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lorianzasada/Desktop/myBots/capza-app/items/"/>
    </mc:Choice>
  </mc:AlternateContent>
  <xr:revisionPtr revIDLastSave="0" documentId="13_ncr:1_{199106D8-2252-4345-B041-A6C78F8DE319}" xr6:coauthVersionLast="47" xr6:coauthVersionMax="47" xr10:uidLastSave="{00000000-0000-0000-0000-000000000000}"/>
  <bookViews>
    <workbookView xWindow="0" yWindow="500" windowWidth="25440" windowHeight="15720" xr2:uid="{00000000-000D-0000-FFFF-FFFF00000000}"/>
  </bookViews>
  <sheets>
    <sheet name="Tabelle1" sheetId="1" r:id="rId1"/>
    <sheet name="Tabelle2" sheetId="2" r:id="rId2"/>
    <sheet name="Tabelle3" sheetId="3" r:id="rId3"/>
  </sheets>
  <definedNames>
    <definedName name="_xlnm._FilterDatabase" localSheetId="0" hidden="1">Tabelle1!$A$1:$DK$2337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I2" i="1"/>
  <c r="J2" i="1"/>
  <c r="N2" i="1"/>
  <c r="P2" i="1"/>
  <c r="U2" i="1"/>
  <c r="AB2" i="1"/>
  <c r="AF2" i="1"/>
  <c r="AH2" i="1"/>
  <c r="AI2" i="1" s="1"/>
  <c r="H3" i="1"/>
  <c r="AH3" i="1" s="1"/>
  <c r="AI3" i="1" s="1"/>
  <c r="I3" i="1"/>
  <c r="J3" i="1"/>
  <c r="N3" i="1"/>
  <c r="P3" i="1"/>
  <c r="U3" i="1"/>
  <c r="AB3" i="1"/>
  <c r="AF3" i="1"/>
  <c r="H6" i="1"/>
  <c r="I6" i="1"/>
  <c r="J6" i="1"/>
  <c r="N6" i="1"/>
  <c r="P6" i="1"/>
  <c r="U6" i="1"/>
  <c r="AB6" i="1"/>
  <c r="AF6" i="1"/>
  <c r="AH6" i="1"/>
  <c r="AI6" i="1" s="1"/>
  <c r="DL6" i="1"/>
  <c r="H7" i="1"/>
  <c r="AH7" i="1" s="1"/>
  <c r="AI7" i="1" s="1"/>
  <c r="I7" i="1"/>
  <c r="J7" i="1"/>
  <c r="N7" i="1"/>
  <c r="P7" i="1"/>
  <c r="U7" i="1"/>
  <c r="AB7" i="1"/>
  <c r="AF7" i="1"/>
  <c r="DL7" i="1"/>
  <c r="H8" i="1"/>
  <c r="AH8" i="1" s="1"/>
  <c r="AI8" i="1" s="1"/>
  <c r="I8" i="1"/>
  <c r="J8" i="1"/>
  <c r="N8" i="1"/>
  <c r="P8" i="1"/>
  <c r="U8" i="1"/>
  <c r="AB8" i="1"/>
  <c r="AF8" i="1"/>
  <c r="DL8" i="1"/>
  <c r="H9" i="1"/>
  <c r="AH9" i="1" s="1"/>
  <c r="AI9" i="1" s="1"/>
  <c r="I9" i="1"/>
  <c r="J9" i="1"/>
  <c r="N9" i="1"/>
  <c r="P9" i="1"/>
  <c r="U9" i="1"/>
  <c r="AB9" i="1"/>
  <c r="AF9" i="1"/>
  <c r="DL9" i="1"/>
  <c r="H10" i="1"/>
  <c r="AH10" i="1" s="1"/>
  <c r="AI10" i="1" s="1"/>
  <c r="I10" i="1"/>
  <c r="J10" i="1"/>
  <c r="N10" i="1"/>
  <c r="P10" i="1"/>
  <c r="U10" i="1"/>
  <c r="AB10" i="1"/>
  <c r="AF10" i="1"/>
  <c r="DL10" i="1"/>
  <c r="H11" i="1"/>
  <c r="I11" i="1"/>
  <c r="J11" i="1"/>
  <c r="N11" i="1"/>
  <c r="P11" i="1"/>
  <c r="U11" i="1"/>
  <c r="AB11" i="1"/>
  <c r="AF11" i="1"/>
  <c r="AH11" i="1"/>
  <c r="AI11" i="1" s="1"/>
  <c r="DL11" i="1"/>
  <c r="H12" i="1"/>
  <c r="AH12" i="1" s="1"/>
  <c r="AI12" i="1" s="1"/>
  <c r="I12" i="1"/>
  <c r="J12" i="1"/>
  <c r="N12" i="1"/>
  <c r="P12" i="1"/>
  <c r="U12" i="1"/>
  <c r="AB12" i="1"/>
  <c r="AF12" i="1"/>
  <c r="DL12" i="1"/>
  <c r="H13" i="1"/>
  <c r="AH13" i="1" s="1"/>
  <c r="AI13" i="1" s="1"/>
  <c r="I13" i="1"/>
  <c r="J13" i="1"/>
  <c r="N13" i="1"/>
  <c r="P13" i="1"/>
  <c r="U13" i="1"/>
  <c r="AB13" i="1"/>
  <c r="AF13" i="1"/>
  <c r="DL13" i="1"/>
  <c r="H14" i="1"/>
  <c r="I14" i="1"/>
  <c r="J14" i="1"/>
  <c r="N14" i="1"/>
  <c r="P14" i="1"/>
  <c r="U14" i="1"/>
  <c r="AB14" i="1"/>
  <c r="AF14" i="1"/>
  <c r="AH14" i="1"/>
  <c r="AI14" i="1" s="1"/>
  <c r="DL14" i="1"/>
  <c r="H15" i="1"/>
  <c r="AH15" i="1" s="1"/>
  <c r="AI15" i="1" s="1"/>
  <c r="I15" i="1"/>
  <c r="J15" i="1"/>
  <c r="N15" i="1"/>
  <c r="P15" i="1"/>
  <c r="U15" i="1"/>
  <c r="AB15" i="1"/>
  <c r="AF15" i="1"/>
  <c r="DL15" i="1"/>
  <c r="H16" i="1"/>
  <c r="AH16" i="1" s="1"/>
  <c r="AI16" i="1" s="1"/>
  <c r="I16" i="1"/>
  <c r="J16" i="1"/>
  <c r="N16" i="1"/>
  <c r="P16" i="1"/>
  <c r="U16" i="1"/>
  <c r="AB16" i="1"/>
  <c r="AF16" i="1"/>
  <c r="DL16" i="1"/>
  <c r="H17" i="1"/>
  <c r="AH17" i="1" s="1"/>
  <c r="AI17" i="1" s="1"/>
  <c r="I17" i="1"/>
  <c r="J17" i="1"/>
  <c r="N17" i="1"/>
  <c r="P17" i="1"/>
  <c r="U17" i="1"/>
  <c r="AB17" i="1"/>
  <c r="AF17" i="1"/>
  <c r="DL17" i="1"/>
  <c r="H18" i="1"/>
  <c r="AH18" i="1" s="1"/>
  <c r="AI18" i="1" s="1"/>
  <c r="I18" i="1"/>
  <c r="J18" i="1"/>
  <c r="N18" i="1"/>
  <c r="P18" i="1"/>
  <c r="U18" i="1"/>
  <c r="AB18" i="1"/>
  <c r="AF18" i="1"/>
  <c r="DL18" i="1"/>
  <c r="H19" i="1"/>
  <c r="AH19" i="1" s="1"/>
  <c r="AI19" i="1" s="1"/>
  <c r="I19" i="1"/>
  <c r="J19" i="1"/>
  <c r="M19" i="1"/>
  <c r="P19" i="1" s="1"/>
  <c r="U19" i="1"/>
  <c r="AB19" i="1"/>
  <c r="AF19" i="1"/>
  <c r="DL19" i="1"/>
  <c r="H20" i="1"/>
  <c r="I20" i="1"/>
  <c r="J20" i="1"/>
  <c r="N20" i="1"/>
  <c r="P20" i="1"/>
  <c r="U20" i="1"/>
  <c r="AB20" i="1"/>
  <c r="AF20" i="1"/>
  <c r="AH20" i="1"/>
  <c r="AI20" i="1" s="1"/>
  <c r="H21" i="1"/>
  <c r="I21" i="1"/>
  <c r="J21" i="1"/>
  <c r="N21" i="1"/>
  <c r="P21" i="1"/>
  <c r="U21" i="1"/>
  <c r="AB21" i="1"/>
  <c r="AF21" i="1"/>
  <c r="AH21" i="1"/>
  <c r="AI21" i="1" s="1"/>
  <c r="DL21" i="1"/>
  <c r="H22" i="1"/>
  <c r="I22" i="1"/>
  <c r="J22" i="1"/>
  <c r="N22" i="1"/>
  <c r="P22" i="1"/>
  <c r="U22" i="1"/>
  <c r="AB22" i="1"/>
  <c r="AF22" i="1"/>
  <c r="AH22" i="1"/>
  <c r="AI22" i="1" s="1"/>
  <c r="DL22" i="1"/>
  <c r="H23" i="1"/>
  <c r="AH23" i="1" s="1"/>
  <c r="AI23" i="1" s="1"/>
  <c r="I23" i="1"/>
  <c r="J23" i="1"/>
  <c r="N23" i="1"/>
  <c r="P23" i="1"/>
  <c r="U23" i="1"/>
  <c r="AB23" i="1"/>
  <c r="AF23" i="1"/>
  <c r="DL23" i="1"/>
  <c r="H24" i="1"/>
  <c r="AH24" i="1" s="1"/>
  <c r="AI24" i="1" s="1"/>
  <c r="I24" i="1"/>
  <c r="J24" i="1"/>
  <c r="N24" i="1"/>
  <c r="P24" i="1"/>
  <c r="U24" i="1"/>
  <c r="AB24" i="1"/>
  <c r="AF24" i="1"/>
  <c r="DL24" i="1"/>
  <c r="H25" i="1"/>
  <c r="AH25" i="1" s="1"/>
  <c r="AI25" i="1" s="1"/>
  <c r="I25" i="1"/>
  <c r="J25" i="1"/>
  <c r="N25" i="1"/>
  <c r="P25" i="1"/>
  <c r="U25" i="1"/>
  <c r="AB25" i="1"/>
  <c r="AF25" i="1"/>
  <c r="DL25" i="1"/>
  <c r="H26" i="1"/>
  <c r="I26" i="1"/>
  <c r="J26" i="1"/>
  <c r="N26" i="1"/>
  <c r="P26" i="1"/>
  <c r="U26" i="1"/>
  <c r="AB26" i="1"/>
  <c r="AF26" i="1"/>
  <c r="AH26" i="1"/>
  <c r="AI26" i="1" s="1"/>
  <c r="DL26" i="1"/>
  <c r="H27" i="1"/>
  <c r="AH27" i="1" s="1"/>
  <c r="AI27" i="1" s="1"/>
  <c r="I27" i="1"/>
  <c r="J27" i="1"/>
  <c r="N27" i="1"/>
  <c r="P27" i="1"/>
  <c r="U27" i="1"/>
  <c r="AB27" i="1"/>
  <c r="AF27" i="1"/>
  <c r="DL27" i="1"/>
  <c r="H28" i="1"/>
  <c r="AH28" i="1" s="1"/>
  <c r="AI28" i="1" s="1"/>
  <c r="I28" i="1"/>
  <c r="J28" i="1"/>
  <c r="N28" i="1"/>
  <c r="P28" i="1"/>
  <c r="U28" i="1"/>
  <c r="AB28" i="1"/>
  <c r="AF28" i="1"/>
  <c r="DL28" i="1"/>
  <c r="H29" i="1"/>
  <c r="AH29" i="1" s="1"/>
  <c r="AI29" i="1" s="1"/>
  <c r="I29" i="1"/>
  <c r="J29" i="1"/>
  <c r="N29" i="1"/>
  <c r="P29" i="1"/>
  <c r="U29" i="1"/>
  <c r="AB29" i="1"/>
  <c r="AF29" i="1"/>
  <c r="DL29" i="1"/>
  <c r="H30" i="1"/>
  <c r="AH30" i="1" s="1"/>
  <c r="AI30" i="1" s="1"/>
  <c r="I30" i="1"/>
  <c r="J30" i="1"/>
  <c r="N30" i="1"/>
  <c r="P30" i="1"/>
  <c r="U30" i="1"/>
  <c r="AB30" i="1"/>
  <c r="AF30" i="1"/>
  <c r="DL30" i="1"/>
  <c r="H31" i="1"/>
  <c r="AH31" i="1" s="1"/>
  <c r="AI31" i="1" s="1"/>
  <c r="I31" i="1"/>
  <c r="J31" i="1"/>
  <c r="N31" i="1"/>
  <c r="P31" i="1"/>
  <c r="U31" i="1"/>
  <c r="AB31" i="1"/>
  <c r="AF31" i="1"/>
  <c r="DL31" i="1"/>
  <c r="H32" i="1"/>
  <c r="I32" i="1"/>
  <c r="J32" i="1"/>
  <c r="N32" i="1"/>
  <c r="P32" i="1"/>
  <c r="U32" i="1"/>
  <c r="AB32" i="1"/>
  <c r="AF32" i="1"/>
  <c r="AH32" i="1"/>
  <c r="AI32" i="1" s="1"/>
  <c r="DL32" i="1"/>
  <c r="H33" i="1"/>
  <c r="I33" i="1"/>
  <c r="J33" i="1"/>
  <c r="N33" i="1"/>
  <c r="P33" i="1"/>
  <c r="U33" i="1"/>
  <c r="AB33" i="1"/>
  <c r="AF33" i="1"/>
  <c r="AH33" i="1"/>
  <c r="AI33" i="1" s="1"/>
  <c r="DL33" i="1"/>
  <c r="H34" i="1"/>
  <c r="AH34" i="1" s="1"/>
  <c r="AI34" i="1" s="1"/>
  <c r="I34" i="1"/>
  <c r="J34" i="1"/>
  <c r="N34" i="1"/>
  <c r="P34" i="1"/>
  <c r="U34" i="1"/>
  <c r="AB34" i="1"/>
  <c r="AF34" i="1"/>
  <c r="DL34" i="1"/>
  <c r="H35" i="1"/>
  <c r="I35" i="1"/>
  <c r="J35" i="1"/>
  <c r="N35" i="1"/>
  <c r="P35" i="1"/>
  <c r="U35" i="1"/>
  <c r="AB35" i="1"/>
  <c r="AF35" i="1"/>
  <c r="AH35" i="1"/>
  <c r="AI35" i="1" s="1"/>
  <c r="DL35" i="1"/>
  <c r="H36" i="1"/>
  <c r="AH36" i="1" s="1"/>
  <c r="AI36" i="1" s="1"/>
  <c r="I36" i="1"/>
  <c r="J36" i="1"/>
  <c r="N36" i="1"/>
  <c r="P36" i="1"/>
  <c r="U36" i="1"/>
  <c r="AB36" i="1"/>
  <c r="AF36" i="1"/>
  <c r="DL36" i="1"/>
  <c r="H37" i="1"/>
  <c r="I37" i="1"/>
  <c r="J37" i="1"/>
  <c r="N37" i="1"/>
  <c r="P37" i="1"/>
  <c r="U37" i="1"/>
  <c r="AB37" i="1"/>
  <c r="AF37" i="1"/>
  <c r="AH37" i="1"/>
  <c r="AI37" i="1" s="1"/>
  <c r="DL37" i="1"/>
  <c r="H38" i="1"/>
  <c r="AH38" i="1" s="1"/>
  <c r="AI38" i="1" s="1"/>
  <c r="I38" i="1"/>
  <c r="J38" i="1"/>
  <c r="M38" i="1"/>
  <c r="U38" i="1"/>
  <c r="AB38" i="1"/>
  <c r="AF38" i="1"/>
  <c r="DL38" i="1"/>
  <c r="H39" i="1"/>
  <c r="AH39" i="1" s="1"/>
  <c r="AI39" i="1" s="1"/>
  <c r="I39" i="1"/>
  <c r="J39" i="1"/>
  <c r="N39" i="1"/>
  <c r="P39" i="1"/>
  <c r="U39" i="1"/>
  <c r="AB39" i="1"/>
  <c r="AF39" i="1"/>
  <c r="DL39" i="1"/>
  <c r="H40" i="1"/>
  <c r="I40" i="1"/>
  <c r="J40" i="1"/>
  <c r="N40" i="1"/>
  <c r="P40" i="1"/>
  <c r="U40" i="1"/>
  <c r="AB40" i="1"/>
  <c r="AF40" i="1"/>
  <c r="AH40" i="1"/>
  <c r="AI40" i="1" s="1"/>
  <c r="DL40" i="1"/>
  <c r="H41" i="1"/>
  <c r="AH41" i="1" s="1"/>
  <c r="AI41" i="1" s="1"/>
  <c r="I41" i="1"/>
  <c r="J41" i="1"/>
  <c r="N41" i="1"/>
  <c r="P41" i="1"/>
  <c r="U41" i="1"/>
  <c r="AB41" i="1"/>
  <c r="AF41" i="1"/>
  <c r="DL41" i="1"/>
  <c r="H42" i="1"/>
  <c r="AH42" i="1" s="1"/>
  <c r="AI42" i="1" s="1"/>
  <c r="I42" i="1"/>
  <c r="J42" i="1"/>
  <c r="N42" i="1"/>
  <c r="P42" i="1"/>
  <c r="U42" i="1"/>
  <c r="AB42" i="1"/>
  <c r="AF42" i="1"/>
  <c r="DL42" i="1"/>
  <c r="H43" i="1"/>
  <c r="AH43" i="1" s="1"/>
  <c r="AI43" i="1" s="1"/>
  <c r="I43" i="1"/>
  <c r="J43" i="1"/>
  <c r="N43" i="1"/>
  <c r="P43" i="1"/>
  <c r="U43" i="1"/>
  <c r="AB43" i="1"/>
  <c r="AF43" i="1"/>
  <c r="DL43" i="1"/>
  <c r="H44" i="1"/>
  <c r="AH44" i="1" s="1"/>
  <c r="AI44" i="1" s="1"/>
  <c r="I44" i="1"/>
  <c r="J44" i="1"/>
  <c r="N44" i="1"/>
  <c r="P44" i="1"/>
  <c r="U44" i="1"/>
  <c r="AB44" i="1"/>
  <c r="AF44" i="1"/>
  <c r="DL44" i="1"/>
  <c r="H45" i="1"/>
  <c r="AH45" i="1" s="1"/>
  <c r="AI45" i="1" s="1"/>
  <c r="I45" i="1"/>
  <c r="J45" i="1"/>
  <c r="N45" i="1"/>
  <c r="P45" i="1"/>
  <c r="U45" i="1"/>
  <c r="AB45" i="1"/>
  <c r="AF45" i="1"/>
  <c r="DL45" i="1"/>
  <c r="H46" i="1"/>
  <c r="AH46" i="1" s="1"/>
  <c r="AI46" i="1" s="1"/>
  <c r="I46" i="1"/>
  <c r="J46" i="1"/>
  <c r="N46" i="1"/>
  <c r="P46" i="1"/>
  <c r="U46" i="1"/>
  <c r="AB46" i="1"/>
  <c r="AF46" i="1"/>
  <c r="H47" i="1"/>
  <c r="I47" i="1"/>
  <c r="J47" i="1"/>
  <c r="N47" i="1"/>
  <c r="P47" i="1"/>
  <c r="U47" i="1"/>
  <c r="AB47" i="1"/>
  <c r="AF47" i="1"/>
  <c r="AH47" i="1"/>
  <c r="AI47" i="1" s="1"/>
  <c r="DL47" i="1"/>
  <c r="H48" i="1"/>
  <c r="AH48" i="1" s="1"/>
  <c r="AI48" i="1" s="1"/>
  <c r="I48" i="1"/>
  <c r="J48" i="1"/>
  <c r="N48" i="1"/>
  <c r="P48" i="1"/>
  <c r="U48" i="1"/>
  <c r="AB48" i="1"/>
  <c r="AF48" i="1"/>
  <c r="DL48" i="1"/>
  <c r="H49" i="1"/>
  <c r="I49" i="1"/>
  <c r="J49" i="1"/>
  <c r="N49" i="1"/>
  <c r="P49" i="1"/>
  <c r="U49" i="1"/>
  <c r="AB49" i="1"/>
  <c r="AF49" i="1"/>
  <c r="AH49" i="1"/>
  <c r="AI49" i="1" s="1"/>
  <c r="DL49" i="1"/>
  <c r="H50" i="1"/>
  <c r="AH50" i="1" s="1"/>
  <c r="AI50" i="1" s="1"/>
  <c r="I50" i="1"/>
  <c r="J50" i="1"/>
  <c r="N50" i="1"/>
  <c r="P50" i="1"/>
  <c r="AB50" i="1"/>
  <c r="AF50" i="1"/>
  <c r="DL50" i="1"/>
  <c r="H51" i="1"/>
  <c r="AH51" i="1" s="1"/>
  <c r="AI51" i="1" s="1"/>
  <c r="I51" i="1"/>
  <c r="J51" i="1"/>
  <c r="N51" i="1"/>
  <c r="P51" i="1"/>
  <c r="U51" i="1"/>
  <c r="AB51" i="1"/>
  <c r="AF51" i="1"/>
  <c r="H52" i="1"/>
  <c r="AH52" i="1" s="1"/>
  <c r="AI52" i="1" s="1"/>
  <c r="I52" i="1"/>
  <c r="J52" i="1"/>
  <c r="N52" i="1"/>
  <c r="P52" i="1"/>
  <c r="U52" i="1"/>
  <c r="AB52" i="1"/>
  <c r="AF52" i="1"/>
  <c r="H53" i="1"/>
  <c r="AH53" i="1" s="1"/>
  <c r="AI53" i="1" s="1"/>
  <c r="I53" i="1"/>
  <c r="J53" i="1"/>
  <c r="N53" i="1"/>
  <c r="P53" i="1"/>
  <c r="U53" i="1"/>
  <c r="AB53" i="1"/>
  <c r="AF53" i="1"/>
  <c r="DL53" i="1"/>
  <c r="H54" i="1"/>
  <c r="I54" i="1"/>
  <c r="J54" i="1"/>
  <c r="N54" i="1"/>
  <c r="P54" i="1"/>
  <c r="U54" i="1"/>
  <c r="AB54" i="1"/>
  <c r="AF54" i="1"/>
  <c r="AH54" i="1"/>
  <c r="AI54" i="1" s="1"/>
  <c r="DL54" i="1"/>
  <c r="H55" i="1"/>
  <c r="AH55" i="1" s="1"/>
  <c r="AI55" i="1" s="1"/>
  <c r="I55" i="1"/>
  <c r="J55" i="1"/>
  <c r="N55" i="1"/>
  <c r="P55" i="1"/>
  <c r="U55" i="1"/>
  <c r="AB55" i="1"/>
  <c r="AF55" i="1"/>
  <c r="DL55" i="1"/>
  <c r="H56" i="1"/>
  <c r="I56" i="1"/>
  <c r="J56" i="1"/>
  <c r="N56" i="1"/>
  <c r="P56" i="1"/>
  <c r="U56" i="1"/>
  <c r="AB56" i="1"/>
  <c r="AF56" i="1"/>
  <c r="AH56" i="1"/>
  <c r="AI56" i="1" s="1"/>
  <c r="H57" i="1"/>
  <c r="AH57" i="1" s="1"/>
  <c r="AI57" i="1" s="1"/>
  <c r="I57" i="1"/>
  <c r="J57" i="1"/>
  <c r="N57" i="1"/>
  <c r="P57" i="1"/>
  <c r="U57" i="1"/>
  <c r="AB57" i="1"/>
  <c r="AF57" i="1"/>
  <c r="DL57" i="1"/>
  <c r="H58" i="1"/>
  <c r="AH58" i="1" s="1"/>
  <c r="AI58" i="1" s="1"/>
  <c r="I58" i="1"/>
  <c r="J58" i="1"/>
  <c r="N58" i="1"/>
  <c r="P58" i="1"/>
  <c r="U58" i="1"/>
  <c r="AB58" i="1"/>
  <c r="AF58" i="1"/>
  <c r="DL58" i="1"/>
  <c r="H59" i="1"/>
  <c r="I59" i="1"/>
  <c r="J59" i="1"/>
  <c r="N59" i="1"/>
  <c r="P59" i="1"/>
  <c r="U59" i="1"/>
  <c r="AB59" i="1"/>
  <c r="AF59" i="1"/>
  <c r="AH59" i="1"/>
  <c r="AI59" i="1" s="1"/>
  <c r="DL59" i="1"/>
  <c r="H60" i="1"/>
  <c r="AH60" i="1" s="1"/>
  <c r="AI60" i="1" s="1"/>
  <c r="I60" i="1"/>
  <c r="J60" i="1"/>
  <c r="N60" i="1"/>
  <c r="P60" i="1"/>
  <c r="U60" i="1"/>
  <c r="AB60" i="1"/>
  <c r="AF60" i="1"/>
  <c r="DL60" i="1"/>
  <c r="H61" i="1"/>
  <c r="AH61" i="1" s="1"/>
  <c r="AI61" i="1" s="1"/>
  <c r="I61" i="1"/>
  <c r="J61" i="1"/>
  <c r="N61" i="1"/>
  <c r="P61" i="1"/>
  <c r="U61" i="1"/>
  <c r="AB61" i="1"/>
  <c r="AF61" i="1"/>
  <c r="DL61" i="1"/>
  <c r="H62" i="1"/>
  <c r="I62" i="1"/>
  <c r="J62" i="1"/>
  <c r="N62" i="1"/>
  <c r="P62" i="1"/>
  <c r="U62" i="1"/>
  <c r="AB62" i="1"/>
  <c r="AF62" i="1"/>
  <c r="AH62" i="1"/>
  <c r="AI62" i="1" s="1"/>
  <c r="DL62" i="1"/>
  <c r="H63" i="1"/>
  <c r="AH63" i="1" s="1"/>
  <c r="AI63" i="1" s="1"/>
  <c r="I63" i="1"/>
  <c r="J63" i="1"/>
  <c r="N63" i="1"/>
  <c r="P63" i="1"/>
  <c r="U63" i="1"/>
  <c r="AB63" i="1"/>
  <c r="AF63" i="1"/>
  <c r="DL63" i="1"/>
  <c r="H64" i="1"/>
  <c r="AH64" i="1" s="1"/>
  <c r="AI64" i="1" s="1"/>
  <c r="I64" i="1"/>
  <c r="J64" i="1"/>
  <c r="N64" i="1"/>
  <c r="P64" i="1"/>
  <c r="U64" i="1"/>
  <c r="AB64" i="1"/>
  <c r="AF64" i="1"/>
  <c r="DL64" i="1"/>
  <c r="H65" i="1"/>
  <c r="AH65" i="1" s="1"/>
  <c r="AI65" i="1" s="1"/>
  <c r="I65" i="1"/>
  <c r="J65" i="1"/>
  <c r="N65" i="1"/>
  <c r="P65" i="1"/>
  <c r="U65" i="1"/>
  <c r="AB65" i="1"/>
  <c r="AF65" i="1"/>
  <c r="DL65" i="1"/>
  <c r="H66" i="1"/>
  <c r="AH66" i="1" s="1"/>
  <c r="AI66" i="1" s="1"/>
  <c r="I66" i="1"/>
  <c r="J66" i="1"/>
  <c r="N66" i="1"/>
  <c r="P66" i="1"/>
  <c r="U66" i="1"/>
  <c r="AB66" i="1"/>
  <c r="AF66" i="1"/>
  <c r="DL66" i="1"/>
  <c r="H67" i="1"/>
  <c r="AH67" i="1" s="1"/>
  <c r="AI67" i="1" s="1"/>
  <c r="I67" i="1"/>
  <c r="J67" i="1"/>
  <c r="N67" i="1"/>
  <c r="P67" i="1"/>
  <c r="U67" i="1"/>
  <c r="AB67" i="1"/>
  <c r="AF67" i="1"/>
  <c r="DL67" i="1"/>
  <c r="H68" i="1"/>
  <c r="AH68" i="1" s="1"/>
  <c r="AI68" i="1" s="1"/>
  <c r="I68" i="1"/>
  <c r="J68" i="1"/>
  <c r="N68" i="1"/>
  <c r="P68" i="1"/>
  <c r="U68" i="1"/>
  <c r="AB68" i="1"/>
  <c r="AF68" i="1"/>
  <c r="DL68" i="1"/>
  <c r="H69" i="1"/>
  <c r="I69" i="1"/>
  <c r="J69" i="1"/>
  <c r="N69" i="1"/>
  <c r="P69" i="1"/>
  <c r="U69" i="1"/>
  <c r="AB69" i="1"/>
  <c r="AF69" i="1"/>
  <c r="AH69" i="1"/>
  <c r="AI69" i="1" s="1"/>
  <c r="DL69" i="1"/>
  <c r="H70" i="1"/>
  <c r="AH70" i="1" s="1"/>
  <c r="AI70" i="1" s="1"/>
  <c r="I70" i="1"/>
  <c r="J70" i="1"/>
  <c r="N70" i="1"/>
  <c r="P70" i="1"/>
  <c r="U70" i="1"/>
  <c r="AB70" i="1"/>
  <c r="AF70" i="1"/>
  <c r="DL70" i="1"/>
  <c r="H71" i="1"/>
  <c r="AH71" i="1" s="1"/>
  <c r="AI71" i="1" s="1"/>
  <c r="I71" i="1"/>
  <c r="J71" i="1"/>
  <c r="N71" i="1"/>
  <c r="P71" i="1"/>
  <c r="U71" i="1"/>
  <c r="AB71" i="1"/>
  <c r="AF71" i="1"/>
  <c r="DL71" i="1"/>
  <c r="H72" i="1"/>
  <c r="AH72" i="1" s="1"/>
  <c r="AI72" i="1" s="1"/>
  <c r="I72" i="1"/>
  <c r="J72" i="1"/>
  <c r="N72" i="1"/>
  <c r="P72" i="1"/>
  <c r="U72" i="1"/>
  <c r="AB72" i="1"/>
  <c r="AF72" i="1"/>
  <c r="DL72" i="1"/>
  <c r="H73" i="1"/>
  <c r="AH73" i="1" s="1"/>
  <c r="AI73" i="1" s="1"/>
  <c r="I73" i="1"/>
  <c r="J73" i="1"/>
  <c r="N73" i="1"/>
  <c r="P73" i="1"/>
  <c r="U73" i="1"/>
  <c r="AB73" i="1"/>
  <c r="AF73" i="1"/>
  <c r="DL73" i="1"/>
  <c r="H74" i="1"/>
  <c r="I74" i="1"/>
  <c r="J74" i="1"/>
  <c r="N74" i="1"/>
  <c r="P74" i="1"/>
  <c r="U74" i="1"/>
  <c r="AB74" i="1"/>
  <c r="AF74" i="1"/>
  <c r="AH74" i="1"/>
  <c r="AI74" i="1" s="1"/>
  <c r="DL74" i="1"/>
  <c r="H75" i="1"/>
  <c r="I75" i="1"/>
  <c r="J75" i="1"/>
  <c r="N75" i="1"/>
  <c r="P75" i="1"/>
  <c r="U75" i="1"/>
  <c r="AB75" i="1"/>
  <c r="AF75" i="1"/>
  <c r="AH75" i="1"/>
  <c r="AI75" i="1" s="1"/>
  <c r="DL75" i="1"/>
  <c r="H76" i="1"/>
  <c r="AH76" i="1" s="1"/>
  <c r="AI76" i="1" s="1"/>
  <c r="I76" i="1"/>
  <c r="J76" i="1"/>
  <c r="N76" i="1"/>
  <c r="P76" i="1"/>
  <c r="U76" i="1"/>
  <c r="AB76" i="1"/>
  <c r="AF76" i="1"/>
  <c r="DL76" i="1"/>
  <c r="H77" i="1"/>
  <c r="I77" i="1"/>
  <c r="J77" i="1"/>
  <c r="N77" i="1"/>
  <c r="P77" i="1"/>
  <c r="U77" i="1"/>
  <c r="AB77" i="1"/>
  <c r="AF77" i="1"/>
  <c r="AH77" i="1"/>
  <c r="AI77" i="1" s="1"/>
  <c r="DL77" i="1"/>
  <c r="H78" i="1"/>
  <c r="AH78" i="1" s="1"/>
  <c r="AI78" i="1" s="1"/>
  <c r="I78" i="1"/>
  <c r="J78" i="1"/>
  <c r="N78" i="1"/>
  <c r="P78" i="1"/>
  <c r="U78" i="1"/>
  <c r="AB78" i="1"/>
  <c r="AF78" i="1"/>
  <c r="DL78" i="1"/>
  <c r="H79" i="1"/>
  <c r="I79" i="1"/>
  <c r="J79" i="1"/>
  <c r="N79" i="1"/>
  <c r="P79" i="1"/>
  <c r="U79" i="1"/>
  <c r="AB79" i="1"/>
  <c r="AF79" i="1"/>
  <c r="AH79" i="1"/>
  <c r="AI79" i="1" s="1"/>
  <c r="DL79" i="1"/>
  <c r="H80" i="1"/>
  <c r="AH80" i="1" s="1"/>
  <c r="AI80" i="1" s="1"/>
  <c r="I80" i="1"/>
  <c r="J80" i="1"/>
  <c r="N80" i="1"/>
  <c r="P80" i="1"/>
  <c r="U80" i="1"/>
  <c r="AB80" i="1"/>
  <c r="AF80" i="1"/>
  <c r="DL80" i="1"/>
  <c r="H81" i="1"/>
  <c r="AH81" i="1" s="1"/>
  <c r="AI81" i="1" s="1"/>
  <c r="I81" i="1"/>
  <c r="J81" i="1"/>
  <c r="N81" i="1"/>
  <c r="P81" i="1"/>
  <c r="U81" i="1"/>
  <c r="AB81" i="1"/>
  <c r="AF81" i="1"/>
  <c r="DL81" i="1"/>
  <c r="H82" i="1"/>
  <c r="AH82" i="1" s="1"/>
  <c r="AI82" i="1" s="1"/>
  <c r="I82" i="1"/>
  <c r="J82" i="1"/>
  <c r="N82" i="1"/>
  <c r="P82" i="1"/>
  <c r="U82" i="1"/>
  <c r="AB82" i="1"/>
  <c r="AF82" i="1"/>
  <c r="DL82" i="1"/>
  <c r="H83" i="1"/>
  <c r="AH83" i="1" s="1"/>
  <c r="AI83" i="1" s="1"/>
  <c r="I83" i="1"/>
  <c r="J83" i="1"/>
  <c r="N83" i="1"/>
  <c r="P83" i="1"/>
  <c r="U83" i="1"/>
  <c r="AB83" i="1"/>
  <c r="AF83" i="1"/>
  <c r="DL83" i="1"/>
  <c r="H84" i="1"/>
  <c r="AH84" i="1" s="1"/>
  <c r="AI84" i="1" s="1"/>
  <c r="I84" i="1"/>
  <c r="J84" i="1"/>
  <c r="N84" i="1"/>
  <c r="P84" i="1"/>
  <c r="U84" i="1"/>
  <c r="AB84" i="1"/>
  <c r="AF84" i="1"/>
  <c r="DL84" i="1"/>
  <c r="H85" i="1"/>
  <c r="AH85" i="1" s="1"/>
  <c r="AI85" i="1" s="1"/>
  <c r="I85" i="1"/>
  <c r="J85" i="1"/>
  <c r="N85" i="1"/>
  <c r="P85" i="1"/>
  <c r="U85" i="1"/>
  <c r="AB85" i="1"/>
  <c r="AF85" i="1"/>
  <c r="DL85" i="1"/>
  <c r="H86" i="1"/>
  <c r="I86" i="1"/>
  <c r="J86" i="1"/>
  <c r="N86" i="1"/>
  <c r="P86" i="1"/>
  <c r="U86" i="1"/>
  <c r="AB86" i="1"/>
  <c r="AF86" i="1"/>
  <c r="AH86" i="1"/>
  <c r="AI86" i="1" s="1"/>
  <c r="DL86" i="1"/>
  <c r="H87" i="1"/>
  <c r="AH87" i="1" s="1"/>
  <c r="AI87" i="1" s="1"/>
  <c r="I87" i="1"/>
  <c r="J87" i="1"/>
  <c r="N87" i="1"/>
  <c r="P87" i="1"/>
  <c r="U87" i="1"/>
  <c r="AB87" i="1"/>
  <c r="AF87" i="1"/>
  <c r="DL87" i="1"/>
  <c r="H88" i="1"/>
  <c r="I88" i="1"/>
  <c r="J88" i="1"/>
  <c r="N88" i="1"/>
  <c r="P88" i="1"/>
  <c r="U88" i="1"/>
  <c r="AB88" i="1"/>
  <c r="AF88" i="1"/>
  <c r="AH88" i="1"/>
  <c r="AI88" i="1" s="1"/>
  <c r="DL88" i="1"/>
  <c r="H89" i="1"/>
  <c r="AH89" i="1" s="1"/>
  <c r="AI89" i="1" s="1"/>
  <c r="I89" i="1"/>
  <c r="J89" i="1"/>
  <c r="N89" i="1"/>
  <c r="P89" i="1"/>
  <c r="U89" i="1"/>
  <c r="AB89" i="1"/>
  <c r="AF89" i="1"/>
  <c r="DL89" i="1"/>
  <c r="H90" i="1"/>
  <c r="AH90" i="1" s="1"/>
  <c r="AI90" i="1" s="1"/>
  <c r="I90" i="1"/>
  <c r="J90" i="1"/>
  <c r="N90" i="1"/>
  <c r="P90" i="1"/>
  <c r="U90" i="1"/>
  <c r="AB90" i="1"/>
  <c r="AF90" i="1"/>
  <c r="DL90" i="1"/>
  <c r="H91" i="1"/>
  <c r="AH91" i="1" s="1"/>
  <c r="AI91" i="1" s="1"/>
  <c r="I91" i="1"/>
  <c r="J91" i="1"/>
  <c r="N91" i="1"/>
  <c r="P91" i="1"/>
  <c r="U91" i="1"/>
  <c r="AB91" i="1"/>
  <c r="AF91" i="1"/>
  <c r="DL91" i="1"/>
  <c r="H92" i="1"/>
  <c r="AH92" i="1" s="1"/>
  <c r="AI92" i="1" s="1"/>
  <c r="I92" i="1"/>
  <c r="J92" i="1"/>
  <c r="N92" i="1"/>
  <c r="P92" i="1"/>
  <c r="U92" i="1"/>
  <c r="AB92" i="1"/>
  <c r="AF92" i="1"/>
  <c r="DL92" i="1"/>
  <c r="H93" i="1"/>
  <c r="I93" i="1"/>
  <c r="J93" i="1"/>
  <c r="N93" i="1"/>
  <c r="P93" i="1"/>
  <c r="U93" i="1"/>
  <c r="AB93" i="1"/>
  <c r="AF93" i="1"/>
  <c r="AH93" i="1"/>
  <c r="AI93" i="1" s="1"/>
  <c r="DL93" i="1"/>
  <c r="H94" i="1"/>
  <c r="AH94" i="1" s="1"/>
  <c r="AI94" i="1" s="1"/>
  <c r="I94" i="1"/>
  <c r="J94" i="1"/>
  <c r="N94" i="1"/>
  <c r="P94" i="1"/>
  <c r="U94" i="1"/>
  <c r="AB94" i="1"/>
  <c r="AF94" i="1"/>
  <c r="DL94" i="1"/>
  <c r="H95" i="1"/>
  <c r="AH95" i="1" s="1"/>
  <c r="AI95" i="1" s="1"/>
  <c r="I95" i="1"/>
  <c r="J95" i="1"/>
  <c r="N95" i="1"/>
  <c r="P95" i="1"/>
  <c r="U95" i="1"/>
  <c r="AB95" i="1"/>
  <c r="AF95" i="1"/>
  <c r="DL95" i="1"/>
  <c r="H96" i="1"/>
  <c r="AH96" i="1" s="1"/>
  <c r="AI96" i="1" s="1"/>
  <c r="I96" i="1"/>
  <c r="J96" i="1"/>
  <c r="N96" i="1"/>
  <c r="P96" i="1"/>
  <c r="U96" i="1"/>
  <c r="AB96" i="1"/>
  <c r="AF96" i="1"/>
  <c r="DL96" i="1"/>
  <c r="H97" i="1"/>
  <c r="AH97" i="1" s="1"/>
  <c r="AI97" i="1" s="1"/>
  <c r="I97" i="1"/>
  <c r="J97" i="1"/>
  <c r="N97" i="1"/>
  <c r="P97" i="1"/>
  <c r="U97" i="1"/>
  <c r="AB97" i="1"/>
  <c r="AF97" i="1"/>
  <c r="DL97" i="1"/>
  <c r="H98" i="1"/>
  <c r="AH98" i="1" s="1"/>
  <c r="AI98" i="1" s="1"/>
  <c r="I98" i="1"/>
  <c r="J98" i="1"/>
  <c r="N98" i="1"/>
  <c r="P98" i="1"/>
  <c r="U98" i="1"/>
  <c r="AB98" i="1"/>
  <c r="AF98" i="1"/>
  <c r="DL98" i="1"/>
  <c r="H99" i="1"/>
  <c r="I99" i="1"/>
  <c r="J99" i="1"/>
  <c r="N99" i="1"/>
  <c r="P99" i="1"/>
  <c r="U99" i="1"/>
  <c r="AB99" i="1"/>
  <c r="AF99" i="1"/>
  <c r="AH99" i="1"/>
  <c r="AI99" i="1" s="1"/>
  <c r="DL99" i="1"/>
  <c r="H100" i="1"/>
  <c r="I100" i="1"/>
  <c r="J100" i="1"/>
  <c r="N100" i="1"/>
  <c r="P100" i="1"/>
  <c r="U100" i="1"/>
  <c r="AB100" i="1"/>
  <c r="AF100" i="1"/>
  <c r="AH100" i="1"/>
  <c r="AI100" i="1" s="1"/>
  <c r="DL100" i="1"/>
  <c r="H101" i="1"/>
  <c r="I101" i="1"/>
  <c r="J101" i="1"/>
  <c r="N101" i="1"/>
  <c r="P101" i="1"/>
  <c r="U101" i="1"/>
  <c r="AB101" i="1"/>
  <c r="AF101" i="1"/>
  <c r="AH101" i="1"/>
  <c r="AI101" i="1" s="1"/>
  <c r="DL101" i="1"/>
  <c r="H102" i="1"/>
  <c r="AH102" i="1" s="1"/>
  <c r="AI102" i="1" s="1"/>
  <c r="I102" i="1"/>
  <c r="J102" i="1"/>
  <c r="N102" i="1"/>
  <c r="P102" i="1"/>
  <c r="U102" i="1"/>
  <c r="AB102" i="1"/>
  <c r="AF102" i="1"/>
  <c r="DL102" i="1"/>
  <c r="H103" i="1"/>
  <c r="I103" i="1"/>
  <c r="J103" i="1"/>
  <c r="N103" i="1"/>
  <c r="P103" i="1"/>
  <c r="U103" i="1"/>
  <c r="AB103" i="1"/>
  <c r="AF103" i="1"/>
  <c r="AH103" i="1"/>
  <c r="AI103" i="1" s="1"/>
  <c r="DL103" i="1"/>
  <c r="H104" i="1"/>
  <c r="AH104" i="1" s="1"/>
  <c r="AI104" i="1" s="1"/>
  <c r="I104" i="1"/>
  <c r="J104" i="1"/>
  <c r="N104" i="1"/>
  <c r="P104" i="1"/>
  <c r="U104" i="1"/>
  <c r="AB104" i="1"/>
  <c r="AF104" i="1"/>
  <c r="DL104" i="1"/>
  <c r="H105" i="1"/>
  <c r="AH105" i="1" s="1"/>
  <c r="AI105" i="1" s="1"/>
  <c r="I105" i="1"/>
  <c r="J105" i="1"/>
  <c r="N105" i="1"/>
  <c r="P105" i="1"/>
  <c r="U105" i="1"/>
  <c r="AB105" i="1"/>
  <c r="AF105" i="1"/>
  <c r="DL105" i="1"/>
  <c r="H106" i="1"/>
  <c r="AH106" i="1" s="1"/>
  <c r="AI106" i="1" s="1"/>
  <c r="I106" i="1"/>
  <c r="J106" i="1"/>
  <c r="N106" i="1"/>
  <c r="P106" i="1"/>
  <c r="U106" i="1"/>
  <c r="AB106" i="1"/>
  <c r="AF106" i="1"/>
  <c r="DL106" i="1"/>
  <c r="H107" i="1"/>
  <c r="AH107" i="1" s="1"/>
  <c r="AI107" i="1" s="1"/>
  <c r="I107" i="1"/>
  <c r="J107" i="1"/>
  <c r="N107" i="1"/>
  <c r="P107" i="1"/>
  <c r="U107" i="1"/>
  <c r="AB107" i="1"/>
  <c r="AF107" i="1"/>
  <c r="DL107" i="1"/>
  <c r="H108" i="1"/>
  <c r="I108" i="1"/>
  <c r="J108" i="1"/>
  <c r="N108" i="1"/>
  <c r="P108" i="1"/>
  <c r="U108" i="1"/>
  <c r="AB108" i="1"/>
  <c r="AF108" i="1"/>
  <c r="AH108" i="1"/>
  <c r="AI108" i="1" s="1"/>
  <c r="DL108" i="1"/>
  <c r="H109" i="1"/>
  <c r="I109" i="1"/>
  <c r="J109" i="1"/>
  <c r="N109" i="1"/>
  <c r="P109" i="1"/>
  <c r="U109" i="1"/>
  <c r="AB109" i="1"/>
  <c r="AF109" i="1"/>
  <c r="AH109" i="1"/>
  <c r="AI109" i="1" s="1"/>
  <c r="DL109" i="1"/>
  <c r="H110" i="1"/>
  <c r="AH110" i="1" s="1"/>
  <c r="AI110" i="1" s="1"/>
  <c r="I110" i="1"/>
  <c r="J110" i="1"/>
  <c r="N110" i="1"/>
  <c r="P110" i="1"/>
  <c r="U110" i="1"/>
  <c r="AB110" i="1"/>
  <c r="AF110" i="1"/>
  <c r="DL110" i="1"/>
  <c r="H111" i="1"/>
  <c r="AH111" i="1" s="1"/>
  <c r="AI111" i="1" s="1"/>
  <c r="I111" i="1"/>
  <c r="J111" i="1"/>
  <c r="N111" i="1"/>
  <c r="P111" i="1"/>
  <c r="U111" i="1"/>
  <c r="AB111" i="1"/>
  <c r="AF111" i="1"/>
  <c r="DL111" i="1"/>
  <c r="H112" i="1"/>
  <c r="I112" i="1"/>
  <c r="J112" i="1"/>
  <c r="N112" i="1"/>
  <c r="P112" i="1"/>
  <c r="U112" i="1"/>
  <c r="AB112" i="1"/>
  <c r="AF112" i="1"/>
  <c r="AH112" i="1"/>
  <c r="AI112" i="1" s="1"/>
  <c r="DL112" i="1"/>
  <c r="H113" i="1"/>
  <c r="AH113" i="1" s="1"/>
  <c r="AI113" i="1" s="1"/>
  <c r="I113" i="1"/>
  <c r="J113" i="1"/>
  <c r="N113" i="1"/>
  <c r="P113" i="1"/>
  <c r="U113" i="1"/>
  <c r="AB113" i="1"/>
  <c r="AF113" i="1"/>
  <c r="DL113" i="1"/>
  <c r="H114" i="1"/>
  <c r="AH114" i="1" s="1"/>
  <c r="AI114" i="1" s="1"/>
  <c r="I114" i="1"/>
  <c r="J114" i="1"/>
  <c r="N114" i="1"/>
  <c r="P114" i="1"/>
  <c r="U114" i="1"/>
  <c r="AB114" i="1"/>
  <c r="AF114" i="1"/>
  <c r="DL114" i="1"/>
  <c r="H115" i="1"/>
  <c r="AH115" i="1" s="1"/>
  <c r="AI115" i="1" s="1"/>
  <c r="I115" i="1"/>
  <c r="J115" i="1"/>
  <c r="N115" i="1"/>
  <c r="P115" i="1"/>
  <c r="U115" i="1"/>
  <c r="AB115" i="1"/>
  <c r="AF115" i="1"/>
  <c r="DL115" i="1"/>
  <c r="H116" i="1"/>
  <c r="AH116" i="1" s="1"/>
  <c r="AI116" i="1" s="1"/>
  <c r="I116" i="1"/>
  <c r="J116" i="1"/>
  <c r="N116" i="1"/>
  <c r="P116" i="1"/>
  <c r="U116" i="1"/>
  <c r="AB116" i="1"/>
  <c r="AF116" i="1"/>
  <c r="DL116" i="1"/>
  <c r="H117" i="1"/>
  <c r="I117" i="1"/>
  <c r="J117" i="1"/>
  <c r="N117" i="1"/>
  <c r="P117" i="1"/>
  <c r="U117" i="1"/>
  <c r="AB117" i="1"/>
  <c r="AF117" i="1"/>
  <c r="AH117" i="1"/>
  <c r="AI117" i="1" s="1"/>
  <c r="DL117" i="1"/>
  <c r="H118" i="1"/>
  <c r="AH118" i="1" s="1"/>
  <c r="AI118" i="1" s="1"/>
  <c r="I118" i="1"/>
  <c r="J118" i="1"/>
  <c r="N118" i="1"/>
  <c r="P118" i="1"/>
  <c r="U118" i="1"/>
  <c r="AB118" i="1"/>
  <c r="AF118" i="1"/>
  <c r="DL118" i="1"/>
  <c r="H119" i="1"/>
  <c r="I119" i="1"/>
  <c r="J119" i="1"/>
  <c r="N119" i="1"/>
  <c r="P119" i="1"/>
  <c r="U119" i="1"/>
  <c r="AB119" i="1"/>
  <c r="AF119" i="1"/>
  <c r="AH119" i="1"/>
  <c r="AI119" i="1" s="1"/>
  <c r="DL119" i="1"/>
  <c r="H120" i="1"/>
  <c r="AH120" i="1" s="1"/>
  <c r="AI120" i="1" s="1"/>
  <c r="I120" i="1"/>
  <c r="J120" i="1"/>
  <c r="N120" i="1"/>
  <c r="P120" i="1"/>
  <c r="U120" i="1"/>
  <c r="AB120" i="1"/>
  <c r="AF120" i="1"/>
  <c r="DL120" i="1"/>
  <c r="H121" i="1"/>
  <c r="AH121" i="1" s="1"/>
  <c r="AI121" i="1" s="1"/>
  <c r="I121" i="1"/>
  <c r="J121" i="1"/>
  <c r="N121" i="1"/>
  <c r="P121" i="1"/>
  <c r="U121" i="1"/>
  <c r="AB121" i="1"/>
  <c r="AF121" i="1"/>
  <c r="DL121" i="1"/>
  <c r="H122" i="1"/>
  <c r="I122" i="1"/>
  <c r="J122" i="1"/>
  <c r="N122" i="1"/>
  <c r="P122" i="1"/>
  <c r="U122" i="1"/>
  <c r="AB122" i="1"/>
  <c r="AF122" i="1"/>
  <c r="AH122" i="1"/>
  <c r="AI122" i="1" s="1"/>
  <c r="DL122" i="1"/>
  <c r="H123" i="1"/>
  <c r="AH123" i="1" s="1"/>
  <c r="AI123" i="1" s="1"/>
  <c r="I123" i="1"/>
  <c r="J123" i="1"/>
  <c r="N123" i="1"/>
  <c r="P123" i="1"/>
  <c r="U123" i="1"/>
  <c r="AB123" i="1"/>
  <c r="AF123" i="1"/>
  <c r="DL123" i="1"/>
  <c r="H124" i="1"/>
  <c r="AH124" i="1" s="1"/>
  <c r="AI124" i="1" s="1"/>
  <c r="I124" i="1"/>
  <c r="J124" i="1"/>
  <c r="N124" i="1"/>
  <c r="P124" i="1"/>
  <c r="U124" i="1"/>
  <c r="AB124" i="1"/>
  <c r="AF124" i="1"/>
  <c r="DL124" i="1"/>
  <c r="H125" i="1"/>
  <c r="I125" i="1"/>
  <c r="J125" i="1"/>
  <c r="N125" i="1"/>
  <c r="P125" i="1"/>
  <c r="U125" i="1"/>
  <c r="AB125" i="1"/>
  <c r="AF125" i="1"/>
  <c r="AH125" i="1"/>
  <c r="AI125" i="1" s="1"/>
  <c r="DL125" i="1"/>
  <c r="H126" i="1"/>
  <c r="AH126" i="1" s="1"/>
  <c r="AI126" i="1" s="1"/>
  <c r="I126" i="1"/>
  <c r="J126" i="1"/>
  <c r="N126" i="1"/>
  <c r="P126" i="1"/>
  <c r="U126" i="1"/>
  <c r="AB126" i="1"/>
  <c r="AF126" i="1"/>
  <c r="DL126" i="1"/>
  <c r="H127" i="1"/>
  <c r="I127" i="1"/>
  <c r="J127" i="1"/>
  <c r="N127" i="1"/>
  <c r="P127" i="1"/>
  <c r="U127" i="1"/>
  <c r="AB127" i="1"/>
  <c r="AF127" i="1"/>
  <c r="AH127" i="1"/>
  <c r="AI127" i="1" s="1"/>
  <c r="DL127" i="1"/>
  <c r="H128" i="1"/>
  <c r="I128" i="1"/>
  <c r="J128" i="1"/>
  <c r="N128" i="1"/>
  <c r="P128" i="1"/>
  <c r="U128" i="1"/>
  <c r="AB128" i="1"/>
  <c r="AF128" i="1"/>
  <c r="AH128" i="1"/>
  <c r="AI128" i="1" s="1"/>
  <c r="DL128" i="1"/>
  <c r="H129" i="1"/>
  <c r="AH129" i="1" s="1"/>
  <c r="AI129" i="1" s="1"/>
  <c r="I129" i="1"/>
  <c r="J129" i="1"/>
  <c r="N129" i="1"/>
  <c r="P129" i="1"/>
  <c r="U129" i="1"/>
  <c r="AB129" i="1"/>
  <c r="AF129" i="1"/>
  <c r="DL129" i="1"/>
  <c r="H130" i="1"/>
  <c r="AH130" i="1" s="1"/>
  <c r="AI130" i="1" s="1"/>
  <c r="I130" i="1"/>
  <c r="J130" i="1"/>
  <c r="N130" i="1"/>
  <c r="P130" i="1"/>
  <c r="U130" i="1"/>
  <c r="AB130" i="1"/>
  <c r="AF130" i="1"/>
  <c r="DL130" i="1"/>
  <c r="H131" i="1"/>
  <c r="I131" i="1"/>
  <c r="J131" i="1"/>
  <c r="N131" i="1"/>
  <c r="P131" i="1"/>
  <c r="U131" i="1"/>
  <c r="AB131" i="1"/>
  <c r="AF131" i="1"/>
  <c r="AH131" i="1"/>
  <c r="AI131" i="1" s="1"/>
  <c r="DL131" i="1"/>
  <c r="H132" i="1"/>
  <c r="AH132" i="1" s="1"/>
  <c r="AI132" i="1" s="1"/>
  <c r="I132" i="1"/>
  <c r="J132" i="1"/>
  <c r="N132" i="1"/>
  <c r="P132" i="1"/>
  <c r="U132" i="1"/>
  <c r="AB132" i="1"/>
  <c r="AF132" i="1"/>
  <c r="DL132" i="1"/>
  <c r="H133" i="1"/>
  <c r="AH133" i="1" s="1"/>
  <c r="AI133" i="1" s="1"/>
  <c r="I133" i="1"/>
  <c r="J133" i="1"/>
  <c r="N133" i="1"/>
  <c r="P133" i="1"/>
  <c r="U133" i="1"/>
  <c r="AB133" i="1"/>
  <c r="AF133" i="1"/>
  <c r="DL133" i="1"/>
  <c r="H134" i="1"/>
  <c r="AH134" i="1" s="1"/>
  <c r="AI134" i="1" s="1"/>
  <c r="I134" i="1"/>
  <c r="J134" i="1"/>
  <c r="N134" i="1"/>
  <c r="P134" i="1"/>
  <c r="U134" i="1"/>
  <c r="AB134" i="1"/>
  <c r="AF134" i="1"/>
  <c r="DL134" i="1"/>
  <c r="H135" i="1"/>
  <c r="AH135" i="1" s="1"/>
  <c r="AI135" i="1" s="1"/>
  <c r="I135" i="1"/>
  <c r="J135" i="1"/>
  <c r="N135" i="1"/>
  <c r="P135" i="1"/>
  <c r="U135" i="1"/>
  <c r="AB135" i="1"/>
  <c r="AF135" i="1"/>
  <c r="DL135" i="1"/>
  <c r="H136" i="1"/>
  <c r="AH136" i="1" s="1"/>
  <c r="AI136" i="1" s="1"/>
  <c r="I136" i="1"/>
  <c r="J136" i="1"/>
  <c r="N136" i="1"/>
  <c r="P136" i="1"/>
  <c r="U136" i="1"/>
  <c r="AB136" i="1"/>
  <c r="AF136" i="1"/>
  <c r="DL136" i="1"/>
  <c r="H137" i="1"/>
  <c r="AH137" i="1" s="1"/>
  <c r="AI137" i="1" s="1"/>
  <c r="I137" i="1"/>
  <c r="J137" i="1"/>
  <c r="N137" i="1"/>
  <c r="P137" i="1"/>
  <c r="U137" i="1"/>
  <c r="AB137" i="1"/>
  <c r="AF137" i="1"/>
  <c r="DL137" i="1"/>
  <c r="H138" i="1"/>
  <c r="AH138" i="1" s="1"/>
  <c r="AI138" i="1" s="1"/>
  <c r="I138" i="1"/>
  <c r="J138" i="1"/>
  <c r="N138" i="1"/>
  <c r="P138" i="1"/>
  <c r="U138" i="1"/>
  <c r="AB138" i="1"/>
  <c r="AF138" i="1"/>
  <c r="DL138" i="1"/>
  <c r="H139" i="1"/>
  <c r="AH139" i="1" s="1"/>
  <c r="AI139" i="1" s="1"/>
  <c r="I139" i="1"/>
  <c r="J139" i="1"/>
  <c r="N139" i="1"/>
  <c r="P139" i="1"/>
  <c r="U139" i="1"/>
  <c r="AB139" i="1"/>
  <c r="AF139" i="1"/>
  <c r="DL139" i="1"/>
  <c r="H140" i="1"/>
  <c r="AH140" i="1" s="1"/>
  <c r="AI140" i="1" s="1"/>
  <c r="I140" i="1"/>
  <c r="J140" i="1"/>
  <c r="N140" i="1"/>
  <c r="P140" i="1"/>
  <c r="U140" i="1"/>
  <c r="AB140" i="1"/>
  <c r="AF140" i="1"/>
  <c r="DL140" i="1"/>
  <c r="H141" i="1"/>
  <c r="AH141" i="1" s="1"/>
  <c r="AI141" i="1" s="1"/>
  <c r="I141" i="1"/>
  <c r="J141" i="1"/>
  <c r="N141" i="1"/>
  <c r="P141" i="1"/>
  <c r="U141" i="1"/>
  <c r="AB141" i="1"/>
  <c r="AF141" i="1"/>
  <c r="DL141" i="1"/>
  <c r="H142" i="1"/>
  <c r="AH142" i="1" s="1"/>
  <c r="AI142" i="1" s="1"/>
  <c r="I142" i="1"/>
  <c r="J142" i="1"/>
  <c r="N142" i="1"/>
  <c r="P142" i="1"/>
  <c r="U142" i="1"/>
  <c r="AB142" i="1"/>
  <c r="AF142" i="1"/>
  <c r="DL142" i="1"/>
  <c r="H143" i="1"/>
  <c r="I143" i="1"/>
  <c r="J143" i="1"/>
  <c r="N143" i="1"/>
  <c r="P143" i="1"/>
  <c r="U143" i="1"/>
  <c r="AB143" i="1"/>
  <c r="AF143" i="1"/>
  <c r="AH143" i="1"/>
  <c r="AI143" i="1" s="1"/>
  <c r="DL143" i="1"/>
  <c r="H144" i="1"/>
  <c r="I144" i="1"/>
  <c r="J144" i="1"/>
  <c r="N144" i="1"/>
  <c r="P144" i="1"/>
  <c r="U144" i="1"/>
  <c r="AB144" i="1"/>
  <c r="AF144" i="1"/>
  <c r="AH144" i="1"/>
  <c r="AI144" i="1" s="1"/>
  <c r="DL144" i="1"/>
  <c r="H145" i="1"/>
  <c r="AH145" i="1" s="1"/>
  <c r="AI145" i="1" s="1"/>
  <c r="I145" i="1"/>
  <c r="J145" i="1"/>
  <c r="N145" i="1"/>
  <c r="P145" i="1"/>
  <c r="U145" i="1"/>
  <c r="AB145" i="1"/>
  <c r="AF145" i="1"/>
  <c r="DL145" i="1"/>
  <c r="H146" i="1"/>
  <c r="AH146" i="1" s="1"/>
  <c r="AI146" i="1" s="1"/>
  <c r="I146" i="1"/>
  <c r="J146" i="1"/>
  <c r="N146" i="1"/>
  <c r="P146" i="1"/>
  <c r="U146" i="1"/>
  <c r="AB146" i="1"/>
  <c r="AF146" i="1"/>
  <c r="DL146" i="1"/>
  <c r="H147" i="1"/>
  <c r="I147" i="1"/>
  <c r="J147" i="1"/>
  <c r="N147" i="1"/>
  <c r="P147" i="1"/>
  <c r="U147" i="1"/>
  <c r="AB147" i="1"/>
  <c r="AF147" i="1"/>
  <c r="AH147" i="1"/>
  <c r="AI147" i="1" s="1"/>
  <c r="DL147" i="1"/>
  <c r="H148" i="1"/>
  <c r="I148" i="1"/>
  <c r="J148" i="1"/>
  <c r="N148" i="1"/>
  <c r="P148" i="1"/>
  <c r="U148" i="1"/>
  <c r="AB148" i="1"/>
  <c r="AF148" i="1"/>
  <c r="AH148" i="1"/>
  <c r="AI148" i="1" s="1"/>
  <c r="DL148" i="1"/>
  <c r="H149" i="1"/>
  <c r="I149" i="1"/>
  <c r="J149" i="1"/>
  <c r="N149" i="1"/>
  <c r="P149" i="1"/>
  <c r="U149" i="1"/>
  <c r="AB149" i="1"/>
  <c r="AF149" i="1"/>
  <c r="AH149" i="1"/>
  <c r="AI149" i="1" s="1"/>
  <c r="DL149" i="1"/>
  <c r="H150" i="1"/>
  <c r="AH150" i="1" s="1"/>
  <c r="AI150" i="1" s="1"/>
  <c r="I150" i="1"/>
  <c r="J150" i="1"/>
  <c r="N150" i="1"/>
  <c r="P150" i="1"/>
  <c r="U150" i="1"/>
  <c r="AB150" i="1"/>
  <c r="AF150" i="1"/>
  <c r="DL150" i="1"/>
  <c r="H151" i="1"/>
  <c r="I151" i="1"/>
  <c r="J151" i="1"/>
  <c r="N151" i="1"/>
  <c r="P151" i="1"/>
  <c r="U151" i="1"/>
  <c r="AB151" i="1"/>
  <c r="AF151" i="1"/>
  <c r="AH151" i="1"/>
  <c r="AI151" i="1" s="1"/>
  <c r="DL151" i="1"/>
  <c r="H152" i="1"/>
  <c r="AH152" i="1" s="1"/>
  <c r="AI152" i="1" s="1"/>
  <c r="I152" i="1"/>
  <c r="J152" i="1"/>
  <c r="N152" i="1"/>
  <c r="P152" i="1"/>
  <c r="U152" i="1"/>
  <c r="AB152" i="1"/>
  <c r="AF152" i="1"/>
  <c r="DL152" i="1"/>
  <c r="H153" i="1"/>
  <c r="AH153" i="1" s="1"/>
  <c r="AI153" i="1" s="1"/>
  <c r="I153" i="1"/>
  <c r="J153" i="1"/>
  <c r="N153" i="1"/>
  <c r="P153" i="1"/>
  <c r="U153" i="1"/>
  <c r="AB153" i="1"/>
  <c r="AF153" i="1"/>
  <c r="DL153" i="1"/>
  <c r="H154" i="1"/>
  <c r="I154" i="1"/>
  <c r="J154" i="1"/>
  <c r="N154" i="1"/>
  <c r="P154" i="1"/>
  <c r="U154" i="1"/>
  <c r="AB154" i="1"/>
  <c r="AF154" i="1"/>
  <c r="AH154" i="1"/>
  <c r="AI154" i="1" s="1"/>
  <c r="DL154" i="1"/>
  <c r="H155" i="1"/>
  <c r="AH155" i="1" s="1"/>
  <c r="AI155" i="1" s="1"/>
  <c r="I155" i="1"/>
  <c r="J155" i="1"/>
  <c r="N155" i="1"/>
  <c r="P155" i="1"/>
  <c r="U155" i="1"/>
  <c r="AB155" i="1"/>
  <c r="AF155" i="1"/>
  <c r="DL155" i="1"/>
  <c r="H156" i="1"/>
  <c r="AH156" i="1" s="1"/>
  <c r="AI156" i="1" s="1"/>
  <c r="I156" i="1"/>
  <c r="J156" i="1"/>
  <c r="N156" i="1"/>
  <c r="P156" i="1"/>
  <c r="U156" i="1"/>
  <c r="AB156" i="1"/>
  <c r="AF156" i="1"/>
  <c r="DL156" i="1"/>
  <c r="H157" i="1"/>
  <c r="AH157" i="1" s="1"/>
  <c r="AI157" i="1" s="1"/>
  <c r="I157" i="1"/>
  <c r="J157" i="1"/>
  <c r="N157" i="1"/>
  <c r="P157" i="1"/>
  <c r="U157" i="1"/>
  <c r="AB157" i="1"/>
  <c r="AF157" i="1"/>
  <c r="DL157" i="1"/>
  <c r="H158" i="1"/>
  <c r="AH158" i="1" s="1"/>
  <c r="AI158" i="1" s="1"/>
  <c r="I158" i="1"/>
  <c r="J158" i="1"/>
  <c r="N158" i="1"/>
  <c r="P158" i="1"/>
  <c r="U158" i="1"/>
  <c r="AB158" i="1"/>
  <c r="AF158" i="1"/>
  <c r="DL158" i="1"/>
  <c r="H159" i="1"/>
  <c r="AH159" i="1" s="1"/>
  <c r="AI159" i="1" s="1"/>
  <c r="I159" i="1"/>
  <c r="J159" i="1"/>
  <c r="N159" i="1"/>
  <c r="P159" i="1"/>
  <c r="U159" i="1"/>
  <c r="AB159" i="1"/>
  <c r="AF159" i="1"/>
  <c r="DL159" i="1"/>
  <c r="H160" i="1"/>
  <c r="AH160" i="1" s="1"/>
  <c r="AI160" i="1" s="1"/>
  <c r="I160" i="1"/>
  <c r="J160" i="1"/>
  <c r="N160" i="1"/>
  <c r="P160" i="1"/>
  <c r="U160" i="1"/>
  <c r="AB160" i="1"/>
  <c r="AF160" i="1"/>
  <c r="DL160" i="1"/>
  <c r="H161" i="1"/>
  <c r="AH161" i="1" s="1"/>
  <c r="AI161" i="1" s="1"/>
  <c r="I161" i="1"/>
  <c r="J161" i="1"/>
  <c r="N161" i="1"/>
  <c r="P161" i="1"/>
  <c r="U161" i="1"/>
  <c r="AB161" i="1"/>
  <c r="AF161" i="1"/>
  <c r="DL161" i="1"/>
  <c r="H162" i="1"/>
  <c r="AH162" i="1" s="1"/>
  <c r="AI162" i="1" s="1"/>
  <c r="I162" i="1"/>
  <c r="J162" i="1"/>
  <c r="N162" i="1"/>
  <c r="P162" i="1"/>
  <c r="U162" i="1"/>
  <c r="AB162" i="1"/>
  <c r="AF162" i="1"/>
  <c r="DL162" i="1"/>
  <c r="H163" i="1"/>
  <c r="AH163" i="1" s="1"/>
  <c r="AI163" i="1" s="1"/>
  <c r="I163" i="1"/>
  <c r="J163" i="1"/>
  <c r="N163" i="1"/>
  <c r="P163" i="1"/>
  <c r="U163" i="1"/>
  <c r="AB163" i="1"/>
  <c r="AF163" i="1"/>
  <c r="DL163" i="1"/>
  <c r="H164" i="1"/>
  <c r="AH164" i="1" s="1"/>
  <c r="AI164" i="1" s="1"/>
  <c r="I164" i="1"/>
  <c r="J164" i="1"/>
  <c r="N164" i="1"/>
  <c r="P164" i="1"/>
  <c r="U164" i="1"/>
  <c r="AB164" i="1"/>
  <c r="AF164" i="1"/>
  <c r="DL164" i="1"/>
  <c r="H165" i="1"/>
  <c r="I165" i="1"/>
  <c r="J165" i="1"/>
  <c r="N165" i="1"/>
  <c r="P165" i="1"/>
  <c r="U165" i="1"/>
  <c r="AB165" i="1"/>
  <c r="AF165" i="1"/>
  <c r="AH165" i="1"/>
  <c r="AI165" i="1" s="1"/>
  <c r="DL165" i="1"/>
  <c r="H166" i="1"/>
  <c r="AH166" i="1" s="1"/>
  <c r="AI166" i="1" s="1"/>
  <c r="I166" i="1"/>
  <c r="J166" i="1"/>
  <c r="N166" i="1"/>
  <c r="P166" i="1"/>
  <c r="U166" i="1"/>
  <c r="AB166" i="1"/>
  <c r="AF166" i="1"/>
  <c r="DL166" i="1"/>
  <c r="H167" i="1"/>
  <c r="I167" i="1"/>
  <c r="J167" i="1"/>
  <c r="N167" i="1"/>
  <c r="P167" i="1"/>
  <c r="U167" i="1"/>
  <c r="AB167" i="1"/>
  <c r="AF167" i="1"/>
  <c r="AH167" i="1"/>
  <c r="AI167" i="1" s="1"/>
  <c r="DL167" i="1"/>
  <c r="H168" i="1"/>
  <c r="I168" i="1"/>
  <c r="J168" i="1"/>
  <c r="N168" i="1"/>
  <c r="P168" i="1"/>
  <c r="U168" i="1"/>
  <c r="AB168" i="1"/>
  <c r="AF168" i="1"/>
  <c r="AH168" i="1"/>
  <c r="AI168" i="1" s="1"/>
  <c r="DL168" i="1"/>
  <c r="H169" i="1"/>
  <c r="AH169" i="1" s="1"/>
  <c r="AI169" i="1" s="1"/>
  <c r="I169" i="1"/>
  <c r="J169" i="1"/>
  <c r="N169" i="1"/>
  <c r="P169" i="1"/>
  <c r="U169" i="1"/>
  <c r="AB169" i="1"/>
  <c r="AF169" i="1"/>
  <c r="DL169" i="1"/>
  <c r="H170" i="1"/>
  <c r="I170" i="1"/>
  <c r="J170" i="1"/>
  <c r="N170" i="1"/>
  <c r="P170" i="1"/>
  <c r="U170" i="1"/>
  <c r="AB170" i="1"/>
  <c r="AF170" i="1"/>
  <c r="AH170" i="1"/>
  <c r="AI170" i="1" s="1"/>
  <c r="DL170" i="1"/>
  <c r="H171" i="1"/>
  <c r="AH171" i="1" s="1"/>
  <c r="AI171" i="1" s="1"/>
  <c r="I171" i="1"/>
  <c r="J171" i="1"/>
  <c r="N171" i="1"/>
  <c r="P171" i="1"/>
  <c r="U171" i="1"/>
  <c r="AB171" i="1"/>
  <c r="AF171" i="1"/>
  <c r="DL171" i="1"/>
  <c r="H172" i="1"/>
  <c r="I172" i="1"/>
  <c r="J172" i="1"/>
  <c r="N172" i="1"/>
  <c r="P172" i="1"/>
  <c r="U172" i="1"/>
  <c r="AB172" i="1"/>
  <c r="AF172" i="1"/>
  <c r="AH172" i="1"/>
  <c r="AI172" i="1" s="1"/>
  <c r="DL172" i="1"/>
  <c r="H173" i="1"/>
  <c r="I173" i="1"/>
  <c r="J173" i="1"/>
  <c r="N173" i="1"/>
  <c r="P173" i="1"/>
  <c r="U173" i="1"/>
  <c r="AB173" i="1"/>
  <c r="AF173" i="1"/>
  <c r="AH173" i="1"/>
  <c r="AI173" i="1" s="1"/>
  <c r="DL173" i="1"/>
  <c r="H174" i="1"/>
  <c r="AH174" i="1" s="1"/>
  <c r="AI174" i="1" s="1"/>
  <c r="I174" i="1"/>
  <c r="J174" i="1"/>
  <c r="N174" i="1"/>
  <c r="P174" i="1"/>
  <c r="U174" i="1"/>
  <c r="AB174" i="1"/>
  <c r="AF174" i="1"/>
  <c r="DL174" i="1"/>
  <c r="H175" i="1"/>
  <c r="I175" i="1"/>
  <c r="J175" i="1"/>
  <c r="N175" i="1"/>
  <c r="P175" i="1"/>
  <c r="U175" i="1"/>
  <c r="AB175" i="1"/>
  <c r="AF175" i="1"/>
  <c r="AH175" i="1"/>
  <c r="AI175" i="1" s="1"/>
  <c r="DL175" i="1"/>
  <c r="H176" i="1"/>
  <c r="AH176" i="1" s="1"/>
  <c r="AI176" i="1" s="1"/>
  <c r="I176" i="1"/>
  <c r="J176" i="1"/>
  <c r="N176" i="1"/>
  <c r="P176" i="1"/>
  <c r="U176" i="1"/>
  <c r="AB176" i="1"/>
  <c r="AF176" i="1"/>
  <c r="DL176" i="1"/>
  <c r="H177" i="1"/>
  <c r="AH177" i="1" s="1"/>
  <c r="AI177" i="1" s="1"/>
  <c r="I177" i="1"/>
  <c r="J177" i="1"/>
  <c r="N177" i="1"/>
  <c r="P177" i="1"/>
  <c r="U177" i="1"/>
  <c r="AB177" i="1"/>
  <c r="AF177" i="1"/>
  <c r="DL177" i="1"/>
  <c r="H178" i="1"/>
  <c r="AH178" i="1" s="1"/>
  <c r="AI178" i="1" s="1"/>
  <c r="I178" i="1"/>
  <c r="J178" i="1"/>
  <c r="N178" i="1"/>
  <c r="P178" i="1"/>
  <c r="U178" i="1"/>
  <c r="AB178" i="1"/>
  <c r="AF178" i="1"/>
  <c r="DL178" i="1"/>
  <c r="H179" i="1"/>
  <c r="I179" i="1"/>
  <c r="J179" i="1"/>
  <c r="N179" i="1"/>
  <c r="P179" i="1"/>
  <c r="U179" i="1"/>
  <c r="AB179" i="1"/>
  <c r="AF179" i="1"/>
  <c r="AH179" i="1"/>
  <c r="AI179" i="1" s="1"/>
  <c r="DL179" i="1"/>
  <c r="H180" i="1"/>
  <c r="I180" i="1"/>
  <c r="J180" i="1"/>
  <c r="N180" i="1"/>
  <c r="P180" i="1"/>
  <c r="U180" i="1"/>
  <c r="AB180" i="1"/>
  <c r="AF180" i="1"/>
  <c r="AH180" i="1"/>
  <c r="AI180" i="1" s="1"/>
  <c r="DL180" i="1"/>
  <c r="H181" i="1"/>
  <c r="I181" i="1"/>
  <c r="J181" i="1"/>
  <c r="N181" i="1"/>
  <c r="P181" i="1"/>
  <c r="U181" i="1"/>
  <c r="AB181" i="1"/>
  <c r="AF181" i="1"/>
  <c r="AH181" i="1"/>
  <c r="AI181" i="1" s="1"/>
  <c r="DL181" i="1"/>
  <c r="H182" i="1"/>
  <c r="AH182" i="1" s="1"/>
  <c r="AI182" i="1" s="1"/>
  <c r="I182" i="1"/>
  <c r="J182" i="1"/>
  <c r="N182" i="1"/>
  <c r="P182" i="1"/>
  <c r="U182" i="1"/>
  <c r="AB182" i="1"/>
  <c r="AF182" i="1"/>
  <c r="DL182" i="1"/>
  <c r="H183" i="1"/>
  <c r="AH183" i="1" s="1"/>
  <c r="AI183" i="1" s="1"/>
  <c r="I183" i="1"/>
  <c r="J183" i="1"/>
  <c r="N183" i="1"/>
  <c r="P183" i="1"/>
  <c r="U183" i="1"/>
  <c r="AB183" i="1"/>
  <c r="AF183" i="1"/>
  <c r="DL183" i="1"/>
  <c r="H184" i="1"/>
  <c r="AH184" i="1" s="1"/>
  <c r="AI184" i="1" s="1"/>
  <c r="I184" i="1"/>
  <c r="J184" i="1"/>
  <c r="N184" i="1"/>
  <c r="P184" i="1"/>
  <c r="U184" i="1"/>
  <c r="AB184" i="1"/>
  <c r="AF184" i="1"/>
  <c r="DL184" i="1"/>
  <c r="H185" i="1"/>
  <c r="AH185" i="1" s="1"/>
  <c r="AI185" i="1" s="1"/>
  <c r="I185" i="1"/>
  <c r="J185" i="1"/>
  <c r="N185" i="1"/>
  <c r="P185" i="1"/>
  <c r="U185" i="1"/>
  <c r="AB185" i="1"/>
  <c r="AF185" i="1"/>
  <c r="DL185" i="1"/>
  <c r="H186" i="1"/>
  <c r="AH186" i="1" s="1"/>
  <c r="AI186" i="1" s="1"/>
  <c r="I186" i="1"/>
  <c r="J186" i="1"/>
  <c r="N186" i="1"/>
  <c r="P186" i="1"/>
  <c r="U186" i="1"/>
  <c r="AB186" i="1"/>
  <c r="AF186" i="1"/>
  <c r="DL186" i="1"/>
  <c r="H187" i="1"/>
  <c r="I187" i="1"/>
  <c r="J187" i="1"/>
  <c r="N187" i="1"/>
  <c r="P187" i="1"/>
  <c r="U187" i="1"/>
  <c r="AB187" i="1"/>
  <c r="AF187" i="1"/>
  <c r="AH187" i="1"/>
  <c r="AI187" i="1" s="1"/>
  <c r="DL187" i="1"/>
  <c r="H188" i="1"/>
  <c r="AH188" i="1" s="1"/>
  <c r="AI188" i="1" s="1"/>
  <c r="I188" i="1"/>
  <c r="J188" i="1"/>
  <c r="N188" i="1"/>
  <c r="P188" i="1"/>
  <c r="U188" i="1"/>
  <c r="AB188" i="1"/>
  <c r="AF188" i="1"/>
  <c r="DL188" i="1"/>
  <c r="H189" i="1"/>
  <c r="I189" i="1"/>
  <c r="J189" i="1"/>
  <c r="N189" i="1"/>
  <c r="P189" i="1"/>
  <c r="U189" i="1"/>
  <c r="AB189" i="1"/>
  <c r="AF189" i="1"/>
  <c r="AH189" i="1"/>
  <c r="AI189" i="1" s="1"/>
  <c r="DL189" i="1"/>
  <c r="H190" i="1"/>
  <c r="AH190" i="1" s="1"/>
  <c r="AI190" i="1" s="1"/>
  <c r="I190" i="1"/>
  <c r="J190" i="1"/>
  <c r="N190" i="1"/>
  <c r="P190" i="1"/>
  <c r="U190" i="1"/>
  <c r="AB190" i="1"/>
  <c r="AF190" i="1"/>
  <c r="DL190" i="1"/>
  <c r="H191" i="1"/>
  <c r="I191" i="1"/>
  <c r="J191" i="1"/>
  <c r="N191" i="1"/>
  <c r="P191" i="1"/>
  <c r="U191" i="1"/>
  <c r="AB191" i="1"/>
  <c r="AF191" i="1"/>
  <c r="AH191" i="1"/>
  <c r="AI191" i="1" s="1"/>
  <c r="H192" i="1"/>
  <c r="AH192" i="1" s="1"/>
  <c r="AI192" i="1" s="1"/>
  <c r="I192" i="1"/>
  <c r="J192" i="1"/>
  <c r="N192" i="1"/>
  <c r="P192" i="1"/>
  <c r="U192" i="1"/>
  <c r="AB192" i="1"/>
  <c r="AF192" i="1"/>
  <c r="DL192" i="1"/>
  <c r="H193" i="1"/>
  <c r="AH193" i="1" s="1"/>
  <c r="AI193" i="1" s="1"/>
  <c r="I193" i="1"/>
  <c r="J193" i="1"/>
  <c r="N193" i="1"/>
  <c r="P193" i="1"/>
  <c r="U193" i="1"/>
  <c r="AB193" i="1"/>
  <c r="AF193" i="1"/>
  <c r="DL193" i="1"/>
  <c r="H194" i="1"/>
  <c r="AH194" i="1" s="1"/>
  <c r="AI194" i="1" s="1"/>
  <c r="I194" i="1"/>
  <c r="J194" i="1"/>
  <c r="N194" i="1"/>
  <c r="P194" i="1"/>
  <c r="U194" i="1"/>
  <c r="AB194" i="1"/>
  <c r="AF194" i="1"/>
  <c r="DL194" i="1"/>
  <c r="H195" i="1"/>
  <c r="AH195" i="1" s="1"/>
  <c r="AI195" i="1" s="1"/>
  <c r="I195" i="1"/>
  <c r="J195" i="1"/>
  <c r="N195" i="1"/>
  <c r="P195" i="1"/>
  <c r="U195" i="1"/>
  <c r="AB195" i="1"/>
  <c r="AF195" i="1"/>
  <c r="DL195" i="1"/>
  <c r="H196" i="1"/>
  <c r="I196" i="1"/>
  <c r="J196" i="1"/>
  <c r="N196" i="1"/>
  <c r="P196" i="1"/>
  <c r="U196" i="1"/>
  <c r="AB196" i="1"/>
  <c r="AF196" i="1"/>
  <c r="AH196" i="1"/>
  <c r="AI196" i="1" s="1"/>
  <c r="DL196" i="1"/>
  <c r="H197" i="1"/>
  <c r="I197" i="1"/>
  <c r="J197" i="1"/>
  <c r="N197" i="1"/>
  <c r="P197" i="1"/>
  <c r="U197" i="1"/>
  <c r="AB197" i="1"/>
  <c r="AF197" i="1"/>
  <c r="AH197" i="1"/>
  <c r="AI197" i="1" s="1"/>
  <c r="DL197" i="1"/>
  <c r="H198" i="1"/>
  <c r="AH198" i="1" s="1"/>
  <c r="AI198" i="1" s="1"/>
  <c r="I198" i="1"/>
  <c r="J198" i="1"/>
  <c r="N198" i="1"/>
  <c r="P198" i="1"/>
  <c r="U198" i="1"/>
  <c r="AB198" i="1"/>
  <c r="AF198" i="1"/>
  <c r="DL198" i="1"/>
  <c r="H199" i="1"/>
  <c r="I199" i="1"/>
  <c r="J199" i="1"/>
  <c r="N199" i="1"/>
  <c r="P199" i="1"/>
  <c r="U199" i="1"/>
  <c r="AB199" i="1"/>
  <c r="AF199" i="1"/>
  <c r="AH199" i="1"/>
  <c r="AI199" i="1" s="1"/>
  <c r="DL199" i="1"/>
  <c r="H200" i="1"/>
  <c r="I200" i="1"/>
  <c r="J200" i="1"/>
  <c r="N200" i="1"/>
  <c r="P200" i="1"/>
  <c r="U200" i="1"/>
  <c r="AB200" i="1"/>
  <c r="AF200" i="1"/>
  <c r="AH200" i="1"/>
  <c r="AI200" i="1" s="1"/>
  <c r="DL200" i="1"/>
  <c r="H201" i="1"/>
  <c r="I201" i="1"/>
  <c r="J201" i="1"/>
  <c r="N201" i="1"/>
  <c r="P201" i="1"/>
  <c r="U201" i="1"/>
  <c r="AB201" i="1"/>
  <c r="AF201" i="1"/>
  <c r="AH201" i="1"/>
  <c r="AI201" i="1" s="1"/>
  <c r="DL201" i="1"/>
  <c r="H202" i="1"/>
  <c r="I202" i="1"/>
  <c r="J202" i="1"/>
  <c r="N202" i="1"/>
  <c r="P202" i="1"/>
  <c r="U202" i="1"/>
  <c r="AB202" i="1"/>
  <c r="AF202" i="1"/>
  <c r="AH202" i="1"/>
  <c r="AI202" i="1" s="1"/>
  <c r="DL202" i="1"/>
  <c r="H203" i="1"/>
  <c r="AH203" i="1" s="1"/>
  <c r="AI203" i="1" s="1"/>
  <c r="I203" i="1"/>
  <c r="J203" i="1"/>
  <c r="N203" i="1"/>
  <c r="P203" i="1"/>
  <c r="U203" i="1"/>
  <c r="AB203" i="1"/>
  <c r="AF203" i="1"/>
  <c r="DL203" i="1"/>
  <c r="H204" i="1"/>
  <c r="I204" i="1"/>
  <c r="J204" i="1"/>
  <c r="N204" i="1"/>
  <c r="P204" i="1"/>
  <c r="U204" i="1"/>
  <c r="AB204" i="1"/>
  <c r="AF204" i="1"/>
  <c r="AH204" i="1"/>
  <c r="AI204" i="1" s="1"/>
  <c r="DL204" i="1"/>
  <c r="H205" i="1"/>
  <c r="AH205" i="1" s="1"/>
  <c r="AI205" i="1" s="1"/>
  <c r="I205" i="1"/>
  <c r="J205" i="1"/>
  <c r="N205" i="1"/>
  <c r="P205" i="1"/>
  <c r="U205" i="1"/>
  <c r="AB205" i="1"/>
  <c r="AF205" i="1"/>
  <c r="DL205" i="1"/>
  <c r="H206" i="1"/>
  <c r="AH206" i="1" s="1"/>
  <c r="AI206" i="1" s="1"/>
  <c r="I206" i="1"/>
  <c r="J206" i="1"/>
  <c r="N206" i="1"/>
  <c r="P206" i="1"/>
  <c r="U206" i="1"/>
  <c r="AB206" i="1"/>
  <c r="AF206" i="1"/>
  <c r="DL206" i="1"/>
  <c r="H207" i="1"/>
  <c r="I207" i="1"/>
  <c r="J207" i="1"/>
  <c r="N207" i="1"/>
  <c r="P207" i="1"/>
  <c r="U207" i="1"/>
  <c r="AB207" i="1"/>
  <c r="AF207" i="1"/>
  <c r="AH207" i="1"/>
  <c r="AI207" i="1" s="1"/>
  <c r="DL207" i="1"/>
  <c r="H208" i="1"/>
  <c r="AH208" i="1" s="1"/>
  <c r="AI208" i="1" s="1"/>
  <c r="I208" i="1"/>
  <c r="J208" i="1"/>
  <c r="N208" i="1"/>
  <c r="P208" i="1"/>
  <c r="U208" i="1"/>
  <c r="AB208" i="1"/>
  <c r="AF208" i="1"/>
  <c r="DL208" i="1"/>
  <c r="H209" i="1"/>
  <c r="I209" i="1"/>
  <c r="J209" i="1"/>
  <c r="N209" i="1"/>
  <c r="P209" i="1"/>
  <c r="U209" i="1"/>
  <c r="AB209" i="1"/>
  <c r="AF209" i="1"/>
  <c r="AH209" i="1"/>
  <c r="AI209" i="1" s="1"/>
  <c r="DL209" i="1"/>
  <c r="H210" i="1"/>
  <c r="I210" i="1"/>
  <c r="J210" i="1"/>
  <c r="N210" i="1"/>
  <c r="P210" i="1"/>
  <c r="U210" i="1"/>
  <c r="AB210" i="1"/>
  <c r="AF210" i="1"/>
  <c r="AH210" i="1"/>
  <c r="AI210" i="1" s="1"/>
  <c r="DL210" i="1"/>
  <c r="H211" i="1"/>
  <c r="AH211" i="1" s="1"/>
  <c r="AI211" i="1" s="1"/>
  <c r="I211" i="1"/>
  <c r="J211" i="1"/>
  <c r="N211" i="1"/>
  <c r="P211" i="1"/>
  <c r="U211" i="1"/>
  <c r="AB211" i="1"/>
  <c r="AF211" i="1"/>
  <c r="DL211" i="1"/>
  <c r="H212" i="1"/>
  <c r="I212" i="1"/>
  <c r="J212" i="1"/>
  <c r="N212" i="1"/>
  <c r="P212" i="1"/>
  <c r="U212" i="1"/>
  <c r="AB212" i="1"/>
  <c r="AF212" i="1"/>
  <c r="AH212" i="1"/>
  <c r="AI212" i="1" s="1"/>
  <c r="DL212" i="1"/>
  <c r="H213" i="1"/>
  <c r="AH213" i="1" s="1"/>
  <c r="AI213" i="1" s="1"/>
  <c r="I213" i="1"/>
  <c r="J213" i="1"/>
  <c r="N213" i="1"/>
  <c r="P213" i="1"/>
  <c r="U213" i="1"/>
  <c r="AB213" i="1"/>
  <c r="AF213" i="1"/>
  <c r="DL213" i="1"/>
  <c r="H214" i="1"/>
  <c r="AH214" i="1" s="1"/>
  <c r="AI214" i="1" s="1"/>
  <c r="I214" i="1"/>
  <c r="J214" i="1"/>
  <c r="N214" i="1"/>
  <c r="P214" i="1"/>
  <c r="U214" i="1"/>
  <c r="AB214" i="1"/>
  <c r="AF214" i="1"/>
  <c r="DL214" i="1"/>
  <c r="H215" i="1"/>
  <c r="I215" i="1"/>
  <c r="J215" i="1"/>
  <c r="N215" i="1"/>
  <c r="P215" i="1"/>
  <c r="U215" i="1"/>
  <c r="AB215" i="1"/>
  <c r="AF215" i="1"/>
  <c r="AH215" i="1"/>
  <c r="AI215" i="1" s="1"/>
  <c r="DL215" i="1"/>
  <c r="H216" i="1"/>
  <c r="AH216" i="1" s="1"/>
  <c r="AI216" i="1" s="1"/>
  <c r="I216" i="1"/>
  <c r="J216" i="1"/>
  <c r="N216" i="1"/>
  <c r="P216" i="1"/>
  <c r="U216" i="1"/>
  <c r="AB216" i="1"/>
  <c r="AF216" i="1"/>
  <c r="DL216" i="1"/>
  <c r="H217" i="1"/>
  <c r="I217" i="1"/>
  <c r="J217" i="1"/>
  <c r="N217" i="1"/>
  <c r="P217" i="1"/>
  <c r="U217" i="1"/>
  <c r="AB217" i="1"/>
  <c r="AF217" i="1"/>
  <c r="AH217" i="1"/>
  <c r="AI217" i="1" s="1"/>
  <c r="DL217" i="1"/>
  <c r="H218" i="1"/>
  <c r="AH218" i="1" s="1"/>
  <c r="AI218" i="1" s="1"/>
  <c r="I218" i="1"/>
  <c r="J218" i="1"/>
  <c r="N218" i="1"/>
  <c r="P218" i="1"/>
  <c r="U218" i="1"/>
  <c r="AB218" i="1"/>
  <c r="AF218" i="1"/>
  <c r="DL218" i="1"/>
  <c r="H219" i="1"/>
  <c r="AH219" i="1" s="1"/>
  <c r="AI219" i="1" s="1"/>
  <c r="I219" i="1"/>
  <c r="J219" i="1"/>
  <c r="N219" i="1"/>
  <c r="P219" i="1"/>
  <c r="U219" i="1"/>
  <c r="AB219" i="1"/>
  <c r="AF219" i="1"/>
  <c r="DL219" i="1"/>
  <c r="H220" i="1"/>
  <c r="I220" i="1"/>
  <c r="J220" i="1"/>
  <c r="N220" i="1"/>
  <c r="P220" i="1"/>
  <c r="U220" i="1"/>
  <c r="AB220" i="1"/>
  <c r="AF220" i="1"/>
  <c r="AH220" i="1"/>
  <c r="AI220" i="1" s="1"/>
  <c r="DL220" i="1"/>
  <c r="H221" i="1"/>
  <c r="I221" i="1"/>
  <c r="J221" i="1"/>
  <c r="N221" i="1"/>
  <c r="P221" i="1"/>
  <c r="U221" i="1"/>
  <c r="AB221" i="1"/>
  <c r="AF221" i="1"/>
  <c r="AH221" i="1"/>
  <c r="AI221" i="1" s="1"/>
  <c r="DL221" i="1"/>
  <c r="H222" i="1"/>
  <c r="AH222" i="1" s="1"/>
  <c r="AI222" i="1" s="1"/>
  <c r="I222" i="1"/>
  <c r="J222" i="1"/>
  <c r="N222" i="1"/>
  <c r="P222" i="1"/>
  <c r="U222" i="1"/>
  <c r="AB222" i="1"/>
  <c r="AF222" i="1"/>
  <c r="DL222" i="1"/>
  <c r="H223" i="1"/>
  <c r="I223" i="1"/>
  <c r="J223" i="1"/>
  <c r="N223" i="1"/>
  <c r="P223" i="1"/>
  <c r="U223" i="1"/>
  <c r="AB223" i="1"/>
  <c r="AF223" i="1"/>
  <c r="AH223" i="1"/>
  <c r="AI223" i="1" s="1"/>
  <c r="DL223" i="1"/>
  <c r="H224" i="1"/>
  <c r="AH224" i="1" s="1"/>
  <c r="AI224" i="1" s="1"/>
  <c r="I224" i="1"/>
  <c r="J224" i="1"/>
  <c r="N224" i="1"/>
  <c r="P224" i="1"/>
  <c r="U224" i="1"/>
  <c r="AB224" i="1"/>
  <c r="AF224" i="1"/>
  <c r="DL224" i="1"/>
  <c r="H225" i="1"/>
  <c r="AH225" i="1" s="1"/>
  <c r="AI225" i="1" s="1"/>
  <c r="I225" i="1"/>
  <c r="J225" i="1"/>
  <c r="N225" i="1"/>
  <c r="P225" i="1"/>
  <c r="U225" i="1"/>
  <c r="AB225" i="1"/>
  <c r="AF225" i="1"/>
  <c r="DL225" i="1"/>
  <c r="H226" i="1"/>
  <c r="I226" i="1"/>
  <c r="J226" i="1"/>
  <c r="N226" i="1"/>
  <c r="P226" i="1"/>
  <c r="U226" i="1"/>
  <c r="AB226" i="1"/>
  <c r="AF226" i="1"/>
  <c r="AH226" i="1"/>
  <c r="AI226" i="1" s="1"/>
  <c r="DL226" i="1"/>
  <c r="H227" i="1"/>
  <c r="AH227" i="1" s="1"/>
  <c r="AI227" i="1" s="1"/>
  <c r="I227" i="1"/>
  <c r="J227" i="1"/>
  <c r="N227" i="1"/>
  <c r="P227" i="1"/>
  <c r="U227" i="1"/>
  <c r="AB227" i="1"/>
  <c r="AF227" i="1"/>
  <c r="DL227" i="1"/>
  <c r="H228" i="1"/>
  <c r="I228" i="1"/>
  <c r="J228" i="1"/>
  <c r="N228" i="1"/>
  <c r="P228" i="1"/>
  <c r="U228" i="1"/>
  <c r="AB228" i="1"/>
  <c r="AF228" i="1"/>
  <c r="AH228" i="1"/>
  <c r="AI228" i="1" s="1"/>
  <c r="DL228" i="1"/>
  <c r="H229" i="1"/>
  <c r="AH229" i="1" s="1"/>
  <c r="AI229" i="1" s="1"/>
  <c r="I229" i="1"/>
  <c r="J229" i="1"/>
  <c r="N229" i="1"/>
  <c r="P229" i="1"/>
  <c r="U229" i="1"/>
  <c r="AB229" i="1"/>
  <c r="AF229" i="1"/>
  <c r="DL229" i="1"/>
  <c r="H230" i="1"/>
  <c r="AH230" i="1" s="1"/>
  <c r="AI230" i="1" s="1"/>
  <c r="I230" i="1"/>
  <c r="J230" i="1"/>
  <c r="N230" i="1"/>
  <c r="P230" i="1"/>
  <c r="U230" i="1"/>
  <c r="AB230" i="1"/>
  <c r="AF230" i="1"/>
  <c r="DL230" i="1"/>
  <c r="H231" i="1"/>
  <c r="I231" i="1"/>
  <c r="J231" i="1"/>
  <c r="N231" i="1"/>
  <c r="P231" i="1"/>
  <c r="U231" i="1"/>
  <c r="AB231" i="1"/>
  <c r="AF231" i="1"/>
  <c r="AH231" i="1"/>
  <c r="AI231" i="1" s="1"/>
  <c r="DL231" i="1"/>
  <c r="H232" i="1"/>
  <c r="AH232" i="1" s="1"/>
  <c r="AI232" i="1" s="1"/>
  <c r="I232" i="1"/>
  <c r="J232" i="1"/>
  <c r="N232" i="1"/>
  <c r="P232" i="1"/>
  <c r="U232" i="1"/>
  <c r="AB232" i="1"/>
  <c r="AF232" i="1"/>
  <c r="DL232" i="1"/>
  <c r="H233" i="1"/>
  <c r="I233" i="1"/>
  <c r="J233" i="1"/>
  <c r="N233" i="1"/>
  <c r="P233" i="1"/>
  <c r="U233" i="1"/>
  <c r="AB233" i="1"/>
  <c r="AF233" i="1"/>
  <c r="AH233" i="1"/>
  <c r="AI233" i="1" s="1"/>
  <c r="DL233" i="1"/>
  <c r="H234" i="1"/>
  <c r="I234" i="1"/>
  <c r="J234" i="1"/>
  <c r="N234" i="1"/>
  <c r="P234" i="1"/>
  <c r="U234" i="1"/>
  <c r="AB234" i="1"/>
  <c r="AF234" i="1"/>
  <c r="AH234" i="1"/>
  <c r="AI234" i="1" s="1"/>
  <c r="H235" i="1"/>
  <c r="AH235" i="1" s="1"/>
  <c r="AI235" i="1" s="1"/>
  <c r="I235" i="1"/>
  <c r="J235" i="1"/>
  <c r="N235" i="1"/>
  <c r="P235" i="1"/>
  <c r="U235" i="1"/>
  <c r="AB235" i="1"/>
  <c r="AF235" i="1"/>
  <c r="H236" i="1"/>
  <c r="AH236" i="1" s="1"/>
  <c r="AI236" i="1" s="1"/>
  <c r="I236" i="1"/>
  <c r="J236" i="1"/>
  <c r="N236" i="1"/>
  <c r="P236" i="1"/>
  <c r="U236" i="1"/>
  <c r="AB236" i="1"/>
  <c r="AF236" i="1"/>
  <c r="H237" i="1"/>
  <c r="AH237" i="1" s="1"/>
  <c r="AI237" i="1" s="1"/>
  <c r="I237" i="1"/>
  <c r="J237" i="1"/>
  <c r="N237" i="1"/>
  <c r="P237" i="1"/>
  <c r="U237" i="1"/>
  <c r="AB237" i="1"/>
  <c r="AF237" i="1"/>
  <c r="H238" i="1"/>
  <c r="AH238" i="1" s="1"/>
  <c r="AI238" i="1" s="1"/>
  <c r="I238" i="1"/>
  <c r="J238" i="1"/>
  <c r="N238" i="1"/>
  <c r="P238" i="1"/>
  <c r="U238" i="1"/>
  <c r="AB238" i="1"/>
  <c r="AF238" i="1"/>
  <c r="DL238" i="1"/>
  <c r="H239" i="1"/>
  <c r="AH239" i="1" s="1"/>
  <c r="AI239" i="1" s="1"/>
  <c r="I239" i="1"/>
  <c r="J239" i="1"/>
  <c r="N239" i="1"/>
  <c r="P239" i="1"/>
  <c r="U239" i="1"/>
  <c r="AB239" i="1"/>
  <c r="AF239" i="1"/>
  <c r="DL239" i="1"/>
  <c r="H240" i="1"/>
  <c r="I240" i="1"/>
  <c r="J240" i="1"/>
  <c r="N240" i="1"/>
  <c r="P240" i="1"/>
  <c r="U240" i="1"/>
  <c r="AB240" i="1"/>
  <c r="AF240" i="1"/>
  <c r="AH240" i="1"/>
  <c r="AI240" i="1" s="1"/>
  <c r="DL240" i="1"/>
  <c r="H241" i="1"/>
  <c r="I241" i="1"/>
  <c r="J241" i="1"/>
  <c r="N241" i="1"/>
  <c r="P241" i="1"/>
  <c r="U241" i="1"/>
  <c r="AB241" i="1"/>
  <c r="AF241" i="1"/>
  <c r="AH241" i="1"/>
  <c r="AI241" i="1" s="1"/>
  <c r="DL241" i="1"/>
  <c r="H242" i="1"/>
  <c r="AH242" i="1" s="1"/>
  <c r="AI242" i="1" s="1"/>
  <c r="I242" i="1"/>
  <c r="J242" i="1"/>
  <c r="N242" i="1"/>
  <c r="P242" i="1"/>
  <c r="U242" i="1"/>
  <c r="AB242" i="1"/>
  <c r="AF242" i="1"/>
  <c r="DL242" i="1"/>
  <c r="H243" i="1"/>
  <c r="AH243" i="1" s="1"/>
  <c r="AI243" i="1" s="1"/>
  <c r="I243" i="1"/>
  <c r="J243" i="1"/>
  <c r="N243" i="1"/>
  <c r="P243" i="1"/>
  <c r="U243" i="1"/>
  <c r="AB243" i="1"/>
  <c r="AF243" i="1"/>
  <c r="DL243" i="1"/>
  <c r="H244" i="1"/>
  <c r="I244" i="1"/>
  <c r="J244" i="1"/>
  <c r="N244" i="1"/>
  <c r="P244" i="1"/>
  <c r="U244" i="1"/>
  <c r="AB244" i="1"/>
  <c r="AF244" i="1"/>
  <c r="AH244" i="1"/>
  <c r="AI244" i="1" s="1"/>
  <c r="DL244" i="1"/>
  <c r="H245" i="1"/>
  <c r="I245" i="1"/>
  <c r="J245" i="1"/>
  <c r="N245" i="1"/>
  <c r="P245" i="1"/>
  <c r="U245" i="1"/>
  <c r="AB245" i="1"/>
  <c r="AF245" i="1"/>
  <c r="AH245" i="1"/>
  <c r="AI245" i="1" s="1"/>
  <c r="DL245" i="1"/>
  <c r="H246" i="1"/>
  <c r="AH246" i="1" s="1"/>
  <c r="AI246" i="1" s="1"/>
  <c r="I246" i="1"/>
  <c r="J246" i="1"/>
  <c r="N246" i="1"/>
  <c r="P246" i="1"/>
  <c r="U246" i="1"/>
  <c r="AB246" i="1"/>
  <c r="AF246" i="1"/>
  <c r="DL246" i="1"/>
  <c r="H247" i="1"/>
  <c r="AH247" i="1" s="1"/>
  <c r="AI247" i="1" s="1"/>
  <c r="I247" i="1"/>
  <c r="J247" i="1"/>
  <c r="N247" i="1"/>
  <c r="P247" i="1"/>
  <c r="U247" i="1"/>
  <c r="AB247" i="1"/>
  <c r="AF247" i="1"/>
  <c r="DL247" i="1"/>
  <c r="H248" i="1"/>
  <c r="AH248" i="1" s="1"/>
  <c r="AI248" i="1" s="1"/>
  <c r="I248" i="1"/>
  <c r="J248" i="1"/>
  <c r="N248" i="1"/>
  <c r="P248" i="1"/>
  <c r="U248" i="1"/>
  <c r="AB248" i="1"/>
  <c r="AF248" i="1"/>
  <c r="DL248" i="1"/>
  <c r="H249" i="1"/>
  <c r="I249" i="1"/>
  <c r="J249" i="1"/>
  <c r="N249" i="1"/>
  <c r="P249" i="1"/>
  <c r="U249" i="1"/>
  <c r="AB249" i="1"/>
  <c r="AF249" i="1"/>
  <c r="AH249" i="1"/>
  <c r="AI249" i="1" s="1"/>
  <c r="DL249" i="1"/>
  <c r="H250" i="1"/>
  <c r="AH250" i="1" s="1"/>
  <c r="AI250" i="1" s="1"/>
  <c r="I250" i="1"/>
  <c r="J250" i="1"/>
  <c r="N250" i="1"/>
  <c r="P250" i="1"/>
  <c r="U250" i="1"/>
  <c r="AB250" i="1"/>
  <c r="AF250" i="1"/>
  <c r="DL250" i="1"/>
  <c r="H251" i="1"/>
  <c r="AH251" i="1" s="1"/>
  <c r="I251" i="1"/>
  <c r="J251" i="1"/>
  <c r="N251" i="1"/>
  <c r="P251" i="1"/>
  <c r="U251" i="1"/>
  <c r="AB251" i="1"/>
  <c r="AF251" i="1"/>
  <c r="AI251" i="1"/>
  <c r="DL251" i="1"/>
  <c r="H252" i="1"/>
  <c r="AH252" i="1" s="1"/>
  <c r="AI252" i="1" s="1"/>
  <c r="I252" i="1"/>
  <c r="J252" i="1"/>
  <c r="N252" i="1"/>
  <c r="P252" i="1"/>
  <c r="U252" i="1"/>
  <c r="AB252" i="1"/>
  <c r="AF252" i="1"/>
  <c r="DL252" i="1"/>
  <c r="H253" i="1"/>
  <c r="AH253" i="1" s="1"/>
  <c r="AI253" i="1" s="1"/>
  <c r="I253" i="1"/>
  <c r="J253" i="1"/>
  <c r="N253" i="1"/>
  <c r="P253" i="1"/>
  <c r="U253" i="1"/>
  <c r="AB253" i="1"/>
  <c r="AF253" i="1"/>
  <c r="DL253" i="1"/>
  <c r="H254" i="1"/>
  <c r="I254" i="1"/>
  <c r="J254" i="1"/>
  <c r="N254" i="1"/>
  <c r="P254" i="1"/>
  <c r="U254" i="1"/>
  <c r="AB254" i="1"/>
  <c r="AF254" i="1"/>
  <c r="AH254" i="1"/>
  <c r="AI254" i="1" s="1"/>
  <c r="DL254" i="1"/>
  <c r="H255" i="1"/>
  <c r="AH255" i="1" s="1"/>
  <c r="AI255" i="1" s="1"/>
  <c r="I255" i="1"/>
  <c r="J255" i="1"/>
  <c r="N255" i="1"/>
  <c r="P255" i="1"/>
  <c r="U255" i="1"/>
  <c r="AB255" i="1"/>
  <c r="AF255" i="1"/>
  <c r="DL255" i="1"/>
  <c r="H256" i="1"/>
  <c r="I256" i="1"/>
  <c r="J256" i="1"/>
  <c r="N256" i="1"/>
  <c r="P256" i="1"/>
  <c r="U256" i="1"/>
  <c r="AB256" i="1"/>
  <c r="AF256" i="1"/>
  <c r="AH256" i="1"/>
  <c r="AI256" i="1" s="1"/>
  <c r="DL256" i="1"/>
  <c r="H257" i="1"/>
  <c r="AH257" i="1" s="1"/>
  <c r="AI257" i="1" s="1"/>
  <c r="I257" i="1"/>
  <c r="J257" i="1"/>
  <c r="N257" i="1"/>
  <c r="P257" i="1"/>
  <c r="U257" i="1"/>
  <c r="AB257" i="1"/>
  <c r="AF257" i="1"/>
  <c r="DL257" i="1"/>
  <c r="H258" i="1"/>
  <c r="AH258" i="1" s="1"/>
  <c r="AI258" i="1" s="1"/>
  <c r="I258" i="1"/>
  <c r="J258" i="1"/>
  <c r="N258" i="1"/>
  <c r="P258" i="1"/>
  <c r="U258" i="1"/>
  <c r="AB258" i="1"/>
  <c r="AF258" i="1"/>
  <c r="DL258" i="1"/>
  <c r="H259" i="1"/>
  <c r="I259" i="1"/>
  <c r="J259" i="1"/>
  <c r="N259" i="1"/>
  <c r="P259" i="1"/>
  <c r="U259" i="1"/>
  <c r="AB259" i="1"/>
  <c r="AF259" i="1"/>
  <c r="AH259" i="1"/>
  <c r="AI259" i="1" s="1"/>
  <c r="DL259" i="1"/>
  <c r="H260" i="1"/>
  <c r="I260" i="1"/>
  <c r="J260" i="1"/>
  <c r="N260" i="1"/>
  <c r="P260" i="1"/>
  <c r="U260" i="1"/>
  <c r="AB260" i="1"/>
  <c r="AF260" i="1"/>
  <c r="AH260" i="1"/>
  <c r="AI260" i="1" s="1"/>
  <c r="DL260" i="1"/>
  <c r="H261" i="1"/>
  <c r="I261" i="1"/>
  <c r="J261" i="1"/>
  <c r="N261" i="1"/>
  <c r="P261" i="1"/>
  <c r="U261" i="1"/>
  <c r="AB261" i="1"/>
  <c r="AF261" i="1"/>
  <c r="AH261" i="1"/>
  <c r="AI261" i="1" s="1"/>
  <c r="DL261" i="1"/>
  <c r="H262" i="1"/>
  <c r="I262" i="1"/>
  <c r="J262" i="1"/>
  <c r="N262" i="1"/>
  <c r="P262" i="1"/>
  <c r="U262" i="1"/>
  <c r="AB262" i="1"/>
  <c r="AF262" i="1"/>
  <c r="AH262" i="1"/>
  <c r="AI262" i="1" s="1"/>
  <c r="DL262" i="1"/>
  <c r="H263" i="1"/>
  <c r="AH263" i="1" s="1"/>
  <c r="AI263" i="1" s="1"/>
  <c r="I263" i="1"/>
  <c r="J263" i="1"/>
  <c r="N263" i="1"/>
  <c r="P263" i="1"/>
  <c r="U263" i="1"/>
  <c r="AB263" i="1"/>
  <c r="AF263" i="1"/>
  <c r="DL263" i="1"/>
  <c r="H264" i="1"/>
  <c r="AH264" i="1" s="1"/>
  <c r="AI264" i="1" s="1"/>
  <c r="I264" i="1"/>
  <c r="J264" i="1"/>
  <c r="N264" i="1"/>
  <c r="P264" i="1"/>
  <c r="U264" i="1"/>
  <c r="AB264" i="1"/>
  <c r="AF264" i="1"/>
  <c r="DL264" i="1"/>
  <c r="H265" i="1"/>
  <c r="I265" i="1"/>
  <c r="J265" i="1"/>
  <c r="N265" i="1"/>
  <c r="P265" i="1"/>
  <c r="U265" i="1"/>
  <c r="AB265" i="1"/>
  <c r="AF265" i="1"/>
  <c r="AH265" i="1"/>
  <c r="AI265" i="1" s="1"/>
  <c r="DL265" i="1"/>
  <c r="H266" i="1"/>
  <c r="AH266" i="1" s="1"/>
  <c r="AI266" i="1" s="1"/>
  <c r="I266" i="1"/>
  <c r="J266" i="1"/>
  <c r="N266" i="1"/>
  <c r="P266" i="1"/>
  <c r="U266" i="1"/>
  <c r="AB266" i="1"/>
  <c r="AF266" i="1"/>
  <c r="DL266" i="1"/>
  <c r="H267" i="1"/>
  <c r="AH267" i="1" s="1"/>
  <c r="AI267" i="1" s="1"/>
  <c r="I267" i="1"/>
  <c r="J267" i="1"/>
  <c r="N267" i="1"/>
  <c r="P267" i="1"/>
  <c r="U267" i="1"/>
  <c r="AB267" i="1"/>
  <c r="AF267" i="1"/>
  <c r="DL267" i="1"/>
  <c r="H268" i="1"/>
  <c r="I268" i="1"/>
  <c r="J268" i="1"/>
  <c r="N268" i="1"/>
  <c r="P268" i="1"/>
  <c r="U268" i="1"/>
  <c r="AB268" i="1"/>
  <c r="AF268" i="1"/>
  <c r="AH268" i="1"/>
  <c r="AI268" i="1" s="1"/>
  <c r="DL268" i="1"/>
  <c r="H269" i="1"/>
  <c r="AH269" i="1" s="1"/>
  <c r="AI269" i="1" s="1"/>
  <c r="I269" i="1"/>
  <c r="J269" i="1"/>
  <c r="N269" i="1"/>
  <c r="P269" i="1"/>
  <c r="U269" i="1"/>
  <c r="AB269" i="1"/>
  <c r="AF269" i="1"/>
  <c r="DL269" i="1"/>
  <c r="H270" i="1"/>
  <c r="I270" i="1"/>
  <c r="J270" i="1"/>
  <c r="N270" i="1"/>
  <c r="P270" i="1"/>
  <c r="U270" i="1"/>
  <c r="AB270" i="1"/>
  <c r="AF270" i="1"/>
  <c r="AH270" i="1"/>
  <c r="AI270" i="1" s="1"/>
  <c r="DL270" i="1"/>
  <c r="H271" i="1"/>
  <c r="AH271" i="1" s="1"/>
  <c r="AI271" i="1" s="1"/>
  <c r="I271" i="1"/>
  <c r="J271" i="1"/>
  <c r="N271" i="1"/>
  <c r="P271" i="1"/>
  <c r="U271" i="1"/>
  <c r="AB271" i="1"/>
  <c r="AF271" i="1"/>
  <c r="DL271" i="1"/>
  <c r="H272" i="1"/>
  <c r="I272" i="1"/>
  <c r="J272" i="1"/>
  <c r="N272" i="1"/>
  <c r="P272" i="1"/>
  <c r="U272" i="1"/>
  <c r="AB272" i="1"/>
  <c r="AF272" i="1"/>
  <c r="AH272" i="1"/>
  <c r="AI272" i="1" s="1"/>
  <c r="DL272" i="1"/>
  <c r="H273" i="1"/>
  <c r="I273" i="1"/>
  <c r="J273" i="1"/>
  <c r="N273" i="1"/>
  <c r="P273" i="1"/>
  <c r="U273" i="1"/>
  <c r="AB273" i="1"/>
  <c r="AF273" i="1"/>
  <c r="AH273" i="1"/>
  <c r="AI273" i="1" s="1"/>
  <c r="DL273" i="1"/>
  <c r="H274" i="1"/>
  <c r="AH274" i="1" s="1"/>
  <c r="AI274" i="1" s="1"/>
  <c r="I274" i="1"/>
  <c r="J274" i="1"/>
  <c r="N274" i="1"/>
  <c r="P274" i="1"/>
  <c r="U274" i="1"/>
  <c r="AB274" i="1"/>
  <c r="AF274" i="1"/>
  <c r="DL274" i="1"/>
  <c r="H275" i="1"/>
  <c r="I275" i="1"/>
  <c r="J275" i="1"/>
  <c r="N275" i="1"/>
  <c r="P275" i="1"/>
  <c r="U275" i="1"/>
  <c r="AB275" i="1"/>
  <c r="AF275" i="1"/>
  <c r="AH275" i="1"/>
  <c r="AI275" i="1" s="1"/>
  <c r="DL275" i="1"/>
  <c r="H276" i="1"/>
  <c r="I276" i="1"/>
  <c r="J276" i="1"/>
  <c r="N276" i="1"/>
  <c r="P276" i="1"/>
  <c r="U276" i="1"/>
  <c r="AB276" i="1"/>
  <c r="AF276" i="1"/>
  <c r="AH276" i="1"/>
  <c r="AI276" i="1" s="1"/>
  <c r="DL276" i="1"/>
  <c r="H277" i="1"/>
  <c r="AH277" i="1" s="1"/>
  <c r="AI277" i="1" s="1"/>
  <c r="I277" i="1"/>
  <c r="J277" i="1"/>
  <c r="N277" i="1"/>
  <c r="P277" i="1"/>
  <c r="U277" i="1"/>
  <c r="AB277" i="1"/>
  <c r="AF277" i="1"/>
  <c r="DL277" i="1"/>
  <c r="H278" i="1"/>
  <c r="AH278" i="1" s="1"/>
  <c r="AI278" i="1" s="1"/>
  <c r="I278" i="1"/>
  <c r="J278" i="1"/>
  <c r="N278" i="1"/>
  <c r="P278" i="1"/>
  <c r="U278" i="1"/>
  <c r="AB278" i="1"/>
  <c r="AF278" i="1"/>
  <c r="DL278" i="1"/>
  <c r="H279" i="1"/>
  <c r="AH279" i="1" s="1"/>
  <c r="AI279" i="1" s="1"/>
  <c r="I279" i="1"/>
  <c r="J279" i="1"/>
  <c r="N279" i="1"/>
  <c r="P279" i="1"/>
  <c r="U279" i="1"/>
  <c r="AB279" i="1"/>
  <c r="AF279" i="1"/>
  <c r="DL279" i="1"/>
  <c r="H280" i="1"/>
  <c r="I280" i="1"/>
  <c r="J280" i="1"/>
  <c r="N280" i="1"/>
  <c r="P280" i="1"/>
  <c r="U280" i="1"/>
  <c r="AB280" i="1"/>
  <c r="AF280" i="1"/>
  <c r="AH280" i="1"/>
  <c r="AI280" i="1" s="1"/>
  <c r="DL280" i="1"/>
  <c r="H281" i="1"/>
  <c r="AH281" i="1" s="1"/>
  <c r="AI281" i="1" s="1"/>
  <c r="I281" i="1"/>
  <c r="J281" i="1"/>
  <c r="N281" i="1"/>
  <c r="P281" i="1"/>
  <c r="U281" i="1"/>
  <c r="AB281" i="1"/>
  <c r="AF281" i="1"/>
  <c r="DL281" i="1"/>
  <c r="H282" i="1"/>
  <c r="AH282" i="1" s="1"/>
  <c r="AI282" i="1" s="1"/>
  <c r="I282" i="1"/>
  <c r="J282" i="1"/>
  <c r="N282" i="1"/>
  <c r="P282" i="1"/>
  <c r="U282" i="1"/>
  <c r="AB282" i="1"/>
  <c r="AF282" i="1"/>
  <c r="DL282" i="1"/>
  <c r="H283" i="1"/>
  <c r="AH283" i="1" s="1"/>
  <c r="AI283" i="1" s="1"/>
  <c r="I283" i="1"/>
  <c r="J283" i="1"/>
  <c r="M283" i="1"/>
  <c r="U283" i="1"/>
  <c r="AB283" i="1"/>
  <c r="AF283" i="1"/>
  <c r="H284" i="1"/>
  <c r="I284" i="1"/>
  <c r="J284" i="1"/>
  <c r="N284" i="1"/>
  <c r="P284" i="1"/>
  <c r="U284" i="1"/>
  <c r="AB284" i="1"/>
  <c r="AF284" i="1"/>
  <c r="AH284" i="1"/>
  <c r="AI284" i="1" s="1"/>
  <c r="H285" i="1"/>
  <c r="I285" i="1"/>
  <c r="J285" i="1"/>
  <c r="N285" i="1"/>
  <c r="P285" i="1"/>
  <c r="U285" i="1"/>
  <c r="AB285" i="1"/>
  <c r="AF285" i="1"/>
  <c r="AH285" i="1"/>
  <c r="AI285" i="1" s="1"/>
  <c r="DL285" i="1"/>
  <c r="H286" i="1"/>
  <c r="AH286" i="1" s="1"/>
  <c r="AI286" i="1" s="1"/>
  <c r="I286" i="1"/>
  <c r="J286" i="1"/>
  <c r="N286" i="1"/>
  <c r="P286" i="1"/>
  <c r="U286" i="1"/>
  <c r="AB286" i="1"/>
  <c r="AF286" i="1"/>
  <c r="DL286" i="1"/>
  <c r="H287" i="1"/>
  <c r="AH287" i="1" s="1"/>
  <c r="AI287" i="1" s="1"/>
  <c r="I287" i="1"/>
  <c r="J287" i="1"/>
  <c r="N287" i="1"/>
  <c r="P287" i="1"/>
  <c r="U287" i="1"/>
  <c r="AB287" i="1"/>
  <c r="AF287" i="1"/>
  <c r="DL287" i="1"/>
  <c r="H288" i="1"/>
  <c r="AH288" i="1" s="1"/>
  <c r="AI288" i="1" s="1"/>
  <c r="I288" i="1"/>
  <c r="J288" i="1"/>
  <c r="N288" i="1"/>
  <c r="P288" i="1"/>
  <c r="U288" i="1"/>
  <c r="AB288" i="1"/>
  <c r="AF288" i="1"/>
  <c r="DL288" i="1"/>
  <c r="H289" i="1"/>
  <c r="AH289" i="1" s="1"/>
  <c r="AI289" i="1" s="1"/>
  <c r="I289" i="1"/>
  <c r="J289" i="1"/>
  <c r="N289" i="1"/>
  <c r="P289" i="1"/>
  <c r="U289" i="1"/>
  <c r="AB289" i="1"/>
  <c r="AF289" i="1"/>
  <c r="DL289" i="1"/>
  <c r="H290" i="1"/>
  <c r="AH290" i="1" s="1"/>
  <c r="AI290" i="1" s="1"/>
  <c r="I290" i="1"/>
  <c r="J290" i="1"/>
  <c r="N290" i="1"/>
  <c r="P290" i="1"/>
  <c r="U290" i="1"/>
  <c r="AB290" i="1"/>
  <c r="AF290" i="1"/>
  <c r="DL290" i="1"/>
  <c r="H291" i="1"/>
  <c r="AH291" i="1" s="1"/>
  <c r="AI291" i="1" s="1"/>
  <c r="I291" i="1"/>
  <c r="J291" i="1"/>
  <c r="N291" i="1"/>
  <c r="P291" i="1"/>
  <c r="U291" i="1"/>
  <c r="AB291" i="1"/>
  <c r="AF291" i="1"/>
  <c r="DL291" i="1"/>
  <c r="H292" i="1"/>
  <c r="AH292" i="1" s="1"/>
  <c r="AI292" i="1" s="1"/>
  <c r="I292" i="1"/>
  <c r="J292" i="1"/>
  <c r="N292" i="1"/>
  <c r="P292" i="1"/>
  <c r="U292" i="1"/>
  <c r="AB292" i="1"/>
  <c r="AF292" i="1"/>
  <c r="DL292" i="1"/>
  <c r="H293" i="1"/>
  <c r="AH293" i="1" s="1"/>
  <c r="AI293" i="1" s="1"/>
  <c r="I293" i="1"/>
  <c r="J293" i="1"/>
  <c r="N293" i="1"/>
  <c r="P293" i="1"/>
  <c r="U293" i="1"/>
  <c r="AB293" i="1"/>
  <c r="AF293" i="1"/>
  <c r="DL293" i="1"/>
  <c r="H294" i="1"/>
  <c r="AH294" i="1" s="1"/>
  <c r="AI294" i="1" s="1"/>
  <c r="I294" i="1"/>
  <c r="J294" i="1"/>
  <c r="N294" i="1"/>
  <c r="P294" i="1"/>
  <c r="U294" i="1"/>
  <c r="AB294" i="1"/>
  <c r="AF294" i="1"/>
  <c r="DL294" i="1"/>
  <c r="H295" i="1"/>
  <c r="AH295" i="1" s="1"/>
  <c r="AI295" i="1" s="1"/>
  <c r="I295" i="1"/>
  <c r="J295" i="1"/>
  <c r="N295" i="1"/>
  <c r="P295" i="1"/>
  <c r="U295" i="1"/>
  <c r="AB295" i="1"/>
  <c r="AF295" i="1"/>
  <c r="DL295" i="1"/>
  <c r="H296" i="1"/>
  <c r="I296" i="1"/>
  <c r="J296" i="1"/>
  <c r="N296" i="1"/>
  <c r="P296" i="1"/>
  <c r="U296" i="1"/>
  <c r="AB296" i="1"/>
  <c r="AF296" i="1"/>
  <c r="AH296" i="1"/>
  <c r="AI296" i="1" s="1"/>
  <c r="DL296" i="1"/>
  <c r="H297" i="1"/>
  <c r="AH297" i="1" s="1"/>
  <c r="AI297" i="1" s="1"/>
  <c r="I297" i="1"/>
  <c r="J297" i="1"/>
  <c r="N297" i="1"/>
  <c r="P297" i="1"/>
  <c r="U297" i="1"/>
  <c r="AB297" i="1"/>
  <c r="AF297" i="1"/>
  <c r="DL297" i="1"/>
  <c r="H298" i="1"/>
  <c r="I298" i="1"/>
  <c r="J298" i="1"/>
  <c r="N298" i="1"/>
  <c r="P298" i="1"/>
  <c r="U298" i="1"/>
  <c r="AB298" i="1"/>
  <c r="AF298" i="1"/>
  <c r="AH298" i="1"/>
  <c r="AI298" i="1" s="1"/>
  <c r="DL298" i="1"/>
  <c r="H299" i="1"/>
  <c r="I299" i="1"/>
  <c r="J299" i="1"/>
  <c r="N299" i="1"/>
  <c r="P299" i="1"/>
  <c r="U299" i="1"/>
  <c r="AB299" i="1"/>
  <c r="AF299" i="1"/>
  <c r="AH299" i="1"/>
  <c r="AI299" i="1" s="1"/>
  <c r="DL299" i="1"/>
  <c r="H300" i="1"/>
  <c r="AH300" i="1" s="1"/>
  <c r="AI300" i="1" s="1"/>
  <c r="I300" i="1"/>
  <c r="J300" i="1"/>
  <c r="N300" i="1"/>
  <c r="P300" i="1"/>
  <c r="U300" i="1"/>
  <c r="AB300" i="1"/>
  <c r="AF300" i="1"/>
  <c r="DL300" i="1"/>
  <c r="H301" i="1"/>
  <c r="I301" i="1"/>
  <c r="J301" i="1"/>
  <c r="N301" i="1"/>
  <c r="P301" i="1"/>
  <c r="U301" i="1"/>
  <c r="AB301" i="1"/>
  <c r="AF301" i="1"/>
  <c r="AH301" i="1"/>
  <c r="AI301" i="1" s="1"/>
  <c r="DL301" i="1"/>
  <c r="H302" i="1"/>
  <c r="AH302" i="1" s="1"/>
  <c r="AI302" i="1" s="1"/>
  <c r="I302" i="1"/>
  <c r="J302" i="1"/>
  <c r="N302" i="1"/>
  <c r="P302" i="1"/>
  <c r="U302" i="1"/>
  <c r="AB302" i="1"/>
  <c r="AF302" i="1"/>
  <c r="DL302" i="1"/>
  <c r="H303" i="1"/>
  <c r="AH303" i="1" s="1"/>
  <c r="AI303" i="1" s="1"/>
  <c r="I303" i="1"/>
  <c r="J303" i="1"/>
  <c r="N303" i="1"/>
  <c r="P303" i="1"/>
  <c r="U303" i="1"/>
  <c r="AB303" i="1"/>
  <c r="AF303" i="1"/>
  <c r="DL303" i="1"/>
  <c r="H304" i="1"/>
  <c r="AH304" i="1" s="1"/>
  <c r="AI304" i="1" s="1"/>
  <c r="I304" i="1"/>
  <c r="J304" i="1"/>
  <c r="N304" i="1"/>
  <c r="P304" i="1"/>
  <c r="U304" i="1"/>
  <c r="AB304" i="1"/>
  <c r="AF304" i="1"/>
  <c r="DL304" i="1"/>
  <c r="H305" i="1"/>
  <c r="AH305" i="1" s="1"/>
  <c r="I305" i="1"/>
  <c r="J305" i="1"/>
  <c r="N305" i="1"/>
  <c r="P305" i="1"/>
  <c r="U305" i="1"/>
  <c r="AB305" i="1"/>
  <c r="AF305" i="1"/>
  <c r="AI305" i="1"/>
  <c r="DL305" i="1"/>
  <c r="H306" i="1"/>
  <c r="I306" i="1"/>
  <c r="J306" i="1"/>
  <c r="N306" i="1"/>
  <c r="P306" i="1"/>
  <c r="U306" i="1"/>
  <c r="AB306" i="1"/>
  <c r="AF306" i="1"/>
  <c r="AH306" i="1"/>
  <c r="AI306" i="1" s="1"/>
  <c r="DL306" i="1"/>
  <c r="H307" i="1"/>
  <c r="AH307" i="1" s="1"/>
  <c r="AI307" i="1" s="1"/>
  <c r="I307" i="1"/>
  <c r="J307" i="1"/>
  <c r="N307" i="1"/>
  <c r="P307" i="1"/>
  <c r="U307" i="1"/>
  <c r="AB307" i="1"/>
  <c r="AF307" i="1"/>
  <c r="DL307" i="1"/>
  <c r="H308" i="1"/>
  <c r="AH308" i="1" s="1"/>
  <c r="AI308" i="1" s="1"/>
  <c r="I308" i="1"/>
  <c r="J308" i="1"/>
  <c r="N308" i="1"/>
  <c r="P308" i="1"/>
  <c r="U308" i="1"/>
  <c r="AB308" i="1"/>
  <c r="AF308" i="1"/>
  <c r="DL308" i="1"/>
  <c r="H309" i="1"/>
  <c r="AH309" i="1" s="1"/>
  <c r="AI309" i="1" s="1"/>
  <c r="I309" i="1"/>
  <c r="J309" i="1"/>
  <c r="N309" i="1"/>
  <c r="P309" i="1"/>
  <c r="U309" i="1"/>
  <c r="AB309" i="1"/>
  <c r="AF309" i="1"/>
  <c r="DL309" i="1"/>
  <c r="H310" i="1"/>
  <c r="AH310" i="1" s="1"/>
  <c r="AI310" i="1" s="1"/>
  <c r="I310" i="1"/>
  <c r="J310" i="1"/>
  <c r="N310" i="1"/>
  <c r="P310" i="1"/>
  <c r="U310" i="1"/>
  <c r="AB310" i="1"/>
  <c r="AF310" i="1"/>
  <c r="DL310" i="1"/>
  <c r="H311" i="1"/>
  <c r="AH311" i="1" s="1"/>
  <c r="AI311" i="1" s="1"/>
  <c r="I311" i="1"/>
  <c r="J311" i="1"/>
  <c r="N311" i="1"/>
  <c r="P311" i="1"/>
  <c r="U311" i="1"/>
  <c r="AB311" i="1"/>
  <c r="AF311" i="1"/>
  <c r="DL311" i="1"/>
  <c r="H312" i="1"/>
  <c r="AH312" i="1" s="1"/>
  <c r="AI312" i="1" s="1"/>
  <c r="I312" i="1"/>
  <c r="J312" i="1"/>
  <c r="N312" i="1"/>
  <c r="P312" i="1"/>
  <c r="U312" i="1"/>
  <c r="AB312" i="1"/>
  <c r="AF312" i="1"/>
  <c r="DL312" i="1"/>
  <c r="H313" i="1"/>
  <c r="AH313" i="1" s="1"/>
  <c r="AI313" i="1" s="1"/>
  <c r="I313" i="1"/>
  <c r="J313" i="1"/>
  <c r="N313" i="1"/>
  <c r="P313" i="1"/>
  <c r="U313" i="1"/>
  <c r="AB313" i="1"/>
  <c r="AF313" i="1"/>
  <c r="DL313" i="1"/>
  <c r="H314" i="1"/>
  <c r="AH314" i="1" s="1"/>
  <c r="AI314" i="1" s="1"/>
  <c r="I314" i="1"/>
  <c r="J314" i="1"/>
  <c r="N314" i="1"/>
  <c r="P314" i="1"/>
  <c r="U314" i="1"/>
  <c r="AB314" i="1"/>
  <c r="AF314" i="1"/>
  <c r="DL314" i="1"/>
  <c r="H315" i="1"/>
  <c r="I315" i="1"/>
  <c r="J315" i="1"/>
  <c r="N315" i="1"/>
  <c r="P315" i="1"/>
  <c r="U315" i="1"/>
  <c r="AB315" i="1"/>
  <c r="AF315" i="1"/>
  <c r="AH315" i="1"/>
  <c r="AI315" i="1" s="1"/>
  <c r="DL315" i="1"/>
  <c r="H316" i="1"/>
  <c r="AH316" i="1" s="1"/>
  <c r="AI316" i="1" s="1"/>
  <c r="I316" i="1"/>
  <c r="J316" i="1"/>
  <c r="N316" i="1"/>
  <c r="P316" i="1"/>
  <c r="U316" i="1"/>
  <c r="AB316" i="1"/>
  <c r="AF316" i="1"/>
  <c r="DL316" i="1"/>
  <c r="H317" i="1"/>
  <c r="AH317" i="1" s="1"/>
  <c r="AI317" i="1" s="1"/>
  <c r="I317" i="1"/>
  <c r="J317" i="1"/>
  <c r="N317" i="1"/>
  <c r="P317" i="1"/>
  <c r="U317" i="1"/>
  <c r="AB317" i="1"/>
  <c r="AF317" i="1"/>
  <c r="DL317" i="1"/>
  <c r="H318" i="1"/>
  <c r="AH318" i="1" s="1"/>
  <c r="AI318" i="1" s="1"/>
  <c r="I318" i="1"/>
  <c r="J318" i="1"/>
  <c r="N318" i="1"/>
  <c r="P318" i="1"/>
  <c r="U318" i="1"/>
  <c r="AB318" i="1"/>
  <c r="AF318" i="1"/>
  <c r="DL318" i="1"/>
  <c r="H319" i="1"/>
  <c r="AH319" i="1" s="1"/>
  <c r="AI319" i="1" s="1"/>
  <c r="I319" i="1"/>
  <c r="J319" i="1"/>
  <c r="N319" i="1"/>
  <c r="P319" i="1"/>
  <c r="U319" i="1"/>
  <c r="AB319" i="1"/>
  <c r="AF319" i="1"/>
  <c r="DL319" i="1"/>
  <c r="H320" i="1"/>
  <c r="I320" i="1"/>
  <c r="J320" i="1"/>
  <c r="N320" i="1"/>
  <c r="P320" i="1"/>
  <c r="U320" i="1"/>
  <c r="AB320" i="1"/>
  <c r="AF320" i="1"/>
  <c r="AH320" i="1"/>
  <c r="AI320" i="1" s="1"/>
  <c r="DL320" i="1"/>
  <c r="H321" i="1"/>
  <c r="I321" i="1"/>
  <c r="J321" i="1"/>
  <c r="N321" i="1"/>
  <c r="P321" i="1"/>
  <c r="U321" i="1"/>
  <c r="AB321" i="1"/>
  <c r="AF321" i="1"/>
  <c r="AH321" i="1"/>
  <c r="AI321" i="1" s="1"/>
  <c r="DL321" i="1"/>
  <c r="H322" i="1"/>
  <c r="I322" i="1"/>
  <c r="J322" i="1"/>
  <c r="N322" i="1"/>
  <c r="P322" i="1"/>
  <c r="U322" i="1"/>
  <c r="AB322" i="1"/>
  <c r="AF322" i="1"/>
  <c r="AH322" i="1"/>
  <c r="AI322" i="1" s="1"/>
  <c r="DL322" i="1"/>
  <c r="H323" i="1"/>
  <c r="AH323" i="1" s="1"/>
  <c r="AI323" i="1" s="1"/>
  <c r="I323" i="1"/>
  <c r="J323" i="1"/>
  <c r="N323" i="1"/>
  <c r="P323" i="1"/>
  <c r="U323" i="1"/>
  <c r="AB323" i="1"/>
  <c r="AF323" i="1"/>
  <c r="DL323" i="1"/>
  <c r="H324" i="1"/>
  <c r="AH324" i="1" s="1"/>
  <c r="AI324" i="1" s="1"/>
  <c r="I324" i="1"/>
  <c r="J324" i="1"/>
  <c r="N324" i="1"/>
  <c r="P324" i="1"/>
  <c r="U324" i="1"/>
  <c r="AB324" i="1"/>
  <c r="AF324" i="1"/>
  <c r="DL324" i="1"/>
  <c r="H325" i="1"/>
  <c r="AH325" i="1" s="1"/>
  <c r="AI325" i="1" s="1"/>
  <c r="I325" i="1"/>
  <c r="J325" i="1"/>
  <c r="N325" i="1"/>
  <c r="P325" i="1"/>
  <c r="U325" i="1"/>
  <c r="AB325" i="1"/>
  <c r="AF325" i="1"/>
  <c r="DL325" i="1"/>
  <c r="H326" i="1"/>
  <c r="I326" i="1"/>
  <c r="J326" i="1"/>
  <c r="N326" i="1"/>
  <c r="P326" i="1"/>
  <c r="U326" i="1"/>
  <c r="AB326" i="1"/>
  <c r="AF326" i="1"/>
  <c r="AH326" i="1"/>
  <c r="AI326" i="1" s="1"/>
  <c r="DL326" i="1"/>
  <c r="H327" i="1"/>
  <c r="AH327" i="1" s="1"/>
  <c r="AI327" i="1" s="1"/>
  <c r="I327" i="1"/>
  <c r="J327" i="1"/>
  <c r="N327" i="1"/>
  <c r="P327" i="1"/>
  <c r="U327" i="1"/>
  <c r="AB327" i="1"/>
  <c r="AF327" i="1"/>
  <c r="DL327" i="1"/>
  <c r="H328" i="1"/>
  <c r="I328" i="1"/>
  <c r="J328" i="1"/>
  <c r="N328" i="1"/>
  <c r="P328" i="1"/>
  <c r="U328" i="1"/>
  <c r="AB328" i="1"/>
  <c r="AF328" i="1"/>
  <c r="AH328" i="1"/>
  <c r="AI328" i="1" s="1"/>
  <c r="DL328" i="1"/>
  <c r="H329" i="1"/>
  <c r="I329" i="1"/>
  <c r="J329" i="1"/>
  <c r="N329" i="1"/>
  <c r="P329" i="1"/>
  <c r="U329" i="1"/>
  <c r="AB329" i="1"/>
  <c r="AF329" i="1"/>
  <c r="AH329" i="1"/>
  <c r="AI329" i="1" s="1"/>
  <c r="DL329" i="1"/>
  <c r="H330" i="1"/>
  <c r="I330" i="1"/>
  <c r="J330" i="1"/>
  <c r="N330" i="1"/>
  <c r="P330" i="1"/>
  <c r="U330" i="1"/>
  <c r="AB330" i="1"/>
  <c r="AF330" i="1"/>
  <c r="AH330" i="1"/>
  <c r="AI330" i="1" s="1"/>
  <c r="DL330" i="1"/>
  <c r="H331" i="1"/>
  <c r="AH331" i="1" s="1"/>
  <c r="AI331" i="1" s="1"/>
  <c r="I331" i="1"/>
  <c r="J331" i="1"/>
  <c r="N331" i="1"/>
  <c r="P331" i="1"/>
  <c r="U331" i="1"/>
  <c r="AB331" i="1"/>
  <c r="AF331" i="1"/>
  <c r="DL331" i="1"/>
  <c r="H332" i="1"/>
  <c r="AH332" i="1" s="1"/>
  <c r="AI332" i="1" s="1"/>
  <c r="I332" i="1"/>
  <c r="J332" i="1"/>
  <c r="N332" i="1"/>
  <c r="P332" i="1"/>
  <c r="U332" i="1"/>
  <c r="AB332" i="1"/>
  <c r="AF332" i="1"/>
  <c r="DL332" i="1"/>
  <c r="H333" i="1"/>
  <c r="I333" i="1"/>
  <c r="J333" i="1"/>
  <c r="N333" i="1"/>
  <c r="P333" i="1"/>
  <c r="U333" i="1"/>
  <c r="AB333" i="1"/>
  <c r="AF333" i="1"/>
  <c r="AH333" i="1"/>
  <c r="AI333" i="1" s="1"/>
  <c r="DL333" i="1"/>
  <c r="H334" i="1"/>
  <c r="AH334" i="1" s="1"/>
  <c r="AI334" i="1" s="1"/>
  <c r="I334" i="1"/>
  <c r="J334" i="1"/>
  <c r="N334" i="1"/>
  <c r="P334" i="1"/>
  <c r="U334" i="1"/>
  <c r="AB334" i="1"/>
  <c r="AF334" i="1"/>
  <c r="DL334" i="1"/>
  <c r="H335" i="1"/>
  <c r="AH335" i="1" s="1"/>
  <c r="AI335" i="1" s="1"/>
  <c r="I335" i="1"/>
  <c r="J335" i="1"/>
  <c r="N335" i="1"/>
  <c r="P335" i="1"/>
  <c r="U335" i="1"/>
  <c r="AB335" i="1"/>
  <c r="AF335" i="1"/>
  <c r="DL335" i="1"/>
  <c r="H336" i="1"/>
  <c r="AH336" i="1" s="1"/>
  <c r="AI336" i="1" s="1"/>
  <c r="I336" i="1"/>
  <c r="J336" i="1"/>
  <c r="N336" i="1"/>
  <c r="P336" i="1"/>
  <c r="U336" i="1"/>
  <c r="AB336" i="1"/>
  <c r="AF336" i="1"/>
  <c r="DL336" i="1"/>
  <c r="H337" i="1"/>
  <c r="AH337" i="1" s="1"/>
  <c r="AI337" i="1" s="1"/>
  <c r="I337" i="1"/>
  <c r="J337" i="1"/>
  <c r="N337" i="1"/>
  <c r="P337" i="1"/>
  <c r="U337" i="1"/>
  <c r="AB337" i="1"/>
  <c r="AF337" i="1"/>
  <c r="DL337" i="1"/>
  <c r="H338" i="1"/>
  <c r="AH338" i="1" s="1"/>
  <c r="AI338" i="1" s="1"/>
  <c r="I338" i="1"/>
  <c r="J338" i="1"/>
  <c r="N338" i="1"/>
  <c r="P338" i="1"/>
  <c r="U338" i="1"/>
  <c r="AB338" i="1"/>
  <c r="AF338" i="1"/>
  <c r="H339" i="1"/>
  <c r="AH339" i="1" s="1"/>
  <c r="AI339" i="1" s="1"/>
  <c r="I339" i="1"/>
  <c r="J339" i="1"/>
  <c r="N339" i="1"/>
  <c r="P339" i="1"/>
  <c r="U339" i="1"/>
  <c r="AB339" i="1"/>
  <c r="AF339" i="1"/>
  <c r="DL339" i="1"/>
  <c r="H340" i="1"/>
  <c r="AH340" i="1" s="1"/>
  <c r="AI340" i="1" s="1"/>
  <c r="I340" i="1"/>
  <c r="J340" i="1"/>
  <c r="N340" i="1"/>
  <c r="P340" i="1"/>
  <c r="U340" i="1"/>
  <c r="AB340" i="1"/>
  <c r="AF340" i="1"/>
  <c r="DL340" i="1"/>
  <c r="H341" i="1"/>
  <c r="AH341" i="1" s="1"/>
  <c r="AI341" i="1" s="1"/>
  <c r="I341" i="1"/>
  <c r="J341" i="1"/>
  <c r="N341" i="1"/>
  <c r="P341" i="1"/>
  <c r="U341" i="1"/>
  <c r="AB341" i="1"/>
  <c r="AF341" i="1"/>
  <c r="DL341" i="1"/>
  <c r="H342" i="1"/>
  <c r="AH342" i="1" s="1"/>
  <c r="AI342" i="1" s="1"/>
  <c r="I342" i="1"/>
  <c r="J342" i="1"/>
  <c r="N342" i="1"/>
  <c r="P342" i="1"/>
  <c r="U342" i="1"/>
  <c r="AB342" i="1"/>
  <c r="AF342" i="1"/>
  <c r="DL342" i="1"/>
  <c r="H343" i="1"/>
  <c r="AH343" i="1" s="1"/>
  <c r="AI343" i="1" s="1"/>
  <c r="I343" i="1"/>
  <c r="J343" i="1"/>
  <c r="N343" i="1"/>
  <c r="P343" i="1"/>
  <c r="U343" i="1"/>
  <c r="AB343" i="1"/>
  <c r="AF343" i="1"/>
  <c r="DL343" i="1"/>
  <c r="H344" i="1"/>
  <c r="I344" i="1"/>
  <c r="J344" i="1"/>
  <c r="N344" i="1"/>
  <c r="P344" i="1"/>
  <c r="U344" i="1"/>
  <c r="AB344" i="1"/>
  <c r="AF344" i="1"/>
  <c r="AH344" i="1"/>
  <c r="AI344" i="1" s="1"/>
  <c r="DL344" i="1"/>
  <c r="H345" i="1"/>
  <c r="AH345" i="1" s="1"/>
  <c r="AI345" i="1" s="1"/>
  <c r="I345" i="1"/>
  <c r="J345" i="1"/>
  <c r="N345" i="1"/>
  <c r="P345" i="1"/>
  <c r="U345" i="1"/>
  <c r="AB345" i="1"/>
  <c r="AF345" i="1"/>
  <c r="DL345" i="1"/>
  <c r="H346" i="1"/>
  <c r="I346" i="1"/>
  <c r="J346" i="1"/>
  <c r="N346" i="1"/>
  <c r="P346" i="1"/>
  <c r="U346" i="1"/>
  <c r="AB346" i="1"/>
  <c r="AF346" i="1"/>
  <c r="AH346" i="1"/>
  <c r="AI346" i="1" s="1"/>
  <c r="DL346" i="1"/>
  <c r="H347" i="1"/>
  <c r="AH347" i="1" s="1"/>
  <c r="AI347" i="1" s="1"/>
  <c r="I347" i="1"/>
  <c r="J347" i="1"/>
  <c r="N347" i="1"/>
  <c r="P347" i="1"/>
  <c r="U347" i="1"/>
  <c r="AB347" i="1"/>
  <c r="AF347" i="1"/>
  <c r="DL347" i="1"/>
  <c r="H348" i="1"/>
  <c r="AH348" i="1" s="1"/>
  <c r="AI348" i="1" s="1"/>
  <c r="I348" i="1"/>
  <c r="J348" i="1"/>
  <c r="N348" i="1"/>
  <c r="P348" i="1"/>
  <c r="U348" i="1"/>
  <c r="AB348" i="1"/>
  <c r="AF348" i="1"/>
  <c r="DL348" i="1"/>
  <c r="H349" i="1"/>
  <c r="I349" i="1"/>
  <c r="J349" i="1"/>
  <c r="N349" i="1"/>
  <c r="P349" i="1"/>
  <c r="U349" i="1"/>
  <c r="AB349" i="1"/>
  <c r="AF349" i="1"/>
  <c r="AH349" i="1"/>
  <c r="AI349" i="1" s="1"/>
  <c r="DL349" i="1"/>
  <c r="H350" i="1"/>
  <c r="I350" i="1"/>
  <c r="J350" i="1"/>
  <c r="N350" i="1"/>
  <c r="P350" i="1"/>
  <c r="U350" i="1"/>
  <c r="AB350" i="1"/>
  <c r="AF350" i="1"/>
  <c r="AH350" i="1"/>
  <c r="AI350" i="1" s="1"/>
  <c r="DL350" i="1"/>
  <c r="H351" i="1"/>
  <c r="AH351" i="1" s="1"/>
  <c r="AI351" i="1" s="1"/>
  <c r="I351" i="1"/>
  <c r="J351" i="1"/>
  <c r="N351" i="1"/>
  <c r="P351" i="1"/>
  <c r="U351" i="1"/>
  <c r="AB351" i="1"/>
  <c r="AF351" i="1"/>
  <c r="DL351" i="1"/>
  <c r="H352" i="1"/>
  <c r="I352" i="1"/>
  <c r="J352" i="1"/>
  <c r="N352" i="1"/>
  <c r="P352" i="1"/>
  <c r="U352" i="1"/>
  <c r="AB352" i="1"/>
  <c r="AF352" i="1"/>
  <c r="AH352" i="1"/>
  <c r="AI352" i="1" s="1"/>
  <c r="DL352" i="1"/>
  <c r="H353" i="1"/>
  <c r="AH353" i="1" s="1"/>
  <c r="AI353" i="1" s="1"/>
  <c r="I353" i="1"/>
  <c r="J353" i="1"/>
  <c r="N353" i="1"/>
  <c r="P353" i="1"/>
  <c r="U353" i="1"/>
  <c r="AB353" i="1"/>
  <c r="AF353" i="1"/>
  <c r="DL353" i="1"/>
  <c r="H354" i="1"/>
  <c r="AH354" i="1" s="1"/>
  <c r="AI354" i="1" s="1"/>
  <c r="I354" i="1"/>
  <c r="J354" i="1"/>
  <c r="N354" i="1"/>
  <c r="P354" i="1"/>
  <c r="U354" i="1"/>
  <c r="AB354" i="1"/>
  <c r="AF354" i="1"/>
  <c r="DL354" i="1"/>
  <c r="H355" i="1"/>
  <c r="AH355" i="1" s="1"/>
  <c r="AI355" i="1" s="1"/>
  <c r="I355" i="1"/>
  <c r="J355" i="1"/>
  <c r="N355" i="1"/>
  <c r="P355" i="1"/>
  <c r="U355" i="1"/>
  <c r="AB355" i="1"/>
  <c r="AF355" i="1"/>
  <c r="DL355" i="1"/>
  <c r="H356" i="1"/>
  <c r="AH356" i="1" s="1"/>
  <c r="AI356" i="1" s="1"/>
  <c r="I356" i="1"/>
  <c r="J356" i="1"/>
  <c r="N356" i="1"/>
  <c r="P356" i="1"/>
  <c r="U356" i="1"/>
  <c r="AB356" i="1"/>
  <c r="AF356" i="1"/>
  <c r="DL356" i="1"/>
  <c r="H357" i="1"/>
  <c r="AH357" i="1" s="1"/>
  <c r="AI357" i="1" s="1"/>
  <c r="I357" i="1"/>
  <c r="J357" i="1"/>
  <c r="N357" i="1"/>
  <c r="P357" i="1"/>
  <c r="U357" i="1"/>
  <c r="AB357" i="1"/>
  <c r="AF357" i="1"/>
  <c r="H358" i="1"/>
  <c r="AH358" i="1" s="1"/>
  <c r="AI358" i="1" s="1"/>
  <c r="I358" i="1"/>
  <c r="J358" i="1"/>
  <c r="N358" i="1"/>
  <c r="P358" i="1"/>
  <c r="U358" i="1"/>
  <c r="AB358" i="1"/>
  <c r="AF358" i="1"/>
  <c r="DL358" i="1"/>
  <c r="H359" i="1"/>
  <c r="AH359" i="1" s="1"/>
  <c r="AI359" i="1" s="1"/>
  <c r="I359" i="1"/>
  <c r="J359" i="1"/>
  <c r="N359" i="1"/>
  <c r="P359" i="1"/>
  <c r="U359" i="1"/>
  <c r="AB359" i="1"/>
  <c r="AF359" i="1"/>
  <c r="DL359" i="1"/>
  <c r="H360" i="1"/>
  <c r="I360" i="1"/>
  <c r="J360" i="1"/>
  <c r="N360" i="1"/>
  <c r="P360" i="1"/>
  <c r="U360" i="1"/>
  <c r="AB360" i="1"/>
  <c r="AF360" i="1"/>
  <c r="AH360" i="1"/>
  <c r="AI360" i="1" s="1"/>
  <c r="DL360" i="1"/>
  <c r="H361" i="1"/>
  <c r="AH361" i="1" s="1"/>
  <c r="AI361" i="1" s="1"/>
  <c r="I361" i="1"/>
  <c r="J361" i="1"/>
  <c r="N361" i="1"/>
  <c r="P361" i="1"/>
  <c r="U361" i="1"/>
  <c r="AB361" i="1"/>
  <c r="AF361" i="1"/>
  <c r="DL361" i="1"/>
  <c r="H362" i="1"/>
  <c r="AH362" i="1" s="1"/>
  <c r="AI362" i="1" s="1"/>
  <c r="I362" i="1"/>
  <c r="J362" i="1"/>
  <c r="N362" i="1"/>
  <c r="P362" i="1"/>
  <c r="U362" i="1"/>
  <c r="AB362" i="1"/>
  <c r="AF362" i="1"/>
  <c r="DL362" i="1"/>
  <c r="H363" i="1"/>
  <c r="AH363" i="1" s="1"/>
  <c r="AI363" i="1" s="1"/>
  <c r="I363" i="1"/>
  <c r="J363" i="1"/>
  <c r="N363" i="1"/>
  <c r="P363" i="1"/>
  <c r="U363" i="1"/>
  <c r="AB363" i="1"/>
  <c r="AF363" i="1"/>
  <c r="DL363" i="1"/>
  <c r="H364" i="1"/>
  <c r="AH364" i="1" s="1"/>
  <c r="AI364" i="1" s="1"/>
  <c r="I364" i="1"/>
  <c r="J364" i="1"/>
  <c r="M364" i="1"/>
  <c r="N364" i="1" s="1"/>
  <c r="U364" i="1"/>
  <c r="AB364" i="1"/>
  <c r="AF364" i="1"/>
  <c r="DL364" i="1"/>
  <c r="H365" i="1"/>
  <c r="AH365" i="1" s="1"/>
  <c r="AI365" i="1" s="1"/>
  <c r="I365" i="1"/>
  <c r="J365" i="1"/>
  <c r="N365" i="1"/>
  <c r="P365" i="1"/>
  <c r="U365" i="1"/>
  <c r="AB365" i="1"/>
  <c r="AF365" i="1"/>
  <c r="DL365" i="1"/>
  <c r="H366" i="1"/>
  <c r="AH366" i="1" s="1"/>
  <c r="AI366" i="1" s="1"/>
  <c r="I366" i="1"/>
  <c r="J366" i="1"/>
  <c r="N366" i="1"/>
  <c r="P366" i="1"/>
  <c r="U366" i="1"/>
  <c r="AB366" i="1"/>
  <c r="AF366" i="1"/>
  <c r="DL366" i="1"/>
  <c r="H367" i="1"/>
  <c r="I367" i="1"/>
  <c r="J367" i="1"/>
  <c r="N367" i="1"/>
  <c r="P367" i="1"/>
  <c r="U367" i="1"/>
  <c r="AB367" i="1"/>
  <c r="AF367" i="1"/>
  <c r="AH367" i="1"/>
  <c r="AI367" i="1" s="1"/>
  <c r="DL367" i="1"/>
  <c r="H368" i="1"/>
  <c r="AH368" i="1" s="1"/>
  <c r="AI368" i="1" s="1"/>
  <c r="I368" i="1"/>
  <c r="J368" i="1"/>
  <c r="N368" i="1"/>
  <c r="P368" i="1"/>
  <c r="U368" i="1"/>
  <c r="AB368" i="1"/>
  <c r="AF368" i="1"/>
  <c r="DL368" i="1"/>
  <c r="H369" i="1"/>
  <c r="AH369" i="1" s="1"/>
  <c r="AI369" i="1" s="1"/>
  <c r="I369" i="1"/>
  <c r="J369" i="1"/>
  <c r="N369" i="1"/>
  <c r="P369" i="1"/>
  <c r="U369" i="1"/>
  <c r="AB369" i="1"/>
  <c r="AF369" i="1"/>
  <c r="DL369" i="1"/>
  <c r="H370" i="1"/>
  <c r="AH370" i="1" s="1"/>
  <c r="AI370" i="1" s="1"/>
  <c r="I370" i="1"/>
  <c r="J370" i="1"/>
  <c r="N370" i="1"/>
  <c r="P370" i="1"/>
  <c r="U370" i="1"/>
  <c r="AB370" i="1"/>
  <c r="AF370" i="1"/>
  <c r="DL370" i="1"/>
  <c r="H371" i="1"/>
  <c r="I371" i="1"/>
  <c r="J371" i="1"/>
  <c r="N371" i="1"/>
  <c r="P371" i="1"/>
  <c r="U371" i="1"/>
  <c r="AB371" i="1"/>
  <c r="AF371" i="1"/>
  <c r="AH371" i="1"/>
  <c r="AI371" i="1" s="1"/>
  <c r="DL371" i="1"/>
  <c r="H372" i="1"/>
  <c r="AH372" i="1" s="1"/>
  <c r="AI372" i="1" s="1"/>
  <c r="I372" i="1"/>
  <c r="J372" i="1"/>
  <c r="N372" i="1"/>
  <c r="P372" i="1"/>
  <c r="U372" i="1"/>
  <c r="AB372" i="1"/>
  <c r="AF372" i="1"/>
  <c r="DL372" i="1"/>
  <c r="H373" i="1"/>
  <c r="AH373" i="1" s="1"/>
  <c r="AI373" i="1" s="1"/>
  <c r="I373" i="1"/>
  <c r="J373" i="1"/>
  <c r="N373" i="1"/>
  <c r="P373" i="1"/>
  <c r="U373" i="1"/>
  <c r="AB373" i="1"/>
  <c r="AF373" i="1"/>
  <c r="DL373" i="1"/>
  <c r="H374" i="1"/>
  <c r="AH374" i="1" s="1"/>
  <c r="AI374" i="1" s="1"/>
  <c r="I374" i="1"/>
  <c r="J374" i="1"/>
  <c r="N374" i="1"/>
  <c r="P374" i="1"/>
  <c r="U374" i="1"/>
  <c r="AB374" i="1"/>
  <c r="AF374" i="1"/>
  <c r="DL374" i="1"/>
  <c r="H375" i="1"/>
  <c r="AH375" i="1" s="1"/>
  <c r="AI375" i="1" s="1"/>
  <c r="I375" i="1"/>
  <c r="J375" i="1"/>
  <c r="N375" i="1"/>
  <c r="P375" i="1"/>
  <c r="U375" i="1"/>
  <c r="AB375" i="1"/>
  <c r="AF375" i="1"/>
  <c r="DL375" i="1"/>
  <c r="H376" i="1"/>
  <c r="I376" i="1"/>
  <c r="J376" i="1"/>
  <c r="N376" i="1"/>
  <c r="P376" i="1"/>
  <c r="U376" i="1"/>
  <c r="AB376" i="1"/>
  <c r="AF376" i="1"/>
  <c r="AH376" i="1"/>
  <c r="AI376" i="1" s="1"/>
  <c r="DL376" i="1"/>
  <c r="H377" i="1"/>
  <c r="AH377" i="1" s="1"/>
  <c r="AI377" i="1" s="1"/>
  <c r="I377" i="1"/>
  <c r="J377" i="1"/>
  <c r="N377" i="1"/>
  <c r="P377" i="1"/>
  <c r="U377" i="1"/>
  <c r="AB377" i="1"/>
  <c r="AF377" i="1"/>
  <c r="DL377" i="1"/>
  <c r="H378" i="1"/>
  <c r="I378" i="1"/>
  <c r="J378" i="1"/>
  <c r="N378" i="1"/>
  <c r="P378" i="1"/>
  <c r="U378" i="1"/>
  <c r="AB378" i="1"/>
  <c r="AF378" i="1"/>
  <c r="AH378" i="1"/>
  <c r="AI378" i="1" s="1"/>
  <c r="DL378" i="1"/>
  <c r="H379" i="1"/>
  <c r="AH379" i="1" s="1"/>
  <c r="AI379" i="1" s="1"/>
  <c r="I379" i="1"/>
  <c r="J379" i="1"/>
  <c r="N379" i="1"/>
  <c r="P379" i="1"/>
  <c r="U379" i="1"/>
  <c r="AB379" i="1"/>
  <c r="AF379" i="1"/>
  <c r="DL379" i="1"/>
  <c r="H380" i="1"/>
  <c r="AH380" i="1" s="1"/>
  <c r="AI380" i="1" s="1"/>
  <c r="I380" i="1"/>
  <c r="J380" i="1"/>
  <c r="N380" i="1"/>
  <c r="P380" i="1"/>
  <c r="U380" i="1"/>
  <c r="AB380" i="1"/>
  <c r="AF380" i="1"/>
  <c r="DL380" i="1"/>
  <c r="H381" i="1"/>
  <c r="AH381" i="1" s="1"/>
  <c r="AI381" i="1" s="1"/>
  <c r="I381" i="1"/>
  <c r="J381" i="1"/>
  <c r="N381" i="1"/>
  <c r="P381" i="1"/>
  <c r="U381" i="1"/>
  <c r="AB381" i="1"/>
  <c r="AF381" i="1"/>
  <c r="DL381" i="1"/>
  <c r="H382" i="1"/>
  <c r="I382" i="1"/>
  <c r="J382" i="1"/>
  <c r="N382" i="1"/>
  <c r="P382" i="1"/>
  <c r="U382" i="1"/>
  <c r="AB382" i="1"/>
  <c r="AF382" i="1"/>
  <c r="AH382" i="1"/>
  <c r="AI382" i="1" s="1"/>
  <c r="DL382" i="1"/>
  <c r="H383" i="1"/>
  <c r="AH383" i="1" s="1"/>
  <c r="AI383" i="1" s="1"/>
  <c r="I383" i="1"/>
  <c r="J383" i="1"/>
  <c r="N383" i="1"/>
  <c r="P383" i="1"/>
  <c r="U383" i="1"/>
  <c r="AB383" i="1"/>
  <c r="AF383" i="1"/>
  <c r="DL383" i="1"/>
  <c r="H384" i="1"/>
  <c r="I384" i="1"/>
  <c r="J384" i="1"/>
  <c r="N384" i="1"/>
  <c r="P384" i="1"/>
  <c r="U384" i="1"/>
  <c r="AB384" i="1"/>
  <c r="AF384" i="1"/>
  <c r="AH384" i="1"/>
  <c r="AI384" i="1" s="1"/>
  <c r="DL384" i="1"/>
  <c r="H385" i="1"/>
  <c r="AH385" i="1" s="1"/>
  <c r="AI385" i="1" s="1"/>
  <c r="I385" i="1"/>
  <c r="J385" i="1"/>
  <c r="N385" i="1"/>
  <c r="P385" i="1"/>
  <c r="U385" i="1"/>
  <c r="AB385" i="1"/>
  <c r="AF385" i="1"/>
  <c r="DL385" i="1"/>
  <c r="H386" i="1"/>
  <c r="AH386" i="1" s="1"/>
  <c r="AI386" i="1" s="1"/>
  <c r="I386" i="1"/>
  <c r="J386" i="1"/>
  <c r="N386" i="1"/>
  <c r="P386" i="1"/>
  <c r="U386" i="1"/>
  <c r="AB386" i="1"/>
  <c r="AF386" i="1"/>
  <c r="DL386" i="1"/>
  <c r="H387" i="1"/>
  <c r="I387" i="1"/>
  <c r="J387" i="1"/>
  <c r="N387" i="1"/>
  <c r="P387" i="1"/>
  <c r="U387" i="1"/>
  <c r="AB387" i="1"/>
  <c r="AF387" i="1"/>
  <c r="AH387" i="1"/>
  <c r="AI387" i="1" s="1"/>
  <c r="DL387" i="1"/>
  <c r="H388" i="1"/>
  <c r="AH388" i="1" s="1"/>
  <c r="AI388" i="1" s="1"/>
  <c r="I388" i="1"/>
  <c r="J388" i="1"/>
  <c r="N388" i="1"/>
  <c r="P388" i="1"/>
  <c r="U388" i="1"/>
  <c r="AB388" i="1"/>
  <c r="AF388" i="1"/>
  <c r="DL388" i="1"/>
  <c r="H389" i="1"/>
  <c r="I389" i="1"/>
  <c r="J389" i="1"/>
  <c r="N389" i="1"/>
  <c r="P389" i="1"/>
  <c r="U389" i="1"/>
  <c r="AB389" i="1"/>
  <c r="AF389" i="1"/>
  <c r="AH389" i="1"/>
  <c r="AI389" i="1" s="1"/>
  <c r="DL389" i="1"/>
  <c r="H390" i="1"/>
  <c r="AH390" i="1" s="1"/>
  <c r="AI390" i="1" s="1"/>
  <c r="I390" i="1"/>
  <c r="J390" i="1"/>
  <c r="N390" i="1"/>
  <c r="P390" i="1"/>
  <c r="U390" i="1"/>
  <c r="AB390" i="1"/>
  <c r="AF390" i="1"/>
  <c r="DL390" i="1"/>
  <c r="H391" i="1"/>
  <c r="AH391" i="1" s="1"/>
  <c r="AI391" i="1" s="1"/>
  <c r="I391" i="1"/>
  <c r="J391" i="1"/>
  <c r="N391" i="1"/>
  <c r="P391" i="1"/>
  <c r="U391" i="1"/>
  <c r="AB391" i="1"/>
  <c r="AF391" i="1"/>
  <c r="DL391" i="1"/>
  <c r="H392" i="1"/>
  <c r="AH392" i="1" s="1"/>
  <c r="AI392" i="1" s="1"/>
  <c r="I392" i="1"/>
  <c r="J392" i="1"/>
  <c r="N392" i="1"/>
  <c r="P392" i="1"/>
  <c r="U392" i="1"/>
  <c r="AB392" i="1"/>
  <c r="AF392" i="1"/>
  <c r="DL392" i="1"/>
  <c r="H393" i="1"/>
  <c r="AH393" i="1" s="1"/>
  <c r="AI393" i="1" s="1"/>
  <c r="I393" i="1"/>
  <c r="J393" i="1"/>
  <c r="N393" i="1"/>
  <c r="P393" i="1"/>
  <c r="U393" i="1"/>
  <c r="AB393" i="1"/>
  <c r="AF393" i="1"/>
  <c r="DL393" i="1"/>
  <c r="H394" i="1"/>
  <c r="AH394" i="1" s="1"/>
  <c r="AI394" i="1" s="1"/>
  <c r="I394" i="1"/>
  <c r="J394" i="1"/>
  <c r="N394" i="1"/>
  <c r="P394" i="1"/>
  <c r="U394" i="1"/>
  <c r="AB394" i="1"/>
  <c r="AF394" i="1"/>
  <c r="DL394" i="1"/>
  <c r="H395" i="1"/>
  <c r="I395" i="1"/>
  <c r="J395" i="1"/>
  <c r="N395" i="1"/>
  <c r="P395" i="1"/>
  <c r="U395" i="1"/>
  <c r="AB395" i="1"/>
  <c r="AF395" i="1"/>
  <c r="AH395" i="1"/>
  <c r="AI395" i="1" s="1"/>
  <c r="DL395" i="1"/>
  <c r="H396" i="1"/>
  <c r="AH396" i="1" s="1"/>
  <c r="AI396" i="1" s="1"/>
  <c r="I396" i="1"/>
  <c r="J396" i="1"/>
  <c r="N396" i="1"/>
  <c r="P396" i="1"/>
  <c r="U396" i="1"/>
  <c r="AB396" i="1"/>
  <c r="AF396" i="1"/>
  <c r="DL396" i="1"/>
  <c r="H397" i="1"/>
  <c r="AH397" i="1" s="1"/>
  <c r="AI397" i="1" s="1"/>
  <c r="I397" i="1"/>
  <c r="J397" i="1"/>
  <c r="N397" i="1"/>
  <c r="P397" i="1"/>
  <c r="U397" i="1"/>
  <c r="AB397" i="1"/>
  <c r="AF397" i="1"/>
  <c r="DL397" i="1"/>
  <c r="H398" i="1"/>
  <c r="AH398" i="1" s="1"/>
  <c r="AI398" i="1" s="1"/>
  <c r="I398" i="1"/>
  <c r="J398" i="1"/>
  <c r="N398" i="1"/>
  <c r="P398" i="1"/>
  <c r="U398" i="1"/>
  <c r="AB398" i="1"/>
  <c r="AF398" i="1"/>
  <c r="DL398" i="1"/>
  <c r="H399" i="1"/>
  <c r="I399" i="1"/>
  <c r="J399" i="1"/>
  <c r="N399" i="1"/>
  <c r="P399" i="1"/>
  <c r="U399" i="1"/>
  <c r="AB399" i="1"/>
  <c r="AF399" i="1"/>
  <c r="AH399" i="1"/>
  <c r="AI399" i="1" s="1"/>
  <c r="DL399" i="1"/>
  <c r="H400" i="1"/>
  <c r="AH400" i="1" s="1"/>
  <c r="AI400" i="1" s="1"/>
  <c r="I400" i="1"/>
  <c r="J400" i="1"/>
  <c r="N400" i="1"/>
  <c r="P400" i="1"/>
  <c r="U400" i="1"/>
  <c r="AB400" i="1"/>
  <c r="AF400" i="1"/>
  <c r="DL400" i="1"/>
  <c r="H401" i="1"/>
  <c r="AH401" i="1" s="1"/>
  <c r="AI401" i="1" s="1"/>
  <c r="I401" i="1"/>
  <c r="J401" i="1"/>
  <c r="N401" i="1"/>
  <c r="P401" i="1"/>
  <c r="U401" i="1"/>
  <c r="AB401" i="1"/>
  <c r="AF401" i="1"/>
  <c r="DL401" i="1"/>
  <c r="H402" i="1"/>
  <c r="AH402" i="1" s="1"/>
  <c r="AI402" i="1" s="1"/>
  <c r="I402" i="1"/>
  <c r="J402" i="1"/>
  <c r="N402" i="1"/>
  <c r="P402" i="1"/>
  <c r="U402" i="1"/>
  <c r="AB402" i="1"/>
  <c r="AF402" i="1"/>
  <c r="DL402" i="1"/>
  <c r="H403" i="1"/>
  <c r="AH403" i="1" s="1"/>
  <c r="AI403" i="1" s="1"/>
  <c r="I403" i="1"/>
  <c r="J403" i="1"/>
  <c r="N403" i="1"/>
  <c r="P403" i="1"/>
  <c r="U403" i="1"/>
  <c r="AB403" i="1"/>
  <c r="AF403" i="1"/>
  <c r="DL403" i="1"/>
  <c r="H404" i="1"/>
  <c r="AH404" i="1" s="1"/>
  <c r="AI404" i="1" s="1"/>
  <c r="I404" i="1"/>
  <c r="J404" i="1"/>
  <c r="N404" i="1"/>
  <c r="P404" i="1"/>
  <c r="U404" i="1"/>
  <c r="AB404" i="1"/>
  <c r="AF404" i="1"/>
  <c r="DL404" i="1"/>
  <c r="H405" i="1"/>
  <c r="I405" i="1"/>
  <c r="J405" i="1"/>
  <c r="N405" i="1"/>
  <c r="P405" i="1"/>
  <c r="U405" i="1"/>
  <c r="AB405" i="1"/>
  <c r="AF405" i="1"/>
  <c r="AH405" i="1"/>
  <c r="AI405" i="1" s="1"/>
  <c r="DL405" i="1"/>
  <c r="H406" i="1"/>
  <c r="I406" i="1"/>
  <c r="J406" i="1"/>
  <c r="N406" i="1"/>
  <c r="P406" i="1"/>
  <c r="U406" i="1"/>
  <c r="AB406" i="1"/>
  <c r="AF406" i="1"/>
  <c r="AH406" i="1"/>
  <c r="AI406" i="1" s="1"/>
  <c r="DL406" i="1"/>
  <c r="H407" i="1"/>
  <c r="AH407" i="1" s="1"/>
  <c r="AI407" i="1" s="1"/>
  <c r="I407" i="1"/>
  <c r="J407" i="1"/>
  <c r="M407" i="1"/>
  <c r="P407" i="1" s="1"/>
  <c r="U407" i="1"/>
  <c r="AB407" i="1"/>
  <c r="AF407" i="1"/>
  <c r="DL407" i="1"/>
  <c r="H408" i="1"/>
  <c r="I408" i="1"/>
  <c r="J408" i="1"/>
  <c r="N408" i="1"/>
  <c r="P408" i="1"/>
  <c r="U408" i="1"/>
  <c r="AB408" i="1"/>
  <c r="AF408" i="1"/>
  <c r="AH408" i="1"/>
  <c r="AI408" i="1" s="1"/>
  <c r="DL408" i="1"/>
  <c r="H409" i="1"/>
  <c r="AH409" i="1" s="1"/>
  <c r="AI409" i="1" s="1"/>
  <c r="I409" i="1"/>
  <c r="J409" i="1"/>
  <c r="N409" i="1"/>
  <c r="P409" i="1"/>
  <c r="U409" i="1"/>
  <c r="AB409" i="1"/>
  <c r="AF409" i="1"/>
  <c r="DL409" i="1"/>
  <c r="H410" i="1"/>
  <c r="AH410" i="1" s="1"/>
  <c r="AI410" i="1" s="1"/>
  <c r="I410" i="1"/>
  <c r="J410" i="1"/>
  <c r="M410" i="1"/>
  <c r="N410" i="1" s="1"/>
  <c r="U410" i="1"/>
  <c r="AB410" i="1"/>
  <c r="AF410" i="1"/>
  <c r="DL410" i="1"/>
  <c r="H411" i="1"/>
  <c r="AH411" i="1" s="1"/>
  <c r="AI411" i="1" s="1"/>
  <c r="I411" i="1"/>
  <c r="J411" i="1"/>
  <c r="M411" i="1"/>
  <c r="U411" i="1"/>
  <c r="AB411" i="1"/>
  <c r="AF411" i="1"/>
  <c r="DL411" i="1"/>
  <c r="H412" i="1"/>
  <c r="AH412" i="1" s="1"/>
  <c r="AI412" i="1" s="1"/>
  <c r="I412" i="1"/>
  <c r="J412" i="1"/>
  <c r="M412" i="1"/>
  <c r="P412" i="1" s="1"/>
  <c r="U412" i="1"/>
  <c r="AB412" i="1"/>
  <c r="AF412" i="1"/>
  <c r="DL412" i="1"/>
  <c r="H413" i="1"/>
  <c r="AH413" i="1" s="1"/>
  <c r="AI413" i="1" s="1"/>
  <c r="I413" i="1"/>
  <c r="J413" i="1"/>
  <c r="N413" i="1"/>
  <c r="P413" i="1"/>
  <c r="U413" i="1"/>
  <c r="AB413" i="1"/>
  <c r="AF413" i="1"/>
  <c r="DL413" i="1"/>
  <c r="H414" i="1"/>
  <c r="I414" i="1"/>
  <c r="J414" i="1"/>
  <c r="N414" i="1"/>
  <c r="P414" i="1"/>
  <c r="U414" i="1"/>
  <c r="AB414" i="1"/>
  <c r="AF414" i="1"/>
  <c r="AH414" i="1"/>
  <c r="AI414" i="1" s="1"/>
  <c r="DL414" i="1"/>
  <c r="H415" i="1"/>
  <c r="AH415" i="1" s="1"/>
  <c r="AI415" i="1" s="1"/>
  <c r="I415" i="1"/>
  <c r="J415" i="1"/>
  <c r="N415" i="1"/>
  <c r="P415" i="1"/>
  <c r="U415" i="1"/>
  <c r="AB415" i="1"/>
  <c r="AF415" i="1"/>
  <c r="DL415" i="1"/>
  <c r="H416" i="1"/>
  <c r="AH416" i="1" s="1"/>
  <c r="AI416" i="1" s="1"/>
  <c r="I416" i="1"/>
  <c r="J416" i="1"/>
  <c r="N416" i="1"/>
  <c r="P416" i="1"/>
  <c r="U416" i="1"/>
  <c r="AB416" i="1"/>
  <c r="AF416" i="1"/>
  <c r="DL416" i="1"/>
  <c r="H417" i="1"/>
  <c r="I417" i="1"/>
  <c r="J417" i="1"/>
  <c r="N417" i="1"/>
  <c r="P417" i="1"/>
  <c r="U417" i="1"/>
  <c r="AB417" i="1"/>
  <c r="AF417" i="1"/>
  <c r="AH417" i="1"/>
  <c r="AI417" i="1" s="1"/>
  <c r="DL417" i="1"/>
  <c r="H418" i="1"/>
  <c r="I418" i="1"/>
  <c r="J418" i="1"/>
  <c r="N418" i="1"/>
  <c r="P418" i="1"/>
  <c r="U418" i="1"/>
  <c r="AB418" i="1"/>
  <c r="AF418" i="1"/>
  <c r="AH418" i="1"/>
  <c r="AI418" i="1" s="1"/>
  <c r="DL418" i="1"/>
  <c r="H419" i="1"/>
  <c r="I419" i="1"/>
  <c r="J419" i="1"/>
  <c r="N419" i="1"/>
  <c r="P419" i="1"/>
  <c r="U419" i="1"/>
  <c r="AB419" i="1"/>
  <c r="AF419" i="1"/>
  <c r="AH419" i="1"/>
  <c r="AI419" i="1" s="1"/>
  <c r="DL419" i="1"/>
  <c r="H420" i="1"/>
  <c r="AH420" i="1" s="1"/>
  <c r="AI420" i="1" s="1"/>
  <c r="I420" i="1"/>
  <c r="J420" i="1"/>
  <c r="N420" i="1"/>
  <c r="P420" i="1"/>
  <c r="U420" i="1"/>
  <c r="AB420" i="1"/>
  <c r="AF420" i="1"/>
  <c r="DL420" i="1"/>
  <c r="H421" i="1"/>
  <c r="AH421" i="1" s="1"/>
  <c r="AI421" i="1" s="1"/>
  <c r="I421" i="1"/>
  <c r="J421" i="1"/>
  <c r="N421" i="1"/>
  <c r="P421" i="1"/>
  <c r="U421" i="1"/>
  <c r="AB421" i="1"/>
  <c r="AF421" i="1"/>
  <c r="DL421" i="1"/>
  <c r="H422" i="1"/>
  <c r="I422" i="1"/>
  <c r="J422" i="1"/>
  <c r="N422" i="1"/>
  <c r="P422" i="1"/>
  <c r="U422" i="1"/>
  <c r="AB422" i="1"/>
  <c r="AF422" i="1"/>
  <c r="AH422" i="1"/>
  <c r="AI422" i="1" s="1"/>
  <c r="DL422" i="1"/>
  <c r="H423" i="1"/>
  <c r="AH423" i="1" s="1"/>
  <c r="AI423" i="1" s="1"/>
  <c r="I423" i="1"/>
  <c r="J423" i="1"/>
  <c r="N423" i="1"/>
  <c r="P423" i="1"/>
  <c r="U423" i="1"/>
  <c r="AB423" i="1"/>
  <c r="AF423" i="1"/>
  <c r="DL423" i="1"/>
  <c r="H424" i="1"/>
  <c r="AH424" i="1" s="1"/>
  <c r="AI424" i="1" s="1"/>
  <c r="I424" i="1"/>
  <c r="J424" i="1"/>
  <c r="N424" i="1"/>
  <c r="P424" i="1"/>
  <c r="U424" i="1"/>
  <c r="AB424" i="1"/>
  <c r="AF424" i="1"/>
  <c r="DL424" i="1"/>
  <c r="H425" i="1"/>
  <c r="AH425" i="1" s="1"/>
  <c r="AI425" i="1" s="1"/>
  <c r="I425" i="1"/>
  <c r="J425" i="1"/>
  <c r="N425" i="1"/>
  <c r="P425" i="1"/>
  <c r="U425" i="1"/>
  <c r="AB425" i="1"/>
  <c r="AF425" i="1"/>
  <c r="DL425" i="1"/>
  <c r="H426" i="1"/>
  <c r="AH426" i="1" s="1"/>
  <c r="AI426" i="1" s="1"/>
  <c r="I426" i="1"/>
  <c r="J426" i="1"/>
  <c r="N426" i="1"/>
  <c r="P426" i="1"/>
  <c r="U426" i="1"/>
  <c r="AB426" i="1"/>
  <c r="AF426" i="1"/>
  <c r="DL426" i="1"/>
  <c r="H427" i="1"/>
  <c r="I427" i="1"/>
  <c r="J427" i="1"/>
  <c r="N427" i="1"/>
  <c r="P427" i="1"/>
  <c r="U427" i="1"/>
  <c r="AB427" i="1"/>
  <c r="AF427" i="1"/>
  <c r="AH427" i="1"/>
  <c r="AI427" i="1" s="1"/>
  <c r="DL427" i="1"/>
  <c r="H428" i="1"/>
  <c r="I428" i="1"/>
  <c r="J428" i="1"/>
  <c r="N428" i="1"/>
  <c r="P428" i="1"/>
  <c r="U428" i="1"/>
  <c r="AB428" i="1"/>
  <c r="AF428" i="1"/>
  <c r="AH428" i="1"/>
  <c r="AI428" i="1" s="1"/>
  <c r="DL428" i="1"/>
  <c r="H429" i="1"/>
  <c r="AH429" i="1" s="1"/>
  <c r="AI429" i="1" s="1"/>
  <c r="I429" i="1"/>
  <c r="J429" i="1"/>
  <c r="N429" i="1"/>
  <c r="P429" i="1"/>
  <c r="U429" i="1"/>
  <c r="AB429" i="1"/>
  <c r="AF429" i="1"/>
  <c r="DL429" i="1"/>
  <c r="H430" i="1"/>
  <c r="AH430" i="1" s="1"/>
  <c r="AI430" i="1" s="1"/>
  <c r="I430" i="1"/>
  <c r="J430" i="1"/>
  <c r="N430" i="1"/>
  <c r="P430" i="1"/>
  <c r="U430" i="1"/>
  <c r="AB430" i="1"/>
  <c r="AF430" i="1"/>
  <c r="DL430" i="1"/>
  <c r="H431" i="1"/>
  <c r="AH431" i="1" s="1"/>
  <c r="AI431" i="1" s="1"/>
  <c r="I431" i="1"/>
  <c r="J431" i="1"/>
  <c r="N431" i="1"/>
  <c r="P431" i="1"/>
  <c r="U431" i="1"/>
  <c r="AB431" i="1"/>
  <c r="AF431" i="1"/>
  <c r="DL431" i="1"/>
  <c r="H432" i="1"/>
  <c r="AH432" i="1" s="1"/>
  <c r="AI432" i="1" s="1"/>
  <c r="I432" i="1"/>
  <c r="J432" i="1"/>
  <c r="N432" i="1"/>
  <c r="P432" i="1"/>
  <c r="U432" i="1"/>
  <c r="AB432" i="1"/>
  <c r="AF432" i="1"/>
  <c r="DL432" i="1"/>
  <c r="H433" i="1"/>
  <c r="I433" i="1"/>
  <c r="J433" i="1"/>
  <c r="N433" i="1"/>
  <c r="P433" i="1"/>
  <c r="U433" i="1"/>
  <c r="AB433" i="1"/>
  <c r="AF433" i="1"/>
  <c r="AH433" i="1"/>
  <c r="AI433" i="1" s="1"/>
  <c r="DL433" i="1"/>
  <c r="H434" i="1"/>
  <c r="I434" i="1"/>
  <c r="J434" i="1"/>
  <c r="N434" i="1"/>
  <c r="P434" i="1"/>
  <c r="U434" i="1"/>
  <c r="AB434" i="1"/>
  <c r="AF434" i="1"/>
  <c r="AH434" i="1"/>
  <c r="AI434" i="1" s="1"/>
  <c r="DL434" i="1"/>
  <c r="H435" i="1"/>
  <c r="I435" i="1"/>
  <c r="J435" i="1"/>
  <c r="N435" i="1"/>
  <c r="P435" i="1"/>
  <c r="U435" i="1"/>
  <c r="AB435" i="1"/>
  <c r="AF435" i="1"/>
  <c r="AH435" i="1"/>
  <c r="AI435" i="1" s="1"/>
  <c r="DL435" i="1"/>
  <c r="H436" i="1"/>
  <c r="I436" i="1"/>
  <c r="J436" i="1"/>
  <c r="N436" i="1"/>
  <c r="P436" i="1"/>
  <c r="U436" i="1"/>
  <c r="AB436" i="1"/>
  <c r="AF436" i="1"/>
  <c r="AH436" i="1"/>
  <c r="AI436" i="1" s="1"/>
  <c r="DL436" i="1"/>
  <c r="H437" i="1"/>
  <c r="AH437" i="1" s="1"/>
  <c r="AI437" i="1" s="1"/>
  <c r="I437" i="1"/>
  <c r="J437" i="1"/>
  <c r="N437" i="1"/>
  <c r="P437" i="1"/>
  <c r="U437" i="1"/>
  <c r="AB437" i="1"/>
  <c r="AF437" i="1"/>
  <c r="DL437" i="1"/>
  <c r="H438" i="1"/>
  <c r="I438" i="1"/>
  <c r="J438" i="1"/>
  <c r="N438" i="1"/>
  <c r="P438" i="1"/>
  <c r="U438" i="1"/>
  <c r="AB438" i="1"/>
  <c r="AF438" i="1"/>
  <c r="AH438" i="1"/>
  <c r="AI438" i="1" s="1"/>
  <c r="DL438" i="1"/>
  <c r="H439" i="1"/>
  <c r="I439" i="1"/>
  <c r="J439" i="1"/>
  <c r="N439" i="1"/>
  <c r="P439" i="1"/>
  <c r="U439" i="1"/>
  <c r="AB439" i="1"/>
  <c r="AF439" i="1"/>
  <c r="AH439" i="1"/>
  <c r="AI439" i="1" s="1"/>
  <c r="DL439" i="1"/>
  <c r="H440" i="1"/>
  <c r="AH440" i="1" s="1"/>
  <c r="AI440" i="1" s="1"/>
  <c r="I440" i="1"/>
  <c r="J440" i="1"/>
  <c r="N440" i="1"/>
  <c r="P440" i="1"/>
  <c r="U440" i="1"/>
  <c r="AB440" i="1"/>
  <c r="AF440" i="1"/>
  <c r="DL440" i="1"/>
  <c r="H441" i="1"/>
  <c r="AH441" i="1" s="1"/>
  <c r="AI441" i="1" s="1"/>
  <c r="I441" i="1"/>
  <c r="J441" i="1"/>
  <c r="M441" i="1"/>
  <c r="U441" i="1"/>
  <c r="AB441" i="1"/>
  <c r="AF441" i="1"/>
  <c r="DL441" i="1"/>
  <c r="H442" i="1"/>
  <c r="AH442" i="1" s="1"/>
  <c r="AI442" i="1" s="1"/>
  <c r="I442" i="1"/>
  <c r="J442" i="1"/>
  <c r="M442" i="1"/>
  <c r="P442" i="1" s="1"/>
  <c r="U442" i="1"/>
  <c r="AB442" i="1"/>
  <c r="AF442" i="1"/>
  <c r="DL442" i="1"/>
  <c r="H443" i="1"/>
  <c r="AH443" i="1" s="1"/>
  <c r="AI443" i="1" s="1"/>
  <c r="I443" i="1"/>
  <c r="J443" i="1"/>
  <c r="M443" i="1"/>
  <c r="P443" i="1" s="1"/>
  <c r="U443" i="1"/>
  <c r="AB443" i="1"/>
  <c r="AF443" i="1"/>
  <c r="DL443" i="1"/>
  <c r="H444" i="1"/>
  <c r="AH444" i="1" s="1"/>
  <c r="AI444" i="1" s="1"/>
  <c r="I444" i="1"/>
  <c r="J444" i="1"/>
  <c r="M444" i="1"/>
  <c r="P444" i="1" s="1"/>
  <c r="U444" i="1"/>
  <c r="AB444" i="1"/>
  <c r="AF444" i="1"/>
  <c r="DL444" i="1"/>
  <c r="H445" i="1"/>
  <c r="AH445" i="1" s="1"/>
  <c r="AI445" i="1" s="1"/>
  <c r="I445" i="1"/>
  <c r="J445" i="1"/>
  <c r="M445" i="1"/>
  <c r="U445" i="1"/>
  <c r="AB445" i="1"/>
  <c r="AF445" i="1"/>
  <c r="DL445" i="1"/>
  <c r="H446" i="1"/>
  <c r="AH446" i="1" s="1"/>
  <c r="AI446" i="1" s="1"/>
  <c r="I446" i="1"/>
  <c r="J446" i="1"/>
  <c r="M446" i="1"/>
  <c r="P446" i="1" s="1"/>
  <c r="U446" i="1"/>
  <c r="AB446" i="1"/>
  <c r="AF446" i="1"/>
  <c r="DL446" i="1"/>
  <c r="H447" i="1"/>
  <c r="AH447" i="1" s="1"/>
  <c r="AI447" i="1" s="1"/>
  <c r="I447" i="1"/>
  <c r="J447" i="1"/>
  <c r="N447" i="1"/>
  <c r="P447" i="1"/>
  <c r="U447" i="1"/>
  <c r="AB447" i="1"/>
  <c r="AF447" i="1"/>
  <c r="DL447" i="1"/>
  <c r="H448" i="1"/>
  <c r="I448" i="1"/>
  <c r="J448" i="1"/>
  <c r="N448" i="1"/>
  <c r="P448" i="1"/>
  <c r="U448" i="1"/>
  <c r="AB448" i="1"/>
  <c r="AF448" i="1"/>
  <c r="AH448" i="1"/>
  <c r="AI448" i="1" s="1"/>
  <c r="DL448" i="1"/>
  <c r="H449" i="1"/>
  <c r="AH449" i="1" s="1"/>
  <c r="AI449" i="1" s="1"/>
  <c r="I449" i="1"/>
  <c r="J449" i="1"/>
  <c r="N449" i="1"/>
  <c r="P449" i="1"/>
  <c r="U449" i="1"/>
  <c r="AB449" i="1"/>
  <c r="AF449" i="1"/>
  <c r="DL449" i="1"/>
  <c r="H450" i="1"/>
  <c r="AH450" i="1" s="1"/>
  <c r="AI450" i="1" s="1"/>
  <c r="I450" i="1"/>
  <c r="J450" i="1"/>
  <c r="N450" i="1"/>
  <c r="P450" i="1"/>
  <c r="U450" i="1"/>
  <c r="AB450" i="1"/>
  <c r="AF450" i="1"/>
  <c r="DL450" i="1"/>
  <c r="H451" i="1"/>
  <c r="AH451" i="1" s="1"/>
  <c r="AI451" i="1" s="1"/>
  <c r="I451" i="1"/>
  <c r="J451" i="1"/>
  <c r="N451" i="1"/>
  <c r="P451" i="1"/>
  <c r="U451" i="1"/>
  <c r="AB451" i="1"/>
  <c r="AF451" i="1"/>
  <c r="DL451" i="1"/>
  <c r="H452" i="1"/>
  <c r="AH452" i="1" s="1"/>
  <c r="AI452" i="1" s="1"/>
  <c r="I452" i="1"/>
  <c r="J452" i="1"/>
  <c r="N452" i="1"/>
  <c r="P452" i="1"/>
  <c r="U452" i="1"/>
  <c r="AB452" i="1"/>
  <c r="AF452" i="1"/>
  <c r="DL452" i="1"/>
  <c r="H453" i="1"/>
  <c r="AH453" i="1" s="1"/>
  <c r="AI453" i="1" s="1"/>
  <c r="I453" i="1"/>
  <c r="J453" i="1"/>
  <c r="N453" i="1"/>
  <c r="P453" i="1"/>
  <c r="U453" i="1"/>
  <c r="AB453" i="1"/>
  <c r="AF453" i="1"/>
  <c r="DL453" i="1"/>
  <c r="H454" i="1"/>
  <c r="AH454" i="1" s="1"/>
  <c r="AI454" i="1" s="1"/>
  <c r="I454" i="1"/>
  <c r="J454" i="1"/>
  <c r="N454" i="1"/>
  <c r="P454" i="1"/>
  <c r="U454" i="1"/>
  <c r="AB454" i="1"/>
  <c r="AF454" i="1"/>
  <c r="DL454" i="1"/>
  <c r="H455" i="1"/>
  <c r="AH455" i="1" s="1"/>
  <c r="AI455" i="1" s="1"/>
  <c r="I455" i="1"/>
  <c r="J455" i="1"/>
  <c r="N455" i="1"/>
  <c r="P455" i="1"/>
  <c r="U455" i="1"/>
  <c r="AB455" i="1"/>
  <c r="AF455" i="1"/>
  <c r="DL455" i="1"/>
  <c r="H456" i="1"/>
  <c r="AH456" i="1" s="1"/>
  <c r="AI456" i="1" s="1"/>
  <c r="I456" i="1"/>
  <c r="J456" i="1"/>
  <c r="N456" i="1"/>
  <c r="P456" i="1"/>
  <c r="U456" i="1"/>
  <c r="AB456" i="1"/>
  <c r="AF456" i="1"/>
  <c r="DL456" i="1"/>
  <c r="H457" i="1"/>
  <c r="I457" i="1"/>
  <c r="J457" i="1"/>
  <c r="N457" i="1"/>
  <c r="P457" i="1"/>
  <c r="U457" i="1"/>
  <c r="AB457" i="1"/>
  <c r="AF457" i="1"/>
  <c r="AH457" i="1"/>
  <c r="AI457" i="1" s="1"/>
  <c r="DL457" i="1"/>
  <c r="H458" i="1"/>
  <c r="AH458" i="1" s="1"/>
  <c r="AI458" i="1" s="1"/>
  <c r="I458" i="1"/>
  <c r="J458" i="1"/>
  <c r="N458" i="1"/>
  <c r="P458" i="1"/>
  <c r="U458" i="1"/>
  <c r="AB458" i="1"/>
  <c r="AF458" i="1"/>
  <c r="DL458" i="1"/>
  <c r="H459" i="1"/>
  <c r="I459" i="1"/>
  <c r="J459" i="1"/>
  <c r="N459" i="1"/>
  <c r="P459" i="1"/>
  <c r="U459" i="1"/>
  <c r="AB459" i="1"/>
  <c r="AF459" i="1"/>
  <c r="AH459" i="1"/>
  <c r="AI459" i="1" s="1"/>
  <c r="DL459" i="1"/>
  <c r="H460" i="1"/>
  <c r="AH460" i="1" s="1"/>
  <c r="AI460" i="1" s="1"/>
  <c r="I460" i="1"/>
  <c r="J460" i="1"/>
  <c r="N460" i="1"/>
  <c r="P460" i="1"/>
  <c r="U460" i="1"/>
  <c r="AB460" i="1"/>
  <c r="AF460" i="1"/>
  <c r="DL460" i="1"/>
  <c r="H461" i="1"/>
  <c r="I461" i="1"/>
  <c r="J461" i="1"/>
  <c r="N461" i="1"/>
  <c r="P461" i="1"/>
  <c r="U461" i="1"/>
  <c r="AB461" i="1"/>
  <c r="AF461" i="1"/>
  <c r="AH461" i="1"/>
  <c r="AI461" i="1" s="1"/>
  <c r="DL461" i="1"/>
  <c r="H462" i="1"/>
  <c r="AH462" i="1" s="1"/>
  <c r="AI462" i="1" s="1"/>
  <c r="I462" i="1"/>
  <c r="J462" i="1"/>
  <c r="N462" i="1"/>
  <c r="P462" i="1"/>
  <c r="U462" i="1"/>
  <c r="AB462" i="1"/>
  <c r="AF462" i="1"/>
  <c r="DL462" i="1"/>
  <c r="H463" i="1"/>
  <c r="AH463" i="1" s="1"/>
  <c r="AI463" i="1" s="1"/>
  <c r="I463" i="1"/>
  <c r="J463" i="1"/>
  <c r="N463" i="1"/>
  <c r="P463" i="1"/>
  <c r="U463" i="1"/>
  <c r="AB463" i="1"/>
  <c r="AF463" i="1"/>
  <c r="DL463" i="1"/>
  <c r="H464" i="1"/>
  <c r="AH464" i="1" s="1"/>
  <c r="AI464" i="1" s="1"/>
  <c r="I464" i="1"/>
  <c r="J464" i="1"/>
  <c r="N464" i="1"/>
  <c r="P464" i="1"/>
  <c r="U464" i="1"/>
  <c r="AB464" i="1"/>
  <c r="AF464" i="1"/>
  <c r="DL464" i="1"/>
  <c r="H465" i="1"/>
  <c r="AH465" i="1" s="1"/>
  <c r="AI465" i="1" s="1"/>
  <c r="I465" i="1"/>
  <c r="J465" i="1"/>
  <c r="N465" i="1"/>
  <c r="P465" i="1"/>
  <c r="U465" i="1"/>
  <c r="AB465" i="1"/>
  <c r="AF465" i="1"/>
  <c r="DL465" i="1"/>
  <c r="H466" i="1"/>
  <c r="AH466" i="1" s="1"/>
  <c r="AI466" i="1" s="1"/>
  <c r="I466" i="1"/>
  <c r="J466" i="1"/>
  <c r="N466" i="1"/>
  <c r="P466" i="1"/>
  <c r="U466" i="1"/>
  <c r="AB466" i="1"/>
  <c r="AF466" i="1"/>
  <c r="DL466" i="1"/>
  <c r="H467" i="1"/>
  <c r="AH467" i="1" s="1"/>
  <c r="AI467" i="1" s="1"/>
  <c r="I467" i="1"/>
  <c r="J467" i="1"/>
  <c r="N467" i="1"/>
  <c r="P467" i="1"/>
  <c r="U467" i="1"/>
  <c r="AB467" i="1"/>
  <c r="AF467" i="1"/>
  <c r="DL467" i="1"/>
  <c r="H468" i="1"/>
  <c r="AH468" i="1" s="1"/>
  <c r="AI468" i="1" s="1"/>
  <c r="I468" i="1"/>
  <c r="J468" i="1"/>
  <c r="N468" i="1"/>
  <c r="P468" i="1"/>
  <c r="U468" i="1"/>
  <c r="AB468" i="1"/>
  <c r="AF468" i="1"/>
  <c r="DL468" i="1"/>
  <c r="H469" i="1"/>
  <c r="I469" i="1"/>
  <c r="J469" i="1"/>
  <c r="N469" i="1"/>
  <c r="P469" i="1"/>
  <c r="U469" i="1"/>
  <c r="AB469" i="1"/>
  <c r="AF469" i="1"/>
  <c r="AH469" i="1"/>
  <c r="AI469" i="1" s="1"/>
  <c r="DL469" i="1"/>
  <c r="H470" i="1"/>
  <c r="AH470" i="1" s="1"/>
  <c r="AI470" i="1" s="1"/>
  <c r="I470" i="1"/>
  <c r="J470" i="1"/>
  <c r="N470" i="1"/>
  <c r="P470" i="1"/>
  <c r="U470" i="1"/>
  <c r="AB470" i="1"/>
  <c r="AF470" i="1"/>
  <c r="DL470" i="1"/>
  <c r="H471" i="1"/>
  <c r="AH471" i="1" s="1"/>
  <c r="AI471" i="1" s="1"/>
  <c r="I471" i="1"/>
  <c r="J471" i="1"/>
  <c r="N471" i="1"/>
  <c r="P471" i="1"/>
  <c r="U471" i="1"/>
  <c r="AB471" i="1"/>
  <c r="AF471" i="1"/>
  <c r="DL471" i="1"/>
  <c r="H472" i="1"/>
  <c r="AH472" i="1" s="1"/>
  <c r="AI472" i="1" s="1"/>
  <c r="I472" i="1"/>
  <c r="J472" i="1"/>
  <c r="N472" i="1"/>
  <c r="P472" i="1"/>
  <c r="U472" i="1"/>
  <c r="AB472" i="1"/>
  <c r="AF472" i="1"/>
  <c r="DL472" i="1"/>
  <c r="H473" i="1"/>
  <c r="I473" i="1"/>
  <c r="J473" i="1"/>
  <c r="N473" i="1"/>
  <c r="P473" i="1"/>
  <c r="U473" i="1"/>
  <c r="AB473" i="1"/>
  <c r="AF473" i="1"/>
  <c r="AH473" i="1"/>
  <c r="AI473" i="1" s="1"/>
  <c r="DL473" i="1"/>
  <c r="H474" i="1"/>
  <c r="AH474" i="1" s="1"/>
  <c r="AI474" i="1" s="1"/>
  <c r="I474" i="1"/>
  <c r="J474" i="1"/>
  <c r="N474" i="1"/>
  <c r="P474" i="1"/>
  <c r="U474" i="1"/>
  <c r="AB474" i="1"/>
  <c r="AF474" i="1"/>
  <c r="DL474" i="1"/>
  <c r="H475" i="1"/>
  <c r="AH475" i="1" s="1"/>
  <c r="AI475" i="1" s="1"/>
  <c r="I475" i="1"/>
  <c r="J475" i="1"/>
  <c r="N475" i="1"/>
  <c r="P475" i="1"/>
  <c r="U475" i="1"/>
  <c r="AB475" i="1"/>
  <c r="AF475" i="1"/>
  <c r="DL475" i="1"/>
  <c r="H476" i="1"/>
  <c r="AH476" i="1" s="1"/>
  <c r="AI476" i="1" s="1"/>
  <c r="I476" i="1"/>
  <c r="J476" i="1"/>
  <c r="N476" i="1"/>
  <c r="P476" i="1"/>
  <c r="U476" i="1"/>
  <c r="AB476" i="1"/>
  <c r="AF476" i="1"/>
  <c r="DL476" i="1"/>
  <c r="H477" i="1"/>
  <c r="AH477" i="1" s="1"/>
  <c r="AI477" i="1" s="1"/>
  <c r="I477" i="1"/>
  <c r="J477" i="1"/>
  <c r="N477" i="1"/>
  <c r="P477" i="1"/>
  <c r="U477" i="1"/>
  <c r="AB477" i="1"/>
  <c r="AF477" i="1"/>
  <c r="DL477" i="1"/>
  <c r="H478" i="1"/>
  <c r="AH478" i="1" s="1"/>
  <c r="AI478" i="1" s="1"/>
  <c r="I478" i="1"/>
  <c r="J478" i="1"/>
  <c r="N478" i="1"/>
  <c r="P478" i="1"/>
  <c r="U478" i="1"/>
  <c r="AB478" i="1"/>
  <c r="AF478" i="1"/>
  <c r="DL478" i="1"/>
  <c r="H479" i="1"/>
  <c r="AH479" i="1" s="1"/>
  <c r="AI479" i="1" s="1"/>
  <c r="I479" i="1"/>
  <c r="J479" i="1"/>
  <c r="N479" i="1"/>
  <c r="P479" i="1"/>
  <c r="U479" i="1"/>
  <c r="AB479" i="1"/>
  <c r="AF479" i="1"/>
  <c r="DL479" i="1"/>
  <c r="H480" i="1"/>
  <c r="I480" i="1"/>
  <c r="J480" i="1"/>
  <c r="N480" i="1"/>
  <c r="P480" i="1"/>
  <c r="U480" i="1"/>
  <c r="AB480" i="1"/>
  <c r="AF480" i="1"/>
  <c r="AH480" i="1"/>
  <c r="AI480" i="1" s="1"/>
  <c r="DL480" i="1"/>
  <c r="H481" i="1"/>
  <c r="I481" i="1"/>
  <c r="J481" i="1"/>
  <c r="N481" i="1"/>
  <c r="P481" i="1"/>
  <c r="U481" i="1"/>
  <c r="AB481" i="1"/>
  <c r="AF481" i="1"/>
  <c r="AH481" i="1"/>
  <c r="AI481" i="1" s="1"/>
  <c r="DL481" i="1"/>
  <c r="H482" i="1"/>
  <c r="AH482" i="1" s="1"/>
  <c r="AI482" i="1" s="1"/>
  <c r="I482" i="1"/>
  <c r="J482" i="1"/>
  <c r="N482" i="1"/>
  <c r="P482" i="1"/>
  <c r="U482" i="1"/>
  <c r="AB482" i="1"/>
  <c r="AF482" i="1"/>
  <c r="DL482" i="1"/>
  <c r="H483" i="1"/>
  <c r="I483" i="1"/>
  <c r="J483" i="1"/>
  <c r="N483" i="1"/>
  <c r="P483" i="1"/>
  <c r="U483" i="1"/>
  <c r="AB483" i="1"/>
  <c r="AF483" i="1"/>
  <c r="AH483" i="1"/>
  <c r="AI483" i="1" s="1"/>
  <c r="DL483" i="1"/>
  <c r="H484" i="1"/>
  <c r="I484" i="1"/>
  <c r="J484" i="1"/>
  <c r="N484" i="1"/>
  <c r="P484" i="1"/>
  <c r="U484" i="1"/>
  <c r="AB484" i="1"/>
  <c r="AF484" i="1"/>
  <c r="AH484" i="1"/>
  <c r="AI484" i="1" s="1"/>
  <c r="DL484" i="1"/>
  <c r="H485" i="1"/>
  <c r="I485" i="1"/>
  <c r="J485" i="1"/>
  <c r="N485" i="1"/>
  <c r="P485" i="1"/>
  <c r="U485" i="1"/>
  <c r="AB485" i="1"/>
  <c r="AF485" i="1"/>
  <c r="AH485" i="1"/>
  <c r="AI485" i="1" s="1"/>
  <c r="DL485" i="1"/>
  <c r="H486" i="1"/>
  <c r="I486" i="1"/>
  <c r="J486" i="1"/>
  <c r="N486" i="1"/>
  <c r="P486" i="1"/>
  <c r="U486" i="1"/>
  <c r="AB486" i="1"/>
  <c r="AF486" i="1"/>
  <c r="AH486" i="1"/>
  <c r="AI486" i="1" s="1"/>
  <c r="DL486" i="1"/>
  <c r="H487" i="1"/>
  <c r="AH487" i="1" s="1"/>
  <c r="AI487" i="1" s="1"/>
  <c r="I487" i="1"/>
  <c r="J487" i="1"/>
  <c r="N487" i="1"/>
  <c r="P487" i="1"/>
  <c r="U487" i="1"/>
  <c r="AB487" i="1"/>
  <c r="AF487" i="1"/>
  <c r="DL487" i="1"/>
  <c r="H488" i="1"/>
  <c r="AH488" i="1" s="1"/>
  <c r="AI488" i="1" s="1"/>
  <c r="I488" i="1"/>
  <c r="J488" i="1"/>
  <c r="N488" i="1"/>
  <c r="P488" i="1"/>
  <c r="U488" i="1"/>
  <c r="AB488" i="1"/>
  <c r="AF488" i="1"/>
  <c r="DL488" i="1"/>
  <c r="H489" i="1"/>
  <c r="AH489" i="1" s="1"/>
  <c r="AI489" i="1" s="1"/>
  <c r="I489" i="1"/>
  <c r="J489" i="1"/>
  <c r="N489" i="1"/>
  <c r="P489" i="1"/>
  <c r="U489" i="1"/>
  <c r="AB489" i="1"/>
  <c r="AF489" i="1"/>
  <c r="DL489" i="1"/>
  <c r="H490" i="1"/>
  <c r="AH490" i="1" s="1"/>
  <c r="AI490" i="1" s="1"/>
  <c r="I490" i="1"/>
  <c r="J490" i="1"/>
  <c r="N490" i="1"/>
  <c r="P490" i="1"/>
  <c r="U490" i="1"/>
  <c r="AB490" i="1"/>
  <c r="AF490" i="1"/>
  <c r="DL490" i="1"/>
  <c r="H491" i="1"/>
  <c r="AH491" i="1" s="1"/>
  <c r="AI491" i="1" s="1"/>
  <c r="I491" i="1"/>
  <c r="J491" i="1"/>
  <c r="N491" i="1"/>
  <c r="P491" i="1"/>
  <c r="U491" i="1"/>
  <c r="AB491" i="1"/>
  <c r="AF491" i="1"/>
  <c r="DL491" i="1"/>
  <c r="H492" i="1"/>
  <c r="AH492" i="1" s="1"/>
  <c r="AI492" i="1" s="1"/>
  <c r="I492" i="1"/>
  <c r="J492" i="1"/>
  <c r="N492" i="1"/>
  <c r="P492" i="1"/>
  <c r="U492" i="1"/>
  <c r="AB492" i="1"/>
  <c r="AF492" i="1"/>
  <c r="DL492" i="1"/>
  <c r="H493" i="1"/>
  <c r="I493" i="1"/>
  <c r="J493" i="1"/>
  <c r="N493" i="1"/>
  <c r="P493" i="1"/>
  <c r="U493" i="1"/>
  <c r="AB493" i="1"/>
  <c r="AF493" i="1"/>
  <c r="AH493" i="1"/>
  <c r="AI493" i="1" s="1"/>
  <c r="DL493" i="1"/>
  <c r="H494" i="1"/>
  <c r="AH494" i="1" s="1"/>
  <c r="AI494" i="1" s="1"/>
  <c r="I494" i="1"/>
  <c r="J494" i="1"/>
  <c r="N494" i="1"/>
  <c r="P494" i="1"/>
  <c r="U494" i="1"/>
  <c r="AB494" i="1"/>
  <c r="AF494" i="1"/>
  <c r="DL494" i="1"/>
  <c r="H495" i="1"/>
  <c r="AH495" i="1" s="1"/>
  <c r="AI495" i="1" s="1"/>
  <c r="I495" i="1"/>
  <c r="J495" i="1"/>
  <c r="N495" i="1"/>
  <c r="P495" i="1"/>
  <c r="U495" i="1"/>
  <c r="AB495" i="1"/>
  <c r="AF495" i="1"/>
  <c r="DL495" i="1"/>
  <c r="H496" i="1"/>
  <c r="AH496" i="1" s="1"/>
  <c r="AI496" i="1" s="1"/>
  <c r="I496" i="1"/>
  <c r="J496" i="1"/>
  <c r="N496" i="1"/>
  <c r="P496" i="1"/>
  <c r="U496" i="1"/>
  <c r="AB496" i="1"/>
  <c r="AF496" i="1"/>
  <c r="DL496" i="1"/>
  <c r="H497" i="1"/>
  <c r="AH497" i="1" s="1"/>
  <c r="AI497" i="1" s="1"/>
  <c r="I497" i="1"/>
  <c r="J497" i="1"/>
  <c r="N497" i="1"/>
  <c r="P497" i="1"/>
  <c r="U497" i="1"/>
  <c r="AB497" i="1"/>
  <c r="AF497" i="1"/>
  <c r="DL497" i="1"/>
  <c r="H498" i="1"/>
  <c r="AH498" i="1" s="1"/>
  <c r="AI498" i="1" s="1"/>
  <c r="I498" i="1"/>
  <c r="J498" i="1"/>
  <c r="N498" i="1"/>
  <c r="P498" i="1"/>
  <c r="U498" i="1"/>
  <c r="AB498" i="1"/>
  <c r="AF498" i="1"/>
  <c r="DL498" i="1"/>
  <c r="H499" i="1"/>
  <c r="I499" i="1"/>
  <c r="J499" i="1"/>
  <c r="N499" i="1"/>
  <c r="P499" i="1"/>
  <c r="U499" i="1"/>
  <c r="AB499" i="1"/>
  <c r="AF499" i="1"/>
  <c r="AH499" i="1"/>
  <c r="AI499" i="1" s="1"/>
  <c r="DL499" i="1"/>
  <c r="H500" i="1"/>
  <c r="I500" i="1"/>
  <c r="J500" i="1"/>
  <c r="N500" i="1"/>
  <c r="P500" i="1"/>
  <c r="U500" i="1"/>
  <c r="AB500" i="1"/>
  <c r="AF500" i="1"/>
  <c r="AH500" i="1"/>
  <c r="AI500" i="1" s="1"/>
  <c r="DL500" i="1"/>
  <c r="H501" i="1"/>
  <c r="I501" i="1"/>
  <c r="J501" i="1"/>
  <c r="N501" i="1"/>
  <c r="P501" i="1"/>
  <c r="U501" i="1"/>
  <c r="AB501" i="1"/>
  <c r="AF501" i="1"/>
  <c r="AH501" i="1"/>
  <c r="AI501" i="1" s="1"/>
  <c r="DL501" i="1"/>
  <c r="H502" i="1"/>
  <c r="AH502" i="1" s="1"/>
  <c r="AI502" i="1" s="1"/>
  <c r="I502" i="1"/>
  <c r="J502" i="1"/>
  <c r="N502" i="1"/>
  <c r="P502" i="1"/>
  <c r="U502" i="1"/>
  <c r="AB502" i="1"/>
  <c r="AF502" i="1"/>
  <c r="DL502" i="1"/>
  <c r="H503" i="1"/>
  <c r="AH503" i="1" s="1"/>
  <c r="AI503" i="1" s="1"/>
  <c r="I503" i="1"/>
  <c r="J503" i="1"/>
  <c r="M503" i="1"/>
  <c r="U503" i="1"/>
  <c r="AB503" i="1"/>
  <c r="AF503" i="1"/>
  <c r="DL503" i="1"/>
  <c r="H504" i="1"/>
  <c r="AH504" i="1" s="1"/>
  <c r="AI504" i="1" s="1"/>
  <c r="I504" i="1"/>
  <c r="J504" i="1"/>
  <c r="N504" i="1"/>
  <c r="P504" i="1"/>
  <c r="U504" i="1"/>
  <c r="AB504" i="1"/>
  <c r="AF504" i="1"/>
  <c r="DL504" i="1"/>
  <c r="H505" i="1"/>
  <c r="I505" i="1"/>
  <c r="J505" i="1"/>
  <c r="N505" i="1"/>
  <c r="P505" i="1"/>
  <c r="U505" i="1"/>
  <c r="AB505" i="1"/>
  <c r="AF505" i="1"/>
  <c r="AH505" i="1"/>
  <c r="AI505" i="1" s="1"/>
  <c r="DL505" i="1"/>
  <c r="H506" i="1"/>
  <c r="AH506" i="1" s="1"/>
  <c r="AI506" i="1" s="1"/>
  <c r="I506" i="1"/>
  <c r="J506" i="1"/>
  <c r="N506" i="1"/>
  <c r="P506" i="1"/>
  <c r="U506" i="1"/>
  <c r="AB506" i="1"/>
  <c r="AF506" i="1"/>
  <c r="DL506" i="1"/>
  <c r="H507" i="1"/>
  <c r="I507" i="1"/>
  <c r="J507" i="1"/>
  <c r="N507" i="1"/>
  <c r="P507" i="1"/>
  <c r="U507" i="1"/>
  <c r="AB507" i="1"/>
  <c r="AF507" i="1"/>
  <c r="AH507" i="1"/>
  <c r="AI507" i="1" s="1"/>
  <c r="DL507" i="1"/>
  <c r="H508" i="1"/>
  <c r="AH508" i="1" s="1"/>
  <c r="AI508" i="1" s="1"/>
  <c r="I508" i="1"/>
  <c r="J508" i="1"/>
  <c r="N508" i="1"/>
  <c r="P508" i="1"/>
  <c r="U508" i="1"/>
  <c r="AB508" i="1"/>
  <c r="AF508" i="1"/>
  <c r="DL508" i="1"/>
  <c r="H509" i="1"/>
  <c r="AH509" i="1" s="1"/>
  <c r="AI509" i="1" s="1"/>
  <c r="I509" i="1"/>
  <c r="J509" i="1"/>
  <c r="N509" i="1"/>
  <c r="P509" i="1"/>
  <c r="U509" i="1"/>
  <c r="AB509" i="1"/>
  <c r="AF509" i="1"/>
  <c r="DL509" i="1"/>
  <c r="H510" i="1"/>
  <c r="I510" i="1"/>
  <c r="J510" i="1"/>
  <c r="N510" i="1"/>
  <c r="P510" i="1"/>
  <c r="U510" i="1"/>
  <c r="AB510" i="1"/>
  <c r="AF510" i="1"/>
  <c r="AH510" i="1"/>
  <c r="AI510" i="1" s="1"/>
  <c r="DL510" i="1"/>
  <c r="H511" i="1"/>
  <c r="I511" i="1"/>
  <c r="J511" i="1"/>
  <c r="N511" i="1"/>
  <c r="P511" i="1"/>
  <c r="U511" i="1"/>
  <c r="AB511" i="1"/>
  <c r="AF511" i="1"/>
  <c r="AH511" i="1"/>
  <c r="AI511" i="1" s="1"/>
  <c r="DL511" i="1"/>
  <c r="H512" i="1"/>
  <c r="AH512" i="1" s="1"/>
  <c r="AI512" i="1" s="1"/>
  <c r="I512" i="1"/>
  <c r="J512" i="1"/>
  <c r="N512" i="1"/>
  <c r="P512" i="1"/>
  <c r="U512" i="1"/>
  <c r="AB512" i="1"/>
  <c r="AF512" i="1"/>
  <c r="DL512" i="1"/>
  <c r="H513" i="1"/>
  <c r="AH513" i="1" s="1"/>
  <c r="AI513" i="1" s="1"/>
  <c r="I513" i="1"/>
  <c r="J513" i="1"/>
  <c r="N513" i="1"/>
  <c r="P513" i="1"/>
  <c r="U513" i="1"/>
  <c r="AB513" i="1"/>
  <c r="AF513" i="1"/>
  <c r="DL513" i="1"/>
  <c r="H514" i="1"/>
  <c r="AH514" i="1" s="1"/>
  <c r="AI514" i="1" s="1"/>
  <c r="I514" i="1"/>
  <c r="J514" i="1"/>
  <c r="N514" i="1"/>
  <c r="P514" i="1"/>
  <c r="U514" i="1"/>
  <c r="AB514" i="1"/>
  <c r="AF514" i="1"/>
  <c r="DL514" i="1"/>
  <c r="H515" i="1"/>
  <c r="I515" i="1"/>
  <c r="J515" i="1"/>
  <c r="N515" i="1"/>
  <c r="P515" i="1"/>
  <c r="U515" i="1"/>
  <c r="AB515" i="1"/>
  <c r="AF515" i="1"/>
  <c r="AH515" i="1"/>
  <c r="AI515" i="1" s="1"/>
  <c r="DL515" i="1"/>
  <c r="H516" i="1"/>
  <c r="AH516" i="1" s="1"/>
  <c r="AI516" i="1" s="1"/>
  <c r="I516" i="1"/>
  <c r="J516" i="1"/>
  <c r="N516" i="1"/>
  <c r="P516" i="1"/>
  <c r="U516" i="1"/>
  <c r="AB516" i="1"/>
  <c r="AF516" i="1"/>
  <c r="DL516" i="1"/>
  <c r="H517" i="1"/>
  <c r="AH517" i="1" s="1"/>
  <c r="AI517" i="1" s="1"/>
  <c r="I517" i="1"/>
  <c r="J517" i="1"/>
  <c r="N517" i="1"/>
  <c r="P517" i="1"/>
  <c r="U517" i="1"/>
  <c r="AB517" i="1"/>
  <c r="AF517" i="1"/>
  <c r="DL517" i="1"/>
  <c r="H518" i="1"/>
  <c r="AH518" i="1" s="1"/>
  <c r="AI518" i="1" s="1"/>
  <c r="I518" i="1"/>
  <c r="J518" i="1"/>
  <c r="N518" i="1"/>
  <c r="P518" i="1"/>
  <c r="U518" i="1"/>
  <c r="AB518" i="1"/>
  <c r="AF518" i="1"/>
  <c r="DL518" i="1"/>
  <c r="H519" i="1"/>
  <c r="AH519" i="1" s="1"/>
  <c r="AI519" i="1" s="1"/>
  <c r="I519" i="1"/>
  <c r="J519" i="1"/>
  <c r="M519" i="1"/>
  <c r="U519" i="1"/>
  <c r="AB519" i="1"/>
  <c r="AF519" i="1"/>
  <c r="DL519" i="1"/>
  <c r="H520" i="1"/>
  <c r="AH520" i="1" s="1"/>
  <c r="AI520" i="1" s="1"/>
  <c r="I520" i="1"/>
  <c r="J520" i="1"/>
  <c r="N520" i="1"/>
  <c r="P520" i="1"/>
  <c r="U520" i="1"/>
  <c r="AB520" i="1"/>
  <c r="AF520" i="1"/>
  <c r="DL520" i="1"/>
  <c r="H521" i="1"/>
  <c r="I521" i="1"/>
  <c r="J521" i="1"/>
  <c r="N521" i="1"/>
  <c r="P521" i="1"/>
  <c r="U521" i="1"/>
  <c r="AB521" i="1"/>
  <c r="AF521" i="1"/>
  <c r="AI521" i="1"/>
  <c r="DL521" i="1"/>
  <c r="H522" i="1"/>
  <c r="AH522" i="1" s="1"/>
  <c r="AI522" i="1" s="1"/>
  <c r="I522" i="1"/>
  <c r="J522" i="1"/>
  <c r="N522" i="1"/>
  <c r="P522" i="1"/>
  <c r="U522" i="1"/>
  <c r="AB522" i="1"/>
  <c r="AF522" i="1"/>
  <c r="DL522" i="1"/>
  <c r="H523" i="1"/>
  <c r="AH523" i="1" s="1"/>
  <c r="AI523" i="1" s="1"/>
  <c r="I523" i="1"/>
  <c r="J523" i="1"/>
  <c r="N523" i="1"/>
  <c r="P523" i="1"/>
  <c r="U523" i="1"/>
  <c r="AB523" i="1"/>
  <c r="AF523" i="1"/>
  <c r="DL523" i="1"/>
  <c r="H524" i="1"/>
  <c r="AH524" i="1" s="1"/>
  <c r="AI524" i="1" s="1"/>
  <c r="I524" i="1"/>
  <c r="J524" i="1"/>
  <c r="N524" i="1"/>
  <c r="P524" i="1"/>
  <c r="U524" i="1"/>
  <c r="AB524" i="1"/>
  <c r="AF524" i="1"/>
  <c r="DL524" i="1"/>
  <c r="H525" i="1"/>
  <c r="AH525" i="1" s="1"/>
  <c r="AI525" i="1" s="1"/>
  <c r="I525" i="1"/>
  <c r="J525" i="1"/>
  <c r="N525" i="1"/>
  <c r="P525" i="1"/>
  <c r="U525" i="1"/>
  <c r="AB525" i="1"/>
  <c r="AF525" i="1"/>
  <c r="DL525" i="1"/>
  <c r="H526" i="1"/>
  <c r="AH526" i="1" s="1"/>
  <c r="AI526" i="1" s="1"/>
  <c r="I526" i="1"/>
  <c r="J526" i="1"/>
  <c r="M526" i="1"/>
  <c r="P526" i="1" s="1"/>
  <c r="U526" i="1"/>
  <c r="AB526" i="1"/>
  <c r="AF526" i="1"/>
  <c r="DL526" i="1"/>
  <c r="H527" i="1"/>
  <c r="I527" i="1"/>
  <c r="J527" i="1"/>
  <c r="N527" i="1"/>
  <c r="P527" i="1"/>
  <c r="U527" i="1"/>
  <c r="AB527" i="1"/>
  <c r="AF527" i="1"/>
  <c r="AH527" i="1"/>
  <c r="AI527" i="1" s="1"/>
  <c r="DL527" i="1"/>
  <c r="H528" i="1"/>
  <c r="AH528" i="1" s="1"/>
  <c r="AI528" i="1" s="1"/>
  <c r="I528" i="1"/>
  <c r="J528" i="1"/>
  <c r="N528" i="1"/>
  <c r="P528" i="1"/>
  <c r="U528" i="1"/>
  <c r="AB528" i="1"/>
  <c r="AF528" i="1"/>
  <c r="DL528" i="1"/>
  <c r="H529" i="1"/>
  <c r="AH529" i="1" s="1"/>
  <c r="AI529" i="1" s="1"/>
  <c r="I529" i="1"/>
  <c r="J529" i="1"/>
  <c r="N529" i="1"/>
  <c r="P529" i="1"/>
  <c r="U529" i="1"/>
  <c r="AB529" i="1"/>
  <c r="AF529" i="1"/>
  <c r="DL529" i="1"/>
  <c r="H530" i="1"/>
  <c r="I530" i="1"/>
  <c r="J530" i="1"/>
  <c r="N530" i="1"/>
  <c r="P530" i="1"/>
  <c r="U530" i="1"/>
  <c r="AB530" i="1"/>
  <c r="AF530" i="1"/>
  <c r="AH530" i="1"/>
  <c r="AI530" i="1" s="1"/>
  <c r="H531" i="1"/>
  <c r="AH531" i="1" s="1"/>
  <c r="AI531" i="1" s="1"/>
  <c r="I531" i="1"/>
  <c r="J531" i="1"/>
  <c r="N531" i="1"/>
  <c r="P531" i="1"/>
  <c r="U531" i="1"/>
  <c r="AB531" i="1"/>
  <c r="AF531" i="1"/>
  <c r="DL531" i="1"/>
  <c r="H532" i="1"/>
  <c r="I532" i="1"/>
  <c r="J532" i="1"/>
  <c r="N532" i="1"/>
  <c r="P532" i="1"/>
  <c r="U532" i="1"/>
  <c r="AB532" i="1"/>
  <c r="AF532" i="1"/>
  <c r="AH532" i="1"/>
  <c r="AI532" i="1" s="1"/>
  <c r="DL532" i="1"/>
  <c r="H533" i="1"/>
  <c r="AH533" i="1" s="1"/>
  <c r="AI533" i="1" s="1"/>
  <c r="I533" i="1"/>
  <c r="J533" i="1"/>
  <c r="N533" i="1"/>
  <c r="P533" i="1"/>
  <c r="U533" i="1"/>
  <c r="AB533" i="1"/>
  <c r="AF533" i="1"/>
  <c r="DL533" i="1"/>
  <c r="H534" i="1"/>
  <c r="AH534" i="1" s="1"/>
  <c r="AI534" i="1" s="1"/>
  <c r="I534" i="1"/>
  <c r="J534" i="1"/>
  <c r="M534" i="1"/>
  <c r="P534" i="1" s="1"/>
  <c r="U534" i="1"/>
  <c r="AB534" i="1"/>
  <c r="AF534" i="1"/>
  <c r="DL534" i="1"/>
  <c r="H535" i="1"/>
  <c r="AH535" i="1" s="1"/>
  <c r="AI535" i="1" s="1"/>
  <c r="I535" i="1"/>
  <c r="J535" i="1"/>
  <c r="N535" i="1"/>
  <c r="P535" i="1"/>
  <c r="U535" i="1"/>
  <c r="AB535" i="1"/>
  <c r="AF535" i="1"/>
  <c r="DL535" i="1"/>
  <c r="H536" i="1"/>
  <c r="AH536" i="1" s="1"/>
  <c r="AI536" i="1" s="1"/>
  <c r="I536" i="1"/>
  <c r="J536" i="1"/>
  <c r="N536" i="1"/>
  <c r="P536" i="1"/>
  <c r="U536" i="1"/>
  <c r="AB536" i="1"/>
  <c r="AF536" i="1"/>
  <c r="DL536" i="1"/>
  <c r="H537" i="1"/>
  <c r="AH537" i="1" s="1"/>
  <c r="AI537" i="1" s="1"/>
  <c r="I537" i="1"/>
  <c r="J537" i="1"/>
  <c r="N537" i="1"/>
  <c r="P537" i="1"/>
  <c r="U537" i="1"/>
  <c r="AB537" i="1"/>
  <c r="AF537" i="1"/>
  <c r="DL537" i="1"/>
  <c r="H538" i="1"/>
  <c r="I538" i="1"/>
  <c r="J538" i="1"/>
  <c r="N538" i="1"/>
  <c r="P538" i="1"/>
  <c r="U538" i="1"/>
  <c r="AB538" i="1"/>
  <c r="AF538" i="1"/>
  <c r="AH538" i="1"/>
  <c r="AI538" i="1" s="1"/>
  <c r="DL538" i="1"/>
  <c r="H539" i="1"/>
  <c r="AH539" i="1" s="1"/>
  <c r="AI539" i="1" s="1"/>
  <c r="I539" i="1"/>
  <c r="J539" i="1"/>
  <c r="N539" i="1"/>
  <c r="P539" i="1"/>
  <c r="U539" i="1"/>
  <c r="AB539" i="1"/>
  <c r="AF539" i="1"/>
  <c r="DL539" i="1"/>
  <c r="H540" i="1"/>
  <c r="AH540" i="1" s="1"/>
  <c r="AI540" i="1" s="1"/>
  <c r="I540" i="1"/>
  <c r="J540" i="1"/>
  <c r="M540" i="1"/>
  <c r="U540" i="1"/>
  <c r="AB540" i="1"/>
  <c r="AF540" i="1"/>
  <c r="DL540" i="1"/>
  <c r="H541" i="1"/>
  <c r="AH541" i="1" s="1"/>
  <c r="AI541" i="1" s="1"/>
  <c r="I541" i="1"/>
  <c r="J541" i="1"/>
  <c r="M541" i="1"/>
  <c r="P541" i="1" s="1"/>
  <c r="U541" i="1"/>
  <c r="AB541" i="1"/>
  <c r="AF541" i="1"/>
  <c r="DL541" i="1"/>
  <c r="H542" i="1"/>
  <c r="AH542" i="1" s="1"/>
  <c r="AI542" i="1" s="1"/>
  <c r="I542" i="1"/>
  <c r="J542" i="1"/>
  <c r="M542" i="1"/>
  <c r="N542" i="1" s="1"/>
  <c r="U542" i="1"/>
  <c r="AB542" i="1"/>
  <c r="AF542" i="1"/>
  <c r="DL542" i="1"/>
  <c r="H543" i="1"/>
  <c r="AH543" i="1" s="1"/>
  <c r="AI543" i="1" s="1"/>
  <c r="I543" i="1"/>
  <c r="J543" i="1"/>
  <c r="M543" i="1"/>
  <c r="U543" i="1"/>
  <c r="AB543" i="1"/>
  <c r="AF543" i="1"/>
  <c r="DL543" i="1"/>
  <c r="H544" i="1"/>
  <c r="AH544" i="1" s="1"/>
  <c r="AI544" i="1" s="1"/>
  <c r="I544" i="1"/>
  <c r="J544" i="1"/>
  <c r="M544" i="1"/>
  <c r="U544" i="1"/>
  <c r="AB544" i="1"/>
  <c r="AF544" i="1"/>
  <c r="DL544" i="1"/>
  <c r="H545" i="1"/>
  <c r="AH545" i="1" s="1"/>
  <c r="AI545" i="1" s="1"/>
  <c r="I545" i="1"/>
  <c r="J545" i="1"/>
  <c r="N545" i="1"/>
  <c r="P545" i="1"/>
  <c r="U545" i="1"/>
  <c r="AB545" i="1"/>
  <c r="AF545" i="1"/>
  <c r="DL545" i="1"/>
  <c r="H546" i="1"/>
  <c r="I546" i="1"/>
  <c r="J546" i="1"/>
  <c r="N546" i="1"/>
  <c r="P546" i="1"/>
  <c r="U546" i="1"/>
  <c r="AB546" i="1"/>
  <c r="AF546" i="1"/>
  <c r="AH546" i="1"/>
  <c r="AI546" i="1" s="1"/>
  <c r="DL546" i="1"/>
  <c r="H547" i="1"/>
  <c r="I547" i="1"/>
  <c r="J547" i="1"/>
  <c r="N547" i="1"/>
  <c r="P547" i="1"/>
  <c r="U547" i="1"/>
  <c r="AB547" i="1"/>
  <c r="AF547" i="1"/>
  <c r="AH547" i="1"/>
  <c r="AI547" i="1" s="1"/>
  <c r="DL547" i="1"/>
  <c r="H548" i="1"/>
  <c r="AH548" i="1" s="1"/>
  <c r="AI548" i="1" s="1"/>
  <c r="I548" i="1"/>
  <c r="J548" i="1"/>
  <c r="N548" i="1"/>
  <c r="P548" i="1"/>
  <c r="U548" i="1"/>
  <c r="AB548" i="1"/>
  <c r="AF548" i="1"/>
  <c r="DL548" i="1"/>
  <c r="H549" i="1"/>
  <c r="I549" i="1"/>
  <c r="J549" i="1"/>
  <c r="N549" i="1"/>
  <c r="P549" i="1"/>
  <c r="U549" i="1"/>
  <c r="AB549" i="1"/>
  <c r="AF549" i="1"/>
  <c r="AH549" i="1"/>
  <c r="AI549" i="1" s="1"/>
  <c r="DL549" i="1"/>
  <c r="H550" i="1"/>
  <c r="I550" i="1"/>
  <c r="J550" i="1"/>
  <c r="N550" i="1"/>
  <c r="P550" i="1"/>
  <c r="U550" i="1"/>
  <c r="AB550" i="1"/>
  <c r="AF550" i="1"/>
  <c r="AH550" i="1"/>
  <c r="AI550" i="1" s="1"/>
  <c r="DL550" i="1"/>
  <c r="H551" i="1"/>
  <c r="AH551" i="1" s="1"/>
  <c r="AI551" i="1" s="1"/>
  <c r="I551" i="1"/>
  <c r="J551" i="1"/>
  <c r="N551" i="1"/>
  <c r="P551" i="1"/>
  <c r="U551" i="1"/>
  <c r="AB551" i="1"/>
  <c r="AF551" i="1"/>
  <c r="DL551" i="1"/>
  <c r="H552" i="1"/>
  <c r="AH552" i="1" s="1"/>
  <c r="AI552" i="1" s="1"/>
  <c r="I552" i="1"/>
  <c r="J552" i="1"/>
  <c r="N552" i="1"/>
  <c r="P552" i="1"/>
  <c r="U552" i="1"/>
  <c r="AB552" i="1"/>
  <c r="AF552" i="1"/>
  <c r="DL552" i="1"/>
  <c r="H553" i="1"/>
  <c r="AH553" i="1" s="1"/>
  <c r="AI553" i="1" s="1"/>
  <c r="I553" i="1"/>
  <c r="J553" i="1"/>
  <c r="N553" i="1"/>
  <c r="P553" i="1"/>
  <c r="U553" i="1"/>
  <c r="AB553" i="1"/>
  <c r="AF553" i="1"/>
  <c r="DL553" i="1"/>
  <c r="H554" i="1"/>
  <c r="AH554" i="1" s="1"/>
  <c r="AI554" i="1" s="1"/>
  <c r="I554" i="1"/>
  <c r="J554" i="1"/>
  <c r="N554" i="1"/>
  <c r="P554" i="1"/>
  <c r="U554" i="1"/>
  <c r="AB554" i="1"/>
  <c r="AF554" i="1"/>
  <c r="DL554" i="1"/>
  <c r="H555" i="1"/>
  <c r="I555" i="1"/>
  <c r="J555" i="1"/>
  <c r="N555" i="1"/>
  <c r="P555" i="1"/>
  <c r="U555" i="1"/>
  <c r="AB555" i="1"/>
  <c r="AF555" i="1"/>
  <c r="AH555" i="1"/>
  <c r="AI555" i="1" s="1"/>
  <c r="DL555" i="1"/>
  <c r="H556" i="1"/>
  <c r="AH556" i="1" s="1"/>
  <c r="AI556" i="1" s="1"/>
  <c r="I556" i="1"/>
  <c r="J556" i="1"/>
  <c r="N556" i="1"/>
  <c r="P556" i="1"/>
  <c r="U556" i="1"/>
  <c r="AB556" i="1"/>
  <c r="AF556" i="1"/>
  <c r="DL556" i="1"/>
  <c r="H557" i="1"/>
  <c r="AH557" i="1" s="1"/>
  <c r="AI557" i="1" s="1"/>
  <c r="I557" i="1"/>
  <c r="J557" i="1"/>
  <c r="N557" i="1"/>
  <c r="P557" i="1"/>
  <c r="U557" i="1"/>
  <c r="AB557" i="1"/>
  <c r="AF557" i="1"/>
  <c r="DL557" i="1"/>
  <c r="H558" i="1"/>
  <c r="AH558" i="1" s="1"/>
  <c r="AI558" i="1" s="1"/>
  <c r="I558" i="1"/>
  <c r="J558" i="1"/>
  <c r="N558" i="1"/>
  <c r="P558" i="1"/>
  <c r="U558" i="1"/>
  <c r="AB558" i="1"/>
  <c r="AF558" i="1"/>
  <c r="DL558" i="1"/>
  <c r="H559" i="1"/>
  <c r="AH559" i="1" s="1"/>
  <c r="AI559" i="1" s="1"/>
  <c r="I559" i="1"/>
  <c r="J559" i="1"/>
  <c r="N559" i="1"/>
  <c r="P559" i="1"/>
  <c r="U559" i="1"/>
  <c r="AB559" i="1"/>
  <c r="AF559" i="1"/>
  <c r="DL559" i="1"/>
  <c r="H560" i="1"/>
  <c r="AH560" i="1" s="1"/>
  <c r="AI560" i="1" s="1"/>
  <c r="I560" i="1"/>
  <c r="J560" i="1"/>
  <c r="N560" i="1"/>
  <c r="P560" i="1"/>
  <c r="U560" i="1"/>
  <c r="AB560" i="1"/>
  <c r="AF560" i="1"/>
  <c r="DL560" i="1"/>
  <c r="H561" i="1"/>
  <c r="I561" i="1"/>
  <c r="J561" i="1"/>
  <c r="N561" i="1"/>
  <c r="P561" i="1"/>
  <c r="U561" i="1"/>
  <c r="AB561" i="1"/>
  <c r="AF561" i="1"/>
  <c r="AH561" i="1"/>
  <c r="AI561" i="1" s="1"/>
  <c r="DL561" i="1"/>
  <c r="H562" i="1"/>
  <c r="AH562" i="1" s="1"/>
  <c r="AI562" i="1" s="1"/>
  <c r="I562" i="1"/>
  <c r="J562" i="1"/>
  <c r="N562" i="1"/>
  <c r="P562" i="1"/>
  <c r="U562" i="1"/>
  <c r="AB562" i="1"/>
  <c r="AF562" i="1"/>
  <c r="DL562" i="1"/>
  <c r="H563" i="1"/>
  <c r="AH563" i="1" s="1"/>
  <c r="AI563" i="1" s="1"/>
  <c r="I563" i="1"/>
  <c r="J563" i="1"/>
  <c r="N563" i="1"/>
  <c r="P563" i="1"/>
  <c r="U563" i="1"/>
  <c r="AB563" i="1"/>
  <c r="AF563" i="1"/>
  <c r="DL563" i="1"/>
  <c r="H564" i="1"/>
  <c r="AH564" i="1" s="1"/>
  <c r="AI564" i="1" s="1"/>
  <c r="I564" i="1"/>
  <c r="J564" i="1"/>
  <c r="N564" i="1"/>
  <c r="P564" i="1"/>
  <c r="U564" i="1"/>
  <c r="AB564" i="1"/>
  <c r="AF564" i="1"/>
  <c r="DL564" i="1"/>
  <c r="H565" i="1"/>
  <c r="AH565" i="1" s="1"/>
  <c r="AI565" i="1" s="1"/>
  <c r="I565" i="1"/>
  <c r="J565" i="1"/>
  <c r="M565" i="1"/>
  <c r="U565" i="1"/>
  <c r="AB565" i="1"/>
  <c r="AF565" i="1"/>
  <c r="DL565" i="1"/>
  <c r="H566" i="1"/>
  <c r="AH566" i="1" s="1"/>
  <c r="AI566" i="1" s="1"/>
  <c r="I566" i="1"/>
  <c r="J566" i="1"/>
  <c r="N566" i="1"/>
  <c r="P566" i="1"/>
  <c r="U566" i="1"/>
  <c r="AB566" i="1"/>
  <c r="AF566" i="1"/>
  <c r="DL566" i="1"/>
  <c r="H567" i="1"/>
  <c r="AH567" i="1" s="1"/>
  <c r="AI567" i="1" s="1"/>
  <c r="I567" i="1"/>
  <c r="J567" i="1"/>
  <c r="N567" i="1"/>
  <c r="P567" i="1"/>
  <c r="U567" i="1"/>
  <c r="AB567" i="1"/>
  <c r="AF567" i="1"/>
  <c r="DL567" i="1"/>
  <c r="H568" i="1"/>
  <c r="AH568" i="1" s="1"/>
  <c r="AI568" i="1" s="1"/>
  <c r="I568" i="1"/>
  <c r="J568" i="1"/>
  <c r="N568" i="1"/>
  <c r="P568" i="1"/>
  <c r="U568" i="1"/>
  <c r="AB568" i="1"/>
  <c r="AF568" i="1"/>
  <c r="DL568" i="1"/>
  <c r="H569" i="1"/>
  <c r="AH569" i="1" s="1"/>
  <c r="AI569" i="1" s="1"/>
  <c r="I569" i="1"/>
  <c r="J569" i="1"/>
  <c r="N569" i="1"/>
  <c r="P569" i="1"/>
  <c r="U569" i="1"/>
  <c r="AB569" i="1"/>
  <c r="AF569" i="1"/>
  <c r="DL569" i="1"/>
  <c r="H570" i="1"/>
  <c r="AH570" i="1" s="1"/>
  <c r="AI570" i="1" s="1"/>
  <c r="I570" i="1"/>
  <c r="J570" i="1"/>
  <c r="N570" i="1"/>
  <c r="P570" i="1"/>
  <c r="U570" i="1"/>
  <c r="AB570" i="1"/>
  <c r="AF570" i="1"/>
  <c r="DL570" i="1"/>
  <c r="H571" i="1"/>
  <c r="AH571" i="1" s="1"/>
  <c r="AI571" i="1" s="1"/>
  <c r="I571" i="1"/>
  <c r="J571" i="1"/>
  <c r="N571" i="1"/>
  <c r="P571" i="1"/>
  <c r="U571" i="1"/>
  <c r="AB571" i="1"/>
  <c r="AF571" i="1"/>
  <c r="DL571" i="1"/>
  <c r="H572" i="1"/>
  <c r="AH572" i="1" s="1"/>
  <c r="AI572" i="1" s="1"/>
  <c r="I572" i="1"/>
  <c r="J572" i="1"/>
  <c r="N572" i="1"/>
  <c r="P572" i="1"/>
  <c r="U572" i="1"/>
  <c r="AB572" i="1"/>
  <c r="AF572" i="1"/>
  <c r="DL572" i="1"/>
  <c r="H573" i="1"/>
  <c r="AH573" i="1" s="1"/>
  <c r="AI573" i="1" s="1"/>
  <c r="I573" i="1"/>
  <c r="J573" i="1"/>
  <c r="N573" i="1"/>
  <c r="P573" i="1"/>
  <c r="U573" i="1"/>
  <c r="AB573" i="1"/>
  <c r="AF573" i="1"/>
  <c r="DL573" i="1"/>
  <c r="H574" i="1"/>
  <c r="AH574" i="1" s="1"/>
  <c r="AI574" i="1" s="1"/>
  <c r="I574" i="1"/>
  <c r="J574" i="1"/>
  <c r="N574" i="1"/>
  <c r="P574" i="1"/>
  <c r="U574" i="1"/>
  <c r="AB574" i="1"/>
  <c r="AF574" i="1"/>
  <c r="DL574" i="1"/>
  <c r="H575" i="1"/>
  <c r="AH575" i="1" s="1"/>
  <c r="AI575" i="1" s="1"/>
  <c r="I575" i="1"/>
  <c r="J575" i="1"/>
  <c r="N575" i="1"/>
  <c r="P575" i="1"/>
  <c r="U575" i="1"/>
  <c r="AB575" i="1"/>
  <c r="AF575" i="1"/>
  <c r="DL575" i="1"/>
  <c r="H576" i="1"/>
  <c r="AH576" i="1" s="1"/>
  <c r="AI576" i="1" s="1"/>
  <c r="I576" i="1"/>
  <c r="J576" i="1"/>
  <c r="N576" i="1"/>
  <c r="P576" i="1"/>
  <c r="U576" i="1"/>
  <c r="AB576" i="1"/>
  <c r="AF576" i="1"/>
  <c r="DL576" i="1"/>
  <c r="H577" i="1"/>
  <c r="I577" i="1"/>
  <c r="J577" i="1"/>
  <c r="N577" i="1"/>
  <c r="P577" i="1"/>
  <c r="U577" i="1"/>
  <c r="AB577" i="1"/>
  <c r="AF577" i="1"/>
  <c r="AH577" i="1"/>
  <c r="AI577" i="1" s="1"/>
  <c r="DL577" i="1"/>
  <c r="H578" i="1"/>
  <c r="AH578" i="1" s="1"/>
  <c r="AI578" i="1" s="1"/>
  <c r="I578" i="1"/>
  <c r="J578" i="1"/>
  <c r="N578" i="1"/>
  <c r="P578" i="1"/>
  <c r="U578" i="1"/>
  <c r="AB578" i="1"/>
  <c r="AF578" i="1"/>
  <c r="DL578" i="1"/>
  <c r="H579" i="1"/>
  <c r="AH579" i="1" s="1"/>
  <c r="AI579" i="1" s="1"/>
  <c r="I579" i="1"/>
  <c r="J579" i="1"/>
  <c r="N579" i="1"/>
  <c r="P579" i="1"/>
  <c r="U579" i="1"/>
  <c r="AB579" i="1"/>
  <c r="AF579" i="1"/>
  <c r="DL579" i="1"/>
  <c r="H580" i="1"/>
  <c r="AH580" i="1" s="1"/>
  <c r="AI580" i="1" s="1"/>
  <c r="I580" i="1"/>
  <c r="J580" i="1"/>
  <c r="N580" i="1"/>
  <c r="P580" i="1"/>
  <c r="U580" i="1"/>
  <c r="AB580" i="1"/>
  <c r="AF580" i="1"/>
  <c r="DL580" i="1"/>
  <c r="H581" i="1"/>
  <c r="AH581" i="1" s="1"/>
  <c r="AI581" i="1" s="1"/>
  <c r="I581" i="1"/>
  <c r="J581" i="1"/>
  <c r="N581" i="1"/>
  <c r="P581" i="1"/>
  <c r="U581" i="1"/>
  <c r="AB581" i="1"/>
  <c r="AF581" i="1"/>
  <c r="DL581" i="1"/>
  <c r="H582" i="1"/>
  <c r="AH582" i="1" s="1"/>
  <c r="AI582" i="1" s="1"/>
  <c r="I582" i="1"/>
  <c r="J582" i="1"/>
  <c r="N582" i="1"/>
  <c r="P582" i="1"/>
  <c r="U582" i="1"/>
  <c r="AB582" i="1"/>
  <c r="AF582" i="1"/>
  <c r="DL582" i="1"/>
  <c r="H583" i="1"/>
  <c r="AH583" i="1" s="1"/>
  <c r="AI583" i="1" s="1"/>
  <c r="I583" i="1"/>
  <c r="J583" i="1"/>
  <c r="N583" i="1"/>
  <c r="P583" i="1"/>
  <c r="U583" i="1"/>
  <c r="AB583" i="1"/>
  <c r="AF583" i="1"/>
  <c r="DL583" i="1"/>
  <c r="H584" i="1"/>
  <c r="I584" i="1"/>
  <c r="J584" i="1"/>
  <c r="N584" i="1"/>
  <c r="P584" i="1"/>
  <c r="U584" i="1"/>
  <c r="AB584" i="1"/>
  <c r="AF584" i="1"/>
  <c r="AH584" i="1"/>
  <c r="AI584" i="1" s="1"/>
  <c r="DL584" i="1"/>
  <c r="H585" i="1"/>
  <c r="AH585" i="1" s="1"/>
  <c r="AI585" i="1" s="1"/>
  <c r="I585" i="1"/>
  <c r="J585" i="1"/>
  <c r="N585" i="1"/>
  <c r="P585" i="1"/>
  <c r="U585" i="1"/>
  <c r="AB585" i="1"/>
  <c r="AF585" i="1"/>
  <c r="DL585" i="1"/>
  <c r="H586" i="1"/>
  <c r="AH586" i="1" s="1"/>
  <c r="AI586" i="1" s="1"/>
  <c r="I586" i="1"/>
  <c r="J586" i="1"/>
  <c r="N586" i="1"/>
  <c r="P586" i="1"/>
  <c r="U586" i="1"/>
  <c r="AB586" i="1"/>
  <c r="AF586" i="1"/>
  <c r="DL586" i="1"/>
  <c r="H587" i="1"/>
  <c r="AH587" i="1" s="1"/>
  <c r="AI587" i="1" s="1"/>
  <c r="I587" i="1"/>
  <c r="J587" i="1"/>
  <c r="N587" i="1"/>
  <c r="P587" i="1"/>
  <c r="U587" i="1"/>
  <c r="AB587" i="1"/>
  <c r="AF587" i="1"/>
  <c r="DL587" i="1"/>
  <c r="H588" i="1"/>
  <c r="AH588" i="1" s="1"/>
  <c r="AI588" i="1" s="1"/>
  <c r="I588" i="1"/>
  <c r="J588" i="1"/>
  <c r="N588" i="1"/>
  <c r="P588" i="1"/>
  <c r="U588" i="1"/>
  <c r="AB588" i="1"/>
  <c r="AF588" i="1"/>
  <c r="DL588" i="1"/>
  <c r="H589" i="1"/>
  <c r="AH589" i="1" s="1"/>
  <c r="AI589" i="1" s="1"/>
  <c r="I589" i="1"/>
  <c r="J589" i="1"/>
  <c r="N589" i="1"/>
  <c r="P589" i="1"/>
  <c r="U589" i="1"/>
  <c r="AB589" i="1"/>
  <c r="AF589" i="1"/>
  <c r="H591" i="1"/>
  <c r="AH591" i="1" s="1"/>
  <c r="AI591" i="1" s="1"/>
  <c r="I591" i="1"/>
  <c r="J591" i="1"/>
  <c r="N591" i="1"/>
  <c r="P591" i="1"/>
  <c r="U591" i="1"/>
  <c r="AB591" i="1"/>
  <c r="AF591" i="1"/>
  <c r="H592" i="1"/>
  <c r="I592" i="1"/>
  <c r="J592" i="1"/>
  <c r="N592" i="1"/>
  <c r="P592" i="1"/>
  <c r="U592" i="1"/>
  <c r="AB592" i="1"/>
  <c r="AF592" i="1"/>
  <c r="AH592" i="1"/>
  <c r="AI592" i="1" s="1"/>
  <c r="H593" i="1"/>
  <c r="I593" i="1"/>
  <c r="J593" i="1"/>
  <c r="N593" i="1"/>
  <c r="P593" i="1"/>
  <c r="U593" i="1"/>
  <c r="AB593" i="1"/>
  <c r="AF593" i="1"/>
  <c r="AH593" i="1"/>
  <c r="AI593" i="1" s="1"/>
  <c r="DL593" i="1"/>
  <c r="H594" i="1"/>
  <c r="AH594" i="1" s="1"/>
  <c r="AI594" i="1" s="1"/>
  <c r="I594" i="1"/>
  <c r="J594" i="1"/>
  <c r="N594" i="1"/>
  <c r="P594" i="1"/>
  <c r="U594" i="1"/>
  <c r="AB594" i="1"/>
  <c r="AF594" i="1"/>
  <c r="DL594" i="1"/>
  <c r="H595" i="1"/>
  <c r="AH595" i="1" s="1"/>
  <c r="AI595" i="1" s="1"/>
  <c r="I595" i="1"/>
  <c r="J595" i="1"/>
  <c r="N595" i="1"/>
  <c r="P595" i="1"/>
  <c r="U595" i="1"/>
  <c r="AB595" i="1"/>
  <c r="AF595" i="1"/>
  <c r="DL595" i="1"/>
  <c r="H596" i="1"/>
  <c r="AH596" i="1" s="1"/>
  <c r="AI596" i="1" s="1"/>
  <c r="I596" i="1"/>
  <c r="J596" i="1"/>
  <c r="N596" i="1"/>
  <c r="P596" i="1"/>
  <c r="U596" i="1"/>
  <c r="AB596" i="1"/>
  <c r="AF596" i="1"/>
  <c r="DL596" i="1"/>
  <c r="H597" i="1"/>
  <c r="AH597" i="1" s="1"/>
  <c r="AI597" i="1" s="1"/>
  <c r="I597" i="1"/>
  <c r="J597" i="1"/>
  <c r="M597" i="1"/>
  <c r="U597" i="1"/>
  <c r="AB597" i="1"/>
  <c r="AF597" i="1"/>
  <c r="DL597" i="1"/>
  <c r="H598" i="1"/>
  <c r="AH598" i="1" s="1"/>
  <c r="AI598" i="1" s="1"/>
  <c r="I598" i="1"/>
  <c r="J598" i="1"/>
  <c r="N598" i="1"/>
  <c r="P598" i="1"/>
  <c r="U598" i="1"/>
  <c r="AB598" i="1"/>
  <c r="AF598" i="1"/>
  <c r="DL598" i="1"/>
  <c r="H599" i="1"/>
  <c r="AH599" i="1" s="1"/>
  <c r="AI599" i="1" s="1"/>
  <c r="I599" i="1"/>
  <c r="J599" i="1"/>
  <c r="N599" i="1"/>
  <c r="P599" i="1"/>
  <c r="U599" i="1"/>
  <c r="AB599" i="1"/>
  <c r="AF599" i="1"/>
  <c r="DL599" i="1"/>
  <c r="H600" i="1"/>
  <c r="I600" i="1"/>
  <c r="J600" i="1"/>
  <c r="N600" i="1"/>
  <c r="P600" i="1"/>
  <c r="U600" i="1"/>
  <c r="AB600" i="1"/>
  <c r="AF600" i="1"/>
  <c r="AH600" i="1"/>
  <c r="AI600" i="1" s="1"/>
  <c r="DL600" i="1"/>
  <c r="H601" i="1"/>
  <c r="AH601" i="1" s="1"/>
  <c r="AI601" i="1" s="1"/>
  <c r="I601" i="1"/>
  <c r="J601" i="1"/>
  <c r="N601" i="1"/>
  <c r="P601" i="1"/>
  <c r="U601" i="1"/>
  <c r="AB601" i="1"/>
  <c r="AF601" i="1"/>
  <c r="DL601" i="1"/>
  <c r="H602" i="1"/>
  <c r="AH602" i="1" s="1"/>
  <c r="AI602" i="1" s="1"/>
  <c r="I602" i="1"/>
  <c r="J602" i="1"/>
  <c r="N602" i="1"/>
  <c r="P602" i="1"/>
  <c r="U602" i="1"/>
  <c r="AB602" i="1"/>
  <c r="AF602" i="1"/>
  <c r="DL602" i="1"/>
  <c r="H603" i="1"/>
  <c r="AH603" i="1" s="1"/>
  <c r="AI603" i="1" s="1"/>
  <c r="I603" i="1"/>
  <c r="J603" i="1"/>
  <c r="N603" i="1"/>
  <c r="P603" i="1"/>
  <c r="U603" i="1"/>
  <c r="AB603" i="1"/>
  <c r="AF603" i="1"/>
  <c r="DL603" i="1"/>
  <c r="H604" i="1"/>
  <c r="I604" i="1"/>
  <c r="J604" i="1"/>
  <c r="N604" i="1"/>
  <c r="P604" i="1"/>
  <c r="U604" i="1"/>
  <c r="AB604" i="1"/>
  <c r="AF604" i="1"/>
  <c r="AH604" i="1"/>
  <c r="AI604" i="1" s="1"/>
  <c r="DL604" i="1"/>
  <c r="H605" i="1"/>
  <c r="AH605" i="1" s="1"/>
  <c r="AI605" i="1" s="1"/>
  <c r="I605" i="1"/>
  <c r="J605" i="1"/>
  <c r="N605" i="1"/>
  <c r="P605" i="1"/>
  <c r="U605" i="1"/>
  <c r="AB605" i="1"/>
  <c r="AF605" i="1"/>
  <c r="DL605" i="1"/>
  <c r="H606" i="1"/>
  <c r="I606" i="1"/>
  <c r="J606" i="1"/>
  <c r="N606" i="1"/>
  <c r="P606" i="1"/>
  <c r="U606" i="1"/>
  <c r="AB606" i="1"/>
  <c r="AF606" i="1"/>
  <c r="AH606" i="1"/>
  <c r="AI606" i="1" s="1"/>
  <c r="DL606" i="1"/>
  <c r="H607" i="1"/>
  <c r="AH607" i="1" s="1"/>
  <c r="AI607" i="1" s="1"/>
  <c r="I607" i="1"/>
  <c r="J607" i="1"/>
  <c r="N607" i="1"/>
  <c r="P607" i="1"/>
  <c r="U607" i="1"/>
  <c r="AB607" i="1"/>
  <c r="AF607" i="1"/>
  <c r="DL607" i="1"/>
  <c r="H608" i="1"/>
  <c r="AH608" i="1" s="1"/>
  <c r="AI608" i="1" s="1"/>
  <c r="I608" i="1"/>
  <c r="J608" i="1"/>
  <c r="N608" i="1"/>
  <c r="P608" i="1"/>
  <c r="U608" i="1"/>
  <c r="AB608" i="1"/>
  <c r="AF608" i="1"/>
  <c r="DL608" i="1"/>
  <c r="H609" i="1"/>
  <c r="AH609" i="1" s="1"/>
  <c r="AI609" i="1" s="1"/>
  <c r="I609" i="1"/>
  <c r="J609" i="1"/>
  <c r="N609" i="1"/>
  <c r="P609" i="1"/>
  <c r="U609" i="1"/>
  <c r="AB609" i="1"/>
  <c r="AF609" i="1"/>
  <c r="DL609" i="1"/>
  <c r="H610" i="1"/>
  <c r="AH610" i="1" s="1"/>
  <c r="AI610" i="1" s="1"/>
  <c r="I610" i="1"/>
  <c r="J610" i="1"/>
  <c r="N610" i="1"/>
  <c r="P610" i="1"/>
  <c r="U610" i="1"/>
  <c r="AB610" i="1"/>
  <c r="AF610" i="1"/>
  <c r="DL610" i="1"/>
  <c r="H611" i="1"/>
  <c r="AH611" i="1" s="1"/>
  <c r="AI611" i="1" s="1"/>
  <c r="I611" i="1"/>
  <c r="J611" i="1"/>
  <c r="N611" i="1"/>
  <c r="P611" i="1"/>
  <c r="U611" i="1"/>
  <c r="AB611" i="1"/>
  <c r="AF611" i="1"/>
  <c r="DL611" i="1"/>
  <c r="H612" i="1"/>
  <c r="I612" i="1"/>
  <c r="J612" i="1"/>
  <c r="N612" i="1"/>
  <c r="P612" i="1"/>
  <c r="U612" i="1"/>
  <c r="AB612" i="1"/>
  <c r="AF612" i="1"/>
  <c r="AH612" i="1"/>
  <c r="AI612" i="1" s="1"/>
  <c r="DL612" i="1"/>
  <c r="H613" i="1"/>
  <c r="AH613" i="1" s="1"/>
  <c r="AI613" i="1" s="1"/>
  <c r="I613" i="1"/>
  <c r="J613" i="1"/>
  <c r="N613" i="1"/>
  <c r="P613" i="1"/>
  <c r="U613" i="1"/>
  <c r="AB613" i="1"/>
  <c r="AF613" i="1"/>
  <c r="DL613" i="1"/>
  <c r="H614" i="1"/>
  <c r="AH614" i="1" s="1"/>
  <c r="AI614" i="1" s="1"/>
  <c r="I614" i="1"/>
  <c r="J614" i="1"/>
  <c r="N614" i="1"/>
  <c r="P614" i="1"/>
  <c r="U614" i="1"/>
  <c r="AB614" i="1"/>
  <c r="AF614" i="1"/>
  <c r="DL614" i="1"/>
  <c r="H615" i="1"/>
  <c r="AH615" i="1" s="1"/>
  <c r="AI615" i="1" s="1"/>
  <c r="I615" i="1"/>
  <c r="J615" i="1"/>
  <c r="N615" i="1"/>
  <c r="P615" i="1"/>
  <c r="U615" i="1"/>
  <c r="AB615" i="1"/>
  <c r="AF615" i="1"/>
  <c r="DL615" i="1"/>
  <c r="H616" i="1"/>
  <c r="AH616" i="1" s="1"/>
  <c r="AI616" i="1" s="1"/>
  <c r="I616" i="1"/>
  <c r="J616" i="1"/>
  <c r="M616" i="1"/>
  <c r="N616" i="1" s="1"/>
  <c r="U616" i="1"/>
  <c r="AB616" i="1"/>
  <c r="AF616" i="1"/>
  <c r="DL616" i="1"/>
  <c r="H617" i="1"/>
  <c r="AH617" i="1" s="1"/>
  <c r="AI617" i="1" s="1"/>
  <c r="I617" i="1"/>
  <c r="J617" i="1"/>
  <c r="N617" i="1"/>
  <c r="P617" i="1"/>
  <c r="U617" i="1"/>
  <c r="AB617" i="1"/>
  <c r="AF617" i="1"/>
  <c r="DL617" i="1"/>
  <c r="H618" i="1"/>
  <c r="AH618" i="1" s="1"/>
  <c r="AI618" i="1" s="1"/>
  <c r="I618" i="1"/>
  <c r="J618" i="1"/>
  <c r="N618" i="1"/>
  <c r="P618" i="1"/>
  <c r="U618" i="1"/>
  <c r="AB618" i="1"/>
  <c r="AF618" i="1"/>
  <c r="DL618" i="1"/>
  <c r="H619" i="1"/>
  <c r="I619" i="1"/>
  <c r="J619" i="1"/>
  <c r="N619" i="1"/>
  <c r="P619" i="1"/>
  <c r="U619" i="1"/>
  <c r="AB619" i="1"/>
  <c r="AF619" i="1"/>
  <c r="AH619" i="1"/>
  <c r="AI619" i="1" s="1"/>
  <c r="DL619" i="1"/>
  <c r="H620" i="1"/>
  <c r="I620" i="1"/>
  <c r="J620" i="1"/>
  <c r="N620" i="1"/>
  <c r="P620" i="1"/>
  <c r="U620" i="1"/>
  <c r="AB620" i="1"/>
  <c r="AF620" i="1"/>
  <c r="AH620" i="1"/>
  <c r="AI620" i="1" s="1"/>
  <c r="DL620" i="1"/>
  <c r="H621" i="1"/>
  <c r="AH621" i="1" s="1"/>
  <c r="AI621" i="1" s="1"/>
  <c r="I621" i="1"/>
  <c r="J621" i="1"/>
  <c r="N621" i="1"/>
  <c r="P621" i="1"/>
  <c r="U621" i="1"/>
  <c r="AB621" i="1"/>
  <c r="AF621" i="1"/>
  <c r="DL621" i="1"/>
  <c r="H622" i="1"/>
  <c r="I622" i="1"/>
  <c r="J622" i="1"/>
  <c r="N622" i="1"/>
  <c r="P622" i="1"/>
  <c r="U622" i="1"/>
  <c r="AB622" i="1"/>
  <c r="AF622" i="1"/>
  <c r="AH622" i="1"/>
  <c r="AI622" i="1" s="1"/>
  <c r="DL622" i="1"/>
  <c r="H623" i="1"/>
  <c r="AH623" i="1" s="1"/>
  <c r="AI623" i="1" s="1"/>
  <c r="I623" i="1"/>
  <c r="J623" i="1"/>
  <c r="N623" i="1"/>
  <c r="P623" i="1"/>
  <c r="U623" i="1"/>
  <c r="AB623" i="1"/>
  <c r="AF623" i="1"/>
  <c r="DL623" i="1"/>
  <c r="H624" i="1"/>
  <c r="AH624" i="1" s="1"/>
  <c r="AI624" i="1" s="1"/>
  <c r="I624" i="1"/>
  <c r="J624" i="1"/>
  <c r="N624" i="1"/>
  <c r="P624" i="1"/>
  <c r="U624" i="1"/>
  <c r="AB624" i="1"/>
  <c r="AF624" i="1"/>
  <c r="H625" i="1"/>
  <c r="I625" i="1"/>
  <c r="J625" i="1"/>
  <c r="N625" i="1"/>
  <c r="P625" i="1"/>
  <c r="U625" i="1"/>
  <c r="AB625" i="1"/>
  <c r="AF625" i="1"/>
  <c r="AH625" i="1"/>
  <c r="AI625" i="1" s="1"/>
  <c r="DL625" i="1"/>
  <c r="H626" i="1"/>
  <c r="AH626" i="1" s="1"/>
  <c r="AI626" i="1" s="1"/>
  <c r="I626" i="1"/>
  <c r="J626" i="1"/>
  <c r="N626" i="1"/>
  <c r="P626" i="1"/>
  <c r="U626" i="1"/>
  <c r="AB626" i="1"/>
  <c r="AF626" i="1"/>
  <c r="DL626" i="1"/>
  <c r="H627" i="1"/>
  <c r="I627" i="1"/>
  <c r="J627" i="1"/>
  <c r="N627" i="1"/>
  <c r="P627" i="1"/>
  <c r="U627" i="1"/>
  <c r="AB627" i="1"/>
  <c r="AF627" i="1"/>
  <c r="AH627" i="1"/>
  <c r="AI627" i="1" s="1"/>
  <c r="DL627" i="1"/>
  <c r="H628" i="1"/>
  <c r="AH628" i="1" s="1"/>
  <c r="AI628" i="1" s="1"/>
  <c r="I628" i="1"/>
  <c r="J628" i="1"/>
  <c r="M628" i="1"/>
  <c r="P628" i="1" s="1"/>
  <c r="U628" i="1"/>
  <c r="AB628" i="1"/>
  <c r="AF628" i="1"/>
  <c r="DL628" i="1"/>
  <c r="H629" i="1"/>
  <c r="AH629" i="1" s="1"/>
  <c r="AI629" i="1" s="1"/>
  <c r="I629" i="1"/>
  <c r="J629" i="1"/>
  <c r="M629" i="1"/>
  <c r="P629" i="1" s="1"/>
  <c r="U629" i="1"/>
  <c r="AB629" i="1"/>
  <c r="AF629" i="1"/>
  <c r="DL629" i="1"/>
  <c r="H630" i="1"/>
  <c r="AH630" i="1" s="1"/>
  <c r="AI630" i="1" s="1"/>
  <c r="I630" i="1"/>
  <c r="J630" i="1"/>
  <c r="M630" i="1"/>
  <c r="N630" i="1" s="1"/>
  <c r="U630" i="1"/>
  <c r="AB630" i="1"/>
  <c r="AF630" i="1"/>
  <c r="DL630" i="1"/>
  <c r="H631" i="1"/>
  <c r="I631" i="1"/>
  <c r="J631" i="1"/>
  <c r="N631" i="1"/>
  <c r="P631" i="1"/>
  <c r="U631" i="1"/>
  <c r="AB631" i="1"/>
  <c r="AF631" i="1"/>
  <c r="AH631" i="1"/>
  <c r="AI631" i="1" s="1"/>
  <c r="DL631" i="1"/>
  <c r="H632" i="1"/>
  <c r="AH632" i="1" s="1"/>
  <c r="AI632" i="1" s="1"/>
  <c r="I632" i="1"/>
  <c r="J632" i="1"/>
  <c r="N632" i="1"/>
  <c r="P632" i="1"/>
  <c r="U632" i="1"/>
  <c r="AB632" i="1"/>
  <c r="AF632" i="1"/>
  <c r="DL632" i="1"/>
  <c r="H633" i="1"/>
  <c r="AH633" i="1" s="1"/>
  <c r="AI633" i="1" s="1"/>
  <c r="I633" i="1"/>
  <c r="J633" i="1"/>
  <c r="M633" i="1"/>
  <c r="N633" i="1" s="1"/>
  <c r="U633" i="1"/>
  <c r="AB633" i="1"/>
  <c r="AF633" i="1"/>
  <c r="DL633" i="1"/>
  <c r="H634" i="1"/>
  <c r="I634" i="1"/>
  <c r="J634" i="1"/>
  <c r="N634" i="1"/>
  <c r="P634" i="1"/>
  <c r="U634" i="1"/>
  <c r="AB634" i="1"/>
  <c r="AF634" i="1"/>
  <c r="AH634" i="1"/>
  <c r="AI634" i="1" s="1"/>
  <c r="DL634" i="1"/>
  <c r="H635" i="1"/>
  <c r="AH635" i="1" s="1"/>
  <c r="AI635" i="1" s="1"/>
  <c r="I635" i="1"/>
  <c r="J635" i="1"/>
  <c r="N635" i="1"/>
  <c r="P635" i="1"/>
  <c r="U635" i="1"/>
  <c r="AB635" i="1"/>
  <c r="AF635" i="1"/>
  <c r="DL635" i="1"/>
  <c r="H636" i="1"/>
  <c r="I636" i="1"/>
  <c r="J636" i="1"/>
  <c r="N636" i="1"/>
  <c r="P636" i="1"/>
  <c r="U636" i="1"/>
  <c r="AB636" i="1"/>
  <c r="AF636" i="1"/>
  <c r="AH636" i="1"/>
  <c r="AI636" i="1" s="1"/>
  <c r="DL636" i="1"/>
  <c r="H637" i="1"/>
  <c r="AH637" i="1" s="1"/>
  <c r="AI637" i="1" s="1"/>
  <c r="I637" i="1"/>
  <c r="J637" i="1"/>
  <c r="N637" i="1"/>
  <c r="P637" i="1"/>
  <c r="U637" i="1"/>
  <c r="AB637" i="1"/>
  <c r="AF637" i="1"/>
  <c r="DL637" i="1"/>
  <c r="H638" i="1"/>
  <c r="AH638" i="1" s="1"/>
  <c r="AI638" i="1" s="1"/>
  <c r="I638" i="1"/>
  <c r="J638" i="1"/>
  <c r="N638" i="1"/>
  <c r="P638" i="1"/>
  <c r="U638" i="1"/>
  <c r="AB638" i="1"/>
  <c r="AF638" i="1"/>
  <c r="DL638" i="1"/>
  <c r="H639" i="1"/>
  <c r="I639" i="1"/>
  <c r="J639" i="1"/>
  <c r="N639" i="1"/>
  <c r="P639" i="1"/>
  <c r="U639" i="1"/>
  <c r="AB639" i="1"/>
  <c r="AF639" i="1"/>
  <c r="AH639" i="1"/>
  <c r="AI639" i="1" s="1"/>
  <c r="DL639" i="1"/>
  <c r="H640" i="1"/>
  <c r="AH640" i="1" s="1"/>
  <c r="AI640" i="1" s="1"/>
  <c r="I640" i="1"/>
  <c r="J640" i="1"/>
  <c r="N640" i="1"/>
  <c r="P640" i="1"/>
  <c r="U640" i="1"/>
  <c r="AB640" i="1"/>
  <c r="AF640" i="1"/>
  <c r="DL640" i="1"/>
  <c r="H641" i="1"/>
  <c r="AH641" i="1" s="1"/>
  <c r="AI641" i="1" s="1"/>
  <c r="I641" i="1"/>
  <c r="J641" i="1"/>
  <c r="N641" i="1"/>
  <c r="P641" i="1"/>
  <c r="U641" i="1"/>
  <c r="AB641" i="1"/>
  <c r="AF641" i="1"/>
  <c r="DL641" i="1"/>
  <c r="H642" i="1"/>
  <c r="AH642" i="1" s="1"/>
  <c r="AI642" i="1" s="1"/>
  <c r="I642" i="1"/>
  <c r="J642" i="1"/>
  <c r="N642" i="1"/>
  <c r="P642" i="1"/>
  <c r="U642" i="1"/>
  <c r="AB642" i="1"/>
  <c r="AF642" i="1"/>
  <c r="DL642" i="1"/>
  <c r="H643" i="1"/>
  <c r="AH643" i="1" s="1"/>
  <c r="AI643" i="1" s="1"/>
  <c r="I643" i="1"/>
  <c r="J643" i="1"/>
  <c r="N643" i="1"/>
  <c r="P643" i="1"/>
  <c r="U643" i="1"/>
  <c r="AB643" i="1"/>
  <c r="AF643" i="1"/>
  <c r="DL643" i="1"/>
  <c r="H644" i="1"/>
  <c r="AH644" i="1" s="1"/>
  <c r="AI644" i="1" s="1"/>
  <c r="I644" i="1"/>
  <c r="J644" i="1"/>
  <c r="N644" i="1"/>
  <c r="P644" i="1"/>
  <c r="U644" i="1"/>
  <c r="AB644" i="1"/>
  <c r="AF644" i="1"/>
  <c r="DL644" i="1"/>
  <c r="H645" i="1"/>
  <c r="AH645" i="1" s="1"/>
  <c r="AI645" i="1" s="1"/>
  <c r="I645" i="1"/>
  <c r="J645" i="1"/>
  <c r="N645" i="1"/>
  <c r="P645" i="1"/>
  <c r="U645" i="1"/>
  <c r="AB645" i="1"/>
  <c r="AF645" i="1"/>
  <c r="DL645" i="1"/>
  <c r="H646" i="1"/>
  <c r="AH646" i="1" s="1"/>
  <c r="AI646" i="1" s="1"/>
  <c r="I646" i="1"/>
  <c r="J646" i="1"/>
  <c r="N646" i="1"/>
  <c r="P646" i="1"/>
  <c r="U646" i="1"/>
  <c r="AB646" i="1"/>
  <c r="AF646" i="1"/>
  <c r="DL646" i="1"/>
  <c r="H647" i="1"/>
  <c r="AH647" i="1" s="1"/>
  <c r="AI647" i="1" s="1"/>
  <c r="I647" i="1"/>
  <c r="J647" i="1"/>
  <c r="N647" i="1"/>
  <c r="P647" i="1"/>
  <c r="U647" i="1"/>
  <c r="AB647" i="1"/>
  <c r="AF647" i="1"/>
  <c r="DL647" i="1"/>
  <c r="H648" i="1"/>
  <c r="AH648" i="1" s="1"/>
  <c r="AI648" i="1" s="1"/>
  <c r="I648" i="1"/>
  <c r="J648" i="1"/>
  <c r="N648" i="1"/>
  <c r="P648" i="1"/>
  <c r="U648" i="1"/>
  <c r="AB648" i="1"/>
  <c r="AF648" i="1"/>
  <c r="DL648" i="1"/>
  <c r="H649" i="1"/>
  <c r="AH649" i="1" s="1"/>
  <c r="AI649" i="1" s="1"/>
  <c r="I649" i="1"/>
  <c r="J649" i="1"/>
  <c r="N649" i="1"/>
  <c r="P649" i="1"/>
  <c r="U649" i="1"/>
  <c r="AB649" i="1"/>
  <c r="AF649" i="1"/>
  <c r="DL649" i="1"/>
  <c r="H650" i="1"/>
  <c r="AH650" i="1" s="1"/>
  <c r="AI650" i="1" s="1"/>
  <c r="I650" i="1"/>
  <c r="J650" i="1"/>
  <c r="N650" i="1"/>
  <c r="P650" i="1"/>
  <c r="U650" i="1"/>
  <c r="AB650" i="1"/>
  <c r="AF650" i="1"/>
  <c r="DL650" i="1"/>
  <c r="H651" i="1"/>
  <c r="I651" i="1"/>
  <c r="J651" i="1"/>
  <c r="N651" i="1"/>
  <c r="P651" i="1"/>
  <c r="U651" i="1"/>
  <c r="AB651" i="1"/>
  <c r="AF651" i="1"/>
  <c r="AH651" i="1"/>
  <c r="AI651" i="1" s="1"/>
  <c r="DL651" i="1"/>
  <c r="H652" i="1"/>
  <c r="AH652" i="1" s="1"/>
  <c r="AI652" i="1" s="1"/>
  <c r="I652" i="1"/>
  <c r="J652" i="1"/>
  <c r="N652" i="1"/>
  <c r="P652" i="1"/>
  <c r="U652" i="1"/>
  <c r="AB652" i="1"/>
  <c r="AF652" i="1"/>
  <c r="DL652" i="1"/>
  <c r="H653" i="1"/>
  <c r="AH653" i="1" s="1"/>
  <c r="AI653" i="1" s="1"/>
  <c r="I653" i="1"/>
  <c r="J653" i="1"/>
  <c r="N653" i="1"/>
  <c r="P653" i="1"/>
  <c r="U653" i="1"/>
  <c r="AB653" i="1"/>
  <c r="AF653" i="1"/>
  <c r="DL653" i="1"/>
  <c r="H654" i="1"/>
  <c r="AH654" i="1" s="1"/>
  <c r="AI654" i="1" s="1"/>
  <c r="I654" i="1"/>
  <c r="J654" i="1"/>
  <c r="N654" i="1"/>
  <c r="P654" i="1"/>
  <c r="U654" i="1"/>
  <c r="AB654" i="1"/>
  <c r="AF654" i="1"/>
  <c r="DL654" i="1"/>
  <c r="H655" i="1"/>
  <c r="I655" i="1"/>
  <c r="J655" i="1"/>
  <c r="N655" i="1"/>
  <c r="P655" i="1"/>
  <c r="U655" i="1"/>
  <c r="AB655" i="1"/>
  <c r="AF655" i="1"/>
  <c r="AH655" i="1"/>
  <c r="AI655" i="1" s="1"/>
  <c r="DL655" i="1"/>
  <c r="H656" i="1"/>
  <c r="AH656" i="1" s="1"/>
  <c r="AI656" i="1" s="1"/>
  <c r="I656" i="1"/>
  <c r="J656" i="1"/>
  <c r="N656" i="1"/>
  <c r="P656" i="1"/>
  <c r="U656" i="1"/>
  <c r="AB656" i="1"/>
  <c r="AF656" i="1"/>
  <c r="DL656" i="1"/>
  <c r="H657" i="1"/>
  <c r="AH657" i="1" s="1"/>
  <c r="AI657" i="1" s="1"/>
  <c r="I657" i="1"/>
  <c r="J657" i="1"/>
  <c r="N657" i="1"/>
  <c r="P657" i="1"/>
  <c r="U657" i="1"/>
  <c r="AB657" i="1"/>
  <c r="AF657" i="1"/>
  <c r="DL657" i="1"/>
  <c r="H658" i="1"/>
  <c r="I658" i="1"/>
  <c r="J658" i="1"/>
  <c r="N658" i="1"/>
  <c r="P658" i="1"/>
  <c r="U658" i="1"/>
  <c r="AB658" i="1"/>
  <c r="AF658" i="1"/>
  <c r="AH658" i="1"/>
  <c r="AI658" i="1" s="1"/>
  <c r="DL658" i="1"/>
  <c r="H659" i="1"/>
  <c r="I659" i="1"/>
  <c r="J659" i="1"/>
  <c r="N659" i="1"/>
  <c r="P659" i="1"/>
  <c r="U659" i="1"/>
  <c r="AB659" i="1"/>
  <c r="AF659" i="1"/>
  <c r="AH659" i="1"/>
  <c r="AI659" i="1" s="1"/>
  <c r="DL659" i="1"/>
  <c r="H660" i="1"/>
  <c r="I660" i="1"/>
  <c r="J660" i="1"/>
  <c r="N660" i="1"/>
  <c r="P660" i="1"/>
  <c r="U660" i="1"/>
  <c r="AB660" i="1"/>
  <c r="AF660" i="1"/>
  <c r="AH660" i="1"/>
  <c r="AI660" i="1" s="1"/>
  <c r="DL660" i="1"/>
  <c r="H661" i="1"/>
  <c r="AH661" i="1" s="1"/>
  <c r="AI661" i="1" s="1"/>
  <c r="I661" i="1"/>
  <c r="J661" i="1"/>
  <c r="N661" i="1"/>
  <c r="P661" i="1"/>
  <c r="U661" i="1"/>
  <c r="AB661" i="1"/>
  <c r="AF661" i="1"/>
  <c r="H662" i="1"/>
  <c r="AH662" i="1" s="1"/>
  <c r="AI662" i="1" s="1"/>
  <c r="I662" i="1"/>
  <c r="J662" i="1"/>
  <c r="N662" i="1"/>
  <c r="P662" i="1"/>
  <c r="U662" i="1"/>
  <c r="AB662" i="1"/>
  <c r="AF662" i="1"/>
  <c r="DL662" i="1"/>
  <c r="H663" i="1"/>
  <c r="AH663" i="1" s="1"/>
  <c r="AI663" i="1" s="1"/>
  <c r="I663" i="1"/>
  <c r="J663" i="1"/>
  <c r="M663" i="1"/>
  <c r="P663" i="1" s="1"/>
  <c r="U663" i="1"/>
  <c r="AB663" i="1"/>
  <c r="AF663" i="1"/>
  <c r="DL663" i="1"/>
  <c r="H664" i="1"/>
  <c r="I664" i="1"/>
  <c r="J664" i="1"/>
  <c r="N664" i="1"/>
  <c r="P664" i="1"/>
  <c r="U664" i="1"/>
  <c r="AB664" i="1"/>
  <c r="AF664" i="1"/>
  <c r="AH664" i="1"/>
  <c r="AI664" i="1" s="1"/>
  <c r="DL664" i="1"/>
  <c r="H665" i="1"/>
  <c r="AH665" i="1" s="1"/>
  <c r="AI665" i="1" s="1"/>
  <c r="I665" i="1"/>
  <c r="J665" i="1"/>
  <c r="N665" i="1"/>
  <c r="P665" i="1"/>
  <c r="U665" i="1"/>
  <c r="AB665" i="1"/>
  <c r="AF665" i="1"/>
  <c r="H666" i="1"/>
  <c r="I666" i="1"/>
  <c r="J666" i="1"/>
  <c r="N666" i="1"/>
  <c r="P666" i="1"/>
  <c r="U666" i="1"/>
  <c r="AB666" i="1"/>
  <c r="AF666" i="1"/>
  <c r="AH666" i="1"/>
  <c r="AI666" i="1" s="1"/>
  <c r="DL666" i="1"/>
  <c r="H667" i="1"/>
  <c r="AH667" i="1" s="1"/>
  <c r="AI667" i="1" s="1"/>
  <c r="I667" i="1"/>
  <c r="J667" i="1"/>
  <c r="N667" i="1"/>
  <c r="P667" i="1"/>
  <c r="U667" i="1"/>
  <c r="AB667" i="1"/>
  <c r="AF667" i="1"/>
  <c r="DL667" i="1"/>
  <c r="H668" i="1"/>
  <c r="AH668" i="1" s="1"/>
  <c r="AI668" i="1" s="1"/>
  <c r="I668" i="1"/>
  <c r="J668" i="1"/>
  <c r="N668" i="1"/>
  <c r="P668" i="1"/>
  <c r="U668" i="1"/>
  <c r="AB668" i="1"/>
  <c r="AF668" i="1"/>
  <c r="DL668" i="1"/>
  <c r="H669" i="1"/>
  <c r="AH669" i="1" s="1"/>
  <c r="AI669" i="1" s="1"/>
  <c r="I669" i="1"/>
  <c r="J669" i="1"/>
  <c r="N669" i="1"/>
  <c r="P669" i="1"/>
  <c r="U669" i="1"/>
  <c r="AB669" i="1"/>
  <c r="AF669" i="1"/>
  <c r="DL669" i="1"/>
  <c r="H670" i="1"/>
  <c r="AH670" i="1" s="1"/>
  <c r="AI670" i="1" s="1"/>
  <c r="I670" i="1"/>
  <c r="J670" i="1"/>
  <c r="M670" i="1"/>
  <c r="U670" i="1"/>
  <c r="AB670" i="1"/>
  <c r="AF670" i="1"/>
  <c r="DL670" i="1"/>
  <c r="H671" i="1"/>
  <c r="I671" i="1"/>
  <c r="J671" i="1"/>
  <c r="N671" i="1"/>
  <c r="P671" i="1"/>
  <c r="U671" i="1"/>
  <c r="AB671" i="1"/>
  <c r="AF671" i="1"/>
  <c r="AH671" i="1"/>
  <c r="AI671" i="1" s="1"/>
  <c r="DL671" i="1"/>
  <c r="H672" i="1"/>
  <c r="AH672" i="1" s="1"/>
  <c r="AI672" i="1" s="1"/>
  <c r="I672" i="1"/>
  <c r="J672" i="1"/>
  <c r="N672" i="1"/>
  <c r="P672" i="1"/>
  <c r="U672" i="1"/>
  <c r="AB672" i="1"/>
  <c r="AF672" i="1"/>
  <c r="DL672" i="1"/>
  <c r="H673" i="1"/>
  <c r="AH673" i="1" s="1"/>
  <c r="AI673" i="1" s="1"/>
  <c r="I673" i="1"/>
  <c r="J673" i="1"/>
  <c r="N673" i="1"/>
  <c r="P673" i="1"/>
  <c r="U673" i="1"/>
  <c r="AB673" i="1"/>
  <c r="AF673" i="1"/>
  <c r="DL673" i="1"/>
  <c r="H674" i="1"/>
  <c r="AH674" i="1" s="1"/>
  <c r="AI674" i="1" s="1"/>
  <c r="I674" i="1"/>
  <c r="J674" i="1"/>
  <c r="N674" i="1"/>
  <c r="P674" i="1"/>
  <c r="U674" i="1"/>
  <c r="AB674" i="1"/>
  <c r="AF674" i="1"/>
  <c r="DL674" i="1"/>
  <c r="H675" i="1"/>
  <c r="AH675" i="1" s="1"/>
  <c r="AI675" i="1" s="1"/>
  <c r="I675" i="1"/>
  <c r="J675" i="1"/>
  <c r="N675" i="1"/>
  <c r="P675" i="1"/>
  <c r="U675" i="1"/>
  <c r="AB675" i="1"/>
  <c r="AF675" i="1"/>
  <c r="DL675" i="1"/>
  <c r="H676" i="1"/>
  <c r="AH676" i="1" s="1"/>
  <c r="AI676" i="1" s="1"/>
  <c r="I676" i="1"/>
  <c r="J676" i="1"/>
  <c r="N676" i="1"/>
  <c r="P676" i="1"/>
  <c r="U676" i="1"/>
  <c r="AB676" i="1"/>
  <c r="AF676" i="1"/>
  <c r="DL676" i="1"/>
  <c r="H677" i="1"/>
  <c r="AH677" i="1" s="1"/>
  <c r="AI677" i="1" s="1"/>
  <c r="I677" i="1"/>
  <c r="J677" i="1"/>
  <c r="N677" i="1"/>
  <c r="P677" i="1"/>
  <c r="U677" i="1"/>
  <c r="AB677" i="1"/>
  <c r="AF677" i="1"/>
  <c r="DL677" i="1"/>
  <c r="H678" i="1"/>
  <c r="AH678" i="1" s="1"/>
  <c r="AI678" i="1" s="1"/>
  <c r="I678" i="1"/>
  <c r="J678" i="1"/>
  <c r="N678" i="1"/>
  <c r="P678" i="1"/>
  <c r="U678" i="1"/>
  <c r="AB678" i="1"/>
  <c r="AF678" i="1"/>
  <c r="DL678" i="1"/>
  <c r="H679" i="1"/>
  <c r="AH679" i="1" s="1"/>
  <c r="AI679" i="1" s="1"/>
  <c r="I679" i="1"/>
  <c r="J679" i="1"/>
  <c r="N679" i="1"/>
  <c r="P679" i="1"/>
  <c r="U679" i="1"/>
  <c r="AB679" i="1"/>
  <c r="AF679" i="1"/>
  <c r="DL679" i="1"/>
  <c r="H680" i="1"/>
  <c r="AH680" i="1" s="1"/>
  <c r="AI680" i="1" s="1"/>
  <c r="I680" i="1"/>
  <c r="J680" i="1"/>
  <c r="N680" i="1"/>
  <c r="P680" i="1"/>
  <c r="U680" i="1"/>
  <c r="AB680" i="1"/>
  <c r="AF680" i="1"/>
  <c r="DL680" i="1"/>
  <c r="H681" i="1"/>
  <c r="AH681" i="1" s="1"/>
  <c r="AI681" i="1" s="1"/>
  <c r="I681" i="1"/>
  <c r="J681" i="1"/>
  <c r="M681" i="1"/>
  <c r="U681" i="1"/>
  <c r="AB681" i="1"/>
  <c r="AF681" i="1"/>
  <c r="DL681" i="1"/>
  <c r="H682" i="1"/>
  <c r="I682" i="1"/>
  <c r="J682" i="1"/>
  <c r="N682" i="1"/>
  <c r="P682" i="1"/>
  <c r="U682" i="1"/>
  <c r="AB682" i="1"/>
  <c r="AF682" i="1"/>
  <c r="AH682" i="1"/>
  <c r="AI682" i="1" s="1"/>
  <c r="DL682" i="1"/>
  <c r="H683" i="1"/>
  <c r="AH683" i="1" s="1"/>
  <c r="AI683" i="1" s="1"/>
  <c r="I683" i="1"/>
  <c r="J683" i="1"/>
  <c r="N683" i="1"/>
  <c r="P683" i="1"/>
  <c r="U683" i="1"/>
  <c r="AB683" i="1"/>
  <c r="AF683" i="1"/>
  <c r="DL683" i="1"/>
  <c r="H684" i="1"/>
  <c r="AH684" i="1" s="1"/>
  <c r="AI684" i="1" s="1"/>
  <c r="I684" i="1"/>
  <c r="J684" i="1"/>
  <c r="N684" i="1"/>
  <c r="P684" i="1"/>
  <c r="U684" i="1"/>
  <c r="AB684" i="1"/>
  <c r="AF684" i="1"/>
  <c r="DL684" i="1"/>
  <c r="H685" i="1"/>
  <c r="AH685" i="1" s="1"/>
  <c r="AI685" i="1" s="1"/>
  <c r="I685" i="1"/>
  <c r="J685" i="1"/>
  <c r="N685" i="1"/>
  <c r="P685" i="1"/>
  <c r="U685" i="1"/>
  <c r="AB685" i="1"/>
  <c r="AF685" i="1"/>
  <c r="DL685" i="1"/>
  <c r="H686" i="1"/>
  <c r="I686" i="1"/>
  <c r="J686" i="1"/>
  <c r="N686" i="1"/>
  <c r="P686" i="1"/>
  <c r="U686" i="1"/>
  <c r="AB686" i="1"/>
  <c r="AF686" i="1"/>
  <c r="AH686" i="1"/>
  <c r="AI686" i="1" s="1"/>
  <c r="DL686" i="1"/>
  <c r="H687" i="1"/>
  <c r="AH687" i="1" s="1"/>
  <c r="AI687" i="1" s="1"/>
  <c r="I687" i="1"/>
  <c r="J687" i="1"/>
  <c r="N687" i="1"/>
  <c r="P687" i="1"/>
  <c r="U687" i="1"/>
  <c r="AB687" i="1"/>
  <c r="AF687" i="1"/>
  <c r="DL687" i="1"/>
  <c r="H688" i="1"/>
  <c r="I688" i="1"/>
  <c r="J688" i="1"/>
  <c r="N688" i="1"/>
  <c r="P688" i="1"/>
  <c r="U688" i="1"/>
  <c r="AB688" i="1"/>
  <c r="AF688" i="1"/>
  <c r="AH688" i="1"/>
  <c r="AI688" i="1" s="1"/>
  <c r="DL688" i="1"/>
  <c r="H689" i="1"/>
  <c r="AH689" i="1" s="1"/>
  <c r="AI689" i="1" s="1"/>
  <c r="I689" i="1"/>
  <c r="J689" i="1"/>
  <c r="N689" i="1"/>
  <c r="P689" i="1"/>
  <c r="U689" i="1"/>
  <c r="AB689" i="1"/>
  <c r="AF689" i="1"/>
  <c r="DL689" i="1"/>
  <c r="H690" i="1"/>
  <c r="AH690" i="1" s="1"/>
  <c r="AI690" i="1" s="1"/>
  <c r="I690" i="1"/>
  <c r="J690" i="1"/>
  <c r="N690" i="1"/>
  <c r="P690" i="1"/>
  <c r="U690" i="1"/>
  <c r="AB690" i="1"/>
  <c r="AF690" i="1"/>
  <c r="DL690" i="1"/>
  <c r="H691" i="1"/>
  <c r="AH691" i="1" s="1"/>
  <c r="AI691" i="1" s="1"/>
  <c r="I691" i="1"/>
  <c r="J691" i="1"/>
  <c r="N691" i="1"/>
  <c r="P691" i="1"/>
  <c r="U691" i="1"/>
  <c r="AB691" i="1"/>
  <c r="AF691" i="1"/>
  <c r="DL691" i="1"/>
  <c r="H692" i="1"/>
  <c r="AH692" i="1" s="1"/>
  <c r="AI692" i="1" s="1"/>
  <c r="I692" i="1"/>
  <c r="J692" i="1"/>
  <c r="M692" i="1"/>
  <c r="N692" i="1" s="1"/>
  <c r="U692" i="1"/>
  <c r="AB692" i="1"/>
  <c r="AF692" i="1"/>
  <c r="DL692" i="1"/>
  <c r="H693" i="1"/>
  <c r="I693" i="1"/>
  <c r="J693" i="1"/>
  <c r="N693" i="1"/>
  <c r="P693" i="1"/>
  <c r="U693" i="1"/>
  <c r="AB693" i="1"/>
  <c r="AF693" i="1"/>
  <c r="AH693" i="1"/>
  <c r="AI693" i="1" s="1"/>
  <c r="DL693" i="1"/>
  <c r="H694" i="1"/>
  <c r="AH694" i="1" s="1"/>
  <c r="AI694" i="1" s="1"/>
  <c r="I694" i="1"/>
  <c r="J694" i="1"/>
  <c r="M694" i="1"/>
  <c r="N694" i="1" s="1"/>
  <c r="U694" i="1"/>
  <c r="AB694" i="1"/>
  <c r="AF694" i="1"/>
  <c r="DL694" i="1"/>
  <c r="H695" i="1"/>
  <c r="AH695" i="1" s="1"/>
  <c r="AI695" i="1" s="1"/>
  <c r="I695" i="1"/>
  <c r="J695" i="1"/>
  <c r="M695" i="1"/>
  <c r="P695" i="1" s="1"/>
  <c r="U695" i="1"/>
  <c r="AB695" i="1"/>
  <c r="AF695" i="1"/>
  <c r="DL695" i="1"/>
  <c r="H696" i="1"/>
  <c r="AH696" i="1" s="1"/>
  <c r="AI696" i="1" s="1"/>
  <c r="I696" i="1"/>
  <c r="J696" i="1"/>
  <c r="N696" i="1"/>
  <c r="P696" i="1"/>
  <c r="U696" i="1"/>
  <c r="AB696" i="1"/>
  <c r="AF696" i="1"/>
  <c r="DL696" i="1"/>
  <c r="H697" i="1"/>
  <c r="I697" i="1"/>
  <c r="J697" i="1"/>
  <c r="N697" i="1"/>
  <c r="P697" i="1"/>
  <c r="U697" i="1"/>
  <c r="AB697" i="1"/>
  <c r="AF697" i="1"/>
  <c r="AH697" i="1"/>
  <c r="AI697" i="1" s="1"/>
  <c r="DL697" i="1"/>
  <c r="H698" i="1"/>
  <c r="AH698" i="1" s="1"/>
  <c r="AI698" i="1" s="1"/>
  <c r="I698" i="1"/>
  <c r="J698" i="1"/>
  <c r="N698" i="1"/>
  <c r="P698" i="1"/>
  <c r="U698" i="1"/>
  <c r="AB698" i="1"/>
  <c r="AF698" i="1"/>
  <c r="H699" i="1"/>
  <c r="AH699" i="1" s="1"/>
  <c r="AI699" i="1" s="1"/>
  <c r="I699" i="1"/>
  <c r="J699" i="1"/>
  <c r="M699" i="1"/>
  <c r="U699" i="1"/>
  <c r="AB699" i="1"/>
  <c r="AF699" i="1"/>
  <c r="DL699" i="1"/>
  <c r="H700" i="1"/>
  <c r="AH700" i="1" s="1"/>
  <c r="AI700" i="1" s="1"/>
  <c r="I700" i="1"/>
  <c r="J700" i="1"/>
  <c r="N700" i="1"/>
  <c r="P700" i="1"/>
  <c r="U700" i="1"/>
  <c r="AB700" i="1"/>
  <c r="AF700" i="1"/>
  <c r="DL700" i="1"/>
  <c r="H701" i="1"/>
  <c r="AH701" i="1" s="1"/>
  <c r="AI701" i="1" s="1"/>
  <c r="I701" i="1"/>
  <c r="J701" i="1"/>
  <c r="M701" i="1"/>
  <c r="P701" i="1" s="1"/>
  <c r="U701" i="1"/>
  <c r="AB701" i="1"/>
  <c r="AF701" i="1"/>
  <c r="DL701" i="1"/>
  <c r="DL702" i="1"/>
  <c r="H703" i="1"/>
  <c r="AH703" i="1" s="1"/>
  <c r="AI703" i="1" s="1"/>
  <c r="I703" i="1"/>
  <c r="J703" i="1"/>
  <c r="N703" i="1"/>
  <c r="P703" i="1"/>
  <c r="U703" i="1"/>
  <c r="AB703" i="1"/>
  <c r="AF703" i="1"/>
  <c r="DL703" i="1"/>
  <c r="H704" i="1"/>
  <c r="I704" i="1"/>
  <c r="J704" i="1"/>
  <c r="N704" i="1"/>
  <c r="P704" i="1"/>
  <c r="U704" i="1"/>
  <c r="AB704" i="1"/>
  <c r="AF704" i="1"/>
  <c r="AH704" i="1"/>
  <c r="AI704" i="1" s="1"/>
  <c r="DL704" i="1"/>
  <c r="H705" i="1"/>
  <c r="AH705" i="1" s="1"/>
  <c r="AI705" i="1" s="1"/>
  <c r="I705" i="1"/>
  <c r="J705" i="1"/>
  <c r="N705" i="1"/>
  <c r="P705" i="1"/>
  <c r="U705" i="1"/>
  <c r="AB705" i="1"/>
  <c r="AF705" i="1"/>
  <c r="DL705" i="1"/>
  <c r="H706" i="1"/>
  <c r="AH706" i="1" s="1"/>
  <c r="AI706" i="1" s="1"/>
  <c r="I706" i="1"/>
  <c r="J706" i="1"/>
  <c r="N706" i="1"/>
  <c r="P706" i="1"/>
  <c r="U706" i="1"/>
  <c r="AB706" i="1"/>
  <c r="AF706" i="1"/>
  <c r="DL706" i="1"/>
  <c r="H707" i="1"/>
  <c r="I707" i="1"/>
  <c r="J707" i="1"/>
  <c r="N707" i="1"/>
  <c r="P707" i="1"/>
  <c r="U707" i="1"/>
  <c r="AB707" i="1"/>
  <c r="AF707" i="1"/>
  <c r="AH707" i="1"/>
  <c r="AI707" i="1" s="1"/>
  <c r="DL707" i="1"/>
  <c r="H708" i="1"/>
  <c r="AH708" i="1" s="1"/>
  <c r="AI708" i="1" s="1"/>
  <c r="I708" i="1"/>
  <c r="J708" i="1"/>
  <c r="N708" i="1"/>
  <c r="P708" i="1"/>
  <c r="U708" i="1"/>
  <c r="AB708" i="1"/>
  <c r="AF708" i="1"/>
  <c r="DL708" i="1"/>
  <c r="H709" i="1"/>
  <c r="I709" i="1"/>
  <c r="J709" i="1"/>
  <c r="N709" i="1"/>
  <c r="P709" i="1"/>
  <c r="U709" i="1"/>
  <c r="AB709" i="1"/>
  <c r="AF709" i="1"/>
  <c r="AH709" i="1"/>
  <c r="AI709" i="1" s="1"/>
  <c r="DL709" i="1"/>
  <c r="H710" i="1"/>
  <c r="AH710" i="1" s="1"/>
  <c r="AI710" i="1" s="1"/>
  <c r="I710" i="1"/>
  <c r="J710" i="1"/>
  <c r="N710" i="1"/>
  <c r="P710" i="1"/>
  <c r="U710" i="1"/>
  <c r="AB710" i="1"/>
  <c r="AF710" i="1"/>
  <c r="DL710" i="1"/>
  <c r="H711" i="1"/>
  <c r="AH711" i="1" s="1"/>
  <c r="AI711" i="1" s="1"/>
  <c r="I711" i="1"/>
  <c r="J711" i="1"/>
  <c r="N711" i="1"/>
  <c r="P711" i="1"/>
  <c r="U711" i="1"/>
  <c r="AB711" i="1"/>
  <c r="AF711" i="1"/>
  <c r="DL711" i="1"/>
  <c r="H712" i="1"/>
  <c r="AH712" i="1" s="1"/>
  <c r="AI712" i="1" s="1"/>
  <c r="I712" i="1"/>
  <c r="J712" i="1"/>
  <c r="N712" i="1"/>
  <c r="P712" i="1"/>
  <c r="U712" i="1"/>
  <c r="AB712" i="1"/>
  <c r="AF712" i="1"/>
  <c r="DL712" i="1"/>
  <c r="H713" i="1"/>
  <c r="AH713" i="1" s="1"/>
  <c r="AI713" i="1" s="1"/>
  <c r="I713" i="1"/>
  <c r="J713" i="1"/>
  <c r="N713" i="1"/>
  <c r="P713" i="1"/>
  <c r="U713" i="1"/>
  <c r="AB713" i="1"/>
  <c r="AF713" i="1"/>
  <c r="DL713" i="1"/>
  <c r="H714" i="1"/>
  <c r="AH714" i="1" s="1"/>
  <c r="AI714" i="1" s="1"/>
  <c r="I714" i="1"/>
  <c r="J714" i="1"/>
  <c r="N714" i="1"/>
  <c r="P714" i="1"/>
  <c r="U714" i="1"/>
  <c r="AB714" i="1"/>
  <c r="AF714" i="1"/>
  <c r="DL714" i="1"/>
  <c r="H715" i="1"/>
  <c r="AH715" i="1" s="1"/>
  <c r="AI715" i="1" s="1"/>
  <c r="I715" i="1"/>
  <c r="J715" i="1"/>
  <c r="N715" i="1"/>
  <c r="P715" i="1"/>
  <c r="U715" i="1"/>
  <c r="AB715" i="1"/>
  <c r="AF715" i="1"/>
  <c r="DL715" i="1"/>
  <c r="H716" i="1"/>
  <c r="AH716" i="1" s="1"/>
  <c r="AI716" i="1" s="1"/>
  <c r="I716" i="1"/>
  <c r="J716" i="1"/>
  <c r="N716" i="1"/>
  <c r="P716" i="1"/>
  <c r="U716" i="1"/>
  <c r="AB716" i="1"/>
  <c r="AF716" i="1"/>
  <c r="DL716" i="1"/>
  <c r="H717" i="1"/>
  <c r="AH717" i="1" s="1"/>
  <c r="AI717" i="1" s="1"/>
  <c r="I717" i="1"/>
  <c r="J717" i="1"/>
  <c r="N717" i="1"/>
  <c r="P717" i="1"/>
  <c r="U717" i="1"/>
  <c r="AB717" i="1"/>
  <c r="AF717" i="1"/>
  <c r="DL717" i="1"/>
  <c r="H718" i="1"/>
  <c r="AH718" i="1" s="1"/>
  <c r="AI718" i="1" s="1"/>
  <c r="I718" i="1"/>
  <c r="J718" i="1"/>
  <c r="N718" i="1"/>
  <c r="P718" i="1"/>
  <c r="U718" i="1"/>
  <c r="AB718" i="1"/>
  <c r="AF718" i="1"/>
  <c r="DL718" i="1"/>
  <c r="H719" i="1"/>
  <c r="I719" i="1"/>
  <c r="J719" i="1"/>
  <c r="N719" i="1"/>
  <c r="P719" i="1"/>
  <c r="U719" i="1"/>
  <c r="AB719" i="1"/>
  <c r="AF719" i="1"/>
  <c r="AH719" i="1"/>
  <c r="AI719" i="1" s="1"/>
  <c r="DL719" i="1"/>
  <c r="H720" i="1"/>
  <c r="AH720" i="1" s="1"/>
  <c r="AI720" i="1" s="1"/>
  <c r="I720" i="1"/>
  <c r="J720" i="1"/>
  <c r="N720" i="1"/>
  <c r="P720" i="1"/>
  <c r="U720" i="1"/>
  <c r="AB720" i="1"/>
  <c r="AF720" i="1"/>
  <c r="DL720" i="1"/>
  <c r="H721" i="1"/>
  <c r="AH721" i="1" s="1"/>
  <c r="AI721" i="1" s="1"/>
  <c r="I721" i="1"/>
  <c r="J721" i="1"/>
  <c r="N721" i="1"/>
  <c r="P721" i="1"/>
  <c r="U721" i="1"/>
  <c r="AB721" i="1"/>
  <c r="AF721" i="1"/>
  <c r="DL721" i="1"/>
  <c r="H722" i="1"/>
  <c r="I722" i="1"/>
  <c r="J722" i="1"/>
  <c r="N722" i="1"/>
  <c r="P722" i="1"/>
  <c r="U722" i="1"/>
  <c r="AB722" i="1"/>
  <c r="AF722" i="1"/>
  <c r="AH722" i="1"/>
  <c r="AI722" i="1" s="1"/>
  <c r="DL722" i="1"/>
  <c r="H723" i="1"/>
  <c r="AH723" i="1" s="1"/>
  <c r="AI723" i="1" s="1"/>
  <c r="I723" i="1"/>
  <c r="J723" i="1"/>
  <c r="N723" i="1"/>
  <c r="P723" i="1"/>
  <c r="U723" i="1"/>
  <c r="AB723" i="1"/>
  <c r="AF723" i="1"/>
  <c r="DL723" i="1"/>
  <c r="H724" i="1"/>
  <c r="AH724" i="1" s="1"/>
  <c r="AI724" i="1" s="1"/>
  <c r="I724" i="1"/>
  <c r="J724" i="1"/>
  <c r="N724" i="1"/>
  <c r="P724" i="1"/>
  <c r="U724" i="1"/>
  <c r="AB724" i="1"/>
  <c r="AF724" i="1"/>
  <c r="DL724" i="1"/>
  <c r="H725" i="1"/>
  <c r="AH725" i="1" s="1"/>
  <c r="AI725" i="1" s="1"/>
  <c r="I725" i="1"/>
  <c r="J725" i="1"/>
  <c r="N725" i="1"/>
  <c r="P725" i="1"/>
  <c r="U725" i="1"/>
  <c r="AB725" i="1"/>
  <c r="AF725" i="1"/>
  <c r="DL725" i="1"/>
  <c r="H726" i="1"/>
  <c r="AH726" i="1" s="1"/>
  <c r="AI726" i="1" s="1"/>
  <c r="I726" i="1"/>
  <c r="J726" i="1"/>
  <c r="N726" i="1"/>
  <c r="P726" i="1"/>
  <c r="U726" i="1"/>
  <c r="AB726" i="1"/>
  <c r="AF726" i="1"/>
  <c r="DL726" i="1"/>
  <c r="H727" i="1"/>
  <c r="AH727" i="1" s="1"/>
  <c r="AI727" i="1" s="1"/>
  <c r="I727" i="1"/>
  <c r="J727" i="1"/>
  <c r="N727" i="1"/>
  <c r="P727" i="1"/>
  <c r="U727" i="1"/>
  <c r="AB727" i="1"/>
  <c r="AF727" i="1"/>
  <c r="DL727" i="1"/>
  <c r="H728" i="1"/>
  <c r="I728" i="1"/>
  <c r="J728" i="1"/>
  <c r="N728" i="1"/>
  <c r="P728" i="1"/>
  <c r="U728" i="1"/>
  <c r="AB728" i="1"/>
  <c r="AF728" i="1"/>
  <c r="AH728" i="1"/>
  <c r="AI728" i="1" s="1"/>
  <c r="DL728" i="1"/>
  <c r="H729" i="1"/>
  <c r="AH729" i="1" s="1"/>
  <c r="AI729" i="1" s="1"/>
  <c r="I729" i="1"/>
  <c r="J729" i="1"/>
  <c r="N729" i="1"/>
  <c r="P729" i="1"/>
  <c r="U729" i="1"/>
  <c r="AB729" i="1"/>
  <c r="AF729" i="1"/>
  <c r="DL729" i="1"/>
  <c r="H730" i="1"/>
  <c r="I730" i="1"/>
  <c r="J730" i="1"/>
  <c r="N730" i="1"/>
  <c r="P730" i="1"/>
  <c r="U730" i="1"/>
  <c r="AB730" i="1"/>
  <c r="AF730" i="1"/>
  <c r="AH730" i="1"/>
  <c r="AI730" i="1" s="1"/>
  <c r="DL730" i="1"/>
  <c r="H731" i="1"/>
  <c r="AH731" i="1" s="1"/>
  <c r="AI731" i="1" s="1"/>
  <c r="I731" i="1"/>
  <c r="J731" i="1"/>
  <c r="N731" i="1"/>
  <c r="P731" i="1"/>
  <c r="U731" i="1"/>
  <c r="AB731" i="1"/>
  <c r="AF731" i="1"/>
  <c r="DL731" i="1"/>
  <c r="H732" i="1"/>
  <c r="AH732" i="1" s="1"/>
  <c r="AI732" i="1" s="1"/>
  <c r="I732" i="1"/>
  <c r="J732" i="1"/>
  <c r="N732" i="1"/>
  <c r="P732" i="1"/>
  <c r="U732" i="1"/>
  <c r="AB732" i="1"/>
  <c r="AF732" i="1"/>
  <c r="DL732" i="1"/>
  <c r="H733" i="1"/>
  <c r="I733" i="1"/>
  <c r="J733" i="1"/>
  <c r="N733" i="1"/>
  <c r="P733" i="1"/>
  <c r="U733" i="1"/>
  <c r="AB733" i="1"/>
  <c r="AF733" i="1"/>
  <c r="AH733" i="1"/>
  <c r="AI733" i="1" s="1"/>
  <c r="DL733" i="1"/>
  <c r="H734" i="1"/>
  <c r="AH734" i="1" s="1"/>
  <c r="AI734" i="1" s="1"/>
  <c r="I734" i="1"/>
  <c r="J734" i="1"/>
  <c r="N734" i="1"/>
  <c r="P734" i="1"/>
  <c r="U734" i="1"/>
  <c r="AB734" i="1"/>
  <c r="AF734" i="1"/>
  <c r="DL734" i="1"/>
  <c r="H735" i="1"/>
  <c r="AH735" i="1" s="1"/>
  <c r="AI735" i="1" s="1"/>
  <c r="I735" i="1"/>
  <c r="J735" i="1"/>
  <c r="N735" i="1"/>
  <c r="P735" i="1"/>
  <c r="U735" i="1"/>
  <c r="AB735" i="1"/>
  <c r="AF735" i="1"/>
  <c r="DL735" i="1"/>
  <c r="H736" i="1"/>
  <c r="I736" i="1"/>
  <c r="J736" i="1"/>
  <c r="N736" i="1"/>
  <c r="P736" i="1"/>
  <c r="U736" i="1"/>
  <c r="AB736" i="1"/>
  <c r="AF736" i="1"/>
  <c r="AH736" i="1"/>
  <c r="AI736" i="1" s="1"/>
  <c r="DL736" i="1"/>
  <c r="H737" i="1"/>
  <c r="AH737" i="1" s="1"/>
  <c r="AI737" i="1" s="1"/>
  <c r="I737" i="1"/>
  <c r="J737" i="1"/>
  <c r="N737" i="1"/>
  <c r="P737" i="1"/>
  <c r="U737" i="1"/>
  <c r="AB737" i="1"/>
  <c r="AF737" i="1"/>
  <c r="DL737" i="1"/>
  <c r="H738" i="1"/>
  <c r="I738" i="1"/>
  <c r="J738" i="1"/>
  <c r="N738" i="1"/>
  <c r="P738" i="1"/>
  <c r="U738" i="1"/>
  <c r="AB738" i="1"/>
  <c r="AF738" i="1"/>
  <c r="AH738" i="1"/>
  <c r="AI738" i="1" s="1"/>
  <c r="DL738" i="1"/>
  <c r="H739" i="1"/>
  <c r="AH739" i="1" s="1"/>
  <c r="AI739" i="1" s="1"/>
  <c r="I739" i="1"/>
  <c r="J739" i="1"/>
  <c r="N739" i="1"/>
  <c r="P739" i="1"/>
  <c r="U739" i="1"/>
  <c r="AB739" i="1"/>
  <c r="AF739" i="1"/>
  <c r="DL739" i="1"/>
  <c r="H740" i="1"/>
  <c r="AH740" i="1" s="1"/>
  <c r="AI740" i="1" s="1"/>
  <c r="I740" i="1"/>
  <c r="J740" i="1"/>
  <c r="N740" i="1"/>
  <c r="P740" i="1"/>
  <c r="U740" i="1"/>
  <c r="AB740" i="1"/>
  <c r="AF740" i="1"/>
  <c r="DL740" i="1"/>
  <c r="H741" i="1"/>
  <c r="AH741" i="1" s="1"/>
  <c r="AI741" i="1" s="1"/>
  <c r="I741" i="1"/>
  <c r="J741" i="1"/>
  <c r="N741" i="1"/>
  <c r="P741" i="1"/>
  <c r="U741" i="1"/>
  <c r="AB741" i="1"/>
  <c r="AF741" i="1"/>
  <c r="DL741" i="1"/>
  <c r="H742" i="1"/>
  <c r="I742" i="1"/>
  <c r="J742" i="1"/>
  <c r="N742" i="1"/>
  <c r="P742" i="1"/>
  <c r="U742" i="1"/>
  <c r="AB742" i="1"/>
  <c r="AF742" i="1"/>
  <c r="AH742" i="1"/>
  <c r="AI742" i="1" s="1"/>
  <c r="DL742" i="1"/>
  <c r="H743" i="1"/>
  <c r="AH743" i="1" s="1"/>
  <c r="AI743" i="1" s="1"/>
  <c r="I743" i="1"/>
  <c r="J743" i="1"/>
  <c r="N743" i="1"/>
  <c r="P743" i="1"/>
  <c r="U743" i="1"/>
  <c r="AB743" i="1"/>
  <c r="AF743" i="1"/>
  <c r="DL743" i="1"/>
  <c r="H744" i="1"/>
  <c r="AH744" i="1" s="1"/>
  <c r="AI744" i="1" s="1"/>
  <c r="I744" i="1"/>
  <c r="J744" i="1"/>
  <c r="N744" i="1"/>
  <c r="P744" i="1"/>
  <c r="U744" i="1"/>
  <c r="AB744" i="1"/>
  <c r="AF744" i="1"/>
  <c r="DL744" i="1"/>
  <c r="H745" i="1"/>
  <c r="AH745" i="1" s="1"/>
  <c r="AI745" i="1" s="1"/>
  <c r="I745" i="1"/>
  <c r="J745" i="1"/>
  <c r="N745" i="1"/>
  <c r="P745" i="1"/>
  <c r="U745" i="1"/>
  <c r="AB745" i="1"/>
  <c r="AF745" i="1"/>
  <c r="DL745" i="1"/>
  <c r="H746" i="1"/>
  <c r="AH746" i="1" s="1"/>
  <c r="AI746" i="1" s="1"/>
  <c r="I746" i="1"/>
  <c r="J746" i="1"/>
  <c r="N746" i="1"/>
  <c r="P746" i="1"/>
  <c r="U746" i="1"/>
  <c r="AB746" i="1"/>
  <c r="AF746" i="1"/>
  <c r="DL746" i="1"/>
  <c r="H747" i="1"/>
  <c r="AH747" i="1" s="1"/>
  <c r="AI747" i="1" s="1"/>
  <c r="I747" i="1"/>
  <c r="J747" i="1"/>
  <c r="N747" i="1"/>
  <c r="P747" i="1"/>
  <c r="U747" i="1"/>
  <c r="AB747" i="1"/>
  <c r="AF747" i="1"/>
  <c r="DL747" i="1"/>
  <c r="H748" i="1"/>
  <c r="AH748" i="1" s="1"/>
  <c r="AI748" i="1" s="1"/>
  <c r="I748" i="1"/>
  <c r="J748" i="1"/>
  <c r="N748" i="1"/>
  <c r="P748" i="1"/>
  <c r="U748" i="1"/>
  <c r="AB748" i="1"/>
  <c r="AF748" i="1"/>
  <c r="DL748" i="1"/>
  <c r="H749" i="1"/>
  <c r="AH749" i="1" s="1"/>
  <c r="AI749" i="1" s="1"/>
  <c r="I749" i="1"/>
  <c r="J749" i="1"/>
  <c r="N749" i="1"/>
  <c r="P749" i="1"/>
  <c r="U749" i="1"/>
  <c r="AB749" i="1"/>
  <c r="AF749" i="1"/>
  <c r="DL749" i="1"/>
  <c r="H750" i="1"/>
  <c r="I750" i="1"/>
  <c r="J750" i="1"/>
  <c r="N750" i="1"/>
  <c r="P750" i="1"/>
  <c r="U750" i="1"/>
  <c r="AB750" i="1"/>
  <c r="AF750" i="1"/>
  <c r="AH750" i="1"/>
  <c r="AI750" i="1" s="1"/>
  <c r="DL750" i="1"/>
  <c r="H751" i="1"/>
  <c r="AH751" i="1" s="1"/>
  <c r="AI751" i="1" s="1"/>
  <c r="I751" i="1"/>
  <c r="J751" i="1"/>
  <c r="N751" i="1"/>
  <c r="P751" i="1"/>
  <c r="U751" i="1"/>
  <c r="AB751" i="1"/>
  <c r="AF751" i="1"/>
  <c r="DL751" i="1"/>
  <c r="H752" i="1"/>
  <c r="AH752" i="1" s="1"/>
  <c r="AI752" i="1" s="1"/>
  <c r="I752" i="1"/>
  <c r="J752" i="1"/>
  <c r="N752" i="1"/>
  <c r="P752" i="1"/>
  <c r="U752" i="1"/>
  <c r="AB752" i="1"/>
  <c r="AF752" i="1"/>
  <c r="DL752" i="1"/>
  <c r="H753" i="1"/>
  <c r="AH753" i="1" s="1"/>
  <c r="AI753" i="1" s="1"/>
  <c r="I753" i="1"/>
  <c r="J753" i="1"/>
  <c r="N753" i="1"/>
  <c r="P753" i="1"/>
  <c r="U753" i="1"/>
  <c r="AB753" i="1"/>
  <c r="AF753" i="1"/>
  <c r="DL753" i="1"/>
  <c r="H754" i="1"/>
  <c r="I754" i="1"/>
  <c r="J754" i="1"/>
  <c r="N754" i="1"/>
  <c r="P754" i="1"/>
  <c r="U754" i="1"/>
  <c r="AB754" i="1"/>
  <c r="AF754" i="1"/>
  <c r="AH754" i="1"/>
  <c r="AI754" i="1" s="1"/>
  <c r="DL754" i="1"/>
  <c r="H755" i="1"/>
  <c r="AH755" i="1" s="1"/>
  <c r="AI755" i="1" s="1"/>
  <c r="I755" i="1"/>
  <c r="J755" i="1"/>
  <c r="N755" i="1"/>
  <c r="P755" i="1"/>
  <c r="U755" i="1"/>
  <c r="AB755" i="1"/>
  <c r="AF755" i="1"/>
  <c r="DL755" i="1"/>
  <c r="H756" i="1"/>
  <c r="AH756" i="1" s="1"/>
  <c r="AI756" i="1" s="1"/>
  <c r="I756" i="1"/>
  <c r="J756" i="1"/>
  <c r="N756" i="1"/>
  <c r="P756" i="1"/>
  <c r="U756" i="1"/>
  <c r="AB756" i="1"/>
  <c r="AF756" i="1"/>
  <c r="DL756" i="1"/>
  <c r="H757" i="1"/>
  <c r="I757" i="1"/>
  <c r="J757" i="1"/>
  <c r="N757" i="1"/>
  <c r="P757" i="1"/>
  <c r="U757" i="1"/>
  <c r="AB757" i="1"/>
  <c r="AF757" i="1"/>
  <c r="AH757" i="1"/>
  <c r="AI757" i="1" s="1"/>
  <c r="DL757" i="1"/>
  <c r="H758" i="1"/>
  <c r="AH758" i="1" s="1"/>
  <c r="AI758" i="1" s="1"/>
  <c r="I758" i="1"/>
  <c r="J758" i="1"/>
  <c r="N758" i="1"/>
  <c r="P758" i="1"/>
  <c r="U758" i="1"/>
  <c r="AB758" i="1"/>
  <c r="AF758" i="1"/>
  <c r="DL758" i="1"/>
  <c r="H759" i="1"/>
  <c r="AH759" i="1" s="1"/>
  <c r="AI759" i="1" s="1"/>
  <c r="I759" i="1"/>
  <c r="J759" i="1"/>
  <c r="N759" i="1"/>
  <c r="P759" i="1"/>
  <c r="U759" i="1"/>
  <c r="AB759" i="1"/>
  <c r="AF759" i="1"/>
  <c r="DL759" i="1"/>
  <c r="H760" i="1"/>
  <c r="I760" i="1"/>
  <c r="J760" i="1"/>
  <c r="N760" i="1"/>
  <c r="P760" i="1"/>
  <c r="U760" i="1"/>
  <c r="AB760" i="1"/>
  <c r="AF760" i="1"/>
  <c r="AH760" i="1"/>
  <c r="AI760" i="1" s="1"/>
  <c r="DL760" i="1"/>
  <c r="H761" i="1"/>
  <c r="AH761" i="1" s="1"/>
  <c r="AI761" i="1" s="1"/>
  <c r="I761" i="1"/>
  <c r="J761" i="1"/>
  <c r="N761" i="1"/>
  <c r="P761" i="1"/>
  <c r="U761" i="1"/>
  <c r="AB761" i="1"/>
  <c r="AF761" i="1"/>
  <c r="DL761" i="1"/>
  <c r="H762" i="1"/>
  <c r="I762" i="1"/>
  <c r="J762" i="1"/>
  <c r="N762" i="1"/>
  <c r="P762" i="1"/>
  <c r="U762" i="1"/>
  <c r="AB762" i="1"/>
  <c r="AF762" i="1"/>
  <c r="AH762" i="1"/>
  <c r="AI762" i="1" s="1"/>
  <c r="DL762" i="1"/>
  <c r="H763" i="1"/>
  <c r="I763" i="1"/>
  <c r="J763" i="1"/>
  <c r="N763" i="1"/>
  <c r="P763" i="1"/>
  <c r="U763" i="1"/>
  <c r="AB763" i="1"/>
  <c r="AF763" i="1"/>
  <c r="AH763" i="1"/>
  <c r="AI763" i="1" s="1"/>
  <c r="DL763" i="1"/>
  <c r="H764" i="1"/>
  <c r="AH764" i="1" s="1"/>
  <c r="AI764" i="1" s="1"/>
  <c r="I764" i="1"/>
  <c r="J764" i="1"/>
  <c r="N764" i="1"/>
  <c r="P764" i="1"/>
  <c r="U764" i="1"/>
  <c r="AB764" i="1"/>
  <c r="AF764" i="1"/>
  <c r="DL764" i="1"/>
  <c r="H765" i="1"/>
  <c r="I765" i="1"/>
  <c r="J765" i="1"/>
  <c r="N765" i="1"/>
  <c r="P765" i="1"/>
  <c r="U765" i="1"/>
  <c r="AB765" i="1"/>
  <c r="AF765" i="1"/>
  <c r="AH765" i="1"/>
  <c r="AI765" i="1" s="1"/>
  <c r="DL765" i="1"/>
  <c r="H766" i="1"/>
  <c r="AH766" i="1" s="1"/>
  <c r="AI766" i="1" s="1"/>
  <c r="I766" i="1"/>
  <c r="J766" i="1"/>
  <c r="N766" i="1"/>
  <c r="P766" i="1"/>
  <c r="U766" i="1"/>
  <c r="AB766" i="1"/>
  <c r="AF766" i="1"/>
  <c r="DL766" i="1"/>
  <c r="H767" i="1"/>
  <c r="I767" i="1"/>
  <c r="J767" i="1"/>
  <c r="N767" i="1"/>
  <c r="P767" i="1"/>
  <c r="U767" i="1"/>
  <c r="AB767" i="1"/>
  <c r="AF767" i="1"/>
  <c r="AH767" i="1"/>
  <c r="AI767" i="1" s="1"/>
  <c r="DL767" i="1"/>
  <c r="H768" i="1"/>
  <c r="AH768" i="1" s="1"/>
  <c r="AI768" i="1" s="1"/>
  <c r="I768" i="1"/>
  <c r="J768" i="1"/>
  <c r="N768" i="1"/>
  <c r="P768" i="1"/>
  <c r="U768" i="1"/>
  <c r="AB768" i="1"/>
  <c r="AF768" i="1"/>
  <c r="DL768" i="1"/>
  <c r="H769" i="1"/>
  <c r="AH769" i="1" s="1"/>
  <c r="AI769" i="1" s="1"/>
  <c r="I769" i="1"/>
  <c r="J769" i="1"/>
  <c r="N769" i="1"/>
  <c r="P769" i="1"/>
  <c r="U769" i="1"/>
  <c r="AB769" i="1"/>
  <c r="AF769" i="1"/>
  <c r="DL769" i="1"/>
  <c r="H770" i="1"/>
  <c r="I770" i="1"/>
  <c r="J770" i="1"/>
  <c r="N770" i="1"/>
  <c r="P770" i="1"/>
  <c r="U770" i="1"/>
  <c r="AB770" i="1"/>
  <c r="AF770" i="1"/>
  <c r="AH770" i="1"/>
  <c r="AI770" i="1" s="1"/>
  <c r="DL770" i="1"/>
  <c r="H771" i="1"/>
  <c r="AH771" i="1" s="1"/>
  <c r="AI771" i="1" s="1"/>
  <c r="I771" i="1"/>
  <c r="J771" i="1"/>
  <c r="N771" i="1"/>
  <c r="P771" i="1"/>
  <c r="U771" i="1"/>
  <c r="AB771" i="1"/>
  <c r="AF771" i="1"/>
  <c r="DL771" i="1"/>
  <c r="H772" i="1"/>
  <c r="AH772" i="1" s="1"/>
  <c r="AI772" i="1" s="1"/>
  <c r="I772" i="1"/>
  <c r="J772" i="1"/>
  <c r="N772" i="1"/>
  <c r="P772" i="1"/>
  <c r="U772" i="1"/>
  <c r="AB772" i="1"/>
  <c r="AF772" i="1"/>
  <c r="DL772" i="1"/>
  <c r="H773" i="1"/>
  <c r="AH773" i="1" s="1"/>
  <c r="AI773" i="1" s="1"/>
  <c r="I773" i="1"/>
  <c r="J773" i="1"/>
  <c r="N773" i="1"/>
  <c r="P773" i="1"/>
  <c r="U773" i="1"/>
  <c r="AB773" i="1"/>
  <c r="AF773" i="1"/>
  <c r="H774" i="1"/>
  <c r="AH774" i="1" s="1"/>
  <c r="AI774" i="1" s="1"/>
  <c r="I774" i="1"/>
  <c r="J774" i="1"/>
  <c r="N774" i="1"/>
  <c r="P774" i="1"/>
  <c r="U774" i="1"/>
  <c r="AB774" i="1"/>
  <c r="AF774" i="1"/>
  <c r="DL774" i="1"/>
  <c r="H775" i="1"/>
  <c r="AH775" i="1" s="1"/>
  <c r="AI775" i="1" s="1"/>
  <c r="I775" i="1"/>
  <c r="J775" i="1"/>
  <c r="N775" i="1"/>
  <c r="P775" i="1"/>
  <c r="U775" i="1"/>
  <c r="AB775" i="1"/>
  <c r="AF775" i="1"/>
  <c r="DL775" i="1"/>
  <c r="H776" i="1"/>
  <c r="AH776" i="1" s="1"/>
  <c r="AI776" i="1" s="1"/>
  <c r="I776" i="1"/>
  <c r="J776" i="1"/>
  <c r="N776" i="1"/>
  <c r="P776" i="1"/>
  <c r="U776" i="1"/>
  <c r="AB776" i="1"/>
  <c r="AF776" i="1"/>
  <c r="DL776" i="1"/>
  <c r="H777" i="1"/>
  <c r="AH777" i="1" s="1"/>
  <c r="AI777" i="1" s="1"/>
  <c r="I777" i="1"/>
  <c r="J777" i="1"/>
  <c r="N777" i="1"/>
  <c r="P777" i="1"/>
  <c r="U777" i="1"/>
  <c r="AB777" i="1"/>
  <c r="AF777" i="1"/>
  <c r="DL777" i="1"/>
  <c r="H778" i="1"/>
  <c r="AH778" i="1" s="1"/>
  <c r="AI778" i="1" s="1"/>
  <c r="I778" i="1"/>
  <c r="J778" i="1"/>
  <c r="N778" i="1"/>
  <c r="P778" i="1"/>
  <c r="U778" i="1"/>
  <c r="AB778" i="1"/>
  <c r="AF778" i="1"/>
  <c r="DL778" i="1"/>
  <c r="H779" i="1"/>
  <c r="I779" i="1"/>
  <c r="J779" i="1"/>
  <c r="N779" i="1"/>
  <c r="P779" i="1"/>
  <c r="U779" i="1"/>
  <c r="AB779" i="1"/>
  <c r="AF779" i="1"/>
  <c r="AH779" i="1"/>
  <c r="AI779" i="1" s="1"/>
  <c r="DL779" i="1"/>
  <c r="H780" i="1"/>
  <c r="AH780" i="1" s="1"/>
  <c r="AI780" i="1" s="1"/>
  <c r="I780" i="1"/>
  <c r="J780" i="1"/>
  <c r="N780" i="1"/>
  <c r="P780" i="1"/>
  <c r="U780" i="1"/>
  <c r="AB780" i="1"/>
  <c r="AF780" i="1"/>
  <c r="DL780" i="1"/>
  <c r="H781" i="1"/>
  <c r="AH781" i="1" s="1"/>
  <c r="AI781" i="1" s="1"/>
  <c r="I781" i="1"/>
  <c r="J781" i="1"/>
  <c r="N781" i="1"/>
  <c r="P781" i="1"/>
  <c r="U781" i="1"/>
  <c r="AB781" i="1"/>
  <c r="AF781" i="1"/>
  <c r="DL781" i="1"/>
  <c r="H782" i="1"/>
  <c r="AH782" i="1" s="1"/>
  <c r="AI782" i="1" s="1"/>
  <c r="I782" i="1"/>
  <c r="J782" i="1"/>
  <c r="N782" i="1"/>
  <c r="P782" i="1"/>
  <c r="U782" i="1"/>
  <c r="AB782" i="1"/>
  <c r="AF782" i="1"/>
  <c r="DL782" i="1"/>
  <c r="H783" i="1"/>
  <c r="AH783" i="1" s="1"/>
  <c r="AI783" i="1" s="1"/>
  <c r="I783" i="1"/>
  <c r="J783" i="1"/>
  <c r="N783" i="1"/>
  <c r="P783" i="1"/>
  <c r="U783" i="1"/>
  <c r="AB783" i="1"/>
  <c r="AF783" i="1"/>
  <c r="DL783" i="1"/>
  <c r="H784" i="1"/>
  <c r="AH784" i="1" s="1"/>
  <c r="AI784" i="1" s="1"/>
  <c r="I784" i="1"/>
  <c r="J784" i="1"/>
  <c r="N784" i="1"/>
  <c r="P784" i="1"/>
  <c r="U784" i="1"/>
  <c r="AB784" i="1"/>
  <c r="AF784" i="1"/>
  <c r="DL784" i="1"/>
  <c r="H785" i="1"/>
  <c r="AH785" i="1" s="1"/>
  <c r="AI785" i="1" s="1"/>
  <c r="I785" i="1"/>
  <c r="J785" i="1"/>
  <c r="N785" i="1"/>
  <c r="P785" i="1"/>
  <c r="U785" i="1"/>
  <c r="AB785" i="1"/>
  <c r="AF785" i="1"/>
  <c r="DL785" i="1"/>
  <c r="H786" i="1"/>
  <c r="I786" i="1"/>
  <c r="J786" i="1"/>
  <c r="N786" i="1"/>
  <c r="P786" i="1"/>
  <c r="U786" i="1"/>
  <c r="AB786" i="1"/>
  <c r="AF786" i="1"/>
  <c r="AH786" i="1"/>
  <c r="AI786" i="1" s="1"/>
  <c r="DL786" i="1"/>
  <c r="H787" i="1"/>
  <c r="AH787" i="1" s="1"/>
  <c r="AI787" i="1" s="1"/>
  <c r="I787" i="1"/>
  <c r="J787" i="1"/>
  <c r="N787" i="1"/>
  <c r="P787" i="1"/>
  <c r="U787" i="1"/>
  <c r="AB787" i="1"/>
  <c r="AF787" i="1"/>
  <c r="DL787" i="1"/>
  <c r="H788" i="1"/>
  <c r="AH788" i="1" s="1"/>
  <c r="AI788" i="1" s="1"/>
  <c r="I788" i="1"/>
  <c r="J788" i="1"/>
  <c r="N788" i="1"/>
  <c r="P788" i="1"/>
  <c r="U788" i="1"/>
  <c r="AB788" i="1"/>
  <c r="AF788" i="1"/>
  <c r="DL788" i="1"/>
  <c r="H789" i="1"/>
  <c r="AH789" i="1" s="1"/>
  <c r="AI789" i="1" s="1"/>
  <c r="I789" i="1"/>
  <c r="J789" i="1"/>
  <c r="N789" i="1"/>
  <c r="P789" i="1"/>
  <c r="U789" i="1"/>
  <c r="AB789" i="1"/>
  <c r="AF789" i="1"/>
  <c r="DL789" i="1"/>
  <c r="H790" i="1"/>
  <c r="AH790" i="1" s="1"/>
  <c r="AI790" i="1" s="1"/>
  <c r="I790" i="1"/>
  <c r="J790" i="1"/>
  <c r="N790" i="1"/>
  <c r="P790" i="1"/>
  <c r="U790" i="1"/>
  <c r="AB790" i="1"/>
  <c r="AF790" i="1"/>
  <c r="DL790" i="1"/>
  <c r="H791" i="1"/>
  <c r="AH791" i="1" s="1"/>
  <c r="AI791" i="1" s="1"/>
  <c r="I791" i="1"/>
  <c r="J791" i="1"/>
  <c r="N791" i="1"/>
  <c r="P791" i="1"/>
  <c r="U791" i="1"/>
  <c r="AB791" i="1"/>
  <c r="AF791" i="1"/>
  <c r="DL791" i="1"/>
  <c r="H792" i="1"/>
  <c r="AH792" i="1" s="1"/>
  <c r="AI792" i="1" s="1"/>
  <c r="I792" i="1"/>
  <c r="J792" i="1"/>
  <c r="N792" i="1"/>
  <c r="P792" i="1"/>
  <c r="U792" i="1"/>
  <c r="AB792" i="1"/>
  <c r="AF792" i="1"/>
  <c r="DL792" i="1"/>
  <c r="H793" i="1"/>
  <c r="AH793" i="1" s="1"/>
  <c r="AI793" i="1" s="1"/>
  <c r="I793" i="1"/>
  <c r="J793" i="1"/>
  <c r="N793" i="1"/>
  <c r="P793" i="1"/>
  <c r="U793" i="1"/>
  <c r="AB793" i="1"/>
  <c r="AF793" i="1"/>
  <c r="DL793" i="1"/>
  <c r="H794" i="1"/>
  <c r="I794" i="1"/>
  <c r="J794" i="1"/>
  <c r="N794" i="1"/>
  <c r="P794" i="1"/>
  <c r="U794" i="1"/>
  <c r="AB794" i="1"/>
  <c r="AF794" i="1"/>
  <c r="AH794" i="1"/>
  <c r="AI794" i="1" s="1"/>
  <c r="DL794" i="1"/>
  <c r="H795" i="1"/>
  <c r="AH795" i="1" s="1"/>
  <c r="AI795" i="1" s="1"/>
  <c r="I795" i="1"/>
  <c r="J795" i="1"/>
  <c r="N795" i="1"/>
  <c r="P795" i="1"/>
  <c r="U795" i="1"/>
  <c r="AB795" i="1"/>
  <c r="AF795" i="1"/>
  <c r="DL795" i="1"/>
  <c r="H796" i="1"/>
  <c r="AH796" i="1" s="1"/>
  <c r="AI796" i="1" s="1"/>
  <c r="I796" i="1"/>
  <c r="J796" i="1"/>
  <c r="N796" i="1"/>
  <c r="P796" i="1"/>
  <c r="U796" i="1"/>
  <c r="AB796" i="1"/>
  <c r="AF796" i="1"/>
  <c r="DL796" i="1"/>
  <c r="H797" i="1"/>
  <c r="AH797" i="1" s="1"/>
  <c r="AI797" i="1" s="1"/>
  <c r="I797" i="1"/>
  <c r="J797" i="1"/>
  <c r="N797" i="1"/>
  <c r="P797" i="1"/>
  <c r="U797" i="1"/>
  <c r="AB797" i="1"/>
  <c r="AF797" i="1"/>
  <c r="DL797" i="1"/>
  <c r="H798" i="1"/>
  <c r="AH798" i="1" s="1"/>
  <c r="AI798" i="1" s="1"/>
  <c r="I798" i="1"/>
  <c r="J798" i="1"/>
  <c r="N798" i="1"/>
  <c r="P798" i="1"/>
  <c r="U798" i="1"/>
  <c r="AB798" i="1"/>
  <c r="AF798" i="1"/>
  <c r="DL798" i="1"/>
  <c r="H799" i="1"/>
  <c r="I799" i="1"/>
  <c r="J799" i="1"/>
  <c r="N799" i="1"/>
  <c r="P799" i="1"/>
  <c r="U799" i="1"/>
  <c r="AB799" i="1"/>
  <c r="AF799" i="1"/>
  <c r="AH799" i="1"/>
  <c r="AI799" i="1" s="1"/>
  <c r="DL799" i="1"/>
  <c r="H800" i="1"/>
  <c r="AH800" i="1" s="1"/>
  <c r="AI800" i="1" s="1"/>
  <c r="I800" i="1"/>
  <c r="J800" i="1"/>
  <c r="M800" i="1"/>
  <c r="N800" i="1" s="1"/>
  <c r="U800" i="1"/>
  <c r="AB800" i="1"/>
  <c r="AF800" i="1"/>
  <c r="DL800" i="1"/>
  <c r="H801" i="1"/>
  <c r="AH801" i="1" s="1"/>
  <c r="AI801" i="1" s="1"/>
  <c r="I801" i="1"/>
  <c r="J801" i="1"/>
  <c r="N801" i="1"/>
  <c r="P801" i="1"/>
  <c r="U801" i="1"/>
  <c r="AB801" i="1"/>
  <c r="AF801" i="1"/>
  <c r="DL801" i="1"/>
  <c r="H802" i="1"/>
  <c r="AH802" i="1" s="1"/>
  <c r="AI802" i="1" s="1"/>
  <c r="I802" i="1"/>
  <c r="J802" i="1"/>
  <c r="N802" i="1"/>
  <c r="P802" i="1"/>
  <c r="U802" i="1"/>
  <c r="AB802" i="1"/>
  <c r="AF802" i="1"/>
  <c r="DL802" i="1"/>
  <c r="H803" i="1"/>
  <c r="AH803" i="1" s="1"/>
  <c r="AI803" i="1" s="1"/>
  <c r="I803" i="1"/>
  <c r="J803" i="1"/>
  <c r="N803" i="1"/>
  <c r="P803" i="1"/>
  <c r="U803" i="1"/>
  <c r="AB803" i="1"/>
  <c r="AF803" i="1"/>
  <c r="DL803" i="1"/>
  <c r="H804" i="1"/>
  <c r="AH804" i="1" s="1"/>
  <c r="AI804" i="1" s="1"/>
  <c r="I804" i="1"/>
  <c r="J804" i="1"/>
  <c r="N804" i="1"/>
  <c r="P804" i="1"/>
  <c r="U804" i="1"/>
  <c r="AB804" i="1"/>
  <c r="AF804" i="1"/>
  <c r="DL804" i="1"/>
  <c r="H805" i="1"/>
  <c r="I805" i="1"/>
  <c r="J805" i="1"/>
  <c r="N805" i="1"/>
  <c r="P805" i="1"/>
  <c r="U805" i="1"/>
  <c r="AB805" i="1"/>
  <c r="AF805" i="1"/>
  <c r="AH805" i="1"/>
  <c r="AI805" i="1" s="1"/>
  <c r="DL805" i="1"/>
  <c r="H806" i="1"/>
  <c r="I806" i="1"/>
  <c r="J806" i="1"/>
  <c r="N806" i="1"/>
  <c r="P806" i="1"/>
  <c r="U806" i="1"/>
  <c r="AB806" i="1"/>
  <c r="AF806" i="1"/>
  <c r="AH806" i="1"/>
  <c r="AI806" i="1" s="1"/>
  <c r="DL806" i="1"/>
  <c r="H807" i="1"/>
  <c r="I807" i="1"/>
  <c r="J807" i="1"/>
  <c r="N807" i="1"/>
  <c r="P807" i="1"/>
  <c r="U807" i="1"/>
  <c r="AB807" i="1"/>
  <c r="AF807" i="1"/>
  <c r="AH807" i="1"/>
  <c r="AI807" i="1" s="1"/>
  <c r="DL807" i="1"/>
  <c r="H808" i="1"/>
  <c r="AH808" i="1" s="1"/>
  <c r="AI808" i="1" s="1"/>
  <c r="I808" i="1"/>
  <c r="J808" i="1"/>
  <c r="N808" i="1"/>
  <c r="P808" i="1"/>
  <c r="U808" i="1"/>
  <c r="AB808" i="1"/>
  <c r="AF808" i="1"/>
  <c r="DL808" i="1"/>
  <c r="H809" i="1"/>
  <c r="AH809" i="1" s="1"/>
  <c r="AI809" i="1" s="1"/>
  <c r="I809" i="1"/>
  <c r="J809" i="1"/>
  <c r="N809" i="1"/>
  <c r="P809" i="1"/>
  <c r="U809" i="1"/>
  <c r="AB809" i="1"/>
  <c r="AF809" i="1"/>
  <c r="DL809" i="1"/>
  <c r="H810" i="1"/>
  <c r="I810" i="1"/>
  <c r="J810" i="1"/>
  <c r="N810" i="1"/>
  <c r="P810" i="1"/>
  <c r="U810" i="1"/>
  <c r="AB810" i="1"/>
  <c r="AF810" i="1"/>
  <c r="AH810" i="1"/>
  <c r="AI810" i="1" s="1"/>
  <c r="DL810" i="1"/>
  <c r="H811" i="1"/>
  <c r="AH811" i="1" s="1"/>
  <c r="AI811" i="1" s="1"/>
  <c r="I811" i="1"/>
  <c r="J811" i="1"/>
  <c r="N811" i="1"/>
  <c r="P811" i="1"/>
  <c r="U811" i="1"/>
  <c r="AB811" i="1"/>
  <c r="AF811" i="1"/>
  <c r="DL811" i="1"/>
  <c r="H812" i="1"/>
  <c r="AH812" i="1" s="1"/>
  <c r="AI812" i="1" s="1"/>
  <c r="I812" i="1"/>
  <c r="J812" i="1"/>
  <c r="N812" i="1"/>
  <c r="P812" i="1"/>
  <c r="U812" i="1"/>
  <c r="AB812" i="1"/>
  <c r="AF812" i="1"/>
  <c r="DL812" i="1"/>
  <c r="H813" i="1"/>
  <c r="AH813" i="1" s="1"/>
  <c r="AI813" i="1" s="1"/>
  <c r="I813" i="1"/>
  <c r="J813" i="1"/>
  <c r="N813" i="1"/>
  <c r="P813" i="1"/>
  <c r="U813" i="1"/>
  <c r="AB813" i="1"/>
  <c r="AF813" i="1"/>
  <c r="DL813" i="1"/>
  <c r="H814" i="1"/>
  <c r="AH814" i="1" s="1"/>
  <c r="AI814" i="1" s="1"/>
  <c r="I814" i="1"/>
  <c r="J814" i="1"/>
  <c r="M814" i="1"/>
  <c r="U814" i="1"/>
  <c r="AB814" i="1"/>
  <c r="AF814" i="1"/>
  <c r="DL814" i="1"/>
  <c r="H815" i="1"/>
  <c r="AH815" i="1" s="1"/>
  <c r="AI815" i="1" s="1"/>
  <c r="I815" i="1"/>
  <c r="J815" i="1"/>
  <c r="M815" i="1"/>
  <c r="U815" i="1"/>
  <c r="AB815" i="1"/>
  <c r="AF815" i="1"/>
  <c r="DL815" i="1"/>
  <c r="H816" i="1"/>
  <c r="AH816" i="1" s="1"/>
  <c r="AI816" i="1" s="1"/>
  <c r="I816" i="1"/>
  <c r="J816" i="1"/>
  <c r="N816" i="1"/>
  <c r="P816" i="1"/>
  <c r="U816" i="1"/>
  <c r="AB816" i="1"/>
  <c r="AF816" i="1"/>
  <c r="DL816" i="1"/>
  <c r="H817" i="1"/>
  <c r="I817" i="1"/>
  <c r="J817" i="1"/>
  <c r="N817" i="1"/>
  <c r="P817" i="1"/>
  <c r="U817" i="1"/>
  <c r="AB817" i="1"/>
  <c r="AF817" i="1"/>
  <c r="AH817" i="1"/>
  <c r="AI817" i="1" s="1"/>
  <c r="DL817" i="1"/>
  <c r="H818" i="1"/>
  <c r="AH818" i="1" s="1"/>
  <c r="AI818" i="1" s="1"/>
  <c r="I818" i="1"/>
  <c r="J818" i="1"/>
  <c r="N818" i="1"/>
  <c r="P818" i="1"/>
  <c r="U818" i="1"/>
  <c r="AB818" i="1"/>
  <c r="AF818" i="1"/>
  <c r="DL818" i="1"/>
  <c r="H819" i="1"/>
  <c r="I819" i="1"/>
  <c r="J819" i="1"/>
  <c r="N819" i="1"/>
  <c r="P819" i="1"/>
  <c r="U819" i="1"/>
  <c r="AB819" i="1"/>
  <c r="AF819" i="1"/>
  <c r="AH819" i="1"/>
  <c r="AI819" i="1" s="1"/>
  <c r="DL819" i="1"/>
  <c r="H820" i="1"/>
  <c r="AH820" i="1" s="1"/>
  <c r="AI820" i="1" s="1"/>
  <c r="I820" i="1"/>
  <c r="J820" i="1"/>
  <c r="N820" i="1"/>
  <c r="P820" i="1"/>
  <c r="U820" i="1"/>
  <c r="AB820" i="1"/>
  <c r="AF820" i="1"/>
  <c r="DL820" i="1"/>
  <c r="H821" i="1"/>
  <c r="I821" i="1"/>
  <c r="J821" i="1"/>
  <c r="N821" i="1"/>
  <c r="P821" i="1"/>
  <c r="U821" i="1"/>
  <c r="AB821" i="1"/>
  <c r="AF821" i="1"/>
  <c r="AH821" i="1"/>
  <c r="AI821" i="1" s="1"/>
  <c r="DL821" i="1"/>
  <c r="H822" i="1"/>
  <c r="AH822" i="1" s="1"/>
  <c r="AI822" i="1" s="1"/>
  <c r="I822" i="1"/>
  <c r="J822" i="1"/>
  <c r="N822" i="1"/>
  <c r="P822" i="1"/>
  <c r="U822" i="1"/>
  <c r="AB822" i="1"/>
  <c r="AF822" i="1"/>
  <c r="DL822" i="1"/>
  <c r="H823" i="1"/>
  <c r="AH823" i="1" s="1"/>
  <c r="AI823" i="1" s="1"/>
  <c r="I823" i="1"/>
  <c r="J823" i="1"/>
  <c r="N823" i="1"/>
  <c r="P823" i="1"/>
  <c r="U823" i="1"/>
  <c r="AB823" i="1"/>
  <c r="AF823" i="1"/>
  <c r="DL823" i="1"/>
  <c r="H824" i="1"/>
  <c r="I824" i="1"/>
  <c r="J824" i="1"/>
  <c r="N824" i="1"/>
  <c r="P824" i="1"/>
  <c r="U824" i="1"/>
  <c r="AB824" i="1"/>
  <c r="AF824" i="1"/>
  <c r="AH824" i="1"/>
  <c r="AI824" i="1" s="1"/>
  <c r="DL824" i="1"/>
  <c r="H825" i="1"/>
  <c r="I825" i="1"/>
  <c r="J825" i="1"/>
  <c r="N825" i="1"/>
  <c r="P825" i="1"/>
  <c r="U825" i="1"/>
  <c r="AB825" i="1"/>
  <c r="AF825" i="1"/>
  <c r="AH825" i="1"/>
  <c r="AI825" i="1" s="1"/>
  <c r="DL825" i="1"/>
  <c r="H826" i="1"/>
  <c r="AH826" i="1" s="1"/>
  <c r="AI826" i="1" s="1"/>
  <c r="I826" i="1"/>
  <c r="J826" i="1"/>
  <c r="M826" i="1"/>
  <c r="U826" i="1"/>
  <c r="AB826" i="1"/>
  <c r="AF826" i="1"/>
  <c r="DL826" i="1"/>
  <c r="H827" i="1"/>
  <c r="I827" i="1"/>
  <c r="J827" i="1"/>
  <c r="N827" i="1"/>
  <c r="P827" i="1"/>
  <c r="U827" i="1"/>
  <c r="AB827" i="1"/>
  <c r="AF827" i="1"/>
  <c r="AH827" i="1"/>
  <c r="AI827" i="1" s="1"/>
  <c r="DL827" i="1"/>
  <c r="H828" i="1"/>
  <c r="AH828" i="1" s="1"/>
  <c r="AI828" i="1" s="1"/>
  <c r="I828" i="1"/>
  <c r="J828" i="1"/>
  <c r="N828" i="1"/>
  <c r="P828" i="1"/>
  <c r="U828" i="1"/>
  <c r="AB828" i="1"/>
  <c r="AF828" i="1"/>
  <c r="DL828" i="1"/>
  <c r="H829" i="1"/>
  <c r="AH829" i="1" s="1"/>
  <c r="AI829" i="1" s="1"/>
  <c r="I829" i="1"/>
  <c r="J829" i="1"/>
  <c r="N829" i="1"/>
  <c r="P829" i="1"/>
  <c r="U829" i="1"/>
  <c r="AB829" i="1"/>
  <c r="AF829" i="1"/>
  <c r="DL829" i="1"/>
  <c r="I830" i="1"/>
  <c r="J830" i="1"/>
  <c r="N830" i="1"/>
  <c r="P830" i="1"/>
  <c r="U830" i="1"/>
  <c r="AB830" i="1"/>
  <c r="AF830" i="1"/>
  <c r="AH830" i="1"/>
  <c r="AI830" i="1" s="1"/>
  <c r="DL830" i="1"/>
  <c r="H831" i="1"/>
  <c r="AH831" i="1" s="1"/>
  <c r="AI831" i="1" s="1"/>
  <c r="I831" i="1"/>
  <c r="J831" i="1"/>
  <c r="N831" i="1"/>
  <c r="P831" i="1"/>
  <c r="U831" i="1"/>
  <c r="AB831" i="1"/>
  <c r="AF831" i="1"/>
  <c r="DL831" i="1"/>
  <c r="H832" i="1"/>
  <c r="AH832" i="1" s="1"/>
  <c r="AI832" i="1" s="1"/>
  <c r="I832" i="1"/>
  <c r="J832" i="1"/>
  <c r="N832" i="1"/>
  <c r="P832" i="1"/>
  <c r="U832" i="1"/>
  <c r="AB832" i="1"/>
  <c r="AF832" i="1"/>
  <c r="DL832" i="1"/>
  <c r="H833" i="1"/>
  <c r="AH833" i="1" s="1"/>
  <c r="AI833" i="1" s="1"/>
  <c r="I833" i="1"/>
  <c r="J833" i="1"/>
  <c r="N833" i="1"/>
  <c r="P833" i="1"/>
  <c r="U833" i="1"/>
  <c r="AB833" i="1"/>
  <c r="AF833" i="1"/>
  <c r="DL833" i="1"/>
  <c r="H834" i="1"/>
  <c r="AH834" i="1" s="1"/>
  <c r="AI834" i="1" s="1"/>
  <c r="I834" i="1"/>
  <c r="J834" i="1"/>
  <c r="N834" i="1"/>
  <c r="P834" i="1"/>
  <c r="U834" i="1"/>
  <c r="AB834" i="1"/>
  <c r="AF834" i="1"/>
  <c r="DL834" i="1"/>
  <c r="H835" i="1"/>
  <c r="AH835" i="1" s="1"/>
  <c r="AI835" i="1" s="1"/>
  <c r="I835" i="1"/>
  <c r="J835" i="1"/>
  <c r="N835" i="1"/>
  <c r="P835" i="1"/>
  <c r="U835" i="1"/>
  <c r="AB835" i="1"/>
  <c r="AF835" i="1"/>
  <c r="DL835" i="1"/>
  <c r="H836" i="1"/>
  <c r="AH836" i="1" s="1"/>
  <c r="AI836" i="1" s="1"/>
  <c r="I836" i="1"/>
  <c r="J836" i="1"/>
  <c r="N836" i="1"/>
  <c r="P836" i="1"/>
  <c r="U836" i="1"/>
  <c r="AB836" i="1"/>
  <c r="AF836" i="1"/>
  <c r="DL836" i="1"/>
  <c r="H837" i="1"/>
  <c r="AH837" i="1" s="1"/>
  <c r="AI837" i="1" s="1"/>
  <c r="I837" i="1"/>
  <c r="J837" i="1"/>
  <c r="N837" i="1"/>
  <c r="P837" i="1"/>
  <c r="U837" i="1"/>
  <c r="AB837" i="1"/>
  <c r="AF837" i="1"/>
  <c r="DL837" i="1"/>
  <c r="H838" i="1"/>
  <c r="AH838" i="1" s="1"/>
  <c r="AI838" i="1" s="1"/>
  <c r="I838" i="1"/>
  <c r="J838" i="1"/>
  <c r="N838" i="1"/>
  <c r="P838" i="1"/>
  <c r="U838" i="1"/>
  <c r="AB838" i="1"/>
  <c r="AF838" i="1"/>
  <c r="DL838" i="1"/>
  <c r="H839" i="1"/>
  <c r="AH839" i="1" s="1"/>
  <c r="AI839" i="1" s="1"/>
  <c r="I839" i="1"/>
  <c r="J839" i="1"/>
  <c r="N839" i="1"/>
  <c r="P839" i="1"/>
  <c r="U839" i="1"/>
  <c r="AB839" i="1"/>
  <c r="AF839" i="1"/>
  <c r="DL839" i="1"/>
  <c r="H840" i="1"/>
  <c r="AH840" i="1" s="1"/>
  <c r="AI840" i="1" s="1"/>
  <c r="I840" i="1"/>
  <c r="J840" i="1"/>
  <c r="N840" i="1"/>
  <c r="P840" i="1"/>
  <c r="U840" i="1"/>
  <c r="AB840" i="1"/>
  <c r="AF840" i="1"/>
  <c r="DL840" i="1"/>
  <c r="H841" i="1"/>
  <c r="AH841" i="1" s="1"/>
  <c r="AI841" i="1" s="1"/>
  <c r="I841" i="1"/>
  <c r="J841" i="1"/>
  <c r="N841" i="1"/>
  <c r="P841" i="1"/>
  <c r="U841" i="1"/>
  <c r="AB841" i="1"/>
  <c r="AF841" i="1"/>
  <c r="DL841" i="1"/>
  <c r="H842" i="1"/>
  <c r="AH842" i="1" s="1"/>
  <c r="AI842" i="1" s="1"/>
  <c r="I842" i="1"/>
  <c r="J842" i="1"/>
  <c r="N842" i="1"/>
  <c r="P842" i="1"/>
  <c r="U842" i="1"/>
  <c r="AB842" i="1"/>
  <c r="AF842" i="1"/>
  <c r="DL842" i="1"/>
  <c r="H843" i="1"/>
  <c r="AH843" i="1" s="1"/>
  <c r="AI843" i="1" s="1"/>
  <c r="I843" i="1"/>
  <c r="J843" i="1"/>
  <c r="N843" i="1"/>
  <c r="P843" i="1"/>
  <c r="U843" i="1"/>
  <c r="AB843" i="1"/>
  <c r="AF843" i="1"/>
  <c r="DL843" i="1"/>
  <c r="H844" i="1"/>
  <c r="AH844" i="1" s="1"/>
  <c r="AI844" i="1" s="1"/>
  <c r="I844" i="1"/>
  <c r="J844" i="1"/>
  <c r="N844" i="1"/>
  <c r="P844" i="1"/>
  <c r="U844" i="1"/>
  <c r="AB844" i="1"/>
  <c r="AF844" i="1"/>
  <c r="DL844" i="1"/>
  <c r="H845" i="1"/>
  <c r="AH845" i="1" s="1"/>
  <c r="AI845" i="1" s="1"/>
  <c r="I845" i="1"/>
  <c r="J845" i="1"/>
  <c r="N845" i="1"/>
  <c r="P845" i="1"/>
  <c r="U845" i="1"/>
  <c r="AB845" i="1"/>
  <c r="AF845" i="1"/>
  <c r="DL845" i="1"/>
  <c r="H846" i="1"/>
  <c r="AH846" i="1" s="1"/>
  <c r="AI846" i="1" s="1"/>
  <c r="I846" i="1"/>
  <c r="J846" i="1"/>
  <c r="N846" i="1"/>
  <c r="P846" i="1"/>
  <c r="U846" i="1"/>
  <c r="AB846" i="1"/>
  <c r="AF846" i="1"/>
  <c r="DL846" i="1"/>
  <c r="H847" i="1"/>
  <c r="AH847" i="1" s="1"/>
  <c r="AI847" i="1" s="1"/>
  <c r="I847" i="1"/>
  <c r="J847" i="1"/>
  <c r="N847" i="1"/>
  <c r="P847" i="1"/>
  <c r="U847" i="1"/>
  <c r="AB847" i="1"/>
  <c r="AF847" i="1"/>
  <c r="DL847" i="1"/>
  <c r="H848" i="1"/>
  <c r="I848" i="1"/>
  <c r="J848" i="1"/>
  <c r="N848" i="1"/>
  <c r="P848" i="1"/>
  <c r="U848" i="1"/>
  <c r="AB848" i="1"/>
  <c r="AF848" i="1"/>
  <c r="AH848" i="1"/>
  <c r="AI848" i="1" s="1"/>
  <c r="DL848" i="1"/>
  <c r="H849" i="1"/>
  <c r="AH849" i="1" s="1"/>
  <c r="AI849" i="1" s="1"/>
  <c r="I849" i="1"/>
  <c r="J849" i="1"/>
  <c r="N849" i="1"/>
  <c r="P849" i="1"/>
  <c r="U849" i="1"/>
  <c r="AB849" i="1"/>
  <c r="AF849" i="1"/>
  <c r="DL849" i="1"/>
  <c r="H850" i="1"/>
  <c r="AH850" i="1" s="1"/>
  <c r="AI850" i="1" s="1"/>
  <c r="I850" i="1"/>
  <c r="J850" i="1"/>
  <c r="N850" i="1"/>
  <c r="P850" i="1"/>
  <c r="U850" i="1"/>
  <c r="AB850" i="1"/>
  <c r="AF850" i="1"/>
  <c r="DL850" i="1"/>
  <c r="H851" i="1"/>
  <c r="AH851" i="1" s="1"/>
  <c r="AI851" i="1" s="1"/>
  <c r="I851" i="1"/>
  <c r="J851" i="1"/>
  <c r="N851" i="1"/>
  <c r="P851" i="1"/>
  <c r="U851" i="1"/>
  <c r="AB851" i="1"/>
  <c r="AF851" i="1"/>
  <c r="DL851" i="1"/>
  <c r="H852" i="1"/>
  <c r="AH852" i="1" s="1"/>
  <c r="AI852" i="1" s="1"/>
  <c r="I852" i="1"/>
  <c r="J852" i="1"/>
  <c r="N852" i="1"/>
  <c r="P852" i="1"/>
  <c r="U852" i="1"/>
  <c r="AB852" i="1"/>
  <c r="AF852" i="1"/>
  <c r="DL852" i="1"/>
  <c r="H853" i="1"/>
  <c r="AH853" i="1" s="1"/>
  <c r="AI853" i="1" s="1"/>
  <c r="I853" i="1"/>
  <c r="J853" i="1"/>
  <c r="N853" i="1"/>
  <c r="P853" i="1"/>
  <c r="U853" i="1"/>
  <c r="AB853" i="1"/>
  <c r="AF853" i="1"/>
  <c r="DL853" i="1"/>
  <c r="H854" i="1"/>
  <c r="AH854" i="1" s="1"/>
  <c r="AI854" i="1" s="1"/>
  <c r="I854" i="1"/>
  <c r="J854" i="1"/>
  <c r="N854" i="1"/>
  <c r="P854" i="1"/>
  <c r="U854" i="1"/>
  <c r="AB854" i="1"/>
  <c r="AF854" i="1"/>
  <c r="DL854" i="1"/>
  <c r="H855" i="1"/>
  <c r="AH855" i="1" s="1"/>
  <c r="AI855" i="1" s="1"/>
  <c r="I855" i="1"/>
  <c r="J855" i="1"/>
  <c r="N855" i="1"/>
  <c r="P855" i="1"/>
  <c r="U855" i="1"/>
  <c r="AB855" i="1"/>
  <c r="AF855" i="1"/>
  <c r="DL855" i="1"/>
  <c r="H856" i="1"/>
  <c r="AH856" i="1" s="1"/>
  <c r="AI856" i="1" s="1"/>
  <c r="I856" i="1"/>
  <c r="J856" i="1"/>
  <c r="N856" i="1"/>
  <c r="P856" i="1"/>
  <c r="U856" i="1"/>
  <c r="AB856" i="1"/>
  <c r="AF856" i="1"/>
  <c r="DL856" i="1"/>
  <c r="H857" i="1"/>
  <c r="AH857" i="1" s="1"/>
  <c r="AI857" i="1" s="1"/>
  <c r="I857" i="1"/>
  <c r="J857" i="1"/>
  <c r="N857" i="1"/>
  <c r="P857" i="1"/>
  <c r="U857" i="1"/>
  <c r="AB857" i="1"/>
  <c r="AF857" i="1"/>
  <c r="DL857" i="1"/>
  <c r="H858" i="1"/>
  <c r="AH858" i="1" s="1"/>
  <c r="AI858" i="1" s="1"/>
  <c r="I858" i="1"/>
  <c r="J858" i="1"/>
  <c r="N858" i="1"/>
  <c r="P858" i="1"/>
  <c r="U858" i="1"/>
  <c r="AB858" i="1"/>
  <c r="AF858" i="1"/>
  <c r="DL858" i="1"/>
  <c r="H859" i="1"/>
  <c r="AH859" i="1" s="1"/>
  <c r="AI859" i="1" s="1"/>
  <c r="I859" i="1"/>
  <c r="J859" i="1"/>
  <c r="N859" i="1"/>
  <c r="P859" i="1"/>
  <c r="U859" i="1"/>
  <c r="AB859" i="1"/>
  <c r="AF859" i="1"/>
  <c r="DL859" i="1"/>
  <c r="H860" i="1"/>
  <c r="AH860" i="1" s="1"/>
  <c r="AI860" i="1" s="1"/>
  <c r="I860" i="1"/>
  <c r="J860" i="1"/>
  <c r="N860" i="1"/>
  <c r="P860" i="1"/>
  <c r="U860" i="1"/>
  <c r="AB860" i="1"/>
  <c r="AF860" i="1"/>
  <c r="DL860" i="1"/>
  <c r="H861" i="1"/>
  <c r="I861" i="1"/>
  <c r="J861" i="1"/>
  <c r="N861" i="1"/>
  <c r="P861" i="1"/>
  <c r="U861" i="1"/>
  <c r="AB861" i="1"/>
  <c r="AF861" i="1"/>
  <c r="AH861" i="1"/>
  <c r="AI861" i="1" s="1"/>
  <c r="DL861" i="1"/>
  <c r="H862" i="1"/>
  <c r="AH862" i="1" s="1"/>
  <c r="AI862" i="1" s="1"/>
  <c r="I862" i="1"/>
  <c r="J862" i="1"/>
  <c r="N862" i="1"/>
  <c r="P862" i="1"/>
  <c r="U862" i="1"/>
  <c r="AB862" i="1"/>
  <c r="AF862" i="1"/>
  <c r="DL862" i="1"/>
  <c r="H863" i="1"/>
  <c r="AH863" i="1" s="1"/>
  <c r="AI863" i="1" s="1"/>
  <c r="I863" i="1"/>
  <c r="J863" i="1"/>
  <c r="N863" i="1"/>
  <c r="P863" i="1"/>
  <c r="U863" i="1"/>
  <c r="AB863" i="1"/>
  <c r="AF863" i="1"/>
  <c r="DL863" i="1"/>
  <c r="H864" i="1"/>
  <c r="I864" i="1"/>
  <c r="J864" i="1"/>
  <c r="N864" i="1"/>
  <c r="P864" i="1"/>
  <c r="U864" i="1"/>
  <c r="AB864" i="1"/>
  <c r="AF864" i="1"/>
  <c r="AH864" i="1"/>
  <c r="AI864" i="1" s="1"/>
  <c r="DL864" i="1"/>
  <c r="H865" i="1"/>
  <c r="AH865" i="1" s="1"/>
  <c r="AI865" i="1" s="1"/>
  <c r="I865" i="1"/>
  <c r="J865" i="1"/>
  <c r="N865" i="1"/>
  <c r="P865" i="1"/>
  <c r="U865" i="1"/>
  <c r="AB865" i="1"/>
  <c r="AF865" i="1"/>
  <c r="DL865" i="1"/>
  <c r="H866" i="1"/>
  <c r="AH866" i="1" s="1"/>
  <c r="AI866" i="1" s="1"/>
  <c r="I866" i="1"/>
  <c r="J866" i="1"/>
  <c r="M866" i="1"/>
  <c r="N866" i="1" s="1"/>
  <c r="U866" i="1"/>
  <c r="AB866" i="1"/>
  <c r="AF866" i="1"/>
  <c r="DL866" i="1"/>
  <c r="H867" i="1"/>
  <c r="I867" i="1"/>
  <c r="J867" i="1"/>
  <c r="N867" i="1"/>
  <c r="P867" i="1"/>
  <c r="U867" i="1"/>
  <c r="AB867" i="1"/>
  <c r="AF867" i="1"/>
  <c r="AH867" i="1"/>
  <c r="AI867" i="1" s="1"/>
  <c r="DL867" i="1"/>
  <c r="H868" i="1"/>
  <c r="AH868" i="1" s="1"/>
  <c r="AI868" i="1" s="1"/>
  <c r="I868" i="1"/>
  <c r="J868" i="1"/>
  <c r="M868" i="1"/>
  <c r="U868" i="1"/>
  <c r="AB868" i="1"/>
  <c r="AF868" i="1"/>
  <c r="DL868" i="1"/>
  <c r="H869" i="1"/>
  <c r="AH869" i="1" s="1"/>
  <c r="AI869" i="1" s="1"/>
  <c r="I869" i="1"/>
  <c r="J869" i="1"/>
  <c r="N869" i="1"/>
  <c r="P869" i="1"/>
  <c r="U869" i="1"/>
  <c r="AB869" i="1"/>
  <c r="AF869" i="1"/>
  <c r="DL869" i="1"/>
  <c r="H870" i="1"/>
  <c r="I870" i="1"/>
  <c r="J870" i="1"/>
  <c r="N870" i="1"/>
  <c r="P870" i="1"/>
  <c r="U870" i="1"/>
  <c r="AB870" i="1"/>
  <c r="AF870" i="1"/>
  <c r="AH870" i="1"/>
  <c r="AI870" i="1" s="1"/>
  <c r="DL870" i="1"/>
  <c r="H871" i="1"/>
  <c r="AH871" i="1" s="1"/>
  <c r="AI871" i="1" s="1"/>
  <c r="I871" i="1"/>
  <c r="J871" i="1"/>
  <c r="N871" i="1"/>
  <c r="P871" i="1"/>
  <c r="U871" i="1"/>
  <c r="AB871" i="1"/>
  <c r="AF871" i="1"/>
  <c r="DL871" i="1"/>
  <c r="H872" i="1"/>
  <c r="AH872" i="1" s="1"/>
  <c r="AI872" i="1" s="1"/>
  <c r="I872" i="1"/>
  <c r="J872" i="1"/>
  <c r="N872" i="1"/>
  <c r="P872" i="1"/>
  <c r="U872" i="1"/>
  <c r="AB872" i="1"/>
  <c r="AF872" i="1"/>
  <c r="DL872" i="1"/>
  <c r="H873" i="1"/>
  <c r="AH873" i="1" s="1"/>
  <c r="AI873" i="1" s="1"/>
  <c r="I873" i="1"/>
  <c r="J873" i="1"/>
  <c r="N873" i="1"/>
  <c r="P873" i="1"/>
  <c r="U873" i="1"/>
  <c r="AB873" i="1"/>
  <c r="AF873" i="1"/>
  <c r="DL873" i="1"/>
  <c r="H874" i="1"/>
  <c r="AH874" i="1" s="1"/>
  <c r="AI874" i="1" s="1"/>
  <c r="I874" i="1"/>
  <c r="J874" i="1"/>
  <c r="N874" i="1"/>
  <c r="P874" i="1"/>
  <c r="U874" i="1"/>
  <c r="AB874" i="1"/>
  <c r="AF874" i="1"/>
  <c r="DL874" i="1"/>
  <c r="H875" i="1"/>
  <c r="AH875" i="1" s="1"/>
  <c r="AI875" i="1" s="1"/>
  <c r="I875" i="1"/>
  <c r="J875" i="1"/>
  <c r="N875" i="1"/>
  <c r="P875" i="1"/>
  <c r="U875" i="1"/>
  <c r="AB875" i="1"/>
  <c r="AF875" i="1"/>
  <c r="DL875" i="1"/>
  <c r="H876" i="1"/>
  <c r="I876" i="1"/>
  <c r="J876" i="1"/>
  <c r="N876" i="1"/>
  <c r="P876" i="1"/>
  <c r="U876" i="1"/>
  <c r="AB876" i="1"/>
  <c r="AF876" i="1"/>
  <c r="AH876" i="1"/>
  <c r="AI876" i="1" s="1"/>
  <c r="DL876" i="1"/>
  <c r="H877" i="1"/>
  <c r="AH877" i="1" s="1"/>
  <c r="AI877" i="1" s="1"/>
  <c r="I877" i="1"/>
  <c r="J877" i="1"/>
  <c r="N877" i="1"/>
  <c r="P877" i="1"/>
  <c r="U877" i="1"/>
  <c r="AB877" i="1"/>
  <c r="AF877" i="1"/>
  <c r="DL877" i="1"/>
  <c r="H878" i="1"/>
  <c r="AH878" i="1" s="1"/>
  <c r="AI878" i="1" s="1"/>
  <c r="I878" i="1"/>
  <c r="J878" i="1"/>
  <c r="N878" i="1"/>
  <c r="P878" i="1"/>
  <c r="U878" i="1"/>
  <c r="AB878" i="1"/>
  <c r="AF878" i="1"/>
  <c r="DL878" i="1"/>
  <c r="H879" i="1"/>
  <c r="AH879" i="1" s="1"/>
  <c r="AI879" i="1" s="1"/>
  <c r="I879" i="1"/>
  <c r="J879" i="1"/>
  <c r="N879" i="1"/>
  <c r="P879" i="1"/>
  <c r="U879" i="1"/>
  <c r="AB879" i="1"/>
  <c r="AF879" i="1"/>
  <c r="DL879" i="1"/>
  <c r="H880" i="1"/>
  <c r="AH880" i="1" s="1"/>
  <c r="AI880" i="1" s="1"/>
  <c r="I880" i="1"/>
  <c r="J880" i="1"/>
  <c r="N880" i="1"/>
  <c r="P880" i="1"/>
  <c r="U880" i="1"/>
  <c r="AB880" i="1"/>
  <c r="AF880" i="1"/>
  <c r="DL880" i="1"/>
  <c r="H881" i="1"/>
  <c r="AH881" i="1" s="1"/>
  <c r="AI881" i="1" s="1"/>
  <c r="I881" i="1"/>
  <c r="J881" i="1"/>
  <c r="N881" i="1"/>
  <c r="P881" i="1"/>
  <c r="U881" i="1"/>
  <c r="AB881" i="1"/>
  <c r="AF881" i="1"/>
  <c r="DL881" i="1"/>
  <c r="H882" i="1"/>
  <c r="I882" i="1"/>
  <c r="J882" i="1"/>
  <c r="N882" i="1"/>
  <c r="P882" i="1"/>
  <c r="U882" i="1"/>
  <c r="AB882" i="1"/>
  <c r="AF882" i="1"/>
  <c r="AH882" i="1"/>
  <c r="AI882" i="1" s="1"/>
  <c r="H883" i="1"/>
  <c r="AH883" i="1" s="1"/>
  <c r="AI883" i="1" s="1"/>
  <c r="I883" i="1"/>
  <c r="J883" i="1"/>
  <c r="N883" i="1"/>
  <c r="P883" i="1"/>
  <c r="U883" i="1"/>
  <c r="AB883" i="1"/>
  <c r="AF883" i="1"/>
  <c r="DL883" i="1"/>
  <c r="H884" i="1"/>
  <c r="AH884" i="1" s="1"/>
  <c r="AI884" i="1" s="1"/>
  <c r="I884" i="1"/>
  <c r="J884" i="1"/>
  <c r="N884" i="1"/>
  <c r="P884" i="1"/>
  <c r="U884" i="1"/>
  <c r="AB884" i="1"/>
  <c r="AF884" i="1"/>
  <c r="DL884" i="1"/>
  <c r="H885" i="1"/>
  <c r="AH885" i="1" s="1"/>
  <c r="AI885" i="1" s="1"/>
  <c r="I885" i="1"/>
  <c r="J885" i="1"/>
  <c r="N885" i="1"/>
  <c r="P885" i="1"/>
  <c r="U885" i="1"/>
  <c r="AB885" i="1"/>
  <c r="AF885" i="1"/>
  <c r="DL885" i="1"/>
  <c r="H886" i="1"/>
  <c r="I886" i="1"/>
  <c r="J886" i="1"/>
  <c r="N886" i="1"/>
  <c r="P886" i="1"/>
  <c r="U886" i="1"/>
  <c r="AB886" i="1"/>
  <c r="AF886" i="1"/>
  <c r="AH886" i="1"/>
  <c r="AI886" i="1" s="1"/>
  <c r="DL886" i="1"/>
  <c r="H887" i="1"/>
  <c r="AH887" i="1" s="1"/>
  <c r="AI887" i="1" s="1"/>
  <c r="I887" i="1"/>
  <c r="J887" i="1"/>
  <c r="N887" i="1"/>
  <c r="P887" i="1"/>
  <c r="U887" i="1"/>
  <c r="AB887" i="1"/>
  <c r="AF887" i="1"/>
  <c r="DL887" i="1"/>
  <c r="H888" i="1"/>
  <c r="AH888" i="1" s="1"/>
  <c r="AI888" i="1" s="1"/>
  <c r="I888" i="1"/>
  <c r="J888" i="1"/>
  <c r="N888" i="1"/>
  <c r="P888" i="1"/>
  <c r="U888" i="1"/>
  <c r="AB888" i="1"/>
  <c r="AF888" i="1"/>
  <c r="DL888" i="1"/>
  <c r="H889" i="1"/>
  <c r="AH889" i="1" s="1"/>
  <c r="AI889" i="1" s="1"/>
  <c r="I889" i="1"/>
  <c r="J889" i="1"/>
  <c r="N889" i="1"/>
  <c r="P889" i="1"/>
  <c r="U889" i="1"/>
  <c r="AB889" i="1"/>
  <c r="AF889" i="1"/>
  <c r="DL889" i="1"/>
  <c r="H890" i="1"/>
  <c r="AH890" i="1" s="1"/>
  <c r="AI890" i="1" s="1"/>
  <c r="I890" i="1"/>
  <c r="J890" i="1"/>
  <c r="N890" i="1"/>
  <c r="P890" i="1"/>
  <c r="U890" i="1"/>
  <c r="AB890" i="1"/>
  <c r="AF890" i="1"/>
  <c r="H891" i="1"/>
  <c r="AH891" i="1" s="1"/>
  <c r="AI891" i="1" s="1"/>
  <c r="I891" i="1"/>
  <c r="J891" i="1"/>
  <c r="N891" i="1"/>
  <c r="P891" i="1"/>
  <c r="U891" i="1"/>
  <c r="AB891" i="1"/>
  <c r="AF891" i="1"/>
  <c r="H892" i="1"/>
  <c r="AH892" i="1" s="1"/>
  <c r="AI892" i="1" s="1"/>
  <c r="I892" i="1"/>
  <c r="J892" i="1"/>
  <c r="N892" i="1"/>
  <c r="P892" i="1"/>
  <c r="U892" i="1"/>
  <c r="AB892" i="1"/>
  <c r="AF892" i="1"/>
  <c r="DL892" i="1"/>
  <c r="H893" i="1"/>
  <c r="AH893" i="1" s="1"/>
  <c r="AI893" i="1" s="1"/>
  <c r="I893" i="1"/>
  <c r="J893" i="1"/>
  <c r="N893" i="1"/>
  <c r="P893" i="1"/>
  <c r="U893" i="1"/>
  <c r="AB893" i="1"/>
  <c r="AF893" i="1"/>
  <c r="DL893" i="1"/>
  <c r="H894" i="1"/>
  <c r="AH894" i="1" s="1"/>
  <c r="AI894" i="1" s="1"/>
  <c r="I894" i="1"/>
  <c r="J894" i="1"/>
  <c r="N894" i="1"/>
  <c r="P894" i="1"/>
  <c r="U894" i="1"/>
  <c r="AB894" i="1"/>
  <c r="AF894" i="1"/>
  <c r="DL894" i="1"/>
  <c r="H895" i="1"/>
  <c r="AH895" i="1" s="1"/>
  <c r="AI895" i="1" s="1"/>
  <c r="I895" i="1"/>
  <c r="J895" i="1"/>
  <c r="N895" i="1"/>
  <c r="P895" i="1"/>
  <c r="U895" i="1"/>
  <c r="AB895" i="1"/>
  <c r="AF895" i="1"/>
  <c r="DL895" i="1"/>
  <c r="H896" i="1"/>
  <c r="AH896" i="1" s="1"/>
  <c r="AI896" i="1" s="1"/>
  <c r="I896" i="1"/>
  <c r="J896" i="1"/>
  <c r="N896" i="1"/>
  <c r="P896" i="1"/>
  <c r="U896" i="1"/>
  <c r="AB896" i="1"/>
  <c r="AF896" i="1"/>
  <c r="H897" i="1"/>
  <c r="AH897" i="1" s="1"/>
  <c r="AI897" i="1" s="1"/>
  <c r="I897" i="1"/>
  <c r="J897" i="1"/>
  <c r="N897" i="1"/>
  <c r="P897" i="1"/>
  <c r="U897" i="1"/>
  <c r="AB897" i="1"/>
  <c r="AF897" i="1"/>
  <c r="DL897" i="1"/>
  <c r="H898" i="1"/>
  <c r="AH898" i="1" s="1"/>
  <c r="AI898" i="1" s="1"/>
  <c r="I898" i="1"/>
  <c r="J898" i="1"/>
  <c r="N898" i="1"/>
  <c r="P898" i="1"/>
  <c r="U898" i="1"/>
  <c r="AB898" i="1"/>
  <c r="AF898" i="1"/>
  <c r="DL898" i="1"/>
  <c r="H899" i="1"/>
  <c r="AH899" i="1" s="1"/>
  <c r="AI899" i="1" s="1"/>
  <c r="I899" i="1"/>
  <c r="J899" i="1"/>
  <c r="N899" i="1"/>
  <c r="P899" i="1"/>
  <c r="U899" i="1"/>
  <c r="AB899" i="1"/>
  <c r="AF899" i="1"/>
  <c r="DL899" i="1"/>
  <c r="DL900" i="1"/>
  <c r="H901" i="1"/>
  <c r="AH901" i="1" s="1"/>
  <c r="AI901" i="1" s="1"/>
  <c r="I901" i="1"/>
  <c r="J901" i="1"/>
  <c r="N901" i="1"/>
  <c r="P901" i="1"/>
  <c r="U901" i="1"/>
  <c r="AB901" i="1"/>
  <c r="AF901" i="1"/>
  <c r="DL901" i="1"/>
  <c r="H902" i="1"/>
  <c r="I902" i="1"/>
  <c r="J902" i="1"/>
  <c r="N902" i="1"/>
  <c r="P902" i="1"/>
  <c r="U902" i="1"/>
  <c r="AB902" i="1"/>
  <c r="AF902" i="1"/>
  <c r="AH902" i="1"/>
  <c r="AI902" i="1" s="1"/>
  <c r="DL902" i="1"/>
  <c r="H903" i="1"/>
  <c r="AH903" i="1" s="1"/>
  <c r="AI903" i="1" s="1"/>
  <c r="I903" i="1"/>
  <c r="J903" i="1"/>
  <c r="N903" i="1"/>
  <c r="P903" i="1"/>
  <c r="U903" i="1"/>
  <c r="AB903" i="1"/>
  <c r="AF903" i="1"/>
  <c r="DL903" i="1"/>
  <c r="H904" i="1"/>
  <c r="AH904" i="1" s="1"/>
  <c r="AI904" i="1" s="1"/>
  <c r="I904" i="1"/>
  <c r="J904" i="1"/>
  <c r="N904" i="1"/>
  <c r="P904" i="1"/>
  <c r="U904" i="1"/>
  <c r="AB904" i="1"/>
  <c r="AF904" i="1"/>
  <c r="DL904" i="1"/>
  <c r="H905" i="1"/>
  <c r="AH905" i="1" s="1"/>
  <c r="AI905" i="1" s="1"/>
  <c r="I905" i="1"/>
  <c r="J905" i="1"/>
  <c r="N905" i="1"/>
  <c r="P905" i="1"/>
  <c r="U905" i="1"/>
  <c r="AB905" i="1"/>
  <c r="AF905" i="1"/>
  <c r="DL905" i="1"/>
  <c r="H906" i="1"/>
  <c r="AH906" i="1" s="1"/>
  <c r="AI906" i="1" s="1"/>
  <c r="I906" i="1"/>
  <c r="J906" i="1"/>
  <c r="N906" i="1"/>
  <c r="P906" i="1"/>
  <c r="U906" i="1"/>
  <c r="AB906" i="1"/>
  <c r="AF906" i="1"/>
  <c r="DL906" i="1"/>
  <c r="H907" i="1"/>
  <c r="AH907" i="1" s="1"/>
  <c r="AI907" i="1" s="1"/>
  <c r="I907" i="1"/>
  <c r="J907" i="1"/>
  <c r="N907" i="1"/>
  <c r="P907" i="1"/>
  <c r="U907" i="1"/>
  <c r="AB907" i="1"/>
  <c r="AF907" i="1"/>
  <c r="DL907" i="1"/>
  <c r="H908" i="1"/>
  <c r="AH908" i="1" s="1"/>
  <c r="AI908" i="1" s="1"/>
  <c r="I908" i="1"/>
  <c r="J908" i="1"/>
  <c r="N908" i="1"/>
  <c r="P908" i="1"/>
  <c r="U908" i="1"/>
  <c r="AB908" i="1"/>
  <c r="AF908" i="1"/>
  <c r="DL908" i="1"/>
  <c r="H909" i="1"/>
  <c r="AH909" i="1" s="1"/>
  <c r="AI909" i="1" s="1"/>
  <c r="I909" i="1"/>
  <c r="J909" i="1"/>
  <c r="N909" i="1"/>
  <c r="P909" i="1"/>
  <c r="U909" i="1"/>
  <c r="AB909" i="1"/>
  <c r="AF909" i="1"/>
  <c r="DL909" i="1"/>
  <c r="H910" i="1"/>
  <c r="AH910" i="1" s="1"/>
  <c r="AI910" i="1" s="1"/>
  <c r="I910" i="1"/>
  <c r="J910" i="1"/>
  <c r="N910" i="1"/>
  <c r="P910" i="1"/>
  <c r="U910" i="1"/>
  <c r="AB910" i="1"/>
  <c r="AF910" i="1"/>
  <c r="DL910" i="1"/>
  <c r="H911" i="1"/>
  <c r="AH911" i="1" s="1"/>
  <c r="AI911" i="1" s="1"/>
  <c r="I911" i="1"/>
  <c r="J911" i="1"/>
  <c r="N911" i="1"/>
  <c r="P911" i="1"/>
  <c r="U911" i="1"/>
  <c r="AB911" i="1"/>
  <c r="AF911" i="1"/>
  <c r="DL911" i="1"/>
  <c r="H912" i="1"/>
  <c r="AH912" i="1" s="1"/>
  <c r="AI912" i="1" s="1"/>
  <c r="I912" i="1"/>
  <c r="J912" i="1"/>
  <c r="N912" i="1"/>
  <c r="P912" i="1"/>
  <c r="U912" i="1"/>
  <c r="AB912" i="1"/>
  <c r="AF912" i="1"/>
  <c r="DL912" i="1"/>
  <c r="H913" i="1"/>
  <c r="AH913" i="1" s="1"/>
  <c r="AI913" i="1" s="1"/>
  <c r="I913" i="1"/>
  <c r="J913" i="1"/>
  <c r="N913" i="1"/>
  <c r="P913" i="1"/>
  <c r="U913" i="1"/>
  <c r="AB913" i="1"/>
  <c r="AF913" i="1"/>
  <c r="DL913" i="1"/>
  <c r="H914" i="1"/>
  <c r="AH914" i="1" s="1"/>
  <c r="AI914" i="1" s="1"/>
  <c r="I914" i="1"/>
  <c r="J914" i="1"/>
  <c r="N914" i="1"/>
  <c r="P914" i="1"/>
  <c r="U914" i="1"/>
  <c r="AB914" i="1"/>
  <c r="AF914" i="1"/>
  <c r="DL914" i="1"/>
  <c r="H915" i="1"/>
  <c r="AH915" i="1" s="1"/>
  <c r="AI915" i="1" s="1"/>
  <c r="I915" i="1"/>
  <c r="J915" i="1"/>
  <c r="N915" i="1"/>
  <c r="P915" i="1"/>
  <c r="U915" i="1"/>
  <c r="AB915" i="1"/>
  <c r="AF915" i="1"/>
  <c r="DL915" i="1"/>
  <c r="H916" i="1"/>
  <c r="AH916" i="1" s="1"/>
  <c r="AI916" i="1" s="1"/>
  <c r="I916" i="1"/>
  <c r="J916" i="1"/>
  <c r="N916" i="1"/>
  <c r="P916" i="1"/>
  <c r="U916" i="1"/>
  <c r="AB916" i="1"/>
  <c r="AF916" i="1"/>
  <c r="DL916" i="1"/>
  <c r="H917" i="1"/>
  <c r="AH917" i="1" s="1"/>
  <c r="AI917" i="1" s="1"/>
  <c r="I917" i="1"/>
  <c r="J917" i="1"/>
  <c r="N917" i="1"/>
  <c r="P917" i="1"/>
  <c r="U917" i="1"/>
  <c r="AB917" i="1"/>
  <c r="AF917" i="1"/>
  <c r="DL917" i="1"/>
  <c r="H918" i="1"/>
  <c r="AH918" i="1" s="1"/>
  <c r="AI918" i="1" s="1"/>
  <c r="I918" i="1"/>
  <c r="J918" i="1"/>
  <c r="N918" i="1"/>
  <c r="P918" i="1"/>
  <c r="U918" i="1"/>
  <c r="AB918" i="1"/>
  <c r="AF918" i="1"/>
  <c r="DL918" i="1"/>
  <c r="H919" i="1"/>
  <c r="I919" i="1"/>
  <c r="J919" i="1"/>
  <c r="N919" i="1"/>
  <c r="P919" i="1"/>
  <c r="U919" i="1"/>
  <c r="AB919" i="1"/>
  <c r="AF919" i="1"/>
  <c r="AH919" i="1"/>
  <c r="AI919" i="1" s="1"/>
  <c r="DL919" i="1"/>
  <c r="H920" i="1"/>
  <c r="AH920" i="1" s="1"/>
  <c r="AI920" i="1" s="1"/>
  <c r="I920" i="1"/>
  <c r="J920" i="1"/>
  <c r="N920" i="1"/>
  <c r="P920" i="1"/>
  <c r="U920" i="1"/>
  <c r="AB920" i="1"/>
  <c r="AF920" i="1"/>
  <c r="DL920" i="1"/>
  <c r="H921" i="1"/>
  <c r="AH921" i="1" s="1"/>
  <c r="AI921" i="1" s="1"/>
  <c r="I921" i="1"/>
  <c r="J921" i="1"/>
  <c r="N921" i="1"/>
  <c r="P921" i="1"/>
  <c r="U921" i="1"/>
  <c r="AB921" i="1"/>
  <c r="AF921" i="1"/>
  <c r="DL921" i="1"/>
  <c r="H922" i="1"/>
  <c r="AH922" i="1" s="1"/>
  <c r="AI922" i="1" s="1"/>
  <c r="I922" i="1"/>
  <c r="J922" i="1"/>
  <c r="N922" i="1"/>
  <c r="P922" i="1"/>
  <c r="U922" i="1"/>
  <c r="AB922" i="1"/>
  <c r="AF922" i="1"/>
  <c r="DL922" i="1"/>
  <c r="H923" i="1"/>
  <c r="AH923" i="1" s="1"/>
  <c r="AI923" i="1" s="1"/>
  <c r="I923" i="1"/>
  <c r="J923" i="1"/>
  <c r="N923" i="1"/>
  <c r="P923" i="1"/>
  <c r="U923" i="1"/>
  <c r="AB923" i="1"/>
  <c r="AF923" i="1"/>
  <c r="DL923" i="1"/>
  <c r="H924" i="1"/>
  <c r="I924" i="1"/>
  <c r="J924" i="1"/>
  <c r="N924" i="1"/>
  <c r="P924" i="1"/>
  <c r="U924" i="1"/>
  <c r="AB924" i="1"/>
  <c r="AF924" i="1"/>
  <c r="AH924" i="1"/>
  <c r="AI924" i="1" s="1"/>
  <c r="DL924" i="1"/>
  <c r="H925" i="1"/>
  <c r="AH925" i="1" s="1"/>
  <c r="AI925" i="1" s="1"/>
  <c r="I925" i="1"/>
  <c r="J925" i="1"/>
  <c r="N925" i="1"/>
  <c r="P925" i="1"/>
  <c r="U925" i="1"/>
  <c r="AB925" i="1"/>
  <c r="AF925" i="1"/>
  <c r="DL925" i="1"/>
  <c r="H926" i="1"/>
  <c r="AH926" i="1" s="1"/>
  <c r="AI926" i="1" s="1"/>
  <c r="I926" i="1"/>
  <c r="J926" i="1"/>
  <c r="N926" i="1"/>
  <c r="P926" i="1"/>
  <c r="U926" i="1"/>
  <c r="AB926" i="1"/>
  <c r="AF926" i="1"/>
  <c r="DL926" i="1"/>
  <c r="H927" i="1"/>
  <c r="I927" i="1"/>
  <c r="J927" i="1"/>
  <c r="N927" i="1"/>
  <c r="P927" i="1"/>
  <c r="U927" i="1"/>
  <c r="AB927" i="1"/>
  <c r="AF927" i="1"/>
  <c r="AH927" i="1"/>
  <c r="AI927" i="1" s="1"/>
  <c r="DL927" i="1"/>
  <c r="H928" i="1"/>
  <c r="AH928" i="1" s="1"/>
  <c r="AI928" i="1" s="1"/>
  <c r="I928" i="1"/>
  <c r="J928" i="1"/>
  <c r="N928" i="1"/>
  <c r="P928" i="1"/>
  <c r="U928" i="1"/>
  <c r="AB928" i="1"/>
  <c r="AF928" i="1"/>
  <c r="DL928" i="1"/>
  <c r="H929" i="1"/>
  <c r="AH929" i="1" s="1"/>
  <c r="AI929" i="1" s="1"/>
  <c r="I929" i="1"/>
  <c r="J929" i="1"/>
  <c r="N929" i="1"/>
  <c r="P929" i="1"/>
  <c r="U929" i="1"/>
  <c r="AB929" i="1"/>
  <c r="AF929" i="1"/>
  <c r="DL929" i="1"/>
  <c r="H930" i="1"/>
  <c r="I930" i="1"/>
  <c r="J930" i="1"/>
  <c r="N930" i="1"/>
  <c r="P930" i="1"/>
  <c r="U930" i="1"/>
  <c r="AB930" i="1"/>
  <c r="AF930" i="1"/>
  <c r="AH930" i="1"/>
  <c r="AI930" i="1" s="1"/>
  <c r="DL930" i="1"/>
  <c r="H931" i="1"/>
  <c r="AH931" i="1" s="1"/>
  <c r="AI931" i="1" s="1"/>
  <c r="I931" i="1"/>
  <c r="J931" i="1"/>
  <c r="N931" i="1"/>
  <c r="P931" i="1"/>
  <c r="U931" i="1"/>
  <c r="AB931" i="1"/>
  <c r="AF931" i="1"/>
  <c r="DL931" i="1"/>
  <c r="H932" i="1"/>
  <c r="I932" i="1"/>
  <c r="J932" i="1"/>
  <c r="N932" i="1"/>
  <c r="P932" i="1"/>
  <c r="U932" i="1"/>
  <c r="AB932" i="1"/>
  <c r="AF932" i="1"/>
  <c r="AH932" i="1"/>
  <c r="AI932" i="1" s="1"/>
  <c r="DL932" i="1"/>
  <c r="H933" i="1"/>
  <c r="AH933" i="1" s="1"/>
  <c r="AI933" i="1" s="1"/>
  <c r="I933" i="1"/>
  <c r="J933" i="1"/>
  <c r="N933" i="1"/>
  <c r="P933" i="1"/>
  <c r="U933" i="1"/>
  <c r="AB933" i="1"/>
  <c r="AF933" i="1"/>
  <c r="DL933" i="1"/>
  <c r="H934" i="1"/>
  <c r="I934" i="1"/>
  <c r="J934" i="1"/>
  <c r="N934" i="1"/>
  <c r="P934" i="1"/>
  <c r="U934" i="1"/>
  <c r="AB934" i="1"/>
  <c r="AF934" i="1"/>
  <c r="AH934" i="1"/>
  <c r="AI934" i="1" s="1"/>
  <c r="DL934" i="1"/>
  <c r="H935" i="1"/>
  <c r="AH935" i="1" s="1"/>
  <c r="AI935" i="1" s="1"/>
  <c r="I935" i="1"/>
  <c r="J935" i="1"/>
  <c r="N935" i="1"/>
  <c r="P935" i="1"/>
  <c r="U935" i="1"/>
  <c r="AB935" i="1"/>
  <c r="AF935" i="1"/>
  <c r="DL935" i="1"/>
  <c r="H936" i="1"/>
  <c r="AH936" i="1" s="1"/>
  <c r="AI936" i="1" s="1"/>
  <c r="I936" i="1"/>
  <c r="J936" i="1"/>
  <c r="N936" i="1"/>
  <c r="P936" i="1"/>
  <c r="U936" i="1"/>
  <c r="AB936" i="1"/>
  <c r="AF936" i="1"/>
  <c r="DL936" i="1"/>
  <c r="H937" i="1"/>
  <c r="AH937" i="1" s="1"/>
  <c r="AI937" i="1" s="1"/>
  <c r="I937" i="1"/>
  <c r="J937" i="1"/>
  <c r="N937" i="1"/>
  <c r="P937" i="1"/>
  <c r="U937" i="1"/>
  <c r="AB937" i="1"/>
  <c r="AF937" i="1"/>
  <c r="DL937" i="1"/>
  <c r="H938" i="1"/>
  <c r="AH938" i="1" s="1"/>
  <c r="AI938" i="1" s="1"/>
  <c r="I938" i="1"/>
  <c r="J938" i="1"/>
  <c r="N938" i="1"/>
  <c r="P938" i="1"/>
  <c r="U938" i="1"/>
  <c r="AB938" i="1"/>
  <c r="AF938" i="1"/>
  <c r="DL938" i="1"/>
  <c r="H939" i="1"/>
  <c r="AH939" i="1" s="1"/>
  <c r="AI939" i="1" s="1"/>
  <c r="I939" i="1"/>
  <c r="J939" i="1"/>
  <c r="N939" i="1"/>
  <c r="P939" i="1"/>
  <c r="U939" i="1"/>
  <c r="AB939" i="1"/>
  <c r="AF939" i="1"/>
  <c r="DL939" i="1"/>
  <c r="H940" i="1"/>
  <c r="AH940" i="1" s="1"/>
  <c r="AI940" i="1" s="1"/>
  <c r="I940" i="1"/>
  <c r="J940" i="1"/>
  <c r="N940" i="1"/>
  <c r="P940" i="1"/>
  <c r="U940" i="1"/>
  <c r="AB940" i="1"/>
  <c r="AF940" i="1"/>
  <c r="DL940" i="1"/>
  <c r="H941" i="1"/>
  <c r="AH941" i="1" s="1"/>
  <c r="AI941" i="1" s="1"/>
  <c r="I941" i="1"/>
  <c r="J941" i="1"/>
  <c r="N941" i="1"/>
  <c r="P941" i="1"/>
  <c r="U941" i="1"/>
  <c r="AB941" i="1"/>
  <c r="AF941" i="1"/>
  <c r="DL941" i="1"/>
  <c r="H942" i="1"/>
  <c r="I942" i="1"/>
  <c r="J942" i="1"/>
  <c r="N942" i="1"/>
  <c r="P942" i="1"/>
  <c r="U942" i="1"/>
  <c r="AB942" i="1"/>
  <c r="AF942" i="1"/>
  <c r="AH942" i="1"/>
  <c r="AI942" i="1" s="1"/>
  <c r="DL942" i="1"/>
  <c r="H943" i="1"/>
  <c r="AH943" i="1" s="1"/>
  <c r="AI943" i="1" s="1"/>
  <c r="I943" i="1"/>
  <c r="J943" i="1"/>
  <c r="N943" i="1"/>
  <c r="P943" i="1"/>
  <c r="U943" i="1"/>
  <c r="AB943" i="1"/>
  <c r="AF943" i="1"/>
  <c r="DL943" i="1"/>
  <c r="H944" i="1"/>
  <c r="AH944" i="1" s="1"/>
  <c r="AI944" i="1" s="1"/>
  <c r="I944" i="1"/>
  <c r="J944" i="1"/>
  <c r="N944" i="1"/>
  <c r="P944" i="1"/>
  <c r="U944" i="1"/>
  <c r="AB944" i="1"/>
  <c r="AF944" i="1"/>
  <c r="DL944" i="1"/>
  <c r="H945" i="1"/>
  <c r="AH945" i="1" s="1"/>
  <c r="AI945" i="1" s="1"/>
  <c r="I945" i="1"/>
  <c r="J945" i="1"/>
  <c r="N945" i="1"/>
  <c r="P945" i="1"/>
  <c r="U945" i="1"/>
  <c r="AB945" i="1"/>
  <c r="AF945" i="1"/>
  <c r="DL945" i="1"/>
  <c r="H946" i="1"/>
  <c r="AH946" i="1" s="1"/>
  <c r="AI946" i="1" s="1"/>
  <c r="I946" i="1"/>
  <c r="J946" i="1"/>
  <c r="N946" i="1"/>
  <c r="P946" i="1"/>
  <c r="U946" i="1"/>
  <c r="AB946" i="1"/>
  <c r="AF946" i="1"/>
  <c r="DL946" i="1"/>
  <c r="H947" i="1"/>
  <c r="AH947" i="1" s="1"/>
  <c r="AI947" i="1" s="1"/>
  <c r="I947" i="1"/>
  <c r="J947" i="1"/>
  <c r="N947" i="1"/>
  <c r="P947" i="1"/>
  <c r="U947" i="1"/>
  <c r="AB947" i="1"/>
  <c r="AF947" i="1"/>
  <c r="DL947" i="1"/>
  <c r="H948" i="1"/>
  <c r="AH948" i="1" s="1"/>
  <c r="AI948" i="1" s="1"/>
  <c r="I948" i="1"/>
  <c r="J948" i="1"/>
  <c r="N948" i="1"/>
  <c r="P948" i="1"/>
  <c r="U948" i="1"/>
  <c r="AB948" i="1"/>
  <c r="AF948" i="1"/>
  <c r="DL948" i="1"/>
  <c r="H949" i="1"/>
  <c r="AH949" i="1" s="1"/>
  <c r="AI949" i="1" s="1"/>
  <c r="I949" i="1"/>
  <c r="J949" i="1"/>
  <c r="N949" i="1"/>
  <c r="P949" i="1"/>
  <c r="U949" i="1"/>
  <c r="AB949" i="1"/>
  <c r="AF949" i="1"/>
  <c r="DL949" i="1"/>
  <c r="H950" i="1"/>
  <c r="AH950" i="1" s="1"/>
  <c r="AI950" i="1" s="1"/>
  <c r="I950" i="1"/>
  <c r="J950" i="1"/>
  <c r="N950" i="1"/>
  <c r="P950" i="1"/>
  <c r="U950" i="1"/>
  <c r="AB950" i="1"/>
  <c r="AF950" i="1"/>
  <c r="DL950" i="1"/>
  <c r="H951" i="1"/>
  <c r="AH951" i="1" s="1"/>
  <c r="AI951" i="1" s="1"/>
  <c r="I951" i="1"/>
  <c r="J951" i="1"/>
  <c r="N951" i="1"/>
  <c r="P951" i="1"/>
  <c r="U951" i="1"/>
  <c r="AB951" i="1"/>
  <c r="AF951" i="1"/>
  <c r="DL951" i="1"/>
  <c r="H952" i="1"/>
  <c r="AH952" i="1" s="1"/>
  <c r="AI952" i="1" s="1"/>
  <c r="I952" i="1"/>
  <c r="J952" i="1"/>
  <c r="N952" i="1"/>
  <c r="P952" i="1"/>
  <c r="U952" i="1"/>
  <c r="AB952" i="1"/>
  <c r="AF952" i="1"/>
  <c r="DL952" i="1"/>
  <c r="H953" i="1"/>
  <c r="AH953" i="1" s="1"/>
  <c r="AI953" i="1" s="1"/>
  <c r="I953" i="1"/>
  <c r="J953" i="1"/>
  <c r="N953" i="1"/>
  <c r="P953" i="1"/>
  <c r="U953" i="1"/>
  <c r="AB953" i="1"/>
  <c r="AF953" i="1"/>
  <c r="DL953" i="1"/>
  <c r="H954" i="1"/>
  <c r="AH954" i="1" s="1"/>
  <c r="AI954" i="1" s="1"/>
  <c r="I954" i="1"/>
  <c r="J954" i="1"/>
  <c r="N954" i="1"/>
  <c r="P954" i="1"/>
  <c r="U954" i="1"/>
  <c r="AB954" i="1"/>
  <c r="AF954" i="1"/>
  <c r="DL954" i="1"/>
  <c r="H955" i="1"/>
  <c r="AH955" i="1" s="1"/>
  <c r="AI955" i="1" s="1"/>
  <c r="I955" i="1"/>
  <c r="J955" i="1"/>
  <c r="N955" i="1"/>
  <c r="P955" i="1"/>
  <c r="U955" i="1"/>
  <c r="AB955" i="1"/>
  <c r="AF955" i="1"/>
  <c r="DL955" i="1"/>
  <c r="H956" i="1"/>
  <c r="AH956" i="1" s="1"/>
  <c r="AI956" i="1" s="1"/>
  <c r="I956" i="1"/>
  <c r="J956" i="1"/>
  <c r="N956" i="1"/>
  <c r="P956" i="1"/>
  <c r="U956" i="1"/>
  <c r="AB956" i="1"/>
  <c r="AF956" i="1"/>
  <c r="DL956" i="1"/>
  <c r="H957" i="1"/>
  <c r="AH957" i="1" s="1"/>
  <c r="AI957" i="1" s="1"/>
  <c r="I957" i="1"/>
  <c r="J957" i="1"/>
  <c r="N957" i="1"/>
  <c r="P957" i="1"/>
  <c r="U957" i="1"/>
  <c r="AB957" i="1"/>
  <c r="AF957" i="1"/>
  <c r="DL957" i="1"/>
  <c r="H958" i="1"/>
  <c r="AH958" i="1" s="1"/>
  <c r="AI958" i="1" s="1"/>
  <c r="I958" i="1"/>
  <c r="J958" i="1"/>
  <c r="N958" i="1"/>
  <c r="P958" i="1"/>
  <c r="U958" i="1"/>
  <c r="AB958" i="1"/>
  <c r="AF958" i="1"/>
  <c r="DL958" i="1"/>
  <c r="H959" i="1"/>
  <c r="AH959" i="1" s="1"/>
  <c r="AI959" i="1" s="1"/>
  <c r="I959" i="1"/>
  <c r="J959" i="1"/>
  <c r="N959" i="1"/>
  <c r="P959" i="1"/>
  <c r="U959" i="1"/>
  <c r="AB959" i="1"/>
  <c r="AF959" i="1"/>
  <c r="DL959" i="1"/>
  <c r="H960" i="1"/>
  <c r="AH960" i="1" s="1"/>
  <c r="AI960" i="1" s="1"/>
  <c r="I960" i="1"/>
  <c r="J960" i="1"/>
  <c r="N960" i="1"/>
  <c r="P960" i="1"/>
  <c r="U960" i="1"/>
  <c r="AB960" i="1"/>
  <c r="AF960" i="1"/>
  <c r="DL960" i="1"/>
  <c r="H961" i="1"/>
  <c r="AH961" i="1" s="1"/>
  <c r="AI961" i="1" s="1"/>
  <c r="I961" i="1"/>
  <c r="J961" i="1"/>
  <c r="N961" i="1"/>
  <c r="P961" i="1"/>
  <c r="U961" i="1"/>
  <c r="AB961" i="1"/>
  <c r="AF961" i="1"/>
  <c r="DL961" i="1"/>
  <c r="H962" i="1"/>
  <c r="I962" i="1"/>
  <c r="J962" i="1"/>
  <c r="N962" i="1"/>
  <c r="P962" i="1"/>
  <c r="U962" i="1"/>
  <c r="AB962" i="1"/>
  <c r="AF962" i="1"/>
  <c r="AH962" i="1"/>
  <c r="AI962" i="1" s="1"/>
  <c r="DL962" i="1"/>
  <c r="H963" i="1"/>
  <c r="AH963" i="1" s="1"/>
  <c r="AI963" i="1" s="1"/>
  <c r="I963" i="1"/>
  <c r="J963" i="1"/>
  <c r="N963" i="1"/>
  <c r="P963" i="1"/>
  <c r="U963" i="1"/>
  <c r="AB963" i="1"/>
  <c r="AF963" i="1"/>
  <c r="DL963" i="1"/>
  <c r="H964" i="1"/>
  <c r="AH964" i="1" s="1"/>
  <c r="AI964" i="1" s="1"/>
  <c r="I964" i="1"/>
  <c r="J964" i="1"/>
  <c r="N964" i="1"/>
  <c r="P964" i="1"/>
  <c r="U964" i="1"/>
  <c r="AB964" i="1"/>
  <c r="AF964" i="1"/>
  <c r="DL964" i="1"/>
  <c r="H965" i="1"/>
  <c r="AH965" i="1" s="1"/>
  <c r="AI965" i="1" s="1"/>
  <c r="I965" i="1"/>
  <c r="J965" i="1"/>
  <c r="N965" i="1"/>
  <c r="P965" i="1"/>
  <c r="U965" i="1"/>
  <c r="AB965" i="1"/>
  <c r="AF965" i="1"/>
  <c r="DL965" i="1"/>
  <c r="H966" i="1"/>
  <c r="I966" i="1"/>
  <c r="J966" i="1"/>
  <c r="N966" i="1"/>
  <c r="P966" i="1"/>
  <c r="U966" i="1"/>
  <c r="AB966" i="1"/>
  <c r="AF966" i="1"/>
  <c r="AH966" i="1"/>
  <c r="AI966" i="1" s="1"/>
  <c r="DL966" i="1"/>
  <c r="H967" i="1"/>
  <c r="AH967" i="1" s="1"/>
  <c r="AI967" i="1" s="1"/>
  <c r="I967" i="1"/>
  <c r="J967" i="1"/>
  <c r="N967" i="1"/>
  <c r="P967" i="1"/>
  <c r="U967" i="1"/>
  <c r="AB967" i="1"/>
  <c r="AF967" i="1"/>
  <c r="DL967" i="1"/>
  <c r="H968" i="1"/>
  <c r="AH968" i="1" s="1"/>
  <c r="AI968" i="1" s="1"/>
  <c r="I968" i="1"/>
  <c r="J968" i="1"/>
  <c r="N968" i="1"/>
  <c r="P968" i="1"/>
  <c r="U968" i="1"/>
  <c r="AB968" i="1"/>
  <c r="AF968" i="1"/>
  <c r="DL968" i="1"/>
  <c r="H969" i="1"/>
  <c r="AH969" i="1" s="1"/>
  <c r="AI969" i="1" s="1"/>
  <c r="I969" i="1"/>
  <c r="J969" i="1"/>
  <c r="N969" i="1"/>
  <c r="P969" i="1"/>
  <c r="U969" i="1"/>
  <c r="AB969" i="1"/>
  <c r="AF969" i="1"/>
  <c r="DL969" i="1"/>
  <c r="H970" i="1"/>
  <c r="I970" i="1"/>
  <c r="J970" i="1"/>
  <c r="N970" i="1"/>
  <c r="P970" i="1"/>
  <c r="U970" i="1"/>
  <c r="AB970" i="1"/>
  <c r="AF970" i="1"/>
  <c r="AH970" i="1"/>
  <c r="AI970" i="1" s="1"/>
  <c r="DL970" i="1"/>
  <c r="H971" i="1"/>
  <c r="AH971" i="1" s="1"/>
  <c r="AI971" i="1" s="1"/>
  <c r="I971" i="1"/>
  <c r="J971" i="1"/>
  <c r="N971" i="1"/>
  <c r="P971" i="1"/>
  <c r="U971" i="1"/>
  <c r="AB971" i="1"/>
  <c r="AF971" i="1"/>
  <c r="DL971" i="1"/>
  <c r="H972" i="1"/>
  <c r="AH972" i="1" s="1"/>
  <c r="AI972" i="1" s="1"/>
  <c r="I972" i="1"/>
  <c r="J972" i="1"/>
  <c r="N972" i="1"/>
  <c r="P972" i="1"/>
  <c r="U972" i="1"/>
  <c r="AB972" i="1"/>
  <c r="AF972" i="1"/>
  <c r="DL972" i="1"/>
  <c r="H973" i="1"/>
  <c r="AH973" i="1" s="1"/>
  <c r="AI973" i="1" s="1"/>
  <c r="I973" i="1"/>
  <c r="J973" i="1"/>
  <c r="N973" i="1"/>
  <c r="P973" i="1"/>
  <c r="U973" i="1"/>
  <c r="AB973" i="1"/>
  <c r="AF973" i="1"/>
  <c r="DL973" i="1"/>
  <c r="H974" i="1"/>
  <c r="AH974" i="1" s="1"/>
  <c r="AI974" i="1" s="1"/>
  <c r="I974" i="1"/>
  <c r="J974" i="1"/>
  <c r="N974" i="1"/>
  <c r="P974" i="1"/>
  <c r="U974" i="1"/>
  <c r="AB974" i="1"/>
  <c r="AF974" i="1"/>
  <c r="DL974" i="1"/>
  <c r="H975" i="1"/>
  <c r="AH975" i="1" s="1"/>
  <c r="AI975" i="1" s="1"/>
  <c r="I975" i="1"/>
  <c r="J975" i="1"/>
  <c r="N975" i="1"/>
  <c r="P975" i="1"/>
  <c r="U975" i="1"/>
  <c r="AB975" i="1"/>
  <c r="AF975" i="1"/>
  <c r="DL975" i="1"/>
  <c r="H976" i="1"/>
  <c r="AH976" i="1" s="1"/>
  <c r="AI976" i="1" s="1"/>
  <c r="I976" i="1"/>
  <c r="J976" i="1"/>
  <c r="N976" i="1"/>
  <c r="P976" i="1"/>
  <c r="U976" i="1"/>
  <c r="AB976" i="1"/>
  <c r="AF976" i="1"/>
  <c r="DL976" i="1"/>
  <c r="H977" i="1"/>
  <c r="AH977" i="1" s="1"/>
  <c r="AI977" i="1" s="1"/>
  <c r="I977" i="1"/>
  <c r="J977" i="1"/>
  <c r="N977" i="1"/>
  <c r="P977" i="1"/>
  <c r="U977" i="1"/>
  <c r="AB977" i="1"/>
  <c r="AF977" i="1"/>
  <c r="DL977" i="1"/>
  <c r="H978" i="1"/>
  <c r="AH978" i="1" s="1"/>
  <c r="AI978" i="1" s="1"/>
  <c r="I978" i="1"/>
  <c r="J978" i="1"/>
  <c r="N978" i="1"/>
  <c r="P978" i="1"/>
  <c r="U978" i="1"/>
  <c r="AB978" i="1"/>
  <c r="AF978" i="1"/>
  <c r="DL978" i="1"/>
  <c r="H979" i="1"/>
  <c r="AH979" i="1" s="1"/>
  <c r="AI979" i="1" s="1"/>
  <c r="I979" i="1"/>
  <c r="J979" i="1"/>
  <c r="N979" i="1"/>
  <c r="P979" i="1"/>
  <c r="U979" i="1"/>
  <c r="AB979" i="1"/>
  <c r="AF979" i="1"/>
  <c r="DL979" i="1"/>
  <c r="H980" i="1"/>
  <c r="AH980" i="1" s="1"/>
  <c r="AI980" i="1" s="1"/>
  <c r="I980" i="1"/>
  <c r="J980" i="1"/>
  <c r="N980" i="1"/>
  <c r="P980" i="1"/>
  <c r="U980" i="1"/>
  <c r="AB980" i="1"/>
  <c r="AF980" i="1"/>
  <c r="DL980" i="1"/>
  <c r="H981" i="1"/>
  <c r="AH981" i="1" s="1"/>
  <c r="AI981" i="1" s="1"/>
  <c r="I981" i="1"/>
  <c r="J981" i="1"/>
  <c r="N981" i="1"/>
  <c r="P981" i="1"/>
  <c r="U981" i="1"/>
  <c r="AB981" i="1"/>
  <c r="AF981" i="1"/>
  <c r="DL981" i="1"/>
  <c r="H982" i="1"/>
  <c r="AH982" i="1" s="1"/>
  <c r="AI982" i="1" s="1"/>
  <c r="I982" i="1"/>
  <c r="J982" i="1"/>
  <c r="N982" i="1"/>
  <c r="P982" i="1"/>
  <c r="U982" i="1"/>
  <c r="AB982" i="1"/>
  <c r="AF982" i="1"/>
  <c r="DL982" i="1"/>
  <c r="H983" i="1"/>
  <c r="AH983" i="1" s="1"/>
  <c r="AI983" i="1" s="1"/>
  <c r="I983" i="1"/>
  <c r="J983" i="1"/>
  <c r="N983" i="1"/>
  <c r="P983" i="1"/>
  <c r="U983" i="1"/>
  <c r="AB983" i="1"/>
  <c r="AF983" i="1"/>
  <c r="DL983" i="1"/>
  <c r="H984" i="1"/>
  <c r="AH984" i="1" s="1"/>
  <c r="AI984" i="1" s="1"/>
  <c r="I984" i="1"/>
  <c r="J984" i="1"/>
  <c r="N984" i="1"/>
  <c r="P984" i="1"/>
  <c r="U984" i="1"/>
  <c r="AB984" i="1"/>
  <c r="AF984" i="1"/>
  <c r="DL984" i="1"/>
  <c r="H985" i="1"/>
  <c r="AH985" i="1" s="1"/>
  <c r="AI985" i="1" s="1"/>
  <c r="I985" i="1"/>
  <c r="J985" i="1"/>
  <c r="N985" i="1"/>
  <c r="P985" i="1"/>
  <c r="U985" i="1"/>
  <c r="AB985" i="1"/>
  <c r="AF985" i="1"/>
  <c r="DL985" i="1"/>
  <c r="H986" i="1"/>
  <c r="AH986" i="1" s="1"/>
  <c r="AI986" i="1" s="1"/>
  <c r="I986" i="1"/>
  <c r="J986" i="1"/>
  <c r="N986" i="1"/>
  <c r="P986" i="1"/>
  <c r="U986" i="1"/>
  <c r="AB986" i="1"/>
  <c r="AF986" i="1"/>
  <c r="DL986" i="1"/>
  <c r="H987" i="1"/>
  <c r="AH987" i="1" s="1"/>
  <c r="AI987" i="1" s="1"/>
  <c r="I987" i="1"/>
  <c r="J987" i="1"/>
  <c r="N987" i="1"/>
  <c r="P987" i="1"/>
  <c r="U987" i="1"/>
  <c r="AB987" i="1"/>
  <c r="AF987" i="1"/>
  <c r="DL987" i="1"/>
  <c r="H988" i="1"/>
  <c r="AH988" i="1" s="1"/>
  <c r="AI988" i="1" s="1"/>
  <c r="I988" i="1"/>
  <c r="J988" i="1"/>
  <c r="N988" i="1"/>
  <c r="P988" i="1"/>
  <c r="U988" i="1"/>
  <c r="AB988" i="1"/>
  <c r="AF988" i="1"/>
  <c r="DL988" i="1"/>
  <c r="H989" i="1"/>
  <c r="AH989" i="1" s="1"/>
  <c r="AI989" i="1" s="1"/>
  <c r="I989" i="1"/>
  <c r="J989" i="1"/>
  <c r="N989" i="1"/>
  <c r="P989" i="1"/>
  <c r="U989" i="1"/>
  <c r="AB989" i="1"/>
  <c r="AF989" i="1"/>
  <c r="DL989" i="1"/>
  <c r="H990" i="1"/>
  <c r="AH990" i="1" s="1"/>
  <c r="AI990" i="1" s="1"/>
  <c r="I990" i="1"/>
  <c r="J990" i="1"/>
  <c r="N990" i="1"/>
  <c r="P990" i="1"/>
  <c r="U990" i="1"/>
  <c r="AB990" i="1"/>
  <c r="AF990" i="1"/>
  <c r="DL990" i="1"/>
  <c r="H991" i="1"/>
  <c r="I991" i="1"/>
  <c r="J991" i="1"/>
  <c r="N991" i="1"/>
  <c r="P991" i="1"/>
  <c r="U991" i="1"/>
  <c r="AB991" i="1"/>
  <c r="AF991" i="1"/>
  <c r="AH991" i="1"/>
  <c r="AI991" i="1" s="1"/>
  <c r="DL991" i="1"/>
  <c r="H992" i="1"/>
  <c r="AH992" i="1" s="1"/>
  <c r="AI992" i="1" s="1"/>
  <c r="I992" i="1"/>
  <c r="J992" i="1"/>
  <c r="N992" i="1"/>
  <c r="P992" i="1"/>
  <c r="U992" i="1"/>
  <c r="AB992" i="1"/>
  <c r="AF992" i="1"/>
  <c r="DL992" i="1"/>
  <c r="H993" i="1"/>
  <c r="AH993" i="1" s="1"/>
  <c r="AI993" i="1" s="1"/>
  <c r="I993" i="1"/>
  <c r="J993" i="1"/>
  <c r="N993" i="1"/>
  <c r="P993" i="1"/>
  <c r="U993" i="1"/>
  <c r="AB993" i="1"/>
  <c r="AF993" i="1"/>
  <c r="DL993" i="1"/>
  <c r="H994" i="1"/>
  <c r="AH994" i="1" s="1"/>
  <c r="AI994" i="1" s="1"/>
  <c r="I994" i="1"/>
  <c r="J994" i="1"/>
  <c r="N994" i="1"/>
  <c r="P994" i="1"/>
  <c r="U994" i="1"/>
  <c r="AB994" i="1"/>
  <c r="AF994" i="1"/>
  <c r="DL994" i="1"/>
  <c r="H995" i="1"/>
  <c r="AH995" i="1" s="1"/>
  <c r="AI995" i="1" s="1"/>
  <c r="I995" i="1"/>
  <c r="J995" i="1"/>
  <c r="N995" i="1"/>
  <c r="P995" i="1"/>
  <c r="U995" i="1"/>
  <c r="AB995" i="1"/>
  <c r="AF995" i="1"/>
  <c r="DL995" i="1"/>
  <c r="H996" i="1"/>
  <c r="AH996" i="1" s="1"/>
  <c r="AI996" i="1" s="1"/>
  <c r="I996" i="1"/>
  <c r="J996" i="1"/>
  <c r="N996" i="1"/>
  <c r="P996" i="1"/>
  <c r="U996" i="1"/>
  <c r="AB996" i="1"/>
  <c r="AF996" i="1"/>
  <c r="DL996" i="1"/>
  <c r="H997" i="1"/>
  <c r="AH997" i="1" s="1"/>
  <c r="AI997" i="1" s="1"/>
  <c r="I997" i="1"/>
  <c r="J997" i="1"/>
  <c r="N997" i="1"/>
  <c r="P997" i="1"/>
  <c r="U997" i="1"/>
  <c r="AB997" i="1"/>
  <c r="AF997" i="1"/>
  <c r="DL997" i="1"/>
  <c r="H998" i="1"/>
  <c r="AH998" i="1" s="1"/>
  <c r="AI998" i="1" s="1"/>
  <c r="I998" i="1"/>
  <c r="J998" i="1"/>
  <c r="N998" i="1"/>
  <c r="P998" i="1"/>
  <c r="U998" i="1"/>
  <c r="AB998" i="1"/>
  <c r="AF998" i="1"/>
  <c r="DL998" i="1"/>
  <c r="H999" i="1"/>
  <c r="AH999" i="1" s="1"/>
  <c r="AI999" i="1" s="1"/>
  <c r="I999" i="1"/>
  <c r="J999" i="1"/>
  <c r="M999" i="1"/>
  <c r="P999" i="1" s="1"/>
  <c r="U999" i="1"/>
  <c r="AB999" i="1"/>
  <c r="AF999" i="1"/>
  <c r="DL999" i="1"/>
  <c r="H1000" i="1"/>
  <c r="AH1000" i="1" s="1"/>
  <c r="AI1000" i="1" s="1"/>
  <c r="I1000" i="1"/>
  <c r="J1000" i="1"/>
  <c r="N1000" i="1"/>
  <c r="P1000" i="1"/>
  <c r="U1000" i="1"/>
  <c r="AB1000" i="1"/>
  <c r="AF1000" i="1"/>
  <c r="H1001" i="1"/>
  <c r="I1001" i="1"/>
  <c r="J1001" i="1"/>
  <c r="N1001" i="1"/>
  <c r="P1001" i="1"/>
  <c r="U1001" i="1"/>
  <c r="AB1001" i="1"/>
  <c r="AF1001" i="1"/>
  <c r="AH1001" i="1"/>
  <c r="AI1001" i="1" s="1"/>
  <c r="H1002" i="1"/>
  <c r="AH1002" i="1" s="1"/>
  <c r="AI1002" i="1" s="1"/>
  <c r="I1002" i="1"/>
  <c r="J1002" i="1"/>
  <c r="N1002" i="1"/>
  <c r="P1002" i="1"/>
  <c r="U1002" i="1"/>
  <c r="AB1002" i="1"/>
  <c r="AF1002" i="1"/>
  <c r="DL1002" i="1"/>
  <c r="H1003" i="1"/>
  <c r="AH1003" i="1" s="1"/>
  <c r="AI1003" i="1" s="1"/>
  <c r="I1003" i="1"/>
  <c r="J1003" i="1"/>
  <c r="N1003" i="1"/>
  <c r="P1003" i="1"/>
  <c r="U1003" i="1"/>
  <c r="AB1003" i="1"/>
  <c r="AF1003" i="1"/>
  <c r="DL1003" i="1"/>
  <c r="H1004" i="1"/>
  <c r="AH1004" i="1" s="1"/>
  <c r="AI1004" i="1" s="1"/>
  <c r="I1004" i="1"/>
  <c r="J1004" i="1"/>
  <c r="N1004" i="1"/>
  <c r="P1004" i="1"/>
  <c r="U1004" i="1"/>
  <c r="AB1004" i="1"/>
  <c r="AF1004" i="1"/>
  <c r="DL1004" i="1"/>
  <c r="H1005" i="1"/>
  <c r="AH1005" i="1" s="1"/>
  <c r="AI1005" i="1" s="1"/>
  <c r="I1005" i="1"/>
  <c r="J1005" i="1"/>
  <c r="N1005" i="1"/>
  <c r="P1005" i="1"/>
  <c r="U1005" i="1"/>
  <c r="AB1005" i="1"/>
  <c r="AF1005" i="1"/>
  <c r="DL1005" i="1"/>
  <c r="H1006" i="1"/>
  <c r="AH1006" i="1" s="1"/>
  <c r="AI1006" i="1" s="1"/>
  <c r="I1006" i="1"/>
  <c r="J1006" i="1"/>
  <c r="N1006" i="1"/>
  <c r="P1006" i="1"/>
  <c r="U1006" i="1"/>
  <c r="AB1006" i="1"/>
  <c r="AF1006" i="1"/>
  <c r="DL1006" i="1"/>
  <c r="H1007" i="1"/>
  <c r="AH1007" i="1" s="1"/>
  <c r="AI1007" i="1" s="1"/>
  <c r="I1007" i="1"/>
  <c r="J1007" i="1"/>
  <c r="N1007" i="1"/>
  <c r="P1007" i="1"/>
  <c r="U1007" i="1"/>
  <c r="AB1007" i="1"/>
  <c r="AF1007" i="1"/>
  <c r="DL1007" i="1"/>
  <c r="H1008" i="1"/>
  <c r="AH1008" i="1" s="1"/>
  <c r="AI1008" i="1" s="1"/>
  <c r="I1008" i="1"/>
  <c r="J1008" i="1"/>
  <c r="N1008" i="1"/>
  <c r="P1008" i="1"/>
  <c r="U1008" i="1"/>
  <c r="AB1008" i="1"/>
  <c r="AF1008" i="1"/>
  <c r="DL1008" i="1"/>
  <c r="H1009" i="1"/>
  <c r="AH1009" i="1" s="1"/>
  <c r="AI1009" i="1" s="1"/>
  <c r="I1009" i="1"/>
  <c r="J1009" i="1"/>
  <c r="N1009" i="1"/>
  <c r="P1009" i="1"/>
  <c r="U1009" i="1"/>
  <c r="AB1009" i="1"/>
  <c r="AF1009" i="1"/>
  <c r="DL1009" i="1"/>
  <c r="H1010" i="1"/>
  <c r="AH1010" i="1" s="1"/>
  <c r="AI1010" i="1" s="1"/>
  <c r="I1010" i="1"/>
  <c r="J1010" i="1"/>
  <c r="N1010" i="1"/>
  <c r="P1010" i="1"/>
  <c r="U1010" i="1"/>
  <c r="AB1010" i="1"/>
  <c r="AF1010" i="1"/>
  <c r="DL1010" i="1"/>
  <c r="H1011" i="1"/>
  <c r="AH1011" i="1" s="1"/>
  <c r="AI1011" i="1" s="1"/>
  <c r="I1011" i="1"/>
  <c r="J1011" i="1"/>
  <c r="N1011" i="1"/>
  <c r="P1011" i="1"/>
  <c r="U1011" i="1"/>
  <c r="AB1011" i="1"/>
  <c r="AF1011" i="1"/>
  <c r="DL1011" i="1"/>
  <c r="H1012" i="1"/>
  <c r="AH1012" i="1" s="1"/>
  <c r="AI1012" i="1" s="1"/>
  <c r="I1012" i="1"/>
  <c r="J1012" i="1"/>
  <c r="N1012" i="1"/>
  <c r="P1012" i="1"/>
  <c r="U1012" i="1"/>
  <c r="AB1012" i="1"/>
  <c r="AF1012" i="1"/>
  <c r="DL1012" i="1"/>
  <c r="H1013" i="1"/>
  <c r="AH1013" i="1" s="1"/>
  <c r="AI1013" i="1" s="1"/>
  <c r="I1013" i="1"/>
  <c r="J1013" i="1"/>
  <c r="N1013" i="1"/>
  <c r="P1013" i="1"/>
  <c r="U1013" i="1"/>
  <c r="AB1013" i="1"/>
  <c r="AF1013" i="1"/>
  <c r="DL1013" i="1"/>
  <c r="H1014" i="1"/>
  <c r="I1014" i="1"/>
  <c r="J1014" i="1"/>
  <c r="N1014" i="1"/>
  <c r="P1014" i="1"/>
  <c r="U1014" i="1"/>
  <c r="AB1014" i="1"/>
  <c r="AF1014" i="1"/>
  <c r="AH1014" i="1"/>
  <c r="AI1014" i="1" s="1"/>
  <c r="DL1014" i="1"/>
  <c r="H1015" i="1"/>
  <c r="I1015" i="1"/>
  <c r="J1015" i="1"/>
  <c r="N1015" i="1"/>
  <c r="P1015" i="1"/>
  <c r="U1015" i="1"/>
  <c r="AB1015" i="1"/>
  <c r="AF1015" i="1"/>
  <c r="AH1015" i="1"/>
  <c r="AI1015" i="1" s="1"/>
  <c r="DL1015" i="1"/>
  <c r="H1016" i="1"/>
  <c r="I1016" i="1"/>
  <c r="J1016" i="1"/>
  <c r="N1016" i="1"/>
  <c r="P1016" i="1"/>
  <c r="U1016" i="1"/>
  <c r="AB1016" i="1"/>
  <c r="AF1016" i="1"/>
  <c r="AH1016" i="1"/>
  <c r="AI1016" i="1" s="1"/>
  <c r="DL1016" i="1"/>
  <c r="H1017" i="1"/>
  <c r="AH1017" i="1" s="1"/>
  <c r="AI1017" i="1" s="1"/>
  <c r="I1017" i="1"/>
  <c r="J1017" i="1"/>
  <c r="N1017" i="1"/>
  <c r="P1017" i="1"/>
  <c r="U1017" i="1"/>
  <c r="AB1017" i="1"/>
  <c r="AF1017" i="1"/>
  <c r="DL1017" i="1"/>
  <c r="H1018" i="1"/>
  <c r="AH1018" i="1" s="1"/>
  <c r="AI1018" i="1" s="1"/>
  <c r="I1018" i="1"/>
  <c r="J1018" i="1"/>
  <c r="N1018" i="1"/>
  <c r="P1018" i="1"/>
  <c r="U1018" i="1"/>
  <c r="AB1018" i="1"/>
  <c r="AF1018" i="1"/>
  <c r="DL1018" i="1"/>
  <c r="H1019" i="1"/>
  <c r="AH1019" i="1" s="1"/>
  <c r="AI1019" i="1" s="1"/>
  <c r="I1019" i="1"/>
  <c r="J1019" i="1"/>
  <c r="N1019" i="1"/>
  <c r="P1019" i="1"/>
  <c r="U1019" i="1"/>
  <c r="AB1019" i="1"/>
  <c r="AF1019" i="1"/>
  <c r="DL1019" i="1"/>
  <c r="H1020" i="1"/>
  <c r="I1020" i="1"/>
  <c r="J1020" i="1"/>
  <c r="N1020" i="1"/>
  <c r="P1020" i="1"/>
  <c r="U1020" i="1"/>
  <c r="AB1020" i="1"/>
  <c r="AF1020" i="1"/>
  <c r="AH1020" i="1"/>
  <c r="AI1020" i="1" s="1"/>
  <c r="DL1020" i="1"/>
  <c r="H1021" i="1"/>
  <c r="AH1021" i="1" s="1"/>
  <c r="AI1021" i="1" s="1"/>
  <c r="I1021" i="1"/>
  <c r="J1021" i="1"/>
  <c r="N1021" i="1"/>
  <c r="P1021" i="1"/>
  <c r="U1021" i="1"/>
  <c r="AB1021" i="1"/>
  <c r="AF1021" i="1"/>
  <c r="DL1021" i="1"/>
  <c r="H1022" i="1"/>
  <c r="AH1022" i="1" s="1"/>
  <c r="AI1022" i="1" s="1"/>
  <c r="I1022" i="1"/>
  <c r="J1022" i="1"/>
  <c r="N1022" i="1"/>
  <c r="P1022" i="1"/>
  <c r="U1022" i="1"/>
  <c r="AB1022" i="1"/>
  <c r="AF1022" i="1"/>
  <c r="DL1022" i="1"/>
  <c r="H1023" i="1"/>
  <c r="AH1023" i="1" s="1"/>
  <c r="AI1023" i="1" s="1"/>
  <c r="I1023" i="1"/>
  <c r="J1023" i="1"/>
  <c r="N1023" i="1"/>
  <c r="P1023" i="1"/>
  <c r="U1023" i="1"/>
  <c r="AB1023" i="1"/>
  <c r="AF1023" i="1"/>
  <c r="DL1023" i="1"/>
  <c r="H1024" i="1"/>
  <c r="AH1024" i="1" s="1"/>
  <c r="AI1024" i="1" s="1"/>
  <c r="I1024" i="1"/>
  <c r="J1024" i="1"/>
  <c r="N1024" i="1"/>
  <c r="P1024" i="1"/>
  <c r="U1024" i="1"/>
  <c r="AB1024" i="1"/>
  <c r="AF1024" i="1"/>
  <c r="DL1024" i="1"/>
  <c r="H1025" i="1"/>
  <c r="AH1025" i="1" s="1"/>
  <c r="AI1025" i="1" s="1"/>
  <c r="I1025" i="1"/>
  <c r="J1025" i="1"/>
  <c r="N1025" i="1"/>
  <c r="P1025" i="1"/>
  <c r="U1025" i="1"/>
  <c r="AB1025" i="1"/>
  <c r="AF1025" i="1"/>
  <c r="DL1025" i="1"/>
  <c r="H1026" i="1"/>
  <c r="AH1026" i="1" s="1"/>
  <c r="AI1026" i="1" s="1"/>
  <c r="I1026" i="1"/>
  <c r="J1026" i="1"/>
  <c r="N1026" i="1"/>
  <c r="P1026" i="1"/>
  <c r="U1026" i="1"/>
  <c r="AB1026" i="1"/>
  <c r="AF1026" i="1"/>
  <c r="DL1026" i="1"/>
  <c r="H1027" i="1"/>
  <c r="AH1027" i="1" s="1"/>
  <c r="AI1027" i="1" s="1"/>
  <c r="I1027" i="1"/>
  <c r="J1027" i="1"/>
  <c r="N1027" i="1"/>
  <c r="P1027" i="1"/>
  <c r="U1027" i="1"/>
  <c r="AB1027" i="1"/>
  <c r="AF1027" i="1"/>
  <c r="DL1027" i="1"/>
  <c r="H1028" i="1"/>
  <c r="AH1028" i="1" s="1"/>
  <c r="AI1028" i="1" s="1"/>
  <c r="I1028" i="1"/>
  <c r="J1028" i="1"/>
  <c r="N1028" i="1"/>
  <c r="P1028" i="1"/>
  <c r="U1028" i="1"/>
  <c r="AB1028" i="1"/>
  <c r="AF1028" i="1"/>
  <c r="DL1028" i="1"/>
  <c r="H1029" i="1"/>
  <c r="AH1029" i="1" s="1"/>
  <c r="AI1029" i="1" s="1"/>
  <c r="I1029" i="1"/>
  <c r="J1029" i="1"/>
  <c r="N1029" i="1"/>
  <c r="P1029" i="1"/>
  <c r="U1029" i="1"/>
  <c r="AB1029" i="1"/>
  <c r="AF1029" i="1"/>
  <c r="DL1029" i="1"/>
  <c r="H1030" i="1"/>
  <c r="AH1030" i="1" s="1"/>
  <c r="AI1030" i="1" s="1"/>
  <c r="I1030" i="1"/>
  <c r="J1030" i="1"/>
  <c r="N1030" i="1"/>
  <c r="P1030" i="1"/>
  <c r="U1030" i="1"/>
  <c r="AB1030" i="1"/>
  <c r="AF1030" i="1"/>
  <c r="DL1030" i="1"/>
  <c r="H1031" i="1"/>
  <c r="AH1031" i="1" s="1"/>
  <c r="AI1031" i="1" s="1"/>
  <c r="I1031" i="1"/>
  <c r="J1031" i="1"/>
  <c r="N1031" i="1"/>
  <c r="P1031" i="1"/>
  <c r="U1031" i="1"/>
  <c r="AB1031" i="1"/>
  <c r="AF1031" i="1"/>
  <c r="DL1031" i="1"/>
  <c r="H1032" i="1"/>
  <c r="AH1032" i="1" s="1"/>
  <c r="AI1032" i="1" s="1"/>
  <c r="I1032" i="1"/>
  <c r="J1032" i="1"/>
  <c r="N1032" i="1"/>
  <c r="P1032" i="1"/>
  <c r="U1032" i="1"/>
  <c r="AB1032" i="1"/>
  <c r="AF1032" i="1"/>
  <c r="DL1032" i="1"/>
  <c r="H1033" i="1"/>
  <c r="AH1033" i="1" s="1"/>
  <c r="AI1033" i="1" s="1"/>
  <c r="I1033" i="1"/>
  <c r="J1033" i="1"/>
  <c r="N1033" i="1"/>
  <c r="P1033" i="1"/>
  <c r="U1033" i="1"/>
  <c r="AB1033" i="1"/>
  <c r="AF1033" i="1"/>
  <c r="DL1033" i="1"/>
  <c r="H1034" i="1"/>
  <c r="AH1034" i="1" s="1"/>
  <c r="AI1034" i="1" s="1"/>
  <c r="I1034" i="1"/>
  <c r="J1034" i="1"/>
  <c r="N1034" i="1"/>
  <c r="P1034" i="1"/>
  <c r="U1034" i="1"/>
  <c r="AB1034" i="1"/>
  <c r="AF1034" i="1"/>
  <c r="DL1034" i="1"/>
  <c r="H1035" i="1"/>
  <c r="AH1035" i="1" s="1"/>
  <c r="AI1035" i="1" s="1"/>
  <c r="I1035" i="1"/>
  <c r="J1035" i="1"/>
  <c r="N1035" i="1"/>
  <c r="P1035" i="1"/>
  <c r="U1035" i="1"/>
  <c r="AB1035" i="1"/>
  <c r="AF1035" i="1"/>
  <c r="DL1035" i="1"/>
  <c r="H1036" i="1"/>
  <c r="AH1036" i="1" s="1"/>
  <c r="AI1036" i="1" s="1"/>
  <c r="I1036" i="1"/>
  <c r="J1036" i="1"/>
  <c r="N1036" i="1"/>
  <c r="P1036" i="1"/>
  <c r="U1036" i="1"/>
  <c r="AB1036" i="1"/>
  <c r="AF1036" i="1"/>
  <c r="DL1036" i="1"/>
  <c r="H1037" i="1"/>
  <c r="AH1037" i="1" s="1"/>
  <c r="AI1037" i="1" s="1"/>
  <c r="I1037" i="1"/>
  <c r="J1037" i="1"/>
  <c r="N1037" i="1"/>
  <c r="P1037" i="1"/>
  <c r="U1037" i="1"/>
  <c r="AB1037" i="1"/>
  <c r="AF1037" i="1"/>
  <c r="DL1037" i="1"/>
  <c r="H1038" i="1"/>
  <c r="AH1038" i="1" s="1"/>
  <c r="AI1038" i="1" s="1"/>
  <c r="I1038" i="1"/>
  <c r="J1038" i="1"/>
  <c r="N1038" i="1"/>
  <c r="P1038" i="1"/>
  <c r="U1038" i="1"/>
  <c r="AB1038" i="1"/>
  <c r="AF1038" i="1"/>
  <c r="DL1038" i="1"/>
  <c r="H1039" i="1"/>
  <c r="AH1039" i="1" s="1"/>
  <c r="AI1039" i="1" s="1"/>
  <c r="I1039" i="1"/>
  <c r="J1039" i="1"/>
  <c r="N1039" i="1"/>
  <c r="P1039" i="1"/>
  <c r="U1039" i="1"/>
  <c r="AB1039" i="1"/>
  <c r="AF1039" i="1"/>
  <c r="DL1039" i="1"/>
  <c r="H1040" i="1"/>
  <c r="AH1040" i="1" s="1"/>
  <c r="AI1040" i="1" s="1"/>
  <c r="I1040" i="1"/>
  <c r="J1040" i="1"/>
  <c r="N1040" i="1"/>
  <c r="P1040" i="1"/>
  <c r="U1040" i="1"/>
  <c r="AB1040" i="1"/>
  <c r="AF1040" i="1"/>
  <c r="DL1040" i="1"/>
  <c r="H1041" i="1"/>
  <c r="I1041" i="1"/>
  <c r="J1041" i="1"/>
  <c r="N1041" i="1"/>
  <c r="P1041" i="1"/>
  <c r="U1041" i="1"/>
  <c r="AB1041" i="1"/>
  <c r="AF1041" i="1"/>
  <c r="AH1041" i="1"/>
  <c r="AI1041" i="1" s="1"/>
  <c r="DL1041" i="1"/>
  <c r="H1042" i="1"/>
  <c r="AH1042" i="1" s="1"/>
  <c r="AI1042" i="1" s="1"/>
  <c r="I1042" i="1"/>
  <c r="J1042" i="1"/>
  <c r="N1042" i="1"/>
  <c r="P1042" i="1"/>
  <c r="U1042" i="1"/>
  <c r="AB1042" i="1"/>
  <c r="AF1042" i="1"/>
  <c r="DL1042" i="1"/>
  <c r="H1043" i="1"/>
  <c r="AH1043" i="1" s="1"/>
  <c r="AI1043" i="1" s="1"/>
  <c r="I1043" i="1"/>
  <c r="J1043" i="1"/>
  <c r="N1043" i="1"/>
  <c r="P1043" i="1"/>
  <c r="U1043" i="1"/>
  <c r="AB1043" i="1"/>
  <c r="AF1043" i="1"/>
  <c r="DL1043" i="1"/>
  <c r="H1044" i="1"/>
  <c r="AH1044" i="1" s="1"/>
  <c r="AI1044" i="1" s="1"/>
  <c r="I1044" i="1"/>
  <c r="J1044" i="1"/>
  <c r="N1044" i="1"/>
  <c r="P1044" i="1"/>
  <c r="U1044" i="1"/>
  <c r="AB1044" i="1"/>
  <c r="AF1044" i="1"/>
  <c r="DL1044" i="1"/>
  <c r="H1045" i="1"/>
  <c r="AH1045" i="1" s="1"/>
  <c r="AI1045" i="1" s="1"/>
  <c r="I1045" i="1"/>
  <c r="J1045" i="1"/>
  <c r="N1045" i="1"/>
  <c r="P1045" i="1"/>
  <c r="U1045" i="1"/>
  <c r="AB1045" i="1"/>
  <c r="AF1045" i="1"/>
  <c r="DL1045" i="1"/>
  <c r="H1046" i="1"/>
  <c r="AH1046" i="1" s="1"/>
  <c r="AI1046" i="1" s="1"/>
  <c r="I1046" i="1"/>
  <c r="J1046" i="1"/>
  <c r="N1046" i="1"/>
  <c r="P1046" i="1"/>
  <c r="U1046" i="1"/>
  <c r="AB1046" i="1"/>
  <c r="AF1046" i="1"/>
  <c r="DL1046" i="1"/>
  <c r="H1047" i="1"/>
  <c r="AH1047" i="1" s="1"/>
  <c r="AI1047" i="1" s="1"/>
  <c r="I1047" i="1"/>
  <c r="J1047" i="1"/>
  <c r="N1047" i="1"/>
  <c r="P1047" i="1"/>
  <c r="U1047" i="1"/>
  <c r="AB1047" i="1"/>
  <c r="AF1047" i="1"/>
  <c r="DL1047" i="1"/>
  <c r="H1048" i="1"/>
  <c r="AH1048" i="1" s="1"/>
  <c r="AI1048" i="1" s="1"/>
  <c r="I1048" i="1"/>
  <c r="J1048" i="1"/>
  <c r="N1048" i="1"/>
  <c r="P1048" i="1"/>
  <c r="U1048" i="1"/>
  <c r="AB1048" i="1"/>
  <c r="AF1048" i="1"/>
  <c r="DL1048" i="1"/>
  <c r="H1049" i="1"/>
  <c r="AH1049" i="1" s="1"/>
  <c r="AI1049" i="1" s="1"/>
  <c r="I1049" i="1"/>
  <c r="J1049" i="1"/>
  <c r="N1049" i="1"/>
  <c r="P1049" i="1"/>
  <c r="U1049" i="1"/>
  <c r="AB1049" i="1"/>
  <c r="AF1049" i="1"/>
  <c r="DL1049" i="1"/>
  <c r="H1050" i="1"/>
  <c r="AH1050" i="1" s="1"/>
  <c r="AI1050" i="1" s="1"/>
  <c r="I1050" i="1"/>
  <c r="J1050" i="1"/>
  <c r="N1050" i="1"/>
  <c r="P1050" i="1"/>
  <c r="U1050" i="1"/>
  <c r="AB1050" i="1"/>
  <c r="AF1050" i="1"/>
  <c r="DL1050" i="1"/>
  <c r="H1051" i="1"/>
  <c r="I1051" i="1"/>
  <c r="J1051" i="1"/>
  <c r="N1051" i="1"/>
  <c r="P1051" i="1"/>
  <c r="U1051" i="1"/>
  <c r="AB1051" i="1"/>
  <c r="AF1051" i="1"/>
  <c r="AH1051" i="1"/>
  <c r="AI1051" i="1" s="1"/>
  <c r="DL1051" i="1"/>
  <c r="H1052" i="1"/>
  <c r="AH1052" i="1" s="1"/>
  <c r="AI1052" i="1" s="1"/>
  <c r="I1052" i="1"/>
  <c r="J1052" i="1"/>
  <c r="N1052" i="1"/>
  <c r="P1052" i="1"/>
  <c r="U1052" i="1"/>
  <c r="AB1052" i="1"/>
  <c r="AF1052" i="1"/>
  <c r="DL1052" i="1"/>
  <c r="H1053" i="1"/>
  <c r="AH1053" i="1" s="1"/>
  <c r="AI1053" i="1" s="1"/>
  <c r="I1053" i="1"/>
  <c r="J1053" i="1"/>
  <c r="N1053" i="1"/>
  <c r="P1053" i="1"/>
  <c r="U1053" i="1"/>
  <c r="AB1053" i="1"/>
  <c r="AF1053" i="1"/>
  <c r="DL1053" i="1"/>
  <c r="H1054" i="1"/>
  <c r="AH1054" i="1" s="1"/>
  <c r="AI1054" i="1" s="1"/>
  <c r="I1054" i="1"/>
  <c r="J1054" i="1"/>
  <c r="N1054" i="1"/>
  <c r="P1054" i="1"/>
  <c r="U1054" i="1"/>
  <c r="AB1054" i="1"/>
  <c r="AF1054" i="1"/>
  <c r="DL1054" i="1"/>
  <c r="H1055" i="1"/>
  <c r="AH1055" i="1" s="1"/>
  <c r="AI1055" i="1" s="1"/>
  <c r="I1055" i="1"/>
  <c r="J1055" i="1"/>
  <c r="N1055" i="1"/>
  <c r="P1055" i="1"/>
  <c r="U1055" i="1"/>
  <c r="AB1055" i="1"/>
  <c r="AF1055" i="1"/>
  <c r="DL1055" i="1"/>
  <c r="H1056" i="1"/>
  <c r="I1056" i="1"/>
  <c r="J1056" i="1"/>
  <c r="N1056" i="1"/>
  <c r="P1056" i="1"/>
  <c r="U1056" i="1"/>
  <c r="AB1056" i="1"/>
  <c r="AF1056" i="1"/>
  <c r="AH1056" i="1"/>
  <c r="AI1056" i="1" s="1"/>
  <c r="DL1056" i="1"/>
  <c r="H1057" i="1"/>
  <c r="AH1057" i="1" s="1"/>
  <c r="AI1057" i="1" s="1"/>
  <c r="I1057" i="1"/>
  <c r="J1057" i="1"/>
  <c r="N1057" i="1"/>
  <c r="P1057" i="1"/>
  <c r="U1057" i="1"/>
  <c r="AB1057" i="1"/>
  <c r="AF1057" i="1"/>
  <c r="DL1057" i="1"/>
  <c r="H1058" i="1"/>
  <c r="AH1058" i="1" s="1"/>
  <c r="AI1058" i="1" s="1"/>
  <c r="I1058" i="1"/>
  <c r="J1058" i="1"/>
  <c r="N1058" i="1"/>
  <c r="P1058" i="1"/>
  <c r="U1058" i="1"/>
  <c r="AB1058" i="1"/>
  <c r="AF1058" i="1"/>
  <c r="DL1058" i="1"/>
  <c r="H1059" i="1"/>
  <c r="AH1059" i="1" s="1"/>
  <c r="AI1059" i="1" s="1"/>
  <c r="I1059" i="1"/>
  <c r="J1059" i="1"/>
  <c r="N1059" i="1"/>
  <c r="P1059" i="1"/>
  <c r="U1059" i="1"/>
  <c r="AB1059" i="1"/>
  <c r="AF1059" i="1"/>
  <c r="DL1059" i="1"/>
  <c r="H1060" i="1"/>
  <c r="AH1060" i="1" s="1"/>
  <c r="AI1060" i="1" s="1"/>
  <c r="I1060" i="1"/>
  <c r="J1060" i="1"/>
  <c r="N1060" i="1"/>
  <c r="P1060" i="1"/>
  <c r="U1060" i="1"/>
  <c r="AB1060" i="1"/>
  <c r="AF1060" i="1"/>
  <c r="DL1060" i="1"/>
  <c r="H1061" i="1"/>
  <c r="AH1061" i="1" s="1"/>
  <c r="AI1061" i="1" s="1"/>
  <c r="I1061" i="1"/>
  <c r="J1061" i="1"/>
  <c r="N1061" i="1"/>
  <c r="P1061" i="1"/>
  <c r="U1061" i="1"/>
  <c r="AB1061" i="1"/>
  <c r="AF1061" i="1"/>
  <c r="DL1061" i="1"/>
  <c r="H1062" i="1"/>
  <c r="AH1062" i="1" s="1"/>
  <c r="AI1062" i="1" s="1"/>
  <c r="I1062" i="1"/>
  <c r="J1062" i="1"/>
  <c r="N1062" i="1"/>
  <c r="P1062" i="1"/>
  <c r="U1062" i="1"/>
  <c r="AB1062" i="1"/>
  <c r="AF1062" i="1"/>
  <c r="DL1062" i="1"/>
  <c r="H1063" i="1"/>
  <c r="AH1063" i="1" s="1"/>
  <c r="AI1063" i="1" s="1"/>
  <c r="I1063" i="1"/>
  <c r="J1063" i="1"/>
  <c r="N1063" i="1"/>
  <c r="P1063" i="1"/>
  <c r="U1063" i="1"/>
  <c r="AB1063" i="1"/>
  <c r="AF1063" i="1"/>
  <c r="DL1063" i="1"/>
  <c r="H1064" i="1"/>
  <c r="I1064" i="1"/>
  <c r="J1064" i="1"/>
  <c r="N1064" i="1"/>
  <c r="P1064" i="1"/>
  <c r="U1064" i="1"/>
  <c r="AB1064" i="1"/>
  <c r="AF1064" i="1"/>
  <c r="AH1064" i="1"/>
  <c r="AI1064" i="1" s="1"/>
  <c r="DL1064" i="1"/>
  <c r="H1065" i="1"/>
  <c r="I1065" i="1"/>
  <c r="J1065" i="1"/>
  <c r="N1065" i="1"/>
  <c r="P1065" i="1"/>
  <c r="U1065" i="1"/>
  <c r="AB1065" i="1"/>
  <c r="AF1065" i="1"/>
  <c r="AH1065" i="1"/>
  <c r="AI1065" i="1" s="1"/>
  <c r="DL1065" i="1"/>
  <c r="H1066" i="1"/>
  <c r="AH1066" i="1" s="1"/>
  <c r="AI1066" i="1" s="1"/>
  <c r="I1066" i="1"/>
  <c r="J1066" i="1"/>
  <c r="N1066" i="1"/>
  <c r="P1066" i="1"/>
  <c r="U1066" i="1"/>
  <c r="AB1066" i="1"/>
  <c r="AF1066" i="1"/>
  <c r="DL1066" i="1"/>
  <c r="H1067" i="1"/>
  <c r="AH1067" i="1" s="1"/>
  <c r="AI1067" i="1" s="1"/>
  <c r="I1067" i="1"/>
  <c r="J1067" i="1"/>
  <c r="N1067" i="1"/>
  <c r="P1067" i="1"/>
  <c r="U1067" i="1"/>
  <c r="AB1067" i="1"/>
  <c r="AF1067" i="1"/>
  <c r="DL1067" i="1"/>
  <c r="H1068" i="1"/>
  <c r="AH1068" i="1" s="1"/>
  <c r="AI1068" i="1" s="1"/>
  <c r="I1068" i="1"/>
  <c r="J1068" i="1"/>
  <c r="M1068" i="1"/>
  <c r="P1068" i="1" s="1"/>
  <c r="U1068" i="1"/>
  <c r="AB1068" i="1"/>
  <c r="AF1068" i="1"/>
  <c r="DL1068" i="1"/>
  <c r="H1069" i="1"/>
  <c r="AH1069" i="1" s="1"/>
  <c r="AI1069" i="1" s="1"/>
  <c r="I1069" i="1"/>
  <c r="J1069" i="1"/>
  <c r="M1069" i="1"/>
  <c r="U1069" i="1"/>
  <c r="AB1069" i="1"/>
  <c r="AF1069" i="1"/>
  <c r="DL1069" i="1"/>
  <c r="H1070" i="1"/>
  <c r="AH1070" i="1" s="1"/>
  <c r="AI1070" i="1" s="1"/>
  <c r="I1070" i="1"/>
  <c r="J1070" i="1"/>
  <c r="N1070" i="1"/>
  <c r="P1070" i="1"/>
  <c r="U1070" i="1"/>
  <c r="AB1070" i="1"/>
  <c r="AF1070" i="1"/>
  <c r="DL1070" i="1"/>
  <c r="H1071" i="1"/>
  <c r="AH1071" i="1" s="1"/>
  <c r="AI1071" i="1" s="1"/>
  <c r="I1071" i="1"/>
  <c r="J1071" i="1"/>
  <c r="N1071" i="1"/>
  <c r="P1071" i="1"/>
  <c r="U1071" i="1"/>
  <c r="AB1071" i="1"/>
  <c r="AF1071" i="1"/>
  <c r="DL1071" i="1"/>
  <c r="H1072" i="1"/>
  <c r="AH1072" i="1" s="1"/>
  <c r="AI1072" i="1" s="1"/>
  <c r="I1072" i="1"/>
  <c r="J1072" i="1"/>
  <c r="N1072" i="1"/>
  <c r="P1072" i="1"/>
  <c r="U1072" i="1"/>
  <c r="AB1072" i="1"/>
  <c r="AF1072" i="1"/>
  <c r="DL1072" i="1"/>
  <c r="H1073" i="1"/>
  <c r="AH1073" i="1" s="1"/>
  <c r="AI1073" i="1" s="1"/>
  <c r="I1073" i="1"/>
  <c r="J1073" i="1"/>
  <c r="N1073" i="1"/>
  <c r="P1073" i="1"/>
  <c r="U1073" i="1"/>
  <c r="AB1073" i="1"/>
  <c r="AF1073" i="1"/>
  <c r="DL1073" i="1"/>
  <c r="H1074" i="1"/>
  <c r="AH1074" i="1" s="1"/>
  <c r="AI1074" i="1" s="1"/>
  <c r="I1074" i="1"/>
  <c r="J1074" i="1"/>
  <c r="N1074" i="1"/>
  <c r="P1074" i="1"/>
  <c r="U1074" i="1"/>
  <c r="AB1074" i="1"/>
  <c r="AF1074" i="1"/>
  <c r="DL1074" i="1"/>
  <c r="H1075" i="1"/>
  <c r="AH1075" i="1" s="1"/>
  <c r="AI1075" i="1" s="1"/>
  <c r="I1075" i="1"/>
  <c r="J1075" i="1"/>
  <c r="N1075" i="1"/>
  <c r="P1075" i="1"/>
  <c r="U1075" i="1"/>
  <c r="AB1075" i="1"/>
  <c r="AF1075" i="1"/>
  <c r="DL1075" i="1"/>
  <c r="H1076" i="1"/>
  <c r="AH1076" i="1" s="1"/>
  <c r="AI1076" i="1" s="1"/>
  <c r="I1076" i="1"/>
  <c r="J1076" i="1"/>
  <c r="N1076" i="1"/>
  <c r="P1076" i="1"/>
  <c r="U1076" i="1"/>
  <c r="AB1076" i="1"/>
  <c r="AF1076" i="1"/>
  <c r="DL1076" i="1"/>
  <c r="H1077" i="1"/>
  <c r="AH1077" i="1" s="1"/>
  <c r="AI1077" i="1" s="1"/>
  <c r="I1077" i="1"/>
  <c r="J1077" i="1"/>
  <c r="N1077" i="1"/>
  <c r="P1077" i="1"/>
  <c r="U1077" i="1"/>
  <c r="AB1077" i="1"/>
  <c r="AF1077" i="1"/>
  <c r="DL1077" i="1"/>
  <c r="H1078" i="1"/>
  <c r="AH1078" i="1" s="1"/>
  <c r="AI1078" i="1" s="1"/>
  <c r="I1078" i="1"/>
  <c r="J1078" i="1"/>
  <c r="N1078" i="1"/>
  <c r="P1078" i="1"/>
  <c r="U1078" i="1"/>
  <c r="AB1078" i="1"/>
  <c r="AF1078" i="1"/>
  <c r="DL1078" i="1"/>
  <c r="H1079" i="1"/>
  <c r="AH1079" i="1" s="1"/>
  <c r="AI1079" i="1" s="1"/>
  <c r="I1079" i="1"/>
  <c r="J1079" i="1"/>
  <c r="N1079" i="1"/>
  <c r="P1079" i="1"/>
  <c r="U1079" i="1"/>
  <c r="AB1079" i="1"/>
  <c r="AF1079" i="1"/>
  <c r="DL1079" i="1"/>
  <c r="H1080" i="1"/>
  <c r="AH1080" i="1" s="1"/>
  <c r="AI1080" i="1" s="1"/>
  <c r="I1080" i="1"/>
  <c r="J1080" i="1"/>
  <c r="N1080" i="1"/>
  <c r="P1080" i="1"/>
  <c r="U1080" i="1"/>
  <c r="AB1080" i="1"/>
  <c r="AF1080" i="1"/>
  <c r="DL1080" i="1"/>
  <c r="H1081" i="1"/>
  <c r="AH1081" i="1" s="1"/>
  <c r="AI1081" i="1" s="1"/>
  <c r="I1081" i="1"/>
  <c r="J1081" i="1"/>
  <c r="N1081" i="1"/>
  <c r="P1081" i="1"/>
  <c r="U1081" i="1"/>
  <c r="AB1081" i="1"/>
  <c r="AF1081" i="1"/>
  <c r="DL1081" i="1"/>
  <c r="H1082" i="1"/>
  <c r="AH1082" i="1" s="1"/>
  <c r="AI1082" i="1" s="1"/>
  <c r="I1082" i="1"/>
  <c r="J1082" i="1"/>
  <c r="N1082" i="1"/>
  <c r="P1082" i="1"/>
  <c r="U1082" i="1"/>
  <c r="AB1082" i="1"/>
  <c r="AF1082" i="1"/>
  <c r="DL1082" i="1"/>
  <c r="H1083" i="1"/>
  <c r="AH1083" i="1" s="1"/>
  <c r="AI1083" i="1" s="1"/>
  <c r="I1083" i="1"/>
  <c r="J1083" i="1"/>
  <c r="N1083" i="1"/>
  <c r="P1083" i="1"/>
  <c r="U1083" i="1"/>
  <c r="AB1083" i="1"/>
  <c r="AF1083" i="1"/>
  <c r="DL1083" i="1"/>
  <c r="H1084" i="1"/>
  <c r="AH1084" i="1" s="1"/>
  <c r="AI1084" i="1" s="1"/>
  <c r="I1084" i="1"/>
  <c r="J1084" i="1"/>
  <c r="N1084" i="1"/>
  <c r="P1084" i="1"/>
  <c r="U1084" i="1"/>
  <c r="AB1084" i="1"/>
  <c r="AF1084" i="1"/>
  <c r="DL1084" i="1"/>
  <c r="H1085" i="1"/>
  <c r="AH1085" i="1" s="1"/>
  <c r="AI1085" i="1" s="1"/>
  <c r="I1085" i="1"/>
  <c r="J1085" i="1"/>
  <c r="N1085" i="1"/>
  <c r="P1085" i="1"/>
  <c r="U1085" i="1"/>
  <c r="AB1085" i="1"/>
  <c r="AF1085" i="1"/>
  <c r="DL1085" i="1"/>
  <c r="H1086" i="1"/>
  <c r="AH1086" i="1" s="1"/>
  <c r="AI1086" i="1" s="1"/>
  <c r="I1086" i="1"/>
  <c r="J1086" i="1"/>
  <c r="N1086" i="1"/>
  <c r="P1086" i="1"/>
  <c r="U1086" i="1"/>
  <c r="AB1086" i="1"/>
  <c r="AF1086" i="1"/>
  <c r="DL1086" i="1"/>
  <c r="H1087" i="1"/>
  <c r="AH1087" i="1" s="1"/>
  <c r="AI1087" i="1" s="1"/>
  <c r="I1087" i="1"/>
  <c r="J1087" i="1"/>
  <c r="N1087" i="1"/>
  <c r="P1087" i="1"/>
  <c r="U1087" i="1"/>
  <c r="AB1087" i="1"/>
  <c r="AF1087" i="1"/>
  <c r="DL1087" i="1"/>
  <c r="H1088" i="1"/>
  <c r="AH1088" i="1" s="1"/>
  <c r="AI1088" i="1" s="1"/>
  <c r="I1088" i="1"/>
  <c r="J1088" i="1"/>
  <c r="N1088" i="1"/>
  <c r="P1088" i="1"/>
  <c r="U1088" i="1"/>
  <c r="AB1088" i="1"/>
  <c r="AF1088" i="1"/>
  <c r="DL1088" i="1"/>
  <c r="H1089" i="1"/>
  <c r="AH1089" i="1" s="1"/>
  <c r="AI1089" i="1" s="1"/>
  <c r="I1089" i="1"/>
  <c r="J1089" i="1"/>
  <c r="N1089" i="1"/>
  <c r="P1089" i="1"/>
  <c r="U1089" i="1"/>
  <c r="AB1089" i="1"/>
  <c r="AF1089" i="1"/>
  <c r="DL1089" i="1"/>
  <c r="H1090" i="1"/>
  <c r="AH1090" i="1" s="1"/>
  <c r="AI1090" i="1" s="1"/>
  <c r="I1090" i="1"/>
  <c r="J1090" i="1"/>
  <c r="N1090" i="1"/>
  <c r="P1090" i="1"/>
  <c r="U1090" i="1"/>
  <c r="AB1090" i="1"/>
  <c r="AF1090" i="1"/>
  <c r="DL1090" i="1"/>
  <c r="H1091" i="1"/>
  <c r="AH1091" i="1" s="1"/>
  <c r="AI1091" i="1" s="1"/>
  <c r="I1091" i="1"/>
  <c r="J1091" i="1"/>
  <c r="N1091" i="1"/>
  <c r="P1091" i="1"/>
  <c r="U1091" i="1"/>
  <c r="AB1091" i="1"/>
  <c r="AF1091" i="1"/>
  <c r="DL1091" i="1"/>
  <c r="H1092" i="1"/>
  <c r="I1092" i="1"/>
  <c r="J1092" i="1"/>
  <c r="N1092" i="1"/>
  <c r="P1092" i="1"/>
  <c r="U1092" i="1"/>
  <c r="AB1092" i="1"/>
  <c r="AF1092" i="1"/>
  <c r="AH1092" i="1"/>
  <c r="AI1092" i="1" s="1"/>
  <c r="DL1092" i="1"/>
  <c r="H1093" i="1"/>
  <c r="AH1093" i="1" s="1"/>
  <c r="AI1093" i="1" s="1"/>
  <c r="I1093" i="1"/>
  <c r="J1093" i="1"/>
  <c r="N1093" i="1"/>
  <c r="P1093" i="1"/>
  <c r="U1093" i="1"/>
  <c r="AB1093" i="1"/>
  <c r="AF1093" i="1"/>
  <c r="DL1093" i="1"/>
  <c r="H1094" i="1"/>
  <c r="AH1094" i="1" s="1"/>
  <c r="AI1094" i="1" s="1"/>
  <c r="I1094" i="1"/>
  <c r="J1094" i="1"/>
  <c r="N1094" i="1"/>
  <c r="P1094" i="1"/>
  <c r="U1094" i="1"/>
  <c r="AB1094" i="1"/>
  <c r="AF1094" i="1"/>
  <c r="DL1094" i="1"/>
  <c r="H1095" i="1"/>
  <c r="AH1095" i="1" s="1"/>
  <c r="AI1095" i="1" s="1"/>
  <c r="I1095" i="1"/>
  <c r="J1095" i="1"/>
  <c r="N1095" i="1"/>
  <c r="P1095" i="1"/>
  <c r="U1095" i="1"/>
  <c r="AB1095" i="1"/>
  <c r="AF1095" i="1"/>
  <c r="DL1095" i="1"/>
  <c r="H1096" i="1"/>
  <c r="AH1096" i="1" s="1"/>
  <c r="AI1096" i="1" s="1"/>
  <c r="I1096" i="1"/>
  <c r="J1096" i="1"/>
  <c r="N1096" i="1"/>
  <c r="P1096" i="1"/>
  <c r="U1096" i="1"/>
  <c r="AB1096" i="1"/>
  <c r="AF1096" i="1"/>
  <c r="DL1096" i="1"/>
  <c r="H1097" i="1"/>
  <c r="AH1097" i="1" s="1"/>
  <c r="AI1097" i="1" s="1"/>
  <c r="I1097" i="1"/>
  <c r="J1097" i="1"/>
  <c r="N1097" i="1"/>
  <c r="P1097" i="1"/>
  <c r="U1097" i="1"/>
  <c r="AB1097" i="1"/>
  <c r="AF1097" i="1"/>
  <c r="DL1097" i="1"/>
  <c r="H1098" i="1"/>
  <c r="AH1098" i="1" s="1"/>
  <c r="AI1098" i="1" s="1"/>
  <c r="I1098" i="1"/>
  <c r="J1098" i="1"/>
  <c r="N1098" i="1"/>
  <c r="P1098" i="1"/>
  <c r="U1098" i="1"/>
  <c r="AB1098" i="1"/>
  <c r="AF1098" i="1"/>
  <c r="DL1098" i="1"/>
  <c r="H1099" i="1"/>
  <c r="AH1099" i="1" s="1"/>
  <c r="AI1099" i="1" s="1"/>
  <c r="I1099" i="1"/>
  <c r="J1099" i="1"/>
  <c r="N1099" i="1"/>
  <c r="P1099" i="1"/>
  <c r="U1099" i="1"/>
  <c r="AB1099" i="1"/>
  <c r="AF1099" i="1"/>
  <c r="DL1099" i="1"/>
  <c r="H1100" i="1"/>
  <c r="AH1100" i="1" s="1"/>
  <c r="AI1100" i="1" s="1"/>
  <c r="I1100" i="1"/>
  <c r="J1100" i="1"/>
  <c r="N1100" i="1"/>
  <c r="P1100" i="1"/>
  <c r="U1100" i="1"/>
  <c r="AB1100" i="1"/>
  <c r="AF1100" i="1"/>
  <c r="DL1100" i="1"/>
  <c r="H1101" i="1"/>
  <c r="AH1101" i="1" s="1"/>
  <c r="AI1101" i="1" s="1"/>
  <c r="I1101" i="1"/>
  <c r="J1101" i="1"/>
  <c r="N1101" i="1"/>
  <c r="P1101" i="1"/>
  <c r="U1101" i="1"/>
  <c r="AB1101" i="1"/>
  <c r="AF1101" i="1"/>
  <c r="DL1101" i="1"/>
  <c r="H1102" i="1"/>
  <c r="AH1102" i="1" s="1"/>
  <c r="AI1102" i="1" s="1"/>
  <c r="I1102" i="1"/>
  <c r="J1102" i="1"/>
  <c r="N1102" i="1"/>
  <c r="P1102" i="1"/>
  <c r="U1102" i="1"/>
  <c r="AB1102" i="1"/>
  <c r="AF1102" i="1"/>
  <c r="DL1102" i="1"/>
  <c r="H1103" i="1"/>
  <c r="AH1103" i="1" s="1"/>
  <c r="AI1103" i="1" s="1"/>
  <c r="I1103" i="1"/>
  <c r="J1103" i="1"/>
  <c r="M1103" i="1"/>
  <c r="P1103" i="1" s="1"/>
  <c r="U1103" i="1"/>
  <c r="AB1103" i="1"/>
  <c r="AF1103" i="1"/>
  <c r="DL1103" i="1"/>
  <c r="H1104" i="1"/>
  <c r="AH1104" i="1" s="1"/>
  <c r="AI1104" i="1" s="1"/>
  <c r="I1104" i="1"/>
  <c r="J1104" i="1"/>
  <c r="N1104" i="1"/>
  <c r="P1104" i="1"/>
  <c r="U1104" i="1"/>
  <c r="AB1104" i="1"/>
  <c r="AF1104" i="1"/>
  <c r="DL1104" i="1"/>
  <c r="H1105" i="1"/>
  <c r="AH1105" i="1" s="1"/>
  <c r="AI1105" i="1" s="1"/>
  <c r="I1105" i="1"/>
  <c r="J1105" i="1"/>
  <c r="N1105" i="1"/>
  <c r="P1105" i="1"/>
  <c r="U1105" i="1"/>
  <c r="AB1105" i="1"/>
  <c r="AF1105" i="1"/>
  <c r="DL1105" i="1"/>
  <c r="H1106" i="1"/>
  <c r="AH1106" i="1" s="1"/>
  <c r="AI1106" i="1" s="1"/>
  <c r="I1106" i="1"/>
  <c r="J1106" i="1"/>
  <c r="N1106" i="1"/>
  <c r="P1106" i="1"/>
  <c r="U1106" i="1"/>
  <c r="AB1106" i="1"/>
  <c r="AF1106" i="1"/>
  <c r="DL1106" i="1"/>
  <c r="H1107" i="1"/>
  <c r="AH1107" i="1" s="1"/>
  <c r="AI1107" i="1" s="1"/>
  <c r="I1107" i="1"/>
  <c r="J1107" i="1"/>
  <c r="M1107" i="1"/>
  <c r="P1107" i="1" s="1"/>
  <c r="U1107" i="1"/>
  <c r="AB1107" i="1"/>
  <c r="AF1107" i="1"/>
  <c r="DL1107" i="1"/>
  <c r="H1108" i="1"/>
  <c r="AH1108" i="1" s="1"/>
  <c r="AI1108" i="1" s="1"/>
  <c r="I1108" i="1"/>
  <c r="J1108" i="1"/>
  <c r="N1108" i="1"/>
  <c r="P1108" i="1"/>
  <c r="U1108" i="1"/>
  <c r="AB1108" i="1"/>
  <c r="AF1108" i="1"/>
  <c r="DL1108" i="1"/>
  <c r="H1109" i="1"/>
  <c r="AH1109" i="1" s="1"/>
  <c r="AI1109" i="1" s="1"/>
  <c r="I1109" i="1"/>
  <c r="J1109" i="1"/>
  <c r="N1109" i="1"/>
  <c r="P1109" i="1"/>
  <c r="U1109" i="1"/>
  <c r="AB1109" i="1"/>
  <c r="AF1109" i="1"/>
  <c r="DL1109" i="1"/>
  <c r="H1110" i="1"/>
  <c r="AH1110" i="1" s="1"/>
  <c r="AI1110" i="1" s="1"/>
  <c r="I1110" i="1"/>
  <c r="J1110" i="1"/>
  <c r="N1110" i="1"/>
  <c r="P1110" i="1"/>
  <c r="U1110" i="1"/>
  <c r="AB1110" i="1"/>
  <c r="AF1110" i="1"/>
  <c r="DL1110" i="1"/>
  <c r="H1111" i="1"/>
  <c r="I1111" i="1"/>
  <c r="J1111" i="1"/>
  <c r="N1111" i="1"/>
  <c r="P1111" i="1"/>
  <c r="U1111" i="1"/>
  <c r="AB1111" i="1"/>
  <c r="AF1111" i="1"/>
  <c r="AH1111" i="1"/>
  <c r="AI1111" i="1" s="1"/>
  <c r="DL1111" i="1"/>
  <c r="H1112" i="1"/>
  <c r="AH1112" i="1" s="1"/>
  <c r="AI1112" i="1" s="1"/>
  <c r="I1112" i="1"/>
  <c r="J1112" i="1"/>
  <c r="N1112" i="1"/>
  <c r="P1112" i="1"/>
  <c r="U1112" i="1"/>
  <c r="AB1112" i="1"/>
  <c r="AF1112" i="1"/>
  <c r="DL1112" i="1"/>
  <c r="H1113" i="1"/>
  <c r="AH1113" i="1" s="1"/>
  <c r="AI1113" i="1" s="1"/>
  <c r="I1113" i="1"/>
  <c r="J1113" i="1"/>
  <c r="N1113" i="1"/>
  <c r="P1113" i="1"/>
  <c r="U1113" i="1"/>
  <c r="AB1113" i="1"/>
  <c r="AF1113" i="1"/>
  <c r="DL1113" i="1"/>
  <c r="H1114" i="1"/>
  <c r="AH1114" i="1" s="1"/>
  <c r="AI1114" i="1" s="1"/>
  <c r="I1114" i="1"/>
  <c r="J1114" i="1"/>
  <c r="N1114" i="1"/>
  <c r="P1114" i="1"/>
  <c r="U1114" i="1"/>
  <c r="AB1114" i="1"/>
  <c r="AF1114" i="1"/>
  <c r="DL1114" i="1"/>
  <c r="H1115" i="1"/>
  <c r="AH1115" i="1" s="1"/>
  <c r="AI1115" i="1" s="1"/>
  <c r="I1115" i="1"/>
  <c r="J1115" i="1"/>
  <c r="N1115" i="1"/>
  <c r="P1115" i="1"/>
  <c r="U1115" i="1"/>
  <c r="AB1115" i="1"/>
  <c r="AF1115" i="1"/>
  <c r="DL1115" i="1"/>
  <c r="H1116" i="1"/>
  <c r="AH1116" i="1" s="1"/>
  <c r="AI1116" i="1" s="1"/>
  <c r="I1116" i="1"/>
  <c r="J1116" i="1"/>
  <c r="N1116" i="1"/>
  <c r="P1116" i="1"/>
  <c r="U1116" i="1"/>
  <c r="AB1116" i="1"/>
  <c r="AF1116" i="1"/>
  <c r="DL1116" i="1"/>
  <c r="H1117" i="1"/>
  <c r="AH1117" i="1" s="1"/>
  <c r="AI1117" i="1" s="1"/>
  <c r="I1117" i="1"/>
  <c r="J1117" i="1"/>
  <c r="N1117" i="1"/>
  <c r="P1117" i="1"/>
  <c r="U1117" i="1"/>
  <c r="AB1117" i="1"/>
  <c r="AF1117" i="1"/>
  <c r="DL1117" i="1"/>
  <c r="H1118" i="1"/>
  <c r="AH1118" i="1" s="1"/>
  <c r="AI1118" i="1" s="1"/>
  <c r="I1118" i="1"/>
  <c r="J1118" i="1"/>
  <c r="N1118" i="1"/>
  <c r="P1118" i="1"/>
  <c r="U1118" i="1"/>
  <c r="AB1118" i="1"/>
  <c r="AF1118" i="1"/>
  <c r="DL1118" i="1"/>
  <c r="H1119" i="1"/>
  <c r="AH1119" i="1" s="1"/>
  <c r="AI1119" i="1" s="1"/>
  <c r="I1119" i="1"/>
  <c r="J1119" i="1"/>
  <c r="N1119" i="1"/>
  <c r="P1119" i="1"/>
  <c r="U1119" i="1"/>
  <c r="AB1119" i="1"/>
  <c r="AF1119" i="1"/>
  <c r="DL1119" i="1"/>
  <c r="H1120" i="1"/>
  <c r="AH1120" i="1" s="1"/>
  <c r="AI1120" i="1" s="1"/>
  <c r="I1120" i="1"/>
  <c r="J1120" i="1"/>
  <c r="N1120" i="1"/>
  <c r="P1120" i="1"/>
  <c r="U1120" i="1"/>
  <c r="AB1120" i="1"/>
  <c r="AF1120" i="1"/>
  <c r="DL1120" i="1"/>
  <c r="H1121" i="1"/>
  <c r="AH1121" i="1" s="1"/>
  <c r="AI1121" i="1" s="1"/>
  <c r="I1121" i="1"/>
  <c r="J1121" i="1"/>
  <c r="N1121" i="1"/>
  <c r="P1121" i="1"/>
  <c r="U1121" i="1"/>
  <c r="AB1121" i="1"/>
  <c r="AF1121" i="1"/>
  <c r="DL1121" i="1"/>
  <c r="H1122" i="1"/>
  <c r="AH1122" i="1" s="1"/>
  <c r="AI1122" i="1" s="1"/>
  <c r="I1122" i="1"/>
  <c r="J1122" i="1"/>
  <c r="N1122" i="1"/>
  <c r="P1122" i="1"/>
  <c r="U1122" i="1"/>
  <c r="AB1122" i="1"/>
  <c r="AF1122" i="1"/>
  <c r="DL1122" i="1"/>
  <c r="H1123" i="1"/>
  <c r="AH1123" i="1" s="1"/>
  <c r="AI1123" i="1" s="1"/>
  <c r="I1123" i="1"/>
  <c r="J1123" i="1"/>
  <c r="N1123" i="1"/>
  <c r="P1123" i="1"/>
  <c r="U1123" i="1"/>
  <c r="AB1123" i="1"/>
  <c r="AF1123" i="1"/>
  <c r="DL1123" i="1"/>
  <c r="H1124" i="1"/>
  <c r="AH1124" i="1" s="1"/>
  <c r="AI1124" i="1" s="1"/>
  <c r="I1124" i="1"/>
  <c r="J1124" i="1"/>
  <c r="N1124" i="1"/>
  <c r="P1124" i="1"/>
  <c r="U1124" i="1"/>
  <c r="AB1124" i="1"/>
  <c r="AF1124" i="1"/>
  <c r="DL1124" i="1"/>
  <c r="H1125" i="1"/>
  <c r="AH1125" i="1" s="1"/>
  <c r="AI1125" i="1" s="1"/>
  <c r="I1125" i="1"/>
  <c r="J1125" i="1"/>
  <c r="N1125" i="1"/>
  <c r="P1125" i="1"/>
  <c r="U1125" i="1"/>
  <c r="AB1125" i="1"/>
  <c r="AF1125" i="1"/>
  <c r="DL1125" i="1"/>
  <c r="H1126" i="1"/>
  <c r="AH1126" i="1" s="1"/>
  <c r="AI1126" i="1" s="1"/>
  <c r="I1126" i="1"/>
  <c r="J1126" i="1"/>
  <c r="N1126" i="1"/>
  <c r="P1126" i="1"/>
  <c r="U1126" i="1"/>
  <c r="AB1126" i="1"/>
  <c r="AF1126" i="1"/>
  <c r="DL1126" i="1"/>
  <c r="H1127" i="1"/>
  <c r="AH1127" i="1" s="1"/>
  <c r="AI1127" i="1" s="1"/>
  <c r="I1127" i="1"/>
  <c r="J1127" i="1"/>
  <c r="N1127" i="1"/>
  <c r="P1127" i="1"/>
  <c r="U1127" i="1"/>
  <c r="AB1127" i="1"/>
  <c r="AF1127" i="1"/>
  <c r="DL1127" i="1"/>
  <c r="H1128" i="1"/>
  <c r="AH1128" i="1" s="1"/>
  <c r="AI1128" i="1" s="1"/>
  <c r="I1128" i="1"/>
  <c r="J1128" i="1"/>
  <c r="N1128" i="1"/>
  <c r="P1128" i="1"/>
  <c r="U1128" i="1"/>
  <c r="AB1128" i="1"/>
  <c r="AF1128" i="1"/>
  <c r="DL1128" i="1"/>
  <c r="H1129" i="1"/>
  <c r="AH1129" i="1" s="1"/>
  <c r="AI1129" i="1" s="1"/>
  <c r="I1129" i="1"/>
  <c r="J1129" i="1"/>
  <c r="N1129" i="1"/>
  <c r="P1129" i="1"/>
  <c r="U1129" i="1"/>
  <c r="AB1129" i="1"/>
  <c r="AF1129" i="1"/>
  <c r="DL1129" i="1"/>
  <c r="H1130" i="1"/>
  <c r="AH1130" i="1" s="1"/>
  <c r="AI1130" i="1" s="1"/>
  <c r="I1130" i="1"/>
  <c r="J1130" i="1"/>
  <c r="N1130" i="1"/>
  <c r="P1130" i="1"/>
  <c r="U1130" i="1"/>
  <c r="AB1130" i="1"/>
  <c r="AF1130" i="1"/>
  <c r="DL1130" i="1"/>
  <c r="H1131" i="1"/>
  <c r="AH1131" i="1" s="1"/>
  <c r="AI1131" i="1" s="1"/>
  <c r="I1131" i="1"/>
  <c r="J1131" i="1"/>
  <c r="N1131" i="1"/>
  <c r="P1131" i="1"/>
  <c r="U1131" i="1"/>
  <c r="AB1131" i="1"/>
  <c r="AF1131" i="1"/>
  <c r="DL1131" i="1"/>
  <c r="H1132" i="1"/>
  <c r="AH1132" i="1" s="1"/>
  <c r="AI1132" i="1" s="1"/>
  <c r="I1132" i="1"/>
  <c r="J1132" i="1"/>
  <c r="N1132" i="1"/>
  <c r="P1132" i="1"/>
  <c r="U1132" i="1"/>
  <c r="AB1132" i="1"/>
  <c r="AF1132" i="1"/>
  <c r="DL1132" i="1"/>
  <c r="H1133" i="1"/>
  <c r="AH1133" i="1" s="1"/>
  <c r="AI1133" i="1" s="1"/>
  <c r="I1133" i="1"/>
  <c r="J1133" i="1"/>
  <c r="N1133" i="1"/>
  <c r="P1133" i="1"/>
  <c r="U1133" i="1"/>
  <c r="AB1133" i="1"/>
  <c r="AF1133" i="1"/>
  <c r="DL1133" i="1"/>
  <c r="H1134" i="1"/>
  <c r="AH1134" i="1" s="1"/>
  <c r="AI1134" i="1" s="1"/>
  <c r="I1134" i="1"/>
  <c r="J1134" i="1"/>
  <c r="N1134" i="1"/>
  <c r="P1134" i="1"/>
  <c r="U1134" i="1"/>
  <c r="AB1134" i="1"/>
  <c r="AF1134" i="1"/>
  <c r="DL1134" i="1"/>
  <c r="H1135" i="1"/>
  <c r="AH1135" i="1" s="1"/>
  <c r="AI1135" i="1" s="1"/>
  <c r="I1135" i="1"/>
  <c r="J1135" i="1"/>
  <c r="N1135" i="1"/>
  <c r="P1135" i="1"/>
  <c r="U1135" i="1"/>
  <c r="AB1135" i="1"/>
  <c r="AF1135" i="1"/>
  <c r="DL1135" i="1"/>
  <c r="H1136" i="1"/>
  <c r="AH1136" i="1" s="1"/>
  <c r="AI1136" i="1" s="1"/>
  <c r="I1136" i="1"/>
  <c r="J1136" i="1"/>
  <c r="N1136" i="1"/>
  <c r="P1136" i="1"/>
  <c r="U1136" i="1"/>
  <c r="AB1136" i="1"/>
  <c r="AF1136" i="1"/>
  <c r="DL1136" i="1"/>
  <c r="H1137" i="1"/>
  <c r="AH1137" i="1" s="1"/>
  <c r="AI1137" i="1" s="1"/>
  <c r="I1137" i="1"/>
  <c r="J1137" i="1"/>
  <c r="N1137" i="1"/>
  <c r="P1137" i="1"/>
  <c r="U1137" i="1"/>
  <c r="AB1137" i="1"/>
  <c r="AF1137" i="1"/>
  <c r="DL1137" i="1"/>
  <c r="H1138" i="1"/>
  <c r="AH1138" i="1" s="1"/>
  <c r="AI1138" i="1" s="1"/>
  <c r="I1138" i="1"/>
  <c r="J1138" i="1"/>
  <c r="N1138" i="1"/>
  <c r="P1138" i="1"/>
  <c r="U1138" i="1"/>
  <c r="AB1138" i="1"/>
  <c r="AF1138" i="1"/>
  <c r="DL1138" i="1"/>
  <c r="H1139" i="1"/>
  <c r="AH1139" i="1" s="1"/>
  <c r="AI1139" i="1" s="1"/>
  <c r="I1139" i="1"/>
  <c r="J1139" i="1"/>
  <c r="N1139" i="1"/>
  <c r="P1139" i="1"/>
  <c r="U1139" i="1"/>
  <c r="AB1139" i="1"/>
  <c r="AF1139" i="1"/>
  <c r="H1140" i="1"/>
  <c r="AH1140" i="1" s="1"/>
  <c r="AI1140" i="1" s="1"/>
  <c r="I1140" i="1"/>
  <c r="J1140" i="1"/>
  <c r="N1140" i="1"/>
  <c r="P1140" i="1"/>
  <c r="U1140" i="1"/>
  <c r="AB1140" i="1"/>
  <c r="AF1140" i="1"/>
  <c r="DL1140" i="1"/>
  <c r="H1141" i="1"/>
  <c r="AH1141" i="1" s="1"/>
  <c r="AI1141" i="1" s="1"/>
  <c r="I1141" i="1"/>
  <c r="J1141" i="1"/>
  <c r="N1141" i="1"/>
  <c r="P1141" i="1"/>
  <c r="U1141" i="1"/>
  <c r="AB1141" i="1"/>
  <c r="AF1141" i="1"/>
  <c r="DL1141" i="1"/>
  <c r="H1142" i="1"/>
  <c r="AH1142" i="1" s="1"/>
  <c r="AI1142" i="1" s="1"/>
  <c r="I1142" i="1"/>
  <c r="J1142" i="1"/>
  <c r="N1142" i="1"/>
  <c r="P1142" i="1"/>
  <c r="U1142" i="1"/>
  <c r="AB1142" i="1"/>
  <c r="AF1142" i="1"/>
  <c r="DL1142" i="1"/>
  <c r="H1143" i="1"/>
  <c r="I1143" i="1"/>
  <c r="J1143" i="1"/>
  <c r="N1143" i="1"/>
  <c r="P1143" i="1"/>
  <c r="U1143" i="1"/>
  <c r="AB1143" i="1"/>
  <c r="AF1143" i="1"/>
  <c r="AH1143" i="1"/>
  <c r="AI1143" i="1" s="1"/>
  <c r="DL1143" i="1"/>
  <c r="H1144" i="1"/>
  <c r="AH1144" i="1" s="1"/>
  <c r="AI1144" i="1" s="1"/>
  <c r="I1144" i="1"/>
  <c r="J1144" i="1"/>
  <c r="N1144" i="1"/>
  <c r="P1144" i="1"/>
  <c r="U1144" i="1"/>
  <c r="AB1144" i="1"/>
  <c r="AF1144" i="1"/>
  <c r="DL1144" i="1"/>
  <c r="H1145" i="1"/>
  <c r="AH1145" i="1" s="1"/>
  <c r="AI1145" i="1" s="1"/>
  <c r="I1145" i="1"/>
  <c r="J1145" i="1"/>
  <c r="N1145" i="1"/>
  <c r="P1145" i="1"/>
  <c r="U1145" i="1"/>
  <c r="AB1145" i="1"/>
  <c r="AF1145" i="1"/>
  <c r="DL1145" i="1"/>
  <c r="H1146" i="1"/>
  <c r="AH1146" i="1" s="1"/>
  <c r="AI1146" i="1" s="1"/>
  <c r="I1146" i="1"/>
  <c r="J1146" i="1"/>
  <c r="N1146" i="1"/>
  <c r="P1146" i="1"/>
  <c r="U1146" i="1"/>
  <c r="AB1146" i="1"/>
  <c r="AF1146" i="1"/>
  <c r="DL1146" i="1"/>
  <c r="H1147" i="1"/>
  <c r="AH1147" i="1" s="1"/>
  <c r="AI1147" i="1" s="1"/>
  <c r="I1147" i="1"/>
  <c r="J1147" i="1"/>
  <c r="N1147" i="1"/>
  <c r="P1147" i="1"/>
  <c r="U1147" i="1"/>
  <c r="AB1147" i="1"/>
  <c r="AF1147" i="1"/>
  <c r="DL1147" i="1"/>
  <c r="H1148" i="1"/>
  <c r="AH1148" i="1" s="1"/>
  <c r="AI1148" i="1" s="1"/>
  <c r="I1148" i="1"/>
  <c r="J1148" i="1"/>
  <c r="N1148" i="1"/>
  <c r="P1148" i="1"/>
  <c r="U1148" i="1"/>
  <c r="AB1148" i="1"/>
  <c r="AF1148" i="1"/>
  <c r="DL1148" i="1"/>
  <c r="H1149" i="1"/>
  <c r="AH1149" i="1" s="1"/>
  <c r="AI1149" i="1" s="1"/>
  <c r="I1149" i="1"/>
  <c r="J1149" i="1"/>
  <c r="N1149" i="1"/>
  <c r="P1149" i="1"/>
  <c r="U1149" i="1"/>
  <c r="AB1149" i="1"/>
  <c r="AF1149" i="1"/>
  <c r="DL1149" i="1"/>
  <c r="H1150" i="1"/>
  <c r="AH1150" i="1" s="1"/>
  <c r="AI1150" i="1" s="1"/>
  <c r="I1150" i="1"/>
  <c r="J1150" i="1"/>
  <c r="N1150" i="1"/>
  <c r="P1150" i="1"/>
  <c r="U1150" i="1"/>
  <c r="AB1150" i="1"/>
  <c r="AF1150" i="1"/>
  <c r="DL1150" i="1"/>
  <c r="H1151" i="1"/>
  <c r="AH1151" i="1" s="1"/>
  <c r="AI1151" i="1" s="1"/>
  <c r="I1151" i="1"/>
  <c r="J1151" i="1"/>
  <c r="N1151" i="1"/>
  <c r="P1151" i="1"/>
  <c r="U1151" i="1"/>
  <c r="AB1151" i="1"/>
  <c r="AF1151" i="1"/>
  <c r="DL1151" i="1"/>
  <c r="H1152" i="1"/>
  <c r="AH1152" i="1" s="1"/>
  <c r="AI1152" i="1" s="1"/>
  <c r="I1152" i="1"/>
  <c r="J1152" i="1"/>
  <c r="N1152" i="1"/>
  <c r="P1152" i="1"/>
  <c r="U1152" i="1"/>
  <c r="AB1152" i="1"/>
  <c r="AF1152" i="1"/>
  <c r="DL1152" i="1"/>
  <c r="H1153" i="1"/>
  <c r="I1153" i="1"/>
  <c r="J1153" i="1"/>
  <c r="N1153" i="1"/>
  <c r="P1153" i="1"/>
  <c r="U1153" i="1"/>
  <c r="AB1153" i="1"/>
  <c r="AF1153" i="1"/>
  <c r="AH1153" i="1"/>
  <c r="AI1153" i="1" s="1"/>
  <c r="DL1153" i="1"/>
  <c r="H1154" i="1"/>
  <c r="I1154" i="1"/>
  <c r="J1154" i="1"/>
  <c r="N1154" i="1"/>
  <c r="P1154" i="1"/>
  <c r="U1154" i="1"/>
  <c r="AB1154" i="1"/>
  <c r="AF1154" i="1"/>
  <c r="AH1154" i="1"/>
  <c r="AI1154" i="1" s="1"/>
  <c r="DL1154" i="1"/>
  <c r="H1155" i="1"/>
  <c r="AH1155" i="1" s="1"/>
  <c r="AI1155" i="1" s="1"/>
  <c r="I1155" i="1"/>
  <c r="J1155" i="1"/>
  <c r="N1155" i="1"/>
  <c r="P1155" i="1"/>
  <c r="U1155" i="1"/>
  <c r="AB1155" i="1"/>
  <c r="AF1155" i="1"/>
  <c r="DL1155" i="1"/>
  <c r="H1156" i="1"/>
  <c r="AH1156" i="1" s="1"/>
  <c r="AI1156" i="1" s="1"/>
  <c r="I1156" i="1"/>
  <c r="J1156" i="1"/>
  <c r="N1156" i="1"/>
  <c r="P1156" i="1"/>
  <c r="U1156" i="1"/>
  <c r="AB1156" i="1"/>
  <c r="AF1156" i="1"/>
  <c r="DL1156" i="1"/>
  <c r="H1157" i="1"/>
  <c r="AH1157" i="1" s="1"/>
  <c r="AI1157" i="1" s="1"/>
  <c r="I1157" i="1"/>
  <c r="J1157" i="1"/>
  <c r="N1157" i="1"/>
  <c r="P1157" i="1"/>
  <c r="U1157" i="1"/>
  <c r="AB1157" i="1"/>
  <c r="AF1157" i="1"/>
  <c r="DL1157" i="1"/>
  <c r="H1158" i="1"/>
  <c r="AH1158" i="1" s="1"/>
  <c r="AI1158" i="1" s="1"/>
  <c r="I1158" i="1"/>
  <c r="J1158" i="1"/>
  <c r="N1158" i="1"/>
  <c r="P1158" i="1"/>
  <c r="U1158" i="1"/>
  <c r="AB1158" i="1"/>
  <c r="AF1158" i="1"/>
  <c r="DL1158" i="1"/>
  <c r="H1159" i="1"/>
  <c r="AH1159" i="1" s="1"/>
  <c r="AI1159" i="1" s="1"/>
  <c r="I1159" i="1"/>
  <c r="J1159" i="1"/>
  <c r="N1159" i="1"/>
  <c r="P1159" i="1"/>
  <c r="U1159" i="1"/>
  <c r="AB1159" i="1"/>
  <c r="AF1159" i="1"/>
  <c r="DL1159" i="1"/>
  <c r="H1160" i="1"/>
  <c r="I1160" i="1"/>
  <c r="J1160" i="1"/>
  <c r="N1160" i="1"/>
  <c r="P1160" i="1"/>
  <c r="U1160" i="1"/>
  <c r="AB1160" i="1"/>
  <c r="AF1160" i="1"/>
  <c r="AH1160" i="1"/>
  <c r="AI1160" i="1" s="1"/>
  <c r="DL1160" i="1"/>
  <c r="H1161" i="1"/>
  <c r="AH1161" i="1" s="1"/>
  <c r="AI1161" i="1" s="1"/>
  <c r="I1161" i="1"/>
  <c r="J1161" i="1"/>
  <c r="M1161" i="1"/>
  <c r="N1161" i="1" s="1"/>
  <c r="U1161" i="1"/>
  <c r="AB1161" i="1"/>
  <c r="AF1161" i="1"/>
  <c r="DL1161" i="1"/>
  <c r="H1162" i="1"/>
  <c r="AH1162" i="1" s="1"/>
  <c r="AI1162" i="1" s="1"/>
  <c r="I1162" i="1"/>
  <c r="J1162" i="1"/>
  <c r="N1162" i="1"/>
  <c r="P1162" i="1"/>
  <c r="U1162" i="1"/>
  <c r="AB1162" i="1"/>
  <c r="AF1162" i="1"/>
  <c r="DL1162" i="1"/>
  <c r="H1163" i="1"/>
  <c r="AH1163" i="1" s="1"/>
  <c r="AI1163" i="1" s="1"/>
  <c r="I1163" i="1"/>
  <c r="J1163" i="1"/>
  <c r="N1163" i="1"/>
  <c r="P1163" i="1"/>
  <c r="U1163" i="1"/>
  <c r="AB1163" i="1"/>
  <c r="AF1163" i="1"/>
  <c r="DL1163" i="1"/>
  <c r="H1164" i="1"/>
  <c r="AH1164" i="1" s="1"/>
  <c r="AI1164" i="1" s="1"/>
  <c r="I1164" i="1"/>
  <c r="J1164" i="1"/>
  <c r="N1164" i="1"/>
  <c r="P1164" i="1"/>
  <c r="U1164" i="1"/>
  <c r="AB1164" i="1"/>
  <c r="AF1164" i="1"/>
  <c r="DL1164" i="1"/>
  <c r="H1165" i="1"/>
  <c r="AH1165" i="1" s="1"/>
  <c r="AI1165" i="1" s="1"/>
  <c r="I1165" i="1"/>
  <c r="J1165" i="1"/>
  <c r="M1165" i="1"/>
  <c r="P1165" i="1" s="1"/>
  <c r="U1165" i="1"/>
  <c r="AB1165" i="1"/>
  <c r="AF1165" i="1"/>
  <c r="DL1165" i="1"/>
  <c r="H1166" i="1"/>
  <c r="AH1166" i="1" s="1"/>
  <c r="AI1166" i="1" s="1"/>
  <c r="I1166" i="1"/>
  <c r="J1166" i="1"/>
  <c r="N1166" i="1"/>
  <c r="P1166" i="1"/>
  <c r="U1166" i="1"/>
  <c r="AB1166" i="1"/>
  <c r="AF1166" i="1"/>
  <c r="DL1166" i="1"/>
  <c r="H1167" i="1"/>
  <c r="AH1167" i="1" s="1"/>
  <c r="AI1167" i="1" s="1"/>
  <c r="I1167" i="1"/>
  <c r="J1167" i="1"/>
  <c r="N1167" i="1"/>
  <c r="P1167" i="1"/>
  <c r="U1167" i="1"/>
  <c r="AB1167" i="1"/>
  <c r="AF1167" i="1"/>
  <c r="DL1167" i="1"/>
  <c r="H1168" i="1"/>
  <c r="AH1168" i="1" s="1"/>
  <c r="AI1168" i="1" s="1"/>
  <c r="I1168" i="1"/>
  <c r="J1168" i="1"/>
  <c r="N1168" i="1"/>
  <c r="P1168" i="1"/>
  <c r="U1168" i="1"/>
  <c r="AB1168" i="1"/>
  <c r="AF1168" i="1"/>
  <c r="DL1168" i="1"/>
  <c r="H1169" i="1"/>
  <c r="AH1169" i="1" s="1"/>
  <c r="AI1169" i="1" s="1"/>
  <c r="I1169" i="1"/>
  <c r="J1169" i="1"/>
  <c r="N1169" i="1"/>
  <c r="P1169" i="1"/>
  <c r="U1169" i="1"/>
  <c r="AB1169" i="1"/>
  <c r="AF1169" i="1"/>
  <c r="DL1169" i="1"/>
  <c r="H1170" i="1"/>
  <c r="AH1170" i="1" s="1"/>
  <c r="AI1170" i="1" s="1"/>
  <c r="I1170" i="1"/>
  <c r="J1170" i="1"/>
  <c r="N1170" i="1"/>
  <c r="P1170" i="1"/>
  <c r="U1170" i="1"/>
  <c r="AB1170" i="1"/>
  <c r="AF1170" i="1"/>
  <c r="DL1170" i="1"/>
  <c r="H1171" i="1"/>
  <c r="AH1171" i="1" s="1"/>
  <c r="AI1171" i="1" s="1"/>
  <c r="I1171" i="1"/>
  <c r="J1171" i="1"/>
  <c r="N1171" i="1"/>
  <c r="P1171" i="1"/>
  <c r="U1171" i="1"/>
  <c r="AB1171" i="1"/>
  <c r="AF1171" i="1"/>
  <c r="DL1171" i="1"/>
  <c r="H1172" i="1"/>
  <c r="AH1172" i="1" s="1"/>
  <c r="AI1172" i="1" s="1"/>
  <c r="I1172" i="1"/>
  <c r="J1172" i="1"/>
  <c r="N1172" i="1"/>
  <c r="P1172" i="1"/>
  <c r="U1172" i="1"/>
  <c r="AB1172" i="1"/>
  <c r="AF1172" i="1"/>
  <c r="DL1172" i="1"/>
  <c r="H1173" i="1"/>
  <c r="AH1173" i="1" s="1"/>
  <c r="AI1173" i="1" s="1"/>
  <c r="I1173" i="1"/>
  <c r="J1173" i="1"/>
  <c r="N1173" i="1"/>
  <c r="P1173" i="1"/>
  <c r="U1173" i="1"/>
  <c r="AB1173" i="1"/>
  <c r="AF1173" i="1"/>
  <c r="DL1173" i="1"/>
  <c r="H1174" i="1"/>
  <c r="AH1174" i="1" s="1"/>
  <c r="AI1174" i="1" s="1"/>
  <c r="I1174" i="1"/>
  <c r="J1174" i="1"/>
  <c r="N1174" i="1"/>
  <c r="P1174" i="1"/>
  <c r="U1174" i="1"/>
  <c r="AB1174" i="1"/>
  <c r="AF1174" i="1"/>
  <c r="DL1174" i="1"/>
  <c r="H1175" i="1"/>
  <c r="AH1175" i="1" s="1"/>
  <c r="AI1175" i="1" s="1"/>
  <c r="I1175" i="1"/>
  <c r="J1175" i="1"/>
  <c r="N1175" i="1"/>
  <c r="P1175" i="1"/>
  <c r="U1175" i="1"/>
  <c r="AB1175" i="1"/>
  <c r="AF1175" i="1"/>
  <c r="DL1175" i="1"/>
  <c r="H1176" i="1"/>
  <c r="AH1176" i="1" s="1"/>
  <c r="AI1176" i="1" s="1"/>
  <c r="I1176" i="1"/>
  <c r="J1176" i="1"/>
  <c r="N1176" i="1"/>
  <c r="P1176" i="1"/>
  <c r="U1176" i="1"/>
  <c r="AB1176" i="1"/>
  <c r="AF1176" i="1"/>
  <c r="DL1176" i="1"/>
  <c r="H1177" i="1"/>
  <c r="AH1177" i="1" s="1"/>
  <c r="AI1177" i="1" s="1"/>
  <c r="I1177" i="1"/>
  <c r="J1177" i="1"/>
  <c r="N1177" i="1"/>
  <c r="P1177" i="1"/>
  <c r="U1177" i="1"/>
  <c r="AB1177" i="1"/>
  <c r="AF1177" i="1"/>
  <c r="DL1177" i="1"/>
  <c r="H1178" i="1"/>
  <c r="AH1178" i="1" s="1"/>
  <c r="AI1178" i="1" s="1"/>
  <c r="I1178" i="1"/>
  <c r="J1178" i="1"/>
  <c r="N1178" i="1"/>
  <c r="P1178" i="1"/>
  <c r="U1178" i="1"/>
  <c r="AB1178" i="1"/>
  <c r="AF1178" i="1"/>
  <c r="DL1178" i="1"/>
  <c r="H1179" i="1"/>
  <c r="AH1179" i="1" s="1"/>
  <c r="AI1179" i="1" s="1"/>
  <c r="I1179" i="1"/>
  <c r="J1179" i="1"/>
  <c r="N1179" i="1"/>
  <c r="P1179" i="1"/>
  <c r="U1179" i="1"/>
  <c r="AB1179" i="1"/>
  <c r="AF1179" i="1"/>
  <c r="DL1179" i="1"/>
  <c r="H1180" i="1"/>
  <c r="AH1180" i="1" s="1"/>
  <c r="AI1180" i="1" s="1"/>
  <c r="I1180" i="1"/>
  <c r="J1180" i="1"/>
  <c r="N1180" i="1"/>
  <c r="P1180" i="1"/>
  <c r="U1180" i="1"/>
  <c r="AB1180" i="1"/>
  <c r="AF1180" i="1"/>
  <c r="DL1180" i="1"/>
  <c r="H1181" i="1"/>
  <c r="AH1181" i="1" s="1"/>
  <c r="AI1181" i="1" s="1"/>
  <c r="I1181" i="1"/>
  <c r="J1181" i="1"/>
  <c r="N1181" i="1"/>
  <c r="P1181" i="1"/>
  <c r="U1181" i="1"/>
  <c r="AB1181" i="1"/>
  <c r="AF1181" i="1"/>
  <c r="DL1181" i="1"/>
  <c r="H1182" i="1"/>
  <c r="AH1182" i="1" s="1"/>
  <c r="AI1182" i="1" s="1"/>
  <c r="I1182" i="1"/>
  <c r="J1182" i="1"/>
  <c r="N1182" i="1"/>
  <c r="P1182" i="1"/>
  <c r="U1182" i="1"/>
  <c r="AB1182" i="1"/>
  <c r="AF1182" i="1"/>
  <c r="DL1182" i="1"/>
  <c r="H1183" i="1"/>
  <c r="AH1183" i="1" s="1"/>
  <c r="AI1183" i="1" s="1"/>
  <c r="I1183" i="1"/>
  <c r="J1183" i="1"/>
  <c r="N1183" i="1"/>
  <c r="P1183" i="1"/>
  <c r="U1183" i="1"/>
  <c r="AB1183" i="1"/>
  <c r="AF1183" i="1"/>
  <c r="DL1183" i="1"/>
  <c r="H1184" i="1"/>
  <c r="AH1184" i="1" s="1"/>
  <c r="AI1184" i="1" s="1"/>
  <c r="I1184" i="1"/>
  <c r="J1184" i="1"/>
  <c r="N1184" i="1"/>
  <c r="P1184" i="1"/>
  <c r="U1184" i="1"/>
  <c r="AB1184" i="1"/>
  <c r="AF1184" i="1"/>
  <c r="DL1184" i="1"/>
  <c r="H1185" i="1"/>
  <c r="AH1185" i="1" s="1"/>
  <c r="AI1185" i="1" s="1"/>
  <c r="I1185" i="1"/>
  <c r="J1185" i="1"/>
  <c r="N1185" i="1"/>
  <c r="P1185" i="1"/>
  <c r="U1185" i="1"/>
  <c r="AB1185" i="1"/>
  <c r="AF1185" i="1"/>
  <c r="DL1185" i="1"/>
  <c r="H1186" i="1"/>
  <c r="AH1186" i="1" s="1"/>
  <c r="AI1186" i="1" s="1"/>
  <c r="I1186" i="1"/>
  <c r="J1186" i="1"/>
  <c r="N1186" i="1"/>
  <c r="P1186" i="1"/>
  <c r="U1186" i="1"/>
  <c r="AB1186" i="1"/>
  <c r="AF1186" i="1"/>
  <c r="DL1186" i="1"/>
  <c r="H1187" i="1"/>
  <c r="AH1187" i="1" s="1"/>
  <c r="AI1187" i="1" s="1"/>
  <c r="I1187" i="1"/>
  <c r="J1187" i="1"/>
  <c r="N1187" i="1"/>
  <c r="P1187" i="1"/>
  <c r="U1187" i="1"/>
  <c r="AB1187" i="1"/>
  <c r="AF1187" i="1"/>
  <c r="DL1187" i="1"/>
  <c r="H1188" i="1"/>
  <c r="AH1188" i="1" s="1"/>
  <c r="AI1188" i="1" s="1"/>
  <c r="I1188" i="1"/>
  <c r="J1188" i="1"/>
  <c r="N1188" i="1"/>
  <c r="P1188" i="1"/>
  <c r="U1188" i="1"/>
  <c r="AB1188" i="1"/>
  <c r="AF1188" i="1"/>
  <c r="DL1188" i="1"/>
  <c r="H1189" i="1"/>
  <c r="AH1189" i="1" s="1"/>
  <c r="AI1189" i="1" s="1"/>
  <c r="I1189" i="1"/>
  <c r="J1189" i="1"/>
  <c r="N1189" i="1"/>
  <c r="P1189" i="1"/>
  <c r="U1189" i="1"/>
  <c r="AB1189" i="1"/>
  <c r="AF1189" i="1"/>
  <c r="DL1189" i="1"/>
  <c r="H1190" i="1"/>
  <c r="AH1190" i="1" s="1"/>
  <c r="AI1190" i="1" s="1"/>
  <c r="I1190" i="1"/>
  <c r="J1190" i="1"/>
  <c r="N1190" i="1"/>
  <c r="P1190" i="1"/>
  <c r="U1190" i="1"/>
  <c r="AB1190" i="1"/>
  <c r="AF1190" i="1"/>
  <c r="DL1190" i="1"/>
  <c r="H1191" i="1"/>
  <c r="AH1191" i="1" s="1"/>
  <c r="AI1191" i="1" s="1"/>
  <c r="I1191" i="1"/>
  <c r="J1191" i="1"/>
  <c r="N1191" i="1"/>
  <c r="P1191" i="1"/>
  <c r="U1191" i="1"/>
  <c r="AB1191" i="1"/>
  <c r="AF1191" i="1"/>
  <c r="DL1191" i="1"/>
  <c r="H1192" i="1"/>
  <c r="AH1192" i="1" s="1"/>
  <c r="AI1192" i="1" s="1"/>
  <c r="I1192" i="1"/>
  <c r="J1192" i="1"/>
  <c r="N1192" i="1"/>
  <c r="P1192" i="1"/>
  <c r="U1192" i="1"/>
  <c r="AB1192" i="1"/>
  <c r="AF1192" i="1"/>
  <c r="DL1192" i="1"/>
  <c r="H1193" i="1"/>
  <c r="AH1193" i="1" s="1"/>
  <c r="AI1193" i="1" s="1"/>
  <c r="I1193" i="1"/>
  <c r="J1193" i="1"/>
  <c r="N1193" i="1"/>
  <c r="P1193" i="1"/>
  <c r="U1193" i="1"/>
  <c r="AB1193" i="1"/>
  <c r="AF1193" i="1"/>
  <c r="DL1193" i="1"/>
  <c r="H1194" i="1"/>
  <c r="AH1194" i="1" s="1"/>
  <c r="AI1194" i="1" s="1"/>
  <c r="I1194" i="1"/>
  <c r="J1194" i="1"/>
  <c r="N1194" i="1"/>
  <c r="P1194" i="1"/>
  <c r="U1194" i="1"/>
  <c r="AB1194" i="1"/>
  <c r="AF1194" i="1"/>
  <c r="DL1194" i="1"/>
  <c r="H1195" i="1"/>
  <c r="AH1195" i="1" s="1"/>
  <c r="AI1195" i="1" s="1"/>
  <c r="I1195" i="1"/>
  <c r="J1195" i="1"/>
  <c r="N1195" i="1"/>
  <c r="P1195" i="1"/>
  <c r="U1195" i="1"/>
  <c r="AB1195" i="1"/>
  <c r="AF1195" i="1"/>
  <c r="DL1195" i="1"/>
  <c r="H1196" i="1"/>
  <c r="AH1196" i="1" s="1"/>
  <c r="AI1196" i="1" s="1"/>
  <c r="I1196" i="1"/>
  <c r="J1196" i="1"/>
  <c r="N1196" i="1"/>
  <c r="P1196" i="1"/>
  <c r="U1196" i="1"/>
  <c r="AB1196" i="1"/>
  <c r="AF1196" i="1"/>
  <c r="DL1196" i="1"/>
  <c r="H1197" i="1"/>
  <c r="AH1197" i="1" s="1"/>
  <c r="AI1197" i="1" s="1"/>
  <c r="I1197" i="1"/>
  <c r="J1197" i="1"/>
  <c r="N1197" i="1"/>
  <c r="P1197" i="1"/>
  <c r="U1197" i="1"/>
  <c r="AB1197" i="1"/>
  <c r="AF1197" i="1"/>
  <c r="DL1197" i="1"/>
  <c r="H1198" i="1"/>
  <c r="AH1198" i="1" s="1"/>
  <c r="AI1198" i="1" s="1"/>
  <c r="I1198" i="1"/>
  <c r="J1198" i="1"/>
  <c r="N1198" i="1"/>
  <c r="P1198" i="1"/>
  <c r="U1198" i="1"/>
  <c r="AB1198" i="1"/>
  <c r="AF1198" i="1"/>
  <c r="DL1198" i="1"/>
  <c r="H1199" i="1"/>
  <c r="AH1199" i="1" s="1"/>
  <c r="AI1199" i="1" s="1"/>
  <c r="I1199" i="1"/>
  <c r="J1199" i="1"/>
  <c r="N1199" i="1"/>
  <c r="P1199" i="1"/>
  <c r="U1199" i="1"/>
  <c r="AB1199" i="1"/>
  <c r="AF1199" i="1"/>
  <c r="DL1199" i="1"/>
  <c r="H1200" i="1"/>
  <c r="AH1200" i="1" s="1"/>
  <c r="AI1200" i="1" s="1"/>
  <c r="I1200" i="1"/>
  <c r="J1200" i="1"/>
  <c r="N1200" i="1"/>
  <c r="P1200" i="1"/>
  <c r="U1200" i="1"/>
  <c r="AB1200" i="1"/>
  <c r="AF1200" i="1"/>
  <c r="DL1200" i="1"/>
  <c r="H1201" i="1"/>
  <c r="AH1201" i="1" s="1"/>
  <c r="AI1201" i="1" s="1"/>
  <c r="I1201" i="1"/>
  <c r="J1201" i="1"/>
  <c r="N1201" i="1"/>
  <c r="P1201" i="1"/>
  <c r="U1201" i="1"/>
  <c r="AB1201" i="1"/>
  <c r="AF1201" i="1"/>
  <c r="DL1201" i="1"/>
  <c r="H1202" i="1"/>
  <c r="AH1202" i="1" s="1"/>
  <c r="AI1202" i="1" s="1"/>
  <c r="I1202" i="1"/>
  <c r="J1202" i="1"/>
  <c r="N1202" i="1"/>
  <c r="P1202" i="1"/>
  <c r="U1202" i="1"/>
  <c r="AB1202" i="1"/>
  <c r="AF1202" i="1"/>
  <c r="DL1202" i="1"/>
  <c r="H1203" i="1"/>
  <c r="I1203" i="1"/>
  <c r="J1203" i="1"/>
  <c r="N1203" i="1"/>
  <c r="P1203" i="1"/>
  <c r="U1203" i="1"/>
  <c r="AB1203" i="1"/>
  <c r="AF1203" i="1"/>
  <c r="AH1203" i="1"/>
  <c r="AI1203" i="1" s="1"/>
  <c r="DL1203" i="1"/>
  <c r="H1204" i="1"/>
  <c r="AH1204" i="1" s="1"/>
  <c r="AI1204" i="1" s="1"/>
  <c r="I1204" i="1"/>
  <c r="J1204" i="1"/>
  <c r="N1204" i="1"/>
  <c r="P1204" i="1"/>
  <c r="U1204" i="1"/>
  <c r="AB1204" i="1"/>
  <c r="AF1204" i="1"/>
  <c r="DL1204" i="1"/>
  <c r="H1205" i="1"/>
  <c r="AH1205" i="1" s="1"/>
  <c r="AI1205" i="1" s="1"/>
  <c r="I1205" i="1"/>
  <c r="J1205" i="1"/>
  <c r="N1205" i="1"/>
  <c r="P1205" i="1"/>
  <c r="U1205" i="1"/>
  <c r="AB1205" i="1"/>
  <c r="AF1205" i="1"/>
  <c r="DL1205" i="1"/>
  <c r="H1206" i="1"/>
  <c r="AH1206" i="1" s="1"/>
  <c r="AI1206" i="1" s="1"/>
  <c r="I1206" i="1"/>
  <c r="J1206" i="1"/>
  <c r="N1206" i="1"/>
  <c r="P1206" i="1"/>
  <c r="U1206" i="1"/>
  <c r="AB1206" i="1"/>
  <c r="AF1206" i="1"/>
  <c r="DL1206" i="1"/>
  <c r="H1207" i="1"/>
  <c r="AH1207" i="1" s="1"/>
  <c r="AI1207" i="1" s="1"/>
  <c r="I1207" i="1"/>
  <c r="J1207" i="1"/>
  <c r="N1207" i="1"/>
  <c r="P1207" i="1"/>
  <c r="U1207" i="1"/>
  <c r="AB1207" i="1"/>
  <c r="AF1207" i="1"/>
  <c r="DL1207" i="1"/>
  <c r="H1208" i="1"/>
  <c r="AH1208" i="1" s="1"/>
  <c r="AI1208" i="1" s="1"/>
  <c r="I1208" i="1"/>
  <c r="J1208" i="1"/>
  <c r="N1208" i="1"/>
  <c r="P1208" i="1"/>
  <c r="U1208" i="1"/>
  <c r="AB1208" i="1"/>
  <c r="AF1208" i="1"/>
  <c r="DL1208" i="1"/>
  <c r="H1209" i="1"/>
  <c r="AH1209" i="1" s="1"/>
  <c r="AI1209" i="1" s="1"/>
  <c r="I1209" i="1"/>
  <c r="J1209" i="1"/>
  <c r="N1209" i="1"/>
  <c r="P1209" i="1"/>
  <c r="U1209" i="1"/>
  <c r="AB1209" i="1"/>
  <c r="AF1209" i="1"/>
  <c r="DL1209" i="1"/>
  <c r="H1210" i="1"/>
  <c r="AH1210" i="1" s="1"/>
  <c r="AI1210" i="1" s="1"/>
  <c r="I1210" i="1"/>
  <c r="J1210" i="1"/>
  <c r="N1210" i="1"/>
  <c r="P1210" i="1"/>
  <c r="U1210" i="1"/>
  <c r="AB1210" i="1"/>
  <c r="AF1210" i="1"/>
  <c r="DL1210" i="1"/>
  <c r="H1211" i="1"/>
  <c r="AH1211" i="1" s="1"/>
  <c r="AI1211" i="1" s="1"/>
  <c r="I1211" i="1"/>
  <c r="J1211" i="1"/>
  <c r="N1211" i="1"/>
  <c r="P1211" i="1"/>
  <c r="U1211" i="1"/>
  <c r="AB1211" i="1"/>
  <c r="AF1211" i="1"/>
  <c r="DL1211" i="1"/>
  <c r="H1212" i="1"/>
  <c r="AH1212" i="1" s="1"/>
  <c r="AI1212" i="1" s="1"/>
  <c r="I1212" i="1"/>
  <c r="J1212" i="1"/>
  <c r="N1212" i="1"/>
  <c r="P1212" i="1"/>
  <c r="U1212" i="1"/>
  <c r="AB1212" i="1"/>
  <c r="AF1212" i="1"/>
  <c r="DL1212" i="1"/>
  <c r="H1213" i="1"/>
  <c r="I1213" i="1"/>
  <c r="J1213" i="1"/>
  <c r="N1213" i="1"/>
  <c r="P1213" i="1"/>
  <c r="U1213" i="1"/>
  <c r="AB1213" i="1"/>
  <c r="AF1213" i="1"/>
  <c r="AH1213" i="1"/>
  <c r="AI1213" i="1" s="1"/>
  <c r="DL1213" i="1"/>
  <c r="H1214" i="1"/>
  <c r="AH1214" i="1" s="1"/>
  <c r="AI1214" i="1" s="1"/>
  <c r="I1214" i="1"/>
  <c r="J1214" i="1"/>
  <c r="N1214" i="1"/>
  <c r="P1214" i="1"/>
  <c r="U1214" i="1"/>
  <c r="AB1214" i="1"/>
  <c r="AF1214" i="1"/>
  <c r="DL1214" i="1"/>
  <c r="H1215" i="1"/>
  <c r="AH1215" i="1" s="1"/>
  <c r="AI1215" i="1" s="1"/>
  <c r="I1215" i="1"/>
  <c r="J1215" i="1"/>
  <c r="N1215" i="1"/>
  <c r="P1215" i="1"/>
  <c r="U1215" i="1"/>
  <c r="AB1215" i="1"/>
  <c r="AF1215" i="1"/>
  <c r="DL1215" i="1"/>
  <c r="H1216" i="1"/>
  <c r="AH1216" i="1" s="1"/>
  <c r="AI1216" i="1" s="1"/>
  <c r="I1216" i="1"/>
  <c r="J1216" i="1"/>
  <c r="N1216" i="1"/>
  <c r="P1216" i="1"/>
  <c r="U1216" i="1"/>
  <c r="AB1216" i="1"/>
  <c r="AF1216" i="1"/>
  <c r="DL1216" i="1"/>
  <c r="H1217" i="1"/>
  <c r="AH1217" i="1" s="1"/>
  <c r="AI1217" i="1" s="1"/>
  <c r="I1217" i="1"/>
  <c r="J1217" i="1"/>
  <c r="N1217" i="1"/>
  <c r="P1217" i="1"/>
  <c r="U1217" i="1"/>
  <c r="AB1217" i="1"/>
  <c r="AF1217" i="1"/>
  <c r="DL1217" i="1"/>
  <c r="H1218" i="1"/>
  <c r="AH1218" i="1" s="1"/>
  <c r="AI1218" i="1" s="1"/>
  <c r="I1218" i="1"/>
  <c r="J1218" i="1"/>
  <c r="N1218" i="1"/>
  <c r="P1218" i="1"/>
  <c r="U1218" i="1"/>
  <c r="AB1218" i="1"/>
  <c r="AF1218" i="1"/>
  <c r="DL1218" i="1"/>
  <c r="H1219" i="1"/>
  <c r="AH1219" i="1" s="1"/>
  <c r="AI1219" i="1" s="1"/>
  <c r="I1219" i="1"/>
  <c r="J1219" i="1"/>
  <c r="N1219" i="1"/>
  <c r="P1219" i="1"/>
  <c r="U1219" i="1"/>
  <c r="AB1219" i="1"/>
  <c r="AF1219" i="1"/>
  <c r="DL1219" i="1"/>
  <c r="H1220" i="1"/>
  <c r="AH1220" i="1" s="1"/>
  <c r="AI1220" i="1" s="1"/>
  <c r="I1220" i="1"/>
  <c r="J1220" i="1"/>
  <c r="N1220" i="1"/>
  <c r="P1220" i="1"/>
  <c r="U1220" i="1"/>
  <c r="AB1220" i="1"/>
  <c r="AF1220" i="1"/>
  <c r="DL1220" i="1"/>
  <c r="H1221" i="1"/>
  <c r="AH1221" i="1" s="1"/>
  <c r="AI1221" i="1" s="1"/>
  <c r="I1221" i="1"/>
  <c r="J1221" i="1"/>
  <c r="N1221" i="1"/>
  <c r="P1221" i="1"/>
  <c r="U1221" i="1"/>
  <c r="AB1221" i="1"/>
  <c r="AF1221" i="1"/>
  <c r="DL1221" i="1"/>
  <c r="H1222" i="1"/>
  <c r="I1222" i="1"/>
  <c r="J1222" i="1"/>
  <c r="N1222" i="1"/>
  <c r="P1222" i="1"/>
  <c r="U1222" i="1"/>
  <c r="AB1222" i="1"/>
  <c r="AF1222" i="1"/>
  <c r="AH1222" i="1"/>
  <c r="AI1222" i="1" s="1"/>
  <c r="DL1222" i="1"/>
  <c r="H1223" i="1"/>
  <c r="AH1223" i="1" s="1"/>
  <c r="AI1223" i="1" s="1"/>
  <c r="I1223" i="1"/>
  <c r="J1223" i="1"/>
  <c r="N1223" i="1"/>
  <c r="P1223" i="1"/>
  <c r="U1223" i="1"/>
  <c r="AB1223" i="1"/>
  <c r="AF1223" i="1"/>
  <c r="DL1223" i="1"/>
  <c r="H1224" i="1"/>
  <c r="AH1224" i="1" s="1"/>
  <c r="AI1224" i="1" s="1"/>
  <c r="I1224" i="1"/>
  <c r="J1224" i="1"/>
  <c r="M1224" i="1"/>
  <c r="P1224" i="1" s="1"/>
  <c r="U1224" i="1"/>
  <c r="AB1224" i="1"/>
  <c r="AF1224" i="1"/>
  <c r="DL1224" i="1"/>
  <c r="H1225" i="1"/>
  <c r="I1225" i="1"/>
  <c r="J1225" i="1"/>
  <c r="N1225" i="1"/>
  <c r="P1225" i="1"/>
  <c r="U1225" i="1"/>
  <c r="AB1225" i="1"/>
  <c r="AF1225" i="1"/>
  <c r="AH1225" i="1"/>
  <c r="AI1225" i="1" s="1"/>
  <c r="DL1225" i="1"/>
  <c r="H1226" i="1"/>
  <c r="AH1226" i="1" s="1"/>
  <c r="AI1226" i="1" s="1"/>
  <c r="I1226" i="1"/>
  <c r="J1226" i="1"/>
  <c r="N1226" i="1"/>
  <c r="P1226" i="1"/>
  <c r="U1226" i="1"/>
  <c r="AB1226" i="1"/>
  <c r="AF1226" i="1"/>
  <c r="DL1226" i="1"/>
  <c r="H1227" i="1"/>
  <c r="AH1227" i="1" s="1"/>
  <c r="AI1227" i="1" s="1"/>
  <c r="I1227" i="1"/>
  <c r="J1227" i="1"/>
  <c r="N1227" i="1"/>
  <c r="P1227" i="1"/>
  <c r="U1227" i="1"/>
  <c r="AB1227" i="1"/>
  <c r="AF1227" i="1"/>
  <c r="DL1227" i="1"/>
  <c r="H1228" i="1"/>
  <c r="AH1228" i="1" s="1"/>
  <c r="AI1228" i="1" s="1"/>
  <c r="I1228" i="1"/>
  <c r="J1228" i="1"/>
  <c r="N1228" i="1"/>
  <c r="P1228" i="1"/>
  <c r="U1228" i="1"/>
  <c r="AB1228" i="1"/>
  <c r="AF1228" i="1"/>
  <c r="DL1228" i="1"/>
  <c r="H1229" i="1"/>
  <c r="AH1229" i="1" s="1"/>
  <c r="AI1229" i="1" s="1"/>
  <c r="I1229" i="1"/>
  <c r="J1229" i="1"/>
  <c r="N1229" i="1"/>
  <c r="P1229" i="1"/>
  <c r="U1229" i="1"/>
  <c r="AB1229" i="1"/>
  <c r="AF1229" i="1"/>
  <c r="DL1229" i="1"/>
  <c r="H1230" i="1"/>
  <c r="AH1230" i="1" s="1"/>
  <c r="AI1230" i="1" s="1"/>
  <c r="I1230" i="1"/>
  <c r="J1230" i="1"/>
  <c r="N1230" i="1"/>
  <c r="P1230" i="1"/>
  <c r="U1230" i="1"/>
  <c r="AB1230" i="1"/>
  <c r="AF1230" i="1"/>
  <c r="DL1230" i="1"/>
  <c r="H1231" i="1"/>
  <c r="AH1231" i="1" s="1"/>
  <c r="AI1231" i="1" s="1"/>
  <c r="I1231" i="1"/>
  <c r="J1231" i="1"/>
  <c r="N1231" i="1"/>
  <c r="P1231" i="1"/>
  <c r="U1231" i="1"/>
  <c r="AB1231" i="1"/>
  <c r="AF1231" i="1"/>
  <c r="DL1231" i="1"/>
  <c r="H1232" i="1"/>
  <c r="AH1232" i="1" s="1"/>
  <c r="AI1232" i="1" s="1"/>
  <c r="I1232" i="1"/>
  <c r="J1232" i="1"/>
  <c r="N1232" i="1"/>
  <c r="P1232" i="1"/>
  <c r="U1232" i="1"/>
  <c r="AB1232" i="1"/>
  <c r="AF1232" i="1"/>
  <c r="DL1232" i="1"/>
  <c r="H1233" i="1"/>
  <c r="AH1233" i="1" s="1"/>
  <c r="AI1233" i="1" s="1"/>
  <c r="I1233" i="1"/>
  <c r="J1233" i="1"/>
  <c r="N1233" i="1"/>
  <c r="P1233" i="1"/>
  <c r="U1233" i="1"/>
  <c r="AB1233" i="1"/>
  <c r="AF1233" i="1"/>
  <c r="DL1233" i="1"/>
  <c r="H1234" i="1"/>
  <c r="AH1234" i="1" s="1"/>
  <c r="AI1234" i="1" s="1"/>
  <c r="I1234" i="1"/>
  <c r="J1234" i="1"/>
  <c r="N1234" i="1"/>
  <c r="P1234" i="1"/>
  <c r="U1234" i="1"/>
  <c r="AB1234" i="1"/>
  <c r="AF1234" i="1"/>
  <c r="DL1234" i="1"/>
  <c r="H1235" i="1"/>
  <c r="AH1235" i="1" s="1"/>
  <c r="AI1235" i="1" s="1"/>
  <c r="I1235" i="1"/>
  <c r="J1235" i="1"/>
  <c r="N1235" i="1"/>
  <c r="P1235" i="1"/>
  <c r="U1235" i="1"/>
  <c r="AB1235" i="1"/>
  <c r="AF1235" i="1"/>
  <c r="DL1235" i="1"/>
  <c r="H1236" i="1"/>
  <c r="AH1236" i="1" s="1"/>
  <c r="AI1236" i="1" s="1"/>
  <c r="I1236" i="1"/>
  <c r="J1236" i="1"/>
  <c r="N1236" i="1"/>
  <c r="P1236" i="1"/>
  <c r="U1236" i="1"/>
  <c r="AB1236" i="1"/>
  <c r="AF1236" i="1"/>
  <c r="DL1236" i="1"/>
  <c r="H1237" i="1"/>
  <c r="AH1237" i="1" s="1"/>
  <c r="AI1237" i="1" s="1"/>
  <c r="I1237" i="1"/>
  <c r="J1237" i="1"/>
  <c r="N1237" i="1"/>
  <c r="P1237" i="1"/>
  <c r="U1237" i="1"/>
  <c r="AB1237" i="1"/>
  <c r="AF1237" i="1"/>
  <c r="DL1237" i="1"/>
  <c r="H1238" i="1"/>
  <c r="AH1238" i="1" s="1"/>
  <c r="AI1238" i="1" s="1"/>
  <c r="I1238" i="1"/>
  <c r="J1238" i="1"/>
  <c r="N1238" i="1"/>
  <c r="P1238" i="1"/>
  <c r="U1238" i="1"/>
  <c r="AB1238" i="1"/>
  <c r="AF1238" i="1"/>
  <c r="DL1238" i="1"/>
  <c r="H1239" i="1"/>
  <c r="AH1239" i="1" s="1"/>
  <c r="AI1239" i="1" s="1"/>
  <c r="I1239" i="1"/>
  <c r="J1239" i="1"/>
  <c r="N1239" i="1"/>
  <c r="P1239" i="1"/>
  <c r="U1239" i="1"/>
  <c r="AB1239" i="1"/>
  <c r="AF1239" i="1"/>
  <c r="DL1239" i="1"/>
  <c r="H1240" i="1"/>
  <c r="AH1240" i="1" s="1"/>
  <c r="AI1240" i="1" s="1"/>
  <c r="I1240" i="1"/>
  <c r="J1240" i="1"/>
  <c r="N1240" i="1"/>
  <c r="P1240" i="1"/>
  <c r="U1240" i="1"/>
  <c r="AB1240" i="1"/>
  <c r="AF1240" i="1"/>
  <c r="DL1240" i="1"/>
  <c r="H1241" i="1"/>
  <c r="AH1241" i="1" s="1"/>
  <c r="AI1241" i="1" s="1"/>
  <c r="I1241" i="1"/>
  <c r="J1241" i="1"/>
  <c r="N1241" i="1"/>
  <c r="P1241" i="1"/>
  <c r="U1241" i="1"/>
  <c r="AB1241" i="1"/>
  <c r="AF1241" i="1"/>
  <c r="DL1241" i="1"/>
  <c r="H1242" i="1"/>
  <c r="AH1242" i="1" s="1"/>
  <c r="AI1242" i="1" s="1"/>
  <c r="I1242" i="1"/>
  <c r="J1242" i="1"/>
  <c r="N1242" i="1"/>
  <c r="P1242" i="1"/>
  <c r="U1242" i="1"/>
  <c r="AB1242" i="1"/>
  <c r="AF1242" i="1"/>
  <c r="DL1242" i="1"/>
  <c r="H1243" i="1"/>
  <c r="AH1243" i="1" s="1"/>
  <c r="AI1243" i="1" s="1"/>
  <c r="I1243" i="1"/>
  <c r="J1243" i="1"/>
  <c r="M1243" i="1"/>
  <c r="U1243" i="1"/>
  <c r="AB1243" i="1"/>
  <c r="AF1243" i="1"/>
  <c r="DL1243" i="1"/>
  <c r="H1244" i="1"/>
  <c r="AH1244" i="1" s="1"/>
  <c r="AI1244" i="1" s="1"/>
  <c r="I1244" i="1"/>
  <c r="J1244" i="1"/>
  <c r="N1244" i="1"/>
  <c r="P1244" i="1"/>
  <c r="U1244" i="1"/>
  <c r="AB1244" i="1"/>
  <c r="AF1244" i="1"/>
  <c r="DL1244" i="1"/>
  <c r="H1245" i="1"/>
  <c r="AH1245" i="1" s="1"/>
  <c r="AI1245" i="1" s="1"/>
  <c r="I1245" i="1"/>
  <c r="J1245" i="1"/>
  <c r="N1245" i="1"/>
  <c r="P1245" i="1"/>
  <c r="U1245" i="1"/>
  <c r="AB1245" i="1"/>
  <c r="AF1245" i="1"/>
  <c r="DL1245" i="1"/>
  <c r="H1246" i="1"/>
  <c r="AH1246" i="1" s="1"/>
  <c r="AI1246" i="1" s="1"/>
  <c r="I1246" i="1"/>
  <c r="J1246" i="1"/>
  <c r="N1246" i="1"/>
  <c r="P1246" i="1"/>
  <c r="U1246" i="1"/>
  <c r="AB1246" i="1"/>
  <c r="AF1246" i="1"/>
  <c r="DL1246" i="1"/>
  <c r="H1247" i="1"/>
  <c r="AH1247" i="1" s="1"/>
  <c r="AI1247" i="1" s="1"/>
  <c r="I1247" i="1"/>
  <c r="J1247" i="1"/>
  <c r="N1247" i="1"/>
  <c r="P1247" i="1"/>
  <c r="U1247" i="1"/>
  <c r="AB1247" i="1"/>
  <c r="AF1247" i="1"/>
  <c r="DL1247" i="1"/>
  <c r="H1248" i="1"/>
  <c r="AH1248" i="1" s="1"/>
  <c r="AI1248" i="1" s="1"/>
  <c r="I1248" i="1"/>
  <c r="J1248" i="1"/>
  <c r="N1248" i="1"/>
  <c r="P1248" i="1"/>
  <c r="U1248" i="1"/>
  <c r="AB1248" i="1"/>
  <c r="AF1248" i="1"/>
  <c r="DL1248" i="1"/>
  <c r="H1249" i="1"/>
  <c r="I1249" i="1"/>
  <c r="J1249" i="1"/>
  <c r="N1249" i="1"/>
  <c r="P1249" i="1"/>
  <c r="U1249" i="1"/>
  <c r="AB1249" i="1"/>
  <c r="AF1249" i="1"/>
  <c r="AH1249" i="1"/>
  <c r="AI1249" i="1" s="1"/>
  <c r="DL1249" i="1"/>
  <c r="H1250" i="1"/>
  <c r="AH1250" i="1" s="1"/>
  <c r="AI1250" i="1" s="1"/>
  <c r="I1250" i="1"/>
  <c r="J1250" i="1"/>
  <c r="N1250" i="1"/>
  <c r="P1250" i="1"/>
  <c r="U1250" i="1"/>
  <c r="AB1250" i="1"/>
  <c r="AF1250" i="1"/>
  <c r="DL1250" i="1"/>
  <c r="H1251" i="1"/>
  <c r="AH1251" i="1" s="1"/>
  <c r="AI1251" i="1" s="1"/>
  <c r="I1251" i="1"/>
  <c r="J1251" i="1"/>
  <c r="N1251" i="1"/>
  <c r="P1251" i="1"/>
  <c r="U1251" i="1"/>
  <c r="AB1251" i="1"/>
  <c r="AF1251" i="1"/>
  <c r="DL1251" i="1"/>
  <c r="H1252" i="1"/>
  <c r="AH1252" i="1" s="1"/>
  <c r="AI1252" i="1" s="1"/>
  <c r="I1252" i="1"/>
  <c r="J1252" i="1"/>
  <c r="N1252" i="1"/>
  <c r="P1252" i="1"/>
  <c r="U1252" i="1"/>
  <c r="AB1252" i="1"/>
  <c r="AF1252" i="1"/>
  <c r="DL1252" i="1"/>
  <c r="H1253" i="1"/>
  <c r="AH1253" i="1" s="1"/>
  <c r="AI1253" i="1" s="1"/>
  <c r="I1253" i="1"/>
  <c r="J1253" i="1"/>
  <c r="N1253" i="1"/>
  <c r="P1253" i="1"/>
  <c r="U1253" i="1"/>
  <c r="AB1253" i="1"/>
  <c r="AF1253" i="1"/>
  <c r="DL1253" i="1"/>
  <c r="H1254" i="1"/>
  <c r="AH1254" i="1" s="1"/>
  <c r="AI1254" i="1" s="1"/>
  <c r="I1254" i="1"/>
  <c r="J1254" i="1"/>
  <c r="N1254" i="1"/>
  <c r="P1254" i="1"/>
  <c r="U1254" i="1"/>
  <c r="AB1254" i="1"/>
  <c r="AF1254" i="1"/>
  <c r="DL1254" i="1"/>
  <c r="H1255" i="1"/>
  <c r="AH1255" i="1" s="1"/>
  <c r="AI1255" i="1" s="1"/>
  <c r="I1255" i="1"/>
  <c r="J1255" i="1"/>
  <c r="N1255" i="1"/>
  <c r="P1255" i="1"/>
  <c r="U1255" i="1"/>
  <c r="AB1255" i="1"/>
  <c r="AF1255" i="1"/>
  <c r="DL1255" i="1"/>
  <c r="H1256" i="1"/>
  <c r="AH1256" i="1" s="1"/>
  <c r="AI1256" i="1" s="1"/>
  <c r="I1256" i="1"/>
  <c r="J1256" i="1"/>
  <c r="N1256" i="1"/>
  <c r="P1256" i="1"/>
  <c r="U1256" i="1"/>
  <c r="AB1256" i="1"/>
  <c r="AF1256" i="1"/>
  <c r="DL1256" i="1"/>
  <c r="H1257" i="1"/>
  <c r="AH1257" i="1" s="1"/>
  <c r="AI1257" i="1" s="1"/>
  <c r="I1257" i="1"/>
  <c r="J1257" i="1"/>
  <c r="N1257" i="1"/>
  <c r="P1257" i="1"/>
  <c r="U1257" i="1"/>
  <c r="AB1257" i="1"/>
  <c r="AF1257" i="1"/>
  <c r="DL1257" i="1"/>
  <c r="H1258" i="1"/>
  <c r="I1258" i="1"/>
  <c r="J1258" i="1"/>
  <c r="N1258" i="1"/>
  <c r="P1258" i="1"/>
  <c r="U1258" i="1"/>
  <c r="AB1258" i="1"/>
  <c r="AF1258" i="1"/>
  <c r="AH1258" i="1"/>
  <c r="AI1258" i="1" s="1"/>
  <c r="DL1258" i="1"/>
  <c r="H1259" i="1"/>
  <c r="AH1259" i="1" s="1"/>
  <c r="AI1259" i="1" s="1"/>
  <c r="I1259" i="1"/>
  <c r="J1259" i="1"/>
  <c r="N1259" i="1"/>
  <c r="P1259" i="1"/>
  <c r="U1259" i="1"/>
  <c r="AB1259" i="1"/>
  <c r="AF1259" i="1"/>
  <c r="DL1259" i="1"/>
  <c r="H1260" i="1"/>
  <c r="AH1260" i="1" s="1"/>
  <c r="AI1260" i="1" s="1"/>
  <c r="I1260" i="1"/>
  <c r="J1260" i="1"/>
  <c r="N1260" i="1"/>
  <c r="P1260" i="1"/>
  <c r="U1260" i="1"/>
  <c r="AB1260" i="1"/>
  <c r="AF1260" i="1"/>
  <c r="DL1260" i="1"/>
  <c r="H1261" i="1"/>
  <c r="AH1261" i="1" s="1"/>
  <c r="AI1261" i="1" s="1"/>
  <c r="I1261" i="1"/>
  <c r="J1261" i="1"/>
  <c r="N1261" i="1"/>
  <c r="P1261" i="1"/>
  <c r="U1261" i="1"/>
  <c r="AB1261" i="1"/>
  <c r="AF1261" i="1"/>
  <c r="DL1261" i="1"/>
  <c r="H1262" i="1"/>
  <c r="AH1262" i="1" s="1"/>
  <c r="AI1262" i="1" s="1"/>
  <c r="I1262" i="1"/>
  <c r="J1262" i="1"/>
  <c r="N1262" i="1"/>
  <c r="P1262" i="1"/>
  <c r="U1262" i="1"/>
  <c r="AB1262" i="1"/>
  <c r="AF1262" i="1"/>
  <c r="DL1262" i="1"/>
  <c r="H1263" i="1"/>
  <c r="AH1263" i="1" s="1"/>
  <c r="AI1263" i="1" s="1"/>
  <c r="I1263" i="1"/>
  <c r="J1263" i="1"/>
  <c r="N1263" i="1"/>
  <c r="P1263" i="1"/>
  <c r="U1263" i="1"/>
  <c r="AB1263" i="1"/>
  <c r="AF1263" i="1"/>
  <c r="DL1263" i="1"/>
  <c r="H1264" i="1"/>
  <c r="AH1264" i="1" s="1"/>
  <c r="AI1264" i="1" s="1"/>
  <c r="I1264" i="1"/>
  <c r="J1264" i="1"/>
  <c r="N1264" i="1"/>
  <c r="P1264" i="1"/>
  <c r="U1264" i="1"/>
  <c r="AB1264" i="1"/>
  <c r="AF1264" i="1"/>
  <c r="DL1264" i="1"/>
  <c r="H1265" i="1"/>
  <c r="AH1265" i="1" s="1"/>
  <c r="AI1265" i="1" s="1"/>
  <c r="I1265" i="1"/>
  <c r="J1265" i="1"/>
  <c r="N1265" i="1"/>
  <c r="P1265" i="1"/>
  <c r="U1265" i="1"/>
  <c r="AB1265" i="1"/>
  <c r="AF1265" i="1"/>
  <c r="DL1265" i="1"/>
  <c r="H1266" i="1"/>
  <c r="AH1266" i="1" s="1"/>
  <c r="AI1266" i="1" s="1"/>
  <c r="I1266" i="1"/>
  <c r="J1266" i="1"/>
  <c r="N1266" i="1"/>
  <c r="P1266" i="1"/>
  <c r="U1266" i="1"/>
  <c r="AB1266" i="1"/>
  <c r="AF1266" i="1"/>
  <c r="DL1266" i="1"/>
  <c r="H1267" i="1"/>
  <c r="AH1267" i="1" s="1"/>
  <c r="AI1267" i="1" s="1"/>
  <c r="I1267" i="1"/>
  <c r="J1267" i="1"/>
  <c r="N1267" i="1"/>
  <c r="P1267" i="1"/>
  <c r="U1267" i="1"/>
  <c r="AB1267" i="1"/>
  <c r="AF1267" i="1"/>
  <c r="DL1267" i="1"/>
  <c r="H1268" i="1"/>
  <c r="AH1268" i="1" s="1"/>
  <c r="AI1268" i="1" s="1"/>
  <c r="I1268" i="1"/>
  <c r="J1268" i="1"/>
  <c r="N1268" i="1"/>
  <c r="P1268" i="1"/>
  <c r="U1268" i="1"/>
  <c r="AB1268" i="1"/>
  <c r="AF1268" i="1"/>
  <c r="DL1268" i="1"/>
  <c r="H1269" i="1"/>
  <c r="AH1269" i="1" s="1"/>
  <c r="AI1269" i="1" s="1"/>
  <c r="I1269" i="1"/>
  <c r="J1269" i="1"/>
  <c r="N1269" i="1"/>
  <c r="P1269" i="1"/>
  <c r="U1269" i="1"/>
  <c r="AB1269" i="1"/>
  <c r="AF1269" i="1"/>
  <c r="DL1269" i="1"/>
  <c r="H1270" i="1"/>
  <c r="AH1270" i="1" s="1"/>
  <c r="AI1270" i="1" s="1"/>
  <c r="I1270" i="1"/>
  <c r="J1270" i="1"/>
  <c r="N1270" i="1"/>
  <c r="P1270" i="1"/>
  <c r="U1270" i="1"/>
  <c r="AB1270" i="1"/>
  <c r="AF1270" i="1"/>
  <c r="DL1270" i="1"/>
  <c r="H1271" i="1"/>
  <c r="AH1271" i="1" s="1"/>
  <c r="AI1271" i="1" s="1"/>
  <c r="I1271" i="1"/>
  <c r="J1271" i="1"/>
  <c r="N1271" i="1"/>
  <c r="P1271" i="1"/>
  <c r="U1271" i="1"/>
  <c r="AB1271" i="1"/>
  <c r="AF1271" i="1"/>
  <c r="DL1271" i="1"/>
  <c r="H1272" i="1"/>
  <c r="AH1272" i="1" s="1"/>
  <c r="AI1272" i="1" s="1"/>
  <c r="I1272" i="1"/>
  <c r="J1272" i="1"/>
  <c r="M1272" i="1"/>
  <c r="P1272" i="1" s="1"/>
  <c r="U1272" i="1"/>
  <c r="AB1272" i="1"/>
  <c r="AF1272" i="1"/>
  <c r="DL1272" i="1"/>
  <c r="H1273" i="1"/>
  <c r="AH1273" i="1" s="1"/>
  <c r="AI1273" i="1" s="1"/>
  <c r="I1273" i="1"/>
  <c r="J1273" i="1"/>
  <c r="M1273" i="1"/>
  <c r="N1273" i="1" s="1"/>
  <c r="U1273" i="1"/>
  <c r="AB1273" i="1"/>
  <c r="AF1273" i="1"/>
  <c r="DL1273" i="1"/>
  <c r="H1274" i="1"/>
  <c r="AH1274" i="1" s="1"/>
  <c r="AI1274" i="1" s="1"/>
  <c r="I1274" i="1"/>
  <c r="J1274" i="1"/>
  <c r="N1274" i="1"/>
  <c r="P1274" i="1"/>
  <c r="U1274" i="1"/>
  <c r="AB1274" i="1"/>
  <c r="AF1274" i="1"/>
  <c r="DL1274" i="1"/>
  <c r="H1275" i="1"/>
  <c r="AH1275" i="1" s="1"/>
  <c r="AI1275" i="1" s="1"/>
  <c r="I1275" i="1"/>
  <c r="J1275" i="1"/>
  <c r="N1275" i="1"/>
  <c r="P1275" i="1"/>
  <c r="U1275" i="1"/>
  <c r="AB1275" i="1"/>
  <c r="AF1275" i="1"/>
  <c r="DL1275" i="1"/>
  <c r="H1276" i="1"/>
  <c r="AH1276" i="1" s="1"/>
  <c r="AI1276" i="1" s="1"/>
  <c r="I1276" i="1"/>
  <c r="J1276" i="1"/>
  <c r="N1276" i="1"/>
  <c r="P1276" i="1"/>
  <c r="U1276" i="1"/>
  <c r="AB1276" i="1"/>
  <c r="AF1276" i="1"/>
  <c r="DL1276" i="1"/>
  <c r="H1277" i="1"/>
  <c r="AH1277" i="1" s="1"/>
  <c r="AI1277" i="1" s="1"/>
  <c r="I1277" i="1"/>
  <c r="J1277" i="1"/>
  <c r="N1277" i="1"/>
  <c r="P1277" i="1"/>
  <c r="U1277" i="1"/>
  <c r="AB1277" i="1"/>
  <c r="AF1277" i="1"/>
  <c r="DL1277" i="1"/>
  <c r="H1278" i="1"/>
  <c r="AH1278" i="1" s="1"/>
  <c r="AI1278" i="1" s="1"/>
  <c r="I1278" i="1"/>
  <c r="J1278" i="1"/>
  <c r="N1278" i="1"/>
  <c r="P1278" i="1"/>
  <c r="U1278" i="1"/>
  <c r="AB1278" i="1"/>
  <c r="AF1278" i="1"/>
  <c r="DL1278" i="1"/>
  <c r="H1279" i="1"/>
  <c r="AH1279" i="1" s="1"/>
  <c r="AI1279" i="1" s="1"/>
  <c r="I1279" i="1"/>
  <c r="J1279" i="1"/>
  <c r="M1279" i="1"/>
  <c r="U1279" i="1"/>
  <c r="AB1279" i="1"/>
  <c r="AF1279" i="1"/>
  <c r="DL1279" i="1"/>
  <c r="H1280" i="1"/>
  <c r="AH1280" i="1" s="1"/>
  <c r="AI1280" i="1" s="1"/>
  <c r="I1280" i="1"/>
  <c r="J1280" i="1"/>
  <c r="M1280" i="1"/>
  <c r="P1280" i="1" s="1"/>
  <c r="U1280" i="1"/>
  <c r="AB1280" i="1"/>
  <c r="AF1280" i="1"/>
  <c r="DL1280" i="1"/>
  <c r="H1281" i="1"/>
  <c r="I1281" i="1"/>
  <c r="J1281" i="1"/>
  <c r="N1281" i="1"/>
  <c r="P1281" i="1"/>
  <c r="U1281" i="1"/>
  <c r="AB1281" i="1"/>
  <c r="AF1281" i="1"/>
  <c r="AH1281" i="1"/>
  <c r="AI1281" i="1" s="1"/>
  <c r="DL1281" i="1"/>
  <c r="H1282" i="1"/>
  <c r="AH1282" i="1" s="1"/>
  <c r="AI1282" i="1" s="1"/>
  <c r="I1282" i="1"/>
  <c r="J1282" i="1"/>
  <c r="N1282" i="1"/>
  <c r="P1282" i="1"/>
  <c r="U1282" i="1"/>
  <c r="AB1282" i="1"/>
  <c r="AF1282" i="1"/>
  <c r="DL1282" i="1"/>
  <c r="H1283" i="1"/>
  <c r="AH1283" i="1" s="1"/>
  <c r="AI1283" i="1" s="1"/>
  <c r="I1283" i="1"/>
  <c r="J1283" i="1"/>
  <c r="N1283" i="1"/>
  <c r="P1283" i="1"/>
  <c r="U1283" i="1"/>
  <c r="AB1283" i="1"/>
  <c r="AF1283" i="1"/>
  <c r="DL1283" i="1"/>
  <c r="H1284" i="1"/>
  <c r="AH1284" i="1" s="1"/>
  <c r="AI1284" i="1" s="1"/>
  <c r="I1284" i="1"/>
  <c r="J1284" i="1"/>
  <c r="N1284" i="1"/>
  <c r="P1284" i="1"/>
  <c r="U1284" i="1"/>
  <c r="AB1284" i="1"/>
  <c r="AF1284" i="1"/>
  <c r="DL1284" i="1"/>
  <c r="H1285" i="1"/>
  <c r="AH1285" i="1" s="1"/>
  <c r="AI1285" i="1" s="1"/>
  <c r="I1285" i="1"/>
  <c r="J1285" i="1"/>
  <c r="N1285" i="1"/>
  <c r="P1285" i="1"/>
  <c r="U1285" i="1"/>
  <c r="AB1285" i="1"/>
  <c r="AF1285" i="1"/>
  <c r="DL1285" i="1"/>
  <c r="H1286" i="1"/>
  <c r="AH1286" i="1" s="1"/>
  <c r="AI1286" i="1" s="1"/>
  <c r="I1286" i="1"/>
  <c r="J1286" i="1"/>
  <c r="N1286" i="1"/>
  <c r="P1286" i="1"/>
  <c r="U1286" i="1"/>
  <c r="AB1286" i="1"/>
  <c r="AF1286" i="1"/>
  <c r="DL1286" i="1"/>
  <c r="H1287" i="1"/>
  <c r="AH1287" i="1" s="1"/>
  <c r="AI1287" i="1" s="1"/>
  <c r="I1287" i="1"/>
  <c r="J1287" i="1"/>
  <c r="N1287" i="1"/>
  <c r="P1287" i="1"/>
  <c r="U1287" i="1"/>
  <c r="AB1287" i="1"/>
  <c r="AF1287" i="1"/>
  <c r="DL1287" i="1"/>
  <c r="H1288" i="1"/>
  <c r="AH1288" i="1" s="1"/>
  <c r="AI1288" i="1" s="1"/>
  <c r="I1288" i="1"/>
  <c r="J1288" i="1"/>
  <c r="N1288" i="1"/>
  <c r="P1288" i="1"/>
  <c r="U1288" i="1"/>
  <c r="AB1288" i="1"/>
  <c r="AF1288" i="1"/>
  <c r="DL1288" i="1"/>
  <c r="H1289" i="1"/>
  <c r="AH1289" i="1" s="1"/>
  <c r="AI1289" i="1" s="1"/>
  <c r="I1289" i="1"/>
  <c r="J1289" i="1"/>
  <c r="N1289" i="1"/>
  <c r="P1289" i="1"/>
  <c r="U1289" i="1"/>
  <c r="AB1289" i="1"/>
  <c r="AF1289" i="1"/>
  <c r="DL1289" i="1"/>
  <c r="H1290" i="1"/>
  <c r="AH1290" i="1" s="1"/>
  <c r="AI1290" i="1" s="1"/>
  <c r="I1290" i="1"/>
  <c r="J1290" i="1"/>
  <c r="N1290" i="1"/>
  <c r="P1290" i="1"/>
  <c r="U1290" i="1"/>
  <c r="AB1290" i="1"/>
  <c r="AF1290" i="1"/>
  <c r="DL1290" i="1"/>
  <c r="H1291" i="1"/>
  <c r="AH1291" i="1" s="1"/>
  <c r="AI1291" i="1" s="1"/>
  <c r="I1291" i="1"/>
  <c r="J1291" i="1"/>
  <c r="M1291" i="1"/>
  <c r="P1291" i="1" s="1"/>
  <c r="U1291" i="1"/>
  <c r="AB1291" i="1"/>
  <c r="AF1291" i="1"/>
  <c r="DL1291" i="1"/>
  <c r="H1292" i="1"/>
  <c r="AH1292" i="1" s="1"/>
  <c r="AI1292" i="1" s="1"/>
  <c r="I1292" i="1"/>
  <c r="J1292" i="1"/>
  <c r="N1292" i="1"/>
  <c r="P1292" i="1"/>
  <c r="U1292" i="1"/>
  <c r="AB1292" i="1"/>
  <c r="AF1292" i="1"/>
  <c r="DL1292" i="1"/>
  <c r="H1293" i="1"/>
  <c r="AH1293" i="1" s="1"/>
  <c r="AI1293" i="1" s="1"/>
  <c r="I1293" i="1"/>
  <c r="J1293" i="1"/>
  <c r="N1293" i="1"/>
  <c r="P1293" i="1"/>
  <c r="U1293" i="1"/>
  <c r="AB1293" i="1"/>
  <c r="AF1293" i="1"/>
  <c r="DL1293" i="1"/>
  <c r="H1294" i="1"/>
  <c r="AH1294" i="1" s="1"/>
  <c r="AI1294" i="1" s="1"/>
  <c r="I1294" i="1"/>
  <c r="J1294" i="1"/>
  <c r="N1294" i="1"/>
  <c r="P1294" i="1"/>
  <c r="U1294" i="1"/>
  <c r="AB1294" i="1"/>
  <c r="AF1294" i="1"/>
  <c r="DL1294" i="1"/>
  <c r="H1295" i="1"/>
  <c r="AH1295" i="1" s="1"/>
  <c r="AI1295" i="1" s="1"/>
  <c r="I1295" i="1"/>
  <c r="J1295" i="1"/>
  <c r="N1295" i="1"/>
  <c r="P1295" i="1"/>
  <c r="U1295" i="1"/>
  <c r="AB1295" i="1"/>
  <c r="AF1295" i="1"/>
  <c r="DL1295" i="1"/>
  <c r="H1296" i="1"/>
  <c r="AH1296" i="1" s="1"/>
  <c r="AI1296" i="1" s="1"/>
  <c r="I1296" i="1"/>
  <c r="J1296" i="1"/>
  <c r="M1296" i="1"/>
  <c r="U1296" i="1"/>
  <c r="AB1296" i="1"/>
  <c r="AF1296" i="1"/>
  <c r="DL1296" i="1"/>
  <c r="H1297" i="1"/>
  <c r="AH1297" i="1" s="1"/>
  <c r="AI1297" i="1" s="1"/>
  <c r="I1297" i="1"/>
  <c r="J1297" i="1"/>
  <c r="N1297" i="1"/>
  <c r="P1297" i="1"/>
  <c r="U1297" i="1"/>
  <c r="AB1297" i="1"/>
  <c r="AF1297" i="1"/>
  <c r="DL1297" i="1"/>
  <c r="H1298" i="1"/>
  <c r="AH1298" i="1" s="1"/>
  <c r="AI1298" i="1" s="1"/>
  <c r="I1298" i="1"/>
  <c r="J1298" i="1"/>
  <c r="N1298" i="1"/>
  <c r="P1298" i="1"/>
  <c r="U1298" i="1"/>
  <c r="AB1298" i="1"/>
  <c r="AF1298" i="1"/>
  <c r="DL1298" i="1"/>
  <c r="H1299" i="1"/>
  <c r="AH1299" i="1" s="1"/>
  <c r="AI1299" i="1" s="1"/>
  <c r="I1299" i="1"/>
  <c r="J1299" i="1"/>
  <c r="N1299" i="1"/>
  <c r="P1299" i="1"/>
  <c r="U1299" i="1"/>
  <c r="AB1299" i="1"/>
  <c r="AF1299" i="1"/>
  <c r="DL1299" i="1"/>
  <c r="H1300" i="1"/>
  <c r="I1300" i="1"/>
  <c r="J1300" i="1"/>
  <c r="N1300" i="1"/>
  <c r="P1300" i="1"/>
  <c r="U1300" i="1"/>
  <c r="AB1300" i="1"/>
  <c r="AF1300" i="1"/>
  <c r="AH1300" i="1"/>
  <c r="AI1300" i="1" s="1"/>
  <c r="DL1300" i="1"/>
  <c r="H1301" i="1"/>
  <c r="AH1301" i="1" s="1"/>
  <c r="AI1301" i="1" s="1"/>
  <c r="I1301" i="1"/>
  <c r="J1301" i="1"/>
  <c r="N1301" i="1"/>
  <c r="P1301" i="1"/>
  <c r="U1301" i="1"/>
  <c r="AB1301" i="1"/>
  <c r="AF1301" i="1"/>
  <c r="DL1301" i="1"/>
  <c r="H1302" i="1"/>
  <c r="AH1302" i="1" s="1"/>
  <c r="AI1302" i="1" s="1"/>
  <c r="I1302" i="1"/>
  <c r="J1302" i="1"/>
  <c r="N1302" i="1"/>
  <c r="P1302" i="1"/>
  <c r="U1302" i="1"/>
  <c r="AB1302" i="1"/>
  <c r="AF1302" i="1"/>
  <c r="DL1302" i="1"/>
  <c r="H1303" i="1"/>
  <c r="AH1303" i="1" s="1"/>
  <c r="AI1303" i="1" s="1"/>
  <c r="I1303" i="1"/>
  <c r="J1303" i="1"/>
  <c r="N1303" i="1"/>
  <c r="P1303" i="1"/>
  <c r="U1303" i="1"/>
  <c r="AB1303" i="1"/>
  <c r="AF1303" i="1"/>
  <c r="DL1303" i="1"/>
  <c r="H1304" i="1"/>
  <c r="AH1304" i="1" s="1"/>
  <c r="AI1304" i="1" s="1"/>
  <c r="I1304" i="1"/>
  <c r="J1304" i="1"/>
  <c r="N1304" i="1"/>
  <c r="P1304" i="1"/>
  <c r="U1304" i="1"/>
  <c r="AB1304" i="1"/>
  <c r="AF1304" i="1"/>
  <c r="DL1304" i="1"/>
  <c r="H1305" i="1"/>
  <c r="AH1305" i="1" s="1"/>
  <c r="AI1305" i="1" s="1"/>
  <c r="I1305" i="1"/>
  <c r="J1305" i="1"/>
  <c r="N1305" i="1"/>
  <c r="P1305" i="1"/>
  <c r="U1305" i="1"/>
  <c r="AB1305" i="1"/>
  <c r="AF1305" i="1"/>
  <c r="DL1305" i="1"/>
  <c r="H1306" i="1"/>
  <c r="AH1306" i="1" s="1"/>
  <c r="AI1306" i="1" s="1"/>
  <c r="I1306" i="1"/>
  <c r="J1306" i="1"/>
  <c r="N1306" i="1"/>
  <c r="P1306" i="1"/>
  <c r="U1306" i="1"/>
  <c r="AB1306" i="1"/>
  <c r="AF1306" i="1"/>
  <c r="DL1306" i="1"/>
  <c r="H1307" i="1"/>
  <c r="AH1307" i="1" s="1"/>
  <c r="AI1307" i="1" s="1"/>
  <c r="I1307" i="1"/>
  <c r="J1307" i="1"/>
  <c r="N1307" i="1"/>
  <c r="P1307" i="1"/>
  <c r="U1307" i="1"/>
  <c r="AB1307" i="1"/>
  <c r="AF1307" i="1"/>
  <c r="DL1307" i="1"/>
  <c r="H1308" i="1"/>
  <c r="AH1308" i="1" s="1"/>
  <c r="AI1308" i="1" s="1"/>
  <c r="I1308" i="1"/>
  <c r="J1308" i="1"/>
  <c r="N1308" i="1"/>
  <c r="P1308" i="1"/>
  <c r="U1308" i="1"/>
  <c r="AB1308" i="1"/>
  <c r="AF1308" i="1"/>
  <c r="DL1308" i="1"/>
  <c r="H1309" i="1"/>
  <c r="AH1309" i="1" s="1"/>
  <c r="AI1309" i="1" s="1"/>
  <c r="I1309" i="1"/>
  <c r="J1309" i="1"/>
  <c r="N1309" i="1"/>
  <c r="P1309" i="1"/>
  <c r="U1309" i="1"/>
  <c r="AB1309" i="1"/>
  <c r="AF1309" i="1"/>
  <c r="DL1309" i="1"/>
  <c r="H1310" i="1"/>
  <c r="AH1310" i="1" s="1"/>
  <c r="AI1310" i="1" s="1"/>
  <c r="I1310" i="1"/>
  <c r="J1310" i="1"/>
  <c r="N1310" i="1"/>
  <c r="P1310" i="1"/>
  <c r="U1310" i="1"/>
  <c r="AB1310" i="1"/>
  <c r="AF1310" i="1"/>
  <c r="DL1310" i="1"/>
  <c r="H1311" i="1"/>
  <c r="AH1311" i="1" s="1"/>
  <c r="AI1311" i="1" s="1"/>
  <c r="I1311" i="1"/>
  <c r="J1311" i="1"/>
  <c r="N1311" i="1"/>
  <c r="P1311" i="1"/>
  <c r="U1311" i="1"/>
  <c r="AB1311" i="1"/>
  <c r="AF1311" i="1"/>
  <c r="DL1311" i="1"/>
  <c r="H1312" i="1"/>
  <c r="AH1312" i="1" s="1"/>
  <c r="AI1312" i="1" s="1"/>
  <c r="I1312" i="1"/>
  <c r="J1312" i="1"/>
  <c r="N1312" i="1"/>
  <c r="P1312" i="1"/>
  <c r="U1312" i="1"/>
  <c r="AB1312" i="1"/>
  <c r="AF1312" i="1"/>
  <c r="DL1312" i="1"/>
  <c r="H1313" i="1"/>
  <c r="AH1313" i="1" s="1"/>
  <c r="AI1313" i="1" s="1"/>
  <c r="I1313" i="1"/>
  <c r="J1313" i="1"/>
  <c r="N1313" i="1"/>
  <c r="P1313" i="1"/>
  <c r="U1313" i="1"/>
  <c r="AB1313" i="1"/>
  <c r="AF1313" i="1"/>
  <c r="DL1313" i="1"/>
  <c r="H1314" i="1"/>
  <c r="AH1314" i="1" s="1"/>
  <c r="AI1314" i="1" s="1"/>
  <c r="I1314" i="1"/>
  <c r="J1314" i="1"/>
  <c r="N1314" i="1"/>
  <c r="P1314" i="1"/>
  <c r="U1314" i="1"/>
  <c r="AB1314" i="1"/>
  <c r="AF1314" i="1"/>
  <c r="DL1314" i="1"/>
  <c r="H1315" i="1"/>
  <c r="AH1315" i="1" s="1"/>
  <c r="AI1315" i="1" s="1"/>
  <c r="I1315" i="1"/>
  <c r="J1315" i="1"/>
  <c r="N1315" i="1"/>
  <c r="P1315" i="1"/>
  <c r="U1315" i="1"/>
  <c r="AB1315" i="1"/>
  <c r="AF1315" i="1"/>
  <c r="DL1315" i="1"/>
  <c r="H1316" i="1"/>
  <c r="AH1316" i="1" s="1"/>
  <c r="AI1316" i="1" s="1"/>
  <c r="I1316" i="1"/>
  <c r="J1316" i="1"/>
  <c r="N1316" i="1"/>
  <c r="P1316" i="1"/>
  <c r="U1316" i="1"/>
  <c r="AB1316" i="1"/>
  <c r="AF1316" i="1"/>
  <c r="DL1316" i="1"/>
  <c r="H1317" i="1"/>
  <c r="AH1317" i="1" s="1"/>
  <c r="AI1317" i="1" s="1"/>
  <c r="I1317" i="1"/>
  <c r="J1317" i="1"/>
  <c r="N1317" i="1"/>
  <c r="P1317" i="1"/>
  <c r="U1317" i="1"/>
  <c r="AB1317" i="1"/>
  <c r="AF1317" i="1"/>
  <c r="DL1317" i="1"/>
  <c r="H1318" i="1"/>
  <c r="AH1318" i="1" s="1"/>
  <c r="AI1318" i="1" s="1"/>
  <c r="I1318" i="1"/>
  <c r="J1318" i="1"/>
  <c r="N1318" i="1"/>
  <c r="P1318" i="1"/>
  <c r="U1318" i="1"/>
  <c r="AB1318" i="1"/>
  <c r="AF1318" i="1"/>
  <c r="DL1318" i="1"/>
  <c r="H1319" i="1"/>
  <c r="AH1319" i="1" s="1"/>
  <c r="AI1319" i="1" s="1"/>
  <c r="I1319" i="1"/>
  <c r="J1319" i="1"/>
  <c r="N1319" i="1"/>
  <c r="P1319" i="1"/>
  <c r="U1319" i="1"/>
  <c r="AB1319" i="1"/>
  <c r="AF1319" i="1"/>
  <c r="DL1319" i="1"/>
  <c r="H1320" i="1"/>
  <c r="AH1320" i="1" s="1"/>
  <c r="AI1320" i="1" s="1"/>
  <c r="I1320" i="1"/>
  <c r="J1320" i="1"/>
  <c r="N1320" i="1"/>
  <c r="P1320" i="1"/>
  <c r="U1320" i="1"/>
  <c r="AB1320" i="1"/>
  <c r="AF1320" i="1"/>
  <c r="DL1320" i="1"/>
  <c r="H1321" i="1"/>
  <c r="I1321" i="1"/>
  <c r="J1321" i="1"/>
  <c r="N1321" i="1"/>
  <c r="P1321" i="1"/>
  <c r="U1321" i="1"/>
  <c r="AB1321" i="1"/>
  <c r="AF1321" i="1"/>
  <c r="AH1321" i="1"/>
  <c r="AI1321" i="1" s="1"/>
  <c r="DL1321" i="1"/>
  <c r="H1322" i="1"/>
  <c r="AH1322" i="1" s="1"/>
  <c r="AI1322" i="1" s="1"/>
  <c r="I1322" i="1"/>
  <c r="J1322" i="1"/>
  <c r="N1322" i="1"/>
  <c r="P1322" i="1"/>
  <c r="U1322" i="1"/>
  <c r="AB1322" i="1"/>
  <c r="AF1322" i="1"/>
  <c r="DL1322" i="1"/>
  <c r="H1323" i="1"/>
  <c r="AH1323" i="1" s="1"/>
  <c r="AI1323" i="1" s="1"/>
  <c r="I1323" i="1"/>
  <c r="J1323" i="1"/>
  <c r="M1323" i="1"/>
  <c r="N1323" i="1" s="1"/>
  <c r="U1323" i="1"/>
  <c r="AB1323" i="1"/>
  <c r="AF1323" i="1"/>
  <c r="DL1323" i="1"/>
  <c r="H1324" i="1"/>
  <c r="I1324" i="1"/>
  <c r="J1324" i="1"/>
  <c r="N1324" i="1"/>
  <c r="P1324" i="1"/>
  <c r="U1324" i="1"/>
  <c r="AB1324" i="1"/>
  <c r="AF1324" i="1"/>
  <c r="AH1324" i="1"/>
  <c r="AI1324" i="1" s="1"/>
  <c r="DL1324" i="1"/>
  <c r="H1325" i="1"/>
  <c r="AH1325" i="1" s="1"/>
  <c r="AI1325" i="1" s="1"/>
  <c r="I1325" i="1"/>
  <c r="J1325" i="1"/>
  <c r="N1325" i="1"/>
  <c r="P1325" i="1"/>
  <c r="U1325" i="1"/>
  <c r="AB1325" i="1"/>
  <c r="AF1325" i="1"/>
  <c r="DL1325" i="1"/>
  <c r="H1326" i="1"/>
  <c r="I1326" i="1"/>
  <c r="J1326" i="1"/>
  <c r="N1326" i="1"/>
  <c r="P1326" i="1"/>
  <c r="U1326" i="1"/>
  <c r="AB1326" i="1"/>
  <c r="AF1326" i="1"/>
  <c r="AH1326" i="1"/>
  <c r="AI1326" i="1" s="1"/>
  <c r="DL1326" i="1"/>
  <c r="H1327" i="1"/>
  <c r="AH1327" i="1" s="1"/>
  <c r="AI1327" i="1" s="1"/>
  <c r="I1327" i="1"/>
  <c r="J1327" i="1"/>
  <c r="N1327" i="1"/>
  <c r="P1327" i="1"/>
  <c r="U1327" i="1"/>
  <c r="AB1327" i="1"/>
  <c r="AF1327" i="1"/>
  <c r="DL1327" i="1"/>
  <c r="H1328" i="1"/>
  <c r="AH1328" i="1" s="1"/>
  <c r="AI1328" i="1" s="1"/>
  <c r="I1328" i="1"/>
  <c r="J1328" i="1"/>
  <c r="N1328" i="1"/>
  <c r="P1328" i="1"/>
  <c r="U1328" i="1"/>
  <c r="AB1328" i="1"/>
  <c r="AF1328" i="1"/>
  <c r="DL1328" i="1"/>
  <c r="H1329" i="1"/>
  <c r="AH1329" i="1" s="1"/>
  <c r="AI1329" i="1" s="1"/>
  <c r="I1329" i="1"/>
  <c r="J1329" i="1"/>
  <c r="N1329" i="1"/>
  <c r="P1329" i="1"/>
  <c r="U1329" i="1"/>
  <c r="AB1329" i="1"/>
  <c r="AF1329" i="1"/>
  <c r="DL1329" i="1"/>
  <c r="H1330" i="1"/>
  <c r="AH1330" i="1" s="1"/>
  <c r="AI1330" i="1" s="1"/>
  <c r="I1330" i="1"/>
  <c r="J1330" i="1"/>
  <c r="N1330" i="1"/>
  <c r="P1330" i="1"/>
  <c r="U1330" i="1"/>
  <c r="AB1330" i="1"/>
  <c r="AF1330" i="1"/>
  <c r="DL1330" i="1"/>
  <c r="H1331" i="1"/>
  <c r="AH1331" i="1" s="1"/>
  <c r="AI1331" i="1" s="1"/>
  <c r="I1331" i="1"/>
  <c r="J1331" i="1"/>
  <c r="N1331" i="1"/>
  <c r="P1331" i="1"/>
  <c r="U1331" i="1"/>
  <c r="AB1331" i="1"/>
  <c r="AF1331" i="1"/>
  <c r="DL1331" i="1"/>
  <c r="H1332" i="1"/>
  <c r="AH1332" i="1" s="1"/>
  <c r="AI1332" i="1" s="1"/>
  <c r="I1332" i="1"/>
  <c r="J1332" i="1"/>
  <c r="N1332" i="1"/>
  <c r="P1332" i="1"/>
  <c r="U1332" i="1"/>
  <c r="AB1332" i="1"/>
  <c r="AF1332" i="1"/>
  <c r="DL1332" i="1"/>
  <c r="H1333" i="1"/>
  <c r="AH1333" i="1" s="1"/>
  <c r="AI1333" i="1" s="1"/>
  <c r="I1333" i="1"/>
  <c r="J1333" i="1"/>
  <c r="N1333" i="1"/>
  <c r="P1333" i="1"/>
  <c r="U1333" i="1"/>
  <c r="AB1333" i="1"/>
  <c r="AF1333" i="1"/>
  <c r="DL1333" i="1"/>
  <c r="H1334" i="1"/>
  <c r="AH1334" i="1" s="1"/>
  <c r="AI1334" i="1" s="1"/>
  <c r="I1334" i="1"/>
  <c r="J1334" i="1"/>
  <c r="N1334" i="1"/>
  <c r="P1334" i="1"/>
  <c r="U1334" i="1"/>
  <c r="AB1334" i="1"/>
  <c r="AF1334" i="1"/>
  <c r="DL1334" i="1"/>
  <c r="H1335" i="1"/>
  <c r="AH1335" i="1" s="1"/>
  <c r="AI1335" i="1" s="1"/>
  <c r="I1335" i="1"/>
  <c r="J1335" i="1"/>
  <c r="N1335" i="1"/>
  <c r="P1335" i="1"/>
  <c r="U1335" i="1"/>
  <c r="AB1335" i="1"/>
  <c r="AF1335" i="1"/>
  <c r="DL1335" i="1"/>
  <c r="H1336" i="1"/>
  <c r="AH1336" i="1" s="1"/>
  <c r="AI1336" i="1" s="1"/>
  <c r="I1336" i="1"/>
  <c r="J1336" i="1"/>
  <c r="N1336" i="1"/>
  <c r="P1336" i="1"/>
  <c r="U1336" i="1"/>
  <c r="AB1336" i="1"/>
  <c r="AF1336" i="1"/>
  <c r="DL1336" i="1"/>
  <c r="H1337" i="1"/>
  <c r="AH1337" i="1" s="1"/>
  <c r="AI1337" i="1" s="1"/>
  <c r="I1337" i="1"/>
  <c r="J1337" i="1"/>
  <c r="N1337" i="1"/>
  <c r="P1337" i="1"/>
  <c r="U1337" i="1"/>
  <c r="AB1337" i="1"/>
  <c r="AF1337" i="1"/>
  <c r="DL1337" i="1"/>
  <c r="H1338" i="1"/>
  <c r="AH1338" i="1" s="1"/>
  <c r="AI1338" i="1" s="1"/>
  <c r="I1338" i="1"/>
  <c r="J1338" i="1"/>
  <c r="N1338" i="1"/>
  <c r="P1338" i="1"/>
  <c r="U1338" i="1"/>
  <c r="AB1338" i="1"/>
  <c r="AF1338" i="1"/>
  <c r="DL1338" i="1"/>
  <c r="H1339" i="1"/>
  <c r="AH1339" i="1" s="1"/>
  <c r="AI1339" i="1" s="1"/>
  <c r="I1339" i="1"/>
  <c r="J1339" i="1"/>
  <c r="N1339" i="1"/>
  <c r="P1339" i="1"/>
  <c r="U1339" i="1"/>
  <c r="AB1339" i="1"/>
  <c r="AF1339" i="1"/>
  <c r="DL1339" i="1"/>
  <c r="H1340" i="1"/>
  <c r="AH1340" i="1" s="1"/>
  <c r="AI1340" i="1" s="1"/>
  <c r="I1340" i="1"/>
  <c r="J1340" i="1"/>
  <c r="N1340" i="1"/>
  <c r="P1340" i="1"/>
  <c r="U1340" i="1"/>
  <c r="AB1340" i="1"/>
  <c r="AF1340" i="1"/>
  <c r="DL1340" i="1"/>
  <c r="H1341" i="1"/>
  <c r="AH1341" i="1" s="1"/>
  <c r="AI1341" i="1" s="1"/>
  <c r="I1341" i="1"/>
  <c r="J1341" i="1"/>
  <c r="N1341" i="1"/>
  <c r="P1341" i="1"/>
  <c r="U1341" i="1"/>
  <c r="AB1341" i="1"/>
  <c r="AF1341" i="1"/>
  <c r="DL1341" i="1"/>
  <c r="H1342" i="1"/>
  <c r="AH1342" i="1" s="1"/>
  <c r="AI1342" i="1" s="1"/>
  <c r="I1342" i="1"/>
  <c r="J1342" i="1"/>
  <c r="N1342" i="1"/>
  <c r="P1342" i="1"/>
  <c r="U1342" i="1"/>
  <c r="AB1342" i="1"/>
  <c r="AF1342" i="1"/>
  <c r="DL1342" i="1"/>
  <c r="H1343" i="1"/>
  <c r="AH1343" i="1" s="1"/>
  <c r="AI1343" i="1" s="1"/>
  <c r="I1343" i="1"/>
  <c r="J1343" i="1"/>
  <c r="N1343" i="1"/>
  <c r="P1343" i="1"/>
  <c r="U1343" i="1"/>
  <c r="AB1343" i="1"/>
  <c r="AF1343" i="1"/>
  <c r="DL1343" i="1"/>
  <c r="H1344" i="1"/>
  <c r="AH1344" i="1" s="1"/>
  <c r="AI1344" i="1" s="1"/>
  <c r="I1344" i="1"/>
  <c r="J1344" i="1"/>
  <c r="N1344" i="1"/>
  <c r="P1344" i="1"/>
  <c r="U1344" i="1"/>
  <c r="AB1344" i="1"/>
  <c r="AF1344" i="1"/>
  <c r="DL1344" i="1"/>
  <c r="H1345" i="1"/>
  <c r="AH1345" i="1" s="1"/>
  <c r="AI1345" i="1" s="1"/>
  <c r="I1345" i="1"/>
  <c r="J1345" i="1"/>
  <c r="N1345" i="1"/>
  <c r="P1345" i="1"/>
  <c r="U1345" i="1"/>
  <c r="AB1345" i="1"/>
  <c r="AF1345" i="1"/>
  <c r="DL1345" i="1"/>
  <c r="H1346" i="1"/>
  <c r="AH1346" i="1" s="1"/>
  <c r="AI1346" i="1" s="1"/>
  <c r="I1346" i="1"/>
  <c r="J1346" i="1"/>
  <c r="N1346" i="1"/>
  <c r="P1346" i="1"/>
  <c r="U1346" i="1"/>
  <c r="AB1346" i="1"/>
  <c r="AF1346" i="1"/>
  <c r="DL1346" i="1"/>
  <c r="H1347" i="1"/>
  <c r="AH1347" i="1" s="1"/>
  <c r="AI1347" i="1" s="1"/>
  <c r="I1347" i="1"/>
  <c r="J1347" i="1"/>
  <c r="N1347" i="1"/>
  <c r="P1347" i="1"/>
  <c r="U1347" i="1"/>
  <c r="AB1347" i="1"/>
  <c r="AF1347" i="1"/>
  <c r="DL1347" i="1"/>
  <c r="H1348" i="1"/>
  <c r="AH1348" i="1" s="1"/>
  <c r="AI1348" i="1" s="1"/>
  <c r="I1348" i="1"/>
  <c r="J1348" i="1"/>
  <c r="N1348" i="1"/>
  <c r="P1348" i="1"/>
  <c r="U1348" i="1"/>
  <c r="AB1348" i="1"/>
  <c r="AF1348" i="1"/>
  <c r="DL1348" i="1"/>
  <c r="H1349" i="1"/>
  <c r="AH1349" i="1" s="1"/>
  <c r="AI1349" i="1" s="1"/>
  <c r="I1349" i="1"/>
  <c r="J1349" i="1"/>
  <c r="N1349" i="1"/>
  <c r="P1349" i="1"/>
  <c r="U1349" i="1"/>
  <c r="AB1349" i="1"/>
  <c r="AF1349" i="1"/>
  <c r="DL1349" i="1"/>
  <c r="H1350" i="1"/>
  <c r="AH1350" i="1" s="1"/>
  <c r="AI1350" i="1" s="1"/>
  <c r="I1350" i="1"/>
  <c r="J1350" i="1"/>
  <c r="N1350" i="1"/>
  <c r="P1350" i="1"/>
  <c r="U1350" i="1"/>
  <c r="AB1350" i="1"/>
  <c r="AF1350" i="1"/>
  <c r="DL1350" i="1"/>
  <c r="H1351" i="1"/>
  <c r="AH1351" i="1" s="1"/>
  <c r="AI1351" i="1" s="1"/>
  <c r="I1351" i="1"/>
  <c r="J1351" i="1"/>
  <c r="N1351" i="1"/>
  <c r="P1351" i="1"/>
  <c r="U1351" i="1"/>
  <c r="AB1351" i="1"/>
  <c r="AF1351" i="1"/>
  <c r="DL1351" i="1"/>
  <c r="H1352" i="1"/>
  <c r="AH1352" i="1" s="1"/>
  <c r="AI1352" i="1" s="1"/>
  <c r="I1352" i="1"/>
  <c r="J1352" i="1"/>
  <c r="N1352" i="1"/>
  <c r="P1352" i="1"/>
  <c r="U1352" i="1"/>
  <c r="AB1352" i="1"/>
  <c r="AF1352" i="1"/>
  <c r="DL1352" i="1"/>
  <c r="H1353" i="1"/>
  <c r="AH1353" i="1" s="1"/>
  <c r="AI1353" i="1" s="1"/>
  <c r="I1353" i="1"/>
  <c r="J1353" i="1"/>
  <c r="N1353" i="1"/>
  <c r="P1353" i="1"/>
  <c r="U1353" i="1"/>
  <c r="AB1353" i="1"/>
  <c r="AF1353" i="1"/>
  <c r="DL1353" i="1"/>
  <c r="H1354" i="1"/>
  <c r="AH1354" i="1" s="1"/>
  <c r="AI1354" i="1" s="1"/>
  <c r="I1354" i="1"/>
  <c r="J1354" i="1"/>
  <c r="N1354" i="1"/>
  <c r="P1354" i="1"/>
  <c r="U1354" i="1"/>
  <c r="AB1354" i="1"/>
  <c r="AF1354" i="1"/>
  <c r="DL1354" i="1"/>
  <c r="H1355" i="1"/>
  <c r="AH1355" i="1" s="1"/>
  <c r="AI1355" i="1" s="1"/>
  <c r="I1355" i="1"/>
  <c r="J1355" i="1"/>
  <c r="N1355" i="1"/>
  <c r="P1355" i="1"/>
  <c r="U1355" i="1"/>
  <c r="AB1355" i="1"/>
  <c r="AF1355" i="1"/>
  <c r="DL1355" i="1"/>
  <c r="H1356" i="1"/>
  <c r="AH1356" i="1" s="1"/>
  <c r="AI1356" i="1" s="1"/>
  <c r="I1356" i="1"/>
  <c r="J1356" i="1"/>
  <c r="N1356" i="1"/>
  <c r="P1356" i="1"/>
  <c r="U1356" i="1"/>
  <c r="AB1356" i="1"/>
  <c r="AF1356" i="1"/>
  <c r="DL1356" i="1"/>
  <c r="H1357" i="1"/>
  <c r="AH1357" i="1" s="1"/>
  <c r="AI1357" i="1" s="1"/>
  <c r="I1357" i="1"/>
  <c r="J1357" i="1"/>
  <c r="N1357" i="1"/>
  <c r="P1357" i="1"/>
  <c r="U1357" i="1"/>
  <c r="AB1357" i="1"/>
  <c r="AF1357" i="1"/>
  <c r="DL1357" i="1"/>
  <c r="H1358" i="1"/>
  <c r="AH1358" i="1" s="1"/>
  <c r="AI1358" i="1" s="1"/>
  <c r="I1358" i="1"/>
  <c r="J1358" i="1"/>
  <c r="N1358" i="1"/>
  <c r="P1358" i="1"/>
  <c r="U1358" i="1"/>
  <c r="AB1358" i="1"/>
  <c r="AF1358" i="1"/>
  <c r="DL1358" i="1"/>
  <c r="H1359" i="1"/>
  <c r="AH1359" i="1" s="1"/>
  <c r="AI1359" i="1" s="1"/>
  <c r="I1359" i="1"/>
  <c r="J1359" i="1"/>
  <c r="M1359" i="1"/>
  <c r="P1359" i="1" s="1"/>
  <c r="U1359" i="1"/>
  <c r="AB1359" i="1"/>
  <c r="AF1359" i="1"/>
  <c r="DL1359" i="1"/>
  <c r="H1360" i="1"/>
  <c r="AH1360" i="1" s="1"/>
  <c r="AI1360" i="1" s="1"/>
  <c r="I1360" i="1"/>
  <c r="J1360" i="1"/>
  <c r="N1360" i="1"/>
  <c r="P1360" i="1"/>
  <c r="U1360" i="1"/>
  <c r="AB1360" i="1"/>
  <c r="AF1360" i="1"/>
  <c r="DL1360" i="1"/>
  <c r="H1361" i="1"/>
  <c r="AH1361" i="1" s="1"/>
  <c r="AI1361" i="1" s="1"/>
  <c r="I1361" i="1"/>
  <c r="J1361" i="1"/>
  <c r="N1361" i="1"/>
  <c r="P1361" i="1"/>
  <c r="U1361" i="1"/>
  <c r="AB1361" i="1"/>
  <c r="AF1361" i="1"/>
  <c r="DL1361" i="1"/>
  <c r="H1362" i="1"/>
  <c r="AH1362" i="1" s="1"/>
  <c r="AI1362" i="1" s="1"/>
  <c r="I1362" i="1"/>
  <c r="J1362" i="1"/>
  <c r="N1362" i="1"/>
  <c r="P1362" i="1"/>
  <c r="U1362" i="1"/>
  <c r="AB1362" i="1"/>
  <c r="AF1362" i="1"/>
  <c r="DL1362" i="1"/>
  <c r="H1363" i="1"/>
  <c r="AH1363" i="1" s="1"/>
  <c r="AI1363" i="1" s="1"/>
  <c r="I1363" i="1"/>
  <c r="J1363" i="1"/>
  <c r="N1363" i="1"/>
  <c r="P1363" i="1"/>
  <c r="U1363" i="1"/>
  <c r="AB1363" i="1"/>
  <c r="AF1363" i="1"/>
  <c r="DL1363" i="1"/>
  <c r="H1364" i="1"/>
  <c r="AH1364" i="1" s="1"/>
  <c r="AI1364" i="1" s="1"/>
  <c r="I1364" i="1"/>
  <c r="J1364" i="1"/>
  <c r="N1364" i="1"/>
  <c r="P1364" i="1"/>
  <c r="U1364" i="1"/>
  <c r="AB1364" i="1"/>
  <c r="AF1364" i="1"/>
  <c r="DL1364" i="1"/>
  <c r="H1365" i="1"/>
  <c r="AH1365" i="1" s="1"/>
  <c r="AI1365" i="1" s="1"/>
  <c r="I1365" i="1"/>
  <c r="J1365" i="1"/>
  <c r="M1365" i="1"/>
  <c r="U1365" i="1"/>
  <c r="AB1365" i="1"/>
  <c r="AF1365" i="1"/>
  <c r="DL1365" i="1"/>
  <c r="H1366" i="1"/>
  <c r="AH1366" i="1" s="1"/>
  <c r="AI1366" i="1" s="1"/>
  <c r="I1366" i="1"/>
  <c r="J1366" i="1"/>
  <c r="N1366" i="1"/>
  <c r="P1366" i="1"/>
  <c r="U1366" i="1"/>
  <c r="AB1366" i="1"/>
  <c r="AF1366" i="1"/>
  <c r="DL1366" i="1"/>
  <c r="H1367" i="1"/>
  <c r="AH1367" i="1" s="1"/>
  <c r="AI1367" i="1" s="1"/>
  <c r="I1367" i="1"/>
  <c r="J1367" i="1"/>
  <c r="N1367" i="1"/>
  <c r="P1367" i="1"/>
  <c r="U1367" i="1"/>
  <c r="AB1367" i="1"/>
  <c r="AF1367" i="1"/>
  <c r="DL1367" i="1"/>
  <c r="H1368" i="1"/>
  <c r="AH1368" i="1" s="1"/>
  <c r="AI1368" i="1" s="1"/>
  <c r="I1368" i="1"/>
  <c r="J1368" i="1"/>
  <c r="N1368" i="1"/>
  <c r="P1368" i="1"/>
  <c r="U1368" i="1"/>
  <c r="AB1368" i="1"/>
  <c r="AF1368" i="1"/>
  <c r="DL1368" i="1"/>
  <c r="H1369" i="1"/>
  <c r="AH1369" i="1" s="1"/>
  <c r="AI1369" i="1" s="1"/>
  <c r="I1369" i="1"/>
  <c r="J1369" i="1"/>
  <c r="N1369" i="1"/>
  <c r="P1369" i="1"/>
  <c r="U1369" i="1"/>
  <c r="AB1369" i="1"/>
  <c r="AF1369" i="1"/>
  <c r="DL1369" i="1"/>
  <c r="H1370" i="1"/>
  <c r="AH1370" i="1" s="1"/>
  <c r="AI1370" i="1" s="1"/>
  <c r="I1370" i="1"/>
  <c r="J1370" i="1"/>
  <c r="N1370" i="1"/>
  <c r="P1370" i="1"/>
  <c r="U1370" i="1"/>
  <c r="AB1370" i="1"/>
  <c r="AF1370" i="1"/>
  <c r="DL1370" i="1"/>
  <c r="H1371" i="1"/>
  <c r="AH1371" i="1" s="1"/>
  <c r="AI1371" i="1" s="1"/>
  <c r="I1371" i="1"/>
  <c r="J1371" i="1"/>
  <c r="N1371" i="1"/>
  <c r="P1371" i="1"/>
  <c r="U1371" i="1"/>
  <c r="AB1371" i="1"/>
  <c r="AF1371" i="1"/>
  <c r="DL1371" i="1"/>
  <c r="H1372" i="1"/>
  <c r="AH1372" i="1" s="1"/>
  <c r="AI1372" i="1" s="1"/>
  <c r="I1372" i="1"/>
  <c r="J1372" i="1"/>
  <c r="N1372" i="1"/>
  <c r="P1372" i="1"/>
  <c r="U1372" i="1"/>
  <c r="AB1372" i="1"/>
  <c r="AF1372" i="1"/>
  <c r="DL1372" i="1"/>
  <c r="H1373" i="1"/>
  <c r="AH1373" i="1" s="1"/>
  <c r="AI1373" i="1" s="1"/>
  <c r="I1373" i="1"/>
  <c r="J1373" i="1"/>
  <c r="N1373" i="1"/>
  <c r="P1373" i="1"/>
  <c r="U1373" i="1"/>
  <c r="AB1373" i="1"/>
  <c r="AF1373" i="1"/>
  <c r="DL1373" i="1"/>
  <c r="H1374" i="1"/>
  <c r="AH1374" i="1" s="1"/>
  <c r="AI1374" i="1" s="1"/>
  <c r="I1374" i="1"/>
  <c r="J1374" i="1"/>
  <c r="M1374" i="1"/>
  <c r="P1374" i="1" s="1"/>
  <c r="U1374" i="1"/>
  <c r="AB1374" i="1"/>
  <c r="AF1374" i="1"/>
  <c r="DL1374" i="1"/>
  <c r="H1375" i="1"/>
  <c r="AH1375" i="1" s="1"/>
  <c r="AI1375" i="1" s="1"/>
  <c r="I1375" i="1"/>
  <c r="J1375" i="1"/>
  <c r="M1375" i="1"/>
  <c r="N1375" i="1" s="1"/>
  <c r="U1375" i="1"/>
  <c r="AB1375" i="1"/>
  <c r="AF1375" i="1"/>
  <c r="DL1375" i="1"/>
  <c r="H1376" i="1"/>
  <c r="AH1376" i="1" s="1"/>
  <c r="AI1376" i="1" s="1"/>
  <c r="I1376" i="1"/>
  <c r="J1376" i="1"/>
  <c r="N1376" i="1"/>
  <c r="P1376" i="1"/>
  <c r="U1376" i="1"/>
  <c r="AB1376" i="1"/>
  <c r="AF1376" i="1"/>
  <c r="DL1376" i="1"/>
  <c r="H1377" i="1"/>
  <c r="AH1377" i="1" s="1"/>
  <c r="AI1377" i="1" s="1"/>
  <c r="I1377" i="1"/>
  <c r="J1377" i="1"/>
  <c r="N1377" i="1"/>
  <c r="P1377" i="1"/>
  <c r="U1377" i="1"/>
  <c r="AB1377" i="1"/>
  <c r="AF1377" i="1"/>
  <c r="DL1377" i="1"/>
  <c r="H1378" i="1"/>
  <c r="AH1378" i="1" s="1"/>
  <c r="AI1378" i="1" s="1"/>
  <c r="I1378" i="1"/>
  <c r="J1378" i="1"/>
  <c r="N1378" i="1"/>
  <c r="P1378" i="1"/>
  <c r="U1378" i="1"/>
  <c r="AB1378" i="1"/>
  <c r="AF1378" i="1"/>
  <c r="DL1378" i="1"/>
  <c r="H1379" i="1"/>
  <c r="AH1379" i="1" s="1"/>
  <c r="AI1379" i="1" s="1"/>
  <c r="I1379" i="1"/>
  <c r="J1379" i="1"/>
  <c r="N1379" i="1"/>
  <c r="P1379" i="1"/>
  <c r="U1379" i="1"/>
  <c r="AB1379" i="1"/>
  <c r="AF1379" i="1"/>
  <c r="DL1379" i="1"/>
  <c r="H1380" i="1"/>
  <c r="AH1380" i="1" s="1"/>
  <c r="AI1380" i="1" s="1"/>
  <c r="I1380" i="1"/>
  <c r="J1380" i="1"/>
  <c r="N1380" i="1"/>
  <c r="P1380" i="1"/>
  <c r="U1380" i="1"/>
  <c r="AB1380" i="1"/>
  <c r="AF1380" i="1"/>
  <c r="DL1380" i="1"/>
  <c r="H1381" i="1"/>
  <c r="AH1381" i="1" s="1"/>
  <c r="AI1381" i="1" s="1"/>
  <c r="I1381" i="1"/>
  <c r="J1381" i="1"/>
  <c r="N1381" i="1"/>
  <c r="P1381" i="1"/>
  <c r="U1381" i="1"/>
  <c r="AB1381" i="1"/>
  <c r="AF1381" i="1"/>
  <c r="DL1381" i="1"/>
  <c r="H1382" i="1"/>
  <c r="AH1382" i="1" s="1"/>
  <c r="AI1382" i="1" s="1"/>
  <c r="I1382" i="1"/>
  <c r="J1382" i="1"/>
  <c r="N1382" i="1"/>
  <c r="P1382" i="1"/>
  <c r="U1382" i="1"/>
  <c r="AB1382" i="1"/>
  <c r="AF1382" i="1"/>
  <c r="DL1382" i="1"/>
  <c r="H1383" i="1"/>
  <c r="AH1383" i="1" s="1"/>
  <c r="AI1383" i="1" s="1"/>
  <c r="I1383" i="1"/>
  <c r="J1383" i="1"/>
  <c r="N1383" i="1"/>
  <c r="P1383" i="1"/>
  <c r="U1383" i="1"/>
  <c r="AB1383" i="1"/>
  <c r="AF1383" i="1"/>
  <c r="DL1383" i="1"/>
  <c r="H1384" i="1"/>
  <c r="AH1384" i="1" s="1"/>
  <c r="AI1384" i="1" s="1"/>
  <c r="I1384" i="1"/>
  <c r="J1384" i="1"/>
  <c r="N1384" i="1"/>
  <c r="P1384" i="1"/>
  <c r="U1384" i="1"/>
  <c r="AB1384" i="1"/>
  <c r="AF1384" i="1"/>
  <c r="DL1384" i="1"/>
  <c r="H1385" i="1"/>
  <c r="AH1385" i="1" s="1"/>
  <c r="AI1385" i="1" s="1"/>
  <c r="I1385" i="1"/>
  <c r="J1385" i="1"/>
  <c r="N1385" i="1"/>
  <c r="P1385" i="1"/>
  <c r="U1385" i="1"/>
  <c r="AB1385" i="1"/>
  <c r="AF1385" i="1"/>
  <c r="DL1385" i="1"/>
  <c r="H1386" i="1"/>
  <c r="AH1386" i="1" s="1"/>
  <c r="AI1386" i="1" s="1"/>
  <c r="I1386" i="1"/>
  <c r="J1386" i="1"/>
  <c r="N1386" i="1"/>
  <c r="P1386" i="1"/>
  <c r="U1386" i="1"/>
  <c r="AB1386" i="1"/>
  <c r="AF1386" i="1"/>
  <c r="DL1386" i="1"/>
  <c r="H1387" i="1"/>
  <c r="AH1387" i="1" s="1"/>
  <c r="AI1387" i="1" s="1"/>
  <c r="I1387" i="1"/>
  <c r="J1387" i="1"/>
  <c r="N1387" i="1"/>
  <c r="P1387" i="1"/>
  <c r="U1387" i="1"/>
  <c r="AB1387" i="1"/>
  <c r="AF1387" i="1"/>
  <c r="DL1387" i="1"/>
  <c r="H1388" i="1"/>
  <c r="AH1388" i="1" s="1"/>
  <c r="AI1388" i="1" s="1"/>
  <c r="I1388" i="1"/>
  <c r="J1388" i="1"/>
  <c r="N1388" i="1"/>
  <c r="P1388" i="1"/>
  <c r="U1388" i="1"/>
  <c r="AB1388" i="1"/>
  <c r="AF1388" i="1"/>
  <c r="DL1388" i="1"/>
  <c r="H1389" i="1"/>
  <c r="AH1389" i="1" s="1"/>
  <c r="AI1389" i="1" s="1"/>
  <c r="I1389" i="1"/>
  <c r="J1389" i="1"/>
  <c r="N1389" i="1"/>
  <c r="P1389" i="1"/>
  <c r="U1389" i="1"/>
  <c r="AB1389" i="1"/>
  <c r="AF1389" i="1"/>
  <c r="DL1389" i="1"/>
  <c r="H1390" i="1"/>
  <c r="AH1390" i="1" s="1"/>
  <c r="AI1390" i="1" s="1"/>
  <c r="I1390" i="1"/>
  <c r="J1390" i="1"/>
  <c r="N1390" i="1"/>
  <c r="P1390" i="1"/>
  <c r="U1390" i="1"/>
  <c r="AB1390" i="1"/>
  <c r="AF1390" i="1"/>
  <c r="DL1390" i="1"/>
  <c r="H1391" i="1"/>
  <c r="AH1391" i="1" s="1"/>
  <c r="AI1391" i="1" s="1"/>
  <c r="I1391" i="1"/>
  <c r="J1391" i="1"/>
  <c r="N1391" i="1"/>
  <c r="P1391" i="1"/>
  <c r="U1391" i="1"/>
  <c r="AB1391" i="1"/>
  <c r="AF1391" i="1"/>
  <c r="DL1391" i="1"/>
  <c r="H1392" i="1"/>
  <c r="AH1392" i="1" s="1"/>
  <c r="AI1392" i="1" s="1"/>
  <c r="I1392" i="1"/>
  <c r="J1392" i="1"/>
  <c r="N1392" i="1"/>
  <c r="P1392" i="1"/>
  <c r="U1392" i="1"/>
  <c r="AB1392" i="1"/>
  <c r="AF1392" i="1"/>
  <c r="DL1392" i="1"/>
  <c r="H1393" i="1"/>
  <c r="AH1393" i="1" s="1"/>
  <c r="AI1393" i="1" s="1"/>
  <c r="I1393" i="1"/>
  <c r="J1393" i="1"/>
  <c r="N1393" i="1"/>
  <c r="P1393" i="1"/>
  <c r="U1393" i="1"/>
  <c r="AB1393" i="1"/>
  <c r="AF1393" i="1"/>
  <c r="DL1393" i="1"/>
  <c r="H1394" i="1"/>
  <c r="AH1394" i="1" s="1"/>
  <c r="AI1394" i="1" s="1"/>
  <c r="I1394" i="1"/>
  <c r="J1394" i="1"/>
  <c r="N1394" i="1"/>
  <c r="P1394" i="1"/>
  <c r="U1394" i="1"/>
  <c r="AB1394" i="1"/>
  <c r="AF1394" i="1"/>
  <c r="DL1394" i="1"/>
  <c r="H1395" i="1"/>
  <c r="AH1395" i="1" s="1"/>
  <c r="AI1395" i="1" s="1"/>
  <c r="I1395" i="1"/>
  <c r="J1395" i="1"/>
  <c r="N1395" i="1"/>
  <c r="P1395" i="1"/>
  <c r="U1395" i="1"/>
  <c r="AB1395" i="1"/>
  <c r="AF1395" i="1"/>
  <c r="DL1395" i="1"/>
  <c r="H1396" i="1"/>
  <c r="AH1396" i="1" s="1"/>
  <c r="AI1396" i="1" s="1"/>
  <c r="I1396" i="1"/>
  <c r="J1396" i="1"/>
  <c r="N1396" i="1"/>
  <c r="P1396" i="1"/>
  <c r="U1396" i="1"/>
  <c r="AB1396" i="1"/>
  <c r="AF1396" i="1"/>
  <c r="DL1396" i="1"/>
  <c r="H1397" i="1"/>
  <c r="AH1397" i="1" s="1"/>
  <c r="AI1397" i="1" s="1"/>
  <c r="I1397" i="1"/>
  <c r="J1397" i="1"/>
  <c r="N1397" i="1"/>
  <c r="P1397" i="1"/>
  <c r="U1397" i="1"/>
  <c r="AB1397" i="1"/>
  <c r="AF1397" i="1"/>
  <c r="DL1397" i="1"/>
  <c r="H1398" i="1"/>
  <c r="AH1398" i="1" s="1"/>
  <c r="AI1398" i="1" s="1"/>
  <c r="I1398" i="1"/>
  <c r="J1398" i="1"/>
  <c r="N1398" i="1"/>
  <c r="P1398" i="1"/>
  <c r="U1398" i="1"/>
  <c r="AB1398" i="1"/>
  <c r="AF1398" i="1"/>
  <c r="DL1398" i="1"/>
  <c r="H1399" i="1"/>
  <c r="AH1399" i="1" s="1"/>
  <c r="AI1399" i="1" s="1"/>
  <c r="I1399" i="1"/>
  <c r="J1399" i="1"/>
  <c r="N1399" i="1"/>
  <c r="P1399" i="1"/>
  <c r="U1399" i="1"/>
  <c r="AB1399" i="1"/>
  <c r="AF1399" i="1"/>
  <c r="DL1399" i="1"/>
  <c r="H1400" i="1"/>
  <c r="AH1400" i="1" s="1"/>
  <c r="AI1400" i="1" s="1"/>
  <c r="I1400" i="1"/>
  <c r="J1400" i="1"/>
  <c r="N1400" i="1"/>
  <c r="P1400" i="1"/>
  <c r="U1400" i="1"/>
  <c r="AB1400" i="1"/>
  <c r="AF1400" i="1"/>
  <c r="DL1400" i="1"/>
  <c r="H1401" i="1"/>
  <c r="AH1401" i="1" s="1"/>
  <c r="AI1401" i="1" s="1"/>
  <c r="I1401" i="1"/>
  <c r="J1401" i="1"/>
  <c r="N1401" i="1"/>
  <c r="P1401" i="1"/>
  <c r="U1401" i="1"/>
  <c r="AB1401" i="1"/>
  <c r="AF1401" i="1"/>
  <c r="DL1401" i="1"/>
  <c r="H1402" i="1"/>
  <c r="AH1402" i="1" s="1"/>
  <c r="AI1402" i="1" s="1"/>
  <c r="I1402" i="1"/>
  <c r="J1402" i="1"/>
  <c r="N1402" i="1"/>
  <c r="P1402" i="1"/>
  <c r="U1402" i="1"/>
  <c r="AB1402" i="1"/>
  <c r="AF1402" i="1"/>
  <c r="DL1402" i="1"/>
  <c r="H1403" i="1"/>
  <c r="I1403" i="1"/>
  <c r="J1403" i="1"/>
  <c r="N1403" i="1"/>
  <c r="P1403" i="1"/>
  <c r="U1403" i="1"/>
  <c r="AB1403" i="1"/>
  <c r="AF1403" i="1"/>
  <c r="AH1403" i="1"/>
  <c r="AI1403" i="1" s="1"/>
  <c r="DL1403" i="1"/>
  <c r="H1404" i="1"/>
  <c r="AH1404" i="1" s="1"/>
  <c r="AI1404" i="1" s="1"/>
  <c r="I1404" i="1"/>
  <c r="J1404" i="1"/>
  <c r="N1404" i="1"/>
  <c r="P1404" i="1"/>
  <c r="U1404" i="1"/>
  <c r="AB1404" i="1"/>
  <c r="AF1404" i="1"/>
  <c r="DL1404" i="1"/>
  <c r="H1405" i="1"/>
  <c r="AH1405" i="1" s="1"/>
  <c r="AI1405" i="1" s="1"/>
  <c r="I1405" i="1"/>
  <c r="J1405" i="1"/>
  <c r="N1405" i="1"/>
  <c r="P1405" i="1"/>
  <c r="U1405" i="1"/>
  <c r="AB1405" i="1"/>
  <c r="AF1405" i="1"/>
  <c r="DL1405" i="1"/>
  <c r="H1406" i="1"/>
  <c r="I1406" i="1"/>
  <c r="J1406" i="1"/>
  <c r="N1406" i="1"/>
  <c r="P1406" i="1"/>
  <c r="U1406" i="1"/>
  <c r="AB1406" i="1"/>
  <c r="AF1406" i="1"/>
  <c r="AH1406" i="1"/>
  <c r="AI1406" i="1" s="1"/>
  <c r="DL1406" i="1"/>
  <c r="H1407" i="1"/>
  <c r="AH1407" i="1" s="1"/>
  <c r="AI1407" i="1" s="1"/>
  <c r="I1407" i="1"/>
  <c r="J1407" i="1"/>
  <c r="N1407" i="1"/>
  <c r="P1407" i="1"/>
  <c r="U1407" i="1"/>
  <c r="AB1407" i="1"/>
  <c r="AF1407" i="1"/>
  <c r="DL1407" i="1"/>
  <c r="H1408" i="1"/>
  <c r="AH1408" i="1" s="1"/>
  <c r="AI1408" i="1" s="1"/>
  <c r="I1408" i="1"/>
  <c r="J1408" i="1"/>
  <c r="M1408" i="1"/>
  <c r="P1408" i="1" s="1"/>
  <c r="U1408" i="1"/>
  <c r="AB1408" i="1"/>
  <c r="AF1408" i="1"/>
  <c r="DL1408" i="1"/>
  <c r="H1409" i="1"/>
  <c r="AH1409" i="1" s="1"/>
  <c r="AI1409" i="1" s="1"/>
  <c r="I1409" i="1"/>
  <c r="J1409" i="1"/>
  <c r="N1409" i="1"/>
  <c r="P1409" i="1"/>
  <c r="U1409" i="1"/>
  <c r="AB1409" i="1"/>
  <c r="AF1409" i="1"/>
  <c r="DL1409" i="1"/>
  <c r="H1410" i="1"/>
  <c r="AH1410" i="1" s="1"/>
  <c r="AI1410" i="1" s="1"/>
  <c r="I1410" i="1"/>
  <c r="J1410" i="1"/>
  <c r="N1410" i="1"/>
  <c r="P1410" i="1"/>
  <c r="U1410" i="1"/>
  <c r="AB1410" i="1"/>
  <c r="AF1410" i="1"/>
  <c r="DL1410" i="1"/>
  <c r="H1411" i="1"/>
  <c r="AH1411" i="1" s="1"/>
  <c r="AI1411" i="1" s="1"/>
  <c r="I1411" i="1"/>
  <c r="J1411" i="1"/>
  <c r="N1411" i="1"/>
  <c r="P1411" i="1"/>
  <c r="U1411" i="1"/>
  <c r="AB1411" i="1"/>
  <c r="AF1411" i="1"/>
  <c r="DL1411" i="1"/>
  <c r="H1412" i="1"/>
  <c r="AH1412" i="1" s="1"/>
  <c r="AI1412" i="1" s="1"/>
  <c r="I1412" i="1"/>
  <c r="J1412" i="1"/>
  <c r="N1412" i="1"/>
  <c r="P1412" i="1"/>
  <c r="U1412" i="1"/>
  <c r="AB1412" i="1"/>
  <c r="AF1412" i="1"/>
  <c r="DL1412" i="1"/>
  <c r="H1413" i="1"/>
  <c r="AH1413" i="1" s="1"/>
  <c r="AI1413" i="1" s="1"/>
  <c r="I1413" i="1"/>
  <c r="J1413" i="1"/>
  <c r="M1413" i="1"/>
  <c r="N1413" i="1" s="1"/>
  <c r="U1413" i="1"/>
  <c r="AB1413" i="1"/>
  <c r="AF1413" i="1"/>
  <c r="DL1413" i="1"/>
  <c r="H1414" i="1"/>
  <c r="AH1414" i="1" s="1"/>
  <c r="AI1414" i="1" s="1"/>
  <c r="I1414" i="1"/>
  <c r="J1414" i="1"/>
  <c r="N1414" i="1"/>
  <c r="P1414" i="1"/>
  <c r="U1414" i="1"/>
  <c r="AB1414" i="1"/>
  <c r="AF1414" i="1"/>
  <c r="DL1414" i="1"/>
  <c r="H1415" i="1"/>
  <c r="AH1415" i="1" s="1"/>
  <c r="AI1415" i="1" s="1"/>
  <c r="I1415" i="1"/>
  <c r="J1415" i="1"/>
  <c r="M1415" i="1"/>
  <c r="U1415" i="1"/>
  <c r="AB1415" i="1"/>
  <c r="AF1415" i="1"/>
  <c r="DL1415" i="1"/>
  <c r="H1416" i="1"/>
  <c r="AH1416" i="1" s="1"/>
  <c r="AI1416" i="1" s="1"/>
  <c r="I1416" i="1"/>
  <c r="J1416" i="1"/>
  <c r="N1416" i="1"/>
  <c r="P1416" i="1"/>
  <c r="U1416" i="1"/>
  <c r="AB1416" i="1"/>
  <c r="AF1416" i="1"/>
  <c r="DL1416" i="1"/>
  <c r="H1417" i="1"/>
  <c r="AH1417" i="1" s="1"/>
  <c r="AI1417" i="1" s="1"/>
  <c r="I1417" i="1"/>
  <c r="J1417" i="1"/>
  <c r="N1417" i="1"/>
  <c r="P1417" i="1"/>
  <c r="U1417" i="1"/>
  <c r="AB1417" i="1"/>
  <c r="AF1417" i="1"/>
  <c r="DL1417" i="1"/>
  <c r="H1418" i="1"/>
  <c r="AH1418" i="1" s="1"/>
  <c r="AI1418" i="1" s="1"/>
  <c r="I1418" i="1"/>
  <c r="J1418" i="1"/>
  <c r="N1418" i="1"/>
  <c r="P1418" i="1"/>
  <c r="U1418" i="1"/>
  <c r="AB1418" i="1"/>
  <c r="AF1418" i="1"/>
  <c r="DL1418" i="1"/>
  <c r="H1419" i="1"/>
  <c r="AH1419" i="1" s="1"/>
  <c r="AI1419" i="1" s="1"/>
  <c r="I1419" i="1"/>
  <c r="J1419" i="1"/>
  <c r="N1419" i="1"/>
  <c r="P1419" i="1"/>
  <c r="U1419" i="1"/>
  <c r="AB1419" i="1"/>
  <c r="AF1419" i="1"/>
  <c r="DL1419" i="1"/>
  <c r="H1420" i="1"/>
  <c r="AH1420" i="1" s="1"/>
  <c r="AI1420" i="1" s="1"/>
  <c r="I1420" i="1"/>
  <c r="J1420" i="1"/>
  <c r="M1420" i="1"/>
  <c r="P1420" i="1" s="1"/>
  <c r="U1420" i="1"/>
  <c r="AB1420" i="1"/>
  <c r="AF1420" i="1"/>
  <c r="DL1420" i="1"/>
  <c r="H1421" i="1"/>
  <c r="AH1421" i="1" s="1"/>
  <c r="AI1421" i="1" s="1"/>
  <c r="I1421" i="1"/>
  <c r="J1421" i="1"/>
  <c r="N1421" i="1"/>
  <c r="P1421" i="1"/>
  <c r="U1421" i="1"/>
  <c r="AB1421" i="1"/>
  <c r="AF1421" i="1"/>
  <c r="DL1421" i="1"/>
  <c r="H1422" i="1"/>
  <c r="AH1422" i="1" s="1"/>
  <c r="AI1422" i="1" s="1"/>
  <c r="I1422" i="1"/>
  <c r="J1422" i="1"/>
  <c r="N1422" i="1"/>
  <c r="P1422" i="1"/>
  <c r="U1422" i="1"/>
  <c r="AB1422" i="1"/>
  <c r="AF1422" i="1"/>
  <c r="DL1422" i="1"/>
  <c r="H1423" i="1"/>
  <c r="AH1423" i="1" s="1"/>
  <c r="AI1423" i="1" s="1"/>
  <c r="I1423" i="1"/>
  <c r="J1423" i="1"/>
  <c r="N1423" i="1"/>
  <c r="P1423" i="1"/>
  <c r="U1423" i="1"/>
  <c r="AB1423" i="1"/>
  <c r="AF1423" i="1"/>
  <c r="DL1423" i="1"/>
  <c r="H1424" i="1"/>
  <c r="AH1424" i="1" s="1"/>
  <c r="AI1424" i="1" s="1"/>
  <c r="I1424" i="1"/>
  <c r="J1424" i="1"/>
  <c r="N1424" i="1"/>
  <c r="P1424" i="1"/>
  <c r="U1424" i="1"/>
  <c r="AB1424" i="1"/>
  <c r="AF1424" i="1"/>
  <c r="DL1424" i="1"/>
  <c r="H1425" i="1"/>
  <c r="AH1425" i="1" s="1"/>
  <c r="AI1425" i="1" s="1"/>
  <c r="I1425" i="1"/>
  <c r="J1425" i="1"/>
  <c r="M1425" i="1"/>
  <c r="U1425" i="1"/>
  <c r="AB1425" i="1"/>
  <c r="AF1425" i="1"/>
  <c r="DL1425" i="1"/>
  <c r="H1426" i="1"/>
  <c r="AH1426" i="1" s="1"/>
  <c r="AI1426" i="1" s="1"/>
  <c r="I1426" i="1"/>
  <c r="J1426" i="1"/>
  <c r="M1426" i="1"/>
  <c r="P1426" i="1" s="1"/>
  <c r="U1426" i="1"/>
  <c r="AB1426" i="1"/>
  <c r="AF1426" i="1"/>
  <c r="DL1426" i="1"/>
  <c r="H1427" i="1"/>
  <c r="AH1427" i="1" s="1"/>
  <c r="AI1427" i="1" s="1"/>
  <c r="I1427" i="1"/>
  <c r="J1427" i="1"/>
  <c r="N1427" i="1"/>
  <c r="P1427" i="1"/>
  <c r="U1427" i="1"/>
  <c r="AB1427" i="1"/>
  <c r="AF1427" i="1"/>
  <c r="DL1427" i="1"/>
  <c r="H1428" i="1"/>
  <c r="AH1428" i="1" s="1"/>
  <c r="AI1428" i="1" s="1"/>
  <c r="I1428" i="1"/>
  <c r="J1428" i="1"/>
  <c r="N1428" i="1"/>
  <c r="P1428" i="1"/>
  <c r="U1428" i="1"/>
  <c r="AB1428" i="1"/>
  <c r="AF1428" i="1"/>
  <c r="DL1428" i="1"/>
  <c r="H1429" i="1"/>
  <c r="AH1429" i="1" s="1"/>
  <c r="AI1429" i="1" s="1"/>
  <c r="I1429" i="1"/>
  <c r="J1429" i="1"/>
  <c r="N1429" i="1"/>
  <c r="P1429" i="1"/>
  <c r="U1429" i="1"/>
  <c r="AB1429" i="1"/>
  <c r="AF1429" i="1"/>
  <c r="DL1429" i="1"/>
  <c r="H1430" i="1"/>
  <c r="AH1430" i="1" s="1"/>
  <c r="AI1430" i="1" s="1"/>
  <c r="I1430" i="1"/>
  <c r="J1430" i="1"/>
  <c r="N1430" i="1"/>
  <c r="P1430" i="1"/>
  <c r="U1430" i="1"/>
  <c r="AB1430" i="1"/>
  <c r="AF1430" i="1"/>
  <c r="DL1430" i="1"/>
  <c r="H1431" i="1"/>
  <c r="AH1431" i="1" s="1"/>
  <c r="AI1431" i="1" s="1"/>
  <c r="I1431" i="1"/>
  <c r="J1431" i="1"/>
  <c r="M1431" i="1"/>
  <c r="U1431" i="1"/>
  <c r="AB1431" i="1"/>
  <c r="AF1431" i="1"/>
  <c r="DL1431" i="1"/>
  <c r="H1432" i="1"/>
  <c r="AH1432" i="1" s="1"/>
  <c r="AI1432" i="1" s="1"/>
  <c r="I1432" i="1"/>
  <c r="J1432" i="1"/>
  <c r="N1432" i="1"/>
  <c r="P1432" i="1"/>
  <c r="U1432" i="1"/>
  <c r="AB1432" i="1"/>
  <c r="AF1432" i="1"/>
  <c r="DL1432" i="1"/>
  <c r="H1433" i="1"/>
  <c r="AH1433" i="1" s="1"/>
  <c r="AI1433" i="1" s="1"/>
  <c r="I1433" i="1"/>
  <c r="J1433" i="1"/>
  <c r="N1433" i="1"/>
  <c r="P1433" i="1"/>
  <c r="U1433" i="1"/>
  <c r="AB1433" i="1"/>
  <c r="AF1433" i="1"/>
  <c r="DL1433" i="1"/>
  <c r="H1434" i="1"/>
  <c r="AH1434" i="1" s="1"/>
  <c r="AI1434" i="1" s="1"/>
  <c r="I1434" i="1"/>
  <c r="J1434" i="1"/>
  <c r="N1434" i="1"/>
  <c r="P1434" i="1"/>
  <c r="U1434" i="1"/>
  <c r="AB1434" i="1"/>
  <c r="AF1434" i="1"/>
  <c r="DL1434" i="1"/>
  <c r="H1435" i="1"/>
  <c r="AH1435" i="1" s="1"/>
  <c r="AI1435" i="1" s="1"/>
  <c r="I1435" i="1"/>
  <c r="J1435" i="1"/>
  <c r="N1435" i="1"/>
  <c r="P1435" i="1"/>
  <c r="U1435" i="1"/>
  <c r="AB1435" i="1"/>
  <c r="AF1435" i="1"/>
  <c r="DL1435" i="1"/>
  <c r="H1436" i="1"/>
  <c r="AH1436" i="1" s="1"/>
  <c r="AI1436" i="1" s="1"/>
  <c r="I1436" i="1"/>
  <c r="J1436" i="1"/>
  <c r="N1436" i="1"/>
  <c r="P1436" i="1"/>
  <c r="U1436" i="1"/>
  <c r="AB1436" i="1"/>
  <c r="AF1436" i="1"/>
  <c r="DL1436" i="1"/>
  <c r="H1437" i="1"/>
  <c r="AH1437" i="1" s="1"/>
  <c r="AI1437" i="1" s="1"/>
  <c r="I1437" i="1"/>
  <c r="J1437" i="1"/>
  <c r="N1437" i="1"/>
  <c r="P1437" i="1"/>
  <c r="U1437" i="1"/>
  <c r="AB1437" i="1"/>
  <c r="AF1437" i="1"/>
  <c r="DL1437" i="1"/>
  <c r="H1438" i="1"/>
  <c r="AH1438" i="1" s="1"/>
  <c r="AI1438" i="1" s="1"/>
  <c r="I1438" i="1"/>
  <c r="J1438" i="1"/>
  <c r="N1438" i="1"/>
  <c r="P1438" i="1"/>
  <c r="U1438" i="1"/>
  <c r="AB1438" i="1"/>
  <c r="AF1438" i="1"/>
  <c r="DL1438" i="1"/>
  <c r="H1439" i="1"/>
  <c r="AH1439" i="1" s="1"/>
  <c r="AI1439" i="1" s="1"/>
  <c r="I1439" i="1"/>
  <c r="J1439" i="1"/>
  <c r="N1439" i="1"/>
  <c r="P1439" i="1"/>
  <c r="U1439" i="1"/>
  <c r="AB1439" i="1"/>
  <c r="AF1439" i="1"/>
  <c r="DL1439" i="1"/>
  <c r="H1440" i="1"/>
  <c r="AH1440" i="1" s="1"/>
  <c r="AI1440" i="1" s="1"/>
  <c r="I1440" i="1"/>
  <c r="J1440" i="1"/>
  <c r="N1440" i="1"/>
  <c r="P1440" i="1"/>
  <c r="U1440" i="1"/>
  <c r="AB1440" i="1"/>
  <c r="AF1440" i="1"/>
  <c r="DL1440" i="1"/>
  <c r="H1441" i="1"/>
  <c r="AH1441" i="1" s="1"/>
  <c r="AI1441" i="1" s="1"/>
  <c r="I1441" i="1"/>
  <c r="J1441" i="1"/>
  <c r="N1441" i="1"/>
  <c r="P1441" i="1"/>
  <c r="U1441" i="1"/>
  <c r="AB1441" i="1"/>
  <c r="AF1441" i="1"/>
  <c r="DL1441" i="1"/>
  <c r="H1442" i="1"/>
  <c r="AH1442" i="1" s="1"/>
  <c r="AI1442" i="1" s="1"/>
  <c r="I1442" i="1"/>
  <c r="J1442" i="1"/>
  <c r="N1442" i="1"/>
  <c r="P1442" i="1"/>
  <c r="U1442" i="1"/>
  <c r="AB1442" i="1"/>
  <c r="AF1442" i="1"/>
  <c r="DL1442" i="1"/>
  <c r="H1443" i="1"/>
  <c r="AH1443" i="1" s="1"/>
  <c r="AI1443" i="1" s="1"/>
  <c r="I1443" i="1"/>
  <c r="J1443" i="1"/>
  <c r="N1443" i="1"/>
  <c r="P1443" i="1"/>
  <c r="U1443" i="1"/>
  <c r="AB1443" i="1"/>
  <c r="AF1443" i="1"/>
  <c r="DL1443" i="1"/>
  <c r="H1444" i="1"/>
  <c r="AH1444" i="1" s="1"/>
  <c r="AI1444" i="1" s="1"/>
  <c r="I1444" i="1"/>
  <c r="J1444" i="1"/>
  <c r="N1444" i="1"/>
  <c r="P1444" i="1"/>
  <c r="U1444" i="1"/>
  <c r="AB1444" i="1"/>
  <c r="AF1444" i="1"/>
  <c r="DL1444" i="1"/>
  <c r="H1445" i="1"/>
  <c r="AH1445" i="1" s="1"/>
  <c r="AI1445" i="1" s="1"/>
  <c r="I1445" i="1"/>
  <c r="J1445" i="1"/>
  <c r="N1445" i="1"/>
  <c r="P1445" i="1"/>
  <c r="U1445" i="1"/>
  <c r="AB1445" i="1"/>
  <c r="AF1445" i="1"/>
  <c r="DL1445" i="1"/>
  <c r="H1446" i="1"/>
  <c r="AH1446" i="1" s="1"/>
  <c r="AI1446" i="1" s="1"/>
  <c r="I1446" i="1"/>
  <c r="J1446" i="1"/>
  <c r="N1446" i="1"/>
  <c r="P1446" i="1"/>
  <c r="U1446" i="1"/>
  <c r="AB1446" i="1"/>
  <c r="AF1446" i="1"/>
  <c r="DL1446" i="1"/>
  <c r="H1447" i="1"/>
  <c r="AH1447" i="1" s="1"/>
  <c r="AI1447" i="1" s="1"/>
  <c r="I1447" i="1"/>
  <c r="J1447" i="1"/>
  <c r="N1447" i="1"/>
  <c r="P1447" i="1"/>
  <c r="U1447" i="1"/>
  <c r="AB1447" i="1"/>
  <c r="AF1447" i="1"/>
  <c r="DL1447" i="1"/>
  <c r="H1448" i="1"/>
  <c r="AH1448" i="1" s="1"/>
  <c r="AI1448" i="1" s="1"/>
  <c r="I1448" i="1"/>
  <c r="J1448" i="1"/>
  <c r="N1448" i="1"/>
  <c r="P1448" i="1"/>
  <c r="U1448" i="1"/>
  <c r="AB1448" i="1"/>
  <c r="AF1448" i="1"/>
  <c r="DL1448" i="1"/>
  <c r="H1449" i="1"/>
  <c r="AH1449" i="1" s="1"/>
  <c r="AI1449" i="1" s="1"/>
  <c r="I1449" i="1"/>
  <c r="J1449" i="1"/>
  <c r="N1449" i="1"/>
  <c r="P1449" i="1"/>
  <c r="U1449" i="1"/>
  <c r="AB1449" i="1"/>
  <c r="AF1449" i="1"/>
  <c r="DL1449" i="1"/>
  <c r="H1450" i="1"/>
  <c r="I1450" i="1"/>
  <c r="J1450" i="1"/>
  <c r="N1450" i="1"/>
  <c r="P1450" i="1"/>
  <c r="U1450" i="1"/>
  <c r="AB1450" i="1"/>
  <c r="AF1450" i="1"/>
  <c r="AH1450" i="1"/>
  <c r="AI1450" i="1" s="1"/>
  <c r="DL1450" i="1"/>
  <c r="H1451" i="1"/>
  <c r="AH1451" i="1" s="1"/>
  <c r="AI1451" i="1" s="1"/>
  <c r="I1451" i="1"/>
  <c r="J1451" i="1"/>
  <c r="N1451" i="1"/>
  <c r="P1451" i="1"/>
  <c r="U1451" i="1"/>
  <c r="AB1451" i="1"/>
  <c r="AF1451" i="1"/>
  <c r="DL1451" i="1"/>
  <c r="H1452" i="1"/>
  <c r="AH1452" i="1" s="1"/>
  <c r="AI1452" i="1" s="1"/>
  <c r="I1452" i="1"/>
  <c r="J1452" i="1"/>
  <c r="N1452" i="1"/>
  <c r="P1452" i="1"/>
  <c r="U1452" i="1"/>
  <c r="AB1452" i="1"/>
  <c r="AF1452" i="1"/>
  <c r="DL1452" i="1"/>
  <c r="H1453" i="1"/>
  <c r="AH1453" i="1" s="1"/>
  <c r="AI1453" i="1" s="1"/>
  <c r="I1453" i="1"/>
  <c r="J1453" i="1"/>
  <c r="N1453" i="1"/>
  <c r="P1453" i="1"/>
  <c r="U1453" i="1"/>
  <c r="AB1453" i="1"/>
  <c r="AF1453" i="1"/>
  <c r="DL1453" i="1"/>
  <c r="H1454" i="1"/>
  <c r="AH1454" i="1" s="1"/>
  <c r="AI1454" i="1" s="1"/>
  <c r="I1454" i="1"/>
  <c r="J1454" i="1"/>
  <c r="N1454" i="1"/>
  <c r="P1454" i="1"/>
  <c r="U1454" i="1"/>
  <c r="AB1454" i="1"/>
  <c r="AF1454" i="1"/>
  <c r="DL1454" i="1"/>
  <c r="H1455" i="1"/>
  <c r="AH1455" i="1" s="1"/>
  <c r="AI1455" i="1" s="1"/>
  <c r="I1455" i="1"/>
  <c r="J1455" i="1"/>
  <c r="N1455" i="1"/>
  <c r="P1455" i="1"/>
  <c r="U1455" i="1"/>
  <c r="AB1455" i="1"/>
  <c r="AF1455" i="1"/>
  <c r="DL1455" i="1"/>
  <c r="H1456" i="1"/>
  <c r="AH1456" i="1" s="1"/>
  <c r="AI1456" i="1" s="1"/>
  <c r="I1456" i="1"/>
  <c r="J1456" i="1"/>
  <c r="N1456" i="1"/>
  <c r="P1456" i="1"/>
  <c r="U1456" i="1"/>
  <c r="AB1456" i="1"/>
  <c r="AF1456" i="1"/>
  <c r="DL1456" i="1"/>
  <c r="H1457" i="1"/>
  <c r="AH1457" i="1" s="1"/>
  <c r="AI1457" i="1" s="1"/>
  <c r="I1457" i="1"/>
  <c r="J1457" i="1"/>
  <c r="N1457" i="1"/>
  <c r="P1457" i="1"/>
  <c r="U1457" i="1"/>
  <c r="AB1457" i="1"/>
  <c r="AF1457" i="1"/>
  <c r="DL1457" i="1"/>
  <c r="H1458" i="1"/>
  <c r="AH1458" i="1" s="1"/>
  <c r="AI1458" i="1" s="1"/>
  <c r="I1458" i="1"/>
  <c r="J1458" i="1"/>
  <c r="N1458" i="1"/>
  <c r="P1458" i="1"/>
  <c r="U1458" i="1"/>
  <c r="AB1458" i="1"/>
  <c r="AF1458" i="1"/>
  <c r="DL1458" i="1"/>
  <c r="H1459" i="1"/>
  <c r="AH1459" i="1" s="1"/>
  <c r="AI1459" i="1" s="1"/>
  <c r="I1459" i="1"/>
  <c r="J1459" i="1"/>
  <c r="N1459" i="1"/>
  <c r="P1459" i="1"/>
  <c r="U1459" i="1"/>
  <c r="AB1459" i="1"/>
  <c r="AF1459" i="1"/>
  <c r="DL1459" i="1"/>
  <c r="H1460" i="1"/>
  <c r="AH1460" i="1" s="1"/>
  <c r="AI1460" i="1" s="1"/>
  <c r="I1460" i="1"/>
  <c r="J1460" i="1"/>
  <c r="N1460" i="1"/>
  <c r="P1460" i="1"/>
  <c r="U1460" i="1"/>
  <c r="AB1460" i="1"/>
  <c r="AF1460" i="1"/>
  <c r="DL1460" i="1"/>
  <c r="H1461" i="1"/>
  <c r="AH1461" i="1" s="1"/>
  <c r="AI1461" i="1" s="1"/>
  <c r="I1461" i="1"/>
  <c r="J1461" i="1"/>
  <c r="N1461" i="1"/>
  <c r="P1461" i="1"/>
  <c r="U1461" i="1"/>
  <c r="AB1461" i="1"/>
  <c r="AF1461" i="1"/>
  <c r="DL1461" i="1"/>
  <c r="H1462" i="1"/>
  <c r="AH1462" i="1" s="1"/>
  <c r="AI1462" i="1" s="1"/>
  <c r="I1462" i="1"/>
  <c r="J1462" i="1"/>
  <c r="N1462" i="1"/>
  <c r="P1462" i="1"/>
  <c r="U1462" i="1"/>
  <c r="AB1462" i="1"/>
  <c r="AF1462" i="1"/>
  <c r="DL1462" i="1"/>
  <c r="H1463" i="1"/>
  <c r="AH1463" i="1" s="1"/>
  <c r="AI1463" i="1" s="1"/>
  <c r="I1463" i="1"/>
  <c r="J1463" i="1"/>
  <c r="N1463" i="1"/>
  <c r="P1463" i="1"/>
  <c r="U1463" i="1"/>
  <c r="AB1463" i="1"/>
  <c r="AF1463" i="1"/>
  <c r="DL1463" i="1"/>
  <c r="H1464" i="1"/>
  <c r="AH1464" i="1" s="1"/>
  <c r="AI1464" i="1" s="1"/>
  <c r="I1464" i="1"/>
  <c r="J1464" i="1"/>
  <c r="N1464" i="1"/>
  <c r="P1464" i="1"/>
  <c r="U1464" i="1"/>
  <c r="AB1464" i="1"/>
  <c r="AF1464" i="1"/>
  <c r="DL1464" i="1"/>
  <c r="H1465" i="1"/>
  <c r="AH1465" i="1" s="1"/>
  <c r="AI1465" i="1" s="1"/>
  <c r="I1465" i="1"/>
  <c r="J1465" i="1"/>
  <c r="N1465" i="1"/>
  <c r="P1465" i="1"/>
  <c r="U1465" i="1"/>
  <c r="AB1465" i="1"/>
  <c r="AF1465" i="1"/>
  <c r="DL1465" i="1"/>
  <c r="H1466" i="1"/>
  <c r="AH1466" i="1" s="1"/>
  <c r="AI1466" i="1" s="1"/>
  <c r="I1466" i="1"/>
  <c r="J1466" i="1"/>
  <c r="N1466" i="1"/>
  <c r="P1466" i="1"/>
  <c r="U1466" i="1"/>
  <c r="AB1466" i="1"/>
  <c r="AF1466" i="1"/>
  <c r="DL1466" i="1"/>
  <c r="H1467" i="1"/>
  <c r="AH1467" i="1" s="1"/>
  <c r="AI1467" i="1" s="1"/>
  <c r="I1467" i="1"/>
  <c r="J1467" i="1"/>
  <c r="N1467" i="1"/>
  <c r="P1467" i="1"/>
  <c r="U1467" i="1"/>
  <c r="AB1467" i="1"/>
  <c r="AF1467" i="1"/>
  <c r="DL1467" i="1"/>
  <c r="H1468" i="1"/>
  <c r="AH1468" i="1" s="1"/>
  <c r="AI1468" i="1" s="1"/>
  <c r="I1468" i="1"/>
  <c r="J1468" i="1"/>
  <c r="N1468" i="1"/>
  <c r="P1468" i="1"/>
  <c r="U1468" i="1"/>
  <c r="AB1468" i="1"/>
  <c r="AF1468" i="1"/>
  <c r="DL1468" i="1"/>
  <c r="H1469" i="1"/>
  <c r="AH1469" i="1" s="1"/>
  <c r="AI1469" i="1" s="1"/>
  <c r="I1469" i="1"/>
  <c r="J1469" i="1"/>
  <c r="N1469" i="1"/>
  <c r="P1469" i="1"/>
  <c r="U1469" i="1"/>
  <c r="AB1469" i="1"/>
  <c r="AF1469" i="1"/>
  <c r="DL1469" i="1"/>
  <c r="H1470" i="1"/>
  <c r="AH1470" i="1" s="1"/>
  <c r="AI1470" i="1" s="1"/>
  <c r="I1470" i="1"/>
  <c r="J1470" i="1"/>
  <c r="N1470" i="1"/>
  <c r="P1470" i="1"/>
  <c r="U1470" i="1"/>
  <c r="AB1470" i="1"/>
  <c r="AF1470" i="1"/>
  <c r="DL1470" i="1"/>
  <c r="H1471" i="1"/>
  <c r="AH1471" i="1" s="1"/>
  <c r="AI1471" i="1" s="1"/>
  <c r="I1471" i="1"/>
  <c r="J1471" i="1"/>
  <c r="N1471" i="1"/>
  <c r="P1471" i="1"/>
  <c r="U1471" i="1"/>
  <c r="AB1471" i="1"/>
  <c r="AF1471" i="1"/>
  <c r="DL1471" i="1"/>
  <c r="H1472" i="1"/>
  <c r="AH1472" i="1" s="1"/>
  <c r="AI1472" i="1" s="1"/>
  <c r="I1472" i="1"/>
  <c r="J1472" i="1"/>
  <c r="N1472" i="1"/>
  <c r="P1472" i="1"/>
  <c r="U1472" i="1"/>
  <c r="AB1472" i="1"/>
  <c r="AF1472" i="1"/>
  <c r="DL1472" i="1"/>
  <c r="H1473" i="1"/>
  <c r="AH1473" i="1" s="1"/>
  <c r="AI1473" i="1" s="1"/>
  <c r="I1473" i="1"/>
  <c r="J1473" i="1"/>
  <c r="N1473" i="1"/>
  <c r="P1473" i="1"/>
  <c r="U1473" i="1"/>
  <c r="AB1473" i="1"/>
  <c r="AF1473" i="1"/>
  <c r="DL1473" i="1"/>
  <c r="H1474" i="1"/>
  <c r="AH1474" i="1" s="1"/>
  <c r="AI1474" i="1" s="1"/>
  <c r="I1474" i="1"/>
  <c r="J1474" i="1"/>
  <c r="M1474" i="1"/>
  <c r="U1474" i="1"/>
  <c r="AB1474" i="1"/>
  <c r="AF1474" i="1"/>
  <c r="DL1474" i="1"/>
  <c r="H1475" i="1"/>
  <c r="AH1475" i="1" s="1"/>
  <c r="AI1475" i="1" s="1"/>
  <c r="I1475" i="1"/>
  <c r="J1475" i="1"/>
  <c r="M1475" i="1"/>
  <c r="P1475" i="1" s="1"/>
  <c r="U1475" i="1"/>
  <c r="AB1475" i="1"/>
  <c r="AF1475" i="1"/>
  <c r="DL1475" i="1"/>
  <c r="H1476" i="1"/>
  <c r="AH1476" i="1" s="1"/>
  <c r="AI1476" i="1" s="1"/>
  <c r="I1476" i="1"/>
  <c r="J1476" i="1"/>
  <c r="N1476" i="1"/>
  <c r="P1476" i="1"/>
  <c r="U1476" i="1"/>
  <c r="AB1476" i="1"/>
  <c r="AF1476" i="1"/>
  <c r="DL1476" i="1"/>
  <c r="H1477" i="1"/>
  <c r="AH1477" i="1" s="1"/>
  <c r="AI1477" i="1" s="1"/>
  <c r="I1477" i="1"/>
  <c r="J1477" i="1"/>
  <c r="N1477" i="1"/>
  <c r="P1477" i="1"/>
  <c r="U1477" i="1"/>
  <c r="AB1477" i="1"/>
  <c r="AF1477" i="1"/>
  <c r="DL1477" i="1"/>
  <c r="H1478" i="1"/>
  <c r="AH1478" i="1" s="1"/>
  <c r="AI1478" i="1" s="1"/>
  <c r="I1478" i="1"/>
  <c r="J1478" i="1"/>
  <c r="N1478" i="1"/>
  <c r="P1478" i="1"/>
  <c r="U1478" i="1"/>
  <c r="AB1478" i="1"/>
  <c r="AF1478" i="1"/>
  <c r="DL1478" i="1"/>
  <c r="H1479" i="1"/>
  <c r="AH1479" i="1" s="1"/>
  <c r="AI1479" i="1" s="1"/>
  <c r="I1479" i="1"/>
  <c r="J1479" i="1"/>
  <c r="M1479" i="1"/>
  <c r="P1479" i="1" s="1"/>
  <c r="U1479" i="1"/>
  <c r="AB1479" i="1"/>
  <c r="AF1479" i="1"/>
  <c r="DL1479" i="1"/>
  <c r="H1480" i="1"/>
  <c r="AH1480" i="1" s="1"/>
  <c r="AI1480" i="1" s="1"/>
  <c r="I1480" i="1"/>
  <c r="J1480" i="1"/>
  <c r="N1480" i="1"/>
  <c r="P1480" i="1"/>
  <c r="U1480" i="1"/>
  <c r="AB1480" i="1"/>
  <c r="AF1480" i="1"/>
  <c r="DL1480" i="1"/>
  <c r="H1481" i="1"/>
  <c r="AH1481" i="1" s="1"/>
  <c r="AI1481" i="1" s="1"/>
  <c r="I1481" i="1"/>
  <c r="J1481" i="1"/>
  <c r="N1481" i="1"/>
  <c r="P1481" i="1"/>
  <c r="U1481" i="1"/>
  <c r="AB1481" i="1"/>
  <c r="AF1481" i="1"/>
  <c r="DL1481" i="1"/>
  <c r="H1482" i="1"/>
  <c r="AH1482" i="1" s="1"/>
  <c r="AI1482" i="1" s="1"/>
  <c r="I1482" i="1"/>
  <c r="J1482" i="1"/>
  <c r="N1482" i="1"/>
  <c r="P1482" i="1"/>
  <c r="U1482" i="1"/>
  <c r="AB1482" i="1"/>
  <c r="AF1482" i="1"/>
  <c r="DL1482" i="1"/>
  <c r="H1483" i="1"/>
  <c r="AH1483" i="1" s="1"/>
  <c r="AI1483" i="1" s="1"/>
  <c r="I1483" i="1"/>
  <c r="J1483" i="1"/>
  <c r="N1483" i="1"/>
  <c r="P1483" i="1"/>
  <c r="U1483" i="1"/>
  <c r="AB1483" i="1"/>
  <c r="AF1483" i="1"/>
  <c r="DL1483" i="1"/>
  <c r="H1484" i="1"/>
  <c r="AH1484" i="1" s="1"/>
  <c r="AI1484" i="1" s="1"/>
  <c r="I1484" i="1"/>
  <c r="J1484" i="1"/>
  <c r="N1484" i="1"/>
  <c r="P1484" i="1"/>
  <c r="U1484" i="1"/>
  <c r="AB1484" i="1"/>
  <c r="AF1484" i="1"/>
  <c r="DL1484" i="1"/>
  <c r="H1485" i="1"/>
  <c r="AH1485" i="1" s="1"/>
  <c r="AI1485" i="1" s="1"/>
  <c r="I1485" i="1"/>
  <c r="J1485" i="1"/>
  <c r="N1485" i="1"/>
  <c r="P1485" i="1"/>
  <c r="U1485" i="1"/>
  <c r="AB1485" i="1"/>
  <c r="AF1485" i="1"/>
  <c r="DL1485" i="1"/>
  <c r="H1486" i="1"/>
  <c r="AH1486" i="1" s="1"/>
  <c r="AI1486" i="1" s="1"/>
  <c r="I1486" i="1"/>
  <c r="J1486" i="1"/>
  <c r="N1486" i="1"/>
  <c r="P1486" i="1"/>
  <c r="U1486" i="1"/>
  <c r="AB1486" i="1"/>
  <c r="AF1486" i="1"/>
  <c r="DL1486" i="1"/>
  <c r="H1487" i="1"/>
  <c r="AH1487" i="1" s="1"/>
  <c r="AI1487" i="1" s="1"/>
  <c r="I1487" i="1"/>
  <c r="J1487" i="1"/>
  <c r="N1487" i="1"/>
  <c r="P1487" i="1"/>
  <c r="U1487" i="1"/>
  <c r="AB1487" i="1"/>
  <c r="AF1487" i="1"/>
  <c r="DL1487" i="1"/>
  <c r="H1488" i="1"/>
  <c r="AH1488" i="1" s="1"/>
  <c r="AI1488" i="1" s="1"/>
  <c r="I1488" i="1"/>
  <c r="J1488" i="1"/>
  <c r="N1488" i="1"/>
  <c r="P1488" i="1"/>
  <c r="U1488" i="1"/>
  <c r="AB1488" i="1"/>
  <c r="AF1488" i="1"/>
  <c r="DL1488" i="1"/>
  <c r="H1489" i="1"/>
  <c r="AH1489" i="1" s="1"/>
  <c r="AI1489" i="1" s="1"/>
  <c r="I1489" i="1"/>
  <c r="J1489" i="1"/>
  <c r="N1489" i="1"/>
  <c r="P1489" i="1"/>
  <c r="U1489" i="1"/>
  <c r="AB1489" i="1"/>
  <c r="AF1489" i="1"/>
  <c r="DL1489" i="1"/>
  <c r="H1490" i="1"/>
  <c r="AH1490" i="1" s="1"/>
  <c r="AI1490" i="1" s="1"/>
  <c r="I1490" i="1"/>
  <c r="J1490" i="1"/>
  <c r="N1490" i="1"/>
  <c r="P1490" i="1"/>
  <c r="U1490" i="1"/>
  <c r="AB1490" i="1"/>
  <c r="AF1490" i="1"/>
  <c r="DL1490" i="1"/>
  <c r="H1491" i="1"/>
  <c r="AH1491" i="1" s="1"/>
  <c r="AI1491" i="1" s="1"/>
  <c r="I1491" i="1"/>
  <c r="J1491" i="1"/>
  <c r="N1491" i="1"/>
  <c r="P1491" i="1"/>
  <c r="U1491" i="1"/>
  <c r="AB1491" i="1"/>
  <c r="AF1491" i="1"/>
  <c r="DL1491" i="1"/>
  <c r="H1492" i="1"/>
  <c r="AH1492" i="1" s="1"/>
  <c r="AI1492" i="1" s="1"/>
  <c r="I1492" i="1"/>
  <c r="J1492" i="1"/>
  <c r="N1492" i="1"/>
  <c r="P1492" i="1"/>
  <c r="U1492" i="1"/>
  <c r="AB1492" i="1"/>
  <c r="AF1492" i="1"/>
  <c r="DL1492" i="1"/>
  <c r="H1493" i="1"/>
  <c r="AH1493" i="1" s="1"/>
  <c r="AI1493" i="1" s="1"/>
  <c r="I1493" i="1"/>
  <c r="J1493" i="1"/>
  <c r="N1493" i="1"/>
  <c r="P1493" i="1"/>
  <c r="U1493" i="1"/>
  <c r="AB1493" i="1"/>
  <c r="AF1493" i="1"/>
  <c r="DL1493" i="1"/>
  <c r="H1494" i="1"/>
  <c r="I1494" i="1"/>
  <c r="J1494" i="1"/>
  <c r="N1494" i="1"/>
  <c r="P1494" i="1"/>
  <c r="U1494" i="1"/>
  <c r="AB1494" i="1"/>
  <c r="AF1494" i="1"/>
  <c r="AH1494" i="1"/>
  <c r="AI1494" i="1" s="1"/>
  <c r="DL1494" i="1"/>
  <c r="H1495" i="1"/>
  <c r="AH1495" i="1" s="1"/>
  <c r="AI1495" i="1" s="1"/>
  <c r="I1495" i="1"/>
  <c r="J1495" i="1"/>
  <c r="M1495" i="1"/>
  <c r="U1495" i="1"/>
  <c r="AB1495" i="1"/>
  <c r="AF1495" i="1"/>
  <c r="DL1495" i="1"/>
  <c r="H1496" i="1"/>
  <c r="AH1496" i="1" s="1"/>
  <c r="AI1496" i="1" s="1"/>
  <c r="I1496" i="1"/>
  <c r="J1496" i="1"/>
  <c r="N1496" i="1"/>
  <c r="P1496" i="1"/>
  <c r="U1496" i="1"/>
  <c r="AB1496" i="1"/>
  <c r="AF1496" i="1"/>
  <c r="DL1496" i="1"/>
  <c r="H1497" i="1"/>
  <c r="AH1497" i="1" s="1"/>
  <c r="AI1497" i="1" s="1"/>
  <c r="I1497" i="1"/>
  <c r="J1497" i="1"/>
  <c r="N1497" i="1"/>
  <c r="P1497" i="1"/>
  <c r="U1497" i="1"/>
  <c r="AB1497" i="1"/>
  <c r="AF1497" i="1"/>
  <c r="DL1497" i="1"/>
  <c r="H1498" i="1"/>
  <c r="AH1498" i="1" s="1"/>
  <c r="AI1498" i="1" s="1"/>
  <c r="I1498" i="1"/>
  <c r="J1498" i="1"/>
  <c r="N1498" i="1"/>
  <c r="P1498" i="1"/>
  <c r="U1498" i="1"/>
  <c r="AB1498" i="1"/>
  <c r="AF1498" i="1"/>
  <c r="DL1498" i="1"/>
  <c r="H1499" i="1"/>
  <c r="AH1499" i="1" s="1"/>
  <c r="AI1499" i="1" s="1"/>
  <c r="I1499" i="1"/>
  <c r="J1499" i="1"/>
  <c r="N1499" i="1"/>
  <c r="P1499" i="1"/>
  <c r="U1499" i="1"/>
  <c r="AB1499" i="1"/>
  <c r="AF1499" i="1"/>
  <c r="DL1499" i="1"/>
  <c r="H1500" i="1"/>
  <c r="AH1500" i="1" s="1"/>
  <c r="AI1500" i="1" s="1"/>
  <c r="I1500" i="1"/>
  <c r="J1500" i="1"/>
  <c r="N1500" i="1"/>
  <c r="P1500" i="1"/>
  <c r="U1500" i="1"/>
  <c r="AB1500" i="1"/>
  <c r="AF1500" i="1"/>
  <c r="DL1500" i="1"/>
  <c r="H1501" i="1"/>
  <c r="AH1501" i="1" s="1"/>
  <c r="AI1501" i="1" s="1"/>
  <c r="I1501" i="1"/>
  <c r="J1501" i="1"/>
  <c r="N1501" i="1"/>
  <c r="P1501" i="1"/>
  <c r="U1501" i="1"/>
  <c r="AB1501" i="1"/>
  <c r="AF1501" i="1"/>
  <c r="DL1501" i="1"/>
  <c r="H1502" i="1"/>
  <c r="AH1502" i="1" s="1"/>
  <c r="AI1502" i="1" s="1"/>
  <c r="I1502" i="1"/>
  <c r="J1502" i="1"/>
  <c r="N1502" i="1"/>
  <c r="P1502" i="1"/>
  <c r="U1502" i="1"/>
  <c r="AB1502" i="1"/>
  <c r="AF1502" i="1"/>
  <c r="DL1502" i="1"/>
  <c r="H1503" i="1"/>
  <c r="AH1503" i="1" s="1"/>
  <c r="AI1503" i="1" s="1"/>
  <c r="I1503" i="1"/>
  <c r="J1503" i="1"/>
  <c r="N1503" i="1"/>
  <c r="P1503" i="1"/>
  <c r="U1503" i="1"/>
  <c r="AB1503" i="1"/>
  <c r="AF1503" i="1"/>
  <c r="DL1503" i="1"/>
  <c r="H1504" i="1"/>
  <c r="AH1504" i="1" s="1"/>
  <c r="AI1504" i="1" s="1"/>
  <c r="I1504" i="1"/>
  <c r="J1504" i="1"/>
  <c r="N1504" i="1"/>
  <c r="P1504" i="1"/>
  <c r="U1504" i="1"/>
  <c r="AB1504" i="1"/>
  <c r="AF1504" i="1"/>
  <c r="DL1504" i="1"/>
  <c r="H1505" i="1"/>
  <c r="AH1505" i="1" s="1"/>
  <c r="AI1505" i="1" s="1"/>
  <c r="I1505" i="1"/>
  <c r="J1505" i="1"/>
  <c r="N1505" i="1"/>
  <c r="P1505" i="1"/>
  <c r="U1505" i="1"/>
  <c r="AB1505" i="1"/>
  <c r="AF1505" i="1"/>
  <c r="DL1505" i="1"/>
  <c r="H1506" i="1"/>
  <c r="I1506" i="1"/>
  <c r="J1506" i="1"/>
  <c r="N1506" i="1"/>
  <c r="P1506" i="1"/>
  <c r="U1506" i="1"/>
  <c r="AB1506" i="1"/>
  <c r="AF1506" i="1"/>
  <c r="AH1506" i="1"/>
  <c r="AI1506" i="1" s="1"/>
  <c r="DL1506" i="1"/>
  <c r="H1507" i="1"/>
  <c r="AH1507" i="1" s="1"/>
  <c r="AI1507" i="1" s="1"/>
  <c r="I1507" i="1"/>
  <c r="J1507" i="1"/>
  <c r="N1507" i="1"/>
  <c r="P1507" i="1"/>
  <c r="U1507" i="1"/>
  <c r="AB1507" i="1"/>
  <c r="AF1507" i="1"/>
  <c r="DL1507" i="1"/>
  <c r="H1508" i="1"/>
  <c r="AH1508" i="1" s="1"/>
  <c r="AI1508" i="1" s="1"/>
  <c r="I1508" i="1"/>
  <c r="J1508" i="1"/>
  <c r="N1508" i="1"/>
  <c r="P1508" i="1"/>
  <c r="U1508" i="1"/>
  <c r="AB1508" i="1"/>
  <c r="AF1508" i="1"/>
  <c r="DL1508" i="1"/>
  <c r="H1509" i="1"/>
  <c r="AH1509" i="1" s="1"/>
  <c r="AI1509" i="1" s="1"/>
  <c r="I1509" i="1"/>
  <c r="J1509" i="1"/>
  <c r="N1509" i="1"/>
  <c r="P1509" i="1"/>
  <c r="U1509" i="1"/>
  <c r="AB1509" i="1"/>
  <c r="AF1509" i="1"/>
  <c r="DL1509" i="1"/>
  <c r="H1510" i="1"/>
  <c r="AH1510" i="1" s="1"/>
  <c r="AI1510" i="1" s="1"/>
  <c r="I1510" i="1"/>
  <c r="J1510" i="1"/>
  <c r="N1510" i="1"/>
  <c r="P1510" i="1"/>
  <c r="U1510" i="1"/>
  <c r="AB1510" i="1"/>
  <c r="AF1510" i="1"/>
  <c r="DL1510" i="1"/>
  <c r="H1511" i="1"/>
  <c r="AH1511" i="1" s="1"/>
  <c r="AI1511" i="1" s="1"/>
  <c r="I1511" i="1"/>
  <c r="J1511" i="1"/>
  <c r="N1511" i="1"/>
  <c r="P1511" i="1"/>
  <c r="U1511" i="1"/>
  <c r="AB1511" i="1"/>
  <c r="AF1511" i="1"/>
  <c r="DL1511" i="1"/>
  <c r="H1512" i="1"/>
  <c r="AH1512" i="1" s="1"/>
  <c r="AI1512" i="1" s="1"/>
  <c r="I1512" i="1"/>
  <c r="J1512" i="1"/>
  <c r="N1512" i="1"/>
  <c r="P1512" i="1"/>
  <c r="U1512" i="1"/>
  <c r="AB1512" i="1"/>
  <c r="AF1512" i="1"/>
  <c r="DL1512" i="1"/>
  <c r="H1513" i="1"/>
  <c r="AH1513" i="1" s="1"/>
  <c r="AI1513" i="1" s="1"/>
  <c r="I1513" i="1"/>
  <c r="J1513" i="1"/>
  <c r="N1513" i="1"/>
  <c r="P1513" i="1"/>
  <c r="U1513" i="1"/>
  <c r="AB1513" i="1"/>
  <c r="AF1513" i="1"/>
  <c r="DL1513" i="1"/>
  <c r="H1514" i="1"/>
  <c r="AH1514" i="1" s="1"/>
  <c r="AI1514" i="1" s="1"/>
  <c r="I1514" i="1"/>
  <c r="J1514" i="1"/>
  <c r="N1514" i="1"/>
  <c r="P1514" i="1"/>
  <c r="U1514" i="1"/>
  <c r="AB1514" i="1"/>
  <c r="AF1514" i="1"/>
  <c r="DL1514" i="1"/>
  <c r="H1515" i="1"/>
  <c r="I1515" i="1"/>
  <c r="J1515" i="1"/>
  <c r="N1515" i="1"/>
  <c r="P1515" i="1"/>
  <c r="U1515" i="1"/>
  <c r="AB1515" i="1"/>
  <c r="AF1515" i="1"/>
  <c r="AH1515" i="1"/>
  <c r="AI1515" i="1" s="1"/>
  <c r="DL1515" i="1"/>
  <c r="H1516" i="1"/>
  <c r="AH1516" i="1" s="1"/>
  <c r="AI1516" i="1" s="1"/>
  <c r="I1516" i="1"/>
  <c r="J1516" i="1"/>
  <c r="N1516" i="1"/>
  <c r="P1516" i="1"/>
  <c r="U1516" i="1"/>
  <c r="AB1516" i="1"/>
  <c r="AF1516" i="1"/>
  <c r="DL1516" i="1"/>
  <c r="H1517" i="1"/>
  <c r="AH1517" i="1" s="1"/>
  <c r="AI1517" i="1" s="1"/>
  <c r="I1517" i="1"/>
  <c r="J1517" i="1"/>
  <c r="N1517" i="1"/>
  <c r="P1517" i="1"/>
  <c r="U1517" i="1"/>
  <c r="AB1517" i="1"/>
  <c r="AF1517" i="1"/>
  <c r="DL1517" i="1"/>
  <c r="H1518" i="1"/>
  <c r="AH1518" i="1" s="1"/>
  <c r="AI1518" i="1" s="1"/>
  <c r="I1518" i="1"/>
  <c r="J1518" i="1"/>
  <c r="N1518" i="1"/>
  <c r="P1518" i="1"/>
  <c r="U1518" i="1"/>
  <c r="AB1518" i="1"/>
  <c r="AF1518" i="1"/>
  <c r="DL1518" i="1"/>
  <c r="H1519" i="1"/>
  <c r="AH1519" i="1" s="1"/>
  <c r="AI1519" i="1" s="1"/>
  <c r="I1519" i="1"/>
  <c r="J1519" i="1"/>
  <c r="M1519" i="1"/>
  <c r="N1519" i="1" s="1"/>
  <c r="U1519" i="1"/>
  <c r="AB1519" i="1"/>
  <c r="AF1519" i="1"/>
  <c r="DL1519" i="1"/>
  <c r="H1520" i="1"/>
  <c r="AH1520" i="1" s="1"/>
  <c r="AI1520" i="1" s="1"/>
  <c r="I1520" i="1"/>
  <c r="J1520" i="1"/>
  <c r="N1520" i="1"/>
  <c r="P1520" i="1"/>
  <c r="U1520" i="1"/>
  <c r="AB1520" i="1"/>
  <c r="AF1520" i="1"/>
  <c r="DL1520" i="1"/>
  <c r="H1521" i="1"/>
  <c r="AH1521" i="1" s="1"/>
  <c r="AI1521" i="1" s="1"/>
  <c r="I1521" i="1"/>
  <c r="J1521" i="1"/>
  <c r="N1521" i="1"/>
  <c r="P1521" i="1"/>
  <c r="U1521" i="1"/>
  <c r="AB1521" i="1"/>
  <c r="AF1521" i="1"/>
  <c r="DL1521" i="1"/>
  <c r="H1522" i="1"/>
  <c r="AH1522" i="1" s="1"/>
  <c r="AI1522" i="1" s="1"/>
  <c r="I1522" i="1"/>
  <c r="J1522" i="1"/>
  <c r="N1522" i="1"/>
  <c r="P1522" i="1"/>
  <c r="U1522" i="1"/>
  <c r="AB1522" i="1"/>
  <c r="AF1522" i="1"/>
  <c r="DL1522" i="1"/>
  <c r="H1523" i="1"/>
  <c r="AH1523" i="1" s="1"/>
  <c r="AI1523" i="1" s="1"/>
  <c r="I1523" i="1"/>
  <c r="J1523" i="1"/>
  <c r="M1523" i="1"/>
  <c r="N1523" i="1" s="1"/>
  <c r="U1523" i="1"/>
  <c r="AB1523" i="1"/>
  <c r="AF1523" i="1"/>
  <c r="DL1523" i="1"/>
  <c r="H1524" i="1"/>
  <c r="AH1524" i="1" s="1"/>
  <c r="AI1524" i="1" s="1"/>
  <c r="I1524" i="1"/>
  <c r="J1524" i="1"/>
  <c r="N1524" i="1"/>
  <c r="P1524" i="1"/>
  <c r="U1524" i="1"/>
  <c r="AB1524" i="1"/>
  <c r="AF1524" i="1"/>
  <c r="DL1524" i="1"/>
  <c r="H1525" i="1"/>
  <c r="AH1525" i="1" s="1"/>
  <c r="AI1525" i="1" s="1"/>
  <c r="I1525" i="1"/>
  <c r="J1525" i="1"/>
  <c r="N1525" i="1"/>
  <c r="P1525" i="1"/>
  <c r="U1525" i="1"/>
  <c r="AB1525" i="1"/>
  <c r="AF1525" i="1"/>
  <c r="DL1525" i="1"/>
  <c r="H1526" i="1"/>
  <c r="AH1526" i="1" s="1"/>
  <c r="AI1526" i="1" s="1"/>
  <c r="I1526" i="1"/>
  <c r="J1526" i="1"/>
  <c r="N1526" i="1"/>
  <c r="P1526" i="1"/>
  <c r="U1526" i="1"/>
  <c r="AB1526" i="1"/>
  <c r="AF1526" i="1"/>
  <c r="DL1526" i="1"/>
  <c r="H1527" i="1"/>
  <c r="AH1527" i="1" s="1"/>
  <c r="AI1527" i="1" s="1"/>
  <c r="I1527" i="1"/>
  <c r="J1527" i="1"/>
  <c r="N1527" i="1"/>
  <c r="P1527" i="1"/>
  <c r="U1527" i="1"/>
  <c r="AB1527" i="1"/>
  <c r="AF1527" i="1"/>
  <c r="DL1527" i="1"/>
  <c r="H1528" i="1"/>
  <c r="AH1528" i="1" s="1"/>
  <c r="AI1528" i="1" s="1"/>
  <c r="I1528" i="1"/>
  <c r="J1528" i="1"/>
  <c r="N1528" i="1"/>
  <c r="P1528" i="1"/>
  <c r="U1528" i="1"/>
  <c r="AB1528" i="1"/>
  <c r="AF1528" i="1"/>
  <c r="DL1528" i="1"/>
  <c r="H1529" i="1"/>
  <c r="AH1529" i="1" s="1"/>
  <c r="AI1529" i="1" s="1"/>
  <c r="I1529" i="1"/>
  <c r="J1529" i="1"/>
  <c r="M1529" i="1"/>
  <c r="N1529" i="1" s="1"/>
  <c r="U1529" i="1"/>
  <c r="AB1529" i="1"/>
  <c r="AF1529" i="1"/>
  <c r="DL1529" i="1"/>
  <c r="H1530" i="1"/>
  <c r="AH1530" i="1" s="1"/>
  <c r="AI1530" i="1" s="1"/>
  <c r="I1530" i="1"/>
  <c r="J1530" i="1"/>
  <c r="N1530" i="1"/>
  <c r="P1530" i="1"/>
  <c r="U1530" i="1"/>
  <c r="AB1530" i="1"/>
  <c r="AF1530" i="1"/>
  <c r="DL1530" i="1"/>
  <c r="H1531" i="1"/>
  <c r="AH1531" i="1" s="1"/>
  <c r="AI1531" i="1" s="1"/>
  <c r="I1531" i="1"/>
  <c r="J1531" i="1"/>
  <c r="N1531" i="1"/>
  <c r="P1531" i="1"/>
  <c r="U1531" i="1"/>
  <c r="AB1531" i="1"/>
  <c r="AF1531" i="1"/>
  <c r="DL1531" i="1"/>
  <c r="H1532" i="1"/>
  <c r="AH1532" i="1" s="1"/>
  <c r="AI1532" i="1" s="1"/>
  <c r="I1532" i="1"/>
  <c r="J1532" i="1"/>
  <c r="N1532" i="1"/>
  <c r="P1532" i="1"/>
  <c r="U1532" i="1"/>
  <c r="AB1532" i="1"/>
  <c r="AF1532" i="1"/>
  <c r="DL1532" i="1"/>
  <c r="H1533" i="1"/>
  <c r="AH1533" i="1" s="1"/>
  <c r="AI1533" i="1" s="1"/>
  <c r="I1533" i="1"/>
  <c r="J1533" i="1"/>
  <c r="N1533" i="1"/>
  <c r="P1533" i="1"/>
  <c r="U1533" i="1"/>
  <c r="AB1533" i="1"/>
  <c r="AF1533" i="1"/>
  <c r="DL1533" i="1"/>
  <c r="H1534" i="1"/>
  <c r="AH1534" i="1" s="1"/>
  <c r="AI1534" i="1" s="1"/>
  <c r="I1534" i="1"/>
  <c r="J1534" i="1"/>
  <c r="N1534" i="1"/>
  <c r="P1534" i="1"/>
  <c r="U1534" i="1"/>
  <c r="AB1534" i="1"/>
  <c r="AF1534" i="1"/>
  <c r="DL1534" i="1"/>
  <c r="H1535" i="1"/>
  <c r="AH1535" i="1" s="1"/>
  <c r="AI1535" i="1" s="1"/>
  <c r="I1535" i="1"/>
  <c r="J1535" i="1"/>
  <c r="N1535" i="1"/>
  <c r="P1535" i="1"/>
  <c r="U1535" i="1"/>
  <c r="AB1535" i="1"/>
  <c r="AF1535" i="1"/>
  <c r="DL1535" i="1"/>
  <c r="H1536" i="1"/>
  <c r="AH1536" i="1" s="1"/>
  <c r="AI1536" i="1" s="1"/>
  <c r="I1536" i="1"/>
  <c r="J1536" i="1"/>
  <c r="N1536" i="1"/>
  <c r="P1536" i="1"/>
  <c r="U1536" i="1"/>
  <c r="AB1536" i="1"/>
  <c r="AF1536" i="1"/>
  <c r="DL1536" i="1"/>
  <c r="H1537" i="1"/>
  <c r="AH1537" i="1" s="1"/>
  <c r="AI1537" i="1" s="1"/>
  <c r="I1537" i="1"/>
  <c r="J1537" i="1"/>
  <c r="N1537" i="1"/>
  <c r="P1537" i="1"/>
  <c r="U1537" i="1"/>
  <c r="AB1537" i="1"/>
  <c r="AF1537" i="1"/>
  <c r="DL1537" i="1"/>
  <c r="H1538" i="1"/>
  <c r="AH1538" i="1" s="1"/>
  <c r="AI1538" i="1" s="1"/>
  <c r="I1538" i="1"/>
  <c r="J1538" i="1"/>
  <c r="N1538" i="1"/>
  <c r="P1538" i="1"/>
  <c r="U1538" i="1"/>
  <c r="AB1538" i="1"/>
  <c r="AF1538" i="1"/>
  <c r="DL1538" i="1"/>
  <c r="H1539" i="1"/>
  <c r="I1539" i="1"/>
  <c r="J1539" i="1"/>
  <c r="N1539" i="1"/>
  <c r="P1539" i="1"/>
  <c r="U1539" i="1"/>
  <c r="AB1539" i="1"/>
  <c r="AF1539" i="1"/>
  <c r="AH1539" i="1"/>
  <c r="AI1539" i="1" s="1"/>
  <c r="DL1539" i="1"/>
  <c r="H1540" i="1"/>
  <c r="AH1540" i="1" s="1"/>
  <c r="AI1540" i="1" s="1"/>
  <c r="I1540" i="1"/>
  <c r="J1540" i="1"/>
  <c r="N1540" i="1"/>
  <c r="P1540" i="1"/>
  <c r="U1540" i="1"/>
  <c r="AB1540" i="1"/>
  <c r="AF1540" i="1"/>
  <c r="DL1540" i="1"/>
  <c r="H1541" i="1"/>
  <c r="AH1541" i="1" s="1"/>
  <c r="AI1541" i="1" s="1"/>
  <c r="I1541" i="1"/>
  <c r="J1541" i="1"/>
  <c r="N1541" i="1"/>
  <c r="P1541" i="1"/>
  <c r="U1541" i="1"/>
  <c r="AB1541" i="1"/>
  <c r="AF1541" i="1"/>
  <c r="DL1541" i="1"/>
  <c r="H1542" i="1"/>
  <c r="AH1542" i="1" s="1"/>
  <c r="AI1542" i="1" s="1"/>
  <c r="I1542" i="1"/>
  <c r="J1542" i="1"/>
  <c r="N1542" i="1"/>
  <c r="P1542" i="1"/>
  <c r="U1542" i="1"/>
  <c r="AB1542" i="1"/>
  <c r="AF1542" i="1"/>
  <c r="DL1542" i="1"/>
  <c r="H1543" i="1"/>
  <c r="AH1543" i="1" s="1"/>
  <c r="AI1543" i="1" s="1"/>
  <c r="I1543" i="1"/>
  <c r="J1543" i="1"/>
  <c r="N1543" i="1"/>
  <c r="P1543" i="1"/>
  <c r="U1543" i="1"/>
  <c r="AB1543" i="1"/>
  <c r="AF1543" i="1"/>
  <c r="DL1543" i="1"/>
  <c r="H1544" i="1"/>
  <c r="AH1544" i="1" s="1"/>
  <c r="AI1544" i="1" s="1"/>
  <c r="I1544" i="1"/>
  <c r="J1544" i="1"/>
  <c r="N1544" i="1"/>
  <c r="P1544" i="1"/>
  <c r="U1544" i="1"/>
  <c r="AB1544" i="1"/>
  <c r="AF1544" i="1"/>
  <c r="DL1544" i="1"/>
  <c r="H1545" i="1"/>
  <c r="AH1545" i="1" s="1"/>
  <c r="AI1545" i="1" s="1"/>
  <c r="I1545" i="1"/>
  <c r="J1545" i="1"/>
  <c r="N1545" i="1"/>
  <c r="P1545" i="1"/>
  <c r="U1545" i="1"/>
  <c r="AB1545" i="1"/>
  <c r="AF1545" i="1"/>
  <c r="DL1545" i="1"/>
  <c r="H1546" i="1"/>
  <c r="AH1546" i="1" s="1"/>
  <c r="AI1546" i="1" s="1"/>
  <c r="I1546" i="1"/>
  <c r="J1546" i="1"/>
  <c r="N1546" i="1"/>
  <c r="P1546" i="1"/>
  <c r="U1546" i="1"/>
  <c r="AB1546" i="1"/>
  <c r="AF1546" i="1"/>
  <c r="DL1546" i="1"/>
  <c r="H1547" i="1"/>
  <c r="AH1547" i="1" s="1"/>
  <c r="AI1547" i="1" s="1"/>
  <c r="I1547" i="1"/>
  <c r="J1547" i="1"/>
  <c r="N1547" i="1"/>
  <c r="P1547" i="1"/>
  <c r="U1547" i="1"/>
  <c r="AB1547" i="1"/>
  <c r="AF1547" i="1"/>
  <c r="DL1547" i="1"/>
  <c r="H1548" i="1"/>
  <c r="AH1548" i="1" s="1"/>
  <c r="AI1548" i="1" s="1"/>
  <c r="I1548" i="1"/>
  <c r="J1548" i="1"/>
  <c r="N1548" i="1"/>
  <c r="P1548" i="1"/>
  <c r="U1548" i="1"/>
  <c r="AB1548" i="1"/>
  <c r="AF1548" i="1"/>
  <c r="DL1548" i="1"/>
  <c r="H1549" i="1"/>
  <c r="AH1549" i="1" s="1"/>
  <c r="AI1549" i="1" s="1"/>
  <c r="I1549" i="1"/>
  <c r="J1549" i="1"/>
  <c r="N1549" i="1"/>
  <c r="P1549" i="1"/>
  <c r="U1549" i="1"/>
  <c r="AB1549" i="1"/>
  <c r="AF1549" i="1"/>
  <c r="DL1549" i="1"/>
  <c r="H1550" i="1"/>
  <c r="AH1550" i="1" s="1"/>
  <c r="AI1550" i="1" s="1"/>
  <c r="I1550" i="1"/>
  <c r="J1550" i="1"/>
  <c r="N1550" i="1"/>
  <c r="P1550" i="1"/>
  <c r="U1550" i="1"/>
  <c r="AB1550" i="1"/>
  <c r="AF1550" i="1"/>
  <c r="DL1550" i="1"/>
  <c r="H1551" i="1"/>
  <c r="AH1551" i="1" s="1"/>
  <c r="AI1551" i="1" s="1"/>
  <c r="I1551" i="1"/>
  <c r="J1551" i="1"/>
  <c r="N1551" i="1"/>
  <c r="P1551" i="1"/>
  <c r="U1551" i="1"/>
  <c r="AB1551" i="1"/>
  <c r="AF1551" i="1"/>
  <c r="DL1551" i="1"/>
  <c r="H1552" i="1"/>
  <c r="AH1552" i="1" s="1"/>
  <c r="AI1552" i="1" s="1"/>
  <c r="I1552" i="1"/>
  <c r="J1552" i="1"/>
  <c r="N1552" i="1"/>
  <c r="P1552" i="1"/>
  <c r="U1552" i="1"/>
  <c r="AB1552" i="1"/>
  <c r="AF1552" i="1"/>
  <c r="DL1552" i="1"/>
  <c r="H1553" i="1"/>
  <c r="AH1553" i="1" s="1"/>
  <c r="AI1553" i="1" s="1"/>
  <c r="I1553" i="1"/>
  <c r="J1553" i="1"/>
  <c r="N1553" i="1"/>
  <c r="P1553" i="1"/>
  <c r="U1553" i="1"/>
  <c r="AB1553" i="1"/>
  <c r="AF1553" i="1"/>
  <c r="DL1553" i="1"/>
  <c r="H1554" i="1"/>
  <c r="AH1554" i="1" s="1"/>
  <c r="AI1554" i="1" s="1"/>
  <c r="I1554" i="1"/>
  <c r="J1554" i="1"/>
  <c r="N1554" i="1"/>
  <c r="P1554" i="1"/>
  <c r="U1554" i="1"/>
  <c r="AB1554" i="1"/>
  <c r="AF1554" i="1"/>
  <c r="DL1554" i="1"/>
  <c r="H1555" i="1"/>
  <c r="AH1555" i="1" s="1"/>
  <c r="AI1555" i="1" s="1"/>
  <c r="I1555" i="1"/>
  <c r="J1555" i="1"/>
  <c r="N1555" i="1"/>
  <c r="P1555" i="1"/>
  <c r="U1555" i="1"/>
  <c r="AB1555" i="1"/>
  <c r="AF1555" i="1"/>
  <c r="DL1555" i="1"/>
  <c r="H1556" i="1"/>
  <c r="AH1556" i="1" s="1"/>
  <c r="AI1556" i="1" s="1"/>
  <c r="I1556" i="1"/>
  <c r="J1556" i="1"/>
  <c r="N1556" i="1"/>
  <c r="P1556" i="1"/>
  <c r="U1556" i="1"/>
  <c r="AB1556" i="1"/>
  <c r="AF1556" i="1"/>
  <c r="DL1556" i="1"/>
  <c r="H1557" i="1"/>
  <c r="AH1557" i="1" s="1"/>
  <c r="AI1557" i="1" s="1"/>
  <c r="I1557" i="1"/>
  <c r="J1557" i="1"/>
  <c r="M1557" i="1"/>
  <c r="U1557" i="1"/>
  <c r="AB1557" i="1"/>
  <c r="AF1557" i="1"/>
  <c r="DL1557" i="1"/>
  <c r="H1558" i="1"/>
  <c r="AH1558" i="1" s="1"/>
  <c r="AI1558" i="1" s="1"/>
  <c r="I1558" i="1"/>
  <c r="J1558" i="1"/>
  <c r="N1558" i="1"/>
  <c r="P1558" i="1"/>
  <c r="U1558" i="1"/>
  <c r="AB1558" i="1"/>
  <c r="AF1558" i="1"/>
  <c r="DL1558" i="1"/>
  <c r="H1559" i="1"/>
  <c r="AH1559" i="1" s="1"/>
  <c r="AI1559" i="1" s="1"/>
  <c r="I1559" i="1"/>
  <c r="J1559" i="1"/>
  <c r="N1559" i="1"/>
  <c r="P1559" i="1"/>
  <c r="U1559" i="1"/>
  <c r="AB1559" i="1"/>
  <c r="AF1559" i="1"/>
  <c r="DL1559" i="1"/>
  <c r="H1560" i="1"/>
  <c r="AH1560" i="1" s="1"/>
  <c r="AI1560" i="1" s="1"/>
  <c r="I1560" i="1"/>
  <c r="J1560" i="1"/>
  <c r="N1560" i="1"/>
  <c r="P1560" i="1"/>
  <c r="U1560" i="1"/>
  <c r="AB1560" i="1"/>
  <c r="AF1560" i="1"/>
  <c r="DL1560" i="1"/>
  <c r="H1561" i="1"/>
  <c r="AH1561" i="1" s="1"/>
  <c r="AI1561" i="1" s="1"/>
  <c r="I1561" i="1"/>
  <c r="J1561" i="1"/>
  <c r="N1561" i="1"/>
  <c r="P1561" i="1"/>
  <c r="U1561" i="1"/>
  <c r="AB1561" i="1"/>
  <c r="AF1561" i="1"/>
  <c r="DL1561" i="1"/>
  <c r="H1562" i="1"/>
  <c r="AH1562" i="1" s="1"/>
  <c r="AI1562" i="1" s="1"/>
  <c r="I1562" i="1"/>
  <c r="J1562" i="1"/>
  <c r="N1562" i="1"/>
  <c r="P1562" i="1"/>
  <c r="U1562" i="1"/>
  <c r="AB1562" i="1"/>
  <c r="AF1562" i="1"/>
  <c r="DL1562" i="1"/>
  <c r="H1563" i="1"/>
  <c r="AH1563" i="1" s="1"/>
  <c r="AI1563" i="1" s="1"/>
  <c r="I1563" i="1"/>
  <c r="J1563" i="1"/>
  <c r="N1563" i="1"/>
  <c r="P1563" i="1"/>
  <c r="U1563" i="1"/>
  <c r="AB1563" i="1"/>
  <c r="AF1563" i="1"/>
  <c r="DL1563" i="1"/>
  <c r="H1564" i="1"/>
  <c r="AH1564" i="1" s="1"/>
  <c r="AI1564" i="1" s="1"/>
  <c r="I1564" i="1"/>
  <c r="J1564" i="1"/>
  <c r="N1564" i="1"/>
  <c r="P1564" i="1"/>
  <c r="U1564" i="1"/>
  <c r="AB1564" i="1"/>
  <c r="AF1564" i="1"/>
  <c r="DL1564" i="1"/>
  <c r="H1565" i="1"/>
  <c r="AH1565" i="1" s="1"/>
  <c r="AI1565" i="1" s="1"/>
  <c r="I1565" i="1"/>
  <c r="J1565" i="1"/>
  <c r="N1565" i="1"/>
  <c r="P1565" i="1"/>
  <c r="U1565" i="1"/>
  <c r="AB1565" i="1"/>
  <c r="AF1565" i="1"/>
  <c r="DL1565" i="1"/>
  <c r="H1566" i="1"/>
  <c r="AH1566" i="1" s="1"/>
  <c r="AI1566" i="1" s="1"/>
  <c r="I1566" i="1"/>
  <c r="J1566" i="1"/>
  <c r="N1566" i="1"/>
  <c r="P1566" i="1"/>
  <c r="U1566" i="1"/>
  <c r="AB1566" i="1"/>
  <c r="AF1566" i="1"/>
  <c r="DL1566" i="1"/>
  <c r="H1567" i="1"/>
  <c r="AH1567" i="1" s="1"/>
  <c r="AI1567" i="1" s="1"/>
  <c r="I1567" i="1"/>
  <c r="J1567" i="1"/>
  <c r="N1567" i="1"/>
  <c r="P1567" i="1"/>
  <c r="U1567" i="1"/>
  <c r="AB1567" i="1"/>
  <c r="AF1567" i="1"/>
  <c r="DL1567" i="1"/>
  <c r="H1568" i="1"/>
  <c r="AH1568" i="1" s="1"/>
  <c r="AI1568" i="1" s="1"/>
  <c r="I1568" i="1"/>
  <c r="J1568" i="1"/>
  <c r="N1568" i="1"/>
  <c r="P1568" i="1"/>
  <c r="U1568" i="1"/>
  <c r="AB1568" i="1"/>
  <c r="AF1568" i="1"/>
  <c r="DL1568" i="1"/>
  <c r="H1569" i="1"/>
  <c r="AH1569" i="1" s="1"/>
  <c r="AI1569" i="1" s="1"/>
  <c r="I1569" i="1"/>
  <c r="J1569" i="1"/>
  <c r="N1569" i="1"/>
  <c r="P1569" i="1"/>
  <c r="U1569" i="1"/>
  <c r="AB1569" i="1"/>
  <c r="AF1569" i="1"/>
  <c r="DL1569" i="1"/>
  <c r="H1570" i="1"/>
  <c r="AH1570" i="1" s="1"/>
  <c r="AI1570" i="1" s="1"/>
  <c r="I1570" i="1"/>
  <c r="J1570" i="1"/>
  <c r="N1570" i="1"/>
  <c r="P1570" i="1"/>
  <c r="U1570" i="1"/>
  <c r="AB1570" i="1"/>
  <c r="AF1570" i="1"/>
  <c r="DL1570" i="1"/>
  <c r="H1571" i="1"/>
  <c r="AH1571" i="1" s="1"/>
  <c r="AI1571" i="1" s="1"/>
  <c r="I1571" i="1"/>
  <c r="J1571" i="1"/>
  <c r="N1571" i="1"/>
  <c r="P1571" i="1"/>
  <c r="U1571" i="1"/>
  <c r="AB1571" i="1"/>
  <c r="AF1571" i="1"/>
  <c r="DL1571" i="1"/>
  <c r="H1572" i="1"/>
  <c r="AH1572" i="1" s="1"/>
  <c r="AI1572" i="1" s="1"/>
  <c r="I1572" i="1"/>
  <c r="J1572" i="1"/>
  <c r="N1572" i="1"/>
  <c r="P1572" i="1"/>
  <c r="U1572" i="1"/>
  <c r="AB1572" i="1"/>
  <c r="AF1572" i="1"/>
  <c r="DL1572" i="1"/>
  <c r="H1573" i="1"/>
  <c r="AH1573" i="1" s="1"/>
  <c r="AI1573" i="1" s="1"/>
  <c r="I1573" i="1"/>
  <c r="J1573" i="1"/>
  <c r="N1573" i="1"/>
  <c r="P1573" i="1"/>
  <c r="U1573" i="1"/>
  <c r="AB1573" i="1"/>
  <c r="AF1573" i="1"/>
  <c r="DL1573" i="1"/>
  <c r="H1574" i="1"/>
  <c r="AH1574" i="1" s="1"/>
  <c r="AI1574" i="1" s="1"/>
  <c r="I1574" i="1"/>
  <c r="J1574" i="1"/>
  <c r="N1574" i="1"/>
  <c r="P1574" i="1"/>
  <c r="U1574" i="1"/>
  <c r="AB1574" i="1"/>
  <c r="AF1574" i="1"/>
  <c r="DL1574" i="1"/>
  <c r="H1575" i="1"/>
  <c r="AH1575" i="1" s="1"/>
  <c r="AI1575" i="1" s="1"/>
  <c r="I1575" i="1"/>
  <c r="J1575" i="1"/>
  <c r="N1575" i="1"/>
  <c r="P1575" i="1"/>
  <c r="U1575" i="1"/>
  <c r="AB1575" i="1"/>
  <c r="AF1575" i="1"/>
  <c r="DL1575" i="1"/>
  <c r="H1576" i="1"/>
  <c r="AH1576" i="1" s="1"/>
  <c r="AI1576" i="1" s="1"/>
  <c r="I1576" i="1"/>
  <c r="J1576" i="1"/>
  <c r="N1576" i="1"/>
  <c r="P1576" i="1"/>
  <c r="U1576" i="1"/>
  <c r="AB1576" i="1"/>
  <c r="AF1576" i="1"/>
  <c r="DL1576" i="1"/>
  <c r="H1577" i="1"/>
  <c r="AH1577" i="1" s="1"/>
  <c r="AI1577" i="1" s="1"/>
  <c r="I1577" i="1"/>
  <c r="J1577" i="1"/>
  <c r="N1577" i="1"/>
  <c r="P1577" i="1"/>
  <c r="U1577" i="1"/>
  <c r="AB1577" i="1"/>
  <c r="AF1577" i="1"/>
  <c r="DL1577" i="1"/>
  <c r="H1578" i="1"/>
  <c r="AH1578" i="1" s="1"/>
  <c r="AI1578" i="1" s="1"/>
  <c r="I1578" i="1"/>
  <c r="J1578" i="1"/>
  <c r="N1578" i="1"/>
  <c r="P1578" i="1"/>
  <c r="U1578" i="1"/>
  <c r="AB1578" i="1"/>
  <c r="AF1578" i="1"/>
  <c r="DL1578" i="1"/>
  <c r="H1579" i="1"/>
  <c r="AH1579" i="1" s="1"/>
  <c r="AI1579" i="1" s="1"/>
  <c r="I1579" i="1"/>
  <c r="J1579" i="1"/>
  <c r="N1579" i="1"/>
  <c r="P1579" i="1"/>
  <c r="U1579" i="1"/>
  <c r="AB1579" i="1"/>
  <c r="AF1579" i="1"/>
  <c r="DL1579" i="1"/>
  <c r="H1580" i="1"/>
  <c r="AH1580" i="1" s="1"/>
  <c r="AI1580" i="1" s="1"/>
  <c r="I1580" i="1"/>
  <c r="J1580" i="1"/>
  <c r="N1580" i="1"/>
  <c r="P1580" i="1"/>
  <c r="U1580" i="1"/>
  <c r="AB1580" i="1"/>
  <c r="AF1580" i="1"/>
  <c r="DL1580" i="1"/>
  <c r="H1581" i="1"/>
  <c r="AH1581" i="1" s="1"/>
  <c r="AI1581" i="1" s="1"/>
  <c r="I1581" i="1"/>
  <c r="J1581" i="1"/>
  <c r="N1581" i="1"/>
  <c r="P1581" i="1"/>
  <c r="U1581" i="1"/>
  <c r="AB1581" i="1"/>
  <c r="AF1581" i="1"/>
  <c r="DL1581" i="1"/>
  <c r="H1582" i="1"/>
  <c r="AH1582" i="1" s="1"/>
  <c r="AI1582" i="1" s="1"/>
  <c r="I1582" i="1"/>
  <c r="J1582" i="1"/>
  <c r="N1582" i="1"/>
  <c r="P1582" i="1"/>
  <c r="U1582" i="1"/>
  <c r="AB1582" i="1"/>
  <c r="AF1582" i="1"/>
  <c r="DL1582" i="1"/>
  <c r="H1583" i="1"/>
  <c r="AH1583" i="1" s="1"/>
  <c r="AI1583" i="1" s="1"/>
  <c r="I1583" i="1"/>
  <c r="J1583" i="1"/>
  <c r="N1583" i="1"/>
  <c r="P1583" i="1"/>
  <c r="U1583" i="1"/>
  <c r="AB1583" i="1"/>
  <c r="AF1583" i="1"/>
  <c r="DL1583" i="1"/>
  <c r="H1584" i="1"/>
  <c r="AH1584" i="1" s="1"/>
  <c r="AI1584" i="1" s="1"/>
  <c r="I1584" i="1"/>
  <c r="J1584" i="1"/>
  <c r="N1584" i="1"/>
  <c r="P1584" i="1"/>
  <c r="U1584" i="1"/>
  <c r="AB1584" i="1"/>
  <c r="AF1584" i="1"/>
  <c r="DL1584" i="1"/>
  <c r="H1585" i="1"/>
  <c r="AH1585" i="1" s="1"/>
  <c r="AI1585" i="1" s="1"/>
  <c r="I1585" i="1"/>
  <c r="J1585" i="1"/>
  <c r="N1585" i="1"/>
  <c r="P1585" i="1"/>
  <c r="U1585" i="1"/>
  <c r="AB1585" i="1"/>
  <c r="AF1585" i="1"/>
  <c r="DL1585" i="1"/>
  <c r="H1586" i="1"/>
  <c r="AH1586" i="1" s="1"/>
  <c r="AI1586" i="1" s="1"/>
  <c r="I1586" i="1"/>
  <c r="J1586" i="1"/>
  <c r="N1586" i="1"/>
  <c r="P1586" i="1"/>
  <c r="U1586" i="1"/>
  <c r="AB1586" i="1"/>
  <c r="AF1586" i="1"/>
  <c r="DL1586" i="1"/>
  <c r="H1587" i="1"/>
  <c r="AH1587" i="1" s="1"/>
  <c r="AI1587" i="1" s="1"/>
  <c r="I1587" i="1"/>
  <c r="J1587" i="1"/>
  <c r="N1587" i="1"/>
  <c r="P1587" i="1"/>
  <c r="U1587" i="1"/>
  <c r="AB1587" i="1"/>
  <c r="AF1587" i="1"/>
  <c r="DL1587" i="1"/>
  <c r="H1588" i="1"/>
  <c r="AH1588" i="1" s="1"/>
  <c r="AI1588" i="1" s="1"/>
  <c r="I1588" i="1"/>
  <c r="J1588" i="1"/>
  <c r="N1588" i="1"/>
  <c r="P1588" i="1"/>
  <c r="U1588" i="1"/>
  <c r="AB1588" i="1"/>
  <c r="AF1588" i="1"/>
  <c r="DL1588" i="1"/>
  <c r="H1589" i="1"/>
  <c r="AH1589" i="1" s="1"/>
  <c r="AI1589" i="1" s="1"/>
  <c r="I1589" i="1"/>
  <c r="J1589" i="1"/>
  <c r="M1589" i="1"/>
  <c r="P1589" i="1" s="1"/>
  <c r="U1589" i="1"/>
  <c r="AB1589" i="1"/>
  <c r="AF1589" i="1"/>
  <c r="DL1589" i="1"/>
  <c r="H1590" i="1"/>
  <c r="AH1590" i="1" s="1"/>
  <c r="AI1590" i="1" s="1"/>
  <c r="I1590" i="1"/>
  <c r="J1590" i="1"/>
  <c r="M1590" i="1"/>
  <c r="U1590" i="1"/>
  <c r="AB1590" i="1"/>
  <c r="AF1590" i="1"/>
  <c r="DL1590" i="1"/>
  <c r="H1591" i="1"/>
  <c r="AH1591" i="1" s="1"/>
  <c r="AI1591" i="1" s="1"/>
  <c r="I1591" i="1"/>
  <c r="J1591" i="1"/>
  <c r="N1591" i="1"/>
  <c r="P1591" i="1"/>
  <c r="U1591" i="1"/>
  <c r="AB1591" i="1"/>
  <c r="AF1591" i="1"/>
  <c r="DL1591" i="1"/>
  <c r="H1592" i="1"/>
  <c r="AH1592" i="1" s="1"/>
  <c r="AI1592" i="1" s="1"/>
  <c r="I1592" i="1"/>
  <c r="J1592" i="1"/>
  <c r="N1592" i="1"/>
  <c r="P1592" i="1"/>
  <c r="U1592" i="1"/>
  <c r="AB1592" i="1"/>
  <c r="AF1592" i="1"/>
  <c r="DL1592" i="1"/>
  <c r="H1593" i="1"/>
  <c r="I1593" i="1"/>
  <c r="J1593" i="1"/>
  <c r="N1593" i="1"/>
  <c r="P1593" i="1"/>
  <c r="U1593" i="1"/>
  <c r="AB1593" i="1"/>
  <c r="AF1593" i="1"/>
  <c r="AH1593" i="1"/>
  <c r="AI1593" i="1" s="1"/>
  <c r="DL1593" i="1"/>
  <c r="H1594" i="1"/>
  <c r="AH1594" i="1" s="1"/>
  <c r="AI1594" i="1" s="1"/>
  <c r="I1594" i="1"/>
  <c r="J1594" i="1"/>
  <c r="N1594" i="1"/>
  <c r="P1594" i="1"/>
  <c r="U1594" i="1"/>
  <c r="AB1594" i="1"/>
  <c r="AF1594" i="1"/>
  <c r="DL1594" i="1"/>
  <c r="H1595" i="1"/>
  <c r="AH1595" i="1" s="1"/>
  <c r="AI1595" i="1" s="1"/>
  <c r="I1595" i="1"/>
  <c r="J1595" i="1"/>
  <c r="N1595" i="1"/>
  <c r="P1595" i="1"/>
  <c r="U1595" i="1"/>
  <c r="AB1595" i="1"/>
  <c r="AF1595" i="1"/>
  <c r="DL1595" i="1"/>
  <c r="H1596" i="1"/>
  <c r="AH1596" i="1" s="1"/>
  <c r="AI1596" i="1" s="1"/>
  <c r="I1596" i="1"/>
  <c r="J1596" i="1"/>
  <c r="N1596" i="1"/>
  <c r="P1596" i="1"/>
  <c r="U1596" i="1"/>
  <c r="AB1596" i="1"/>
  <c r="AF1596" i="1"/>
  <c r="DL1596" i="1"/>
  <c r="H1597" i="1"/>
  <c r="AH1597" i="1" s="1"/>
  <c r="AI1597" i="1" s="1"/>
  <c r="I1597" i="1"/>
  <c r="J1597" i="1"/>
  <c r="N1597" i="1"/>
  <c r="P1597" i="1"/>
  <c r="U1597" i="1"/>
  <c r="AB1597" i="1"/>
  <c r="AF1597" i="1"/>
  <c r="DL1597" i="1"/>
  <c r="H1598" i="1"/>
  <c r="AH1598" i="1" s="1"/>
  <c r="AI1598" i="1" s="1"/>
  <c r="I1598" i="1"/>
  <c r="J1598" i="1"/>
  <c r="N1598" i="1"/>
  <c r="P1598" i="1"/>
  <c r="U1598" i="1"/>
  <c r="AB1598" i="1"/>
  <c r="AF1598" i="1"/>
  <c r="DL1598" i="1"/>
  <c r="H1599" i="1"/>
  <c r="AH1599" i="1" s="1"/>
  <c r="AI1599" i="1" s="1"/>
  <c r="I1599" i="1"/>
  <c r="J1599" i="1"/>
  <c r="N1599" i="1"/>
  <c r="P1599" i="1"/>
  <c r="U1599" i="1"/>
  <c r="AB1599" i="1"/>
  <c r="AF1599" i="1"/>
  <c r="DL1599" i="1"/>
  <c r="H1600" i="1"/>
  <c r="AH1600" i="1" s="1"/>
  <c r="AI1600" i="1" s="1"/>
  <c r="I1600" i="1"/>
  <c r="J1600" i="1"/>
  <c r="N1600" i="1"/>
  <c r="P1600" i="1"/>
  <c r="U1600" i="1"/>
  <c r="AB1600" i="1"/>
  <c r="AF1600" i="1"/>
  <c r="DL1600" i="1"/>
  <c r="H1601" i="1"/>
  <c r="AH1601" i="1" s="1"/>
  <c r="AI1601" i="1" s="1"/>
  <c r="I1601" i="1"/>
  <c r="J1601" i="1"/>
  <c r="N1601" i="1"/>
  <c r="P1601" i="1"/>
  <c r="U1601" i="1"/>
  <c r="AB1601" i="1"/>
  <c r="AF1601" i="1"/>
  <c r="DL1601" i="1"/>
  <c r="H1602" i="1"/>
  <c r="AH1602" i="1" s="1"/>
  <c r="AI1602" i="1" s="1"/>
  <c r="I1602" i="1"/>
  <c r="J1602" i="1"/>
  <c r="N1602" i="1"/>
  <c r="P1602" i="1"/>
  <c r="U1602" i="1"/>
  <c r="AB1602" i="1"/>
  <c r="AF1602" i="1"/>
  <c r="DL1602" i="1"/>
  <c r="H1603" i="1"/>
  <c r="AH1603" i="1" s="1"/>
  <c r="AI1603" i="1" s="1"/>
  <c r="I1603" i="1"/>
  <c r="J1603" i="1"/>
  <c r="N1603" i="1"/>
  <c r="P1603" i="1"/>
  <c r="U1603" i="1"/>
  <c r="AB1603" i="1"/>
  <c r="AF1603" i="1"/>
  <c r="DL1603" i="1"/>
  <c r="H1604" i="1"/>
  <c r="AH1604" i="1" s="1"/>
  <c r="AI1604" i="1" s="1"/>
  <c r="I1604" i="1"/>
  <c r="J1604" i="1"/>
  <c r="N1604" i="1"/>
  <c r="P1604" i="1"/>
  <c r="U1604" i="1"/>
  <c r="AB1604" i="1"/>
  <c r="AF1604" i="1"/>
  <c r="DL1604" i="1"/>
  <c r="H1605" i="1"/>
  <c r="AH1605" i="1" s="1"/>
  <c r="AI1605" i="1" s="1"/>
  <c r="I1605" i="1"/>
  <c r="J1605" i="1"/>
  <c r="N1605" i="1"/>
  <c r="P1605" i="1"/>
  <c r="U1605" i="1"/>
  <c r="AB1605" i="1"/>
  <c r="AF1605" i="1"/>
  <c r="DL1605" i="1"/>
  <c r="H1606" i="1"/>
  <c r="AH1606" i="1" s="1"/>
  <c r="AI1606" i="1" s="1"/>
  <c r="I1606" i="1"/>
  <c r="J1606" i="1"/>
  <c r="N1606" i="1"/>
  <c r="P1606" i="1"/>
  <c r="U1606" i="1"/>
  <c r="AB1606" i="1"/>
  <c r="AF1606" i="1"/>
  <c r="DL1606" i="1"/>
  <c r="H1607" i="1"/>
  <c r="AH1607" i="1" s="1"/>
  <c r="AI1607" i="1" s="1"/>
  <c r="I1607" i="1"/>
  <c r="J1607" i="1"/>
  <c r="N1607" i="1"/>
  <c r="P1607" i="1"/>
  <c r="U1607" i="1"/>
  <c r="AB1607" i="1"/>
  <c r="AF1607" i="1"/>
  <c r="DL1607" i="1"/>
  <c r="H1608" i="1"/>
  <c r="AH1608" i="1" s="1"/>
  <c r="AI1608" i="1" s="1"/>
  <c r="I1608" i="1"/>
  <c r="J1608" i="1"/>
  <c r="N1608" i="1"/>
  <c r="P1608" i="1"/>
  <c r="U1608" i="1"/>
  <c r="AB1608" i="1"/>
  <c r="AF1608" i="1"/>
  <c r="DL1608" i="1"/>
  <c r="H1609" i="1"/>
  <c r="AH1609" i="1" s="1"/>
  <c r="AI1609" i="1" s="1"/>
  <c r="I1609" i="1"/>
  <c r="J1609" i="1"/>
  <c r="N1609" i="1"/>
  <c r="P1609" i="1"/>
  <c r="U1609" i="1"/>
  <c r="AB1609" i="1"/>
  <c r="AF1609" i="1"/>
  <c r="DL1609" i="1"/>
  <c r="H1610" i="1"/>
  <c r="AH1610" i="1" s="1"/>
  <c r="AI1610" i="1" s="1"/>
  <c r="I1610" i="1"/>
  <c r="J1610" i="1"/>
  <c r="N1610" i="1"/>
  <c r="P1610" i="1"/>
  <c r="U1610" i="1"/>
  <c r="AB1610" i="1"/>
  <c r="AF1610" i="1"/>
  <c r="DL1610" i="1"/>
  <c r="H1611" i="1"/>
  <c r="AH1611" i="1" s="1"/>
  <c r="AI1611" i="1" s="1"/>
  <c r="I1611" i="1"/>
  <c r="J1611" i="1"/>
  <c r="N1611" i="1"/>
  <c r="P1611" i="1"/>
  <c r="U1611" i="1"/>
  <c r="AB1611" i="1"/>
  <c r="AF1611" i="1"/>
  <c r="DL1611" i="1"/>
  <c r="H1612" i="1"/>
  <c r="AH1612" i="1" s="1"/>
  <c r="AI1612" i="1" s="1"/>
  <c r="I1612" i="1"/>
  <c r="J1612" i="1"/>
  <c r="N1612" i="1"/>
  <c r="P1612" i="1"/>
  <c r="U1612" i="1"/>
  <c r="AB1612" i="1"/>
  <c r="AF1612" i="1"/>
  <c r="DL1612" i="1"/>
  <c r="H1613" i="1"/>
  <c r="I1613" i="1"/>
  <c r="J1613" i="1"/>
  <c r="N1613" i="1"/>
  <c r="P1613" i="1"/>
  <c r="U1613" i="1"/>
  <c r="AB1613" i="1"/>
  <c r="AF1613" i="1"/>
  <c r="AH1613" i="1"/>
  <c r="AI1613" i="1" s="1"/>
  <c r="DL1613" i="1"/>
  <c r="H1614" i="1"/>
  <c r="AH1614" i="1" s="1"/>
  <c r="AI1614" i="1" s="1"/>
  <c r="I1614" i="1"/>
  <c r="J1614" i="1"/>
  <c r="N1614" i="1"/>
  <c r="P1614" i="1"/>
  <c r="U1614" i="1"/>
  <c r="AB1614" i="1"/>
  <c r="AF1614" i="1"/>
  <c r="DL1614" i="1"/>
  <c r="H1615" i="1"/>
  <c r="AH1615" i="1" s="1"/>
  <c r="AI1615" i="1" s="1"/>
  <c r="I1615" i="1"/>
  <c r="J1615" i="1"/>
  <c r="N1615" i="1"/>
  <c r="P1615" i="1"/>
  <c r="U1615" i="1"/>
  <c r="AB1615" i="1"/>
  <c r="AF1615" i="1"/>
  <c r="DL1615" i="1"/>
  <c r="H1616" i="1"/>
  <c r="AH1616" i="1" s="1"/>
  <c r="AI1616" i="1" s="1"/>
  <c r="I1616" i="1"/>
  <c r="J1616" i="1"/>
  <c r="N1616" i="1"/>
  <c r="P1616" i="1"/>
  <c r="U1616" i="1"/>
  <c r="AB1616" i="1"/>
  <c r="AF1616" i="1"/>
  <c r="DL1616" i="1"/>
  <c r="H1617" i="1"/>
  <c r="AH1617" i="1" s="1"/>
  <c r="AI1617" i="1" s="1"/>
  <c r="I1617" i="1"/>
  <c r="J1617" i="1"/>
  <c r="N1617" i="1"/>
  <c r="P1617" i="1"/>
  <c r="U1617" i="1"/>
  <c r="AB1617" i="1"/>
  <c r="AF1617" i="1"/>
  <c r="DL1617" i="1"/>
  <c r="H1618" i="1"/>
  <c r="AH1618" i="1" s="1"/>
  <c r="AI1618" i="1" s="1"/>
  <c r="I1618" i="1"/>
  <c r="J1618" i="1"/>
  <c r="N1618" i="1"/>
  <c r="P1618" i="1"/>
  <c r="U1618" i="1"/>
  <c r="AB1618" i="1"/>
  <c r="AF1618" i="1"/>
  <c r="DL1618" i="1"/>
  <c r="H1619" i="1"/>
  <c r="AH1619" i="1" s="1"/>
  <c r="AI1619" i="1" s="1"/>
  <c r="I1619" i="1"/>
  <c r="J1619" i="1"/>
  <c r="N1619" i="1"/>
  <c r="P1619" i="1"/>
  <c r="U1619" i="1"/>
  <c r="AB1619" i="1"/>
  <c r="AF1619" i="1"/>
  <c r="DL1619" i="1"/>
  <c r="H1620" i="1"/>
  <c r="AH1620" i="1" s="1"/>
  <c r="AI1620" i="1" s="1"/>
  <c r="I1620" i="1"/>
  <c r="J1620" i="1"/>
  <c r="N1620" i="1"/>
  <c r="P1620" i="1"/>
  <c r="U1620" i="1"/>
  <c r="AB1620" i="1"/>
  <c r="AF1620" i="1"/>
  <c r="DL1620" i="1"/>
  <c r="H1621" i="1"/>
  <c r="AH1621" i="1" s="1"/>
  <c r="AI1621" i="1" s="1"/>
  <c r="I1621" i="1"/>
  <c r="J1621" i="1"/>
  <c r="N1621" i="1"/>
  <c r="P1621" i="1"/>
  <c r="U1621" i="1"/>
  <c r="AB1621" i="1"/>
  <c r="AF1621" i="1"/>
  <c r="DL1621" i="1"/>
  <c r="H1622" i="1"/>
  <c r="AH1622" i="1" s="1"/>
  <c r="AI1622" i="1" s="1"/>
  <c r="I1622" i="1"/>
  <c r="J1622" i="1"/>
  <c r="N1622" i="1"/>
  <c r="P1622" i="1"/>
  <c r="U1622" i="1"/>
  <c r="AB1622" i="1"/>
  <c r="AF1622" i="1"/>
  <c r="DL1622" i="1"/>
  <c r="H1623" i="1"/>
  <c r="AH1623" i="1" s="1"/>
  <c r="AI1623" i="1" s="1"/>
  <c r="I1623" i="1"/>
  <c r="J1623" i="1"/>
  <c r="N1623" i="1"/>
  <c r="P1623" i="1"/>
  <c r="U1623" i="1"/>
  <c r="AB1623" i="1"/>
  <c r="AF1623" i="1"/>
  <c r="DL1623" i="1"/>
  <c r="H1624" i="1"/>
  <c r="AH1624" i="1" s="1"/>
  <c r="AI1624" i="1" s="1"/>
  <c r="I1624" i="1"/>
  <c r="J1624" i="1"/>
  <c r="N1624" i="1"/>
  <c r="P1624" i="1"/>
  <c r="U1624" i="1"/>
  <c r="AB1624" i="1"/>
  <c r="AF1624" i="1"/>
  <c r="DL1624" i="1"/>
  <c r="H1625" i="1"/>
  <c r="AH1625" i="1" s="1"/>
  <c r="AI1625" i="1" s="1"/>
  <c r="I1625" i="1"/>
  <c r="J1625" i="1"/>
  <c r="N1625" i="1"/>
  <c r="P1625" i="1"/>
  <c r="U1625" i="1"/>
  <c r="AB1625" i="1"/>
  <c r="AF1625" i="1"/>
  <c r="DL1625" i="1"/>
  <c r="H1626" i="1"/>
  <c r="AH1626" i="1" s="1"/>
  <c r="AI1626" i="1" s="1"/>
  <c r="I1626" i="1"/>
  <c r="J1626" i="1"/>
  <c r="N1626" i="1"/>
  <c r="P1626" i="1"/>
  <c r="U1626" i="1"/>
  <c r="AB1626" i="1"/>
  <c r="AF1626" i="1"/>
  <c r="DL1626" i="1"/>
  <c r="H1627" i="1"/>
  <c r="AH1627" i="1" s="1"/>
  <c r="AI1627" i="1" s="1"/>
  <c r="I1627" i="1"/>
  <c r="J1627" i="1"/>
  <c r="N1627" i="1"/>
  <c r="P1627" i="1"/>
  <c r="U1627" i="1"/>
  <c r="AB1627" i="1"/>
  <c r="AF1627" i="1"/>
  <c r="DL1627" i="1"/>
  <c r="H1628" i="1"/>
  <c r="AH1628" i="1" s="1"/>
  <c r="AI1628" i="1" s="1"/>
  <c r="I1628" i="1"/>
  <c r="J1628" i="1"/>
  <c r="N1628" i="1"/>
  <c r="P1628" i="1"/>
  <c r="U1628" i="1"/>
  <c r="AB1628" i="1"/>
  <c r="AF1628" i="1"/>
  <c r="DL1628" i="1"/>
  <c r="H1629" i="1"/>
  <c r="AH1629" i="1" s="1"/>
  <c r="AI1629" i="1" s="1"/>
  <c r="I1629" i="1"/>
  <c r="J1629" i="1"/>
  <c r="N1629" i="1"/>
  <c r="P1629" i="1"/>
  <c r="U1629" i="1"/>
  <c r="AB1629" i="1"/>
  <c r="AF1629" i="1"/>
  <c r="DL1629" i="1"/>
  <c r="H1630" i="1"/>
  <c r="AH1630" i="1" s="1"/>
  <c r="AI1630" i="1" s="1"/>
  <c r="I1630" i="1"/>
  <c r="J1630" i="1"/>
  <c r="N1630" i="1"/>
  <c r="P1630" i="1"/>
  <c r="U1630" i="1"/>
  <c r="AB1630" i="1"/>
  <c r="AF1630" i="1"/>
  <c r="DL1630" i="1"/>
  <c r="H1631" i="1"/>
  <c r="AH1631" i="1" s="1"/>
  <c r="AI1631" i="1" s="1"/>
  <c r="I1631" i="1"/>
  <c r="J1631" i="1"/>
  <c r="N1631" i="1"/>
  <c r="P1631" i="1"/>
  <c r="U1631" i="1"/>
  <c r="AB1631" i="1"/>
  <c r="AF1631" i="1"/>
  <c r="DL1631" i="1"/>
  <c r="H1632" i="1"/>
  <c r="AH1632" i="1" s="1"/>
  <c r="AI1632" i="1" s="1"/>
  <c r="I1632" i="1"/>
  <c r="J1632" i="1"/>
  <c r="N1632" i="1"/>
  <c r="P1632" i="1"/>
  <c r="U1632" i="1"/>
  <c r="AB1632" i="1"/>
  <c r="AF1632" i="1"/>
  <c r="DL1632" i="1"/>
  <c r="H1633" i="1"/>
  <c r="AH1633" i="1" s="1"/>
  <c r="AI1633" i="1" s="1"/>
  <c r="I1633" i="1"/>
  <c r="J1633" i="1"/>
  <c r="N1633" i="1"/>
  <c r="P1633" i="1"/>
  <c r="U1633" i="1"/>
  <c r="AB1633" i="1"/>
  <c r="AF1633" i="1"/>
  <c r="DL1633" i="1"/>
  <c r="H1634" i="1"/>
  <c r="AH1634" i="1" s="1"/>
  <c r="AI1634" i="1" s="1"/>
  <c r="I1634" i="1"/>
  <c r="J1634" i="1"/>
  <c r="N1634" i="1"/>
  <c r="P1634" i="1"/>
  <c r="U1634" i="1"/>
  <c r="AB1634" i="1"/>
  <c r="AF1634" i="1"/>
  <c r="DL1634" i="1"/>
  <c r="H1635" i="1"/>
  <c r="AH1635" i="1" s="1"/>
  <c r="AI1635" i="1" s="1"/>
  <c r="I1635" i="1"/>
  <c r="J1635" i="1"/>
  <c r="M1635" i="1"/>
  <c r="P1635" i="1" s="1"/>
  <c r="U1635" i="1"/>
  <c r="AB1635" i="1"/>
  <c r="AF1635" i="1"/>
  <c r="DL1635" i="1"/>
  <c r="H1636" i="1"/>
  <c r="AH1636" i="1" s="1"/>
  <c r="AI1636" i="1" s="1"/>
  <c r="I1636" i="1"/>
  <c r="J1636" i="1"/>
  <c r="N1636" i="1"/>
  <c r="P1636" i="1"/>
  <c r="U1636" i="1"/>
  <c r="AB1636" i="1"/>
  <c r="AF1636" i="1"/>
  <c r="DL1636" i="1"/>
  <c r="H1637" i="1"/>
  <c r="AH1637" i="1" s="1"/>
  <c r="AI1637" i="1" s="1"/>
  <c r="I1637" i="1"/>
  <c r="J1637" i="1"/>
  <c r="M1637" i="1"/>
  <c r="P1637" i="1" s="1"/>
  <c r="U1637" i="1"/>
  <c r="AB1637" i="1"/>
  <c r="AF1637" i="1"/>
  <c r="DL1637" i="1"/>
  <c r="H1638" i="1"/>
  <c r="AH1638" i="1" s="1"/>
  <c r="AI1638" i="1" s="1"/>
  <c r="I1638" i="1"/>
  <c r="J1638" i="1"/>
  <c r="N1638" i="1"/>
  <c r="P1638" i="1"/>
  <c r="U1638" i="1"/>
  <c r="AB1638" i="1"/>
  <c r="AF1638" i="1"/>
  <c r="DL1638" i="1"/>
  <c r="H1639" i="1"/>
  <c r="AH1639" i="1" s="1"/>
  <c r="AI1639" i="1" s="1"/>
  <c r="I1639" i="1"/>
  <c r="J1639" i="1"/>
  <c r="N1639" i="1"/>
  <c r="P1639" i="1"/>
  <c r="U1639" i="1"/>
  <c r="AB1639" i="1"/>
  <c r="AF1639" i="1"/>
  <c r="DL1639" i="1"/>
  <c r="H1640" i="1"/>
  <c r="AH1640" i="1" s="1"/>
  <c r="AI1640" i="1" s="1"/>
  <c r="I1640" i="1"/>
  <c r="J1640" i="1"/>
  <c r="N1640" i="1"/>
  <c r="P1640" i="1"/>
  <c r="U1640" i="1"/>
  <c r="AB1640" i="1"/>
  <c r="AF1640" i="1"/>
  <c r="DL1640" i="1"/>
  <c r="H1641" i="1"/>
  <c r="AH1641" i="1" s="1"/>
  <c r="AI1641" i="1" s="1"/>
  <c r="I1641" i="1"/>
  <c r="J1641" i="1"/>
  <c r="N1641" i="1"/>
  <c r="P1641" i="1"/>
  <c r="U1641" i="1"/>
  <c r="AB1641" i="1"/>
  <c r="AF1641" i="1"/>
  <c r="DL1641" i="1"/>
  <c r="H1642" i="1"/>
  <c r="AH1642" i="1" s="1"/>
  <c r="AI1642" i="1" s="1"/>
  <c r="I1642" i="1"/>
  <c r="J1642" i="1"/>
  <c r="N1642" i="1"/>
  <c r="P1642" i="1"/>
  <c r="U1642" i="1"/>
  <c r="AB1642" i="1"/>
  <c r="AF1642" i="1"/>
  <c r="DL1642" i="1"/>
  <c r="H1643" i="1"/>
  <c r="AH1643" i="1" s="1"/>
  <c r="AI1643" i="1" s="1"/>
  <c r="I1643" i="1"/>
  <c r="J1643" i="1"/>
  <c r="N1643" i="1"/>
  <c r="P1643" i="1"/>
  <c r="U1643" i="1"/>
  <c r="AB1643" i="1"/>
  <c r="AF1643" i="1"/>
  <c r="DL1643" i="1"/>
  <c r="H1644" i="1"/>
  <c r="AH1644" i="1" s="1"/>
  <c r="AI1644" i="1" s="1"/>
  <c r="I1644" i="1"/>
  <c r="J1644" i="1"/>
  <c r="N1644" i="1"/>
  <c r="P1644" i="1"/>
  <c r="U1644" i="1"/>
  <c r="AB1644" i="1"/>
  <c r="AF1644" i="1"/>
  <c r="DL1644" i="1"/>
  <c r="H1645" i="1"/>
  <c r="AH1645" i="1" s="1"/>
  <c r="AI1645" i="1" s="1"/>
  <c r="I1645" i="1"/>
  <c r="J1645" i="1"/>
  <c r="N1645" i="1"/>
  <c r="P1645" i="1"/>
  <c r="U1645" i="1"/>
  <c r="AB1645" i="1"/>
  <c r="AF1645" i="1"/>
  <c r="DL1645" i="1"/>
  <c r="H1646" i="1"/>
  <c r="AH1646" i="1" s="1"/>
  <c r="AI1646" i="1" s="1"/>
  <c r="I1646" i="1"/>
  <c r="J1646" i="1"/>
  <c r="N1646" i="1"/>
  <c r="P1646" i="1"/>
  <c r="U1646" i="1"/>
  <c r="AB1646" i="1"/>
  <c r="AF1646" i="1"/>
  <c r="DL1646" i="1"/>
  <c r="H1647" i="1"/>
  <c r="AH1647" i="1" s="1"/>
  <c r="AI1647" i="1" s="1"/>
  <c r="I1647" i="1"/>
  <c r="J1647" i="1"/>
  <c r="N1647" i="1"/>
  <c r="P1647" i="1"/>
  <c r="U1647" i="1"/>
  <c r="AB1647" i="1"/>
  <c r="AF1647" i="1"/>
  <c r="DL1647" i="1"/>
  <c r="H1648" i="1"/>
  <c r="AH1648" i="1" s="1"/>
  <c r="AI1648" i="1" s="1"/>
  <c r="I1648" i="1"/>
  <c r="J1648" i="1"/>
  <c r="N1648" i="1"/>
  <c r="P1648" i="1"/>
  <c r="U1648" i="1"/>
  <c r="AB1648" i="1"/>
  <c r="AF1648" i="1"/>
  <c r="DL1648" i="1"/>
  <c r="H1649" i="1"/>
  <c r="AH1649" i="1" s="1"/>
  <c r="AI1649" i="1" s="1"/>
  <c r="I1649" i="1"/>
  <c r="J1649" i="1"/>
  <c r="N1649" i="1"/>
  <c r="P1649" i="1"/>
  <c r="U1649" i="1"/>
  <c r="AB1649" i="1"/>
  <c r="AF1649" i="1"/>
  <c r="DL1649" i="1"/>
  <c r="H1650" i="1"/>
  <c r="AH1650" i="1" s="1"/>
  <c r="AI1650" i="1" s="1"/>
  <c r="I1650" i="1"/>
  <c r="J1650" i="1"/>
  <c r="N1650" i="1"/>
  <c r="P1650" i="1"/>
  <c r="U1650" i="1"/>
  <c r="AB1650" i="1"/>
  <c r="AF1650" i="1"/>
  <c r="DL1650" i="1"/>
  <c r="H1651" i="1"/>
  <c r="AH1651" i="1" s="1"/>
  <c r="AI1651" i="1" s="1"/>
  <c r="I1651" i="1"/>
  <c r="J1651" i="1"/>
  <c r="N1651" i="1"/>
  <c r="P1651" i="1"/>
  <c r="U1651" i="1"/>
  <c r="AB1651" i="1"/>
  <c r="AF1651" i="1"/>
  <c r="DL1651" i="1"/>
  <c r="H1652" i="1"/>
  <c r="AH1652" i="1" s="1"/>
  <c r="AI1652" i="1" s="1"/>
  <c r="I1652" i="1"/>
  <c r="J1652" i="1"/>
  <c r="N1652" i="1"/>
  <c r="P1652" i="1"/>
  <c r="U1652" i="1"/>
  <c r="AB1652" i="1"/>
  <c r="AF1652" i="1"/>
  <c r="DL1652" i="1"/>
  <c r="H1653" i="1"/>
  <c r="AH1653" i="1" s="1"/>
  <c r="AI1653" i="1" s="1"/>
  <c r="I1653" i="1"/>
  <c r="J1653" i="1"/>
  <c r="N1653" i="1"/>
  <c r="P1653" i="1"/>
  <c r="U1653" i="1"/>
  <c r="AB1653" i="1"/>
  <c r="AF1653" i="1"/>
  <c r="DL1653" i="1"/>
  <c r="H1654" i="1"/>
  <c r="AH1654" i="1" s="1"/>
  <c r="AI1654" i="1" s="1"/>
  <c r="I1654" i="1"/>
  <c r="J1654" i="1"/>
  <c r="N1654" i="1"/>
  <c r="P1654" i="1"/>
  <c r="U1654" i="1"/>
  <c r="AB1654" i="1"/>
  <c r="AF1654" i="1"/>
  <c r="DL1654" i="1"/>
  <c r="H1655" i="1"/>
  <c r="AH1655" i="1" s="1"/>
  <c r="AI1655" i="1" s="1"/>
  <c r="I1655" i="1"/>
  <c r="J1655" i="1"/>
  <c r="N1655" i="1"/>
  <c r="P1655" i="1"/>
  <c r="U1655" i="1"/>
  <c r="AB1655" i="1"/>
  <c r="AF1655" i="1"/>
  <c r="DL1655" i="1"/>
  <c r="H1656" i="1"/>
  <c r="AH1656" i="1" s="1"/>
  <c r="AI1656" i="1" s="1"/>
  <c r="I1656" i="1"/>
  <c r="J1656" i="1"/>
  <c r="N1656" i="1"/>
  <c r="P1656" i="1"/>
  <c r="U1656" i="1"/>
  <c r="AB1656" i="1"/>
  <c r="AF1656" i="1"/>
  <c r="DL1656" i="1"/>
  <c r="H1657" i="1"/>
  <c r="AH1657" i="1" s="1"/>
  <c r="AI1657" i="1" s="1"/>
  <c r="I1657" i="1"/>
  <c r="J1657" i="1"/>
  <c r="N1657" i="1"/>
  <c r="P1657" i="1"/>
  <c r="U1657" i="1"/>
  <c r="AB1657" i="1"/>
  <c r="AF1657" i="1"/>
  <c r="DL1657" i="1"/>
  <c r="H1658" i="1"/>
  <c r="AH1658" i="1" s="1"/>
  <c r="AI1658" i="1" s="1"/>
  <c r="I1658" i="1"/>
  <c r="J1658" i="1"/>
  <c r="N1658" i="1"/>
  <c r="P1658" i="1"/>
  <c r="U1658" i="1"/>
  <c r="AB1658" i="1"/>
  <c r="AF1658" i="1"/>
  <c r="DL1658" i="1"/>
  <c r="H1659" i="1"/>
  <c r="AH1659" i="1" s="1"/>
  <c r="AI1659" i="1" s="1"/>
  <c r="I1659" i="1"/>
  <c r="J1659" i="1"/>
  <c r="N1659" i="1"/>
  <c r="P1659" i="1"/>
  <c r="U1659" i="1"/>
  <c r="AB1659" i="1"/>
  <c r="AF1659" i="1"/>
  <c r="DL1659" i="1"/>
  <c r="H1660" i="1"/>
  <c r="AH1660" i="1" s="1"/>
  <c r="AI1660" i="1" s="1"/>
  <c r="I1660" i="1"/>
  <c r="J1660" i="1"/>
  <c r="N1660" i="1"/>
  <c r="P1660" i="1"/>
  <c r="U1660" i="1"/>
  <c r="AB1660" i="1"/>
  <c r="AF1660" i="1"/>
  <c r="DL1660" i="1"/>
  <c r="H1661" i="1"/>
  <c r="AH1661" i="1" s="1"/>
  <c r="AI1661" i="1" s="1"/>
  <c r="I1661" i="1"/>
  <c r="J1661" i="1"/>
  <c r="N1661" i="1"/>
  <c r="P1661" i="1"/>
  <c r="U1661" i="1"/>
  <c r="AB1661" i="1"/>
  <c r="AF1661" i="1"/>
  <c r="DL1661" i="1"/>
  <c r="H1662" i="1"/>
  <c r="AH1662" i="1" s="1"/>
  <c r="AI1662" i="1" s="1"/>
  <c r="I1662" i="1"/>
  <c r="J1662" i="1"/>
  <c r="N1662" i="1"/>
  <c r="P1662" i="1"/>
  <c r="U1662" i="1"/>
  <c r="AB1662" i="1"/>
  <c r="AF1662" i="1"/>
  <c r="DL1662" i="1"/>
  <c r="H1663" i="1"/>
  <c r="AH1663" i="1" s="1"/>
  <c r="AI1663" i="1" s="1"/>
  <c r="I1663" i="1"/>
  <c r="J1663" i="1"/>
  <c r="N1663" i="1"/>
  <c r="P1663" i="1"/>
  <c r="U1663" i="1"/>
  <c r="AB1663" i="1"/>
  <c r="AF1663" i="1"/>
  <c r="DL1663" i="1"/>
  <c r="H1664" i="1"/>
  <c r="AH1664" i="1" s="1"/>
  <c r="AI1664" i="1" s="1"/>
  <c r="I1664" i="1"/>
  <c r="J1664" i="1"/>
  <c r="N1664" i="1"/>
  <c r="P1664" i="1"/>
  <c r="U1664" i="1"/>
  <c r="AB1664" i="1"/>
  <c r="AF1664" i="1"/>
  <c r="DL1664" i="1"/>
  <c r="H1665" i="1"/>
  <c r="AH1665" i="1" s="1"/>
  <c r="AI1665" i="1" s="1"/>
  <c r="I1665" i="1"/>
  <c r="J1665" i="1"/>
  <c r="M1665" i="1"/>
  <c r="U1665" i="1"/>
  <c r="AB1665" i="1"/>
  <c r="AF1665" i="1"/>
  <c r="DL1665" i="1"/>
  <c r="H1666" i="1"/>
  <c r="AH1666" i="1" s="1"/>
  <c r="AI1666" i="1" s="1"/>
  <c r="I1666" i="1"/>
  <c r="J1666" i="1"/>
  <c r="M1666" i="1"/>
  <c r="N1666" i="1" s="1"/>
  <c r="U1666" i="1"/>
  <c r="AB1666" i="1"/>
  <c r="AF1666" i="1"/>
  <c r="DL1666" i="1"/>
  <c r="H1667" i="1"/>
  <c r="AH1667" i="1" s="1"/>
  <c r="AI1667" i="1" s="1"/>
  <c r="I1667" i="1"/>
  <c r="J1667" i="1"/>
  <c r="M1667" i="1"/>
  <c r="N1667" i="1" s="1"/>
  <c r="U1667" i="1"/>
  <c r="AB1667" i="1"/>
  <c r="AF1667" i="1"/>
  <c r="DL1667" i="1"/>
  <c r="H1668" i="1"/>
  <c r="AH1668" i="1" s="1"/>
  <c r="AI1668" i="1" s="1"/>
  <c r="I1668" i="1"/>
  <c r="J1668" i="1"/>
  <c r="M1668" i="1"/>
  <c r="P1668" i="1" s="1"/>
  <c r="U1668" i="1"/>
  <c r="AB1668" i="1"/>
  <c r="AF1668" i="1"/>
  <c r="DL1668" i="1"/>
  <c r="H1669" i="1"/>
  <c r="AH1669" i="1" s="1"/>
  <c r="AI1669" i="1" s="1"/>
  <c r="I1669" i="1"/>
  <c r="J1669" i="1"/>
  <c r="M1669" i="1"/>
  <c r="P1669" i="1" s="1"/>
  <c r="U1669" i="1"/>
  <c r="AB1669" i="1"/>
  <c r="AF1669" i="1"/>
  <c r="DL1669" i="1"/>
  <c r="H1670" i="1"/>
  <c r="AH1670" i="1" s="1"/>
  <c r="AI1670" i="1" s="1"/>
  <c r="I1670" i="1"/>
  <c r="J1670" i="1"/>
  <c r="N1670" i="1"/>
  <c r="P1670" i="1"/>
  <c r="U1670" i="1"/>
  <c r="AB1670" i="1"/>
  <c r="AF1670" i="1"/>
  <c r="DL1670" i="1"/>
  <c r="H1671" i="1"/>
  <c r="AH1671" i="1" s="1"/>
  <c r="AI1671" i="1" s="1"/>
  <c r="I1671" i="1"/>
  <c r="J1671" i="1"/>
  <c r="N1671" i="1"/>
  <c r="P1671" i="1"/>
  <c r="U1671" i="1"/>
  <c r="AB1671" i="1"/>
  <c r="AF1671" i="1"/>
  <c r="DL1671" i="1"/>
  <c r="H1672" i="1"/>
  <c r="AH1672" i="1" s="1"/>
  <c r="AI1672" i="1" s="1"/>
  <c r="I1672" i="1"/>
  <c r="J1672" i="1"/>
  <c r="N1672" i="1"/>
  <c r="P1672" i="1"/>
  <c r="U1672" i="1"/>
  <c r="AB1672" i="1"/>
  <c r="AF1672" i="1"/>
  <c r="DL1672" i="1"/>
  <c r="H1673" i="1"/>
  <c r="AH1673" i="1" s="1"/>
  <c r="AI1673" i="1" s="1"/>
  <c r="I1673" i="1"/>
  <c r="J1673" i="1"/>
  <c r="N1673" i="1"/>
  <c r="P1673" i="1"/>
  <c r="U1673" i="1"/>
  <c r="AB1673" i="1"/>
  <c r="AF1673" i="1"/>
  <c r="DL1673" i="1"/>
  <c r="H1674" i="1"/>
  <c r="AH1674" i="1" s="1"/>
  <c r="AI1674" i="1" s="1"/>
  <c r="I1674" i="1"/>
  <c r="J1674" i="1"/>
  <c r="N1674" i="1"/>
  <c r="P1674" i="1"/>
  <c r="U1674" i="1"/>
  <c r="AB1674" i="1"/>
  <c r="AF1674" i="1"/>
  <c r="DL1674" i="1"/>
  <c r="H1675" i="1"/>
  <c r="AH1675" i="1" s="1"/>
  <c r="AI1675" i="1" s="1"/>
  <c r="I1675" i="1"/>
  <c r="J1675" i="1"/>
  <c r="N1675" i="1"/>
  <c r="P1675" i="1"/>
  <c r="U1675" i="1"/>
  <c r="AB1675" i="1"/>
  <c r="AF1675" i="1"/>
  <c r="DL1675" i="1"/>
  <c r="H1676" i="1"/>
  <c r="AH1676" i="1" s="1"/>
  <c r="AI1676" i="1" s="1"/>
  <c r="I1676" i="1"/>
  <c r="J1676" i="1"/>
  <c r="N1676" i="1"/>
  <c r="P1676" i="1"/>
  <c r="U1676" i="1"/>
  <c r="AB1676" i="1"/>
  <c r="AF1676" i="1"/>
  <c r="DL1676" i="1"/>
  <c r="H1677" i="1"/>
  <c r="AH1677" i="1" s="1"/>
  <c r="AI1677" i="1" s="1"/>
  <c r="I1677" i="1"/>
  <c r="J1677" i="1"/>
  <c r="N1677" i="1"/>
  <c r="P1677" i="1"/>
  <c r="U1677" i="1"/>
  <c r="AB1677" i="1"/>
  <c r="AF1677" i="1"/>
  <c r="DL1677" i="1"/>
  <c r="H1678" i="1"/>
  <c r="AH1678" i="1" s="1"/>
  <c r="AI1678" i="1" s="1"/>
  <c r="I1678" i="1"/>
  <c r="J1678" i="1"/>
  <c r="N1678" i="1"/>
  <c r="P1678" i="1"/>
  <c r="U1678" i="1"/>
  <c r="AB1678" i="1"/>
  <c r="AF1678" i="1"/>
  <c r="DL1678" i="1"/>
  <c r="H1679" i="1"/>
  <c r="AH1679" i="1" s="1"/>
  <c r="AI1679" i="1" s="1"/>
  <c r="I1679" i="1"/>
  <c r="J1679" i="1"/>
  <c r="N1679" i="1"/>
  <c r="P1679" i="1"/>
  <c r="U1679" i="1"/>
  <c r="AB1679" i="1"/>
  <c r="AF1679" i="1"/>
  <c r="DL1679" i="1"/>
  <c r="H1680" i="1"/>
  <c r="AH1680" i="1" s="1"/>
  <c r="AI1680" i="1" s="1"/>
  <c r="I1680" i="1"/>
  <c r="J1680" i="1"/>
  <c r="N1680" i="1"/>
  <c r="P1680" i="1"/>
  <c r="U1680" i="1"/>
  <c r="AB1680" i="1"/>
  <c r="AF1680" i="1"/>
  <c r="DL1680" i="1"/>
  <c r="H1681" i="1"/>
  <c r="AH1681" i="1" s="1"/>
  <c r="AI1681" i="1" s="1"/>
  <c r="I1681" i="1"/>
  <c r="J1681" i="1"/>
  <c r="N1681" i="1"/>
  <c r="P1681" i="1"/>
  <c r="U1681" i="1"/>
  <c r="AB1681" i="1"/>
  <c r="AF1681" i="1"/>
  <c r="DL1681" i="1"/>
  <c r="H1682" i="1"/>
  <c r="AH1682" i="1" s="1"/>
  <c r="AI1682" i="1" s="1"/>
  <c r="I1682" i="1"/>
  <c r="J1682" i="1"/>
  <c r="N1682" i="1"/>
  <c r="P1682" i="1"/>
  <c r="U1682" i="1"/>
  <c r="AB1682" i="1"/>
  <c r="AF1682" i="1"/>
  <c r="DL1682" i="1"/>
  <c r="H1683" i="1"/>
  <c r="AH1683" i="1" s="1"/>
  <c r="AI1683" i="1" s="1"/>
  <c r="I1683" i="1"/>
  <c r="J1683" i="1"/>
  <c r="N1683" i="1"/>
  <c r="P1683" i="1"/>
  <c r="U1683" i="1"/>
  <c r="AB1683" i="1"/>
  <c r="AF1683" i="1"/>
  <c r="DL1683" i="1"/>
  <c r="H1684" i="1"/>
  <c r="AH1684" i="1" s="1"/>
  <c r="AI1684" i="1" s="1"/>
  <c r="I1684" i="1"/>
  <c r="J1684" i="1"/>
  <c r="N1684" i="1"/>
  <c r="P1684" i="1"/>
  <c r="U1684" i="1"/>
  <c r="AB1684" i="1"/>
  <c r="AF1684" i="1"/>
  <c r="DL1684" i="1"/>
  <c r="H1685" i="1"/>
  <c r="AH1685" i="1" s="1"/>
  <c r="AI1685" i="1" s="1"/>
  <c r="I1685" i="1"/>
  <c r="J1685" i="1"/>
  <c r="N1685" i="1"/>
  <c r="P1685" i="1"/>
  <c r="U1685" i="1"/>
  <c r="AB1685" i="1"/>
  <c r="AF1685" i="1"/>
  <c r="DL1685" i="1"/>
  <c r="H1686" i="1"/>
  <c r="AH1686" i="1" s="1"/>
  <c r="AI1686" i="1" s="1"/>
  <c r="I1686" i="1"/>
  <c r="J1686" i="1"/>
  <c r="N1686" i="1"/>
  <c r="P1686" i="1"/>
  <c r="U1686" i="1"/>
  <c r="AB1686" i="1"/>
  <c r="AF1686" i="1"/>
  <c r="DL1686" i="1"/>
  <c r="H1687" i="1"/>
  <c r="AH1687" i="1" s="1"/>
  <c r="AI1687" i="1" s="1"/>
  <c r="I1687" i="1"/>
  <c r="J1687" i="1"/>
  <c r="N1687" i="1"/>
  <c r="P1687" i="1"/>
  <c r="U1687" i="1"/>
  <c r="AB1687" i="1"/>
  <c r="AF1687" i="1"/>
  <c r="DL1687" i="1"/>
  <c r="H1688" i="1"/>
  <c r="AH1688" i="1" s="1"/>
  <c r="AI1688" i="1" s="1"/>
  <c r="I1688" i="1"/>
  <c r="J1688" i="1"/>
  <c r="N1688" i="1"/>
  <c r="P1688" i="1"/>
  <c r="U1688" i="1"/>
  <c r="AB1688" i="1"/>
  <c r="AF1688" i="1"/>
  <c r="DL1688" i="1"/>
  <c r="H1689" i="1"/>
  <c r="AH1689" i="1" s="1"/>
  <c r="AI1689" i="1" s="1"/>
  <c r="I1689" i="1"/>
  <c r="J1689" i="1"/>
  <c r="N1689" i="1"/>
  <c r="P1689" i="1"/>
  <c r="U1689" i="1"/>
  <c r="AB1689" i="1"/>
  <c r="AF1689" i="1"/>
  <c r="DL1689" i="1"/>
  <c r="H1690" i="1"/>
  <c r="AH1690" i="1" s="1"/>
  <c r="AI1690" i="1" s="1"/>
  <c r="I1690" i="1"/>
  <c r="J1690" i="1"/>
  <c r="N1690" i="1"/>
  <c r="P1690" i="1"/>
  <c r="U1690" i="1"/>
  <c r="AB1690" i="1"/>
  <c r="AF1690" i="1"/>
  <c r="DL1690" i="1"/>
  <c r="H1691" i="1"/>
  <c r="AH1691" i="1" s="1"/>
  <c r="AI1691" i="1" s="1"/>
  <c r="I1691" i="1"/>
  <c r="J1691" i="1"/>
  <c r="N1691" i="1"/>
  <c r="P1691" i="1"/>
  <c r="U1691" i="1"/>
  <c r="AB1691" i="1"/>
  <c r="AF1691" i="1"/>
  <c r="DL1691" i="1"/>
  <c r="H1692" i="1"/>
  <c r="AH1692" i="1" s="1"/>
  <c r="AI1692" i="1" s="1"/>
  <c r="I1692" i="1"/>
  <c r="J1692" i="1"/>
  <c r="N1692" i="1"/>
  <c r="P1692" i="1"/>
  <c r="U1692" i="1"/>
  <c r="AB1692" i="1"/>
  <c r="AF1692" i="1"/>
  <c r="DL1692" i="1"/>
  <c r="H1693" i="1"/>
  <c r="AH1693" i="1" s="1"/>
  <c r="AI1693" i="1" s="1"/>
  <c r="I1693" i="1"/>
  <c r="J1693" i="1"/>
  <c r="N1693" i="1"/>
  <c r="P1693" i="1"/>
  <c r="U1693" i="1"/>
  <c r="AB1693" i="1"/>
  <c r="AF1693" i="1"/>
  <c r="DL1693" i="1"/>
  <c r="H1694" i="1"/>
  <c r="AH1694" i="1" s="1"/>
  <c r="AI1694" i="1" s="1"/>
  <c r="I1694" i="1"/>
  <c r="J1694" i="1"/>
  <c r="N1694" i="1"/>
  <c r="P1694" i="1"/>
  <c r="U1694" i="1"/>
  <c r="AB1694" i="1"/>
  <c r="AF1694" i="1"/>
  <c r="DL1694" i="1"/>
  <c r="H1695" i="1"/>
  <c r="AH1695" i="1" s="1"/>
  <c r="AI1695" i="1" s="1"/>
  <c r="I1695" i="1"/>
  <c r="J1695" i="1"/>
  <c r="M1695" i="1"/>
  <c r="P1695" i="1" s="1"/>
  <c r="U1695" i="1"/>
  <c r="AB1695" i="1"/>
  <c r="AF1695" i="1"/>
  <c r="DL1695" i="1"/>
  <c r="H1696" i="1"/>
  <c r="AH1696" i="1" s="1"/>
  <c r="AI1696" i="1" s="1"/>
  <c r="I1696" i="1"/>
  <c r="J1696" i="1"/>
  <c r="M1696" i="1"/>
  <c r="N1696" i="1" s="1"/>
  <c r="U1696" i="1"/>
  <c r="AB1696" i="1"/>
  <c r="AF1696" i="1"/>
  <c r="DL1696" i="1"/>
  <c r="H1697" i="1"/>
  <c r="AH1697" i="1" s="1"/>
  <c r="AI1697" i="1" s="1"/>
  <c r="I1697" i="1"/>
  <c r="J1697" i="1"/>
  <c r="N1697" i="1"/>
  <c r="P1697" i="1"/>
  <c r="U1697" i="1"/>
  <c r="AB1697" i="1"/>
  <c r="AF1697" i="1"/>
  <c r="DL1697" i="1"/>
  <c r="H1698" i="1"/>
  <c r="AH1698" i="1" s="1"/>
  <c r="AI1698" i="1" s="1"/>
  <c r="I1698" i="1"/>
  <c r="J1698" i="1"/>
  <c r="N1698" i="1"/>
  <c r="P1698" i="1"/>
  <c r="U1698" i="1"/>
  <c r="AB1698" i="1"/>
  <c r="AF1698" i="1"/>
  <c r="DL1698" i="1"/>
  <c r="H1699" i="1"/>
  <c r="AH1699" i="1" s="1"/>
  <c r="AI1699" i="1" s="1"/>
  <c r="I1699" i="1"/>
  <c r="J1699" i="1"/>
  <c r="N1699" i="1"/>
  <c r="P1699" i="1"/>
  <c r="U1699" i="1"/>
  <c r="AB1699" i="1"/>
  <c r="AF1699" i="1"/>
  <c r="DL1699" i="1"/>
  <c r="H1700" i="1"/>
  <c r="AH1700" i="1" s="1"/>
  <c r="AI1700" i="1" s="1"/>
  <c r="I1700" i="1"/>
  <c r="J1700" i="1"/>
  <c r="N1700" i="1"/>
  <c r="P1700" i="1"/>
  <c r="U1700" i="1"/>
  <c r="AB1700" i="1"/>
  <c r="AF1700" i="1"/>
  <c r="DL1700" i="1"/>
  <c r="H1701" i="1"/>
  <c r="AH1701" i="1" s="1"/>
  <c r="AI1701" i="1" s="1"/>
  <c r="I1701" i="1"/>
  <c r="J1701" i="1"/>
  <c r="N1701" i="1"/>
  <c r="P1701" i="1"/>
  <c r="U1701" i="1"/>
  <c r="AB1701" i="1"/>
  <c r="AF1701" i="1"/>
  <c r="DL1701" i="1"/>
  <c r="H1702" i="1"/>
  <c r="AH1702" i="1" s="1"/>
  <c r="AI1702" i="1" s="1"/>
  <c r="I1702" i="1"/>
  <c r="J1702" i="1"/>
  <c r="N1702" i="1"/>
  <c r="P1702" i="1"/>
  <c r="U1702" i="1"/>
  <c r="AB1702" i="1"/>
  <c r="AF1702" i="1"/>
  <c r="DL1702" i="1"/>
  <c r="H1703" i="1"/>
  <c r="AH1703" i="1" s="1"/>
  <c r="AI1703" i="1" s="1"/>
  <c r="I1703" i="1"/>
  <c r="J1703" i="1"/>
  <c r="N1703" i="1"/>
  <c r="P1703" i="1"/>
  <c r="U1703" i="1"/>
  <c r="AB1703" i="1"/>
  <c r="AF1703" i="1"/>
  <c r="DL1703" i="1"/>
  <c r="H1704" i="1"/>
  <c r="AH1704" i="1" s="1"/>
  <c r="AI1704" i="1" s="1"/>
  <c r="I1704" i="1"/>
  <c r="J1704" i="1"/>
  <c r="N1704" i="1"/>
  <c r="P1704" i="1"/>
  <c r="U1704" i="1"/>
  <c r="AB1704" i="1"/>
  <c r="AF1704" i="1"/>
  <c r="DL1704" i="1"/>
  <c r="H1705" i="1"/>
  <c r="AH1705" i="1" s="1"/>
  <c r="AI1705" i="1" s="1"/>
  <c r="I1705" i="1"/>
  <c r="J1705" i="1"/>
  <c r="N1705" i="1"/>
  <c r="P1705" i="1"/>
  <c r="U1705" i="1"/>
  <c r="AB1705" i="1"/>
  <c r="AF1705" i="1"/>
  <c r="DL1705" i="1"/>
  <c r="H1706" i="1"/>
  <c r="AH1706" i="1" s="1"/>
  <c r="AI1706" i="1" s="1"/>
  <c r="I1706" i="1"/>
  <c r="J1706" i="1"/>
  <c r="N1706" i="1"/>
  <c r="P1706" i="1"/>
  <c r="U1706" i="1"/>
  <c r="AB1706" i="1"/>
  <c r="AF1706" i="1"/>
  <c r="DL1706" i="1"/>
  <c r="H1707" i="1"/>
  <c r="AH1707" i="1" s="1"/>
  <c r="AI1707" i="1" s="1"/>
  <c r="I1707" i="1"/>
  <c r="J1707" i="1"/>
  <c r="N1707" i="1"/>
  <c r="P1707" i="1"/>
  <c r="U1707" i="1"/>
  <c r="AB1707" i="1"/>
  <c r="AF1707" i="1"/>
  <c r="DL1707" i="1"/>
  <c r="H1708" i="1"/>
  <c r="AH1708" i="1" s="1"/>
  <c r="AI1708" i="1" s="1"/>
  <c r="I1708" i="1"/>
  <c r="J1708" i="1"/>
  <c r="N1708" i="1"/>
  <c r="P1708" i="1"/>
  <c r="U1708" i="1"/>
  <c r="AB1708" i="1"/>
  <c r="AF1708" i="1"/>
  <c r="DL1708" i="1"/>
  <c r="H1709" i="1"/>
  <c r="AH1709" i="1" s="1"/>
  <c r="AI1709" i="1" s="1"/>
  <c r="I1709" i="1"/>
  <c r="J1709" i="1"/>
  <c r="N1709" i="1"/>
  <c r="P1709" i="1"/>
  <c r="U1709" i="1"/>
  <c r="AB1709" i="1"/>
  <c r="AF1709" i="1"/>
  <c r="DL1709" i="1"/>
  <c r="H1710" i="1"/>
  <c r="AH1710" i="1" s="1"/>
  <c r="AI1710" i="1" s="1"/>
  <c r="I1710" i="1"/>
  <c r="J1710" i="1"/>
  <c r="N1710" i="1"/>
  <c r="P1710" i="1"/>
  <c r="U1710" i="1"/>
  <c r="AB1710" i="1"/>
  <c r="AF1710" i="1"/>
  <c r="DL1710" i="1"/>
  <c r="H1711" i="1"/>
  <c r="AH1711" i="1" s="1"/>
  <c r="AI1711" i="1" s="1"/>
  <c r="I1711" i="1"/>
  <c r="J1711" i="1"/>
  <c r="N1711" i="1"/>
  <c r="P1711" i="1"/>
  <c r="U1711" i="1"/>
  <c r="AB1711" i="1"/>
  <c r="AF1711" i="1"/>
  <c r="DL1711" i="1"/>
  <c r="H1712" i="1"/>
  <c r="AH1712" i="1" s="1"/>
  <c r="AI1712" i="1" s="1"/>
  <c r="I1712" i="1"/>
  <c r="J1712" i="1"/>
  <c r="N1712" i="1"/>
  <c r="P1712" i="1"/>
  <c r="U1712" i="1"/>
  <c r="AB1712" i="1"/>
  <c r="AF1712" i="1"/>
  <c r="DL1712" i="1"/>
  <c r="H1713" i="1"/>
  <c r="AH1713" i="1" s="1"/>
  <c r="AI1713" i="1" s="1"/>
  <c r="I1713" i="1"/>
  <c r="J1713" i="1"/>
  <c r="N1713" i="1"/>
  <c r="P1713" i="1"/>
  <c r="U1713" i="1"/>
  <c r="AB1713" i="1"/>
  <c r="AF1713" i="1"/>
  <c r="DL1713" i="1"/>
  <c r="H1714" i="1"/>
  <c r="AH1714" i="1" s="1"/>
  <c r="AI1714" i="1" s="1"/>
  <c r="I1714" i="1"/>
  <c r="J1714" i="1"/>
  <c r="N1714" i="1"/>
  <c r="P1714" i="1"/>
  <c r="U1714" i="1"/>
  <c r="AB1714" i="1"/>
  <c r="AF1714" i="1"/>
  <c r="DL1714" i="1"/>
  <c r="H1715" i="1"/>
  <c r="AH1715" i="1" s="1"/>
  <c r="AI1715" i="1" s="1"/>
  <c r="I1715" i="1"/>
  <c r="J1715" i="1"/>
  <c r="N1715" i="1"/>
  <c r="P1715" i="1"/>
  <c r="U1715" i="1"/>
  <c r="AB1715" i="1"/>
  <c r="AF1715" i="1"/>
  <c r="DL1715" i="1"/>
  <c r="H1716" i="1"/>
  <c r="AH1716" i="1" s="1"/>
  <c r="AI1716" i="1" s="1"/>
  <c r="I1716" i="1"/>
  <c r="J1716" i="1"/>
  <c r="N1716" i="1"/>
  <c r="P1716" i="1"/>
  <c r="U1716" i="1"/>
  <c r="AB1716" i="1"/>
  <c r="AF1716" i="1"/>
  <c r="DL1716" i="1"/>
  <c r="H1717" i="1"/>
  <c r="AH1717" i="1" s="1"/>
  <c r="AI1717" i="1" s="1"/>
  <c r="I1717" i="1"/>
  <c r="J1717" i="1"/>
  <c r="N1717" i="1"/>
  <c r="P1717" i="1"/>
  <c r="U1717" i="1"/>
  <c r="AB1717" i="1"/>
  <c r="AF1717" i="1"/>
  <c r="DL1717" i="1"/>
  <c r="H1718" i="1"/>
  <c r="AH1718" i="1" s="1"/>
  <c r="AI1718" i="1" s="1"/>
  <c r="I1718" i="1"/>
  <c r="J1718" i="1"/>
  <c r="N1718" i="1"/>
  <c r="P1718" i="1"/>
  <c r="U1718" i="1"/>
  <c r="AB1718" i="1"/>
  <c r="AF1718" i="1"/>
  <c r="DL1718" i="1"/>
  <c r="H1719" i="1"/>
  <c r="AH1719" i="1" s="1"/>
  <c r="AI1719" i="1" s="1"/>
  <c r="I1719" i="1"/>
  <c r="J1719" i="1"/>
  <c r="N1719" i="1"/>
  <c r="P1719" i="1"/>
  <c r="U1719" i="1"/>
  <c r="AB1719" i="1"/>
  <c r="AF1719" i="1"/>
  <c r="DL1719" i="1"/>
  <c r="H1720" i="1"/>
  <c r="AH1720" i="1" s="1"/>
  <c r="AI1720" i="1" s="1"/>
  <c r="I1720" i="1"/>
  <c r="J1720" i="1"/>
  <c r="N1720" i="1"/>
  <c r="P1720" i="1"/>
  <c r="U1720" i="1"/>
  <c r="AB1720" i="1"/>
  <c r="AF1720" i="1"/>
  <c r="DL1720" i="1"/>
  <c r="H1721" i="1"/>
  <c r="AH1721" i="1" s="1"/>
  <c r="AI1721" i="1" s="1"/>
  <c r="I1721" i="1"/>
  <c r="J1721" i="1"/>
  <c r="N1721" i="1"/>
  <c r="P1721" i="1"/>
  <c r="U1721" i="1"/>
  <c r="AB1721" i="1"/>
  <c r="AF1721" i="1"/>
  <c r="DL1721" i="1"/>
  <c r="H1722" i="1"/>
  <c r="AH1722" i="1" s="1"/>
  <c r="AI1722" i="1" s="1"/>
  <c r="I1722" i="1"/>
  <c r="J1722" i="1"/>
  <c r="N1722" i="1"/>
  <c r="P1722" i="1"/>
  <c r="U1722" i="1"/>
  <c r="AB1722" i="1"/>
  <c r="AF1722" i="1"/>
  <c r="DL1722" i="1"/>
  <c r="H1723" i="1"/>
  <c r="AH1723" i="1" s="1"/>
  <c r="AI1723" i="1" s="1"/>
  <c r="I1723" i="1"/>
  <c r="J1723" i="1"/>
  <c r="N1723" i="1"/>
  <c r="P1723" i="1"/>
  <c r="U1723" i="1"/>
  <c r="AB1723" i="1"/>
  <c r="AF1723" i="1"/>
  <c r="DL1723" i="1"/>
  <c r="H1724" i="1"/>
  <c r="AH1724" i="1" s="1"/>
  <c r="AI1724" i="1" s="1"/>
  <c r="I1724" i="1"/>
  <c r="J1724" i="1"/>
  <c r="N1724" i="1"/>
  <c r="P1724" i="1"/>
  <c r="U1724" i="1"/>
  <c r="AB1724" i="1"/>
  <c r="AF1724" i="1"/>
  <c r="DL1724" i="1"/>
  <c r="H1725" i="1"/>
  <c r="AH1725" i="1" s="1"/>
  <c r="AI1725" i="1" s="1"/>
  <c r="I1725" i="1"/>
  <c r="J1725" i="1"/>
  <c r="N1725" i="1"/>
  <c r="P1725" i="1"/>
  <c r="U1725" i="1"/>
  <c r="AB1725" i="1"/>
  <c r="AF1725" i="1"/>
  <c r="DL1725" i="1"/>
  <c r="H1726" i="1"/>
  <c r="AH1726" i="1" s="1"/>
  <c r="AI1726" i="1" s="1"/>
  <c r="I1726" i="1"/>
  <c r="J1726" i="1"/>
  <c r="N1726" i="1"/>
  <c r="P1726" i="1"/>
  <c r="U1726" i="1"/>
  <c r="AB1726" i="1"/>
  <c r="AF1726" i="1"/>
  <c r="DL1726" i="1"/>
  <c r="H1727" i="1"/>
  <c r="AH1727" i="1" s="1"/>
  <c r="AI1727" i="1" s="1"/>
  <c r="I1727" i="1"/>
  <c r="J1727" i="1"/>
  <c r="N1727" i="1"/>
  <c r="P1727" i="1"/>
  <c r="U1727" i="1"/>
  <c r="AB1727" i="1"/>
  <c r="AF1727" i="1"/>
  <c r="DL1727" i="1"/>
  <c r="H1728" i="1"/>
  <c r="AH1728" i="1" s="1"/>
  <c r="AI1728" i="1" s="1"/>
  <c r="I1728" i="1"/>
  <c r="J1728" i="1"/>
  <c r="N1728" i="1"/>
  <c r="P1728" i="1"/>
  <c r="U1728" i="1"/>
  <c r="AB1728" i="1"/>
  <c r="AF1728" i="1"/>
  <c r="DL1728" i="1"/>
  <c r="H1729" i="1"/>
  <c r="AH1729" i="1" s="1"/>
  <c r="AI1729" i="1" s="1"/>
  <c r="I1729" i="1"/>
  <c r="J1729" i="1"/>
  <c r="N1729" i="1"/>
  <c r="P1729" i="1"/>
  <c r="U1729" i="1"/>
  <c r="AB1729" i="1"/>
  <c r="AF1729" i="1"/>
  <c r="DL1729" i="1"/>
  <c r="H1730" i="1"/>
  <c r="AH1730" i="1" s="1"/>
  <c r="AI1730" i="1" s="1"/>
  <c r="I1730" i="1"/>
  <c r="J1730" i="1"/>
  <c r="N1730" i="1"/>
  <c r="P1730" i="1"/>
  <c r="U1730" i="1"/>
  <c r="AB1730" i="1"/>
  <c r="AF1730" i="1"/>
  <c r="DL1730" i="1"/>
  <c r="H1731" i="1"/>
  <c r="AH1731" i="1" s="1"/>
  <c r="AI1731" i="1" s="1"/>
  <c r="I1731" i="1"/>
  <c r="J1731" i="1"/>
  <c r="N1731" i="1"/>
  <c r="P1731" i="1"/>
  <c r="U1731" i="1"/>
  <c r="AB1731" i="1"/>
  <c r="AF1731" i="1"/>
  <c r="DL1731" i="1"/>
  <c r="H1732" i="1"/>
  <c r="AH1732" i="1" s="1"/>
  <c r="AI1732" i="1" s="1"/>
  <c r="I1732" i="1"/>
  <c r="J1732" i="1"/>
  <c r="N1732" i="1"/>
  <c r="P1732" i="1"/>
  <c r="U1732" i="1"/>
  <c r="AB1732" i="1"/>
  <c r="AF1732" i="1"/>
  <c r="DL1732" i="1"/>
  <c r="H1733" i="1"/>
  <c r="AH1733" i="1" s="1"/>
  <c r="AI1733" i="1" s="1"/>
  <c r="I1733" i="1"/>
  <c r="J1733" i="1"/>
  <c r="N1733" i="1"/>
  <c r="P1733" i="1"/>
  <c r="U1733" i="1"/>
  <c r="AB1733" i="1"/>
  <c r="AF1733" i="1"/>
  <c r="DL1733" i="1"/>
  <c r="H1734" i="1"/>
  <c r="AH1734" i="1" s="1"/>
  <c r="AI1734" i="1" s="1"/>
  <c r="I1734" i="1"/>
  <c r="J1734" i="1"/>
  <c r="N1734" i="1"/>
  <c r="P1734" i="1"/>
  <c r="U1734" i="1"/>
  <c r="AB1734" i="1"/>
  <c r="AF1734" i="1"/>
  <c r="DL1734" i="1"/>
  <c r="H1736" i="1"/>
  <c r="AH1736" i="1" s="1"/>
  <c r="AI1736" i="1" s="1"/>
  <c r="I1736" i="1"/>
  <c r="J1736" i="1"/>
  <c r="N1736" i="1"/>
  <c r="P1736" i="1"/>
  <c r="U1736" i="1"/>
  <c r="AB1736" i="1"/>
  <c r="AF1736" i="1"/>
  <c r="DL1736" i="1"/>
  <c r="H1737" i="1"/>
  <c r="AH1737" i="1" s="1"/>
  <c r="AI1737" i="1" s="1"/>
  <c r="I1737" i="1"/>
  <c r="J1737" i="1"/>
  <c r="N1737" i="1"/>
  <c r="P1737" i="1"/>
  <c r="U1737" i="1"/>
  <c r="AB1737" i="1"/>
  <c r="AF1737" i="1"/>
  <c r="DL1737" i="1"/>
  <c r="H1738" i="1"/>
  <c r="AH1738" i="1" s="1"/>
  <c r="AI1738" i="1" s="1"/>
  <c r="I1738" i="1"/>
  <c r="J1738" i="1"/>
  <c r="N1738" i="1"/>
  <c r="P1738" i="1"/>
  <c r="U1738" i="1"/>
  <c r="AB1738" i="1"/>
  <c r="AF1738" i="1"/>
  <c r="DL1738" i="1"/>
  <c r="H1739" i="1"/>
  <c r="AH1739" i="1" s="1"/>
  <c r="AI1739" i="1" s="1"/>
  <c r="I1739" i="1"/>
  <c r="J1739" i="1"/>
  <c r="N1739" i="1"/>
  <c r="P1739" i="1"/>
  <c r="U1739" i="1"/>
  <c r="AB1739" i="1"/>
  <c r="AF1739" i="1"/>
  <c r="DL1739" i="1"/>
  <c r="H1740" i="1"/>
  <c r="AH1740" i="1" s="1"/>
  <c r="AI1740" i="1" s="1"/>
  <c r="I1740" i="1"/>
  <c r="J1740" i="1"/>
  <c r="M1740" i="1"/>
  <c r="N1740" i="1" s="1"/>
  <c r="U1740" i="1"/>
  <c r="AB1740" i="1"/>
  <c r="AF1740" i="1"/>
  <c r="DL1740" i="1"/>
  <c r="H1741" i="1"/>
  <c r="AH1741" i="1" s="1"/>
  <c r="AI1741" i="1" s="1"/>
  <c r="I1741" i="1"/>
  <c r="J1741" i="1"/>
  <c r="M1741" i="1"/>
  <c r="P1741" i="1" s="1"/>
  <c r="U1741" i="1"/>
  <c r="AB1741" i="1"/>
  <c r="AF1741" i="1"/>
  <c r="DL1741" i="1"/>
  <c r="H1742" i="1"/>
  <c r="AH1742" i="1" s="1"/>
  <c r="AI1742" i="1" s="1"/>
  <c r="I1742" i="1"/>
  <c r="J1742" i="1"/>
  <c r="N1742" i="1"/>
  <c r="P1742" i="1"/>
  <c r="U1742" i="1"/>
  <c r="AB1742" i="1"/>
  <c r="AF1742" i="1"/>
  <c r="DL1742" i="1"/>
  <c r="H1743" i="1"/>
  <c r="AH1743" i="1" s="1"/>
  <c r="AI1743" i="1" s="1"/>
  <c r="I1743" i="1"/>
  <c r="J1743" i="1"/>
  <c r="N1743" i="1"/>
  <c r="P1743" i="1"/>
  <c r="U1743" i="1"/>
  <c r="AB1743" i="1"/>
  <c r="AF1743" i="1"/>
  <c r="DL1743" i="1"/>
  <c r="H1744" i="1"/>
  <c r="AH1744" i="1" s="1"/>
  <c r="AI1744" i="1" s="1"/>
  <c r="I1744" i="1"/>
  <c r="J1744" i="1"/>
  <c r="N1744" i="1"/>
  <c r="P1744" i="1"/>
  <c r="U1744" i="1"/>
  <c r="AB1744" i="1"/>
  <c r="AF1744" i="1"/>
  <c r="DL1744" i="1"/>
  <c r="H1745" i="1"/>
  <c r="AH1745" i="1" s="1"/>
  <c r="AI1745" i="1" s="1"/>
  <c r="I1745" i="1"/>
  <c r="J1745" i="1"/>
  <c r="N1745" i="1"/>
  <c r="P1745" i="1"/>
  <c r="U1745" i="1"/>
  <c r="AB1745" i="1"/>
  <c r="AF1745" i="1"/>
  <c r="DL1745" i="1"/>
  <c r="H1746" i="1"/>
  <c r="AH1746" i="1" s="1"/>
  <c r="AI1746" i="1" s="1"/>
  <c r="I1746" i="1"/>
  <c r="J1746" i="1"/>
  <c r="N1746" i="1"/>
  <c r="P1746" i="1"/>
  <c r="U1746" i="1"/>
  <c r="AB1746" i="1"/>
  <c r="AF1746" i="1"/>
  <c r="DL1746" i="1"/>
  <c r="H1747" i="1"/>
  <c r="AH1747" i="1" s="1"/>
  <c r="AI1747" i="1" s="1"/>
  <c r="I1747" i="1"/>
  <c r="J1747" i="1"/>
  <c r="N1747" i="1"/>
  <c r="P1747" i="1"/>
  <c r="U1747" i="1"/>
  <c r="AB1747" i="1"/>
  <c r="AF1747" i="1"/>
  <c r="DL1747" i="1"/>
  <c r="H1748" i="1"/>
  <c r="AH1748" i="1" s="1"/>
  <c r="AI1748" i="1" s="1"/>
  <c r="I1748" i="1"/>
  <c r="J1748" i="1"/>
  <c r="N1748" i="1"/>
  <c r="P1748" i="1"/>
  <c r="U1748" i="1"/>
  <c r="AB1748" i="1"/>
  <c r="AF1748" i="1"/>
  <c r="DL1748" i="1"/>
  <c r="H1749" i="1"/>
  <c r="AH1749" i="1" s="1"/>
  <c r="AI1749" i="1" s="1"/>
  <c r="I1749" i="1"/>
  <c r="J1749" i="1"/>
  <c r="N1749" i="1"/>
  <c r="P1749" i="1"/>
  <c r="U1749" i="1"/>
  <c r="AB1749" i="1"/>
  <c r="AF1749" i="1"/>
  <c r="DL1749" i="1"/>
  <c r="H1750" i="1"/>
  <c r="AH1750" i="1" s="1"/>
  <c r="AI1750" i="1" s="1"/>
  <c r="I1750" i="1"/>
  <c r="J1750" i="1"/>
  <c r="N1750" i="1"/>
  <c r="P1750" i="1"/>
  <c r="U1750" i="1"/>
  <c r="AB1750" i="1"/>
  <c r="AF1750" i="1"/>
  <c r="DL1750" i="1"/>
  <c r="H1751" i="1"/>
  <c r="AH1751" i="1" s="1"/>
  <c r="AI1751" i="1" s="1"/>
  <c r="I1751" i="1"/>
  <c r="J1751" i="1"/>
  <c r="N1751" i="1"/>
  <c r="P1751" i="1"/>
  <c r="U1751" i="1"/>
  <c r="AB1751" i="1"/>
  <c r="AF1751" i="1"/>
  <c r="DL1751" i="1"/>
  <c r="H1752" i="1"/>
  <c r="AH1752" i="1" s="1"/>
  <c r="AI1752" i="1" s="1"/>
  <c r="I1752" i="1"/>
  <c r="J1752" i="1"/>
  <c r="N1752" i="1"/>
  <c r="P1752" i="1"/>
  <c r="U1752" i="1"/>
  <c r="AB1752" i="1"/>
  <c r="AF1752" i="1"/>
  <c r="DL1752" i="1"/>
  <c r="H1753" i="1"/>
  <c r="AH1753" i="1" s="1"/>
  <c r="AI1753" i="1" s="1"/>
  <c r="I1753" i="1"/>
  <c r="J1753" i="1"/>
  <c r="N1753" i="1"/>
  <c r="P1753" i="1"/>
  <c r="U1753" i="1"/>
  <c r="AB1753" i="1"/>
  <c r="AF1753" i="1"/>
  <c r="DL1753" i="1"/>
  <c r="H1754" i="1"/>
  <c r="AH1754" i="1" s="1"/>
  <c r="AI1754" i="1" s="1"/>
  <c r="I1754" i="1"/>
  <c r="J1754" i="1"/>
  <c r="N1754" i="1"/>
  <c r="P1754" i="1"/>
  <c r="U1754" i="1"/>
  <c r="AB1754" i="1"/>
  <c r="AF1754" i="1"/>
  <c r="DL1754" i="1"/>
  <c r="H1755" i="1"/>
  <c r="AH1755" i="1" s="1"/>
  <c r="AI1755" i="1" s="1"/>
  <c r="I1755" i="1"/>
  <c r="J1755" i="1"/>
  <c r="N1755" i="1"/>
  <c r="P1755" i="1"/>
  <c r="U1755" i="1"/>
  <c r="AB1755" i="1"/>
  <c r="AF1755" i="1"/>
  <c r="DL1755" i="1"/>
  <c r="H1756" i="1"/>
  <c r="AH1756" i="1" s="1"/>
  <c r="AI1756" i="1" s="1"/>
  <c r="I1756" i="1"/>
  <c r="J1756" i="1"/>
  <c r="N1756" i="1"/>
  <c r="P1756" i="1"/>
  <c r="U1756" i="1"/>
  <c r="AB1756" i="1"/>
  <c r="AF1756" i="1"/>
  <c r="DL1756" i="1"/>
  <c r="H1757" i="1"/>
  <c r="AH1757" i="1" s="1"/>
  <c r="AI1757" i="1" s="1"/>
  <c r="I1757" i="1"/>
  <c r="J1757" i="1"/>
  <c r="N1757" i="1"/>
  <c r="P1757" i="1"/>
  <c r="U1757" i="1"/>
  <c r="AB1757" i="1"/>
  <c r="AF1757" i="1"/>
  <c r="DL1757" i="1"/>
  <c r="H1758" i="1"/>
  <c r="AH1758" i="1" s="1"/>
  <c r="AI1758" i="1" s="1"/>
  <c r="I1758" i="1"/>
  <c r="J1758" i="1"/>
  <c r="N1758" i="1"/>
  <c r="P1758" i="1"/>
  <c r="U1758" i="1"/>
  <c r="AB1758" i="1"/>
  <c r="AF1758" i="1"/>
  <c r="DL1758" i="1"/>
  <c r="H1759" i="1"/>
  <c r="AH1759" i="1" s="1"/>
  <c r="AI1759" i="1" s="1"/>
  <c r="I1759" i="1"/>
  <c r="J1759" i="1"/>
  <c r="N1759" i="1"/>
  <c r="P1759" i="1"/>
  <c r="U1759" i="1"/>
  <c r="AB1759" i="1"/>
  <c r="AF1759" i="1"/>
  <c r="DL1759" i="1"/>
  <c r="H1760" i="1"/>
  <c r="AH1760" i="1" s="1"/>
  <c r="AI1760" i="1" s="1"/>
  <c r="I1760" i="1"/>
  <c r="J1760" i="1"/>
  <c r="N1760" i="1"/>
  <c r="P1760" i="1"/>
  <c r="U1760" i="1"/>
  <c r="AB1760" i="1"/>
  <c r="AF1760" i="1"/>
  <c r="DL1760" i="1"/>
  <c r="H1761" i="1"/>
  <c r="AH1761" i="1" s="1"/>
  <c r="AI1761" i="1" s="1"/>
  <c r="I1761" i="1"/>
  <c r="J1761" i="1"/>
  <c r="N1761" i="1"/>
  <c r="P1761" i="1"/>
  <c r="U1761" i="1"/>
  <c r="AB1761" i="1"/>
  <c r="AF1761" i="1"/>
  <c r="DL1761" i="1"/>
  <c r="H1762" i="1"/>
  <c r="AH1762" i="1" s="1"/>
  <c r="AI1762" i="1" s="1"/>
  <c r="I1762" i="1"/>
  <c r="J1762" i="1"/>
  <c r="N1762" i="1"/>
  <c r="P1762" i="1"/>
  <c r="U1762" i="1"/>
  <c r="AB1762" i="1"/>
  <c r="AF1762" i="1"/>
  <c r="DL1762" i="1"/>
  <c r="H1763" i="1"/>
  <c r="AH1763" i="1" s="1"/>
  <c r="AI1763" i="1" s="1"/>
  <c r="I1763" i="1"/>
  <c r="J1763" i="1"/>
  <c r="N1763" i="1"/>
  <c r="P1763" i="1"/>
  <c r="U1763" i="1"/>
  <c r="AB1763" i="1"/>
  <c r="AF1763" i="1"/>
  <c r="DL1763" i="1"/>
  <c r="H1764" i="1"/>
  <c r="AH1764" i="1" s="1"/>
  <c r="AI1764" i="1" s="1"/>
  <c r="I1764" i="1"/>
  <c r="J1764" i="1"/>
  <c r="N1764" i="1"/>
  <c r="P1764" i="1"/>
  <c r="U1764" i="1"/>
  <c r="AB1764" i="1"/>
  <c r="AF1764" i="1"/>
  <c r="DL1764" i="1"/>
  <c r="H1765" i="1"/>
  <c r="AH1765" i="1" s="1"/>
  <c r="AI1765" i="1" s="1"/>
  <c r="I1765" i="1"/>
  <c r="J1765" i="1"/>
  <c r="N1765" i="1"/>
  <c r="P1765" i="1"/>
  <c r="U1765" i="1"/>
  <c r="AB1765" i="1"/>
  <c r="AF1765" i="1"/>
  <c r="DL1765" i="1"/>
  <c r="H1766" i="1"/>
  <c r="AH1766" i="1" s="1"/>
  <c r="AI1766" i="1" s="1"/>
  <c r="I1766" i="1"/>
  <c r="J1766" i="1"/>
  <c r="N1766" i="1"/>
  <c r="P1766" i="1"/>
  <c r="U1766" i="1"/>
  <c r="AB1766" i="1"/>
  <c r="AF1766" i="1"/>
  <c r="DL1766" i="1"/>
  <c r="H1767" i="1"/>
  <c r="AH1767" i="1" s="1"/>
  <c r="AI1767" i="1" s="1"/>
  <c r="I1767" i="1"/>
  <c r="J1767" i="1"/>
  <c r="N1767" i="1"/>
  <c r="P1767" i="1"/>
  <c r="U1767" i="1"/>
  <c r="AB1767" i="1"/>
  <c r="AF1767" i="1"/>
  <c r="DL1767" i="1"/>
  <c r="H1768" i="1"/>
  <c r="AH1768" i="1" s="1"/>
  <c r="AI1768" i="1" s="1"/>
  <c r="I1768" i="1"/>
  <c r="J1768" i="1"/>
  <c r="N1768" i="1"/>
  <c r="P1768" i="1"/>
  <c r="U1768" i="1"/>
  <c r="AB1768" i="1"/>
  <c r="AF1768" i="1"/>
  <c r="DL1768" i="1"/>
  <c r="H1769" i="1"/>
  <c r="AH1769" i="1" s="1"/>
  <c r="AI1769" i="1" s="1"/>
  <c r="I1769" i="1"/>
  <c r="J1769" i="1"/>
  <c r="N1769" i="1"/>
  <c r="P1769" i="1"/>
  <c r="U1769" i="1"/>
  <c r="AB1769" i="1"/>
  <c r="AF1769" i="1"/>
  <c r="DL1769" i="1"/>
  <c r="H1770" i="1"/>
  <c r="AH1770" i="1" s="1"/>
  <c r="AI1770" i="1" s="1"/>
  <c r="I1770" i="1"/>
  <c r="J1770" i="1"/>
  <c r="N1770" i="1"/>
  <c r="P1770" i="1"/>
  <c r="U1770" i="1"/>
  <c r="AB1770" i="1"/>
  <c r="AF1770" i="1"/>
  <c r="DL1770" i="1"/>
  <c r="H1771" i="1"/>
  <c r="AH1771" i="1" s="1"/>
  <c r="AI1771" i="1" s="1"/>
  <c r="I1771" i="1"/>
  <c r="J1771" i="1"/>
  <c r="N1771" i="1"/>
  <c r="P1771" i="1"/>
  <c r="U1771" i="1"/>
  <c r="AB1771" i="1"/>
  <c r="AF1771" i="1"/>
  <c r="DL1771" i="1"/>
  <c r="H1772" i="1"/>
  <c r="AH1772" i="1" s="1"/>
  <c r="AI1772" i="1" s="1"/>
  <c r="I1772" i="1"/>
  <c r="J1772" i="1"/>
  <c r="N1772" i="1"/>
  <c r="P1772" i="1"/>
  <c r="U1772" i="1"/>
  <c r="AB1772" i="1"/>
  <c r="AF1772" i="1"/>
  <c r="DL1772" i="1"/>
  <c r="H1773" i="1"/>
  <c r="AH1773" i="1" s="1"/>
  <c r="AI1773" i="1" s="1"/>
  <c r="I1773" i="1"/>
  <c r="J1773" i="1"/>
  <c r="N1773" i="1"/>
  <c r="P1773" i="1"/>
  <c r="U1773" i="1"/>
  <c r="AB1773" i="1"/>
  <c r="AF1773" i="1"/>
  <c r="DL1773" i="1"/>
  <c r="H1774" i="1"/>
  <c r="AH1774" i="1" s="1"/>
  <c r="AI1774" i="1" s="1"/>
  <c r="I1774" i="1"/>
  <c r="J1774" i="1"/>
  <c r="N1774" i="1"/>
  <c r="P1774" i="1"/>
  <c r="U1774" i="1"/>
  <c r="AB1774" i="1"/>
  <c r="AF1774" i="1"/>
  <c r="DL1774" i="1"/>
  <c r="H1775" i="1"/>
  <c r="AH1775" i="1" s="1"/>
  <c r="AI1775" i="1" s="1"/>
  <c r="I1775" i="1"/>
  <c r="J1775" i="1"/>
  <c r="N1775" i="1"/>
  <c r="P1775" i="1"/>
  <c r="U1775" i="1"/>
  <c r="AB1775" i="1"/>
  <c r="AF1775" i="1"/>
  <c r="DL1775" i="1"/>
  <c r="H1776" i="1"/>
  <c r="AH1776" i="1" s="1"/>
  <c r="AI1776" i="1" s="1"/>
  <c r="I1776" i="1"/>
  <c r="J1776" i="1"/>
  <c r="N1776" i="1"/>
  <c r="P1776" i="1"/>
  <c r="U1776" i="1"/>
  <c r="AB1776" i="1"/>
  <c r="AF1776" i="1"/>
  <c r="DL1776" i="1"/>
  <c r="H1777" i="1"/>
  <c r="AH1777" i="1" s="1"/>
  <c r="AI1777" i="1" s="1"/>
  <c r="I1777" i="1"/>
  <c r="J1777" i="1"/>
  <c r="N1777" i="1"/>
  <c r="P1777" i="1"/>
  <c r="U1777" i="1"/>
  <c r="AB1777" i="1"/>
  <c r="AF1777" i="1"/>
  <c r="DL1777" i="1"/>
  <c r="H1778" i="1"/>
  <c r="AH1778" i="1" s="1"/>
  <c r="AI1778" i="1" s="1"/>
  <c r="I1778" i="1"/>
  <c r="J1778" i="1"/>
  <c r="N1778" i="1"/>
  <c r="P1778" i="1"/>
  <c r="U1778" i="1"/>
  <c r="AB1778" i="1"/>
  <c r="AF1778" i="1"/>
  <c r="DL1778" i="1"/>
  <c r="H1779" i="1"/>
  <c r="AH1779" i="1" s="1"/>
  <c r="AI1779" i="1" s="1"/>
  <c r="I1779" i="1"/>
  <c r="J1779" i="1"/>
  <c r="N1779" i="1"/>
  <c r="P1779" i="1"/>
  <c r="U1779" i="1"/>
  <c r="AB1779" i="1"/>
  <c r="AF1779" i="1"/>
  <c r="DL1779" i="1"/>
  <c r="H1780" i="1"/>
  <c r="AH1780" i="1" s="1"/>
  <c r="AI1780" i="1" s="1"/>
  <c r="I1780" i="1"/>
  <c r="J1780" i="1"/>
  <c r="N1780" i="1"/>
  <c r="P1780" i="1"/>
  <c r="U1780" i="1"/>
  <c r="AB1780" i="1"/>
  <c r="AF1780" i="1"/>
  <c r="DL1780" i="1"/>
  <c r="H1781" i="1"/>
  <c r="AH1781" i="1" s="1"/>
  <c r="AI1781" i="1" s="1"/>
  <c r="I1781" i="1"/>
  <c r="J1781" i="1"/>
  <c r="N1781" i="1"/>
  <c r="P1781" i="1"/>
  <c r="U1781" i="1"/>
  <c r="AB1781" i="1"/>
  <c r="AF1781" i="1"/>
  <c r="DL1781" i="1"/>
  <c r="H1782" i="1"/>
  <c r="AH1782" i="1" s="1"/>
  <c r="AI1782" i="1" s="1"/>
  <c r="I1782" i="1"/>
  <c r="J1782" i="1"/>
  <c r="N1782" i="1"/>
  <c r="P1782" i="1"/>
  <c r="U1782" i="1"/>
  <c r="AB1782" i="1"/>
  <c r="AF1782" i="1"/>
  <c r="DL1782" i="1"/>
  <c r="H1783" i="1"/>
  <c r="AH1783" i="1" s="1"/>
  <c r="AI1783" i="1" s="1"/>
  <c r="I1783" i="1"/>
  <c r="J1783" i="1"/>
  <c r="N1783" i="1"/>
  <c r="P1783" i="1"/>
  <c r="U1783" i="1"/>
  <c r="AB1783" i="1"/>
  <c r="AF1783" i="1"/>
  <c r="DL1783" i="1"/>
  <c r="H1784" i="1"/>
  <c r="AH1784" i="1" s="1"/>
  <c r="AI1784" i="1" s="1"/>
  <c r="I1784" i="1"/>
  <c r="J1784" i="1"/>
  <c r="N1784" i="1"/>
  <c r="P1784" i="1"/>
  <c r="U1784" i="1"/>
  <c r="AB1784" i="1"/>
  <c r="AF1784" i="1"/>
  <c r="DL1784" i="1"/>
  <c r="H1785" i="1"/>
  <c r="AH1785" i="1" s="1"/>
  <c r="AI1785" i="1" s="1"/>
  <c r="I1785" i="1"/>
  <c r="J1785" i="1"/>
  <c r="N1785" i="1"/>
  <c r="P1785" i="1"/>
  <c r="U1785" i="1"/>
  <c r="AB1785" i="1"/>
  <c r="AF1785" i="1"/>
  <c r="DL1785" i="1"/>
  <c r="H1786" i="1"/>
  <c r="AH1786" i="1" s="1"/>
  <c r="AI1786" i="1" s="1"/>
  <c r="I1786" i="1"/>
  <c r="J1786" i="1"/>
  <c r="N1786" i="1"/>
  <c r="P1786" i="1"/>
  <c r="U1786" i="1"/>
  <c r="AB1786" i="1"/>
  <c r="AF1786" i="1"/>
  <c r="DL1786" i="1"/>
  <c r="H1787" i="1"/>
  <c r="AH1787" i="1" s="1"/>
  <c r="AI1787" i="1" s="1"/>
  <c r="I1787" i="1"/>
  <c r="J1787" i="1"/>
  <c r="N1787" i="1"/>
  <c r="P1787" i="1"/>
  <c r="U1787" i="1"/>
  <c r="AB1787" i="1"/>
  <c r="AF1787" i="1"/>
  <c r="DL1787" i="1"/>
  <c r="H1788" i="1"/>
  <c r="AH1788" i="1" s="1"/>
  <c r="AI1788" i="1" s="1"/>
  <c r="I1788" i="1"/>
  <c r="J1788" i="1"/>
  <c r="N1788" i="1"/>
  <c r="P1788" i="1"/>
  <c r="U1788" i="1"/>
  <c r="AB1788" i="1"/>
  <c r="AF1788" i="1"/>
  <c r="DL1788" i="1"/>
  <c r="H1789" i="1"/>
  <c r="AH1789" i="1" s="1"/>
  <c r="AI1789" i="1" s="1"/>
  <c r="I1789" i="1"/>
  <c r="J1789" i="1"/>
  <c r="N1789" i="1"/>
  <c r="P1789" i="1"/>
  <c r="U1789" i="1"/>
  <c r="AB1789" i="1"/>
  <c r="AF1789" i="1"/>
  <c r="DL1789" i="1"/>
  <c r="H1790" i="1"/>
  <c r="AH1790" i="1" s="1"/>
  <c r="AI1790" i="1" s="1"/>
  <c r="I1790" i="1"/>
  <c r="J1790" i="1"/>
  <c r="N1790" i="1"/>
  <c r="P1790" i="1"/>
  <c r="U1790" i="1"/>
  <c r="AB1790" i="1"/>
  <c r="AF1790" i="1"/>
  <c r="DL1790" i="1"/>
  <c r="H1791" i="1"/>
  <c r="AH1791" i="1" s="1"/>
  <c r="AI1791" i="1" s="1"/>
  <c r="I1791" i="1"/>
  <c r="J1791" i="1"/>
  <c r="N1791" i="1"/>
  <c r="P1791" i="1"/>
  <c r="U1791" i="1"/>
  <c r="AB1791" i="1"/>
  <c r="AF1791" i="1"/>
  <c r="DL1791" i="1"/>
  <c r="H1792" i="1"/>
  <c r="AH1792" i="1" s="1"/>
  <c r="AI1792" i="1" s="1"/>
  <c r="I1792" i="1"/>
  <c r="J1792" i="1"/>
  <c r="M1792" i="1"/>
  <c r="P1792" i="1" s="1"/>
  <c r="U1792" i="1"/>
  <c r="AB1792" i="1"/>
  <c r="AF1792" i="1"/>
  <c r="DL1792" i="1"/>
  <c r="H1793" i="1"/>
  <c r="AH1793" i="1" s="1"/>
  <c r="AI1793" i="1" s="1"/>
  <c r="I1793" i="1"/>
  <c r="J1793" i="1"/>
  <c r="N1793" i="1"/>
  <c r="P1793" i="1"/>
  <c r="U1793" i="1"/>
  <c r="AB1793" i="1"/>
  <c r="AF1793" i="1"/>
  <c r="DL1793" i="1"/>
  <c r="H1794" i="1"/>
  <c r="AH1794" i="1" s="1"/>
  <c r="AI1794" i="1" s="1"/>
  <c r="I1794" i="1"/>
  <c r="J1794" i="1"/>
  <c r="N1794" i="1"/>
  <c r="P1794" i="1"/>
  <c r="U1794" i="1"/>
  <c r="AB1794" i="1"/>
  <c r="AF1794" i="1"/>
  <c r="DL1794" i="1"/>
  <c r="H1795" i="1"/>
  <c r="AH1795" i="1" s="1"/>
  <c r="AI1795" i="1" s="1"/>
  <c r="I1795" i="1"/>
  <c r="J1795" i="1"/>
  <c r="N1795" i="1"/>
  <c r="P1795" i="1"/>
  <c r="U1795" i="1"/>
  <c r="AB1795" i="1"/>
  <c r="AF1795" i="1"/>
  <c r="DL1795" i="1"/>
  <c r="H1796" i="1"/>
  <c r="AH1796" i="1" s="1"/>
  <c r="AI1796" i="1" s="1"/>
  <c r="I1796" i="1"/>
  <c r="J1796" i="1"/>
  <c r="N1796" i="1"/>
  <c r="P1796" i="1"/>
  <c r="U1796" i="1"/>
  <c r="AB1796" i="1"/>
  <c r="AF1796" i="1"/>
  <c r="DL1796" i="1"/>
  <c r="H1797" i="1"/>
  <c r="AH1797" i="1" s="1"/>
  <c r="AI1797" i="1" s="1"/>
  <c r="I1797" i="1"/>
  <c r="J1797" i="1"/>
  <c r="M1797" i="1"/>
  <c r="N1797" i="1" s="1"/>
  <c r="U1797" i="1"/>
  <c r="AB1797" i="1"/>
  <c r="AF1797" i="1"/>
  <c r="DL1797" i="1"/>
  <c r="H1798" i="1"/>
  <c r="AH1798" i="1" s="1"/>
  <c r="AI1798" i="1" s="1"/>
  <c r="I1798" i="1"/>
  <c r="J1798" i="1"/>
  <c r="N1798" i="1"/>
  <c r="P1798" i="1"/>
  <c r="U1798" i="1"/>
  <c r="AB1798" i="1"/>
  <c r="AF1798" i="1"/>
  <c r="DL1798" i="1"/>
  <c r="H1799" i="1"/>
  <c r="AH1799" i="1" s="1"/>
  <c r="AI1799" i="1" s="1"/>
  <c r="I1799" i="1"/>
  <c r="J1799" i="1"/>
  <c r="N1799" i="1"/>
  <c r="P1799" i="1"/>
  <c r="U1799" i="1"/>
  <c r="AB1799" i="1"/>
  <c r="AF1799" i="1"/>
  <c r="DL1799" i="1"/>
  <c r="H1800" i="1"/>
  <c r="AH1800" i="1" s="1"/>
  <c r="AI1800" i="1" s="1"/>
  <c r="I1800" i="1"/>
  <c r="J1800" i="1"/>
  <c r="N1800" i="1"/>
  <c r="P1800" i="1"/>
  <c r="U1800" i="1"/>
  <c r="AB1800" i="1"/>
  <c r="AF1800" i="1"/>
  <c r="DL1800" i="1"/>
  <c r="H1801" i="1"/>
  <c r="AH1801" i="1" s="1"/>
  <c r="AI1801" i="1" s="1"/>
  <c r="I1801" i="1"/>
  <c r="J1801" i="1"/>
  <c r="N1801" i="1"/>
  <c r="P1801" i="1"/>
  <c r="U1801" i="1"/>
  <c r="AB1801" i="1"/>
  <c r="AF1801" i="1"/>
  <c r="DL1801" i="1"/>
  <c r="H1802" i="1"/>
  <c r="AH1802" i="1" s="1"/>
  <c r="AI1802" i="1" s="1"/>
  <c r="I1802" i="1"/>
  <c r="J1802" i="1"/>
  <c r="N1802" i="1"/>
  <c r="P1802" i="1"/>
  <c r="U1802" i="1"/>
  <c r="AB1802" i="1"/>
  <c r="AF1802" i="1"/>
  <c r="DL1802" i="1"/>
  <c r="H1803" i="1"/>
  <c r="AH1803" i="1" s="1"/>
  <c r="AI1803" i="1" s="1"/>
  <c r="I1803" i="1"/>
  <c r="J1803" i="1"/>
  <c r="N1803" i="1"/>
  <c r="P1803" i="1"/>
  <c r="U1803" i="1"/>
  <c r="AB1803" i="1"/>
  <c r="AF1803" i="1"/>
  <c r="DL1803" i="1"/>
  <c r="H1804" i="1"/>
  <c r="AH1804" i="1" s="1"/>
  <c r="AI1804" i="1" s="1"/>
  <c r="I1804" i="1"/>
  <c r="J1804" i="1"/>
  <c r="N1804" i="1"/>
  <c r="P1804" i="1"/>
  <c r="U1804" i="1"/>
  <c r="AB1804" i="1"/>
  <c r="AF1804" i="1"/>
  <c r="DL1804" i="1"/>
  <c r="H1805" i="1"/>
  <c r="I1805" i="1"/>
  <c r="J1805" i="1"/>
  <c r="N1805" i="1"/>
  <c r="P1805" i="1"/>
  <c r="U1805" i="1"/>
  <c r="AB1805" i="1"/>
  <c r="AF1805" i="1"/>
  <c r="AH1805" i="1"/>
  <c r="AI1805" i="1" s="1"/>
  <c r="DL1805" i="1"/>
  <c r="H1806" i="1"/>
  <c r="AH1806" i="1" s="1"/>
  <c r="AI1806" i="1" s="1"/>
  <c r="I1806" i="1"/>
  <c r="J1806" i="1"/>
  <c r="N1806" i="1"/>
  <c r="P1806" i="1"/>
  <c r="U1806" i="1"/>
  <c r="AB1806" i="1"/>
  <c r="AF1806" i="1"/>
  <c r="DL1806" i="1"/>
  <c r="H1807" i="1"/>
  <c r="AH1807" i="1" s="1"/>
  <c r="AI1807" i="1" s="1"/>
  <c r="I1807" i="1"/>
  <c r="J1807" i="1"/>
  <c r="N1807" i="1"/>
  <c r="P1807" i="1"/>
  <c r="U1807" i="1"/>
  <c r="AB1807" i="1"/>
  <c r="AF1807" i="1"/>
  <c r="DL1807" i="1"/>
  <c r="H1808" i="1"/>
  <c r="AH1808" i="1" s="1"/>
  <c r="AI1808" i="1" s="1"/>
  <c r="I1808" i="1"/>
  <c r="J1808" i="1"/>
  <c r="N1808" i="1"/>
  <c r="P1808" i="1"/>
  <c r="U1808" i="1"/>
  <c r="AB1808" i="1"/>
  <c r="AF1808" i="1"/>
  <c r="DL1808" i="1"/>
  <c r="H1809" i="1"/>
  <c r="AH1809" i="1" s="1"/>
  <c r="AI1809" i="1" s="1"/>
  <c r="I1809" i="1"/>
  <c r="J1809" i="1"/>
  <c r="N1809" i="1"/>
  <c r="P1809" i="1"/>
  <c r="U1809" i="1"/>
  <c r="AB1809" i="1"/>
  <c r="AF1809" i="1"/>
  <c r="DL1809" i="1"/>
  <c r="H1810" i="1"/>
  <c r="AH1810" i="1" s="1"/>
  <c r="AI1810" i="1" s="1"/>
  <c r="I1810" i="1"/>
  <c r="J1810" i="1"/>
  <c r="N1810" i="1"/>
  <c r="P1810" i="1"/>
  <c r="U1810" i="1"/>
  <c r="AB1810" i="1"/>
  <c r="AF1810" i="1"/>
  <c r="DL1810" i="1"/>
  <c r="H1811" i="1"/>
  <c r="AH1811" i="1" s="1"/>
  <c r="AI1811" i="1" s="1"/>
  <c r="I1811" i="1"/>
  <c r="J1811" i="1"/>
  <c r="N1811" i="1"/>
  <c r="P1811" i="1"/>
  <c r="U1811" i="1"/>
  <c r="AB1811" i="1"/>
  <c r="AF1811" i="1"/>
  <c r="DL1811" i="1"/>
  <c r="H1812" i="1"/>
  <c r="AH1812" i="1" s="1"/>
  <c r="AI1812" i="1" s="1"/>
  <c r="I1812" i="1"/>
  <c r="J1812" i="1"/>
  <c r="N1812" i="1"/>
  <c r="P1812" i="1"/>
  <c r="U1812" i="1"/>
  <c r="AB1812" i="1"/>
  <c r="AF1812" i="1"/>
  <c r="DL1812" i="1"/>
  <c r="H1813" i="1"/>
  <c r="AH1813" i="1" s="1"/>
  <c r="AI1813" i="1" s="1"/>
  <c r="I1813" i="1"/>
  <c r="J1813" i="1"/>
  <c r="N1813" i="1"/>
  <c r="P1813" i="1"/>
  <c r="U1813" i="1"/>
  <c r="AB1813" i="1"/>
  <c r="AF1813" i="1"/>
  <c r="DL1813" i="1"/>
  <c r="H1814" i="1"/>
  <c r="AH1814" i="1" s="1"/>
  <c r="AI1814" i="1" s="1"/>
  <c r="I1814" i="1"/>
  <c r="J1814" i="1"/>
  <c r="N1814" i="1"/>
  <c r="P1814" i="1"/>
  <c r="U1814" i="1"/>
  <c r="AB1814" i="1"/>
  <c r="AF1814" i="1"/>
  <c r="DL1814" i="1"/>
  <c r="H1815" i="1"/>
  <c r="AH1815" i="1" s="1"/>
  <c r="AI1815" i="1" s="1"/>
  <c r="I1815" i="1"/>
  <c r="J1815" i="1"/>
  <c r="N1815" i="1"/>
  <c r="P1815" i="1"/>
  <c r="U1815" i="1"/>
  <c r="AB1815" i="1"/>
  <c r="AF1815" i="1"/>
  <c r="DL1815" i="1"/>
  <c r="H1816" i="1"/>
  <c r="AH1816" i="1" s="1"/>
  <c r="AI1816" i="1" s="1"/>
  <c r="I1816" i="1"/>
  <c r="J1816" i="1"/>
  <c r="N1816" i="1"/>
  <c r="P1816" i="1"/>
  <c r="U1816" i="1"/>
  <c r="AB1816" i="1"/>
  <c r="AF1816" i="1"/>
  <c r="DL1816" i="1"/>
  <c r="H1817" i="1"/>
  <c r="AH1817" i="1" s="1"/>
  <c r="AI1817" i="1" s="1"/>
  <c r="I1817" i="1"/>
  <c r="J1817" i="1"/>
  <c r="N1817" i="1"/>
  <c r="P1817" i="1"/>
  <c r="U1817" i="1"/>
  <c r="AB1817" i="1"/>
  <c r="AF1817" i="1"/>
  <c r="DL1817" i="1"/>
  <c r="H1818" i="1"/>
  <c r="AH1818" i="1" s="1"/>
  <c r="AI1818" i="1" s="1"/>
  <c r="I1818" i="1"/>
  <c r="J1818" i="1"/>
  <c r="N1818" i="1"/>
  <c r="P1818" i="1"/>
  <c r="U1818" i="1"/>
  <c r="AB1818" i="1"/>
  <c r="AF1818" i="1"/>
  <c r="DL1818" i="1"/>
  <c r="H1819" i="1"/>
  <c r="AH1819" i="1" s="1"/>
  <c r="AI1819" i="1" s="1"/>
  <c r="I1819" i="1"/>
  <c r="J1819" i="1"/>
  <c r="N1819" i="1"/>
  <c r="P1819" i="1"/>
  <c r="U1819" i="1"/>
  <c r="AB1819" i="1"/>
  <c r="AF1819" i="1"/>
  <c r="DL1819" i="1"/>
  <c r="H1820" i="1"/>
  <c r="AH1820" i="1" s="1"/>
  <c r="AI1820" i="1" s="1"/>
  <c r="I1820" i="1"/>
  <c r="J1820" i="1"/>
  <c r="N1820" i="1"/>
  <c r="P1820" i="1"/>
  <c r="U1820" i="1"/>
  <c r="AB1820" i="1"/>
  <c r="AF1820" i="1"/>
  <c r="DL1820" i="1"/>
  <c r="H1821" i="1"/>
  <c r="AH1821" i="1" s="1"/>
  <c r="AI1821" i="1" s="1"/>
  <c r="I1821" i="1"/>
  <c r="J1821" i="1"/>
  <c r="N1821" i="1"/>
  <c r="P1821" i="1"/>
  <c r="U1821" i="1"/>
  <c r="AB1821" i="1"/>
  <c r="AF1821" i="1"/>
  <c r="DL1821" i="1"/>
  <c r="H1822" i="1"/>
  <c r="AH1822" i="1" s="1"/>
  <c r="AI1822" i="1" s="1"/>
  <c r="I1822" i="1"/>
  <c r="J1822" i="1"/>
  <c r="N1822" i="1"/>
  <c r="P1822" i="1"/>
  <c r="U1822" i="1"/>
  <c r="AB1822" i="1"/>
  <c r="AF1822" i="1"/>
  <c r="DL1822" i="1"/>
  <c r="H1823" i="1"/>
  <c r="AH1823" i="1" s="1"/>
  <c r="AI1823" i="1" s="1"/>
  <c r="I1823" i="1"/>
  <c r="J1823" i="1"/>
  <c r="N1823" i="1"/>
  <c r="P1823" i="1"/>
  <c r="U1823" i="1"/>
  <c r="AB1823" i="1"/>
  <c r="AF1823" i="1"/>
  <c r="DL1823" i="1"/>
  <c r="H1824" i="1"/>
  <c r="AH1824" i="1" s="1"/>
  <c r="AI1824" i="1" s="1"/>
  <c r="I1824" i="1"/>
  <c r="J1824" i="1"/>
  <c r="N1824" i="1"/>
  <c r="P1824" i="1"/>
  <c r="U1824" i="1"/>
  <c r="AB1824" i="1"/>
  <c r="AF1824" i="1"/>
  <c r="DL1824" i="1"/>
  <c r="H1825" i="1"/>
  <c r="AH1825" i="1" s="1"/>
  <c r="AI1825" i="1" s="1"/>
  <c r="I1825" i="1"/>
  <c r="J1825" i="1"/>
  <c r="N1825" i="1"/>
  <c r="P1825" i="1"/>
  <c r="U1825" i="1"/>
  <c r="AB1825" i="1"/>
  <c r="AF1825" i="1"/>
  <c r="DL1825" i="1"/>
  <c r="H1826" i="1"/>
  <c r="AH1826" i="1" s="1"/>
  <c r="AI1826" i="1" s="1"/>
  <c r="I1826" i="1"/>
  <c r="J1826" i="1"/>
  <c r="N1826" i="1"/>
  <c r="P1826" i="1"/>
  <c r="U1826" i="1"/>
  <c r="AB1826" i="1"/>
  <c r="AF1826" i="1"/>
  <c r="DL1826" i="1"/>
  <c r="H1827" i="1"/>
  <c r="AH1827" i="1" s="1"/>
  <c r="AI1827" i="1" s="1"/>
  <c r="I1827" i="1"/>
  <c r="J1827" i="1"/>
  <c r="N1827" i="1"/>
  <c r="P1827" i="1"/>
  <c r="U1827" i="1"/>
  <c r="AB1827" i="1"/>
  <c r="AF1827" i="1"/>
  <c r="DL1827" i="1"/>
  <c r="H1828" i="1"/>
  <c r="AH1828" i="1" s="1"/>
  <c r="AI1828" i="1" s="1"/>
  <c r="I1828" i="1"/>
  <c r="J1828" i="1"/>
  <c r="N1828" i="1"/>
  <c r="P1828" i="1"/>
  <c r="U1828" i="1"/>
  <c r="AB1828" i="1"/>
  <c r="AF1828" i="1"/>
  <c r="DL1828" i="1"/>
  <c r="H1829" i="1"/>
  <c r="AH1829" i="1" s="1"/>
  <c r="AI1829" i="1" s="1"/>
  <c r="I1829" i="1"/>
  <c r="J1829" i="1"/>
  <c r="N1829" i="1"/>
  <c r="P1829" i="1"/>
  <c r="U1829" i="1"/>
  <c r="AB1829" i="1"/>
  <c r="AF1829" i="1"/>
  <c r="DL1829" i="1"/>
  <c r="H1830" i="1"/>
  <c r="AH1830" i="1" s="1"/>
  <c r="AI1830" i="1" s="1"/>
  <c r="I1830" i="1"/>
  <c r="J1830" i="1"/>
  <c r="N1830" i="1"/>
  <c r="P1830" i="1"/>
  <c r="U1830" i="1"/>
  <c r="AB1830" i="1"/>
  <c r="AF1830" i="1"/>
  <c r="DL1830" i="1"/>
  <c r="H1831" i="1"/>
  <c r="AH1831" i="1" s="1"/>
  <c r="AI1831" i="1" s="1"/>
  <c r="I1831" i="1"/>
  <c r="J1831" i="1"/>
  <c r="N1831" i="1"/>
  <c r="P1831" i="1"/>
  <c r="U1831" i="1"/>
  <c r="AB1831" i="1"/>
  <c r="AF1831" i="1"/>
  <c r="DL1831" i="1"/>
  <c r="H1832" i="1"/>
  <c r="AH1832" i="1" s="1"/>
  <c r="AI1832" i="1" s="1"/>
  <c r="I1832" i="1"/>
  <c r="J1832" i="1"/>
  <c r="N1832" i="1"/>
  <c r="P1832" i="1"/>
  <c r="U1832" i="1"/>
  <c r="AB1832" i="1"/>
  <c r="AF1832" i="1"/>
  <c r="DL1832" i="1"/>
  <c r="H1833" i="1"/>
  <c r="AH1833" i="1" s="1"/>
  <c r="AI1833" i="1" s="1"/>
  <c r="I1833" i="1"/>
  <c r="J1833" i="1"/>
  <c r="N1833" i="1"/>
  <c r="P1833" i="1"/>
  <c r="U1833" i="1"/>
  <c r="AB1833" i="1"/>
  <c r="AF1833" i="1"/>
  <c r="DL1833" i="1"/>
  <c r="H1834" i="1"/>
  <c r="AH1834" i="1" s="1"/>
  <c r="AI1834" i="1" s="1"/>
  <c r="I1834" i="1"/>
  <c r="J1834" i="1"/>
  <c r="N1834" i="1"/>
  <c r="P1834" i="1"/>
  <c r="U1834" i="1"/>
  <c r="AB1834" i="1"/>
  <c r="AF1834" i="1"/>
  <c r="DL1834" i="1"/>
  <c r="H1835" i="1"/>
  <c r="AH1835" i="1" s="1"/>
  <c r="AI1835" i="1" s="1"/>
  <c r="I1835" i="1"/>
  <c r="J1835" i="1"/>
  <c r="N1835" i="1"/>
  <c r="P1835" i="1"/>
  <c r="U1835" i="1"/>
  <c r="AB1835" i="1"/>
  <c r="AF1835" i="1"/>
  <c r="DL1835" i="1"/>
  <c r="H1836" i="1"/>
  <c r="AH1836" i="1" s="1"/>
  <c r="AI1836" i="1" s="1"/>
  <c r="I1836" i="1"/>
  <c r="J1836" i="1"/>
  <c r="M1836" i="1"/>
  <c r="P1836" i="1" s="1"/>
  <c r="U1836" i="1"/>
  <c r="AB1836" i="1"/>
  <c r="AF1836" i="1"/>
  <c r="DL1836" i="1"/>
  <c r="H1837" i="1"/>
  <c r="AH1837" i="1" s="1"/>
  <c r="AI1837" i="1" s="1"/>
  <c r="I1837" i="1"/>
  <c r="J1837" i="1"/>
  <c r="N1837" i="1"/>
  <c r="P1837" i="1"/>
  <c r="U1837" i="1"/>
  <c r="AB1837" i="1"/>
  <c r="AF1837" i="1"/>
  <c r="DL1837" i="1"/>
  <c r="H1838" i="1"/>
  <c r="AH1838" i="1" s="1"/>
  <c r="AI1838" i="1" s="1"/>
  <c r="I1838" i="1"/>
  <c r="J1838" i="1"/>
  <c r="N1838" i="1"/>
  <c r="P1838" i="1"/>
  <c r="U1838" i="1"/>
  <c r="AB1838" i="1"/>
  <c r="AF1838" i="1"/>
  <c r="DL1838" i="1"/>
  <c r="H1839" i="1"/>
  <c r="AH1839" i="1" s="1"/>
  <c r="AI1839" i="1" s="1"/>
  <c r="I1839" i="1"/>
  <c r="J1839" i="1"/>
  <c r="N1839" i="1"/>
  <c r="P1839" i="1"/>
  <c r="U1839" i="1"/>
  <c r="AB1839" i="1"/>
  <c r="AF1839" i="1"/>
  <c r="DL1839" i="1"/>
  <c r="H1840" i="1"/>
  <c r="AH1840" i="1" s="1"/>
  <c r="AI1840" i="1" s="1"/>
  <c r="I1840" i="1"/>
  <c r="J1840" i="1"/>
  <c r="N1840" i="1"/>
  <c r="P1840" i="1"/>
  <c r="U1840" i="1"/>
  <c r="AB1840" i="1"/>
  <c r="AF1840" i="1"/>
  <c r="H1841" i="1"/>
  <c r="AH1841" i="1" s="1"/>
  <c r="AI1841" i="1" s="1"/>
  <c r="I1841" i="1"/>
  <c r="J1841" i="1"/>
  <c r="N1841" i="1"/>
  <c r="P1841" i="1"/>
  <c r="U1841" i="1"/>
  <c r="AB1841" i="1"/>
  <c r="AF1841" i="1"/>
  <c r="DL1841" i="1"/>
  <c r="H1842" i="1"/>
  <c r="AH1842" i="1" s="1"/>
  <c r="AI1842" i="1" s="1"/>
  <c r="I1842" i="1"/>
  <c r="J1842" i="1"/>
  <c r="N1842" i="1"/>
  <c r="P1842" i="1"/>
  <c r="U1842" i="1"/>
  <c r="AB1842" i="1"/>
  <c r="AF1842" i="1"/>
  <c r="DL1842" i="1"/>
  <c r="H1843" i="1"/>
  <c r="AH1843" i="1" s="1"/>
  <c r="AI1843" i="1" s="1"/>
  <c r="I1843" i="1"/>
  <c r="J1843" i="1"/>
  <c r="N1843" i="1"/>
  <c r="P1843" i="1"/>
  <c r="U1843" i="1"/>
  <c r="AB1843" i="1"/>
  <c r="AF1843" i="1"/>
  <c r="DL1843" i="1"/>
  <c r="H1844" i="1"/>
  <c r="AH1844" i="1" s="1"/>
  <c r="AI1844" i="1" s="1"/>
  <c r="I1844" i="1"/>
  <c r="J1844" i="1"/>
  <c r="N1844" i="1"/>
  <c r="P1844" i="1"/>
  <c r="U1844" i="1"/>
  <c r="AB1844" i="1"/>
  <c r="AF1844" i="1"/>
  <c r="DL1844" i="1"/>
  <c r="H1845" i="1"/>
  <c r="AH1845" i="1" s="1"/>
  <c r="AI1845" i="1" s="1"/>
  <c r="I1845" i="1"/>
  <c r="J1845" i="1"/>
  <c r="N1845" i="1"/>
  <c r="P1845" i="1"/>
  <c r="U1845" i="1"/>
  <c r="AB1845" i="1"/>
  <c r="AF1845" i="1"/>
  <c r="DL1845" i="1"/>
  <c r="H1846" i="1"/>
  <c r="AH1846" i="1" s="1"/>
  <c r="AI1846" i="1" s="1"/>
  <c r="I1846" i="1"/>
  <c r="J1846" i="1"/>
  <c r="N1846" i="1"/>
  <c r="P1846" i="1"/>
  <c r="U1846" i="1"/>
  <c r="AB1846" i="1"/>
  <c r="AF1846" i="1"/>
  <c r="DL1846" i="1"/>
  <c r="H1847" i="1"/>
  <c r="AH1847" i="1" s="1"/>
  <c r="AI1847" i="1" s="1"/>
  <c r="I1847" i="1"/>
  <c r="J1847" i="1"/>
  <c r="N1847" i="1"/>
  <c r="P1847" i="1"/>
  <c r="U1847" i="1"/>
  <c r="AB1847" i="1"/>
  <c r="AF1847" i="1"/>
  <c r="DL1847" i="1"/>
  <c r="H1848" i="1"/>
  <c r="AH1848" i="1" s="1"/>
  <c r="AI1848" i="1" s="1"/>
  <c r="I1848" i="1"/>
  <c r="J1848" i="1"/>
  <c r="N1848" i="1"/>
  <c r="P1848" i="1"/>
  <c r="U1848" i="1"/>
  <c r="AB1848" i="1"/>
  <c r="AF1848" i="1"/>
  <c r="DL1848" i="1"/>
  <c r="H1849" i="1"/>
  <c r="AH1849" i="1" s="1"/>
  <c r="AI1849" i="1" s="1"/>
  <c r="I1849" i="1"/>
  <c r="J1849" i="1"/>
  <c r="N1849" i="1"/>
  <c r="P1849" i="1"/>
  <c r="U1849" i="1"/>
  <c r="AB1849" i="1"/>
  <c r="AF1849" i="1"/>
  <c r="DL1849" i="1"/>
  <c r="H1850" i="1"/>
  <c r="AH1850" i="1" s="1"/>
  <c r="AI1850" i="1" s="1"/>
  <c r="I1850" i="1"/>
  <c r="J1850" i="1"/>
  <c r="N1850" i="1"/>
  <c r="P1850" i="1"/>
  <c r="U1850" i="1"/>
  <c r="AB1850" i="1"/>
  <c r="AF1850" i="1"/>
  <c r="DL1850" i="1"/>
  <c r="H1851" i="1"/>
  <c r="AH1851" i="1" s="1"/>
  <c r="AI1851" i="1" s="1"/>
  <c r="I1851" i="1"/>
  <c r="J1851" i="1"/>
  <c r="M1851" i="1"/>
  <c r="U1851" i="1"/>
  <c r="AB1851" i="1"/>
  <c r="AF1851" i="1"/>
  <c r="DL1851" i="1"/>
  <c r="H1852" i="1"/>
  <c r="AH1852" i="1" s="1"/>
  <c r="AI1852" i="1" s="1"/>
  <c r="I1852" i="1"/>
  <c r="J1852" i="1"/>
  <c r="M1852" i="1"/>
  <c r="U1852" i="1"/>
  <c r="AB1852" i="1"/>
  <c r="AF1852" i="1"/>
  <c r="DL1852" i="1"/>
  <c r="H1853" i="1"/>
  <c r="AH1853" i="1" s="1"/>
  <c r="AI1853" i="1" s="1"/>
  <c r="I1853" i="1"/>
  <c r="J1853" i="1"/>
  <c r="N1853" i="1"/>
  <c r="P1853" i="1"/>
  <c r="U1853" i="1"/>
  <c r="AB1853" i="1"/>
  <c r="AF1853" i="1"/>
  <c r="DL1853" i="1"/>
  <c r="H1854" i="1"/>
  <c r="AH1854" i="1" s="1"/>
  <c r="AI1854" i="1" s="1"/>
  <c r="I1854" i="1"/>
  <c r="J1854" i="1"/>
  <c r="N1854" i="1"/>
  <c r="P1854" i="1"/>
  <c r="U1854" i="1"/>
  <c r="AB1854" i="1"/>
  <c r="AF1854" i="1"/>
  <c r="DL1854" i="1"/>
  <c r="H1855" i="1"/>
  <c r="AH1855" i="1" s="1"/>
  <c r="AI1855" i="1" s="1"/>
  <c r="I1855" i="1"/>
  <c r="J1855" i="1"/>
  <c r="N1855" i="1"/>
  <c r="P1855" i="1"/>
  <c r="U1855" i="1"/>
  <c r="AB1855" i="1"/>
  <c r="AF1855" i="1"/>
  <c r="DL1855" i="1"/>
  <c r="H1856" i="1"/>
  <c r="AH1856" i="1" s="1"/>
  <c r="AI1856" i="1" s="1"/>
  <c r="I1856" i="1"/>
  <c r="J1856" i="1"/>
  <c r="N1856" i="1"/>
  <c r="P1856" i="1"/>
  <c r="U1856" i="1"/>
  <c r="AB1856" i="1"/>
  <c r="AF1856" i="1"/>
  <c r="DL1856" i="1"/>
  <c r="H1857" i="1"/>
  <c r="AH1857" i="1" s="1"/>
  <c r="AI1857" i="1" s="1"/>
  <c r="I1857" i="1"/>
  <c r="J1857" i="1"/>
  <c r="N1857" i="1"/>
  <c r="P1857" i="1"/>
  <c r="U1857" i="1"/>
  <c r="AB1857" i="1"/>
  <c r="AF1857" i="1"/>
  <c r="DL1857" i="1"/>
  <c r="H1858" i="1"/>
  <c r="AH1858" i="1" s="1"/>
  <c r="AI1858" i="1" s="1"/>
  <c r="I1858" i="1"/>
  <c r="J1858" i="1"/>
  <c r="N1858" i="1"/>
  <c r="P1858" i="1"/>
  <c r="U1858" i="1"/>
  <c r="AB1858" i="1"/>
  <c r="AF1858" i="1"/>
  <c r="DL1858" i="1"/>
  <c r="H1859" i="1"/>
  <c r="AH1859" i="1" s="1"/>
  <c r="AI1859" i="1" s="1"/>
  <c r="I1859" i="1"/>
  <c r="J1859" i="1"/>
  <c r="N1859" i="1"/>
  <c r="P1859" i="1"/>
  <c r="U1859" i="1"/>
  <c r="AB1859" i="1"/>
  <c r="AF1859" i="1"/>
  <c r="DL1859" i="1"/>
  <c r="H1860" i="1"/>
  <c r="AH1860" i="1" s="1"/>
  <c r="AI1860" i="1" s="1"/>
  <c r="I1860" i="1"/>
  <c r="J1860" i="1"/>
  <c r="N1860" i="1"/>
  <c r="P1860" i="1"/>
  <c r="U1860" i="1"/>
  <c r="AB1860" i="1"/>
  <c r="AF1860" i="1"/>
  <c r="DL1860" i="1"/>
  <c r="H1861" i="1"/>
  <c r="AH1861" i="1" s="1"/>
  <c r="AI1861" i="1" s="1"/>
  <c r="I1861" i="1"/>
  <c r="J1861" i="1"/>
  <c r="N1861" i="1"/>
  <c r="P1861" i="1"/>
  <c r="U1861" i="1"/>
  <c r="AB1861" i="1"/>
  <c r="AF1861" i="1"/>
  <c r="DL1861" i="1"/>
  <c r="H1862" i="1"/>
  <c r="AH1862" i="1" s="1"/>
  <c r="AI1862" i="1" s="1"/>
  <c r="I1862" i="1"/>
  <c r="J1862" i="1"/>
  <c r="N1862" i="1"/>
  <c r="P1862" i="1"/>
  <c r="U1862" i="1"/>
  <c r="AB1862" i="1"/>
  <c r="AF1862" i="1"/>
  <c r="DL1862" i="1"/>
  <c r="H1863" i="1"/>
  <c r="AH1863" i="1" s="1"/>
  <c r="AI1863" i="1" s="1"/>
  <c r="I1863" i="1"/>
  <c r="J1863" i="1"/>
  <c r="N1863" i="1"/>
  <c r="P1863" i="1"/>
  <c r="U1863" i="1"/>
  <c r="AB1863" i="1"/>
  <c r="AF1863" i="1"/>
  <c r="DL1863" i="1"/>
  <c r="H1864" i="1"/>
  <c r="AH1864" i="1" s="1"/>
  <c r="AI1864" i="1" s="1"/>
  <c r="I1864" i="1"/>
  <c r="J1864" i="1"/>
  <c r="N1864" i="1"/>
  <c r="P1864" i="1"/>
  <c r="U1864" i="1"/>
  <c r="AB1864" i="1"/>
  <c r="AF1864" i="1"/>
  <c r="DL1864" i="1"/>
  <c r="H1865" i="1"/>
  <c r="AH1865" i="1" s="1"/>
  <c r="AI1865" i="1" s="1"/>
  <c r="I1865" i="1"/>
  <c r="J1865" i="1"/>
  <c r="N1865" i="1"/>
  <c r="P1865" i="1"/>
  <c r="U1865" i="1"/>
  <c r="AB1865" i="1"/>
  <c r="AF1865" i="1"/>
  <c r="DL1865" i="1"/>
  <c r="H1866" i="1"/>
  <c r="AH1866" i="1" s="1"/>
  <c r="AI1866" i="1" s="1"/>
  <c r="I1866" i="1"/>
  <c r="J1866" i="1"/>
  <c r="N1866" i="1"/>
  <c r="P1866" i="1"/>
  <c r="U1866" i="1"/>
  <c r="AB1866" i="1"/>
  <c r="AF1866" i="1"/>
  <c r="DL1866" i="1"/>
  <c r="H1867" i="1"/>
  <c r="AH1867" i="1" s="1"/>
  <c r="AI1867" i="1" s="1"/>
  <c r="I1867" i="1"/>
  <c r="J1867" i="1"/>
  <c r="N1867" i="1"/>
  <c r="P1867" i="1"/>
  <c r="U1867" i="1"/>
  <c r="AB1867" i="1"/>
  <c r="AF1867" i="1"/>
  <c r="DL1867" i="1"/>
  <c r="H1868" i="1"/>
  <c r="AH1868" i="1" s="1"/>
  <c r="AI1868" i="1" s="1"/>
  <c r="I1868" i="1"/>
  <c r="J1868" i="1"/>
  <c r="N1868" i="1"/>
  <c r="P1868" i="1"/>
  <c r="U1868" i="1"/>
  <c r="AB1868" i="1"/>
  <c r="AF1868" i="1"/>
  <c r="DL1868" i="1"/>
  <c r="H1869" i="1"/>
  <c r="AH1869" i="1" s="1"/>
  <c r="AI1869" i="1" s="1"/>
  <c r="I1869" i="1"/>
  <c r="J1869" i="1"/>
  <c r="N1869" i="1"/>
  <c r="P1869" i="1"/>
  <c r="U1869" i="1"/>
  <c r="AB1869" i="1"/>
  <c r="AF1869" i="1"/>
  <c r="DL1869" i="1"/>
  <c r="H1870" i="1"/>
  <c r="AH1870" i="1" s="1"/>
  <c r="AI1870" i="1" s="1"/>
  <c r="I1870" i="1"/>
  <c r="J1870" i="1"/>
  <c r="N1870" i="1"/>
  <c r="P1870" i="1"/>
  <c r="U1870" i="1"/>
  <c r="AB1870" i="1"/>
  <c r="AF1870" i="1"/>
  <c r="DL1870" i="1"/>
  <c r="H1871" i="1"/>
  <c r="AH1871" i="1" s="1"/>
  <c r="AI1871" i="1" s="1"/>
  <c r="I1871" i="1"/>
  <c r="J1871" i="1"/>
  <c r="N1871" i="1"/>
  <c r="P1871" i="1"/>
  <c r="U1871" i="1"/>
  <c r="AB1871" i="1"/>
  <c r="AF1871" i="1"/>
  <c r="DL1871" i="1"/>
  <c r="H1872" i="1"/>
  <c r="AH1872" i="1" s="1"/>
  <c r="AI1872" i="1" s="1"/>
  <c r="I1872" i="1"/>
  <c r="J1872" i="1"/>
  <c r="N1872" i="1"/>
  <c r="P1872" i="1"/>
  <c r="U1872" i="1"/>
  <c r="AB1872" i="1"/>
  <c r="AF1872" i="1"/>
  <c r="DL1872" i="1"/>
  <c r="H1873" i="1"/>
  <c r="AH1873" i="1" s="1"/>
  <c r="AI1873" i="1" s="1"/>
  <c r="I1873" i="1"/>
  <c r="J1873" i="1"/>
  <c r="N1873" i="1"/>
  <c r="P1873" i="1"/>
  <c r="U1873" i="1"/>
  <c r="AB1873" i="1"/>
  <c r="AF1873" i="1"/>
  <c r="DL1873" i="1"/>
  <c r="H1874" i="1"/>
  <c r="AH1874" i="1" s="1"/>
  <c r="AI1874" i="1" s="1"/>
  <c r="I1874" i="1"/>
  <c r="J1874" i="1"/>
  <c r="N1874" i="1"/>
  <c r="P1874" i="1"/>
  <c r="U1874" i="1"/>
  <c r="AB1874" i="1"/>
  <c r="AF1874" i="1"/>
  <c r="DL1874" i="1"/>
  <c r="H1875" i="1"/>
  <c r="AH1875" i="1" s="1"/>
  <c r="AI1875" i="1" s="1"/>
  <c r="I1875" i="1"/>
  <c r="J1875" i="1"/>
  <c r="N1875" i="1"/>
  <c r="P1875" i="1"/>
  <c r="U1875" i="1"/>
  <c r="AB1875" i="1"/>
  <c r="AF1875" i="1"/>
  <c r="DL1875" i="1"/>
  <c r="H1876" i="1"/>
  <c r="AH1876" i="1" s="1"/>
  <c r="AI1876" i="1" s="1"/>
  <c r="I1876" i="1"/>
  <c r="J1876" i="1"/>
  <c r="N1876" i="1"/>
  <c r="P1876" i="1"/>
  <c r="U1876" i="1"/>
  <c r="AB1876" i="1"/>
  <c r="AF1876" i="1"/>
  <c r="DL1876" i="1"/>
  <c r="H1877" i="1"/>
  <c r="AH1877" i="1" s="1"/>
  <c r="AI1877" i="1" s="1"/>
  <c r="I1877" i="1"/>
  <c r="J1877" i="1"/>
  <c r="N1877" i="1"/>
  <c r="P1877" i="1"/>
  <c r="U1877" i="1"/>
  <c r="AB1877" i="1"/>
  <c r="AF1877" i="1"/>
  <c r="DL1877" i="1"/>
  <c r="H1878" i="1"/>
  <c r="AH1878" i="1" s="1"/>
  <c r="AI1878" i="1" s="1"/>
  <c r="I1878" i="1"/>
  <c r="J1878" i="1"/>
  <c r="N1878" i="1"/>
  <c r="P1878" i="1"/>
  <c r="U1878" i="1"/>
  <c r="AB1878" i="1"/>
  <c r="AF1878" i="1"/>
  <c r="DL1878" i="1"/>
  <c r="H1879" i="1"/>
  <c r="AH1879" i="1" s="1"/>
  <c r="AI1879" i="1" s="1"/>
  <c r="I1879" i="1"/>
  <c r="J1879" i="1"/>
  <c r="N1879" i="1"/>
  <c r="P1879" i="1"/>
  <c r="U1879" i="1"/>
  <c r="AB1879" i="1"/>
  <c r="AF1879" i="1"/>
  <c r="DL1879" i="1"/>
  <c r="H1880" i="1"/>
  <c r="AH1880" i="1" s="1"/>
  <c r="AI1880" i="1" s="1"/>
  <c r="I1880" i="1"/>
  <c r="J1880" i="1"/>
  <c r="N1880" i="1"/>
  <c r="P1880" i="1"/>
  <c r="U1880" i="1"/>
  <c r="AB1880" i="1"/>
  <c r="AF1880" i="1"/>
  <c r="DL1880" i="1"/>
  <c r="H1881" i="1"/>
  <c r="AH1881" i="1" s="1"/>
  <c r="AI1881" i="1" s="1"/>
  <c r="I1881" i="1"/>
  <c r="J1881" i="1"/>
  <c r="N1881" i="1"/>
  <c r="P1881" i="1"/>
  <c r="U1881" i="1"/>
  <c r="AB1881" i="1"/>
  <c r="AF1881" i="1"/>
  <c r="DL1881" i="1"/>
  <c r="H1882" i="1"/>
  <c r="AH1882" i="1" s="1"/>
  <c r="AI1882" i="1" s="1"/>
  <c r="I1882" i="1"/>
  <c r="J1882" i="1"/>
  <c r="N1882" i="1"/>
  <c r="P1882" i="1"/>
  <c r="U1882" i="1"/>
  <c r="AB1882" i="1"/>
  <c r="AF1882" i="1"/>
  <c r="DL1882" i="1"/>
  <c r="H1883" i="1"/>
  <c r="AH1883" i="1" s="1"/>
  <c r="AI1883" i="1" s="1"/>
  <c r="I1883" i="1"/>
  <c r="J1883" i="1"/>
  <c r="N1883" i="1"/>
  <c r="P1883" i="1"/>
  <c r="U1883" i="1"/>
  <c r="AB1883" i="1"/>
  <c r="AF1883" i="1"/>
  <c r="DL1883" i="1"/>
  <c r="H1884" i="1"/>
  <c r="AH1884" i="1" s="1"/>
  <c r="AI1884" i="1" s="1"/>
  <c r="I1884" i="1"/>
  <c r="J1884" i="1"/>
  <c r="N1884" i="1"/>
  <c r="P1884" i="1"/>
  <c r="U1884" i="1"/>
  <c r="AB1884" i="1"/>
  <c r="AF1884" i="1"/>
  <c r="DL1884" i="1"/>
  <c r="H1885" i="1"/>
  <c r="AH1885" i="1" s="1"/>
  <c r="AI1885" i="1" s="1"/>
  <c r="I1885" i="1"/>
  <c r="J1885" i="1"/>
  <c r="N1885" i="1"/>
  <c r="P1885" i="1"/>
  <c r="U1885" i="1"/>
  <c r="AB1885" i="1"/>
  <c r="AF1885" i="1"/>
  <c r="DL1885" i="1"/>
  <c r="H1886" i="1"/>
  <c r="AH1886" i="1" s="1"/>
  <c r="AI1886" i="1" s="1"/>
  <c r="I1886" i="1"/>
  <c r="J1886" i="1"/>
  <c r="N1886" i="1"/>
  <c r="P1886" i="1"/>
  <c r="U1886" i="1"/>
  <c r="AB1886" i="1"/>
  <c r="AF1886" i="1"/>
  <c r="DL1886" i="1"/>
  <c r="H1887" i="1"/>
  <c r="AH1887" i="1" s="1"/>
  <c r="AI1887" i="1" s="1"/>
  <c r="I1887" i="1"/>
  <c r="J1887" i="1"/>
  <c r="N1887" i="1"/>
  <c r="P1887" i="1"/>
  <c r="U1887" i="1"/>
  <c r="AB1887" i="1"/>
  <c r="AF1887" i="1"/>
  <c r="DL1887" i="1"/>
  <c r="H1888" i="1"/>
  <c r="AH1888" i="1" s="1"/>
  <c r="AI1888" i="1" s="1"/>
  <c r="I1888" i="1"/>
  <c r="J1888" i="1"/>
  <c r="N1888" i="1"/>
  <c r="P1888" i="1"/>
  <c r="U1888" i="1"/>
  <c r="AB1888" i="1"/>
  <c r="AF1888" i="1"/>
  <c r="DL1888" i="1"/>
  <c r="H1889" i="1"/>
  <c r="AH1889" i="1" s="1"/>
  <c r="AI1889" i="1" s="1"/>
  <c r="I1889" i="1"/>
  <c r="J1889" i="1"/>
  <c r="N1889" i="1"/>
  <c r="P1889" i="1"/>
  <c r="U1889" i="1"/>
  <c r="AB1889" i="1"/>
  <c r="AF1889" i="1"/>
  <c r="DL1889" i="1"/>
  <c r="H1890" i="1"/>
  <c r="AH1890" i="1" s="1"/>
  <c r="AI1890" i="1" s="1"/>
  <c r="I1890" i="1"/>
  <c r="J1890" i="1"/>
  <c r="N1890" i="1"/>
  <c r="P1890" i="1"/>
  <c r="U1890" i="1"/>
  <c r="AB1890" i="1"/>
  <c r="AF1890" i="1"/>
  <c r="DL1890" i="1"/>
  <c r="H1891" i="1"/>
  <c r="AH1891" i="1" s="1"/>
  <c r="AI1891" i="1" s="1"/>
  <c r="I1891" i="1"/>
  <c r="J1891" i="1"/>
  <c r="N1891" i="1"/>
  <c r="P1891" i="1"/>
  <c r="U1891" i="1"/>
  <c r="AB1891" i="1"/>
  <c r="AF1891" i="1"/>
  <c r="DL1891" i="1"/>
  <c r="H1892" i="1"/>
  <c r="AH1892" i="1" s="1"/>
  <c r="AI1892" i="1" s="1"/>
  <c r="I1892" i="1"/>
  <c r="J1892" i="1"/>
  <c r="N1892" i="1"/>
  <c r="P1892" i="1"/>
  <c r="U1892" i="1"/>
  <c r="AB1892" i="1"/>
  <c r="AF1892" i="1"/>
  <c r="DL1892" i="1"/>
  <c r="H1893" i="1"/>
  <c r="AH1893" i="1" s="1"/>
  <c r="AI1893" i="1" s="1"/>
  <c r="I1893" i="1"/>
  <c r="J1893" i="1"/>
  <c r="N1893" i="1"/>
  <c r="P1893" i="1"/>
  <c r="U1893" i="1"/>
  <c r="AB1893" i="1"/>
  <c r="AF1893" i="1"/>
  <c r="DL1893" i="1"/>
  <c r="H1894" i="1"/>
  <c r="AH1894" i="1" s="1"/>
  <c r="AI1894" i="1" s="1"/>
  <c r="I1894" i="1"/>
  <c r="J1894" i="1"/>
  <c r="N1894" i="1"/>
  <c r="P1894" i="1"/>
  <c r="U1894" i="1"/>
  <c r="AB1894" i="1"/>
  <c r="AF1894" i="1"/>
  <c r="DL1894" i="1"/>
  <c r="H1895" i="1"/>
  <c r="AH1895" i="1" s="1"/>
  <c r="AI1895" i="1" s="1"/>
  <c r="I1895" i="1"/>
  <c r="J1895" i="1"/>
  <c r="N1895" i="1"/>
  <c r="P1895" i="1"/>
  <c r="U1895" i="1"/>
  <c r="AB1895" i="1"/>
  <c r="AF1895" i="1"/>
  <c r="DL1895" i="1"/>
  <c r="H1896" i="1"/>
  <c r="AH1896" i="1" s="1"/>
  <c r="AI1896" i="1" s="1"/>
  <c r="I1896" i="1"/>
  <c r="J1896" i="1"/>
  <c r="N1896" i="1"/>
  <c r="P1896" i="1"/>
  <c r="U1896" i="1"/>
  <c r="AB1896" i="1"/>
  <c r="AF1896" i="1"/>
  <c r="DL1896" i="1"/>
  <c r="H1897" i="1"/>
  <c r="AH1897" i="1" s="1"/>
  <c r="AI1897" i="1" s="1"/>
  <c r="I1897" i="1"/>
  <c r="J1897" i="1"/>
  <c r="N1897" i="1"/>
  <c r="P1897" i="1"/>
  <c r="U1897" i="1"/>
  <c r="AB1897" i="1"/>
  <c r="AF1897" i="1"/>
  <c r="DL1897" i="1"/>
  <c r="H1898" i="1"/>
  <c r="AH1898" i="1" s="1"/>
  <c r="AI1898" i="1" s="1"/>
  <c r="I1898" i="1"/>
  <c r="J1898" i="1"/>
  <c r="N1898" i="1"/>
  <c r="P1898" i="1"/>
  <c r="U1898" i="1"/>
  <c r="AB1898" i="1"/>
  <c r="AF1898" i="1"/>
  <c r="DL1898" i="1"/>
  <c r="H1899" i="1"/>
  <c r="AH1899" i="1" s="1"/>
  <c r="AI1899" i="1" s="1"/>
  <c r="I1899" i="1"/>
  <c r="J1899" i="1"/>
  <c r="N1899" i="1"/>
  <c r="P1899" i="1"/>
  <c r="U1899" i="1"/>
  <c r="AB1899" i="1"/>
  <c r="AF1899" i="1"/>
  <c r="DL1899" i="1"/>
  <c r="H1900" i="1"/>
  <c r="AH1900" i="1" s="1"/>
  <c r="AI1900" i="1" s="1"/>
  <c r="I1900" i="1"/>
  <c r="J1900" i="1"/>
  <c r="N1900" i="1"/>
  <c r="P1900" i="1"/>
  <c r="U1900" i="1"/>
  <c r="AB1900" i="1"/>
  <c r="AF1900" i="1"/>
  <c r="DL1900" i="1"/>
  <c r="H1901" i="1"/>
  <c r="AH1901" i="1" s="1"/>
  <c r="AI1901" i="1" s="1"/>
  <c r="I1901" i="1"/>
  <c r="J1901" i="1"/>
  <c r="N1901" i="1"/>
  <c r="P1901" i="1"/>
  <c r="U1901" i="1"/>
  <c r="AB1901" i="1"/>
  <c r="AF1901" i="1"/>
  <c r="DL1901" i="1"/>
  <c r="H1902" i="1"/>
  <c r="AH1902" i="1" s="1"/>
  <c r="AI1902" i="1" s="1"/>
  <c r="I1902" i="1"/>
  <c r="J1902" i="1"/>
  <c r="N1902" i="1"/>
  <c r="P1902" i="1"/>
  <c r="U1902" i="1"/>
  <c r="AB1902" i="1"/>
  <c r="AF1902" i="1"/>
  <c r="DL1902" i="1"/>
  <c r="H1903" i="1"/>
  <c r="AH1903" i="1" s="1"/>
  <c r="AI1903" i="1" s="1"/>
  <c r="I1903" i="1"/>
  <c r="J1903" i="1"/>
  <c r="N1903" i="1"/>
  <c r="P1903" i="1"/>
  <c r="U1903" i="1"/>
  <c r="AB1903" i="1"/>
  <c r="AF1903" i="1"/>
  <c r="DL1903" i="1"/>
  <c r="H1904" i="1"/>
  <c r="AH1904" i="1" s="1"/>
  <c r="AI1904" i="1" s="1"/>
  <c r="I1904" i="1"/>
  <c r="J1904" i="1"/>
  <c r="N1904" i="1"/>
  <c r="P1904" i="1"/>
  <c r="U1904" i="1"/>
  <c r="AB1904" i="1"/>
  <c r="AF1904" i="1"/>
  <c r="DL1904" i="1"/>
  <c r="H1905" i="1"/>
  <c r="AH1905" i="1" s="1"/>
  <c r="AI1905" i="1" s="1"/>
  <c r="I1905" i="1"/>
  <c r="J1905" i="1"/>
  <c r="N1905" i="1"/>
  <c r="P1905" i="1"/>
  <c r="U1905" i="1"/>
  <c r="AB1905" i="1"/>
  <c r="AF1905" i="1"/>
  <c r="DL1905" i="1"/>
  <c r="H1906" i="1"/>
  <c r="AH1906" i="1" s="1"/>
  <c r="AI1906" i="1" s="1"/>
  <c r="I1906" i="1"/>
  <c r="J1906" i="1"/>
  <c r="N1906" i="1"/>
  <c r="P1906" i="1"/>
  <c r="U1906" i="1"/>
  <c r="AB1906" i="1"/>
  <c r="AF1906" i="1"/>
  <c r="DL1906" i="1"/>
  <c r="H1907" i="1"/>
  <c r="AH1907" i="1" s="1"/>
  <c r="AI1907" i="1" s="1"/>
  <c r="I1907" i="1"/>
  <c r="J1907" i="1"/>
  <c r="N1907" i="1"/>
  <c r="P1907" i="1"/>
  <c r="U1907" i="1"/>
  <c r="AB1907" i="1"/>
  <c r="AF1907" i="1"/>
  <c r="DL1907" i="1"/>
  <c r="H1908" i="1"/>
  <c r="AH1908" i="1" s="1"/>
  <c r="AI1908" i="1" s="1"/>
  <c r="I1908" i="1"/>
  <c r="J1908" i="1"/>
  <c r="M1908" i="1"/>
  <c r="P1908" i="1" s="1"/>
  <c r="U1908" i="1"/>
  <c r="AB1908" i="1"/>
  <c r="AF1908" i="1"/>
  <c r="DL1908" i="1"/>
  <c r="H1909" i="1"/>
  <c r="AH1909" i="1" s="1"/>
  <c r="AI1909" i="1" s="1"/>
  <c r="I1909" i="1"/>
  <c r="J1909" i="1"/>
  <c r="M1909" i="1"/>
  <c r="N1909" i="1" s="1"/>
  <c r="U1909" i="1"/>
  <c r="AB1909" i="1"/>
  <c r="AF1909" i="1"/>
  <c r="DL1909" i="1"/>
  <c r="H1910" i="1"/>
  <c r="AH1910" i="1" s="1"/>
  <c r="AI1910" i="1" s="1"/>
  <c r="I1910" i="1"/>
  <c r="J1910" i="1"/>
  <c r="N1910" i="1"/>
  <c r="P1910" i="1"/>
  <c r="U1910" i="1"/>
  <c r="AB1910" i="1"/>
  <c r="AF1910" i="1"/>
  <c r="DL1910" i="1"/>
  <c r="H1911" i="1"/>
  <c r="AH1911" i="1" s="1"/>
  <c r="AI1911" i="1" s="1"/>
  <c r="I1911" i="1"/>
  <c r="J1911" i="1"/>
  <c r="N1911" i="1"/>
  <c r="P1911" i="1"/>
  <c r="U1911" i="1"/>
  <c r="AB1911" i="1"/>
  <c r="AF1911" i="1"/>
  <c r="DL1911" i="1"/>
  <c r="H1912" i="1"/>
  <c r="AH1912" i="1" s="1"/>
  <c r="AI1912" i="1" s="1"/>
  <c r="I1912" i="1"/>
  <c r="J1912" i="1"/>
  <c r="N1912" i="1"/>
  <c r="P1912" i="1"/>
  <c r="U1912" i="1"/>
  <c r="AB1912" i="1"/>
  <c r="AF1912" i="1"/>
  <c r="DL1912" i="1"/>
  <c r="H1913" i="1"/>
  <c r="AH1913" i="1" s="1"/>
  <c r="AI1913" i="1" s="1"/>
  <c r="I1913" i="1"/>
  <c r="J1913" i="1"/>
  <c r="N1913" i="1"/>
  <c r="P1913" i="1"/>
  <c r="U1913" i="1"/>
  <c r="AB1913" i="1"/>
  <c r="AF1913" i="1"/>
  <c r="DL1913" i="1"/>
  <c r="H1914" i="1"/>
  <c r="AH1914" i="1" s="1"/>
  <c r="AI1914" i="1" s="1"/>
  <c r="I1914" i="1"/>
  <c r="J1914" i="1"/>
  <c r="N1914" i="1"/>
  <c r="P1914" i="1"/>
  <c r="U1914" i="1"/>
  <c r="AB1914" i="1"/>
  <c r="AF1914" i="1"/>
  <c r="DL1914" i="1"/>
  <c r="H1915" i="1"/>
  <c r="AH1915" i="1" s="1"/>
  <c r="AI1915" i="1" s="1"/>
  <c r="I1915" i="1"/>
  <c r="J1915" i="1"/>
  <c r="N1915" i="1"/>
  <c r="P1915" i="1"/>
  <c r="U1915" i="1"/>
  <c r="AB1915" i="1"/>
  <c r="AF1915" i="1"/>
  <c r="H1916" i="1"/>
  <c r="AH1916" i="1" s="1"/>
  <c r="AI1916" i="1" s="1"/>
  <c r="I1916" i="1"/>
  <c r="J1916" i="1"/>
  <c r="N1916" i="1"/>
  <c r="P1916" i="1"/>
  <c r="U1916" i="1"/>
  <c r="AB1916" i="1"/>
  <c r="AF1916" i="1"/>
  <c r="H1917" i="1"/>
  <c r="AH1917" i="1" s="1"/>
  <c r="AI1917" i="1" s="1"/>
  <c r="I1917" i="1"/>
  <c r="J1917" i="1"/>
  <c r="N1917" i="1"/>
  <c r="P1917" i="1"/>
  <c r="U1917" i="1"/>
  <c r="AB1917" i="1"/>
  <c r="AF1917" i="1"/>
  <c r="DL1917" i="1"/>
  <c r="H1918" i="1"/>
  <c r="AH1918" i="1" s="1"/>
  <c r="AI1918" i="1" s="1"/>
  <c r="I1918" i="1"/>
  <c r="J1918" i="1"/>
  <c r="N1918" i="1"/>
  <c r="P1918" i="1"/>
  <c r="U1918" i="1"/>
  <c r="AB1918" i="1"/>
  <c r="AF1918" i="1"/>
  <c r="DL1918" i="1"/>
  <c r="H1919" i="1"/>
  <c r="AH1919" i="1" s="1"/>
  <c r="AI1919" i="1" s="1"/>
  <c r="I1919" i="1"/>
  <c r="J1919" i="1"/>
  <c r="N1919" i="1"/>
  <c r="P1919" i="1"/>
  <c r="U1919" i="1"/>
  <c r="AB1919" i="1"/>
  <c r="AF1919" i="1"/>
  <c r="DL1919" i="1"/>
  <c r="H1920" i="1"/>
  <c r="AH1920" i="1" s="1"/>
  <c r="AI1920" i="1" s="1"/>
  <c r="I1920" i="1"/>
  <c r="J1920" i="1"/>
  <c r="N1920" i="1"/>
  <c r="P1920" i="1"/>
  <c r="U1920" i="1"/>
  <c r="AB1920" i="1"/>
  <c r="AF1920" i="1"/>
  <c r="DL1920" i="1"/>
  <c r="H1921" i="1"/>
  <c r="AH1921" i="1" s="1"/>
  <c r="AI1921" i="1" s="1"/>
  <c r="I1921" i="1"/>
  <c r="J1921" i="1"/>
  <c r="N1921" i="1"/>
  <c r="P1921" i="1"/>
  <c r="U1921" i="1"/>
  <c r="AB1921" i="1"/>
  <c r="AF1921" i="1"/>
  <c r="DL1921" i="1"/>
  <c r="H1922" i="1"/>
  <c r="AH1922" i="1" s="1"/>
  <c r="AI1922" i="1" s="1"/>
  <c r="I1922" i="1"/>
  <c r="J1922" i="1"/>
  <c r="N1922" i="1"/>
  <c r="P1922" i="1"/>
  <c r="U1922" i="1"/>
  <c r="AB1922" i="1"/>
  <c r="AF1922" i="1"/>
  <c r="DL1922" i="1"/>
  <c r="H1923" i="1"/>
  <c r="AH1923" i="1" s="1"/>
  <c r="AI1923" i="1" s="1"/>
  <c r="I1923" i="1"/>
  <c r="J1923" i="1"/>
  <c r="N1923" i="1"/>
  <c r="P1923" i="1"/>
  <c r="U1923" i="1"/>
  <c r="AB1923" i="1"/>
  <c r="AF1923" i="1"/>
  <c r="DL1923" i="1"/>
  <c r="H1924" i="1"/>
  <c r="I1924" i="1"/>
  <c r="J1924" i="1"/>
  <c r="N1924" i="1"/>
  <c r="P1924" i="1"/>
  <c r="U1924" i="1"/>
  <c r="AB1924" i="1"/>
  <c r="AF1924" i="1"/>
  <c r="AH1924" i="1"/>
  <c r="AI1924" i="1" s="1"/>
  <c r="DL1924" i="1"/>
  <c r="H1925" i="1"/>
  <c r="AH1925" i="1" s="1"/>
  <c r="AI1925" i="1" s="1"/>
  <c r="I1925" i="1"/>
  <c r="J1925" i="1"/>
  <c r="N1925" i="1"/>
  <c r="P1925" i="1"/>
  <c r="U1925" i="1"/>
  <c r="AB1925" i="1"/>
  <c r="AF1925" i="1"/>
  <c r="DL1925" i="1"/>
  <c r="H1926" i="1"/>
  <c r="AH1926" i="1" s="1"/>
  <c r="AI1926" i="1" s="1"/>
  <c r="I1926" i="1"/>
  <c r="J1926" i="1"/>
  <c r="N1926" i="1"/>
  <c r="P1926" i="1"/>
  <c r="U1926" i="1"/>
  <c r="AB1926" i="1"/>
  <c r="AF1926" i="1"/>
  <c r="DL1926" i="1"/>
  <c r="H1927" i="1"/>
  <c r="AH1927" i="1" s="1"/>
  <c r="AI1927" i="1" s="1"/>
  <c r="I1927" i="1"/>
  <c r="J1927" i="1"/>
  <c r="N1927" i="1"/>
  <c r="P1927" i="1"/>
  <c r="U1927" i="1"/>
  <c r="AB1927" i="1"/>
  <c r="AF1927" i="1"/>
  <c r="DL1927" i="1"/>
  <c r="H1928" i="1"/>
  <c r="AH1928" i="1" s="1"/>
  <c r="AI1928" i="1" s="1"/>
  <c r="I1928" i="1"/>
  <c r="J1928" i="1"/>
  <c r="N1928" i="1"/>
  <c r="P1928" i="1"/>
  <c r="U1928" i="1"/>
  <c r="AB1928" i="1"/>
  <c r="AF1928" i="1"/>
  <c r="DL1928" i="1"/>
  <c r="H1929" i="1"/>
  <c r="AH1929" i="1" s="1"/>
  <c r="AI1929" i="1" s="1"/>
  <c r="I1929" i="1"/>
  <c r="J1929" i="1"/>
  <c r="N1929" i="1"/>
  <c r="P1929" i="1"/>
  <c r="U1929" i="1"/>
  <c r="AB1929" i="1"/>
  <c r="AF1929" i="1"/>
  <c r="DL1929" i="1"/>
  <c r="H1930" i="1"/>
  <c r="AH1930" i="1" s="1"/>
  <c r="AI1930" i="1" s="1"/>
  <c r="I1930" i="1"/>
  <c r="J1930" i="1"/>
  <c r="N1930" i="1"/>
  <c r="P1930" i="1"/>
  <c r="U1930" i="1"/>
  <c r="AB1930" i="1"/>
  <c r="AF1930" i="1"/>
  <c r="DL1930" i="1"/>
  <c r="H1931" i="1"/>
  <c r="AH1931" i="1" s="1"/>
  <c r="AI1931" i="1" s="1"/>
  <c r="I1931" i="1"/>
  <c r="J1931" i="1"/>
  <c r="N1931" i="1"/>
  <c r="P1931" i="1"/>
  <c r="U1931" i="1"/>
  <c r="AB1931" i="1"/>
  <c r="AF1931" i="1"/>
  <c r="DL1931" i="1"/>
  <c r="H1932" i="1"/>
  <c r="AH1932" i="1" s="1"/>
  <c r="AI1932" i="1" s="1"/>
  <c r="I1932" i="1"/>
  <c r="J1932" i="1"/>
  <c r="N1932" i="1"/>
  <c r="P1932" i="1"/>
  <c r="U1932" i="1"/>
  <c r="AB1932" i="1"/>
  <c r="AF1932" i="1"/>
  <c r="DL1932" i="1"/>
  <c r="H1933" i="1"/>
  <c r="AH1933" i="1" s="1"/>
  <c r="AI1933" i="1" s="1"/>
  <c r="I1933" i="1"/>
  <c r="J1933" i="1"/>
  <c r="N1933" i="1"/>
  <c r="P1933" i="1"/>
  <c r="U1933" i="1"/>
  <c r="AB1933" i="1"/>
  <c r="AF1933" i="1"/>
  <c r="DL1933" i="1"/>
  <c r="H1934" i="1"/>
  <c r="AH1934" i="1" s="1"/>
  <c r="AI1934" i="1" s="1"/>
  <c r="I1934" i="1"/>
  <c r="J1934" i="1"/>
  <c r="M1934" i="1"/>
  <c r="N1934" i="1" s="1"/>
  <c r="U1934" i="1"/>
  <c r="AB1934" i="1"/>
  <c r="AF1934" i="1"/>
  <c r="DL1934" i="1"/>
  <c r="H1935" i="1"/>
  <c r="AH1935" i="1" s="1"/>
  <c r="AI1935" i="1" s="1"/>
  <c r="I1935" i="1"/>
  <c r="J1935" i="1"/>
  <c r="N1935" i="1"/>
  <c r="P1935" i="1"/>
  <c r="U1935" i="1"/>
  <c r="AB1935" i="1"/>
  <c r="AF1935" i="1"/>
  <c r="DL1935" i="1"/>
  <c r="H1936" i="1"/>
  <c r="AH1936" i="1" s="1"/>
  <c r="AI1936" i="1" s="1"/>
  <c r="I1936" i="1"/>
  <c r="J1936" i="1"/>
  <c r="N1936" i="1"/>
  <c r="P1936" i="1"/>
  <c r="U1936" i="1"/>
  <c r="AB1936" i="1"/>
  <c r="AF1936" i="1"/>
  <c r="DL1936" i="1"/>
  <c r="H1937" i="1"/>
  <c r="AH1937" i="1" s="1"/>
  <c r="AI1937" i="1" s="1"/>
  <c r="I1937" i="1"/>
  <c r="J1937" i="1"/>
  <c r="N1937" i="1"/>
  <c r="P1937" i="1"/>
  <c r="U1937" i="1"/>
  <c r="AB1937" i="1"/>
  <c r="AF1937" i="1"/>
  <c r="DL1937" i="1"/>
  <c r="H1938" i="1"/>
  <c r="AH1938" i="1" s="1"/>
  <c r="AI1938" i="1" s="1"/>
  <c r="I1938" i="1"/>
  <c r="J1938" i="1"/>
  <c r="M1938" i="1"/>
  <c r="N1938" i="1" s="1"/>
  <c r="U1938" i="1"/>
  <c r="AB1938" i="1"/>
  <c r="AF1938" i="1"/>
  <c r="DL1938" i="1"/>
  <c r="H1939" i="1"/>
  <c r="AH1939" i="1" s="1"/>
  <c r="AI1939" i="1" s="1"/>
  <c r="I1939" i="1"/>
  <c r="J1939" i="1"/>
  <c r="N1939" i="1"/>
  <c r="P1939" i="1"/>
  <c r="U1939" i="1"/>
  <c r="AB1939" i="1"/>
  <c r="AF1939" i="1"/>
  <c r="DL1939" i="1"/>
  <c r="H1940" i="1"/>
  <c r="AH1940" i="1" s="1"/>
  <c r="AI1940" i="1" s="1"/>
  <c r="I1940" i="1"/>
  <c r="J1940" i="1"/>
  <c r="N1940" i="1"/>
  <c r="P1940" i="1"/>
  <c r="U1940" i="1"/>
  <c r="AB1940" i="1"/>
  <c r="AF1940" i="1"/>
  <c r="DL1940" i="1"/>
  <c r="H1941" i="1"/>
  <c r="AH1941" i="1" s="1"/>
  <c r="AI1941" i="1" s="1"/>
  <c r="I1941" i="1"/>
  <c r="J1941" i="1"/>
  <c r="N1941" i="1"/>
  <c r="P1941" i="1"/>
  <c r="U1941" i="1"/>
  <c r="AB1941" i="1"/>
  <c r="AF1941" i="1"/>
  <c r="DL1941" i="1"/>
  <c r="H1942" i="1"/>
  <c r="AH1942" i="1" s="1"/>
  <c r="AI1942" i="1" s="1"/>
  <c r="I1942" i="1"/>
  <c r="J1942" i="1"/>
  <c r="N1942" i="1"/>
  <c r="P1942" i="1"/>
  <c r="U1942" i="1"/>
  <c r="AB1942" i="1"/>
  <c r="AF1942" i="1"/>
  <c r="DL1942" i="1"/>
  <c r="H1943" i="1"/>
  <c r="AH1943" i="1" s="1"/>
  <c r="AI1943" i="1" s="1"/>
  <c r="I1943" i="1"/>
  <c r="J1943" i="1"/>
  <c r="N1943" i="1"/>
  <c r="P1943" i="1"/>
  <c r="U1943" i="1"/>
  <c r="AB1943" i="1"/>
  <c r="AF1943" i="1"/>
  <c r="DL1943" i="1"/>
  <c r="H1944" i="1"/>
  <c r="AH1944" i="1" s="1"/>
  <c r="AI1944" i="1" s="1"/>
  <c r="I1944" i="1"/>
  <c r="J1944" i="1"/>
  <c r="N1944" i="1"/>
  <c r="P1944" i="1"/>
  <c r="U1944" i="1"/>
  <c r="AB1944" i="1"/>
  <c r="AF1944" i="1"/>
  <c r="DL1944" i="1"/>
  <c r="H1945" i="1"/>
  <c r="AH1945" i="1" s="1"/>
  <c r="AI1945" i="1" s="1"/>
  <c r="I1945" i="1"/>
  <c r="J1945" i="1"/>
  <c r="N1945" i="1"/>
  <c r="P1945" i="1"/>
  <c r="U1945" i="1"/>
  <c r="AB1945" i="1"/>
  <c r="AF1945" i="1"/>
  <c r="DL1945" i="1"/>
  <c r="H1946" i="1"/>
  <c r="AH1946" i="1" s="1"/>
  <c r="AI1946" i="1" s="1"/>
  <c r="I1946" i="1"/>
  <c r="J1946" i="1"/>
  <c r="M1946" i="1"/>
  <c r="P1946" i="1" s="1"/>
  <c r="U1946" i="1"/>
  <c r="AB1946" i="1"/>
  <c r="AF1946" i="1"/>
  <c r="DL1946" i="1"/>
  <c r="H1947" i="1"/>
  <c r="AH1947" i="1" s="1"/>
  <c r="AI1947" i="1" s="1"/>
  <c r="I1947" i="1"/>
  <c r="J1947" i="1"/>
  <c r="N1947" i="1"/>
  <c r="P1947" i="1"/>
  <c r="U1947" i="1"/>
  <c r="AB1947" i="1"/>
  <c r="AF1947" i="1"/>
  <c r="DL1947" i="1"/>
  <c r="H1948" i="1"/>
  <c r="AH1948" i="1" s="1"/>
  <c r="AI1948" i="1" s="1"/>
  <c r="I1948" i="1"/>
  <c r="J1948" i="1"/>
  <c r="M1948" i="1"/>
  <c r="U1948" i="1"/>
  <c r="AB1948" i="1"/>
  <c r="AF1948" i="1"/>
  <c r="DL1948" i="1"/>
  <c r="H1949" i="1"/>
  <c r="AH1949" i="1" s="1"/>
  <c r="AI1949" i="1" s="1"/>
  <c r="I1949" i="1"/>
  <c r="J1949" i="1"/>
  <c r="M1949" i="1"/>
  <c r="P1949" i="1" s="1"/>
  <c r="U1949" i="1"/>
  <c r="AB1949" i="1"/>
  <c r="AF1949" i="1"/>
  <c r="DL1949" i="1"/>
  <c r="H1950" i="1"/>
  <c r="AH1950" i="1" s="1"/>
  <c r="AI1950" i="1" s="1"/>
  <c r="I1950" i="1"/>
  <c r="J1950" i="1"/>
  <c r="N1950" i="1"/>
  <c r="P1950" i="1"/>
  <c r="U1950" i="1"/>
  <c r="AB1950" i="1"/>
  <c r="AF1950" i="1"/>
  <c r="DL1950" i="1"/>
  <c r="H1951" i="1"/>
  <c r="AH1951" i="1" s="1"/>
  <c r="AI1951" i="1" s="1"/>
  <c r="I1951" i="1"/>
  <c r="J1951" i="1"/>
  <c r="N1951" i="1"/>
  <c r="O1951" i="1" s="1"/>
  <c r="P1951" i="1"/>
  <c r="U1951" i="1"/>
  <c r="AB1951" i="1"/>
  <c r="AF1951" i="1"/>
  <c r="DL1951" i="1"/>
  <c r="H1952" i="1"/>
  <c r="AH1952" i="1" s="1"/>
  <c r="AI1952" i="1" s="1"/>
  <c r="I1952" i="1"/>
  <c r="J1952" i="1"/>
  <c r="M1952" i="1"/>
  <c r="P1952" i="1" s="1"/>
  <c r="U1952" i="1"/>
  <c r="AB1952" i="1"/>
  <c r="AF1952" i="1"/>
  <c r="DL1952" i="1"/>
  <c r="H1953" i="1"/>
  <c r="AH1953" i="1" s="1"/>
  <c r="AI1953" i="1" s="1"/>
  <c r="I1953" i="1"/>
  <c r="J1953" i="1"/>
  <c r="N1953" i="1"/>
  <c r="P1953" i="1"/>
  <c r="U1953" i="1"/>
  <c r="AB1953" i="1"/>
  <c r="AF1953" i="1"/>
  <c r="DL1953" i="1"/>
  <c r="H1954" i="1"/>
  <c r="AH1954" i="1" s="1"/>
  <c r="AI1954" i="1" s="1"/>
  <c r="I1954" i="1"/>
  <c r="J1954" i="1"/>
  <c r="N1954" i="1"/>
  <c r="P1954" i="1"/>
  <c r="U1954" i="1"/>
  <c r="AB1954" i="1"/>
  <c r="AF1954" i="1"/>
  <c r="DL1954" i="1"/>
  <c r="H1955" i="1"/>
  <c r="AH1955" i="1" s="1"/>
  <c r="AI1955" i="1" s="1"/>
  <c r="I1955" i="1"/>
  <c r="J1955" i="1"/>
  <c r="N1955" i="1"/>
  <c r="P1955" i="1"/>
  <c r="U1955" i="1"/>
  <c r="AB1955" i="1"/>
  <c r="AF1955" i="1"/>
  <c r="DL1955" i="1"/>
  <c r="H1956" i="1"/>
  <c r="AH1956" i="1" s="1"/>
  <c r="AI1956" i="1" s="1"/>
  <c r="I1956" i="1"/>
  <c r="J1956" i="1"/>
  <c r="N1956" i="1"/>
  <c r="P1956" i="1"/>
  <c r="U1956" i="1"/>
  <c r="AB1956" i="1"/>
  <c r="AF1956" i="1"/>
  <c r="DL1956" i="1"/>
  <c r="H1957" i="1"/>
  <c r="AH1957" i="1" s="1"/>
  <c r="AI1957" i="1" s="1"/>
  <c r="I1957" i="1"/>
  <c r="J1957" i="1"/>
  <c r="N1957" i="1"/>
  <c r="P1957" i="1"/>
  <c r="U1957" i="1"/>
  <c r="AB1957" i="1"/>
  <c r="AF1957" i="1"/>
  <c r="DL1957" i="1"/>
  <c r="H1958" i="1"/>
  <c r="AH1958" i="1" s="1"/>
  <c r="AI1958" i="1" s="1"/>
  <c r="I1958" i="1"/>
  <c r="J1958" i="1"/>
  <c r="N1958" i="1"/>
  <c r="P1958" i="1"/>
  <c r="U1958" i="1"/>
  <c r="AB1958" i="1"/>
  <c r="AF1958" i="1"/>
  <c r="DL1958" i="1"/>
  <c r="H1959" i="1"/>
  <c r="AH1959" i="1" s="1"/>
  <c r="AI1959" i="1" s="1"/>
  <c r="I1959" i="1"/>
  <c r="J1959" i="1"/>
  <c r="N1959" i="1"/>
  <c r="P1959" i="1"/>
  <c r="U1959" i="1"/>
  <c r="AB1959" i="1"/>
  <c r="AF1959" i="1"/>
  <c r="DL1959" i="1"/>
  <c r="H1960" i="1"/>
  <c r="AH1960" i="1" s="1"/>
  <c r="AI1960" i="1" s="1"/>
  <c r="I1960" i="1"/>
  <c r="J1960" i="1"/>
  <c r="N1960" i="1"/>
  <c r="P1960" i="1"/>
  <c r="U1960" i="1"/>
  <c r="AB1960" i="1"/>
  <c r="AF1960" i="1"/>
  <c r="DL1960" i="1"/>
  <c r="H1961" i="1"/>
  <c r="AH1961" i="1" s="1"/>
  <c r="AI1961" i="1" s="1"/>
  <c r="I1961" i="1"/>
  <c r="J1961" i="1"/>
  <c r="N1961" i="1"/>
  <c r="P1961" i="1"/>
  <c r="U1961" i="1"/>
  <c r="AB1961" i="1"/>
  <c r="AF1961" i="1"/>
  <c r="DL1961" i="1"/>
  <c r="H1962" i="1"/>
  <c r="AH1962" i="1" s="1"/>
  <c r="AI1962" i="1" s="1"/>
  <c r="I1962" i="1"/>
  <c r="J1962" i="1"/>
  <c r="N1962" i="1"/>
  <c r="P1962" i="1"/>
  <c r="U1962" i="1"/>
  <c r="AB1962" i="1"/>
  <c r="AF1962" i="1"/>
  <c r="DL1962" i="1"/>
  <c r="H1963" i="1"/>
  <c r="AH1963" i="1" s="1"/>
  <c r="AI1963" i="1" s="1"/>
  <c r="I1963" i="1"/>
  <c r="J1963" i="1"/>
  <c r="M1963" i="1"/>
  <c r="P1963" i="1" s="1"/>
  <c r="U1963" i="1"/>
  <c r="AB1963" i="1"/>
  <c r="AF1963" i="1"/>
  <c r="DL1963" i="1"/>
  <c r="H1964" i="1"/>
  <c r="AH1964" i="1" s="1"/>
  <c r="AI1964" i="1" s="1"/>
  <c r="I1964" i="1"/>
  <c r="J1964" i="1"/>
  <c r="N1964" i="1"/>
  <c r="P1964" i="1"/>
  <c r="U1964" i="1"/>
  <c r="AB1964" i="1"/>
  <c r="AF1964" i="1"/>
  <c r="DL1964" i="1"/>
  <c r="H1965" i="1"/>
  <c r="AH1965" i="1" s="1"/>
  <c r="AI1965" i="1" s="1"/>
  <c r="I1965" i="1"/>
  <c r="J1965" i="1"/>
  <c r="N1965" i="1"/>
  <c r="P1965" i="1"/>
  <c r="U1965" i="1"/>
  <c r="AB1965" i="1"/>
  <c r="AF1965" i="1"/>
  <c r="DL1965" i="1"/>
  <c r="H1966" i="1"/>
  <c r="AH1966" i="1" s="1"/>
  <c r="AI1966" i="1" s="1"/>
  <c r="I1966" i="1"/>
  <c r="J1966" i="1"/>
  <c r="N1966" i="1"/>
  <c r="P1966" i="1"/>
  <c r="U1966" i="1"/>
  <c r="AB1966" i="1"/>
  <c r="AF1966" i="1"/>
  <c r="DL1966" i="1"/>
  <c r="H1967" i="1"/>
  <c r="AH1967" i="1" s="1"/>
  <c r="AI1967" i="1" s="1"/>
  <c r="I1967" i="1"/>
  <c r="J1967" i="1"/>
  <c r="M1967" i="1"/>
  <c r="P1967" i="1" s="1"/>
  <c r="U1967" i="1"/>
  <c r="AB1967" i="1"/>
  <c r="AF1967" i="1"/>
  <c r="DL1967" i="1"/>
  <c r="H1968" i="1"/>
  <c r="AH1968" i="1" s="1"/>
  <c r="AI1968" i="1" s="1"/>
  <c r="I1968" i="1"/>
  <c r="J1968" i="1"/>
  <c r="N1968" i="1"/>
  <c r="P1968" i="1"/>
  <c r="U1968" i="1"/>
  <c r="AB1968" i="1"/>
  <c r="AF1968" i="1"/>
  <c r="DL1968" i="1"/>
  <c r="H1969" i="1"/>
  <c r="AH1969" i="1" s="1"/>
  <c r="AI1969" i="1" s="1"/>
  <c r="I1969" i="1"/>
  <c r="J1969" i="1"/>
  <c r="N1969" i="1"/>
  <c r="P1969" i="1"/>
  <c r="U1969" i="1"/>
  <c r="AB1969" i="1"/>
  <c r="AF1969" i="1"/>
  <c r="DL1969" i="1"/>
  <c r="H1970" i="1"/>
  <c r="AH1970" i="1" s="1"/>
  <c r="AI1970" i="1" s="1"/>
  <c r="I1970" i="1"/>
  <c r="J1970" i="1"/>
  <c r="N1970" i="1"/>
  <c r="P1970" i="1"/>
  <c r="U1970" i="1"/>
  <c r="AB1970" i="1"/>
  <c r="AF1970" i="1"/>
  <c r="DL1970" i="1"/>
  <c r="H1971" i="1"/>
  <c r="AH1971" i="1" s="1"/>
  <c r="AI1971" i="1" s="1"/>
  <c r="I1971" i="1"/>
  <c r="J1971" i="1"/>
  <c r="N1971" i="1"/>
  <c r="P1971" i="1"/>
  <c r="U1971" i="1"/>
  <c r="AB1971" i="1"/>
  <c r="AF1971" i="1"/>
  <c r="DL1971" i="1"/>
  <c r="H1972" i="1"/>
  <c r="AH1972" i="1" s="1"/>
  <c r="AI1972" i="1" s="1"/>
  <c r="I1972" i="1"/>
  <c r="J1972" i="1"/>
  <c r="N1972" i="1"/>
  <c r="P1972" i="1"/>
  <c r="U1972" i="1"/>
  <c r="AB1972" i="1"/>
  <c r="AF1972" i="1"/>
  <c r="DL1972" i="1"/>
  <c r="H1973" i="1"/>
  <c r="AH1973" i="1" s="1"/>
  <c r="AI1973" i="1" s="1"/>
  <c r="I1973" i="1"/>
  <c r="J1973" i="1"/>
  <c r="N1973" i="1"/>
  <c r="P1973" i="1"/>
  <c r="U1973" i="1"/>
  <c r="AB1973" i="1"/>
  <c r="AF1973" i="1"/>
  <c r="DL1973" i="1"/>
  <c r="H1974" i="1"/>
  <c r="AH1974" i="1" s="1"/>
  <c r="AI1974" i="1" s="1"/>
  <c r="I1974" i="1"/>
  <c r="J1974" i="1"/>
  <c r="N1974" i="1"/>
  <c r="P1974" i="1"/>
  <c r="U1974" i="1"/>
  <c r="AB1974" i="1"/>
  <c r="AF1974" i="1"/>
  <c r="DL1974" i="1"/>
  <c r="H1975" i="1"/>
  <c r="AH1975" i="1" s="1"/>
  <c r="AI1975" i="1" s="1"/>
  <c r="I1975" i="1"/>
  <c r="J1975" i="1"/>
  <c r="N1975" i="1"/>
  <c r="P1975" i="1"/>
  <c r="U1975" i="1"/>
  <c r="AB1975" i="1"/>
  <c r="AF1975" i="1"/>
  <c r="DL1975" i="1"/>
  <c r="H1976" i="1"/>
  <c r="AH1976" i="1" s="1"/>
  <c r="AI1976" i="1" s="1"/>
  <c r="I1976" i="1"/>
  <c r="J1976" i="1"/>
  <c r="N1976" i="1"/>
  <c r="P1976" i="1"/>
  <c r="U1976" i="1"/>
  <c r="AB1976" i="1"/>
  <c r="AF1976" i="1"/>
  <c r="DL1976" i="1"/>
  <c r="H1977" i="1"/>
  <c r="AH1977" i="1" s="1"/>
  <c r="AI1977" i="1" s="1"/>
  <c r="I1977" i="1"/>
  <c r="J1977" i="1"/>
  <c r="N1977" i="1"/>
  <c r="P1977" i="1"/>
  <c r="U1977" i="1"/>
  <c r="AB1977" i="1"/>
  <c r="AF1977" i="1"/>
  <c r="DL1977" i="1"/>
  <c r="H1978" i="1"/>
  <c r="AH1978" i="1" s="1"/>
  <c r="AI1978" i="1" s="1"/>
  <c r="I1978" i="1"/>
  <c r="J1978" i="1"/>
  <c r="N1978" i="1"/>
  <c r="P1978" i="1"/>
  <c r="U1978" i="1"/>
  <c r="AB1978" i="1"/>
  <c r="AF1978" i="1"/>
  <c r="DL1978" i="1"/>
  <c r="H1979" i="1"/>
  <c r="AH1979" i="1" s="1"/>
  <c r="AI1979" i="1" s="1"/>
  <c r="I1979" i="1"/>
  <c r="J1979" i="1"/>
  <c r="N1979" i="1"/>
  <c r="P1979" i="1"/>
  <c r="U1979" i="1"/>
  <c r="AB1979" i="1"/>
  <c r="AF1979" i="1"/>
  <c r="DL1979" i="1"/>
  <c r="H1980" i="1"/>
  <c r="AH1980" i="1" s="1"/>
  <c r="AI1980" i="1" s="1"/>
  <c r="I1980" i="1"/>
  <c r="J1980" i="1"/>
  <c r="N1980" i="1"/>
  <c r="P1980" i="1"/>
  <c r="U1980" i="1"/>
  <c r="AB1980" i="1"/>
  <c r="AF1980" i="1"/>
  <c r="DL1980" i="1"/>
  <c r="H1981" i="1"/>
  <c r="AH1981" i="1" s="1"/>
  <c r="AI1981" i="1" s="1"/>
  <c r="I1981" i="1"/>
  <c r="J1981" i="1"/>
  <c r="N1981" i="1"/>
  <c r="P1981" i="1"/>
  <c r="U1981" i="1"/>
  <c r="AB1981" i="1"/>
  <c r="AF1981" i="1"/>
  <c r="DL1981" i="1"/>
  <c r="H1982" i="1"/>
  <c r="AH1982" i="1" s="1"/>
  <c r="AI1982" i="1" s="1"/>
  <c r="I1982" i="1"/>
  <c r="J1982" i="1"/>
  <c r="N1982" i="1"/>
  <c r="P1982" i="1"/>
  <c r="U1982" i="1"/>
  <c r="AB1982" i="1"/>
  <c r="AF1982" i="1"/>
  <c r="DL1982" i="1"/>
  <c r="H1983" i="1"/>
  <c r="AH1983" i="1" s="1"/>
  <c r="AI1983" i="1" s="1"/>
  <c r="I1983" i="1"/>
  <c r="J1983" i="1"/>
  <c r="N1983" i="1"/>
  <c r="P1983" i="1"/>
  <c r="U1983" i="1"/>
  <c r="AB1983" i="1"/>
  <c r="AF1983" i="1"/>
  <c r="DL1983" i="1"/>
  <c r="H1984" i="1"/>
  <c r="AH1984" i="1" s="1"/>
  <c r="AI1984" i="1" s="1"/>
  <c r="I1984" i="1"/>
  <c r="J1984" i="1"/>
  <c r="N1984" i="1"/>
  <c r="P1984" i="1"/>
  <c r="U1984" i="1"/>
  <c r="AB1984" i="1"/>
  <c r="AF1984" i="1"/>
  <c r="DL1984" i="1"/>
  <c r="H1985" i="1"/>
  <c r="AH1985" i="1" s="1"/>
  <c r="AI1985" i="1" s="1"/>
  <c r="I1985" i="1"/>
  <c r="J1985" i="1"/>
  <c r="N1985" i="1"/>
  <c r="P1985" i="1"/>
  <c r="U1985" i="1"/>
  <c r="AB1985" i="1"/>
  <c r="AF1985" i="1"/>
  <c r="DL1985" i="1"/>
  <c r="H1986" i="1"/>
  <c r="AH1986" i="1" s="1"/>
  <c r="AI1986" i="1" s="1"/>
  <c r="I1986" i="1"/>
  <c r="J1986" i="1"/>
  <c r="N1986" i="1"/>
  <c r="P1986" i="1"/>
  <c r="U1986" i="1"/>
  <c r="AB1986" i="1"/>
  <c r="AF1986" i="1"/>
  <c r="DL1986" i="1"/>
  <c r="H1987" i="1"/>
  <c r="AH1987" i="1" s="1"/>
  <c r="AI1987" i="1" s="1"/>
  <c r="I1987" i="1"/>
  <c r="J1987" i="1"/>
  <c r="N1987" i="1"/>
  <c r="P1987" i="1"/>
  <c r="U1987" i="1"/>
  <c r="AB1987" i="1"/>
  <c r="AF1987" i="1"/>
  <c r="DL1987" i="1"/>
  <c r="H1988" i="1"/>
  <c r="AH1988" i="1" s="1"/>
  <c r="AI1988" i="1" s="1"/>
  <c r="I1988" i="1"/>
  <c r="J1988" i="1"/>
  <c r="N1988" i="1"/>
  <c r="P1988" i="1"/>
  <c r="U1988" i="1"/>
  <c r="AB1988" i="1"/>
  <c r="AF1988" i="1"/>
  <c r="DL1988" i="1"/>
  <c r="H1989" i="1"/>
  <c r="AH1989" i="1" s="1"/>
  <c r="AI1989" i="1" s="1"/>
  <c r="I1989" i="1"/>
  <c r="J1989" i="1"/>
  <c r="N1989" i="1"/>
  <c r="P1989" i="1"/>
  <c r="U1989" i="1"/>
  <c r="AB1989" i="1"/>
  <c r="AF1989" i="1"/>
  <c r="DL1989" i="1"/>
  <c r="H1990" i="1"/>
  <c r="AH1990" i="1" s="1"/>
  <c r="AI1990" i="1" s="1"/>
  <c r="I1990" i="1"/>
  <c r="J1990" i="1"/>
  <c r="N1990" i="1"/>
  <c r="P1990" i="1"/>
  <c r="U1990" i="1"/>
  <c r="AB1990" i="1"/>
  <c r="AF1990" i="1"/>
  <c r="DL1990" i="1"/>
  <c r="H1991" i="1"/>
  <c r="AH1991" i="1" s="1"/>
  <c r="AI1991" i="1" s="1"/>
  <c r="I1991" i="1"/>
  <c r="J1991" i="1"/>
  <c r="M1991" i="1"/>
  <c r="N1993" i="1" s="1"/>
  <c r="U1991" i="1"/>
  <c r="AB1991" i="1"/>
  <c r="AF1991" i="1"/>
  <c r="DL1991" i="1"/>
  <c r="H1992" i="1"/>
  <c r="AH1992" i="1" s="1"/>
  <c r="AI1992" i="1" s="1"/>
  <c r="I1992" i="1"/>
  <c r="J1992" i="1"/>
  <c r="M1992" i="1"/>
  <c r="P1992" i="1" s="1"/>
  <c r="U1992" i="1"/>
  <c r="AB1992" i="1"/>
  <c r="AF1992" i="1"/>
  <c r="DL1992" i="1"/>
  <c r="H1993" i="1"/>
  <c r="AH1993" i="1" s="1"/>
  <c r="AI1993" i="1" s="1"/>
  <c r="I1993" i="1"/>
  <c r="J1993" i="1"/>
  <c r="U1993" i="1"/>
  <c r="AB1993" i="1"/>
  <c r="AF1993" i="1"/>
  <c r="DL1993" i="1"/>
  <c r="H1994" i="1"/>
  <c r="AH1994" i="1" s="1"/>
  <c r="AI1994" i="1" s="1"/>
  <c r="I1994" i="1"/>
  <c r="J1994" i="1"/>
  <c r="N1994" i="1"/>
  <c r="P1994" i="1"/>
  <c r="U1994" i="1"/>
  <c r="AB1994" i="1"/>
  <c r="AF1994" i="1"/>
  <c r="DL1994" i="1"/>
  <c r="H1995" i="1"/>
  <c r="AH1995" i="1" s="1"/>
  <c r="AI1995" i="1" s="1"/>
  <c r="I1995" i="1"/>
  <c r="J1995" i="1"/>
  <c r="N1995" i="1"/>
  <c r="P1995" i="1"/>
  <c r="U1995" i="1"/>
  <c r="AB1995" i="1"/>
  <c r="AF1995" i="1"/>
  <c r="DL1995" i="1"/>
  <c r="H1996" i="1"/>
  <c r="AH1996" i="1" s="1"/>
  <c r="AI1996" i="1" s="1"/>
  <c r="I1996" i="1"/>
  <c r="J1996" i="1"/>
  <c r="N1996" i="1"/>
  <c r="P1996" i="1"/>
  <c r="U1996" i="1"/>
  <c r="AB1996" i="1"/>
  <c r="AF1996" i="1"/>
  <c r="DL1996" i="1"/>
  <c r="H1997" i="1"/>
  <c r="AH1997" i="1" s="1"/>
  <c r="AI1997" i="1" s="1"/>
  <c r="I1997" i="1"/>
  <c r="J1997" i="1"/>
  <c r="N1997" i="1"/>
  <c r="P1997" i="1"/>
  <c r="U1997" i="1"/>
  <c r="AB1997" i="1"/>
  <c r="AF1997" i="1"/>
  <c r="DL1997" i="1"/>
  <c r="H1998" i="1"/>
  <c r="AH1998" i="1" s="1"/>
  <c r="AI1998" i="1" s="1"/>
  <c r="I1998" i="1"/>
  <c r="J1998" i="1"/>
  <c r="N1998" i="1"/>
  <c r="P1998" i="1"/>
  <c r="U1998" i="1"/>
  <c r="AB1998" i="1"/>
  <c r="AF1998" i="1"/>
  <c r="DL1998" i="1"/>
  <c r="H1999" i="1"/>
  <c r="AH1999" i="1" s="1"/>
  <c r="AI1999" i="1" s="1"/>
  <c r="I1999" i="1"/>
  <c r="J1999" i="1"/>
  <c r="N1999" i="1"/>
  <c r="P1999" i="1"/>
  <c r="U1999" i="1"/>
  <c r="AB1999" i="1"/>
  <c r="AF1999" i="1"/>
  <c r="DL1999" i="1"/>
  <c r="H2000" i="1"/>
  <c r="AH2000" i="1" s="1"/>
  <c r="AI2000" i="1" s="1"/>
  <c r="I2000" i="1"/>
  <c r="J2000" i="1"/>
  <c r="N2000" i="1"/>
  <c r="P2000" i="1"/>
  <c r="U2000" i="1"/>
  <c r="AB2000" i="1"/>
  <c r="AF2000" i="1"/>
  <c r="DL2000" i="1"/>
  <c r="H2001" i="1"/>
  <c r="AH2001" i="1" s="1"/>
  <c r="AI2001" i="1" s="1"/>
  <c r="I2001" i="1"/>
  <c r="J2001" i="1"/>
  <c r="N2001" i="1"/>
  <c r="P2001" i="1"/>
  <c r="U2001" i="1"/>
  <c r="AB2001" i="1"/>
  <c r="AF2001" i="1"/>
  <c r="DL2001" i="1"/>
  <c r="H2002" i="1"/>
  <c r="AH2002" i="1" s="1"/>
  <c r="AI2002" i="1" s="1"/>
  <c r="I2002" i="1"/>
  <c r="J2002" i="1"/>
  <c r="N2002" i="1"/>
  <c r="P2002" i="1"/>
  <c r="U2002" i="1"/>
  <c r="AB2002" i="1"/>
  <c r="AF2002" i="1"/>
  <c r="DL2002" i="1"/>
  <c r="H2003" i="1"/>
  <c r="AH2003" i="1" s="1"/>
  <c r="AI2003" i="1" s="1"/>
  <c r="I2003" i="1"/>
  <c r="J2003" i="1"/>
  <c r="N2003" i="1"/>
  <c r="P2003" i="1"/>
  <c r="U2003" i="1"/>
  <c r="AB2003" i="1"/>
  <c r="AF2003" i="1"/>
  <c r="DL2003" i="1"/>
  <c r="H2004" i="1"/>
  <c r="AH2004" i="1" s="1"/>
  <c r="AI2004" i="1" s="1"/>
  <c r="I2004" i="1"/>
  <c r="J2004" i="1"/>
  <c r="N2004" i="1"/>
  <c r="P2004" i="1"/>
  <c r="U2004" i="1"/>
  <c r="AB2004" i="1"/>
  <c r="AF2004" i="1"/>
  <c r="DL2004" i="1"/>
  <c r="H2005" i="1"/>
  <c r="AH2005" i="1" s="1"/>
  <c r="AI2005" i="1" s="1"/>
  <c r="I2005" i="1"/>
  <c r="J2005" i="1"/>
  <c r="N2005" i="1"/>
  <c r="P2005" i="1"/>
  <c r="U2005" i="1"/>
  <c r="AB2005" i="1"/>
  <c r="AF2005" i="1"/>
  <c r="DL2005" i="1"/>
  <c r="H2006" i="1"/>
  <c r="AH2006" i="1" s="1"/>
  <c r="AI2006" i="1" s="1"/>
  <c r="I2006" i="1"/>
  <c r="J2006" i="1"/>
  <c r="N2006" i="1"/>
  <c r="P2006" i="1"/>
  <c r="U2006" i="1"/>
  <c r="AB2006" i="1"/>
  <c r="AF2006" i="1"/>
  <c r="DL2006" i="1"/>
  <c r="H2007" i="1"/>
  <c r="AH2007" i="1" s="1"/>
  <c r="AI2007" i="1" s="1"/>
  <c r="I2007" i="1"/>
  <c r="J2007" i="1"/>
  <c r="N2007" i="1"/>
  <c r="P2007" i="1"/>
  <c r="U2007" i="1"/>
  <c r="AB2007" i="1"/>
  <c r="AF2007" i="1"/>
  <c r="DL2007" i="1"/>
  <c r="H2008" i="1"/>
  <c r="AH2008" i="1" s="1"/>
  <c r="AI2008" i="1" s="1"/>
  <c r="I2008" i="1"/>
  <c r="J2008" i="1"/>
  <c r="N2008" i="1"/>
  <c r="P2008" i="1"/>
  <c r="U2008" i="1"/>
  <c r="AB2008" i="1"/>
  <c r="AF2008" i="1"/>
  <c r="DL2008" i="1"/>
  <c r="H2009" i="1"/>
  <c r="AH2009" i="1" s="1"/>
  <c r="AI2009" i="1" s="1"/>
  <c r="I2009" i="1"/>
  <c r="J2009" i="1"/>
  <c r="N2009" i="1"/>
  <c r="P2009" i="1"/>
  <c r="U2009" i="1"/>
  <c r="AB2009" i="1"/>
  <c r="AF2009" i="1"/>
  <c r="DL2009" i="1"/>
  <c r="H2010" i="1"/>
  <c r="AH2010" i="1" s="1"/>
  <c r="AI2010" i="1" s="1"/>
  <c r="I2010" i="1"/>
  <c r="J2010" i="1"/>
  <c r="N2010" i="1"/>
  <c r="P2010" i="1"/>
  <c r="U2010" i="1"/>
  <c r="AB2010" i="1"/>
  <c r="AF2010" i="1"/>
  <c r="DL2010" i="1"/>
  <c r="H2011" i="1"/>
  <c r="AH2011" i="1" s="1"/>
  <c r="AI2011" i="1" s="1"/>
  <c r="I2011" i="1"/>
  <c r="J2011" i="1"/>
  <c r="N2011" i="1"/>
  <c r="P2011" i="1"/>
  <c r="U2011" i="1"/>
  <c r="AB2011" i="1"/>
  <c r="AF2011" i="1"/>
  <c r="DL2011" i="1"/>
  <c r="H2012" i="1"/>
  <c r="AH2012" i="1" s="1"/>
  <c r="AI2012" i="1" s="1"/>
  <c r="I2012" i="1"/>
  <c r="J2012" i="1"/>
  <c r="N2012" i="1"/>
  <c r="P2012" i="1"/>
  <c r="U2012" i="1"/>
  <c r="AB2012" i="1"/>
  <c r="AF2012" i="1"/>
  <c r="DL2012" i="1"/>
  <c r="H2013" i="1"/>
  <c r="AH2013" i="1" s="1"/>
  <c r="AI2013" i="1" s="1"/>
  <c r="I2013" i="1"/>
  <c r="J2013" i="1"/>
  <c r="N2013" i="1"/>
  <c r="P2013" i="1"/>
  <c r="U2013" i="1"/>
  <c r="AB2013" i="1"/>
  <c r="AF2013" i="1"/>
  <c r="DL2013" i="1"/>
  <c r="H2014" i="1"/>
  <c r="AH2014" i="1" s="1"/>
  <c r="AI2014" i="1" s="1"/>
  <c r="I2014" i="1"/>
  <c r="J2014" i="1"/>
  <c r="N2014" i="1"/>
  <c r="P2014" i="1"/>
  <c r="U2014" i="1"/>
  <c r="AB2014" i="1"/>
  <c r="AF2014" i="1"/>
  <c r="DL2014" i="1"/>
  <c r="H2015" i="1"/>
  <c r="AH2015" i="1" s="1"/>
  <c r="AI2015" i="1" s="1"/>
  <c r="I2015" i="1"/>
  <c r="J2015" i="1"/>
  <c r="N2015" i="1"/>
  <c r="P2015" i="1"/>
  <c r="U2015" i="1"/>
  <c r="AB2015" i="1"/>
  <c r="AF2015" i="1"/>
  <c r="DL2015" i="1"/>
  <c r="H2016" i="1"/>
  <c r="AH2016" i="1" s="1"/>
  <c r="AI2016" i="1" s="1"/>
  <c r="I2016" i="1"/>
  <c r="J2016" i="1"/>
  <c r="N2016" i="1"/>
  <c r="P2016" i="1"/>
  <c r="U2016" i="1"/>
  <c r="AB2016" i="1"/>
  <c r="AF2016" i="1"/>
  <c r="DL2016" i="1"/>
  <c r="H2017" i="1"/>
  <c r="AH2017" i="1" s="1"/>
  <c r="AI2017" i="1" s="1"/>
  <c r="I2017" i="1"/>
  <c r="J2017" i="1"/>
  <c r="N2017" i="1"/>
  <c r="P2017" i="1"/>
  <c r="U2017" i="1"/>
  <c r="AB2017" i="1"/>
  <c r="AF2017" i="1"/>
  <c r="DL2017" i="1"/>
  <c r="H2018" i="1"/>
  <c r="AH2018" i="1" s="1"/>
  <c r="AI2018" i="1" s="1"/>
  <c r="I2018" i="1"/>
  <c r="J2018" i="1"/>
  <c r="N2018" i="1"/>
  <c r="P2018" i="1"/>
  <c r="U2018" i="1"/>
  <c r="AB2018" i="1"/>
  <c r="AF2018" i="1"/>
  <c r="DL2018" i="1"/>
  <c r="H2019" i="1"/>
  <c r="AH2019" i="1" s="1"/>
  <c r="AI2019" i="1" s="1"/>
  <c r="I2019" i="1"/>
  <c r="J2019" i="1"/>
  <c r="N2019" i="1"/>
  <c r="P2019" i="1"/>
  <c r="U2019" i="1"/>
  <c r="AB2019" i="1"/>
  <c r="AF2019" i="1"/>
  <c r="DL2019" i="1"/>
  <c r="H2020" i="1"/>
  <c r="AH2020" i="1" s="1"/>
  <c r="AI2020" i="1" s="1"/>
  <c r="I2020" i="1"/>
  <c r="J2020" i="1"/>
  <c r="N2020" i="1"/>
  <c r="P2020" i="1"/>
  <c r="U2020" i="1"/>
  <c r="AB2020" i="1"/>
  <c r="AF2020" i="1"/>
  <c r="DL2020" i="1"/>
  <c r="H2021" i="1"/>
  <c r="AH2021" i="1" s="1"/>
  <c r="AI2021" i="1" s="1"/>
  <c r="I2021" i="1"/>
  <c r="J2021" i="1"/>
  <c r="M2021" i="1"/>
  <c r="U2021" i="1"/>
  <c r="AB2021" i="1"/>
  <c r="AF2021" i="1"/>
  <c r="DL2021" i="1"/>
  <c r="H2022" i="1"/>
  <c r="AH2022" i="1" s="1"/>
  <c r="AI2022" i="1" s="1"/>
  <c r="I2022" i="1"/>
  <c r="J2022" i="1"/>
  <c r="M2022" i="1"/>
  <c r="N2022" i="1" s="1"/>
  <c r="U2022" i="1"/>
  <c r="AB2022" i="1"/>
  <c r="AF2022" i="1"/>
  <c r="DL2022" i="1"/>
  <c r="H2023" i="1"/>
  <c r="AH2023" i="1" s="1"/>
  <c r="AI2023" i="1" s="1"/>
  <c r="I2023" i="1"/>
  <c r="J2023" i="1"/>
  <c r="M2023" i="1"/>
  <c r="U2023" i="1"/>
  <c r="AB2023" i="1"/>
  <c r="AF2023" i="1"/>
  <c r="DL2023" i="1"/>
  <c r="H2024" i="1"/>
  <c r="AH2024" i="1" s="1"/>
  <c r="AI2024" i="1" s="1"/>
  <c r="I2024" i="1"/>
  <c r="J2024" i="1"/>
  <c r="M2024" i="1"/>
  <c r="U2024" i="1"/>
  <c r="AB2024" i="1"/>
  <c r="AF2024" i="1"/>
  <c r="DL2024" i="1"/>
  <c r="H2025" i="1"/>
  <c r="AH2025" i="1" s="1"/>
  <c r="AI2025" i="1" s="1"/>
  <c r="I2025" i="1"/>
  <c r="J2025" i="1"/>
  <c r="M2025" i="1"/>
  <c r="P2025" i="1" s="1"/>
  <c r="U2025" i="1"/>
  <c r="AB2025" i="1"/>
  <c r="AF2025" i="1"/>
  <c r="DL2025" i="1"/>
  <c r="H2026" i="1"/>
  <c r="AH2026" i="1" s="1"/>
  <c r="AI2026" i="1" s="1"/>
  <c r="I2026" i="1"/>
  <c r="J2026" i="1"/>
  <c r="N2026" i="1"/>
  <c r="P2026" i="1"/>
  <c r="U2026" i="1"/>
  <c r="AB2026" i="1"/>
  <c r="AF2026" i="1"/>
  <c r="DL2026" i="1"/>
  <c r="H2027" i="1"/>
  <c r="I2027" i="1"/>
  <c r="J2027" i="1"/>
  <c r="N2027" i="1"/>
  <c r="P2027" i="1"/>
  <c r="U2027" i="1"/>
  <c r="AB2027" i="1"/>
  <c r="AF2027" i="1"/>
  <c r="AH2027" i="1"/>
  <c r="AI2027" i="1" s="1"/>
  <c r="DL2027" i="1"/>
  <c r="H2028" i="1"/>
  <c r="AH2028" i="1" s="1"/>
  <c r="AI2028" i="1" s="1"/>
  <c r="I2028" i="1"/>
  <c r="J2028" i="1"/>
  <c r="N2028" i="1"/>
  <c r="P2028" i="1"/>
  <c r="U2028" i="1"/>
  <c r="AB2028" i="1"/>
  <c r="AF2028" i="1"/>
  <c r="DL2028" i="1"/>
  <c r="H2029" i="1"/>
  <c r="AH2029" i="1" s="1"/>
  <c r="AI2029" i="1" s="1"/>
  <c r="I2029" i="1"/>
  <c r="J2029" i="1"/>
  <c r="N2029" i="1"/>
  <c r="P2029" i="1"/>
  <c r="U2029" i="1"/>
  <c r="AB2029" i="1"/>
  <c r="AF2029" i="1"/>
  <c r="DL2029" i="1"/>
  <c r="H2030" i="1"/>
  <c r="AH2030" i="1" s="1"/>
  <c r="AI2030" i="1" s="1"/>
  <c r="I2030" i="1"/>
  <c r="J2030" i="1"/>
  <c r="N2030" i="1"/>
  <c r="P2030" i="1"/>
  <c r="U2030" i="1"/>
  <c r="AB2030" i="1"/>
  <c r="AF2030" i="1"/>
  <c r="DL2030" i="1"/>
  <c r="H2031" i="1"/>
  <c r="AH2031" i="1" s="1"/>
  <c r="AI2031" i="1" s="1"/>
  <c r="I2031" i="1"/>
  <c r="J2031" i="1"/>
  <c r="N2031" i="1"/>
  <c r="P2031" i="1"/>
  <c r="U2031" i="1"/>
  <c r="AB2031" i="1"/>
  <c r="AF2031" i="1"/>
  <c r="DL2031" i="1"/>
  <c r="H2032" i="1"/>
  <c r="AH2032" i="1" s="1"/>
  <c r="AI2032" i="1" s="1"/>
  <c r="I2032" i="1"/>
  <c r="J2032" i="1"/>
  <c r="N2032" i="1"/>
  <c r="P2032" i="1"/>
  <c r="U2032" i="1"/>
  <c r="AB2032" i="1"/>
  <c r="AF2032" i="1"/>
  <c r="DL2032" i="1"/>
  <c r="H2033" i="1"/>
  <c r="AH2033" i="1" s="1"/>
  <c r="AI2033" i="1" s="1"/>
  <c r="I2033" i="1"/>
  <c r="J2033" i="1"/>
  <c r="N2033" i="1"/>
  <c r="P2033" i="1"/>
  <c r="U2033" i="1"/>
  <c r="AB2033" i="1"/>
  <c r="AF2033" i="1"/>
  <c r="DL2033" i="1"/>
  <c r="H2034" i="1"/>
  <c r="AH2034" i="1" s="1"/>
  <c r="AI2034" i="1" s="1"/>
  <c r="I2034" i="1"/>
  <c r="J2034" i="1"/>
  <c r="N2034" i="1"/>
  <c r="P2034" i="1"/>
  <c r="U2034" i="1"/>
  <c r="AB2034" i="1"/>
  <c r="AF2034" i="1"/>
  <c r="DL2034" i="1"/>
  <c r="H2035" i="1"/>
  <c r="AH2035" i="1" s="1"/>
  <c r="AI2035" i="1" s="1"/>
  <c r="I2035" i="1"/>
  <c r="J2035" i="1"/>
  <c r="N2035" i="1"/>
  <c r="P2035" i="1"/>
  <c r="U2035" i="1"/>
  <c r="AB2035" i="1"/>
  <c r="AF2035" i="1"/>
  <c r="DL2035" i="1"/>
  <c r="H2036" i="1"/>
  <c r="AH2036" i="1" s="1"/>
  <c r="AI2036" i="1" s="1"/>
  <c r="I2036" i="1"/>
  <c r="J2036" i="1"/>
  <c r="N2036" i="1"/>
  <c r="P2036" i="1"/>
  <c r="U2036" i="1"/>
  <c r="AB2036" i="1"/>
  <c r="AF2036" i="1"/>
  <c r="DL2036" i="1"/>
  <c r="H2037" i="1"/>
  <c r="AH2037" i="1" s="1"/>
  <c r="AI2037" i="1" s="1"/>
  <c r="I2037" i="1"/>
  <c r="J2037" i="1"/>
  <c r="N2037" i="1"/>
  <c r="P2037" i="1"/>
  <c r="U2037" i="1"/>
  <c r="AB2037" i="1"/>
  <c r="AF2037" i="1"/>
  <c r="DL2037" i="1"/>
  <c r="H2038" i="1"/>
  <c r="AH2038" i="1" s="1"/>
  <c r="AI2038" i="1" s="1"/>
  <c r="I2038" i="1"/>
  <c r="J2038" i="1"/>
  <c r="N2038" i="1"/>
  <c r="P2038" i="1"/>
  <c r="U2038" i="1"/>
  <c r="AB2038" i="1"/>
  <c r="AF2038" i="1"/>
  <c r="DL2038" i="1"/>
  <c r="H2039" i="1"/>
  <c r="AH2039" i="1" s="1"/>
  <c r="AI2039" i="1" s="1"/>
  <c r="I2039" i="1"/>
  <c r="J2039" i="1"/>
  <c r="N2039" i="1"/>
  <c r="P2039" i="1"/>
  <c r="U2039" i="1"/>
  <c r="AB2039" i="1"/>
  <c r="AF2039" i="1"/>
  <c r="DL2039" i="1"/>
  <c r="H2040" i="1"/>
  <c r="AH2040" i="1" s="1"/>
  <c r="AI2040" i="1" s="1"/>
  <c r="I2040" i="1"/>
  <c r="J2040" i="1"/>
  <c r="N2040" i="1"/>
  <c r="P2040" i="1"/>
  <c r="U2040" i="1"/>
  <c r="AB2040" i="1"/>
  <c r="AF2040" i="1"/>
  <c r="DL2040" i="1"/>
  <c r="H2041" i="1"/>
  <c r="AH2041" i="1" s="1"/>
  <c r="AI2041" i="1" s="1"/>
  <c r="I2041" i="1"/>
  <c r="J2041" i="1"/>
  <c r="N2041" i="1"/>
  <c r="P2041" i="1"/>
  <c r="U2041" i="1"/>
  <c r="AB2041" i="1"/>
  <c r="AF2041" i="1"/>
  <c r="DL2041" i="1"/>
  <c r="H2042" i="1"/>
  <c r="AH2042" i="1" s="1"/>
  <c r="AI2042" i="1" s="1"/>
  <c r="I2042" i="1"/>
  <c r="J2042" i="1"/>
  <c r="N2042" i="1"/>
  <c r="P2042" i="1"/>
  <c r="U2042" i="1"/>
  <c r="AB2042" i="1"/>
  <c r="AF2042" i="1"/>
  <c r="DL2042" i="1"/>
  <c r="H2043" i="1"/>
  <c r="AH2043" i="1" s="1"/>
  <c r="AI2043" i="1" s="1"/>
  <c r="I2043" i="1"/>
  <c r="J2043" i="1"/>
  <c r="N2043" i="1"/>
  <c r="P2043" i="1"/>
  <c r="U2043" i="1"/>
  <c r="AB2043" i="1"/>
  <c r="AF2043" i="1"/>
  <c r="DL2043" i="1"/>
  <c r="H2044" i="1"/>
  <c r="AH2044" i="1" s="1"/>
  <c r="AI2044" i="1" s="1"/>
  <c r="I2044" i="1"/>
  <c r="J2044" i="1"/>
  <c r="N2044" i="1"/>
  <c r="P2044" i="1"/>
  <c r="U2044" i="1"/>
  <c r="AB2044" i="1"/>
  <c r="AF2044" i="1"/>
  <c r="DL2044" i="1"/>
  <c r="H2045" i="1"/>
  <c r="AH2045" i="1" s="1"/>
  <c r="AI2045" i="1" s="1"/>
  <c r="I2045" i="1"/>
  <c r="J2045" i="1"/>
  <c r="N2045" i="1"/>
  <c r="P2045" i="1"/>
  <c r="U2045" i="1"/>
  <c r="AB2045" i="1"/>
  <c r="AF2045" i="1"/>
  <c r="DL2045" i="1"/>
  <c r="H2046" i="1"/>
  <c r="AH2046" i="1" s="1"/>
  <c r="AI2046" i="1" s="1"/>
  <c r="I2046" i="1"/>
  <c r="J2046" i="1"/>
  <c r="N2046" i="1"/>
  <c r="P2046" i="1"/>
  <c r="U2046" i="1"/>
  <c r="AB2046" i="1"/>
  <c r="AF2046" i="1"/>
  <c r="DL2046" i="1"/>
  <c r="H2047" i="1"/>
  <c r="AH2047" i="1" s="1"/>
  <c r="AI2047" i="1" s="1"/>
  <c r="I2047" i="1"/>
  <c r="J2047" i="1"/>
  <c r="N2047" i="1"/>
  <c r="P2047" i="1"/>
  <c r="U2047" i="1"/>
  <c r="AB2047" i="1"/>
  <c r="AF2047" i="1"/>
  <c r="DL2047" i="1"/>
  <c r="H2048" i="1"/>
  <c r="AH2048" i="1" s="1"/>
  <c r="AI2048" i="1" s="1"/>
  <c r="I2048" i="1"/>
  <c r="J2048" i="1"/>
  <c r="N2048" i="1"/>
  <c r="P2048" i="1"/>
  <c r="U2048" i="1"/>
  <c r="AB2048" i="1"/>
  <c r="AF2048" i="1"/>
  <c r="DL2048" i="1"/>
  <c r="H2049" i="1"/>
  <c r="AH2049" i="1" s="1"/>
  <c r="AI2049" i="1" s="1"/>
  <c r="I2049" i="1"/>
  <c r="J2049" i="1"/>
  <c r="N2049" i="1"/>
  <c r="P2049" i="1"/>
  <c r="U2049" i="1"/>
  <c r="AB2049" i="1"/>
  <c r="AF2049" i="1"/>
  <c r="DL2049" i="1"/>
  <c r="H2050" i="1"/>
  <c r="AH2050" i="1" s="1"/>
  <c r="AI2050" i="1" s="1"/>
  <c r="I2050" i="1"/>
  <c r="J2050" i="1"/>
  <c r="N2050" i="1"/>
  <c r="P2050" i="1"/>
  <c r="U2050" i="1"/>
  <c r="AB2050" i="1"/>
  <c r="AF2050" i="1"/>
  <c r="DL2050" i="1"/>
  <c r="H2051" i="1"/>
  <c r="AH2051" i="1" s="1"/>
  <c r="AI2051" i="1" s="1"/>
  <c r="I2051" i="1"/>
  <c r="J2051" i="1"/>
  <c r="M2051" i="1"/>
  <c r="U2051" i="1"/>
  <c r="AB2051" i="1"/>
  <c r="AF2051" i="1"/>
  <c r="DL2051" i="1"/>
  <c r="H2052" i="1"/>
  <c r="AH2052" i="1" s="1"/>
  <c r="AI2052" i="1" s="1"/>
  <c r="I2052" i="1"/>
  <c r="J2052" i="1"/>
  <c r="N2052" i="1"/>
  <c r="P2052" i="1"/>
  <c r="U2052" i="1"/>
  <c r="AB2052" i="1"/>
  <c r="AF2052" i="1"/>
  <c r="DL2052" i="1"/>
  <c r="H2053" i="1"/>
  <c r="AH2053" i="1" s="1"/>
  <c r="AI2053" i="1" s="1"/>
  <c r="I2053" i="1"/>
  <c r="J2053" i="1"/>
  <c r="N2053" i="1"/>
  <c r="P2053" i="1"/>
  <c r="U2053" i="1"/>
  <c r="AB2053" i="1"/>
  <c r="AF2053" i="1"/>
  <c r="DL2053" i="1"/>
  <c r="H2054" i="1"/>
  <c r="AH2054" i="1" s="1"/>
  <c r="AI2054" i="1" s="1"/>
  <c r="I2054" i="1"/>
  <c r="J2054" i="1"/>
  <c r="M2054" i="1"/>
  <c r="U2054" i="1"/>
  <c r="AB2054" i="1"/>
  <c r="AF2054" i="1"/>
  <c r="DL2054" i="1"/>
  <c r="H2055" i="1"/>
  <c r="AH2055" i="1" s="1"/>
  <c r="AI2055" i="1" s="1"/>
  <c r="I2055" i="1"/>
  <c r="J2055" i="1"/>
  <c r="N2055" i="1"/>
  <c r="P2055" i="1"/>
  <c r="U2055" i="1"/>
  <c r="AB2055" i="1"/>
  <c r="AF2055" i="1"/>
  <c r="DL2055" i="1"/>
  <c r="H2056" i="1"/>
  <c r="AH2056" i="1" s="1"/>
  <c r="AI2056" i="1" s="1"/>
  <c r="I2056" i="1"/>
  <c r="J2056" i="1"/>
  <c r="N2056" i="1"/>
  <c r="P2056" i="1"/>
  <c r="U2056" i="1"/>
  <c r="AB2056" i="1"/>
  <c r="AF2056" i="1"/>
  <c r="DL2056" i="1"/>
  <c r="H2057" i="1"/>
  <c r="AH2057" i="1" s="1"/>
  <c r="AI2057" i="1" s="1"/>
  <c r="I2057" i="1"/>
  <c r="J2057" i="1"/>
  <c r="M2057" i="1"/>
  <c r="P2057" i="1" s="1"/>
  <c r="U2057" i="1"/>
  <c r="AB2057" i="1"/>
  <c r="AF2057" i="1"/>
  <c r="DL2057" i="1"/>
  <c r="H2058" i="1"/>
  <c r="AH2058" i="1" s="1"/>
  <c r="AI2058" i="1" s="1"/>
  <c r="I2058" i="1"/>
  <c r="J2058" i="1"/>
  <c r="N2058" i="1"/>
  <c r="P2058" i="1"/>
  <c r="U2058" i="1"/>
  <c r="AB2058" i="1"/>
  <c r="AF2058" i="1"/>
  <c r="DL2058" i="1"/>
  <c r="H2059" i="1"/>
  <c r="AH2059" i="1" s="1"/>
  <c r="AI2059" i="1" s="1"/>
  <c r="I2059" i="1"/>
  <c r="J2059" i="1"/>
  <c r="N2059" i="1"/>
  <c r="P2059" i="1"/>
  <c r="U2059" i="1"/>
  <c r="AB2059" i="1"/>
  <c r="AF2059" i="1"/>
  <c r="DL2059" i="1"/>
  <c r="H2060" i="1"/>
  <c r="AH2060" i="1" s="1"/>
  <c r="AI2060" i="1" s="1"/>
  <c r="I2060" i="1"/>
  <c r="J2060" i="1"/>
  <c r="N2060" i="1"/>
  <c r="P2060" i="1"/>
  <c r="U2060" i="1"/>
  <c r="AB2060" i="1"/>
  <c r="AF2060" i="1"/>
  <c r="DL2060" i="1"/>
  <c r="H2061" i="1"/>
  <c r="AH2061" i="1" s="1"/>
  <c r="AI2061" i="1" s="1"/>
  <c r="I2061" i="1"/>
  <c r="J2061" i="1"/>
  <c r="N2061" i="1"/>
  <c r="P2061" i="1"/>
  <c r="U2061" i="1"/>
  <c r="AB2061" i="1"/>
  <c r="AF2061" i="1"/>
  <c r="DL2061" i="1"/>
  <c r="H2062" i="1"/>
  <c r="AH2062" i="1" s="1"/>
  <c r="AI2062" i="1" s="1"/>
  <c r="I2062" i="1"/>
  <c r="J2062" i="1"/>
  <c r="N2062" i="1"/>
  <c r="P2062" i="1"/>
  <c r="U2062" i="1"/>
  <c r="AB2062" i="1"/>
  <c r="AF2062" i="1"/>
  <c r="DL2062" i="1"/>
  <c r="H2063" i="1"/>
  <c r="AH2063" i="1" s="1"/>
  <c r="AI2063" i="1" s="1"/>
  <c r="I2063" i="1"/>
  <c r="J2063" i="1"/>
  <c r="N2063" i="1"/>
  <c r="P2063" i="1"/>
  <c r="U2063" i="1"/>
  <c r="AB2063" i="1"/>
  <c r="AF2063" i="1"/>
  <c r="DL2063" i="1"/>
  <c r="H2064" i="1"/>
  <c r="AH2064" i="1" s="1"/>
  <c r="AI2064" i="1" s="1"/>
  <c r="I2064" i="1"/>
  <c r="J2064" i="1"/>
  <c r="N2064" i="1"/>
  <c r="P2064" i="1"/>
  <c r="U2064" i="1"/>
  <c r="AB2064" i="1"/>
  <c r="AF2064" i="1"/>
  <c r="DL2064" i="1"/>
  <c r="H2065" i="1"/>
  <c r="AH2065" i="1" s="1"/>
  <c r="AI2065" i="1" s="1"/>
  <c r="I2065" i="1"/>
  <c r="J2065" i="1"/>
  <c r="N2065" i="1"/>
  <c r="P2065" i="1"/>
  <c r="U2065" i="1"/>
  <c r="AB2065" i="1"/>
  <c r="AF2065" i="1"/>
  <c r="DL2065" i="1"/>
  <c r="H2066" i="1"/>
  <c r="AH2066" i="1" s="1"/>
  <c r="AI2066" i="1" s="1"/>
  <c r="I2066" i="1"/>
  <c r="J2066" i="1"/>
  <c r="N2066" i="1"/>
  <c r="P2066" i="1"/>
  <c r="U2066" i="1"/>
  <c r="AB2066" i="1"/>
  <c r="AF2066" i="1"/>
  <c r="DL2066" i="1"/>
  <c r="H2067" i="1"/>
  <c r="AH2067" i="1" s="1"/>
  <c r="AI2067" i="1" s="1"/>
  <c r="I2067" i="1"/>
  <c r="J2067" i="1"/>
  <c r="N2067" i="1"/>
  <c r="P2067" i="1"/>
  <c r="U2067" i="1"/>
  <c r="AB2067" i="1"/>
  <c r="AF2067" i="1"/>
  <c r="DL2067" i="1"/>
  <c r="H2068" i="1"/>
  <c r="AH2068" i="1" s="1"/>
  <c r="AI2068" i="1" s="1"/>
  <c r="I2068" i="1"/>
  <c r="J2068" i="1"/>
  <c r="N2068" i="1"/>
  <c r="P2068" i="1"/>
  <c r="U2068" i="1"/>
  <c r="AB2068" i="1"/>
  <c r="AF2068" i="1"/>
  <c r="DL2068" i="1"/>
  <c r="H2069" i="1"/>
  <c r="AH2069" i="1" s="1"/>
  <c r="AI2069" i="1" s="1"/>
  <c r="I2069" i="1"/>
  <c r="J2069" i="1"/>
  <c r="N2069" i="1"/>
  <c r="P2069" i="1"/>
  <c r="U2069" i="1"/>
  <c r="AB2069" i="1"/>
  <c r="AF2069" i="1"/>
  <c r="DL2069" i="1"/>
  <c r="H2070" i="1"/>
  <c r="AH2070" i="1" s="1"/>
  <c r="AI2070" i="1" s="1"/>
  <c r="I2070" i="1"/>
  <c r="J2070" i="1"/>
  <c r="N2070" i="1"/>
  <c r="P2070" i="1"/>
  <c r="U2070" i="1"/>
  <c r="AB2070" i="1"/>
  <c r="AF2070" i="1"/>
  <c r="DL2070" i="1"/>
  <c r="H2071" i="1"/>
  <c r="AH2071" i="1" s="1"/>
  <c r="AI2071" i="1" s="1"/>
  <c r="I2071" i="1"/>
  <c r="J2071" i="1"/>
  <c r="N2071" i="1"/>
  <c r="P2071" i="1"/>
  <c r="U2071" i="1"/>
  <c r="AB2071" i="1"/>
  <c r="AF2071" i="1"/>
  <c r="DL2071" i="1"/>
  <c r="H2072" i="1"/>
  <c r="AH2072" i="1" s="1"/>
  <c r="AI2072" i="1" s="1"/>
  <c r="I2072" i="1"/>
  <c r="J2072" i="1"/>
  <c r="N2072" i="1"/>
  <c r="P2072" i="1"/>
  <c r="U2072" i="1"/>
  <c r="AB2072" i="1"/>
  <c r="AF2072" i="1"/>
  <c r="DL2072" i="1"/>
  <c r="H2073" i="1"/>
  <c r="AH2073" i="1" s="1"/>
  <c r="AI2073" i="1" s="1"/>
  <c r="I2073" i="1"/>
  <c r="J2073" i="1"/>
  <c r="N2073" i="1"/>
  <c r="P2073" i="1"/>
  <c r="U2073" i="1"/>
  <c r="AB2073" i="1"/>
  <c r="AF2073" i="1"/>
  <c r="DL2073" i="1"/>
  <c r="H2074" i="1"/>
  <c r="AH2074" i="1" s="1"/>
  <c r="AI2074" i="1" s="1"/>
  <c r="I2074" i="1"/>
  <c r="J2074" i="1"/>
  <c r="N2074" i="1"/>
  <c r="P2074" i="1"/>
  <c r="U2074" i="1"/>
  <c r="AB2074" i="1"/>
  <c r="AF2074" i="1"/>
  <c r="DL2074" i="1"/>
  <c r="H2075" i="1"/>
  <c r="AH2075" i="1" s="1"/>
  <c r="AI2075" i="1" s="1"/>
  <c r="I2075" i="1"/>
  <c r="J2075" i="1"/>
  <c r="N2075" i="1"/>
  <c r="P2075" i="1"/>
  <c r="U2075" i="1"/>
  <c r="AB2075" i="1"/>
  <c r="AF2075" i="1"/>
  <c r="DL2075" i="1"/>
  <c r="H2076" i="1"/>
  <c r="AH2076" i="1" s="1"/>
  <c r="AI2076" i="1" s="1"/>
  <c r="I2076" i="1"/>
  <c r="J2076" i="1"/>
  <c r="N2076" i="1"/>
  <c r="P2076" i="1"/>
  <c r="U2076" i="1"/>
  <c r="AB2076" i="1"/>
  <c r="AF2076" i="1"/>
  <c r="DL2076" i="1"/>
  <c r="H2077" i="1"/>
  <c r="AH2077" i="1" s="1"/>
  <c r="AI2077" i="1" s="1"/>
  <c r="I2077" i="1"/>
  <c r="J2077" i="1"/>
  <c r="M2077" i="1"/>
  <c r="U2077" i="1"/>
  <c r="AB2077" i="1"/>
  <c r="AF2077" i="1"/>
  <c r="DL2077" i="1"/>
  <c r="H2078" i="1"/>
  <c r="AH2078" i="1" s="1"/>
  <c r="AI2078" i="1" s="1"/>
  <c r="I2078" i="1"/>
  <c r="J2078" i="1"/>
  <c r="N2078" i="1"/>
  <c r="P2078" i="1"/>
  <c r="U2078" i="1"/>
  <c r="AB2078" i="1"/>
  <c r="AF2078" i="1"/>
  <c r="DL2078" i="1"/>
  <c r="H2079" i="1"/>
  <c r="AH2079" i="1" s="1"/>
  <c r="AI2079" i="1" s="1"/>
  <c r="I2079" i="1"/>
  <c r="J2079" i="1"/>
  <c r="N2079" i="1"/>
  <c r="P2079" i="1"/>
  <c r="U2079" i="1"/>
  <c r="AB2079" i="1"/>
  <c r="AF2079" i="1"/>
  <c r="DL2079" i="1"/>
  <c r="H2080" i="1"/>
  <c r="AH2080" i="1" s="1"/>
  <c r="AI2080" i="1" s="1"/>
  <c r="I2080" i="1"/>
  <c r="J2080" i="1"/>
  <c r="N2080" i="1"/>
  <c r="P2080" i="1"/>
  <c r="U2080" i="1"/>
  <c r="AB2080" i="1"/>
  <c r="AF2080" i="1"/>
  <c r="DL2080" i="1"/>
  <c r="H2081" i="1"/>
  <c r="AH2081" i="1" s="1"/>
  <c r="AI2081" i="1" s="1"/>
  <c r="I2081" i="1"/>
  <c r="J2081" i="1"/>
  <c r="N2081" i="1"/>
  <c r="P2081" i="1"/>
  <c r="U2081" i="1"/>
  <c r="AB2081" i="1"/>
  <c r="AF2081" i="1"/>
  <c r="DL2081" i="1"/>
  <c r="H2082" i="1"/>
  <c r="AH2082" i="1" s="1"/>
  <c r="AI2082" i="1" s="1"/>
  <c r="I2082" i="1"/>
  <c r="J2082" i="1"/>
  <c r="M2082" i="1"/>
  <c r="P2082" i="1" s="1"/>
  <c r="U2082" i="1"/>
  <c r="AB2082" i="1"/>
  <c r="AF2082" i="1"/>
  <c r="DL2082" i="1"/>
  <c r="H2083" i="1"/>
  <c r="AH2083" i="1" s="1"/>
  <c r="AI2083" i="1" s="1"/>
  <c r="I2083" i="1"/>
  <c r="J2083" i="1"/>
  <c r="M2083" i="1"/>
  <c r="N2083" i="1" s="1"/>
  <c r="U2083" i="1"/>
  <c r="AB2083" i="1"/>
  <c r="AF2083" i="1"/>
  <c r="DL2083" i="1"/>
  <c r="H2084" i="1"/>
  <c r="AH2084" i="1" s="1"/>
  <c r="AI2084" i="1" s="1"/>
  <c r="I2084" i="1"/>
  <c r="J2084" i="1"/>
  <c r="N2084" i="1"/>
  <c r="P2084" i="1"/>
  <c r="U2084" i="1"/>
  <c r="AB2084" i="1"/>
  <c r="AF2084" i="1"/>
  <c r="DL2084" i="1"/>
  <c r="H2085" i="1"/>
  <c r="AH2085" i="1" s="1"/>
  <c r="AI2085" i="1" s="1"/>
  <c r="I2085" i="1"/>
  <c r="J2085" i="1"/>
  <c r="N2085" i="1"/>
  <c r="P2085" i="1"/>
  <c r="U2085" i="1"/>
  <c r="AB2085" i="1"/>
  <c r="AF2085" i="1"/>
  <c r="DL2085" i="1"/>
  <c r="H2086" i="1"/>
  <c r="AH2086" i="1" s="1"/>
  <c r="AI2086" i="1" s="1"/>
  <c r="I2086" i="1"/>
  <c r="J2086" i="1"/>
  <c r="N2086" i="1"/>
  <c r="P2086" i="1"/>
  <c r="U2086" i="1"/>
  <c r="AB2086" i="1"/>
  <c r="AF2086" i="1"/>
  <c r="DL2086" i="1"/>
  <c r="H2087" i="1"/>
  <c r="AH2087" i="1" s="1"/>
  <c r="AI2087" i="1" s="1"/>
  <c r="I2087" i="1"/>
  <c r="J2087" i="1"/>
  <c r="N2087" i="1"/>
  <c r="P2087" i="1"/>
  <c r="U2087" i="1"/>
  <c r="AB2087" i="1"/>
  <c r="AF2087" i="1"/>
  <c r="DL2087" i="1"/>
  <c r="H2088" i="1"/>
  <c r="AH2088" i="1" s="1"/>
  <c r="AI2088" i="1" s="1"/>
  <c r="I2088" i="1"/>
  <c r="J2088" i="1"/>
  <c r="M2088" i="1"/>
  <c r="P2088" i="1" s="1"/>
  <c r="U2088" i="1"/>
  <c r="AB2088" i="1"/>
  <c r="AF2088" i="1"/>
  <c r="DL2088" i="1"/>
  <c r="H2089" i="1"/>
  <c r="AH2089" i="1" s="1"/>
  <c r="AI2089" i="1" s="1"/>
  <c r="I2089" i="1"/>
  <c r="J2089" i="1"/>
  <c r="M2089" i="1"/>
  <c r="P2089" i="1" s="1"/>
  <c r="U2089" i="1"/>
  <c r="AB2089" i="1"/>
  <c r="AF2089" i="1"/>
  <c r="DL2089" i="1"/>
  <c r="H2090" i="1"/>
  <c r="AH2090" i="1" s="1"/>
  <c r="AI2090" i="1" s="1"/>
  <c r="I2090" i="1"/>
  <c r="J2090" i="1"/>
  <c r="N2090" i="1"/>
  <c r="P2090" i="1"/>
  <c r="U2090" i="1"/>
  <c r="AB2090" i="1"/>
  <c r="AF2090" i="1"/>
  <c r="DL2090" i="1"/>
  <c r="H2091" i="1"/>
  <c r="AH2091" i="1" s="1"/>
  <c r="AI2091" i="1" s="1"/>
  <c r="I2091" i="1"/>
  <c r="J2091" i="1"/>
  <c r="N2091" i="1"/>
  <c r="P2091" i="1"/>
  <c r="U2091" i="1"/>
  <c r="AB2091" i="1"/>
  <c r="AF2091" i="1"/>
  <c r="DL2091" i="1"/>
  <c r="H2092" i="1"/>
  <c r="AH2092" i="1" s="1"/>
  <c r="AI2092" i="1" s="1"/>
  <c r="I2092" i="1"/>
  <c r="J2092" i="1"/>
  <c r="N2092" i="1"/>
  <c r="P2092" i="1"/>
  <c r="U2092" i="1"/>
  <c r="AB2092" i="1"/>
  <c r="AF2092" i="1"/>
  <c r="DL2092" i="1"/>
  <c r="H2093" i="1"/>
  <c r="AH2093" i="1" s="1"/>
  <c r="AI2093" i="1" s="1"/>
  <c r="I2093" i="1"/>
  <c r="J2093" i="1"/>
  <c r="N2093" i="1"/>
  <c r="P2093" i="1"/>
  <c r="U2093" i="1"/>
  <c r="AB2093" i="1"/>
  <c r="AF2093" i="1"/>
  <c r="DL2093" i="1"/>
  <c r="H2094" i="1"/>
  <c r="AH2094" i="1" s="1"/>
  <c r="AI2094" i="1" s="1"/>
  <c r="I2094" i="1"/>
  <c r="J2094" i="1"/>
  <c r="N2094" i="1"/>
  <c r="P2094" i="1"/>
  <c r="U2094" i="1"/>
  <c r="AB2094" i="1"/>
  <c r="AF2094" i="1"/>
  <c r="DL2094" i="1"/>
  <c r="H2095" i="1"/>
  <c r="AH2095" i="1" s="1"/>
  <c r="AI2095" i="1" s="1"/>
  <c r="I2095" i="1"/>
  <c r="J2095" i="1"/>
  <c r="N2095" i="1"/>
  <c r="P2095" i="1"/>
  <c r="U2095" i="1"/>
  <c r="AB2095" i="1"/>
  <c r="AF2095" i="1"/>
  <c r="DL2095" i="1"/>
  <c r="H2096" i="1"/>
  <c r="AH2096" i="1" s="1"/>
  <c r="AI2096" i="1" s="1"/>
  <c r="I2096" i="1"/>
  <c r="J2096" i="1"/>
  <c r="N2096" i="1"/>
  <c r="P2096" i="1"/>
  <c r="U2096" i="1"/>
  <c r="AB2096" i="1"/>
  <c r="AF2096" i="1"/>
  <c r="DL2096" i="1"/>
  <c r="H2097" i="1"/>
  <c r="AH2097" i="1" s="1"/>
  <c r="AI2097" i="1" s="1"/>
  <c r="I2097" i="1"/>
  <c r="J2097" i="1"/>
  <c r="N2097" i="1"/>
  <c r="P2097" i="1"/>
  <c r="U2097" i="1"/>
  <c r="AB2097" i="1"/>
  <c r="AF2097" i="1"/>
  <c r="DL2097" i="1"/>
  <c r="H2098" i="1"/>
  <c r="AH2098" i="1" s="1"/>
  <c r="AI2098" i="1" s="1"/>
  <c r="I2098" i="1"/>
  <c r="J2098" i="1"/>
  <c r="N2098" i="1"/>
  <c r="P2098" i="1"/>
  <c r="U2098" i="1"/>
  <c r="AB2098" i="1"/>
  <c r="AF2098" i="1"/>
  <c r="DL2098" i="1"/>
  <c r="H2099" i="1"/>
  <c r="AH2099" i="1" s="1"/>
  <c r="AI2099" i="1" s="1"/>
  <c r="I2099" i="1"/>
  <c r="J2099" i="1"/>
  <c r="N2099" i="1"/>
  <c r="P2099" i="1"/>
  <c r="U2099" i="1"/>
  <c r="AB2099" i="1"/>
  <c r="AF2099" i="1"/>
  <c r="DL2099" i="1"/>
  <c r="H2100" i="1"/>
  <c r="AH2100" i="1" s="1"/>
  <c r="AI2100" i="1" s="1"/>
  <c r="I2100" i="1"/>
  <c r="J2100" i="1"/>
  <c r="N2100" i="1"/>
  <c r="P2100" i="1"/>
  <c r="U2100" i="1"/>
  <c r="AB2100" i="1"/>
  <c r="AF2100" i="1"/>
  <c r="DL2100" i="1"/>
  <c r="H2101" i="1"/>
  <c r="AH2101" i="1" s="1"/>
  <c r="AI2101" i="1" s="1"/>
  <c r="I2101" i="1"/>
  <c r="J2101" i="1"/>
  <c r="N2101" i="1"/>
  <c r="P2101" i="1"/>
  <c r="U2101" i="1"/>
  <c r="AB2101" i="1"/>
  <c r="AF2101" i="1"/>
  <c r="DL2101" i="1"/>
  <c r="H2102" i="1"/>
  <c r="AH2102" i="1" s="1"/>
  <c r="AI2102" i="1" s="1"/>
  <c r="I2102" i="1"/>
  <c r="J2102" i="1"/>
  <c r="N2102" i="1"/>
  <c r="P2102" i="1"/>
  <c r="U2102" i="1"/>
  <c r="AB2102" i="1"/>
  <c r="AF2102" i="1"/>
  <c r="DL2102" i="1"/>
  <c r="H2103" i="1"/>
  <c r="AH2103" i="1" s="1"/>
  <c r="AI2103" i="1" s="1"/>
  <c r="I2103" i="1"/>
  <c r="J2103" i="1"/>
  <c r="N2103" i="1"/>
  <c r="P2103" i="1"/>
  <c r="U2103" i="1"/>
  <c r="AB2103" i="1"/>
  <c r="AF2103" i="1"/>
  <c r="DL2103" i="1"/>
  <c r="H2104" i="1"/>
  <c r="AH2104" i="1" s="1"/>
  <c r="AI2104" i="1" s="1"/>
  <c r="I2104" i="1"/>
  <c r="J2104" i="1"/>
  <c r="N2104" i="1"/>
  <c r="P2104" i="1"/>
  <c r="U2104" i="1"/>
  <c r="AB2104" i="1"/>
  <c r="AF2104" i="1"/>
  <c r="DL2104" i="1"/>
  <c r="H2105" i="1"/>
  <c r="AH2105" i="1" s="1"/>
  <c r="AI2105" i="1" s="1"/>
  <c r="I2105" i="1"/>
  <c r="J2105" i="1"/>
  <c r="N2105" i="1"/>
  <c r="P2105" i="1"/>
  <c r="U2105" i="1"/>
  <c r="AB2105" i="1"/>
  <c r="AF2105" i="1"/>
  <c r="DL2105" i="1"/>
  <c r="H2106" i="1"/>
  <c r="AH2106" i="1" s="1"/>
  <c r="AI2106" i="1" s="1"/>
  <c r="I2106" i="1"/>
  <c r="J2106" i="1"/>
  <c r="N2106" i="1"/>
  <c r="P2106" i="1"/>
  <c r="U2106" i="1"/>
  <c r="AB2106" i="1"/>
  <c r="AF2106" i="1"/>
  <c r="DL2106" i="1"/>
  <c r="H2107" i="1"/>
  <c r="AH2107" i="1" s="1"/>
  <c r="AI2107" i="1" s="1"/>
  <c r="I2107" i="1"/>
  <c r="J2107" i="1"/>
  <c r="N2107" i="1"/>
  <c r="P2107" i="1"/>
  <c r="U2107" i="1"/>
  <c r="AB2107" i="1"/>
  <c r="AF2107" i="1"/>
  <c r="DL2107" i="1"/>
  <c r="H2108" i="1"/>
  <c r="AH2108" i="1" s="1"/>
  <c r="AI2108" i="1" s="1"/>
  <c r="I2108" i="1"/>
  <c r="J2108" i="1"/>
  <c r="N2108" i="1"/>
  <c r="P2108" i="1"/>
  <c r="U2108" i="1"/>
  <c r="AB2108" i="1"/>
  <c r="AF2108" i="1"/>
  <c r="DL2108" i="1"/>
  <c r="H2109" i="1"/>
  <c r="AH2109" i="1" s="1"/>
  <c r="AI2109" i="1" s="1"/>
  <c r="I2109" i="1"/>
  <c r="J2109" i="1"/>
  <c r="N2109" i="1"/>
  <c r="P2109" i="1"/>
  <c r="U2109" i="1"/>
  <c r="AB2109" i="1"/>
  <c r="AF2109" i="1"/>
  <c r="DL2109" i="1"/>
  <c r="H2110" i="1"/>
  <c r="AH2110" i="1" s="1"/>
  <c r="AI2110" i="1" s="1"/>
  <c r="I2110" i="1"/>
  <c r="J2110" i="1"/>
  <c r="N2110" i="1"/>
  <c r="P2110" i="1"/>
  <c r="U2110" i="1"/>
  <c r="AB2110" i="1"/>
  <c r="AF2110" i="1"/>
  <c r="DL2110" i="1"/>
  <c r="H2111" i="1"/>
  <c r="AH2111" i="1" s="1"/>
  <c r="AI2111" i="1" s="1"/>
  <c r="I2111" i="1"/>
  <c r="J2111" i="1"/>
  <c r="N2111" i="1"/>
  <c r="P2111" i="1"/>
  <c r="U2111" i="1"/>
  <c r="AB2111" i="1"/>
  <c r="AF2111" i="1"/>
  <c r="DL2111" i="1"/>
  <c r="H2112" i="1"/>
  <c r="AH2112" i="1" s="1"/>
  <c r="AI2112" i="1" s="1"/>
  <c r="I2112" i="1"/>
  <c r="J2112" i="1"/>
  <c r="N2112" i="1"/>
  <c r="P2112" i="1"/>
  <c r="U2112" i="1"/>
  <c r="AB2112" i="1"/>
  <c r="AF2112" i="1"/>
  <c r="DL2112" i="1"/>
  <c r="H2113" i="1"/>
  <c r="AH2113" i="1" s="1"/>
  <c r="AI2113" i="1" s="1"/>
  <c r="I2113" i="1"/>
  <c r="J2113" i="1"/>
  <c r="N2113" i="1"/>
  <c r="P2113" i="1"/>
  <c r="U2113" i="1"/>
  <c r="AB2113" i="1"/>
  <c r="AF2113" i="1"/>
  <c r="DL2113" i="1"/>
  <c r="H2114" i="1"/>
  <c r="AH2114" i="1" s="1"/>
  <c r="AI2114" i="1" s="1"/>
  <c r="I2114" i="1"/>
  <c r="J2114" i="1"/>
  <c r="N2114" i="1"/>
  <c r="P2114" i="1"/>
  <c r="U2114" i="1"/>
  <c r="AB2114" i="1"/>
  <c r="AF2114" i="1"/>
  <c r="DL2114" i="1"/>
  <c r="H2115" i="1"/>
  <c r="AH2115" i="1" s="1"/>
  <c r="AI2115" i="1" s="1"/>
  <c r="I2115" i="1"/>
  <c r="J2115" i="1"/>
  <c r="N2115" i="1"/>
  <c r="P2115" i="1"/>
  <c r="U2115" i="1"/>
  <c r="AB2115" i="1"/>
  <c r="AF2115" i="1"/>
  <c r="DL2115" i="1"/>
  <c r="H2116" i="1"/>
  <c r="AH2116" i="1" s="1"/>
  <c r="AI2116" i="1" s="1"/>
  <c r="I2116" i="1"/>
  <c r="J2116" i="1"/>
  <c r="N2116" i="1"/>
  <c r="P2116" i="1"/>
  <c r="U2116" i="1"/>
  <c r="AB2116" i="1"/>
  <c r="AF2116" i="1"/>
  <c r="DL2116" i="1"/>
  <c r="H2117" i="1"/>
  <c r="AH2117" i="1" s="1"/>
  <c r="AI2117" i="1" s="1"/>
  <c r="I2117" i="1"/>
  <c r="J2117" i="1"/>
  <c r="N2117" i="1"/>
  <c r="P2117" i="1"/>
  <c r="U2117" i="1"/>
  <c r="AB2117" i="1"/>
  <c r="AF2117" i="1"/>
  <c r="DL2117" i="1"/>
  <c r="H2118" i="1"/>
  <c r="AH2118" i="1" s="1"/>
  <c r="AI2118" i="1" s="1"/>
  <c r="I2118" i="1"/>
  <c r="J2118" i="1"/>
  <c r="N2118" i="1"/>
  <c r="P2118" i="1"/>
  <c r="U2118" i="1"/>
  <c r="AB2118" i="1"/>
  <c r="AF2118" i="1"/>
  <c r="DL2118" i="1"/>
  <c r="H2119" i="1"/>
  <c r="AH2119" i="1" s="1"/>
  <c r="AI2119" i="1" s="1"/>
  <c r="I2119" i="1"/>
  <c r="J2119" i="1"/>
  <c r="N2119" i="1"/>
  <c r="P2119" i="1"/>
  <c r="U2119" i="1"/>
  <c r="AB2119" i="1"/>
  <c r="AF2119" i="1"/>
  <c r="DL2119" i="1"/>
  <c r="H2120" i="1"/>
  <c r="AH2120" i="1" s="1"/>
  <c r="AI2120" i="1" s="1"/>
  <c r="I2120" i="1"/>
  <c r="J2120" i="1"/>
  <c r="N2120" i="1"/>
  <c r="P2120" i="1"/>
  <c r="U2120" i="1"/>
  <c r="AB2120" i="1"/>
  <c r="AF2120" i="1"/>
  <c r="DL2120" i="1"/>
  <c r="H2121" i="1"/>
  <c r="AH2121" i="1" s="1"/>
  <c r="AI2121" i="1" s="1"/>
  <c r="I2121" i="1"/>
  <c r="J2121" i="1"/>
  <c r="N2121" i="1"/>
  <c r="P2121" i="1"/>
  <c r="U2121" i="1"/>
  <c r="AB2121" i="1"/>
  <c r="AF2121" i="1"/>
  <c r="DL2121" i="1"/>
  <c r="H2122" i="1"/>
  <c r="AH2122" i="1" s="1"/>
  <c r="AI2122" i="1" s="1"/>
  <c r="I2122" i="1"/>
  <c r="J2122" i="1"/>
  <c r="N2122" i="1"/>
  <c r="P2122" i="1"/>
  <c r="U2122" i="1"/>
  <c r="AB2122" i="1"/>
  <c r="AF2122" i="1"/>
  <c r="DL2122" i="1"/>
  <c r="H2123" i="1"/>
  <c r="AH2123" i="1" s="1"/>
  <c r="AI2123" i="1" s="1"/>
  <c r="I2123" i="1"/>
  <c r="J2123" i="1"/>
  <c r="N2123" i="1"/>
  <c r="P2123" i="1"/>
  <c r="U2123" i="1"/>
  <c r="AB2123" i="1"/>
  <c r="AF2123" i="1"/>
  <c r="DL2123" i="1"/>
  <c r="H2124" i="1"/>
  <c r="AH2124" i="1" s="1"/>
  <c r="AI2124" i="1" s="1"/>
  <c r="I2124" i="1"/>
  <c r="J2124" i="1"/>
  <c r="N2124" i="1"/>
  <c r="P2124" i="1"/>
  <c r="U2124" i="1"/>
  <c r="AB2124" i="1"/>
  <c r="AF2124" i="1"/>
  <c r="DL2124" i="1"/>
  <c r="H2125" i="1"/>
  <c r="AH2125" i="1" s="1"/>
  <c r="AI2125" i="1" s="1"/>
  <c r="I2125" i="1"/>
  <c r="J2125" i="1"/>
  <c r="N2125" i="1"/>
  <c r="P2125" i="1"/>
  <c r="U2125" i="1"/>
  <c r="AB2125" i="1"/>
  <c r="AF2125" i="1"/>
  <c r="DL2125" i="1"/>
  <c r="H2126" i="1"/>
  <c r="AH2126" i="1" s="1"/>
  <c r="AI2126" i="1" s="1"/>
  <c r="I2126" i="1"/>
  <c r="J2126" i="1"/>
  <c r="N2126" i="1"/>
  <c r="P2126" i="1"/>
  <c r="U2126" i="1"/>
  <c r="AB2126" i="1"/>
  <c r="AF2126" i="1"/>
  <c r="DL2126" i="1"/>
  <c r="H2127" i="1"/>
  <c r="AH2127" i="1" s="1"/>
  <c r="AI2127" i="1" s="1"/>
  <c r="I2127" i="1"/>
  <c r="J2127" i="1"/>
  <c r="N2127" i="1"/>
  <c r="P2127" i="1"/>
  <c r="U2127" i="1"/>
  <c r="AB2127" i="1"/>
  <c r="AF2127" i="1"/>
  <c r="DL2127" i="1"/>
  <c r="H2128" i="1"/>
  <c r="AH2128" i="1" s="1"/>
  <c r="AI2128" i="1" s="1"/>
  <c r="I2128" i="1"/>
  <c r="J2128" i="1"/>
  <c r="N2128" i="1"/>
  <c r="P2128" i="1"/>
  <c r="U2128" i="1"/>
  <c r="AB2128" i="1"/>
  <c r="AF2128" i="1"/>
  <c r="DL2128" i="1"/>
  <c r="H2129" i="1"/>
  <c r="AH2129" i="1" s="1"/>
  <c r="AI2129" i="1" s="1"/>
  <c r="I2129" i="1"/>
  <c r="J2129" i="1"/>
  <c r="N2129" i="1"/>
  <c r="P2129" i="1"/>
  <c r="U2129" i="1"/>
  <c r="AB2129" i="1"/>
  <c r="AF2129" i="1"/>
  <c r="DL2129" i="1"/>
  <c r="H2130" i="1"/>
  <c r="AH2130" i="1" s="1"/>
  <c r="AI2130" i="1" s="1"/>
  <c r="I2130" i="1"/>
  <c r="J2130" i="1"/>
  <c r="N2130" i="1"/>
  <c r="P2130" i="1"/>
  <c r="U2130" i="1"/>
  <c r="AB2130" i="1"/>
  <c r="AF2130" i="1"/>
  <c r="DL2130" i="1"/>
  <c r="H2131" i="1"/>
  <c r="AH2131" i="1" s="1"/>
  <c r="AI2131" i="1" s="1"/>
  <c r="I2131" i="1"/>
  <c r="J2131" i="1"/>
  <c r="N2131" i="1"/>
  <c r="P2131" i="1"/>
  <c r="U2131" i="1"/>
  <c r="AB2131" i="1"/>
  <c r="AF2131" i="1"/>
  <c r="DL2131" i="1"/>
  <c r="H2132" i="1"/>
  <c r="AH2132" i="1" s="1"/>
  <c r="AI2132" i="1" s="1"/>
  <c r="I2132" i="1"/>
  <c r="J2132" i="1"/>
  <c r="N2132" i="1"/>
  <c r="P2132" i="1"/>
  <c r="U2132" i="1"/>
  <c r="AB2132" i="1"/>
  <c r="AF2132" i="1"/>
  <c r="DL2132" i="1"/>
  <c r="H2133" i="1"/>
  <c r="AH2133" i="1" s="1"/>
  <c r="AI2133" i="1" s="1"/>
  <c r="I2133" i="1"/>
  <c r="J2133" i="1"/>
  <c r="N2133" i="1"/>
  <c r="P2133" i="1"/>
  <c r="U2133" i="1"/>
  <c r="AB2133" i="1"/>
  <c r="AF2133" i="1"/>
  <c r="DL2133" i="1"/>
  <c r="H2134" i="1"/>
  <c r="AH2134" i="1" s="1"/>
  <c r="AI2134" i="1" s="1"/>
  <c r="I2134" i="1"/>
  <c r="J2134" i="1"/>
  <c r="M2134" i="1"/>
  <c r="N2134" i="1" s="1"/>
  <c r="U2134" i="1"/>
  <c r="AB2134" i="1"/>
  <c r="AF2134" i="1"/>
  <c r="DL2134" i="1"/>
  <c r="H2135" i="1"/>
  <c r="AH2135" i="1" s="1"/>
  <c r="AI2135" i="1" s="1"/>
  <c r="I2135" i="1"/>
  <c r="J2135" i="1"/>
  <c r="N2135" i="1"/>
  <c r="P2135" i="1"/>
  <c r="U2135" i="1"/>
  <c r="AB2135" i="1"/>
  <c r="AF2135" i="1"/>
  <c r="DL2135" i="1"/>
  <c r="H2136" i="1"/>
  <c r="AH2136" i="1" s="1"/>
  <c r="AI2136" i="1" s="1"/>
  <c r="I2136" i="1"/>
  <c r="J2136" i="1"/>
  <c r="M2136" i="1"/>
  <c r="P2136" i="1" s="1"/>
  <c r="U2136" i="1"/>
  <c r="AB2136" i="1"/>
  <c r="AF2136" i="1"/>
  <c r="DL2136" i="1"/>
  <c r="H2137" i="1"/>
  <c r="AH2137" i="1" s="1"/>
  <c r="AI2137" i="1" s="1"/>
  <c r="I2137" i="1"/>
  <c r="J2137" i="1"/>
  <c r="N2137" i="1"/>
  <c r="P2137" i="1"/>
  <c r="U2137" i="1"/>
  <c r="AB2137" i="1"/>
  <c r="AF2137" i="1"/>
  <c r="DL2137" i="1"/>
  <c r="H2138" i="1"/>
  <c r="AH2138" i="1" s="1"/>
  <c r="AI2138" i="1" s="1"/>
  <c r="I2138" i="1"/>
  <c r="J2138" i="1"/>
  <c r="N2138" i="1"/>
  <c r="P2138" i="1"/>
  <c r="U2138" i="1"/>
  <c r="AB2138" i="1"/>
  <c r="AF2138" i="1"/>
  <c r="DL2138" i="1"/>
  <c r="H2139" i="1"/>
  <c r="AH2139" i="1" s="1"/>
  <c r="AI2139" i="1" s="1"/>
  <c r="I2139" i="1"/>
  <c r="J2139" i="1"/>
  <c r="N2139" i="1"/>
  <c r="P2139" i="1"/>
  <c r="U2139" i="1"/>
  <c r="AB2139" i="1"/>
  <c r="AF2139" i="1"/>
  <c r="DL2139" i="1"/>
  <c r="H2140" i="1"/>
  <c r="I2140" i="1"/>
  <c r="J2140" i="1"/>
  <c r="N2140" i="1"/>
  <c r="P2140" i="1"/>
  <c r="U2140" i="1"/>
  <c r="AB2140" i="1"/>
  <c r="AF2140" i="1"/>
  <c r="AH2140" i="1"/>
  <c r="AI2140" i="1" s="1"/>
  <c r="DL2140" i="1"/>
  <c r="H2141" i="1"/>
  <c r="AH2141" i="1" s="1"/>
  <c r="AI2141" i="1" s="1"/>
  <c r="I2141" i="1"/>
  <c r="J2141" i="1"/>
  <c r="N2141" i="1"/>
  <c r="P2141" i="1"/>
  <c r="U2141" i="1"/>
  <c r="AB2141" i="1"/>
  <c r="AF2141" i="1"/>
  <c r="DL2141" i="1"/>
  <c r="H2142" i="1"/>
  <c r="AH2142" i="1" s="1"/>
  <c r="AI2142" i="1" s="1"/>
  <c r="I2142" i="1"/>
  <c r="J2142" i="1"/>
  <c r="N2142" i="1"/>
  <c r="P2142" i="1"/>
  <c r="U2142" i="1"/>
  <c r="AB2142" i="1"/>
  <c r="AF2142" i="1"/>
  <c r="DL2142" i="1"/>
  <c r="H2143" i="1"/>
  <c r="AH2143" i="1" s="1"/>
  <c r="AI2143" i="1" s="1"/>
  <c r="I2143" i="1"/>
  <c r="J2143" i="1"/>
  <c r="M2143" i="1"/>
  <c r="P2143" i="1" s="1"/>
  <c r="U2143" i="1"/>
  <c r="AB2143" i="1"/>
  <c r="AF2143" i="1"/>
  <c r="DL2143" i="1"/>
  <c r="H2144" i="1"/>
  <c r="AH2144" i="1" s="1"/>
  <c r="AI2144" i="1" s="1"/>
  <c r="I2144" i="1"/>
  <c r="J2144" i="1"/>
  <c r="N2144" i="1"/>
  <c r="P2144" i="1"/>
  <c r="U2144" i="1"/>
  <c r="AB2144" i="1"/>
  <c r="AF2144" i="1"/>
  <c r="DL2144" i="1"/>
  <c r="H2145" i="1"/>
  <c r="AH2145" i="1" s="1"/>
  <c r="AI2145" i="1" s="1"/>
  <c r="I2145" i="1"/>
  <c r="J2145" i="1"/>
  <c r="N2145" i="1"/>
  <c r="P2145" i="1"/>
  <c r="U2145" i="1"/>
  <c r="AB2145" i="1"/>
  <c r="AF2145" i="1"/>
  <c r="DL2145" i="1"/>
  <c r="H2146" i="1"/>
  <c r="AH2146" i="1" s="1"/>
  <c r="AI2146" i="1" s="1"/>
  <c r="I2146" i="1"/>
  <c r="J2146" i="1"/>
  <c r="N2146" i="1"/>
  <c r="P2146" i="1"/>
  <c r="U2146" i="1"/>
  <c r="AB2146" i="1"/>
  <c r="AF2146" i="1"/>
  <c r="DL2146" i="1"/>
  <c r="H2147" i="1"/>
  <c r="AH2147" i="1" s="1"/>
  <c r="AI2147" i="1" s="1"/>
  <c r="I2147" i="1"/>
  <c r="J2147" i="1"/>
  <c r="N2147" i="1"/>
  <c r="P2147" i="1"/>
  <c r="U2147" i="1"/>
  <c r="AB2147" i="1"/>
  <c r="AF2147" i="1"/>
  <c r="DL2147" i="1"/>
  <c r="H2148" i="1"/>
  <c r="AH2148" i="1" s="1"/>
  <c r="AI2148" i="1" s="1"/>
  <c r="I2148" i="1"/>
  <c r="J2148" i="1"/>
  <c r="N2148" i="1"/>
  <c r="P2148" i="1"/>
  <c r="U2148" i="1"/>
  <c r="AB2148" i="1"/>
  <c r="AF2148" i="1"/>
  <c r="DL2148" i="1"/>
  <c r="H2149" i="1"/>
  <c r="AH2149" i="1" s="1"/>
  <c r="AI2149" i="1" s="1"/>
  <c r="I2149" i="1"/>
  <c r="J2149" i="1"/>
  <c r="N2149" i="1"/>
  <c r="P2149" i="1"/>
  <c r="U2149" i="1"/>
  <c r="AB2149" i="1"/>
  <c r="AF2149" i="1"/>
  <c r="DL2149" i="1"/>
  <c r="H2150" i="1"/>
  <c r="AH2150" i="1" s="1"/>
  <c r="AI2150" i="1" s="1"/>
  <c r="I2150" i="1"/>
  <c r="J2150" i="1"/>
  <c r="N2150" i="1"/>
  <c r="P2150" i="1"/>
  <c r="U2150" i="1"/>
  <c r="AB2150" i="1"/>
  <c r="AF2150" i="1"/>
  <c r="DL2150" i="1"/>
  <c r="H2151" i="1"/>
  <c r="AH2151" i="1" s="1"/>
  <c r="AI2151" i="1" s="1"/>
  <c r="I2151" i="1"/>
  <c r="J2151" i="1"/>
  <c r="N2151" i="1"/>
  <c r="P2151" i="1"/>
  <c r="U2151" i="1"/>
  <c r="AB2151" i="1"/>
  <c r="AF2151" i="1"/>
  <c r="DL2151" i="1"/>
  <c r="H2152" i="1"/>
  <c r="AH2152" i="1" s="1"/>
  <c r="AI2152" i="1" s="1"/>
  <c r="I2152" i="1"/>
  <c r="J2152" i="1"/>
  <c r="N2152" i="1"/>
  <c r="P2152" i="1"/>
  <c r="U2152" i="1"/>
  <c r="AB2152" i="1"/>
  <c r="AF2152" i="1"/>
  <c r="DL2152" i="1"/>
  <c r="H2153" i="1"/>
  <c r="AH2153" i="1" s="1"/>
  <c r="AI2153" i="1" s="1"/>
  <c r="I2153" i="1"/>
  <c r="J2153" i="1"/>
  <c r="N2153" i="1"/>
  <c r="P2153" i="1"/>
  <c r="U2153" i="1"/>
  <c r="AB2153" i="1"/>
  <c r="AF2153" i="1"/>
  <c r="DL2153" i="1"/>
  <c r="H2154" i="1"/>
  <c r="AH2154" i="1" s="1"/>
  <c r="AI2154" i="1" s="1"/>
  <c r="I2154" i="1"/>
  <c r="J2154" i="1"/>
  <c r="N2154" i="1"/>
  <c r="P2154" i="1"/>
  <c r="U2154" i="1"/>
  <c r="AB2154" i="1"/>
  <c r="AF2154" i="1"/>
  <c r="DL2154" i="1"/>
  <c r="H2155" i="1"/>
  <c r="AH2155" i="1" s="1"/>
  <c r="AI2155" i="1" s="1"/>
  <c r="I2155" i="1"/>
  <c r="J2155" i="1"/>
  <c r="N2155" i="1"/>
  <c r="P2155" i="1"/>
  <c r="U2155" i="1"/>
  <c r="AB2155" i="1"/>
  <c r="AF2155" i="1"/>
  <c r="DL2155" i="1"/>
  <c r="H2156" i="1"/>
  <c r="AH2156" i="1" s="1"/>
  <c r="AI2156" i="1" s="1"/>
  <c r="I2156" i="1"/>
  <c r="J2156" i="1"/>
  <c r="N2156" i="1"/>
  <c r="P2156" i="1"/>
  <c r="U2156" i="1"/>
  <c r="AB2156" i="1"/>
  <c r="AF2156" i="1"/>
  <c r="H2157" i="1"/>
  <c r="AH2157" i="1" s="1"/>
  <c r="AI2157" i="1" s="1"/>
  <c r="I2157" i="1"/>
  <c r="J2157" i="1"/>
  <c r="N2157" i="1"/>
  <c r="P2157" i="1"/>
  <c r="U2157" i="1"/>
  <c r="AB2157" i="1"/>
  <c r="AF2157" i="1"/>
  <c r="DL2157" i="1"/>
  <c r="H2158" i="1"/>
  <c r="AH2158" i="1" s="1"/>
  <c r="AI2158" i="1" s="1"/>
  <c r="I2158" i="1"/>
  <c r="J2158" i="1"/>
  <c r="N2158" i="1"/>
  <c r="P2158" i="1"/>
  <c r="U2158" i="1"/>
  <c r="AB2158" i="1"/>
  <c r="AF2158" i="1"/>
  <c r="DL2158" i="1"/>
  <c r="H2159" i="1"/>
  <c r="AH2159" i="1" s="1"/>
  <c r="AI2159" i="1" s="1"/>
  <c r="I2159" i="1"/>
  <c r="J2159" i="1"/>
  <c r="N2159" i="1"/>
  <c r="P2159" i="1"/>
  <c r="U2159" i="1"/>
  <c r="AB2159" i="1"/>
  <c r="AF2159" i="1"/>
  <c r="DL2159" i="1"/>
  <c r="H2160" i="1"/>
  <c r="AH2160" i="1" s="1"/>
  <c r="AI2160" i="1" s="1"/>
  <c r="I2160" i="1"/>
  <c r="J2160" i="1"/>
  <c r="N2160" i="1"/>
  <c r="P2160" i="1"/>
  <c r="U2160" i="1"/>
  <c r="AB2160" i="1"/>
  <c r="AF2160" i="1"/>
  <c r="DL2160" i="1"/>
  <c r="H2161" i="1"/>
  <c r="AH2161" i="1" s="1"/>
  <c r="AI2161" i="1" s="1"/>
  <c r="I2161" i="1"/>
  <c r="J2161" i="1"/>
  <c r="N2161" i="1"/>
  <c r="P2161" i="1"/>
  <c r="U2161" i="1"/>
  <c r="AB2161" i="1"/>
  <c r="AF2161" i="1"/>
  <c r="DL2161" i="1"/>
  <c r="H2162" i="1"/>
  <c r="AH2162" i="1" s="1"/>
  <c r="AI2162" i="1" s="1"/>
  <c r="I2162" i="1"/>
  <c r="J2162" i="1"/>
  <c r="N2162" i="1"/>
  <c r="P2162" i="1"/>
  <c r="U2162" i="1"/>
  <c r="AB2162" i="1"/>
  <c r="AF2162" i="1"/>
  <c r="DL2162" i="1"/>
  <c r="H2163" i="1"/>
  <c r="AH2163" i="1" s="1"/>
  <c r="AI2163" i="1" s="1"/>
  <c r="I2163" i="1"/>
  <c r="J2163" i="1"/>
  <c r="N2163" i="1"/>
  <c r="P2163" i="1"/>
  <c r="U2163" i="1"/>
  <c r="AB2163" i="1"/>
  <c r="AF2163" i="1"/>
  <c r="DL2163" i="1"/>
  <c r="H2164" i="1"/>
  <c r="AH2164" i="1" s="1"/>
  <c r="AI2164" i="1" s="1"/>
  <c r="I2164" i="1"/>
  <c r="J2164" i="1"/>
  <c r="N2164" i="1"/>
  <c r="P2164" i="1"/>
  <c r="U2164" i="1"/>
  <c r="AB2164" i="1"/>
  <c r="AF2164" i="1"/>
  <c r="DL2164" i="1"/>
  <c r="H2165" i="1"/>
  <c r="AH2165" i="1" s="1"/>
  <c r="AI2165" i="1" s="1"/>
  <c r="I2165" i="1"/>
  <c r="J2165" i="1"/>
  <c r="N2165" i="1"/>
  <c r="P2165" i="1"/>
  <c r="U2165" i="1"/>
  <c r="AB2165" i="1"/>
  <c r="AF2165" i="1"/>
  <c r="DL2165" i="1"/>
  <c r="H2166" i="1"/>
  <c r="AH2166" i="1" s="1"/>
  <c r="AI2166" i="1" s="1"/>
  <c r="I2166" i="1"/>
  <c r="J2166" i="1"/>
  <c r="N2166" i="1"/>
  <c r="P2166" i="1"/>
  <c r="U2166" i="1"/>
  <c r="AB2166" i="1"/>
  <c r="AF2166" i="1"/>
  <c r="DL2166" i="1"/>
  <c r="H2167" i="1"/>
  <c r="AH2167" i="1" s="1"/>
  <c r="AI2167" i="1" s="1"/>
  <c r="I2167" i="1"/>
  <c r="J2167" i="1"/>
  <c r="N2167" i="1"/>
  <c r="P2167" i="1"/>
  <c r="U2167" i="1"/>
  <c r="AB2167" i="1"/>
  <c r="AF2167" i="1"/>
  <c r="DL2167" i="1"/>
  <c r="H2168" i="1"/>
  <c r="AH2168" i="1" s="1"/>
  <c r="AI2168" i="1" s="1"/>
  <c r="I2168" i="1"/>
  <c r="J2168" i="1"/>
  <c r="N2168" i="1"/>
  <c r="P2168" i="1"/>
  <c r="U2168" i="1"/>
  <c r="AB2168" i="1"/>
  <c r="AF2168" i="1"/>
  <c r="DL2168" i="1"/>
  <c r="H2169" i="1"/>
  <c r="AH2169" i="1" s="1"/>
  <c r="AI2169" i="1" s="1"/>
  <c r="I2169" i="1"/>
  <c r="J2169" i="1"/>
  <c r="N2169" i="1"/>
  <c r="P2169" i="1"/>
  <c r="U2169" i="1"/>
  <c r="AB2169" i="1"/>
  <c r="AF2169" i="1"/>
  <c r="DL2169" i="1"/>
  <c r="H2170" i="1"/>
  <c r="AH2170" i="1" s="1"/>
  <c r="AI2170" i="1" s="1"/>
  <c r="I2170" i="1"/>
  <c r="J2170" i="1"/>
  <c r="N2170" i="1"/>
  <c r="P2170" i="1"/>
  <c r="U2170" i="1"/>
  <c r="AB2170" i="1"/>
  <c r="AF2170" i="1"/>
  <c r="DL2170" i="1"/>
  <c r="H2171" i="1"/>
  <c r="AH2171" i="1" s="1"/>
  <c r="AI2171" i="1" s="1"/>
  <c r="I2171" i="1"/>
  <c r="J2171" i="1"/>
  <c r="N2171" i="1"/>
  <c r="P2171" i="1"/>
  <c r="U2171" i="1"/>
  <c r="AB2171" i="1"/>
  <c r="AF2171" i="1"/>
  <c r="DL2171" i="1"/>
  <c r="H2172" i="1"/>
  <c r="AH2172" i="1" s="1"/>
  <c r="AI2172" i="1" s="1"/>
  <c r="I2172" i="1"/>
  <c r="J2172" i="1"/>
  <c r="N2172" i="1"/>
  <c r="P2172" i="1"/>
  <c r="U2172" i="1"/>
  <c r="AB2172" i="1"/>
  <c r="AF2172" i="1"/>
  <c r="DL2172" i="1"/>
  <c r="H2173" i="1"/>
  <c r="AH2173" i="1" s="1"/>
  <c r="AI2173" i="1" s="1"/>
  <c r="I2173" i="1"/>
  <c r="J2173" i="1"/>
  <c r="N2173" i="1"/>
  <c r="P2173" i="1"/>
  <c r="U2173" i="1"/>
  <c r="AB2173" i="1"/>
  <c r="AF2173" i="1"/>
  <c r="DL2173" i="1"/>
  <c r="H2174" i="1"/>
  <c r="AH2174" i="1" s="1"/>
  <c r="AI2174" i="1" s="1"/>
  <c r="I2174" i="1"/>
  <c r="J2174" i="1"/>
  <c r="N2174" i="1"/>
  <c r="P2174" i="1"/>
  <c r="U2174" i="1"/>
  <c r="AB2174" i="1"/>
  <c r="AF2174" i="1"/>
  <c r="DL2174" i="1"/>
  <c r="H2175" i="1"/>
  <c r="AH2175" i="1" s="1"/>
  <c r="AI2175" i="1" s="1"/>
  <c r="I2175" i="1"/>
  <c r="J2175" i="1"/>
  <c r="N2175" i="1"/>
  <c r="P2175" i="1"/>
  <c r="U2175" i="1"/>
  <c r="AB2175" i="1"/>
  <c r="AF2175" i="1"/>
  <c r="DL2175" i="1"/>
  <c r="H2176" i="1"/>
  <c r="AH2176" i="1" s="1"/>
  <c r="AI2176" i="1" s="1"/>
  <c r="I2176" i="1"/>
  <c r="J2176" i="1"/>
  <c r="N2176" i="1"/>
  <c r="P2176" i="1"/>
  <c r="U2176" i="1"/>
  <c r="AB2176" i="1"/>
  <c r="AF2176" i="1"/>
  <c r="DL2176" i="1"/>
  <c r="H2177" i="1"/>
  <c r="AH2177" i="1" s="1"/>
  <c r="AI2177" i="1" s="1"/>
  <c r="I2177" i="1"/>
  <c r="J2177" i="1"/>
  <c r="N2177" i="1"/>
  <c r="P2177" i="1"/>
  <c r="U2177" i="1"/>
  <c r="AB2177" i="1"/>
  <c r="AF2177" i="1"/>
  <c r="DL2177" i="1"/>
  <c r="H2178" i="1"/>
  <c r="AH2178" i="1" s="1"/>
  <c r="AI2178" i="1" s="1"/>
  <c r="I2178" i="1"/>
  <c r="J2178" i="1"/>
  <c r="N2178" i="1"/>
  <c r="P2178" i="1"/>
  <c r="U2178" i="1"/>
  <c r="AB2178" i="1"/>
  <c r="AF2178" i="1"/>
  <c r="DL2178" i="1"/>
  <c r="H2179" i="1"/>
  <c r="AH2179" i="1" s="1"/>
  <c r="AI2179" i="1" s="1"/>
  <c r="I2179" i="1"/>
  <c r="J2179" i="1"/>
  <c r="N2179" i="1"/>
  <c r="P2179" i="1"/>
  <c r="U2179" i="1"/>
  <c r="AB2179" i="1"/>
  <c r="AF2179" i="1"/>
  <c r="DL2179" i="1"/>
  <c r="H2180" i="1"/>
  <c r="AH2180" i="1" s="1"/>
  <c r="AI2180" i="1" s="1"/>
  <c r="I2180" i="1"/>
  <c r="J2180" i="1"/>
  <c r="N2180" i="1"/>
  <c r="P2180" i="1"/>
  <c r="U2180" i="1"/>
  <c r="AB2180" i="1"/>
  <c r="AF2180" i="1"/>
  <c r="DL2180" i="1"/>
  <c r="H2181" i="1"/>
  <c r="AH2181" i="1" s="1"/>
  <c r="AI2181" i="1" s="1"/>
  <c r="I2181" i="1"/>
  <c r="J2181" i="1"/>
  <c r="N2181" i="1"/>
  <c r="P2181" i="1"/>
  <c r="U2181" i="1"/>
  <c r="AB2181" i="1"/>
  <c r="AF2181" i="1"/>
  <c r="DL2181" i="1"/>
  <c r="H2182" i="1"/>
  <c r="AH2182" i="1" s="1"/>
  <c r="AI2182" i="1" s="1"/>
  <c r="I2182" i="1"/>
  <c r="J2182" i="1"/>
  <c r="N2182" i="1"/>
  <c r="P2182" i="1"/>
  <c r="U2182" i="1"/>
  <c r="AB2182" i="1"/>
  <c r="AF2182" i="1"/>
  <c r="DL2182" i="1"/>
  <c r="H2183" i="1"/>
  <c r="AH2183" i="1" s="1"/>
  <c r="AI2183" i="1" s="1"/>
  <c r="I2183" i="1"/>
  <c r="J2183" i="1"/>
  <c r="N2183" i="1"/>
  <c r="P2183" i="1"/>
  <c r="U2183" i="1"/>
  <c r="AB2183" i="1"/>
  <c r="AF2183" i="1"/>
  <c r="DL2183" i="1"/>
  <c r="H2184" i="1"/>
  <c r="AH2184" i="1" s="1"/>
  <c r="AI2184" i="1" s="1"/>
  <c r="I2184" i="1"/>
  <c r="J2184" i="1"/>
  <c r="N2184" i="1"/>
  <c r="P2184" i="1"/>
  <c r="U2184" i="1"/>
  <c r="AB2184" i="1"/>
  <c r="AF2184" i="1"/>
  <c r="DL2184" i="1"/>
  <c r="H2185" i="1"/>
  <c r="AH2185" i="1" s="1"/>
  <c r="AI2185" i="1" s="1"/>
  <c r="I2185" i="1"/>
  <c r="J2185" i="1"/>
  <c r="N2185" i="1"/>
  <c r="P2185" i="1"/>
  <c r="U2185" i="1"/>
  <c r="AB2185" i="1"/>
  <c r="AF2185" i="1"/>
  <c r="DL2185" i="1"/>
  <c r="H2186" i="1"/>
  <c r="AH2186" i="1" s="1"/>
  <c r="AI2186" i="1" s="1"/>
  <c r="I2186" i="1"/>
  <c r="J2186" i="1"/>
  <c r="N2186" i="1"/>
  <c r="P2186" i="1"/>
  <c r="U2186" i="1"/>
  <c r="AB2186" i="1"/>
  <c r="AF2186" i="1"/>
  <c r="DL2186" i="1"/>
  <c r="H2187" i="1"/>
  <c r="AH2187" i="1" s="1"/>
  <c r="AI2187" i="1" s="1"/>
  <c r="I2187" i="1"/>
  <c r="J2187" i="1"/>
  <c r="N2187" i="1"/>
  <c r="P2187" i="1"/>
  <c r="U2187" i="1"/>
  <c r="AB2187" i="1"/>
  <c r="AF2187" i="1"/>
  <c r="DL2187" i="1"/>
  <c r="H2188" i="1"/>
  <c r="AH2188" i="1" s="1"/>
  <c r="AI2188" i="1" s="1"/>
  <c r="I2188" i="1"/>
  <c r="J2188" i="1"/>
  <c r="N2188" i="1"/>
  <c r="P2188" i="1"/>
  <c r="U2188" i="1"/>
  <c r="AB2188" i="1"/>
  <c r="AF2188" i="1"/>
  <c r="DL2188" i="1"/>
  <c r="H2189" i="1"/>
  <c r="AH2189" i="1" s="1"/>
  <c r="AI2189" i="1" s="1"/>
  <c r="I2189" i="1"/>
  <c r="J2189" i="1"/>
  <c r="N2189" i="1"/>
  <c r="P2189" i="1"/>
  <c r="U2189" i="1"/>
  <c r="AB2189" i="1"/>
  <c r="AF2189" i="1"/>
  <c r="H2190" i="1"/>
  <c r="AH2190" i="1" s="1"/>
  <c r="AI2190" i="1" s="1"/>
  <c r="I2190" i="1"/>
  <c r="J2190" i="1"/>
  <c r="N2190" i="1"/>
  <c r="P2190" i="1"/>
  <c r="U2190" i="1"/>
  <c r="AB2190" i="1"/>
  <c r="AF2190" i="1"/>
  <c r="H2191" i="1"/>
  <c r="AH2191" i="1" s="1"/>
  <c r="AI2191" i="1" s="1"/>
  <c r="I2191" i="1"/>
  <c r="J2191" i="1"/>
  <c r="N2191" i="1"/>
  <c r="P2191" i="1"/>
  <c r="U2191" i="1"/>
  <c r="AB2191" i="1"/>
  <c r="AF2191" i="1"/>
  <c r="DL2191" i="1"/>
  <c r="H2192" i="1"/>
  <c r="AH2192" i="1" s="1"/>
  <c r="AI2192" i="1" s="1"/>
  <c r="I2192" i="1"/>
  <c r="J2192" i="1"/>
  <c r="N2192" i="1"/>
  <c r="P2192" i="1"/>
  <c r="U2192" i="1"/>
  <c r="AB2192" i="1"/>
  <c r="AF2192" i="1"/>
  <c r="DL2192" i="1"/>
  <c r="H2193" i="1"/>
  <c r="AH2193" i="1" s="1"/>
  <c r="AI2193" i="1" s="1"/>
  <c r="I2193" i="1"/>
  <c r="J2193" i="1"/>
  <c r="N2193" i="1"/>
  <c r="P2193" i="1"/>
  <c r="U2193" i="1"/>
  <c r="AB2193" i="1"/>
  <c r="AF2193" i="1"/>
  <c r="DL2193" i="1"/>
  <c r="H2194" i="1"/>
  <c r="AH2194" i="1" s="1"/>
  <c r="AI2194" i="1" s="1"/>
  <c r="I2194" i="1"/>
  <c r="J2194" i="1"/>
  <c r="N2194" i="1"/>
  <c r="P2194" i="1"/>
  <c r="U2194" i="1"/>
  <c r="AB2194" i="1"/>
  <c r="AF2194" i="1"/>
  <c r="DL2194" i="1"/>
  <c r="H2195" i="1"/>
  <c r="AH2195" i="1" s="1"/>
  <c r="AI2195" i="1" s="1"/>
  <c r="I2195" i="1"/>
  <c r="J2195" i="1"/>
  <c r="N2195" i="1"/>
  <c r="P2195" i="1"/>
  <c r="U2195" i="1"/>
  <c r="AB2195" i="1"/>
  <c r="AF2195" i="1"/>
  <c r="DL2195" i="1"/>
  <c r="H2196" i="1"/>
  <c r="AH2196" i="1" s="1"/>
  <c r="AI2196" i="1" s="1"/>
  <c r="I2196" i="1"/>
  <c r="J2196" i="1"/>
  <c r="N2196" i="1"/>
  <c r="P2196" i="1"/>
  <c r="U2196" i="1"/>
  <c r="AB2196" i="1"/>
  <c r="AF2196" i="1"/>
  <c r="DL2196" i="1"/>
  <c r="H2197" i="1"/>
  <c r="AH2197" i="1" s="1"/>
  <c r="AI2197" i="1" s="1"/>
  <c r="I2197" i="1"/>
  <c r="J2197" i="1"/>
  <c r="N2197" i="1"/>
  <c r="P2197" i="1"/>
  <c r="U2197" i="1"/>
  <c r="AB2197" i="1"/>
  <c r="AF2197" i="1"/>
  <c r="DL2197" i="1"/>
  <c r="H2198" i="1"/>
  <c r="AH2198" i="1" s="1"/>
  <c r="AI2198" i="1" s="1"/>
  <c r="I2198" i="1"/>
  <c r="J2198" i="1"/>
  <c r="N2198" i="1"/>
  <c r="P2198" i="1"/>
  <c r="U2198" i="1"/>
  <c r="AB2198" i="1"/>
  <c r="AF2198" i="1"/>
  <c r="DL2198" i="1"/>
  <c r="H2199" i="1"/>
  <c r="AH2199" i="1" s="1"/>
  <c r="AI2199" i="1" s="1"/>
  <c r="I2199" i="1"/>
  <c r="J2199" i="1"/>
  <c r="M2199" i="1"/>
  <c r="U2199" i="1"/>
  <c r="AB2199" i="1"/>
  <c r="AF2199" i="1"/>
  <c r="DL2199" i="1"/>
  <c r="H2200" i="1"/>
  <c r="AH2200" i="1" s="1"/>
  <c r="AI2200" i="1" s="1"/>
  <c r="I2200" i="1"/>
  <c r="J2200" i="1"/>
  <c r="M2200" i="1"/>
  <c r="U2200" i="1"/>
  <c r="AB2200" i="1"/>
  <c r="AF2200" i="1"/>
  <c r="DL2200" i="1"/>
  <c r="H2201" i="1"/>
  <c r="AH2201" i="1" s="1"/>
  <c r="AI2201" i="1" s="1"/>
  <c r="I2201" i="1"/>
  <c r="J2201" i="1"/>
  <c r="M2201" i="1"/>
  <c r="N2201" i="1" s="1"/>
  <c r="U2201" i="1"/>
  <c r="AB2201" i="1"/>
  <c r="AF2201" i="1"/>
  <c r="DL2201" i="1"/>
  <c r="H2202" i="1"/>
  <c r="AH2202" i="1" s="1"/>
  <c r="AI2202" i="1" s="1"/>
  <c r="I2202" i="1"/>
  <c r="J2202" i="1"/>
  <c r="M2202" i="1"/>
  <c r="P2202" i="1" s="1"/>
  <c r="U2202" i="1"/>
  <c r="AB2202" i="1"/>
  <c r="AF2202" i="1"/>
  <c r="DL2202" i="1"/>
  <c r="H2203" i="1"/>
  <c r="AH2203" i="1" s="1"/>
  <c r="AI2203" i="1" s="1"/>
  <c r="I2203" i="1"/>
  <c r="J2203" i="1"/>
  <c r="M2203" i="1"/>
  <c r="P2203" i="1" s="1"/>
  <c r="U2203" i="1"/>
  <c r="AB2203" i="1"/>
  <c r="AF2203" i="1"/>
  <c r="DL2203" i="1"/>
  <c r="H2204" i="1"/>
  <c r="AH2204" i="1" s="1"/>
  <c r="AI2204" i="1" s="1"/>
  <c r="I2204" i="1"/>
  <c r="J2204" i="1"/>
  <c r="M2204" i="1"/>
  <c r="P2204" i="1" s="1"/>
  <c r="U2204" i="1"/>
  <c r="AB2204" i="1"/>
  <c r="AF2204" i="1"/>
  <c r="DL2204" i="1"/>
  <c r="H2205" i="1"/>
  <c r="AH2205" i="1" s="1"/>
  <c r="AI2205" i="1" s="1"/>
  <c r="I2205" i="1"/>
  <c r="J2205" i="1"/>
  <c r="M2205" i="1"/>
  <c r="U2205" i="1"/>
  <c r="AB2205" i="1"/>
  <c r="AF2205" i="1"/>
  <c r="DL2205" i="1"/>
  <c r="H2206" i="1"/>
  <c r="AH2206" i="1" s="1"/>
  <c r="AI2206" i="1" s="1"/>
  <c r="I2206" i="1"/>
  <c r="J2206" i="1"/>
  <c r="N2206" i="1"/>
  <c r="P2206" i="1"/>
  <c r="U2206" i="1"/>
  <c r="AB2206" i="1"/>
  <c r="AF2206" i="1"/>
  <c r="DL2206" i="1"/>
  <c r="H2207" i="1"/>
  <c r="AH2207" i="1" s="1"/>
  <c r="AI2207" i="1" s="1"/>
  <c r="I2207" i="1"/>
  <c r="J2207" i="1"/>
  <c r="N2207" i="1"/>
  <c r="P2207" i="1"/>
  <c r="U2207" i="1"/>
  <c r="AB2207" i="1"/>
  <c r="AF2207" i="1"/>
  <c r="DL2207" i="1"/>
  <c r="H2208" i="1"/>
  <c r="AH2208" i="1" s="1"/>
  <c r="AI2208" i="1" s="1"/>
  <c r="I2208" i="1"/>
  <c r="J2208" i="1"/>
  <c r="N2208" i="1"/>
  <c r="P2208" i="1"/>
  <c r="U2208" i="1"/>
  <c r="AB2208" i="1"/>
  <c r="AF2208" i="1"/>
  <c r="DL2208" i="1"/>
  <c r="H2209" i="1"/>
  <c r="AH2209" i="1" s="1"/>
  <c r="AI2209" i="1" s="1"/>
  <c r="I2209" i="1"/>
  <c r="J2209" i="1"/>
  <c r="N2209" i="1"/>
  <c r="P2209" i="1"/>
  <c r="U2209" i="1"/>
  <c r="AB2209" i="1"/>
  <c r="AF2209" i="1"/>
  <c r="DL2209" i="1"/>
  <c r="H2210" i="1"/>
  <c r="AH2210" i="1" s="1"/>
  <c r="AI2210" i="1" s="1"/>
  <c r="I2210" i="1"/>
  <c r="J2210" i="1"/>
  <c r="N2210" i="1"/>
  <c r="P2210" i="1"/>
  <c r="U2210" i="1"/>
  <c r="AB2210" i="1"/>
  <c r="AF2210" i="1"/>
  <c r="DL2210" i="1"/>
  <c r="H2211" i="1"/>
  <c r="I2211" i="1"/>
  <c r="J2211" i="1"/>
  <c r="N2211" i="1"/>
  <c r="P2211" i="1"/>
  <c r="U2211" i="1"/>
  <c r="AB2211" i="1"/>
  <c r="AF2211" i="1"/>
  <c r="AH2211" i="1"/>
  <c r="AI2211" i="1" s="1"/>
  <c r="DL2211" i="1"/>
  <c r="H2212" i="1"/>
  <c r="AH2212" i="1" s="1"/>
  <c r="AI2212" i="1" s="1"/>
  <c r="I2212" i="1"/>
  <c r="J2212" i="1"/>
  <c r="N2212" i="1"/>
  <c r="P2212" i="1"/>
  <c r="U2212" i="1"/>
  <c r="AB2212" i="1"/>
  <c r="AF2212" i="1"/>
  <c r="DL2212" i="1"/>
  <c r="H2213" i="1"/>
  <c r="AH2213" i="1" s="1"/>
  <c r="AI2213" i="1" s="1"/>
  <c r="I2213" i="1"/>
  <c r="J2213" i="1"/>
  <c r="N2213" i="1"/>
  <c r="P2213" i="1"/>
  <c r="U2213" i="1"/>
  <c r="AB2213" i="1"/>
  <c r="AF2213" i="1"/>
  <c r="DL2213" i="1"/>
  <c r="H2214" i="1"/>
  <c r="AH2214" i="1" s="1"/>
  <c r="AI2214" i="1" s="1"/>
  <c r="I2214" i="1"/>
  <c r="J2214" i="1"/>
  <c r="N2214" i="1"/>
  <c r="P2214" i="1"/>
  <c r="U2214" i="1"/>
  <c r="AB2214" i="1"/>
  <c r="AF2214" i="1"/>
  <c r="DL2214" i="1"/>
  <c r="H2215" i="1"/>
  <c r="AH2215" i="1" s="1"/>
  <c r="AI2215" i="1" s="1"/>
  <c r="I2215" i="1"/>
  <c r="J2215" i="1"/>
  <c r="N2215" i="1"/>
  <c r="P2215" i="1"/>
  <c r="U2215" i="1"/>
  <c r="AB2215" i="1"/>
  <c r="AF2215" i="1"/>
  <c r="DL2215" i="1"/>
  <c r="H2216" i="1"/>
  <c r="AH2216" i="1" s="1"/>
  <c r="AI2216" i="1" s="1"/>
  <c r="I2216" i="1"/>
  <c r="J2216" i="1"/>
  <c r="N2216" i="1"/>
  <c r="P2216" i="1"/>
  <c r="U2216" i="1"/>
  <c r="AB2216" i="1"/>
  <c r="AF2216" i="1"/>
  <c r="DL2216" i="1"/>
  <c r="H2217" i="1"/>
  <c r="AH2217" i="1" s="1"/>
  <c r="AI2217" i="1" s="1"/>
  <c r="I2217" i="1"/>
  <c r="J2217" i="1"/>
  <c r="N2217" i="1"/>
  <c r="P2217" i="1"/>
  <c r="U2217" i="1"/>
  <c r="AB2217" i="1"/>
  <c r="AF2217" i="1"/>
  <c r="DL2217" i="1"/>
  <c r="H2218" i="1"/>
  <c r="AH2218" i="1" s="1"/>
  <c r="AI2218" i="1" s="1"/>
  <c r="I2218" i="1"/>
  <c r="J2218" i="1"/>
  <c r="N2218" i="1"/>
  <c r="P2218" i="1"/>
  <c r="U2218" i="1"/>
  <c r="AB2218" i="1"/>
  <c r="AF2218" i="1"/>
  <c r="DL2218" i="1"/>
  <c r="H2219" i="1"/>
  <c r="AH2219" i="1" s="1"/>
  <c r="AI2219" i="1" s="1"/>
  <c r="I2219" i="1"/>
  <c r="J2219" i="1"/>
  <c r="N2219" i="1"/>
  <c r="P2219" i="1"/>
  <c r="U2219" i="1"/>
  <c r="AB2219" i="1"/>
  <c r="AF2219" i="1"/>
  <c r="DL2219" i="1"/>
  <c r="H2220" i="1"/>
  <c r="AH2220" i="1" s="1"/>
  <c r="AI2220" i="1" s="1"/>
  <c r="I2220" i="1"/>
  <c r="J2220" i="1"/>
  <c r="N2220" i="1"/>
  <c r="P2220" i="1"/>
  <c r="U2220" i="1"/>
  <c r="AB2220" i="1"/>
  <c r="AF2220" i="1"/>
  <c r="DL2220" i="1"/>
  <c r="H2221" i="1"/>
  <c r="AH2221" i="1" s="1"/>
  <c r="AI2221" i="1" s="1"/>
  <c r="I2221" i="1"/>
  <c r="J2221" i="1"/>
  <c r="M2221" i="1"/>
  <c r="P2221" i="1" s="1"/>
  <c r="U2221" i="1"/>
  <c r="AB2221" i="1"/>
  <c r="AF2221" i="1"/>
  <c r="DL2221" i="1"/>
  <c r="H2222" i="1"/>
  <c r="AH2222" i="1" s="1"/>
  <c r="AI2222" i="1" s="1"/>
  <c r="I2222" i="1"/>
  <c r="J2222" i="1"/>
  <c r="N2222" i="1"/>
  <c r="P2222" i="1"/>
  <c r="U2222" i="1"/>
  <c r="AB2222" i="1"/>
  <c r="AF2222" i="1"/>
  <c r="DL2222" i="1"/>
  <c r="H2223" i="1"/>
  <c r="AH2223" i="1" s="1"/>
  <c r="AI2223" i="1" s="1"/>
  <c r="I2223" i="1"/>
  <c r="J2223" i="1"/>
  <c r="N2223" i="1"/>
  <c r="P2223" i="1"/>
  <c r="U2223" i="1"/>
  <c r="AB2223" i="1"/>
  <c r="AF2223" i="1"/>
  <c r="DL2223" i="1"/>
  <c r="H2224" i="1"/>
  <c r="AH2224" i="1" s="1"/>
  <c r="AI2224" i="1" s="1"/>
  <c r="I2224" i="1"/>
  <c r="J2224" i="1"/>
  <c r="N2224" i="1"/>
  <c r="P2224" i="1"/>
  <c r="U2224" i="1"/>
  <c r="AB2224" i="1"/>
  <c r="AF2224" i="1"/>
  <c r="DL2224" i="1"/>
  <c r="H2225" i="1"/>
  <c r="AH2225" i="1" s="1"/>
  <c r="AI2225" i="1" s="1"/>
  <c r="I2225" i="1"/>
  <c r="J2225" i="1"/>
  <c r="N2225" i="1"/>
  <c r="P2225" i="1"/>
  <c r="U2225" i="1"/>
  <c r="AB2225" i="1"/>
  <c r="AF2225" i="1"/>
  <c r="DL2225" i="1"/>
  <c r="H2226" i="1"/>
  <c r="AH2226" i="1" s="1"/>
  <c r="AI2226" i="1" s="1"/>
  <c r="I2226" i="1"/>
  <c r="J2226" i="1"/>
  <c r="N2226" i="1"/>
  <c r="P2226" i="1"/>
  <c r="U2226" i="1"/>
  <c r="AB2226" i="1"/>
  <c r="AF2226" i="1"/>
  <c r="DL2226" i="1"/>
  <c r="H2227" i="1"/>
  <c r="AH2227" i="1" s="1"/>
  <c r="AI2227" i="1" s="1"/>
  <c r="I2227" i="1"/>
  <c r="J2227" i="1"/>
  <c r="N2227" i="1"/>
  <c r="P2227" i="1"/>
  <c r="U2227" i="1"/>
  <c r="AB2227" i="1"/>
  <c r="AF2227" i="1"/>
  <c r="DL2227" i="1"/>
  <c r="H2228" i="1"/>
  <c r="AH2228" i="1" s="1"/>
  <c r="AI2228" i="1" s="1"/>
  <c r="I2228" i="1"/>
  <c r="J2228" i="1"/>
  <c r="N2228" i="1"/>
  <c r="P2228" i="1"/>
  <c r="U2228" i="1"/>
  <c r="AB2228" i="1"/>
  <c r="AF2228" i="1"/>
  <c r="DL2228" i="1"/>
  <c r="H2229" i="1"/>
  <c r="AH2229" i="1" s="1"/>
  <c r="AI2229" i="1" s="1"/>
  <c r="I2229" i="1"/>
  <c r="J2229" i="1"/>
  <c r="N2229" i="1"/>
  <c r="P2229" i="1"/>
  <c r="U2229" i="1"/>
  <c r="AB2229" i="1"/>
  <c r="AF2229" i="1"/>
  <c r="DL2229" i="1"/>
  <c r="H2230" i="1"/>
  <c r="AH2230" i="1" s="1"/>
  <c r="AI2230" i="1" s="1"/>
  <c r="I2230" i="1"/>
  <c r="J2230" i="1"/>
  <c r="N2230" i="1"/>
  <c r="P2230" i="1"/>
  <c r="U2230" i="1"/>
  <c r="AB2230" i="1"/>
  <c r="AF2230" i="1"/>
  <c r="DL2230" i="1"/>
  <c r="H2231" i="1"/>
  <c r="AH2231" i="1" s="1"/>
  <c r="AI2231" i="1" s="1"/>
  <c r="I2231" i="1"/>
  <c r="J2231" i="1"/>
  <c r="N2231" i="1"/>
  <c r="P2231" i="1"/>
  <c r="U2231" i="1"/>
  <c r="AB2231" i="1"/>
  <c r="AF2231" i="1"/>
  <c r="DL2231" i="1"/>
  <c r="H2232" i="1"/>
  <c r="AH2232" i="1" s="1"/>
  <c r="AI2232" i="1" s="1"/>
  <c r="I2232" i="1"/>
  <c r="J2232" i="1"/>
  <c r="N2232" i="1"/>
  <c r="P2232" i="1"/>
  <c r="U2232" i="1"/>
  <c r="AB2232" i="1"/>
  <c r="AF2232" i="1"/>
  <c r="DL2232" i="1"/>
  <c r="H2233" i="1"/>
  <c r="AH2233" i="1" s="1"/>
  <c r="AI2233" i="1" s="1"/>
  <c r="I2233" i="1"/>
  <c r="J2233" i="1"/>
  <c r="N2233" i="1"/>
  <c r="P2233" i="1"/>
  <c r="U2233" i="1"/>
  <c r="AB2233" i="1"/>
  <c r="AF2233" i="1"/>
  <c r="DL2233" i="1"/>
  <c r="H2234" i="1"/>
  <c r="AH2234" i="1" s="1"/>
  <c r="AI2234" i="1" s="1"/>
  <c r="I2234" i="1"/>
  <c r="J2234" i="1"/>
  <c r="N2234" i="1"/>
  <c r="P2234" i="1"/>
  <c r="U2234" i="1"/>
  <c r="AB2234" i="1"/>
  <c r="AF2234" i="1"/>
  <c r="DL2234" i="1"/>
  <c r="H2235" i="1"/>
  <c r="AH2235" i="1" s="1"/>
  <c r="AI2235" i="1" s="1"/>
  <c r="I2235" i="1"/>
  <c r="J2235" i="1"/>
  <c r="N2235" i="1"/>
  <c r="P2235" i="1"/>
  <c r="U2235" i="1"/>
  <c r="AB2235" i="1"/>
  <c r="AF2235" i="1"/>
  <c r="DL2235" i="1"/>
  <c r="H2236" i="1"/>
  <c r="AH2236" i="1" s="1"/>
  <c r="AI2236" i="1" s="1"/>
  <c r="I2236" i="1"/>
  <c r="J2236" i="1"/>
  <c r="N2236" i="1"/>
  <c r="P2236" i="1"/>
  <c r="U2236" i="1"/>
  <c r="AB2236" i="1"/>
  <c r="AF2236" i="1"/>
  <c r="DL2236" i="1"/>
  <c r="H2237" i="1"/>
  <c r="AH2237" i="1" s="1"/>
  <c r="AI2237" i="1" s="1"/>
  <c r="I2237" i="1"/>
  <c r="J2237" i="1"/>
  <c r="N2237" i="1"/>
  <c r="P2237" i="1"/>
  <c r="U2237" i="1"/>
  <c r="AB2237" i="1"/>
  <c r="AF2237" i="1"/>
  <c r="DL2237" i="1"/>
  <c r="H2238" i="1"/>
  <c r="AH2238" i="1" s="1"/>
  <c r="AI2238" i="1" s="1"/>
  <c r="I2238" i="1"/>
  <c r="J2238" i="1"/>
  <c r="N2238" i="1"/>
  <c r="P2238" i="1"/>
  <c r="U2238" i="1"/>
  <c r="AB2238" i="1"/>
  <c r="AF2238" i="1"/>
  <c r="DL2238" i="1"/>
  <c r="H2239" i="1"/>
  <c r="AH2239" i="1" s="1"/>
  <c r="AI2239" i="1" s="1"/>
  <c r="I2239" i="1"/>
  <c r="J2239" i="1"/>
  <c r="N2239" i="1"/>
  <c r="P2239" i="1"/>
  <c r="U2239" i="1"/>
  <c r="AB2239" i="1"/>
  <c r="AF2239" i="1"/>
  <c r="DL2239" i="1"/>
  <c r="H2240" i="1"/>
  <c r="AH2240" i="1" s="1"/>
  <c r="AI2240" i="1" s="1"/>
  <c r="I2240" i="1"/>
  <c r="J2240" i="1"/>
  <c r="N2240" i="1"/>
  <c r="P2240" i="1"/>
  <c r="U2240" i="1"/>
  <c r="AB2240" i="1"/>
  <c r="AF2240" i="1"/>
  <c r="DL2240" i="1"/>
  <c r="H2241" i="1"/>
  <c r="AH2241" i="1" s="1"/>
  <c r="AI2241" i="1" s="1"/>
  <c r="I2241" i="1"/>
  <c r="J2241" i="1"/>
  <c r="N2241" i="1"/>
  <c r="P2241" i="1"/>
  <c r="U2241" i="1"/>
  <c r="AB2241" i="1"/>
  <c r="AF2241" i="1"/>
  <c r="DL2241" i="1"/>
  <c r="H2242" i="1"/>
  <c r="AH2242" i="1" s="1"/>
  <c r="AI2242" i="1" s="1"/>
  <c r="I2242" i="1"/>
  <c r="J2242" i="1"/>
  <c r="N2242" i="1"/>
  <c r="P2242" i="1"/>
  <c r="U2242" i="1"/>
  <c r="AB2242" i="1"/>
  <c r="AF2242" i="1"/>
  <c r="DL2242" i="1"/>
  <c r="H2243" i="1"/>
  <c r="AH2243" i="1" s="1"/>
  <c r="AI2243" i="1" s="1"/>
  <c r="I2243" i="1"/>
  <c r="J2243" i="1"/>
  <c r="N2243" i="1"/>
  <c r="P2243" i="1"/>
  <c r="U2243" i="1"/>
  <c r="AB2243" i="1"/>
  <c r="AF2243" i="1"/>
  <c r="DL2243" i="1"/>
  <c r="H2244" i="1"/>
  <c r="AH2244" i="1" s="1"/>
  <c r="AI2244" i="1" s="1"/>
  <c r="I2244" i="1"/>
  <c r="J2244" i="1"/>
  <c r="N2244" i="1"/>
  <c r="P2244" i="1"/>
  <c r="U2244" i="1"/>
  <c r="AB2244" i="1"/>
  <c r="AF2244" i="1"/>
  <c r="DL2244" i="1"/>
  <c r="H2245" i="1"/>
  <c r="AH2245" i="1" s="1"/>
  <c r="AI2245" i="1" s="1"/>
  <c r="I2245" i="1"/>
  <c r="J2245" i="1"/>
  <c r="N2245" i="1"/>
  <c r="P2245" i="1"/>
  <c r="U2245" i="1"/>
  <c r="AB2245" i="1"/>
  <c r="AF2245" i="1"/>
  <c r="DL2245" i="1"/>
  <c r="H2246" i="1"/>
  <c r="AH2246" i="1" s="1"/>
  <c r="AI2246" i="1" s="1"/>
  <c r="I2246" i="1"/>
  <c r="J2246" i="1"/>
  <c r="N2246" i="1"/>
  <c r="P2246" i="1"/>
  <c r="U2246" i="1"/>
  <c r="AB2246" i="1"/>
  <c r="AF2246" i="1"/>
  <c r="DL2246" i="1"/>
  <c r="H2247" i="1"/>
  <c r="AH2247" i="1" s="1"/>
  <c r="AI2247" i="1" s="1"/>
  <c r="I2247" i="1"/>
  <c r="J2247" i="1"/>
  <c r="N2247" i="1"/>
  <c r="P2247" i="1"/>
  <c r="U2247" i="1"/>
  <c r="AB2247" i="1"/>
  <c r="AF2247" i="1"/>
  <c r="DL2247" i="1"/>
  <c r="H2248" i="1"/>
  <c r="AH2248" i="1" s="1"/>
  <c r="AI2248" i="1" s="1"/>
  <c r="I2248" i="1"/>
  <c r="J2248" i="1"/>
  <c r="N2248" i="1"/>
  <c r="P2248" i="1"/>
  <c r="U2248" i="1"/>
  <c r="AB2248" i="1"/>
  <c r="AF2248" i="1"/>
  <c r="DL2248" i="1"/>
  <c r="H2249" i="1"/>
  <c r="AH2249" i="1" s="1"/>
  <c r="AI2249" i="1" s="1"/>
  <c r="I2249" i="1"/>
  <c r="J2249" i="1"/>
  <c r="N2249" i="1"/>
  <c r="P2249" i="1"/>
  <c r="U2249" i="1"/>
  <c r="AB2249" i="1"/>
  <c r="AF2249" i="1"/>
  <c r="DL2249" i="1"/>
  <c r="H2250" i="1"/>
  <c r="AH2250" i="1" s="1"/>
  <c r="AI2250" i="1" s="1"/>
  <c r="I2250" i="1"/>
  <c r="J2250" i="1"/>
  <c r="N2250" i="1"/>
  <c r="P2250" i="1"/>
  <c r="U2250" i="1"/>
  <c r="AB2250" i="1"/>
  <c r="AF2250" i="1"/>
  <c r="DL2250" i="1"/>
  <c r="H2251" i="1"/>
  <c r="AH2251" i="1" s="1"/>
  <c r="AI2251" i="1" s="1"/>
  <c r="I2251" i="1"/>
  <c r="J2251" i="1"/>
  <c r="N2251" i="1"/>
  <c r="P2251" i="1"/>
  <c r="U2251" i="1"/>
  <c r="AB2251" i="1"/>
  <c r="AF2251" i="1"/>
  <c r="DL2251" i="1"/>
  <c r="H2252" i="1"/>
  <c r="AH2252" i="1" s="1"/>
  <c r="AI2252" i="1" s="1"/>
  <c r="I2252" i="1"/>
  <c r="J2252" i="1"/>
  <c r="N2252" i="1"/>
  <c r="P2252" i="1"/>
  <c r="U2252" i="1"/>
  <c r="AB2252" i="1"/>
  <c r="AF2252" i="1"/>
  <c r="DL2252" i="1"/>
  <c r="H2253" i="1"/>
  <c r="AH2253" i="1" s="1"/>
  <c r="AI2253" i="1" s="1"/>
  <c r="I2253" i="1"/>
  <c r="J2253" i="1"/>
  <c r="N2253" i="1"/>
  <c r="P2253" i="1"/>
  <c r="U2253" i="1"/>
  <c r="AB2253" i="1"/>
  <c r="AF2253" i="1"/>
  <c r="DL2253" i="1"/>
  <c r="H2254" i="1"/>
  <c r="AH2254" i="1" s="1"/>
  <c r="AI2254" i="1" s="1"/>
  <c r="I2254" i="1"/>
  <c r="J2254" i="1"/>
  <c r="N2254" i="1"/>
  <c r="P2254" i="1"/>
  <c r="U2254" i="1"/>
  <c r="AB2254" i="1"/>
  <c r="AF2254" i="1"/>
  <c r="DL2254" i="1"/>
  <c r="H2255" i="1"/>
  <c r="AH2255" i="1" s="1"/>
  <c r="AI2255" i="1" s="1"/>
  <c r="I2255" i="1"/>
  <c r="J2255" i="1"/>
  <c r="N2255" i="1"/>
  <c r="P2255" i="1"/>
  <c r="U2255" i="1"/>
  <c r="AB2255" i="1"/>
  <c r="AF2255" i="1"/>
  <c r="DL2255" i="1"/>
  <c r="H2256" i="1"/>
  <c r="AH2256" i="1" s="1"/>
  <c r="AI2256" i="1" s="1"/>
  <c r="I2256" i="1"/>
  <c r="J2256" i="1"/>
  <c r="M2256" i="1"/>
  <c r="U2256" i="1"/>
  <c r="AB2256" i="1"/>
  <c r="AF2256" i="1"/>
  <c r="DL2256" i="1"/>
  <c r="H2257" i="1"/>
  <c r="AH2257" i="1" s="1"/>
  <c r="AI2257" i="1" s="1"/>
  <c r="I2257" i="1"/>
  <c r="J2257" i="1"/>
  <c r="M2257" i="1"/>
  <c r="N2257" i="1" s="1"/>
  <c r="U2257" i="1"/>
  <c r="AB2257" i="1"/>
  <c r="AF2257" i="1"/>
  <c r="DL2257" i="1"/>
  <c r="H2258" i="1"/>
  <c r="AH2258" i="1" s="1"/>
  <c r="AI2258" i="1" s="1"/>
  <c r="I2258" i="1"/>
  <c r="J2258" i="1"/>
  <c r="M2258" i="1"/>
  <c r="U2258" i="1"/>
  <c r="AB2258" i="1"/>
  <c r="AF2258" i="1"/>
  <c r="DL2258" i="1"/>
  <c r="H2259" i="1"/>
  <c r="AH2259" i="1" s="1"/>
  <c r="AI2259" i="1" s="1"/>
  <c r="I2259" i="1"/>
  <c r="J2259" i="1"/>
  <c r="N2259" i="1"/>
  <c r="P2259" i="1"/>
  <c r="U2259" i="1"/>
  <c r="AB2259" i="1"/>
  <c r="AF2259" i="1"/>
  <c r="DL2259" i="1"/>
  <c r="H2260" i="1"/>
  <c r="AH2260" i="1" s="1"/>
  <c r="AI2260" i="1" s="1"/>
  <c r="I2260" i="1"/>
  <c r="J2260" i="1"/>
  <c r="N2260" i="1"/>
  <c r="P2260" i="1"/>
  <c r="U2260" i="1"/>
  <c r="AB2260" i="1"/>
  <c r="AF2260" i="1"/>
  <c r="DL2260" i="1"/>
  <c r="H2261" i="1"/>
  <c r="AH2261" i="1" s="1"/>
  <c r="AI2261" i="1" s="1"/>
  <c r="I2261" i="1"/>
  <c r="J2261" i="1"/>
  <c r="N2261" i="1"/>
  <c r="P2261" i="1"/>
  <c r="U2261" i="1"/>
  <c r="AB2261" i="1"/>
  <c r="AF2261" i="1"/>
  <c r="DL2261" i="1"/>
  <c r="H2262" i="1"/>
  <c r="AH2262" i="1" s="1"/>
  <c r="AI2262" i="1" s="1"/>
  <c r="I2262" i="1"/>
  <c r="J2262" i="1"/>
  <c r="N2262" i="1"/>
  <c r="P2262" i="1"/>
  <c r="U2262" i="1"/>
  <c r="AB2262" i="1"/>
  <c r="AF2262" i="1"/>
  <c r="DL2262" i="1"/>
  <c r="H2263" i="1"/>
  <c r="AH2263" i="1" s="1"/>
  <c r="AI2263" i="1" s="1"/>
  <c r="I2263" i="1"/>
  <c r="J2263" i="1"/>
  <c r="M2263" i="1"/>
  <c r="N2263" i="1" s="1"/>
  <c r="U2263" i="1"/>
  <c r="AB2263" i="1"/>
  <c r="AF2263" i="1"/>
  <c r="DL2263" i="1"/>
  <c r="H2264" i="1"/>
  <c r="AH2264" i="1" s="1"/>
  <c r="AI2264" i="1" s="1"/>
  <c r="I2264" i="1"/>
  <c r="J2264" i="1"/>
  <c r="M2264" i="1"/>
  <c r="U2264" i="1"/>
  <c r="AB2264" i="1"/>
  <c r="AF2264" i="1"/>
  <c r="DL2264" i="1"/>
  <c r="H2265" i="1"/>
  <c r="AH2265" i="1" s="1"/>
  <c r="AI2265" i="1" s="1"/>
  <c r="I2265" i="1"/>
  <c r="J2265" i="1"/>
  <c r="N2265" i="1"/>
  <c r="P2265" i="1"/>
  <c r="U2265" i="1"/>
  <c r="AB2265" i="1"/>
  <c r="AF2265" i="1"/>
  <c r="DL2265" i="1"/>
  <c r="H2266" i="1"/>
  <c r="AH2266" i="1" s="1"/>
  <c r="AI2266" i="1" s="1"/>
  <c r="I2266" i="1"/>
  <c r="J2266" i="1"/>
  <c r="N2266" i="1"/>
  <c r="P2266" i="1"/>
  <c r="U2266" i="1"/>
  <c r="AB2266" i="1"/>
  <c r="AF2266" i="1"/>
  <c r="DL2266" i="1"/>
  <c r="H2267" i="1"/>
  <c r="AH2267" i="1" s="1"/>
  <c r="AI2267" i="1" s="1"/>
  <c r="I2267" i="1"/>
  <c r="J2267" i="1"/>
  <c r="N2267" i="1"/>
  <c r="P2267" i="1"/>
  <c r="U2267" i="1"/>
  <c r="AB2267" i="1"/>
  <c r="AF2267" i="1"/>
  <c r="DL2267" i="1"/>
  <c r="H2268" i="1"/>
  <c r="AH2268" i="1" s="1"/>
  <c r="AI2268" i="1" s="1"/>
  <c r="I2268" i="1"/>
  <c r="J2268" i="1"/>
  <c r="N2268" i="1"/>
  <c r="P2268" i="1"/>
  <c r="U2268" i="1"/>
  <c r="AB2268" i="1"/>
  <c r="AF2268" i="1"/>
  <c r="DL2268" i="1"/>
  <c r="H2269" i="1"/>
  <c r="AH2269" i="1" s="1"/>
  <c r="AI2269" i="1" s="1"/>
  <c r="I2269" i="1"/>
  <c r="J2269" i="1"/>
  <c r="N2269" i="1"/>
  <c r="P2269" i="1"/>
  <c r="U2269" i="1"/>
  <c r="AB2269" i="1"/>
  <c r="AF2269" i="1"/>
  <c r="DL2269" i="1"/>
  <c r="H2270" i="1"/>
  <c r="AH2270" i="1" s="1"/>
  <c r="AI2270" i="1" s="1"/>
  <c r="I2270" i="1"/>
  <c r="J2270" i="1"/>
  <c r="N2270" i="1"/>
  <c r="P2270" i="1"/>
  <c r="U2270" i="1"/>
  <c r="AB2270" i="1"/>
  <c r="AF2270" i="1"/>
  <c r="DL2270" i="1"/>
  <c r="H2271" i="1"/>
  <c r="AH2271" i="1" s="1"/>
  <c r="AI2271" i="1" s="1"/>
  <c r="I2271" i="1"/>
  <c r="J2271" i="1"/>
  <c r="N2271" i="1"/>
  <c r="P2271" i="1"/>
  <c r="U2271" i="1"/>
  <c r="AB2271" i="1"/>
  <c r="AF2271" i="1"/>
  <c r="DL2271" i="1"/>
  <c r="H2272" i="1"/>
  <c r="AH2272" i="1" s="1"/>
  <c r="AI2272" i="1" s="1"/>
  <c r="I2272" i="1"/>
  <c r="J2272" i="1"/>
  <c r="N2272" i="1"/>
  <c r="P2272" i="1"/>
  <c r="U2272" i="1"/>
  <c r="AB2272" i="1"/>
  <c r="AF2272" i="1"/>
  <c r="DL2272" i="1"/>
  <c r="H2273" i="1"/>
  <c r="AH2273" i="1" s="1"/>
  <c r="AI2273" i="1" s="1"/>
  <c r="I2273" i="1"/>
  <c r="J2273" i="1"/>
  <c r="N2273" i="1"/>
  <c r="P2273" i="1"/>
  <c r="U2273" i="1"/>
  <c r="AB2273" i="1"/>
  <c r="AF2273" i="1"/>
  <c r="DL2273" i="1"/>
  <c r="H2274" i="1"/>
  <c r="AH2274" i="1" s="1"/>
  <c r="AI2274" i="1" s="1"/>
  <c r="I2274" i="1"/>
  <c r="J2274" i="1"/>
  <c r="N2274" i="1"/>
  <c r="P2274" i="1"/>
  <c r="U2274" i="1"/>
  <c r="AB2274" i="1"/>
  <c r="AF2274" i="1"/>
  <c r="DL2274" i="1"/>
  <c r="H2275" i="1"/>
  <c r="AH2275" i="1" s="1"/>
  <c r="AI2275" i="1" s="1"/>
  <c r="I2275" i="1"/>
  <c r="J2275" i="1"/>
  <c r="N2275" i="1"/>
  <c r="P2275" i="1"/>
  <c r="U2275" i="1"/>
  <c r="AB2275" i="1"/>
  <c r="AF2275" i="1"/>
  <c r="DL2275" i="1"/>
  <c r="H2276" i="1"/>
  <c r="AH2276" i="1" s="1"/>
  <c r="AI2276" i="1" s="1"/>
  <c r="I2276" i="1"/>
  <c r="J2276" i="1"/>
  <c r="N2276" i="1"/>
  <c r="P2276" i="1"/>
  <c r="U2276" i="1"/>
  <c r="AB2276" i="1"/>
  <c r="AF2276" i="1"/>
  <c r="DL2276" i="1"/>
  <c r="H2277" i="1"/>
  <c r="AH2277" i="1" s="1"/>
  <c r="AI2277" i="1" s="1"/>
  <c r="I2277" i="1"/>
  <c r="J2277" i="1"/>
  <c r="N2277" i="1"/>
  <c r="P2277" i="1"/>
  <c r="U2277" i="1"/>
  <c r="AB2277" i="1"/>
  <c r="AF2277" i="1"/>
  <c r="DL2277" i="1"/>
  <c r="H2278" i="1"/>
  <c r="AH2278" i="1" s="1"/>
  <c r="AI2278" i="1" s="1"/>
  <c r="I2278" i="1"/>
  <c r="J2278" i="1"/>
  <c r="N2278" i="1"/>
  <c r="P2278" i="1"/>
  <c r="U2278" i="1"/>
  <c r="AB2278" i="1"/>
  <c r="AF2278" i="1"/>
  <c r="DL2278" i="1"/>
  <c r="H2279" i="1"/>
  <c r="AH2279" i="1" s="1"/>
  <c r="AI2279" i="1" s="1"/>
  <c r="I2279" i="1"/>
  <c r="J2279" i="1"/>
  <c r="N2279" i="1"/>
  <c r="P2279" i="1"/>
  <c r="U2279" i="1"/>
  <c r="AB2279" i="1"/>
  <c r="AF2279" i="1"/>
  <c r="DL2279" i="1"/>
  <c r="H2280" i="1"/>
  <c r="AH2280" i="1" s="1"/>
  <c r="AI2280" i="1" s="1"/>
  <c r="I2280" i="1"/>
  <c r="J2280" i="1"/>
  <c r="N2280" i="1"/>
  <c r="P2280" i="1"/>
  <c r="U2280" i="1"/>
  <c r="AB2280" i="1"/>
  <c r="AF2280" i="1"/>
  <c r="DL2280" i="1"/>
  <c r="H2281" i="1"/>
  <c r="AH2281" i="1" s="1"/>
  <c r="AI2281" i="1" s="1"/>
  <c r="I2281" i="1"/>
  <c r="J2281" i="1"/>
  <c r="N2281" i="1"/>
  <c r="P2281" i="1"/>
  <c r="U2281" i="1"/>
  <c r="AB2281" i="1"/>
  <c r="AF2281" i="1"/>
  <c r="DL2281" i="1"/>
  <c r="H2282" i="1"/>
  <c r="AH2282" i="1" s="1"/>
  <c r="AI2282" i="1" s="1"/>
  <c r="I2282" i="1"/>
  <c r="J2282" i="1"/>
  <c r="N2282" i="1"/>
  <c r="P2282" i="1"/>
  <c r="U2282" i="1"/>
  <c r="AB2282" i="1"/>
  <c r="AF2282" i="1"/>
  <c r="DL2282" i="1"/>
  <c r="H2283" i="1"/>
  <c r="AH2283" i="1" s="1"/>
  <c r="AI2283" i="1" s="1"/>
  <c r="I2283" i="1"/>
  <c r="J2283" i="1"/>
  <c r="N2283" i="1"/>
  <c r="P2283" i="1"/>
  <c r="U2283" i="1"/>
  <c r="AB2283" i="1"/>
  <c r="AF2283" i="1"/>
  <c r="DL2283" i="1"/>
  <c r="H2284" i="1"/>
  <c r="AH2284" i="1" s="1"/>
  <c r="AI2284" i="1" s="1"/>
  <c r="I2284" i="1"/>
  <c r="J2284" i="1"/>
  <c r="N2284" i="1"/>
  <c r="P2284" i="1"/>
  <c r="U2284" i="1"/>
  <c r="AB2284" i="1"/>
  <c r="AF2284" i="1"/>
  <c r="DL2284" i="1"/>
  <c r="H2285" i="1"/>
  <c r="AH2285" i="1" s="1"/>
  <c r="AI2285" i="1" s="1"/>
  <c r="I2285" i="1"/>
  <c r="J2285" i="1"/>
  <c r="N2285" i="1"/>
  <c r="P2285" i="1"/>
  <c r="U2285" i="1"/>
  <c r="AB2285" i="1"/>
  <c r="AF2285" i="1"/>
  <c r="DL2285" i="1"/>
  <c r="H2286" i="1"/>
  <c r="AH2286" i="1" s="1"/>
  <c r="AI2286" i="1" s="1"/>
  <c r="I2286" i="1"/>
  <c r="J2286" i="1"/>
  <c r="N2286" i="1"/>
  <c r="P2286" i="1"/>
  <c r="U2286" i="1"/>
  <c r="AB2286" i="1"/>
  <c r="AF2286" i="1"/>
  <c r="DL2286" i="1"/>
  <c r="H2287" i="1"/>
  <c r="AH2287" i="1" s="1"/>
  <c r="AI2287" i="1" s="1"/>
  <c r="I2287" i="1"/>
  <c r="J2287" i="1"/>
  <c r="N2287" i="1"/>
  <c r="P2287" i="1"/>
  <c r="U2287" i="1"/>
  <c r="AB2287" i="1"/>
  <c r="AF2287" i="1"/>
  <c r="DL2287" i="1"/>
  <c r="H2288" i="1"/>
  <c r="AH2288" i="1" s="1"/>
  <c r="AI2288" i="1" s="1"/>
  <c r="I2288" i="1"/>
  <c r="J2288" i="1"/>
  <c r="N2288" i="1"/>
  <c r="P2288" i="1"/>
  <c r="U2288" i="1"/>
  <c r="AB2288" i="1"/>
  <c r="AF2288" i="1"/>
  <c r="DL2288" i="1"/>
  <c r="H2289" i="1"/>
  <c r="AH2289" i="1" s="1"/>
  <c r="AI2289" i="1" s="1"/>
  <c r="I2289" i="1"/>
  <c r="J2289" i="1"/>
  <c r="N2289" i="1"/>
  <c r="P2289" i="1"/>
  <c r="U2289" i="1"/>
  <c r="AB2289" i="1"/>
  <c r="AF2289" i="1"/>
  <c r="DL2289" i="1"/>
  <c r="H2290" i="1"/>
  <c r="AH2290" i="1" s="1"/>
  <c r="AI2290" i="1" s="1"/>
  <c r="I2290" i="1"/>
  <c r="J2290" i="1"/>
  <c r="N2290" i="1"/>
  <c r="P2290" i="1"/>
  <c r="U2290" i="1"/>
  <c r="AB2290" i="1"/>
  <c r="AF2290" i="1"/>
  <c r="DL2290" i="1"/>
  <c r="H2291" i="1"/>
  <c r="AH2291" i="1" s="1"/>
  <c r="AI2291" i="1" s="1"/>
  <c r="I2291" i="1"/>
  <c r="J2291" i="1"/>
  <c r="N2291" i="1"/>
  <c r="P2291" i="1"/>
  <c r="U2291" i="1"/>
  <c r="AB2291" i="1"/>
  <c r="AF2291" i="1"/>
  <c r="DL2291" i="1"/>
  <c r="H2292" i="1"/>
  <c r="AH2292" i="1" s="1"/>
  <c r="AI2292" i="1" s="1"/>
  <c r="I2292" i="1"/>
  <c r="J2292" i="1"/>
  <c r="N2292" i="1"/>
  <c r="P2292" i="1"/>
  <c r="U2292" i="1"/>
  <c r="AB2292" i="1"/>
  <c r="AF2292" i="1"/>
  <c r="DL2292" i="1"/>
  <c r="H2293" i="1"/>
  <c r="AH2293" i="1" s="1"/>
  <c r="AI2293" i="1" s="1"/>
  <c r="I2293" i="1"/>
  <c r="J2293" i="1"/>
  <c r="N2293" i="1"/>
  <c r="P2293" i="1"/>
  <c r="U2293" i="1"/>
  <c r="AB2293" i="1"/>
  <c r="AF2293" i="1"/>
  <c r="DL2293" i="1"/>
  <c r="H2294" i="1"/>
  <c r="AH2294" i="1" s="1"/>
  <c r="AI2294" i="1" s="1"/>
  <c r="I2294" i="1"/>
  <c r="J2294" i="1"/>
  <c r="N2294" i="1"/>
  <c r="P2294" i="1"/>
  <c r="U2294" i="1"/>
  <c r="AB2294" i="1"/>
  <c r="AF2294" i="1"/>
  <c r="DL2294" i="1"/>
  <c r="H2295" i="1"/>
  <c r="AH2295" i="1" s="1"/>
  <c r="AI2295" i="1" s="1"/>
  <c r="I2295" i="1"/>
  <c r="J2295" i="1"/>
  <c r="N2295" i="1"/>
  <c r="P2295" i="1"/>
  <c r="U2295" i="1"/>
  <c r="AB2295" i="1"/>
  <c r="AF2295" i="1"/>
  <c r="DL2295" i="1"/>
  <c r="H2296" i="1"/>
  <c r="AH2296" i="1" s="1"/>
  <c r="AI2296" i="1" s="1"/>
  <c r="I2296" i="1"/>
  <c r="J2296" i="1"/>
  <c r="N2296" i="1"/>
  <c r="P2296" i="1"/>
  <c r="U2296" i="1"/>
  <c r="AB2296" i="1"/>
  <c r="AF2296" i="1"/>
  <c r="DL2296" i="1"/>
  <c r="H2297" i="1"/>
  <c r="AH2297" i="1" s="1"/>
  <c r="AI2297" i="1" s="1"/>
  <c r="I2297" i="1"/>
  <c r="J2297" i="1"/>
  <c r="N2297" i="1"/>
  <c r="P2297" i="1"/>
  <c r="U2297" i="1"/>
  <c r="AB2297" i="1"/>
  <c r="AF2297" i="1"/>
  <c r="DL2297" i="1"/>
  <c r="H2298" i="1"/>
  <c r="AH2298" i="1" s="1"/>
  <c r="AI2298" i="1" s="1"/>
  <c r="I2298" i="1"/>
  <c r="J2298" i="1"/>
  <c r="N2298" i="1"/>
  <c r="P2298" i="1"/>
  <c r="U2298" i="1"/>
  <c r="AB2298" i="1"/>
  <c r="AF2298" i="1"/>
  <c r="DL2298" i="1"/>
  <c r="H2299" i="1"/>
  <c r="AH2299" i="1" s="1"/>
  <c r="AI2299" i="1" s="1"/>
  <c r="I2299" i="1"/>
  <c r="J2299" i="1"/>
  <c r="N2299" i="1"/>
  <c r="P2299" i="1"/>
  <c r="U2299" i="1"/>
  <c r="AB2299" i="1"/>
  <c r="AF2299" i="1"/>
  <c r="DL2299" i="1"/>
  <c r="H2300" i="1"/>
  <c r="AH2300" i="1" s="1"/>
  <c r="AI2300" i="1" s="1"/>
  <c r="I2300" i="1"/>
  <c r="J2300" i="1"/>
  <c r="N2300" i="1"/>
  <c r="P2300" i="1"/>
  <c r="U2300" i="1"/>
  <c r="AB2300" i="1"/>
  <c r="AF2300" i="1"/>
  <c r="DL2300" i="1"/>
  <c r="H2301" i="1"/>
  <c r="AH2301" i="1" s="1"/>
  <c r="AI2301" i="1" s="1"/>
  <c r="I2301" i="1"/>
  <c r="J2301" i="1"/>
  <c r="N2301" i="1"/>
  <c r="P2301" i="1"/>
  <c r="U2301" i="1"/>
  <c r="AB2301" i="1"/>
  <c r="AF2301" i="1"/>
  <c r="DL2301" i="1"/>
  <c r="H2302" i="1"/>
  <c r="AH2302" i="1" s="1"/>
  <c r="AI2302" i="1" s="1"/>
  <c r="I2302" i="1"/>
  <c r="J2302" i="1"/>
  <c r="N2302" i="1"/>
  <c r="P2302" i="1"/>
  <c r="U2302" i="1"/>
  <c r="AB2302" i="1"/>
  <c r="AF2302" i="1"/>
  <c r="DL2302" i="1"/>
  <c r="H2303" i="1"/>
  <c r="AH2303" i="1" s="1"/>
  <c r="AI2303" i="1" s="1"/>
  <c r="I2303" i="1"/>
  <c r="J2303" i="1"/>
  <c r="N2303" i="1"/>
  <c r="P2303" i="1"/>
  <c r="U2303" i="1"/>
  <c r="AB2303" i="1"/>
  <c r="AF2303" i="1"/>
  <c r="DL2303" i="1"/>
  <c r="H2304" i="1"/>
  <c r="AH2304" i="1" s="1"/>
  <c r="AI2304" i="1" s="1"/>
  <c r="I2304" i="1"/>
  <c r="J2304" i="1"/>
  <c r="N2304" i="1"/>
  <c r="P2304" i="1"/>
  <c r="U2304" i="1"/>
  <c r="AB2304" i="1"/>
  <c r="AF2304" i="1"/>
  <c r="DL2304" i="1"/>
  <c r="H2305" i="1"/>
  <c r="AH2305" i="1" s="1"/>
  <c r="AI2305" i="1" s="1"/>
  <c r="I2305" i="1"/>
  <c r="J2305" i="1"/>
  <c r="N2305" i="1"/>
  <c r="P2305" i="1"/>
  <c r="U2305" i="1"/>
  <c r="AB2305" i="1"/>
  <c r="AF2305" i="1"/>
  <c r="DL2305" i="1"/>
  <c r="H2306" i="1"/>
  <c r="AH2306" i="1" s="1"/>
  <c r="AI2306" i="1" s="1"/>
  <c r="I2306" i="1"/>
  <c r="J2306" i="1"/>
  <c r="N2306" i="1"/>
  <c r="P2306" i="1"/>
  <c r="U2306" i="1"/>
  <c r="AB2306" i="1"/>
  <c r="AF2306" i="1"/>
  <c r="DL2306" i="1"/>
  <c r="H2307" i="1"/>
  <c r="AH2307" i="1" s="1"/>
  <c r="AI2307" i="1" s="1"/>
  <c r="I2307" i="1"/>
  <c r="J2307" i="1"/>
  <c r="M2307" i="1"/>
  <c r="N2307" i="1" s="1"/>
  <c r="U2307" i="1"/>
  <c r="AB2307" i="1"/>
  <c r="AF2307" i="1"/>
  <c r="DL2307" i="1"/>
  <c r="H2308" i="1"/>
  <c r="AH2308" i="1" s="1"/>
  <c r="AI2308" i="1" s="1"/>
  <c r="I2308" i="1"/>
  <c r="J2308" i="1"/>
  <c r="M2308" i="1"/>
  <c r="N2308" i="1" s="1"/>
  <c r="U2308" i="1"/>
  <c r="AB2308" i="1"/>
  <c r="AF2308" i="1"/>
  <c r="DL2308" i="1"/>
  <c r="H2309" i="1"/>
  <c r="AH2309" i="1" s="1"/>
  <c r="AI2309" i="1" s="1"/>
  <c r="I2309" i="1"/>
  <c r="J2309" i="1"/>
  <c r="N2309" i="1"/>
  <c r="P2309" i="1"/>
  <c r="U2309" i="1"/>
  <c r="AB2309" i="1"/>
  <c r="AF2309" i="1"/>
  <c r="DL2309" i="1"/>
  <c r="H2310" i="1"/>
  <c r="AH2310" i="1" s="1"/>
  <c r="AI2310" i="1" s="1"/>
  <c r="I2310" i="1"/>
  <c r="J2310" i="1"/>
  <c r="N2310" i="1"/>
  <c r="P2310" i="1"/>
  <c r="U2310" i="1"/>
  <c r="AB2310" i="1"/>
  <c r="AF2310" i="1"/>
  <c r="DL2310" i="1"/>
  <c r="H2311" i="1"/>
  <c r="AH2311" i="1" s="1"/>
  <c r="AI2311" i="1" s="1"/>
  <c r="I2311" i="1"/>
  <c r="J2311" i="1"/>
  <c r="N2311" i="1"/>
  <c r="P2311" i="1"/>
  <c r="U2311" i="1"/>
  <c r="AB2311" i="1"/>
  <c r="AF2311" i="1"/>
  <c r="DL2311" i="1"/>
  <c r="H2312" i="1"/>
  <c r="AH2312" i="1" s="1"/>
  <c r="AI2312" i="1" s="1"/>
  <c r="I2312" i="1"/>
  <c r="J2312" i="1"/>
  <c r="N2312" i="1"/>
  <c r="P2312" i="1"/>
  <c r="U2312" i="1"/>
  <c r="AB2312" i="1"/>
  <c r="AF2312" i="1"/>
  <c r="DL2312" i="1"/>
  <c r="H2313" i="1"/>
  <c r="AH2313" i="1" s="1"/>
  <c r="AI2313" i="1" s="1"/>
  <c r="I2313" i="1"/>
  <c r="J2313" i="1"/>
  <c r="N2313" i="1"/>
  <c r="P2313" i="1"/>
  <c r="U2313" i="1"/>
  <c r="AB2313" i="1"/>
  <c r="AF2313" i="1"/>
  <c r="DL2313" i="1"/>
  <c r="H2314" i="1"/>
  <c r="AH2314" i="1" s="1"/>
  <c r="AI2314" i="1" s="1"/>
  <c r="I2314" i="1"/>
  <c r="J2314" i="1"/>
  <c r="N2314" i="1"/>
  <c r="P2314" i="1"/>
  <c r="U2314" i="1"/>
  <c r="AB2314" i="1"/>
  <c r="AF2314" i="1"/>
  <c r="DL2314" i="1"/>
  <c r="H2315" i="1"/>
  <c r="AH2315" i="1" s="1"/>
  <c r="AI2315" i="1" s="1"/>
  <c r="I2315" i="1"/>
  <c r="J2315" i="1"/>
  <c r="N2315" i="1"/>
  <c r="P2315" i="1"/>
  <c r="U2315" i="1"/>
  <c r="AB2315" i="1"/>
  <c r="AF2315" i="1"/>
  <c r="DL2315" i="1"/>
  <c r="H2316" i="1"/>
  <c r="AH2316" i="1" s="1"/>
  <c r="AI2316" i="1" s="1"/>
  <c r="I2316" i="1"/>
  <c r="J2316" i="1"/>
  <c r="N2316" i="1"/>
  <c r="P2316" i="1"/>
  <c r="U2316" i="1"/>
  <c r="AB2316" i="1"/>
  <c r="AF2316" i="1"/>
  <c r="DL2316" i="1"/>
  <c r="H2317" i="1"/>
  <c r="AH2317" i="1" s="1"/>
  <c r="AI2317" i="1" s="1"/>
  <c r="I2317" i="1"/>
  <c r="J2317" i="1"/>
  <c r="N2317" i="1"/>
  <c r="P2317" i="1"/>
  <c r="U2317" i="1"/>
  <c r="AB2317" i="1"/>
  <c r="AF2317" i="1"/>
  <c r="DL2317" i="1"/>
  <c r="H2318" i="1"/>
  <c r="AH2318" i="1" s="1"/>
  <c r="AI2318" i="1" s="1"/>
  <c r="I2318" i="1"/>
  <c r="J2318" i="1"/>
  <c r="N2318" i="1"/>
  <c r="P2318" i="1"/>
  <c r="U2318" i="1"/>
  <c r="AB2318" i="1"/>
  <c r="AF2318" i="1"/>
  <c r="DL2318" i="1"/>
  <c r="H2319" i="1"/>
  <c r="AH2319" i="1" s="1"/>
  <c r="AI2319" i="1" s="1"/>
  <c r="I2319" i="1"/>
  <c r="J2319" i="1"/>
  <c r="N2319" i="1"/>
  <c r="P2319" i="1"/>
  <c r="U2319" i="1"/>
  <c r="AB2319" i="1"/>
  <c r="AF2319" i="1"/>
  <c r="DL2319" i="1"/>
  <c r="H2320" i="1"/>
  <c r="AH2320" i="1" s="1"/>
  <c r="AI2320" i="1" s="1"/>
  <c r="I2320" i="1"/>
  <c r="J2320" i="1"/>
  <c r="N2320" i="1"/>
  <c r="P2320" i="1"/>
  <c r="U2320" i="1"/>
  <c r="AB2320" i="1"/>
  <c r="AF2320" i="1"/>
  <c r="DL2320" i="1"/>
  <c r="H2321" i="1"/>
  <c r="AH2321" i="1" s="1"/>
  <c r="AI2321" i="1" s="1"/>
  <c r="I2321" i="1"/>
  <c r="J2321" i="1"/>
  <c r="N2321" i="1"/>
  <c r="P2321" i="1"/>
  <c r="U2321" i="1"/>
  <c r="AB2321" i="1"/>
  <c r="AF2321" i="1"/>
  <c r="DL2321" i="1"/>
  <c r="H2322" i="1"/>
  <c r="AH2322" i="1" s="1"/>
  <c r="AI2322" i="1" s="1"/>
  <c r="I2322" i="1"/>
  <c r="J2322" i="1"/>
  <c r="N2322" i="1"/>
  <c r="P2322" i="1"/>
  <c r="U2322" i="1"/>
  <c r="AB2322" i="1"/>
  <c r="AF2322" i="1"/>
  <c r="DL2322" i="1"/>
  <c r="H2323" i="1"/>
  <c r="AH2323" i="1" s="1"/>
  <c r="AI2323" i="1" s="1"/>
  <c r="I2323" i="1"/>
  <c r="J2323" i="1"/>
  <c r="N2323" i="1"/>
  <c r="P2323" i="1"/>
  <c r="U2323" i="1"/>
  <c r="AB2323" i="1"/>
  <c r="AF2323" i="1"/>
  <c r="DL2323" i="1"/>
  <c r="H2324" i="1"/>
  <c r="AH2324" i="1" s="1"/>
  <c r="AI2324" i="1" s="1"/>
  <c r="I2324" i="1"/>
  <c r="J2324" i="1"/>
  <c r="N2324" i="1"/>
  <c r="P2324" i="1"/>
  <c r="U2324" i="1"/>
  <c r="AB2324" i="1"/>
  <c r="AF2324" i="1"/>
  <c r="DL2324" i="1"/>
  <c r="H2325" i="1"/>
  <c r="AH2325" i="1" s="1"/>
  <c r="AI2325" i="1" s="1"/>
  <c r="I2325" i="1"/>
  <c r="J2325" i="1"/>
  <c r="N2325" i="1"/>
  <c r="P2325" i="1"/>
  <c r="U2325" i="1"/>
  <c r="AB2325" i="1"/>
  <c r="AF2325" i="1"/>
  <c r="DL2325" i="1"/>
  <c r="H2326" i="1"/>
  <c r="AH2326" i="1" s="1"/>
  <c r="AI2326" i="1" s="1"/>
  <c r="I2326" i="1"/>
  <c r="J2326" i="1"/>
  <c r="N2326" i="1"/>
  <c r="P2326" i="1"/>
  <c r="U2326" i="1"/>
  <c r="AB2326" i="1"/>
  <c r="AF2326" i="1"/>
  <c r="DL2326" i="1"/>
  <c r="H2327" i="1"/>
  <c r="AH2327" i="1" s="1"/>
  <c r="AI2327" i="1" s="1"/>
  <c r="I2327" i="1"/>
  <c r="J2327" i="1"/>
  <c r="N2327" i="1"/>
  <c r="P2327" i="1"/>
  <c r="U2327" i="1"/>
  <c r="AB2327" i="1"/>
  <c r="AF2327" i="1"/>
  <c r="DL2327" i="1"/>
  <c r="H2328" i="1"/>
  <c r="AH2328" i="1" s="1"/>
  <c r="AI2328" i="1" s="1"/>
  <c r="I2328" i="1"/>
  <c r="J2328" i="1"/>
  <c r="N2328" i="1"/>
  <c r="P2328" i="1"/>
  <c r="U2328" i="1"/>
  <c r="AB2328" i="1"/>
  <c r="AF2328" i="1"/>
  <c r="DL2328" i="1"/>
  <c r="H2329" i="1"/>
  <c r="AH2329" i="1" s="1"/>
  <c r="AI2329" i="1" s="1"/>
  <c r="I2329" i="1"/>
  <c r="J2329" i="1"/>
  <c r="N2329" i="1"/>
  <c r="P2329" i="1"/>
  <c r="U2329" i="1"/>
  <c r="AB2329" i="1"/>
  <c r="AF2329" i="1"/>
  <c r="DL2329" i="1"/>
  <c r="H2330" i="1"/>
  <c r="AH2330" i="1" s="1"/>
  <c r="AI2330" i="1" s="1"/>
  <c r="I2330" i="1"/>
  <c r="J2330" i="1"/>
  <c r="N2330" i="1"/>
  <c r="P2330" i="1"/>
  <c r="U2330" i="1"/>
  <c r="AB2330" i="1"/>
  <c r="AF2330" i="1"/>
  <c r="DL2330" i="1"/>
  <c r="H2331" i="1"/>
  <c r="AH2331" i="1" s="1"/>
  <c r="AI2331" i="1" s="1"/>
  <c r="I2331" i="1"/>
  <c r="J2331" i="1"/>
  <c r="N2331" i="1"/>
  <c r="P2331" i="1"/>
  <c r="U2331" i="1"/>
  <c r="AB2331" i="1"/>
  <c r="AF2331" i="1"/>
  <c r="DL2331" i="1"/>
  <c r="H2332" i="1"/>
  <c r="AH2332" i="1" s="1"/>
  <c r="AI2332" i="1" s="1"/>
  <c r="I2332" i="1"/>
  <c r="J2332" i="1"/>
  <c r="N2332" i="1"/>
  <c r="P2332" i="1"/>
  <c r="U2332" i="1"/>
  <c r="AB2332" i="1"/>
  <c r="AF2332" i="1"/>
  <c r="DL2332" i="1"/>
  <c r="H2333" i="1"/>
  <c r="AH2333" i="1" s="1"/>
  <c r="AI2333" i="1" s="1"/>
  <c r="I2333" i="1"/>
  <c r="J2333" i="1"/>
  <c r="N2333" i="1"/>
  <c r="P2333" i="1"/>
  <c r="U2333" i="1"/>
  <c r="AB2333" i="1"/>
  <c r="AF2333" i="1"/>
  <c r="DL2333" i="1"/>
  <c r="H2334" i="1"/>
  <c r="AH2334" i="1" s="1"/>
  <c r="AI2334" i="1" s="1"/>
  <c r="I2334" i="1"/>
  <c r="J2334" i="1"/>
  <c r="N2334" i="1"/>
  <c r="P2334" i="1"/>
  <c r="U2334" i="1"/>
  <c r="AB2334" i="1"/>
  <c r="AF2334" i="1"/>
  <c r="DL2334" i="1"/>
  <c r="H2335" i="1"/>
  <c r="AH2335" i="1" s="1"/>
  <c r="AI2335" i="1" s="1"/>
  <c r="I2335" i="1"/>
  <c r="J2335" i="1"/>
  <c r="N2335" i="1"/>
  <c r="P2335" i="1"/>
  <c r="U2335" i="1"/>
  <c r="AB2335" i="1"/>
  <c r="AF2335" i="1"/>
  <c r="DL2335" i="1"/>
  <c r="H2336" i="1"/>
  <c r="AH2336" i="1" s="1"/>
  <c r="AI2336" i="1" s="1"/>
  <c r="I2336" i="1"/>
  <c r="J2336" i="1"/>
  <c r="N2336" i="1"/>
  <c r="P2336" i="1"/>
  <c r="U2336" i="1"/>
  <c r="AB2336" i="1"/>
  <c r="AF2336" i="1"/>
  <c r="DL2336" i="1"/>
  <c r="H2337" i="1"/>
  <c r="AH2337" i="1" s="1"/>
  <c r="AI2337" i="1" s="1"/>
  <c r="I2337" i="1"/>
  <c r="J2337" i="1"/>
  <c r="N2337" i="1"/>
  <c r="P2337" i="1"/>
  <c r="U2337" i="1"/>
  <c r="AB2337" i="1"/>
  <c r="AF2337" i="1"/>
  <c r="DL2337" i="1"/>
  <c r="N1992" i="1" l="1"/>
  <c r="O1959" i="1"/>
  <c r="O1914" i="1"/>
  <c r="O1769" i="1"/>
  <c r="N2203" i="1"/>
  <c r="N1589" i="1"/>
  <c r="N1426" i="1"/>
  <c r="O1426" i="1" s="1"/>
  <c r="O118" i="1"/>
  <c r="O1083" i="1"/>
  <c r="O6" i="1"/>
  <c r="O2310" i="1"/>
  <c r="O2255" i="1"/>
  <c r="O2236" i="1"/>
  <c r="O1782" i="1"/>
  <c r="O1684" i="1"/>
  <c r="O239" i="1"/>
  <c r="O214" i="1"/>
  <c r="O2218" i="1"/>
  <c r="P2022" i="1"/>
  <c r="Q2022" i="1" s="1"/>
  <c r="O1807" i="1"/>
  <c r="O1729" i="1"/>
  <c r="O1517" i="1"/>
  <c r="O1010" i="1"/>
  <c r="Q1182" i="1"/>
  <c r="Q2272" i="1"/>
  <c r="Q2242" i="1"/>
  <c r="O1641" i="1"/>
  <c r="O1739" i="1"/>
  <c r="O1357" i="1"/>
  <c r="O1137" i="1"/>
  <c r="O524" i="1"/>
  <c r="O1402" i="1"/>
  <c r="O1305" i="1"/>
  <c r="O855" i="1"/>
  <c r="O2014" i="1"/>
  <c r="O2094" i="1"/>
  <c r="O1610" i="1"/>
  <c r="Q1385" i="1"/>
  <c r="O1981" i="1"/>
  <c r="O1974" i="1"/>
  <c r="O1941" i="1"/>
  <c r="O1691" i="1"/>
  <c r="O1335" i="1"/>
  <c r="O1214" i="1"/>
  <c r="O1201" i="1"/>
  <c r="O2266" i="1"/>
  <c r="O2206" i="1"/>
  <c r="N2204" i="1"/>
  <c r="O2204" i="1" s="1"/>
  <c r="O1933" i="1"/>
  <c r="N1792" i="1"/>
  <c r="O1724" i="1"/>
  <c r="O1572" i="1"/>
  <c r="O1565" i="1"/>
  <c r="O39" i="1"/>
  <c r="O1928" i="1"/>
  <c r="O1844" i="1"/>
  <c r="O1828" i="1"/>
  <c r="O1657" i="1"/>
  <c r="O1607" i="1"/>
  <c r="O1533" i="1"/>
  <c r="O1287" i="1"/>
  <c r="O1281" i="1"/>
  <c r="O1266" i="1"/>
  <c r="O977" i="1"/>
  <c r="O929" i="1"/>
  <c r="O32" i="1"/>
  <c r="N19" i="1"/>
  <c r="O19" i="1" s="1"/>
  <c r="O809" i="1"/>
  <c r="O2275" i="1"/>
  <c r="Q255" i="1"/>
  <c r="O1814" i="1"/>
  <c r="O1744" i="1"/>
  <c r="P1696" i="1"/>
  <c r="Q2206" i="1"/>
  <c r="O2162" i="1"/>
  <c r="N2136" i="1"/>
  <c r="O2136" i="1" s="1"/>
  <c r="O2036" i="1"/>
  <c r="O2017" i="1"/>
  <c r="O1800" i="1"/>
  <c r="O1594" i="1"/>
  <c r="O1547" i="1"/>
  <c r="O1525" i="1"/>
  <c r="O1288" i="1"/>
  <c r="P1273" i="1"/>
  <c r="O912" i="1"/>
  <c r="O872" i="1"/>
  <c r="N1967" i="1"/>
  <c r="O1967" i="1" s="1"/>
  <c r="N1952" i="1"/>
  <c r="O1952" i="1" s="1"/>
  <c r="O1943" i="1"/>
  <c r="P1934" i="1"/>
  <c r="Q1934" i="1" s="1"/>
  <c r="O1725" i="1"/>
  <c r="O1710" i="1"/>
  <c r="O1703" i="1"/>
  <c r="N1695" i="1"/>
  <c r="O1695" i="1" s="1"/>
  <c r="O1599" i="1"/>
  <c r="O1188" i="1"/>
  <c r="Q1187" i="1"/>
  <c r="O1176" i="1"/>
  <c r="O933" i="1"/>
  <c r="O952" i="1"/>
  <c r="O945" i="1"/>
  <c r="O494" i="1"/>
  <c r="O488" i="1"/>
  <c r="O335" i="1"/>
  <c r="O320" i="1"/>
  <c r="O137" i="1"/>
  <c r="O131" i="1"/>
  <c r="O113" i="1"/>
  <c r="O73" i="1"/>
  <c r="O2301" i="1"/>
  <c r="Q1219" i="1"/>
  <c r="Q2293" i="1"/>
  <c r="O1312" i="1"/>
  <c r="O956" i="1"/>
  <c r="Q1823" i="1"/>
  <c r="O2328" i="1"/>
  <c r="O2273" i="1"/>
  <c r="O2100" i="1"/>
  <c r="O2092" i="1"/>
  <c r="Q1898" i="1"/>
  <c r="O1886" i="1"/>
  <c r="O1711" i="1"/>
  <c r="N1669" i="1"/>
  <c r="O1669" i="1" s="1"/>
  <c r="O1476" i="1"/>
  <c r="O1406" i="1"/>
  <c r="O1332" i="1"/>
  <c r="O1082" i="1"/>
  <c r="Q995" i="1"/>
  <c r="O928" i="1"/>
  <c r="O657" i="1"/>
  <c r="O315" i="1"/>
  <c r="O265" i="1"/>
  <c r="O260" i="1"/>
  <c r="O169" i="1"/>
  <c r="O164" i="1"/>
  <c r="O150" i="1"/>
  <c r="O139" i="1"/>
  <c r="O86" i="1"/>
  <c r="O2107" i="1"/>
  <c r="O1770" i="1"/>
  <c r="O1673" i="1"/>
  <c r="O1509" i="1"/>
  <c r="O1473" i="1"/>
  <c r="O1465" i="1"/>
  <c r="N1107" i="1"/>
  <c r="O1107" i="1" s="1"/>
  <c r="O1087" i="1"/>
  <c r="O724" i="1"/>
  <c r="O689" i="1"/>
  <c r="O1178" i="1"/>
  <c r="O818" i="1"/>
  <c r="O793" i="1"/>
  <c r="O323" i="1"/>
  <c r="O312" i="1"/>
  <c r="O258" i="1"/>
  <c r="O130" i="1"/>
  <c r="O1969" i="1"/>
  <c r="Q2085" i="1"/>
  <c r="Q2075" i="1"/>
  <c r="O1988" i="1"/>
  <c r="O554" i="1"/>
  <c r="O548" i="1"/>
  <c r="Q315" i="1"/>
  <c r="O302" i="1"/>
  <c r="O297" i="1"/>
  <c r="O284" i="1"/>
  <c r="O282" i="1"/>
  <c r="O255" i="1"/>
  <c r="O224" i="1"/>
  <c r="O213" i="1"/>
  <c r="Q174" i="1"/>
  <c r="O170" i="1"/>
  <c r="Q169" i="1"/>
  <c r="O157" i="1"/>
  <c r="O151" i="1"/>
  <c r="O62" i="1"/>
  <c r="O2298" i="1"/>
  <c r="O1997" i="1"/>
  <c r="Q1199" i="1"/>
  <c r="O1095" i="1"/>
  <c r="O2330" i="1"/>
  <c r="Q2315" i="1"/>
  <c r="P2307" i="1"/>
  <c r="Q2307" i="1" s="1"/>
  <c r="Q2082" i="1"/>
  <c r="O1986" i="1"/>
  <c r="O1956" i="1"/>
  <c r="O1722" i="1"/>
  <c r="O1560" i="1"/>
  <c r="O1447" i="1"/>
  <c r="O1247" i="1"/>
  <c r="O1232" i="1"/>
  <c r="O1047" i="1"/>
  <c r="O2069" i="1"/>
  <c r="O2062" i="1"/>
  <c r="O1989" i="1"/>
  <c r="O1900" i="1"/>
  <c r="O1856" i="1"/>
  <c r="O1824" i="1"/>
  <c r="O1585" i="1"/>
  <c r="O1542" i="1"/>
  <c r="O1505" i="1"/>
  <c r="O1491" i="1"/>
  <c r="O1351" i="1"/>
  <c r="O1303" i="1"/>
  <c r="O1090" i="1"/>
  <c r="O1037" i="1"/>
  <c r="O1031" i="1"/>
  <c r="O1019" i="1"/>
  <c r="Q1007" i="1"/>
  <c r="O1000" i="1"/>
  <c r="N999" i="1"/>
  <c r="O999" i="1" s="1"/>
  <c r="Q963" i="1"/>
  <c r="Q782" i="1"/>
  <c r="O764" i="1"/>
  <c r="N663" i="1"/>
  <c r="O464" i="1"/>
  <c r="O2303" i="1"/>
  <c r="O2231" i="1"/>
  <c r="O2158" i="1"/>
  <c r="O2133" i="1"/>
  <c r="O2086" i="1"/>
  <c r="O2018" i="1"/>
  <c r="O1924" i="1"/>
  <c r="O1917" i="1"/>
  <c r="O1915" i="1"/>
  <c r="O1679" i="1"/>
  <c r="O1611" i="1"/>
  <c r="O1577" i="1"/>
  <c r="O1504" i="1"/>
  <c r="O1490" i="1"/>
  <c r="O1283" i="1"/>
  <c r="O1275" i="1"/>
  <c r="O1245" i="1"/>
  <c r="O858" i="1"/>
  <c r="O638" i="1"/>
  <c r="O398" i="1"/>
  <c r="O884" i="1"/>
  <c r="O787" i="1"/>
  <c r="O661" i="1"/>
  <c r="O360" i="1"/>
  <c r="N629" i="1"/>
  <c r="O629" i="1" s="1"/>
  <c r="O106" i="1"/>
  <c r="O997" i="1"/>
  <c r="Q1853" i="1"/>
  <c r="Q1844" i="1"/>
  <c r="Q1837" i="1"/>
  <c r="Q1234" i="1"/>
  <c r="Q997" i="1"/>
  <c r="Q2226" i="1"/>
  <c r="P2201" i="1"/>
  <c r="Q2201" i="1" s="1"/>
  <c r="Q2184" i="1"/>
  <c r="Q1810" i="1"/>
  <c r="Q1480" i="1"/>
  <c r="Q1330" i="1"/>
  <c r="O1270" i="1"/>
  <c r="Q897" i="1"/>
  <c r="O834" i="1"/>
  <c r="Q675" i="1"/>
  <c r="O363" i="1"/>
  <c r="O2276" i="1"/>
  <c r="O2128" i="1"/>
  <c r="O2063" i="1"/>
  <c r="O2053" i="1"/>
  <c r="O2020" i="1"/>
  <c r="O1984" i="1"/>
  <c r="O1964" i="1"/>
  <c r="O1883" i="1"/>
  <c r="Q1862" i="1"/>
  <c r="O1734" i="1"/>
  <c r="O1727" i="1"/>
  <c r="Q1509" i="1"/>
  <c r="N1479" i="1"/>
  <c r="O1445" i="1"/>
  <c r="O1385" i="1"/>
  <c r="P1323" i="1"/>
  <c r="Q1323" i="1" s="1"/>
  <c r="O1317" i="1"/>
  <c r="O1204" i="1"/>
  <c r="O897" i="1"/>
  <c r="O896" i="1"/>
  <c r="O778" i="1"/>
  <c r="Q652" i="1"/>
  <c r="O613" i="1"/>
  <c r="O506" i="1"/>
  <c r="O426" i="1"/>
  <c r="O2045" i="1"/>
  <c r="O2169" i="1"/>
  <c r="Q2276" i="1"/>
  <c r="O2181" i="1"/>
  <c r="O2127" i="1"/>
  <c r="O2120" i="1"/>
  <c r="N2089" i="1"/>
  <c r="O2089" i="1" s="1"/>
  <c r="O2064" i="1"/>
  <c r="O2047" i="1"/>
  <c r="O2041" i="1"/>
  <c r="P1938" i="1"/>
  <c r="Q1938" i="1" s="1"/>
  <c r="O1860" i="1"/>
  <c r="O1618" i="1"/>
  <c r="Q1582" i="1"/>
  <c r="O1421" i="1"/>
  <c r="O1386" i="1"/>
  <c r="Q1312" i="1"/>
  <c r="O1308" i="1"/>
  <c r="O1255" i="1"/>
  <c r="O1241" i="1"/>
  <c r="O1196" i="1"/>
  <c r="O1158" i="1"/>
  <c r="O909" i="1"/>
  <c r="O847" i="1"/>
  <c r="Q585" i="1"/>
  <c r="O564" i="1"/>
  <c r="O404" i="1"/>
  <c r="Q334" i="1"/>
  <c r="O1157" i="1"/>
  <c r="O1125" i="1"/>
  <c r="Q877" i="1"/>
  <c r="O665" i="1"/>
  <c r="O627" i="1"/>
  <c r="O535" i="1"/>
  <c r="Q421" i="1"/>
  <c r="O206" i="1"/>
  <c r="O1284" i="1"/>
  <c r="N407" i="1"/>
  <c r="O407" i="1" s="1"/>
  <c r="O906" i="1"/>
  <c r="O782" i="1"/>
  <c r="O2038" i="1"/>
  <c r="Q1555" i="1"/>
  <c r="O2164" i="1"/>
  <c r="O2178" i="1"/>
  <c r="O2146" i="1"/>
  <c r="O2145" i="1"/>
  <c r="Q1577" i="1"/>
  <c r="Q1393" i="1"/>
  <c r="O1388" i="1"/>
  <c r="O1273" i="1"/>
  <c r="Q1242" i="1"/>
  <c r="O1099" i="1"/>
  <c r="O1061" i="1"/>
  <c r="Q841" i="1"/>
  <c r="Q757" i="1"/>
  <c r="Q739" i="1"/>
  <c r="O582" i="1"/>
  <c r="Q468" i="1"/>
  <c r="O2312" i="1"/>
  <c r="O2132" i="1"/>
  <c r="O2032" i="1"/>
  <c r="O2327" i="1"/>
  <c r="O2306" i="1"/>
  <c r="O2222" i="1"/>
  <c r="O2214" i="1"/>
  <c r="O2174" i="1"/>
  <c r="O2166" i="1"/>
  <c r="O2152" i="1"/>
  <c r="O2106" i="1"/>
  <c r="O2080" i="1"/>
  <c r="O2048" i="1"/>
  <c r="O2042" i="1"/>
  <c r="O2035" i="1"/>
  <c r="O1977" i="1"/>
  <c r="Q1871" i="1"/>
  <c r="O1830" i="1"/>
  <c r="O1761" i="1"/>
  <c r="O1748" i="1"/>
  <c r="O1714" i="1"/>
  <c r="O1707" i="1"/>
  <c r="O1687" i="1"/>
  <c r="P1667" i="1"/>
  <c r="Q1667" i="1" s="1"/>
  <c r="O1660" i="1"/>
  <c r="O1624" i="1"/>
  <c r="O1619" i="1"/>
  <c r="Q1561" i="1"/>
  <c r="O1536" i="1"/>
  <c r="O1521" i="1"/>
  <c r="O1469" i="1"/>
  <c r="O1461" i="1"/>
  <c r="O1437" i="1"/>
  <c r="Q1421" i="1"/>
  <c r="O1405" i="1"/>
  <c r="O1399" i="1"/>
  <c r="O1363" i="1"/>
  <c r="O1355" i="1"/>
  <c r="O1348" i="1"/>
  <c r="N1291" i="1"/>
  <c r="O1291" i="1" s="1"/>
  <c r="N1272" i="1"/>
  <c r="O1272" i="1" s="1"/>
  <c r="O1210" i="1"/>
  <c r="O1167" i="1"/>
  <c r="O1134" i="1"/>
  <c r="O1115" i="1"/>
  <c r="O1052" i="1"/>
  <c r="O992" i="1"/>
  <c r="O968" i="1"/>
  <c r="O957" i="1"/>
  <c r="O920" i="1"/>
  <c r="O867" i="1"/>
  <c r="P866" i="1"/>
  <c r="Q866" i="1" s="1"/>
  <c r="O757" i="1"/>
  <c r="O739" i="1"/>
  <c r="O723" i="1"/>
  <c r="O697" i="1"/>
  <c r="O650" i="1"/>
  <c r="Q564" i="1"/>
  <c r="O516" i="1"/>
  <c r="O474" i="1"/>
  <c r="O191" i="1"/>
  <c r="O185" i="1"/>
  <c r="P2021" i="1"/>
  <c r="Q2021" i="1" s="1"/>
  <c r="N2021" i="1"/>
  <c r="O2021" i="1" s="1"/>
  <c r="P681" i="1"/>
  <c r="Q681" i="1" s="1"/>
  <c r="N681" i="1"/>
  <c r="O681" i="1" s="1"/>
  <c r="O2177" i="1"/>
  <c r="O1843" i="1"/>
  <c r="N1637" i="1"/>
  <c r="O1637" i="1" s="1"/>
  <c r="O1057" i="1"/>
  <c r="O178" i="1"/>
  <c r="N1279" i="1"/>
  <c r="O1279" i="1" s="1"/>
  <c r="P1279" i="1"/>
  <c r="Q1279" i="1" s="1"/>
  <c r="N2199" i="1"/>
  <c r="O2199" i="1" s="1"/>
  <c r="P2199" i="1"/>
  <c r="Q2199" i="1" s="1"/>
  <c r="P2051" i="1"/>
  <c r="Q2051" i="1" s="1"/>
  <c r="N2051" i="1"/>
  <c r="O2051" i="1" s="1"/>
  <c r="N2077" i="1"/>
  <c r="O2077" i="1" s="1"/>
  <c r="P2077" i="1"/>
  <c r="Q2077" i="1" s="1"/>
  <c r="O2118" i="1"/>
  <c r="O2111" i="1"/>
  <c r="O2009" i="1"/>
  <c r="Q2238" i="1"/>
  <c r="O2267" i="1"/>
  <c r="O2196" i="1"/>
  <c r="O1766" i="1"/>
  <c r="Q1335" i="1"/>
  <c r="Q2334" i="1"/>
  <c r="O2300" i="1"/>
  <c r="Q2170" i="1"/>
  <c r="Q2132" i="1"/>
  <c r="O2040" i="1"/>
  <c r="O2005" i="1"/>
  <c r="O1965" i="1"/>
  <c r="Q1894" i="1"/>
  <c r="O1876" i="1"/>
  <c r="Q1855" i="1"/>
  <c r="Q1816" i="1"/>
  <c r="O1810" i="1"/>
  <c r="Q1646" i="1"/>
  <c r="Q1640" i="1"/>
  <c r="O1563" i="1"/>
  <c r="Q1548" i="1"/>
  <c r="Q1542" i="1"/>
  <c r="Q1540" i="1"/>
  <c r="Q1528" i="1"/>
  <c r="O1520" i="1"/>
  <c r="Q1466" i="1"/>
  <c r="Q1280" i="1"/>
  <c r="Q1181" i="1"/>
  <c r="N1103" i="1"/>
  <c r="O1103" i="1" s="1"/>
  <c r="O1096" i="1"/>
  <c r="O1039" i="1"/>
  <c r="Q972" i="1"/>
  <c r="O967" i="1"/>
  <c r="Q888" i="1"/>
  <c r="O811" i="1"/>
  <c r="P800" i="1"/>
  <c r="Q800" i="1" s="1"/>
  <c r="O789" i="1"/>
  <c r="Q784" i="1"/>
  <c r="O756" i="1"/>
  <c r="O745" i="1"/>
  <c r="O705" i="1"/>
  <c r="O696" i="1"/>
  <c r="P694" i="1"/>
  <c r="Q694" i="1" s="1"/>
  <c r="P630" i="1"/>
  <c r="Q630" i="1" s="1"/>
  <c r="Q626" i="1"/>
  <c r="O625" i="1"/>
  <c r="O593" i="1"/>
  <c r="N526" i="1"/>
  <c r="O526" i="1" s="1"/>
  <c r="O513" i="1"/>
  <c r="O495" i="1"/>
  <c r="O473" i="1"/>
  <c r="O466" i="1"/>
  <c r="Q419" i="1"/>
  <c r="N412" i="1"/>
  <c r="O412" i="1" s="1"/>
  <c r="O406" i="1"/>
  <c r="O383" i="1"/>
  <c r="Q371" i="1"/>
  <c r="O365" i="1"/>
  <c r="P364" i="1"/>
  <c r="Q364" i="1" s="1"/>
  <c r="O358" i="1"/>
  <c r="Q319" i="1"/>
  <c r="Q312" i="1"/>
  <c r="O232" i="1"/>
  <c r="Q1885" i="1"/>
  <c r="O1936" i="1"/>
  <c r="O2318" i="1"/>
  <c r="O2292" i="1"/>
  <c r="O2285" i="1"/>
  <c r="O2270" i="1"/>
  <c r="O2240" i="1"/>
  <c r="O2170" i="1"/>
  <c r="O2126" i="1"/>
  <c r="Q2080" i="1"/>
  <c r="O2078" i="1"/>
  <c r="O2066" i="1"/>
  <c r="O2060" i="1"/>
  <c r="O2015" i="1"/>
  <c r="O2010" i="1"/>
  <c r="O1892" i="1"/>
  <c r="Q1859" i="1"/>
  <c r="Q1828" i="1"/>
  <c r="O1816" i="1"/>
  <c r="O1796" i="1"/>
  <c r="Q1762" i="1"/>
  <c r="O1728" i="1"/>
  <c r="O1702" i="1"/>
  <c r="O1676" i="1"/>
  <c r="O1644" i="1"/>
  <c r="O1614" i="1"/>
  <c r="O1562" i="1"/>
  <c r="Q1484" i="1"/>
  <c r="Q1471" i="1"/>
  <c r="Q1458" i="1"/>
  <c r="Q1455" i="1"/>
  <c r="O1418" i="1"/>
  <c r="O1327" i="1"/>
  <c r="O1309" i="1"/>
  <c r="Q1191" i="1"/>
  <c r="Q1180" i="1"/>
  <c r="Q1179" i="1"/>
  <c r="Q1174" i="1"/>
  <c r="O1153" i="1"/>
  <c r="O1147" i="1"/>
  <c r="Q1136" i="1"/>
  <c r="O1108" i="1"/>
  <c r="O1071" i="1"/>
  <c r="O991" i="1"/>
  <c r="Q905" i="1"/>
  <c r="O806" i="1"/>
  <c r="O761" i="1"/>
  <c r="O717" i="1"/>
  <c r="Q412" i="1"/>
  <c r="O388" i="1"/>
  <c r="O371" i="1"/>
  <c r="O272" i="1"/>
  <c r="O251" i="1"/>
  <c r="O195" i="1"/>
  <c r="O89" i="1"/>
  <c r="O1333" i="1"/>
  <c r="O588" i="1"/>
  <c r="O2322" i="1"/>
  <c r="O2297" i="1"/>
  <c r="O2282" i="1"/>
  <c r="Q2239" i="1"/>
  <c r="O2232" i="1"/>
  <c r="O2212" i="1"/>
  <c r="O2116" i="1"/>
  <c r="O2085" i="1"/>
  <c r="O2076" i="1"/>
  <c r="O2043" i="1"/>
  <c r="O2029" i="1"/>
  <c r="O2019" i="1"/>
  <c r="O1918" i="1"/>
  <c r="P1909" i="1"/>
  <c r="Q1909" i="1" s="1"/>
  <c r="O1867" i="1"/>
  <c r="O1848" i="1"/>
  <c r="O1833" i="1"/>
  <c r="O1788" i="1"/>
  <c r="O1767" i="1"/>
  <c r="O1732" i="1"/>
  <c r="O1719" i="1"/>
  <c r="N1668" i="1"/>
  <c r="O1668" i="1" s="1"/>
  <c r="O1655" i="1"/>
  <c r="O1648" i="1"/>
  <c r="O1636" i="1"/>
  <c r="N1635" i="1"/>
  <c r="O1635" i="1" s="1"/>
  <c r="P1529" i="1"/>
  <c r="Q1529" i="1" s="1"/>
  <c r="Q1482" i="1"/>
  <c r="O1481" i="1"/>
  <c r="O1468" i="1"/>
  <c r="O1460" i="1"/>
  <c r="O1444" i="1"/>
  <c r="O1430" i="1"/>
  <c r="O1389" i="1"/>
  <c r="Q1383" i="1"/>
  <c r="O1360" i="1"/>
  <c r="O1331" i="1"/>
  <c r="O1246" i="1"/>
  <c r="O1177" i="1"/>
  <c r="O1170" i="1"/>
  <c r="O1140" i="1"/>
  <c r="O1139" i="1"/>
  <c r="Q1127" i="1"/>
  <c r="Q1123" i="1"/>
  <c r="Q1102" i="1"/>
  <c r="O1100" i="1"/>
  <c r="O1042" i="1"/>
  <c r="O1018" i="1"/>
  <c r="Q937" i="1"/>
  <c r="O919" i="1"/>
  <c r="O841" i="1"/>
  <c r="O653" i="1"/>
  <c r="O646" i="1"/>
  <c r="Q588" i="1"/>
  <c r="O560" i="1"/>
  <c r="O537" i="1"/>
  <c r="Q437" i="1"/>
  <c r="O408" i="1"/>
  <c r="O301" i="1"/>
  <c r="O296" i="1"/>
  <c r="O94" i="1"/>
  <c r="O48" i="1"/>
  <c r="Q965" i="1"/>
  <c r="Q487" i="1"/>
  <c r="O1169" i="1"/>
  <c r="O1163" i="1"/>
  <c r="O1110" i="1"/>
  <c r="Q691" i="1"/>
  <c r="O621" i="1"/>
  <c r="Q493" i="1"/>
  <c r="Q179" i="1"/>
  <c r="Q105" i="1"/>
  <c r="Q81" i="1"/>
  <c r="Q67" i="1"/>
  <c r="Q1821" i="1"/>
  <c r="O2188" i="1"/>
  <c r="O1550" i="1"/>
  <c r="O2180" i="1"/>
  <c r="Q1812" i="1"/>
  <c r="Q1513" i="1"/>
  <c r="O877" i="1"/>
  <c r="O790" i="1"/>
  <c r="Q758" i="1"/>
  <c r="O584" i="1"/>
  <c r="O569" i="1"/>
  <c r="O514" i="1"/>
  <c r="Q504" i="1"/>
  <c r="Q495" i="1"/>
  <c r="O462" i="1"/>
  <c r="O342" i="1"/>
  <c r="Q242" i="1"/>
  <c r="O241" i="1"/>
  <c r="O155" i="1"/>
  <c r="O138" i="1"/>
  <c r="Q78" i="1"/>
  <c r="O20" i="1"/>
  <c r="O2216" i="1"/>
  <c r="O9" i="1"/>
  <c r="Q1633" i="1"/>
  <c r="Q1588" i="1"/>
  <c r="O1487" i="1"/>
  <c r="O729" i="1"/>
  <c r="Q2233" i="1"/>
  <c r="O685" i="1"/>
  <c r="Q1884" i="1"/>
  <c r="Q1693" i="1"/>
  <c r="Q1605" i="1"/>
  <c r="O2287" i="1"/>
  <c r="O2280" i="1"/>
  <c r="O2110" i="1"/>
  <c r="O2065" i="1"/>
  <c r="O2012" i="1"/>
  <c r="O1921" i="1"/>
  <c r="O1893" i="1"/>
  <c r="O1884" i="1"/>
  <c r="O1866" i="1"/>
  <c r="O1861" i="1"/>
  <c r="O1706" i="1"/>
  <c r="O1670" i="1"/>
  <c r="O1662" i="1"/>
  <c r="O1595" i="1"/>
  <c r="O1580" i="1"/>
  <c r="O1574" i="1"/>
  <c r="O1383" i="1"/>
  <c r="O1072" i="1"/>
  <c r="O890" i="1"/>
  <c r="Q766" i="1"/>
  <c r="O574" i="1"/>
  <c r="Q508" i="1"/>
  <c r="O413" i="1"/>
  <c r="O367" i="1"/>
  <c r="O353" i="1"/>
  <c r="O114" i="1"/>
  <c r="O98" i="1"/>
  <c r="O2123" i="1"/>
  <c r="O1681" i="1"/>
  <c r="O1566" i="1"/>
  <c r="Q1412" i="1"/>
  <c r="Q1226" i="1"/>
  <c r="Q1214" i="1"/>
  <c r="Q1083" i="1"/>
  <c r="O2102" i="1"/>
  <c r="Q1824" i="1"/>
  <c r="Q87" i="1"/>
  <c r="Q1936" i="1"/>
  <c r="O1772" i="1"/>
  <c r="Q1610" i="1"/>
  <c r="Q1607" i="1"/>
  <c r="Q1494" i="1"/>
  <c r="O1366" i="1"/>
  <c r="Q1261" i="1"/>
  <c r="O1185" i="1"/>
  <c r="O1180" i="1"/>
  <c r="O1131" i="1"/>
  <c r="O1005" i="1"/>
  <c r="O925" i="1"/>
  <c r="O753" i="1"/>
  <c r="O680" i="1"/>
  <c r="Q672" i="1"/>
  <c r="O666" i="1"/>
  <c r="O641" i="1"/>
  <c r="Q608" i="1"/>
  <c r="O607" i="1"/>
  <c r="O482" i="1"/>
  <c r="O142" i="1"/>
  <c r="Q134" i="1"/>
  <c r="Q2014" i="1"/>
  <c r="Q1800" i="1"/>
  <c r="Q1793" i="1"/>
  <c r="Q1778" i="1"/>
  <c r="O1626" i="1"/>
  <c r="Q1131" i="1"/>
  <c r="O2337" i="1"/>
  <c r="O2186" i="1"/>
  <c r="Q2167" i="1"/>
  <c r="O1975" i="1"/>
  <c r="O1853" i="1"/>
  <c r="O1837" i="1"/>
  <c r="Q1836" i="1"/>
  <c r="Q1761" i="1"/>
  <c r="O1501" i="1"/>
  <c r="O1494" i="1"/>
  <c r="O1446" i="1"/>
  <c r="O1441" i="1"/>
  <c r="O1314" i="1"/>
  <c r="O1237" i="1"/>
  <c r="O1172" i="1"/>
  <c r="O715" i="1"/>
  <c r="O708" i="1"/>
  <c r="O421" i="1"/>
  <c r="O416" i="1"/>
  <c r="O305" i="1"/>
  <c r="Q292" i="1"/>
  <c r="O286" i="1"/>
  <c r="O262" i="1"/>
  <c r="Q241" i="1"/>
  <c r="O228" i="1"/>
  <c r="Q227" i="1"/>
  <c r="O147" i="1"/>
  <c r="O134" i="1"/>
  <c r="O117" i="1"/>
  <c r="O56" i="1"/>
  <c r="O16" i="1"/>
  <c r="O10" i="1"/>
  <c r="O1055" i="1"/>
  <c r="O970" i="1"/>
  <c r="O954" i="1"/>
  <c r="O948" i="1"/>
  <c r="O921" i="1"/>
  <c r="O837" i="1"/>
  <c r="O831" i="1"/>
  <c r="Q789" i="1"/>
  <c r="O731" i="1"/>
  <c r="O709" i="1"/>
  <c r="O649" i="1"/>
  <c r="Q648" i="1"/>
  <c r="O642" i="1"/>
  <c r="O631" i="1"/>
  <c r="O610" i="1"/>
  <c r="O598" i="1"/>
  <c r="O589" i="1"/>
  <c r="Q539" i="1"/>
  <c r="Q532" i="1"/>
  <c r="O510" i="1"/>
  <c r="O456" i="1"/>
  <c r="O438" i="1"/>
  <c r="Q390" i="1"/>
  <c r="Q360" i="1"/>
  <c r="O328" i="1"/>
  <c r="O319" i="1"/>
  <c r="O234" i="1"/>
  <c r="Q217" i="1"/>
  <c r="O198" i="1"/>
  <c r="O176" i="1"/>
  <c r="O171" i="1"/>
  <c r="O148" i="1"/>
  <c r="Q142" i="1"/>
  <c r="O129" i="1"/>
  <c r="O124" i="1"/>
  <c r="O70" i="1"/>
  <c r="O57" i="1"/>
  <c r="O28" i="1"/>
  <c r="O2284" i="1"/>
  <c r="O2131" i="1"/>
  <c r="Q1939" i="1"/>
  <c r="Q973" i="1"/>
  <c r="Q732" i="1"/>
  <c r="Q661" i="1"/>
  <c r="Q629" i="1"/>
  <c r="Q621" i="1"/>
  <c r="Q605" i="1"/>
  <c r="O530" i="1"/>
  <c r="Q525" i="1"/>
  <c r="Q511" i="1"/>
  <c r="Q219" i="1"/>
  <c r="Q189" i="1"/>
  <c r="Q150" i="1"/>
  <c r="Q140" i="1"/>
  <c r="Q137" i="1"/>
  <c r="Q107" i="1"/>
  <c r="Q94" i="1"/>
  <c r="Q1944" i="1"/>
  <c r="Q1847" i="1"/>
  <c r="Q1531" i="1"/>
  <c r="Q1517" i="1"/>
  <c r="Q1008" i="1"/>
  <c r="Q971" i="1"/>
  <c r="O2329" i="1"/>
  <c r="O2290" i="1"/>
  <c r="O2252" i="1"/>
  <c r="Q2119" i="1"/>
  <c r="O2098" i="1"/>
  <c r="O1999" i="1"/>
  <c r="O1978" i="1"/>
  <c r="Q1967" i="1"/>
  <c r="O1954" i="1"/>
  <c r="O1939" i="1"/>
  <c r="Q1763" i="1"/>
  <c r="O1591" i="1"/>
  <c r="O1546" i="1"/>
  <c r="O1512" i="1"/>
  <c r="Q1492" i="1"/>
  <c r="Q1489" i="1"/>
  <c r="O1432" i="1"/>
  <c r="Q1410" i="1"/>
  <c r="Q1363" i="1"/>
  <c r="Q1360" i="1"/>
  <c r="O1339" i="1"/>
  <c r="Q1314" i="1"/>
  <c r="Q1311" i="1"/>
  <c r="Q1103" i="1"/>
  <c r="O1091" i="1"/>
  <c r="O938" i="1"/>
  <c r="Q916" i="1"/>
  <c r="O901" i="1"/>
  <c r="Q871" i="1"/>
  <c r="O820" i="1"/>
  <c r="Q774" i="1"/>
  <c r="O769" i="1"/>
  <c r="Q687" i="1"/>
  <c r="Q643" i="1"/>
  <c r="Q612" i="1"/>
  <c r="Q599" i="1"/>
  <c r="O559" i="1"/>
  <c r="O558" i="1"/>
  <c r="Q553" i="1"/>
  <c r="Q512" i="1"/>
  <c r="Q505" i="1"/>
  <c r="Q450" i="1"/>
  <c r="Q396" i="1"/>
  <c r="Q393" i="1"/>
  <c r="O356" i="1"/>
  <c r="Q271" i="1"/>
  <c r="Q188" i="1"/>
  <c r="Q112" i="1"/>
  <c r="Q91" i="1"/>
  <c r="O23" i="1"/>
  <c r="Q2282" i="1"/>
  <c r="Q2254" i="1"/>
  <c r="O1882" i="1"/>
  <c r="Q1839" i="1"/>
  <c r="Q1112" i="1"/>
  <c r="Q853" i="1"/>
  <c r="Q820" i="1"/>
  <c r="Q2312" i="1"/>
  <c r="Q2306" i="1"/>
  <c r="O2288" i="1"/>
  <c r="Q2283" i="1"/>
  <c r="O2281" i="1"/>
  <c r="O2246" i="1"/>
  <c r="O2176" i="1"/>
  <c r="O2163" i="1"/>
  <c r="O2156" i="1"/>
  <c r="O2141" i="1"/>
  <c r="Q2128" i="1"/>
  <c r="Q2111" i="1"/>
  <c r="O2105" i="1"/>
  <c r="O2097" i="1"/>
  <c r="Q2078" i="1"/>
  <c r="O2073" i="1"/>
  <c r="O2013" i="1"/>
  <c r="Q1999" i="1"/>
  <c r="O1932" i="1"/>
  <c r="Q1912" i="1"/>
  <c r="O1874" i="1"/>
  <c r="O1859" i="1"/>
  <c r="O1846" i="1"/>
  <c r="Q1769" i="1"/>
  <c r="O1718" i="1"/>
  <c r="O1683" i="1"/>
  <c r="Q1642" i="1"/>
  <c r="Q1636" i="1"/>
  <c r="Q1628" i="1"/>
  <c r="O1576" i="1"/>
  <c r="Q1571" i="1"/>
  <c r="O1530" i="1"/>
  <c r="O1523" i="1"/>
  <c r="O1511" i="1"/>
  <c r="O1443" i="1"/>
  <c r="O1438" i="1"/>
  <c r="Q1406" i="1"/>
  <c r="O1345" i="1"/>
  <c r="O1338" i="1"/>
  <c r="O1321" i="1"/>
  <c r="Q1309" i="1"/>
  <c r="O1304" i="1"/>
  <c r="O1209" i="1"/>
  <c r="O1186" i="1"/>
  <c r="O1175" i="1"/>
  <c r="O1151" i="1"/>
  <c r="Q1125" i="1"/>
  <c r="Q1121" i="1"/>
  <c r="O1116" i="1"/>
  <c r="O1102" i="1"/>
  <c r="Q1074" i="1"/>
  <c r="Q1072" i="1"/>
  <c r="O1050" i="1"/>
  <c r="O1045" i="1"/>
  <c r="O1026" i="1"/>
  <c r="O1021" i="1"/>
  <c r="O916" i="1"/>
  <c r="Q869" i="1"/>
  <c r="O825" i="1"/>
  <c r="Q804" i="1"/>
  <c r="O773" i="1"/>
  <c r="O721" i="1"/>
  <c r="O710" i="1"/>
  <c r="O626" i="1"/>
  <c r="Q610" i="1"/>
  <c r="O599" i="1"/>
  <c r="Q556" i="1"/>
  <c r="Q536" i="1"/>
  <c r="O533" i="1"/>
  <c r="Q527" i="1"/>
  <c r="O505" i="1"/>
  <c r="O499" i="1"/>
  <c r="O478" i="1"/>
  <c r="O450" i="1"/>
  <c r="O430" i="1"/>
  <c r="O386" i="1"/>
  <c r="O380" i="1"/>
  <c r="O313" i="1"/>
  <c r="O295" i="1"/>
  <c r="O289" i="1"/>
  <c r="O203" i="1"/>
  <c r="Q198" i="1"/>
  <c r="Q166" i="1"/>
  <c r="O153" i="1"/>
  <c r="Q148" i="1"/>
  <c r="O105" i="1"/>
  <c r="O82" i="1"/>
  <c r="Q34" i="1"/>
  <c r="Q28" i="1"/>
  <c r="Q13" i="1"/>
  <c r="O2" i="1"/>
  <c r="O1864" i="1"/>
  <c r="O2308" i="1"/>
  <c r="O2247" i="1"/>
  <c r="O2241" i="1"/>
  <c r="O2190" i="1"/>
  <c r="O2184" i="1"/>
  <c r="O2155" i="1"/>
  <c r="O2070" i="1"/>
  <c r="O1878" i="1"/>
  <c r="O1847" i="1"/>
  <c r="O1841" i="1"/>
  <c r="O1834" i="1"/>
  <c r="O1799" i="1"/>
  <c r="O1733" i="1"/>
  <c r="O1708" i="1"/>
  <c r="O1701" i="1"/>
  <c r="O1689" i="1"/>
  <c r="O1678" i="1"/>
  <c r="O1496" i="1"/>
  <c r="O1489" i="1"/>
  <c r="O1484" i="1"/>
  <c r="O1480" i="1"/>
  <c r="O1393" i="1"/>
  <c r="O1387" i="1"/>
  <c r="O1264" i="1"/>
  <c r="O1211" i="1"/>
  <c r="O1189" i="1"/>
  <c r="O1085" i="1"/>
  <c r="O1053" i="1"/>
  <c r="O982" i="1"/>
  <c r="O880" i="1"/>
  <c r="O857" i="1"/>
  <c r="O846" i="1"/>
  <c r="O821" i="1"/>
  <c r="O817" i="1"/>
  <c r="O800" i="1"/>
  <c r="O713" i="1"/>
  <c r="O704" i="1"/>
  <c r="O556" i="1"/>
  <c r="O527" i="1"/>
  <c r="O447" i="1"/>
  <c r="O372" i="1"/>
  <c r="O366" i="1"/>
  <c r="O311" i="1"/>
  <c r="O294" i="1"/>
  <c r="O280" i="1"/>
  <c r="O270" i="1"/>
  <c r="Q1690" i="1"/>
  <c r="Q1248" i="1"/>
  <c r="Q976" i="1"/>
  <c r="O904" i="1"/>
  <c r="O891" i="1"/>
  <c r="O869" i="1"/>
  <c r="O863" i="1"/>
  <c r="O733" i="1"/>
  <c r="O728" i="1"/>
  <c r="O634" i="1"/>
  <c r="O585" i="1"/>
  <c r="O458" i="1"/>
  <c r="O432" i="1"/>
  <c r="Q422" i="1"/>
  <c r="O387" i="1"/>
  <c r="Q372" i="1"/>
  <c r="O334" i="1"/>
  <c r="O279" i="1"/>
  <c r="O161" i="1"/>
  <c r="O144" i="1"/>
  <c r="O7" i="1"/>
  <c r="O1980" i="1"/>
  <c r="O96" i="1"/>
  <c r="Q1194" i="1"/>
  <c r="Q833" i="1"/>
  <c r="Q2332" i="1"/>
  <c r="Q2314" i="1"/>
  <c r="Q2202" i="1"/>
  <c r="Q2183" i="1"/>
  <c r="Q2180" i="1"/>
  <c r="O2137" i="1"/>
  <c r="O2115" i="1"/>
  <c r="Q2076" i="1"/>
  <c r="O2068" i="1"/>
  <c r="O1950" i="1"/>
  <c r="Q1902" i="1"/>
  <c r="Q1754" i="1"/>
  <c r="O1730" i="1"/>
  <c r="Q1515" i="1"/>
  <c r="Q1407" i="1"/>
  <c r="Q1331" i="1"/>
  <c r="O1262" i="1"/>
  <c r="O1128" i="1"/>
  <c r="O1036" i="1"/>
  <c r="O1030" i="1"/>
  <c r="O742" i="1"/>
  <c r="O736" i="1"/>
  <c r="Q718" i="1"/>
  <c r="Q572" i="1"/>
  <c r="Q340" i="1"/>
  <c r="Q234" i="1"/>
  <c r="Q229" i="1"/>
  <c r="O219" i="1"/>
  <c r="O166" i="1"/>
  <c r="Q62" i="1"/>
  <c r="O470" i="1"/>
  <c r="O393" i="1"/>
  <c r="O373" i="1"/>
  <c r="O2314" i="1"/>
  <c r="Q1878" i="1"/>
  <c r="O1552" i="1"/>
  <c r="Q1496" i="1"/>
  <c r="Q402" i="1"/>
  <c r="O2321" i="1"/>
  <c r="Q2313" i="1"/>
  <c r="O2299" i="1"/>
  <c r="Q2278" i="1"/>
  <c r="Q2223" i="1"/>
  <c r="O2201" i="1"/>
  <c r="Q2162" i="1"/>
  <c r="O2114" i="1"/>
  <c r="O2095" i="1"/>
  <c r="Q2089" i="1"/>
  <c r="Q2006" i="1"/>
  <c r="O2002" i="1"/>
  <c r="Q1997" i="1"/>
  <c r="Q1989" i="1"/>
  <c r="O1970" i="1"/>
  <c r="Q1960" i="1"/>
  <c r="O1925" i="1"/>
  <c r="Q1875" i="1"/>
  <c r="O1754" i="1"/>
  <c r="Q1652" i="1"/>
  <c r="O1537" i="1"/>
  <c r="Q1536" i="1"/>
  <c r="O1532" i="1"/>
  <c r="Q1470" i="1"/>
  <c r="Q1422" i="1"/>
  <c r="Q1390" i="1"/>
  <c r="Q1359" i="1"/>
  <c r="Q1215" i="1"/>
  <c r="O969" i="1"/>
  <c r="O942" i="1"/>
  <c r="O908" i="1"/>
  <c r="O765" i="1"/>
  <c r="O716" i="1"/>
  <c r="O668" i="1"/>
  <c r="Q593" i="1"/>
  <c r="Q490" i="1"/>
  <c r="Q485" i="1"/>
  <c r="Q471" i="1"/>
  <c r="Q252" i="1"/>
  <c r="Q167" i="1"/>
  <c r="O2044" i="1"/>
  <c r="O1922" i="1"/>
  <c r="Q1012" i="1"/>
  <c r="O2289" i="1"/>
  <c r="O2249" i="1"/>
  <c r="O2223" i="1"/>
  <c r="O2208" i="1"/>
  <c r="O2142" i="1"/>
  <c r="O2135" i="1"/>
  <c r="O2087" i="1"/>
  <c r="Q2079" i="1"/>
  <c r="Q2038" i="1"/>
  <c r="O2033" i="1"/>
  <c r="O2006" i="1"/>
  <c r="O1966" i="1"/>
  <c r="O1875" i="1"/>
  <c r="O1825" i="1"/>
  <c r="O1820" i="1"/>
  <c r="Q1807" i="1"/>
  <c r="O1794" i="1"/>
  <c r="O1784" i="1"/>
  <c r="O1764" i="1"/>
  <c r="Q1730" i="1"/>
  <c r="O1671" i="1"/>
  <c r="O1658" i="1"/>
  <c r="O1652" i="1"/>
  <c r="O1645" i="1"/>
  <c r="O1588" i="1"/>
  <c r="O1486" i="1"/>
  <c r="Q1481" i="1"/>
  <c r="O1470" i="1"/>
  <c r="O1451" i="1"/>
  <c r="O1371" i="1"/>
  <c r="O1358" i="1"/>
  <c r="O1336" i="1"/>
  <c r="Q1320" i="1"/>
  <c r="Q1317" i="1"/>
  <c r="O1282" i="1"/>
  <c r="O1221" i="1"/>
  <c r="O1168" i="1"/>
  <c r="O1138" i="1"/>
  <c r="O1122" i="1"/>
  <c r="O1118" i="1"/>
  <c r="O1117" i="1"/>
  <c r="Q1023" i="1"/>
  <c r="O978" i="1"/>
  <c r="O936" i="1"/>
  <c r="O830" i="1"/>
  <c r="Q697" i="1"/>
  <c r="O667" i="1"/>
  <c r="O658" i="1"/>
  <c r="O529" i="1"/>
  <c r="Q524" i="1"/>
  <c r="O518" i="1"/>
  <c r="O490" i="1"/>
  <c r="O471" i="1"/>
  <c r="O429" i="1"/>
  <c r="O350" i="1"/>
  <c r="O266" i="1"/>
  <c r="O252" i="1"/>
  <c r="Q178" i="1"/>
  <c r="O68" i="1"/>
  <c r="O27" i="1"/>
  <c r="O22" i="1"/>
  <c r="O17" i="1"/>
  <c r="Q2321" i="1"/>
  <c r="Q2316" i="1"/>
  <c r="O2311" i="1"/>
  <c r="Q2280" i="1"/>
  <c r="Q2217" i="1"/>
  <c r="Q2216" i="1"/>
  <c r="O2159" i="1"/>
  <c r="Q2094" i="1"/>
  <c r="Q1979" i="1"/>
  <c r="Q1978" i="1"/>
  <c r="O1968" i="1"/>
  <c r="Q1925" i="1"/>
  <c r="Q1877" i="1"/>
  <c r="Q1876" i="1"/>
  <c r="Q1814" i="1"/>
  <c r="Q1799" i="1"/>
  <c r="O1777" i="1"/>
  <c r="Q1770" i="1"/>
  <c r="Q1766" i="1"/>
  <c r="Q1733" i="1"/>
  <c r="Q1700" i="1"/>
  <c r="Q1681" i="1"/>
  <c r="Q1678" i="1"/>
  <c r="Q1648" i="1"/>
  <c r="Q1585" i="1"/>
  <c r="Q1581" i="1"/>
  <c r="Q1566" i="1"/>
  <c r="Q1520" i="1"/>
  <c r="Q1499" i="1"/>
  <c r="O1440" i="1"/>
  <c r="Q1435" i="1"/>
  <c r="Q1427" i="1"/>
  <c r="Q1366" i="1"/>
  <c r="Q1328" i="1"/>
  <c r="Q1288" i="1"/>
  <c r="O1271" i="1"/>
  <c r="Q1266" i="1"/>
  <c r="Q1246" i="1"/>
  <c r="Q1163" i="1"/>
  <c r="O1159" i="1"/>
  <c r="Q1144" i="1"/>
  <c r="Q1106" i="1"/>
  <c r="O1056" i="1"/>
  <c r="Q1035" i="1"/>
  <c r="Q981" i="1"/>
  <c r="O946" i="1"/>
  <c r="Q941" i="1"/>
  <c r="Q831" i="1"/>
  <c r="Q741" i="1"/>
  <c r="Q707" i="1"/>
  <c r="Q602" i="1"/>
  <c r="Q595" i="1"/>
  <c r="O522" i="1"/>
  <c r="O515" i="1"/>
  <c r="Q465" i="1"/>
  <c r="Q460" i="1"/>
  <c r="Q375" i="1"/>
  <c r="Q363" i="1"/>
  <c r="Q342" i="1"/>
  <c r="Q337" i="1"/>
  <c r="Q333" i="1"/>
  <c r="O307" i="1"/>
  <c r="Q303" i="1"/>
  <c r="O285" i="1"/>
  <c r="Q269" i="1"/>
  <c r="Q264" i="1"/>
  <c r="Q258" i="1"/>
  <c r="Q163" i="1"/>
  <c r="Q152" i="1"/>
  <c r="Q121" i="1"/>
  <c r="Q99" i="1"/>
  <c r="Q95" i="1"/>
  <c r="Q65" i="1"/>
  <c r="Q33" i="1"/>
  <c r="Q2285" i="1"/>
  <c r="Q2191" i="1"/>
  <c r="Q2186" i="1"/>
  <c r="O2173" i="1"/>
  <c r="Q2118" i="1"/>
  <c r="O2081" i="1"/>
  <c r="O2027" i="1"/>
  <c r="Q1983" i="1"/>
  <c r="Q1903" i="1"/>
  <c r="O1862" i="1"/>
  <c r="Q1790" i="1"/>
  <c r="Q1777" i="1"/>
  <c r="Q1771" i="1"/>
  <c r="Q1739" i="1"/>
  <c r="Q1709" i="1"/>
  <c r="Q1703" i="1"/>
  <c r="O1698" i="1"/>
  <c r="O1697" i="1"/>
  <c r="O1677" i="1"/>
  <c r="Q1584" i="1"/>
  <c r="O1499" i="1"/>
  <c r="Q1468" i="1"/>
  <c r="Q1465" i="1"/>
  <c r="O1411" i="1"/>
  <c r="O1395" i="1"/>
  <c r="O1328" i="1"/>
  <c r="Q1298" i="1"/>
  <c r="O1297" i="1"/>
  <c r="Q1287" i="1"/>
  <c r="Q1202" i="1"/>
  <c r="Q1168" i="1"/>
  <c r="Q1159" i="1"/>
  <c r="Q1142" i="1"/>
  <c r="O1106" i="1"/>
  <c r="O1075" i="1"/>
  <c r="Q1056" i="1"/>
  <c r="Q1017" i="1"/>
  <c r="O998" i="1"/>
  <c r="Q939" i="1"/>
  <c r="Q933" i="1"/>
  <c r="Q930" i="1"/>
  <c r="Q924" i="1"/>
  <c r="O854" i="1"/>
  <c r="Q803" i="1"/>
  <c r="Q792" i="1"/>
  <c r="O760" i="1"/>
  <c r="Q720" i="1"/>
  <c r="O707" i="1"/>
  <c r="Q657" i="1"/>
  <c r="Q644" i="1"/>
  <c r="Q640" i="1"/>
  <c r="Q583" i="1"/>
  <c r="Q581" i="1"/>
  <c r="Q479" i="1"/>
  <c r="O459" i="1"/>
  <c r="O385" i="1"/>
  <c r="Q359" i="1"/>
  <c r="O357" i="1"/>
  <c r="Q351" i="1"/>
  <c r="Q343" i="1"/>
  <c r="O327" i="1"/>
  <c r="O318" i="1"/>
  <c r="Q249" i="1"/>
  <c r="Q232" i="1"/>
  <c r="Q215" i="1"/>
  <c r="Q139" i="1"/>
  <c r="Q126" i="1"/>
  <c r="O121" i="1"/>
  <c r="Q100" i="1"/>
  <c r="O65" i="1"/>
  <c r="Q52" i="1"/>
  <c r="O2333" i="1"/>
  <c r="O2319" i="1"/>
  <c r="Q2318" i="1"/>
  <c r="O2274" i="1"/>
  <c r="O2269" i="1"/>
  <c r="O2262" i="1"/>
  <c r="O2254" i="1"/>
  <c r="Q2234" i="1"/>
  <c r="Q2219" i="1"/>
  <c r="O2191" i="1"/>
  <c r="O2185" i="1"/>
  <c r="O2151" i="1"/>
  <c r="Q2150" i="1"/>
  <c r="O2122" i="1"/>
  <c r="O2109" i="1"/>
  <c r="O2071" i="1"/>
  <c r="O2061" i="1"/>
  <c r="Q2060" i="1"/>
  <c r="O2030" i="1"/>
  <c r="Q2029" i="1"/>
  <c r="O2016" i="1"/>
  <c r="O1998" i="1"/>
  <c r="Q1987" i="1"/>
  <c r="Q1986" i="1"/>
  <c r="Q1981" i="1"/>
  <c r="O1942" i="1"/>
  <c r="Q1910" i="1"/>
  <c r="O1850" i="1"/>
  <c r="Q1845" i="1"/>
  <c r="Q1820" i="1"/>
  <c r="Q1804" i="1"/>
  <c r="O1802" i="1"/>
  <c r="O1780" i="1"/>
  <c r="Q1746" i="1"/>
  <c r="Q1711" i="1"/>
  <c r="O1696" i="1"/>
  <c r="Q1695" i="1"/>
  <c r="Q1691" i="1"/>
  <c r="Q1684" i="1"/>
  <c r="O1664" i="1"/>
  <c r="O1659" i="1"/>
  <c r="O1653" i="1"/>
  <c r="O1625" i="1"/>
  <c r="O1615" i="1"/>
  <c r="O1602" i="1"/>
  <c r="Q1586" i="1"/>
  <c r="O1578" i="1"/>
  <c r="O1544" i="1"/>
  <c r="O1535" i="1"/>
  <c r="O1516" i="1"/>
  <c r="O1503" i="1"/>
  <c r="Q1483" i="1"/>
  <c r="Q1473" i="1"/>
  <c r="Q1467" i="1"/>
  <c r="O1459" i="1"/>
  <c r="O1448" i="1"/>
  <c r="Q1443" i="1"/>
  <c r="O1410" i="1"/>
  <c r="O1394" i="1"/>
  <c r="O1372" i="1"/>
  <c r="O1344" i="1"/>
  <c r="Q1329" i="1"/>
  <c r="Q1295" i="1"/>
  <c r="Q1292" i="1"/>
  <c r="Q1291" i="1"/>
  <c r="Q1273" i="1"/>
  <c r="Q1265" i="1"/>
  <c r="O1234" i="1"/>
  <c r="O1229" i="1"/>
  <c r="O1212" i="1"/>
  <c r="Q1204" i="1"/>
  <c r="Q1195" i="1"/>
  <c r="Q1169" i="1"/>
  <c r="O1129" i="1"/>
  <c r="O1105" i="1"/>
  <c r="Q1068" i="1"/>
  <c r="Q1064" i="1"/>
  <c r="Q1058" i="1"/>
  <c r="O1049" i="1"/>
  <c r="O1044" i="1"/>
  <c r="O1017" i="1"/>
  <c r="O1013" i="1"/>
  <c r="O989" i="1"/>
  <c r="O974" i="1"/>
  <c r="O949" i="1"/>
  <c r="O930" i="1"/>
  <c r="O924" i="1"/>
  <c r="O881" i="1"/>
  <c r="Q880" i="1"/>
  <c r="Q852" i="1"/>
  <c r="Q847" i="1"/>
  <c r="O842" i="1"/>
  <c r="O797" i="1"/>
  <c r="O792" i="1"/>
  <c r="O781" i="1"/>
  <c r="O777" i="1"/>
  <c r="O749" i="1"/>
  <c r="Q748" i="1"/>
  <c r="Q746" i="1"/>
  <c r="O720" i="1"/>
  <c r="O698" i="1"/>
  <c r="O676" i="1"/>
  <c r="O664" i="1"/>
  <c r="Q654" i="1"/>
  <c r="O644" i="1"/>
  <c r="O639" i="1"/>
  <c r="Q586" i="1"/>
  <c r="O552" i="1"/>
  <c r="O520" i="1"/>
  <c r="O479" i="1"/>
  <c r="O463" i="1"/>
  <c r="O454" i="1"/>
  <c r="O437" i="1"/>
  <c r="Q409" i="1"/>
  <c r="O394" i="1"/>
  <c r="Q385" i="1"/>
  <c r="Q374" i="1"/>
  <c r="O351" i="1"/>
  <c r="Q348" i="1"/>
  <c r="O341" i="1"/>
  <c r="Q326" i="1"/>
  <c r="Q305" i="1"/>
  <c r="O300" i="1"/>
  <c r="O231" i="1"/>
  <c r="O220" i="1"/>
  <c r="Q200" i="1"/>
  <c r="O192" i="1"/>
  <c r="O181" i="1"/>
  <c r="O177" i="1"/>
  <c r="O145" i="1"/>
  <c r="O135" i="1"/>
  <c r="O103" i="1"/>
  <c r="O81" i="1"/>
  <c r="O64" i="1"/>
  <c r="O52" i="1"/>
  <c r="O25" i="1"/>
  <c r="O24" i="1"/>
  <c r="N1836" i="1"/>
  <c r="O1836" i="1" s="1"/>
  <c r="O1817" i="1"/>
  <c r="O1812" i="1"/>
  <c r="O1808" i="1"/>
  <c r="O1791" i="1"/>
  <c r="O1783" i="1"/>
  <c r="O1776" i="1"/>
  <c r="O1746" i="1"/>
  <c r="O1650" i="1"/>
  <c r="O1638" i="1"/>
  <c r="O1634" i="1"/>
  <c r="O1608" i="1"/>
  <c r="O1569" i="1"/>
  <c r="O1558" i="1"/>
  <c r="O1526" i="1"/>
  <c r="O1492" i="1"/>
  <c r="O1456" i="1"/>
  <c r="O1416" i="1"/>
  <c r="O1403" i="1"/>
  <c r="O1376" i="1"/>
  <c r="P1375" i="1"/>
  <c r="Q1375" i="1" s="1"/>
  <c r="O1346" i="1"/>
  <c r="O1320" i="1"/>
  <c r="O1306" i="1"/>
  <c r="O1301" i="1"/>
  <c r="O1276" i="1"/>
  <c r="O1244" i="1"/>
  <c r="N1224" i="1"/>
  <c r="O1224" i="1" s="1"/>
  <c r="O1206" i="1"/>
  <c r="O1174" i="1"/>
  <c r="O1149" i="1"/>
  <c r="O1113" i="1"/>
  <c r="O1109" i="1"/>
  <c r="O1101" i="1"/>
  <c r="O1079" i="1"/>
  <c r="N1068" i="1"/>
  <c r="O1068" i="1" s="1"/>
  <c r="O1020" i="1"/>
  <c r="O1015" i="1"/>
  <c r="O993" i="1"/>
  <c r="O985" i="1"/>
  <c r="O981" i="1"/>
  <c r="O960" i="1"/>
  <c r="O950" i="1"/>
  <c r="O927" i="1"/>
  <c r="O917" i="1"/>
  <c r="O865" i="1"/>
  <c r="O849" i="1"/>
  <c r="O822" i="1"/>
  <c r="O804" i="1"/>
  <c r="O758" i="1"/>
  <c r="O740" i="1"/>
  <c r="O714" i="1"/>
  <c r="O706" i="1"/>
  <c r="N701" i="1"/>
  <c r="O701" i="1" s="1"/>
  <c r="O683" i="1"/>
  <c r="O633" i="1"/>
  <c r="O618" i="1"/>
  <c r="O603" i="1"/>
  <c r="O572" i="1"/>
  <c r="O553" i="1"/>
  <c r="Q541" i="1"/>
  <c r="O497" i="1"/>
  <c r="O428" i="1"/>
  <c r="O348" i="1"/>
  <c r="O337" i="1"/>
  <c r="O329" i="1"/>
  <c r="O325" i="1"/>
  <c r="O317" i="1"/>
  <c r="O293" i="1"/>
  <c r="O281" i="1"/>
  <c r="O273" i="1"/>
  <c r="O263" i="1"/>
  <c r="O247" i="1"/>
  <c r="O237" i="1"/>
  <c r="O167" i="1"/>
  <c r="O163" i="1"/>
  <c r="O111" i="1"/>
  <c r="O104" i="1"/>
  <c r="O100" i="1"/>
  <c r="O84" i="1"/>
  <c r="O60" i="1"/>
  <c r="O29" i="1"/>
  <c r="O2225" i="1"/>
  <c r="O1888" i="1"/>
  <c r="O1286" i="1"/>
  <c r="O1220" i="1"/>
  <c r="O1620" i="1"/>
  <c r="O972" i="1"/>
  <c r="O1920" i="1"/>
  <c r="Q1078" i="1"/>
  <c r="Q754" i="1"/>
  <c r="O744" i="1"/>
  <c r="O602" i="1"/>
  <c r="O1531" i="1"/>
  <c r="O43" i="1"/>
  <c r="Q2171" i="1"/>
  <c r="Q1205" i="1"/>
  <c r="Q1164" i="1"/>
  <c r="O547" i="1"/>
  <c r="O384" i="1"/>
  <c r="O49" i="1"/>
  <c r="Q2178" i="1"/>
  <c r="Q2152" i="1"/>
  <c r="Q2064" i="1"/>
  <c r="Q1966" i="1"/>
  <c r="O1290" i="1"/>
  <c r="Q1237" i="1"/>
  <c r="O1236" i="1"/>
  <c r="Q1228" i="1"/>
  <c r="Q1183" i="1"/>
  <c r="Q1158" i="1"/>
  <c r="O1136" i="1"/>
  <c r="Q1134" i="1"/>
  <c r="Q1108" i="1"/>
  <c r="Q1054" i="1"/>
  <c r="Q1047" i="1"/>
  <c r="Q1026" i="1"/>
  <c r="Q1019" i="1"/>
  <c r="Q957" i="1"/>
  <c r="Q954" i="1"/>
  <c r="Q944" i="1"/>
  <c r="O907" i="1"/>
  <c r="Q903" i="1"/>
  <c r="O852" i="1"/>
  <c r="Q848" i="1"/>
  <c r="Q834" i="1"/>
  <c r="Q793" i="1"/>
  <c r="Q756" i="1"/>
  <c r="Q731" i="1"/>
  <c r="Q705" i="1"/>
  <c r="O662" i="1"/>
  <c r="Q615" i="1"/>
  <c r="O605" i="1"/>
  <c r="Q576" i="1"/>
  <c r="O575" i="1"/>
  <c r="Q561" i="1"/>
  <c r="O528" i="1"/>
  <c r="Q496" i="1"/>
  <c r="Q494" i="1"/>
  <c r="Q491" i="1"/>
  <c r="Q413" i="1"/>
  <c r="Q379" i="1"/>
  <c r="Q335" i="1"/>
  <c r="O254" i="1"/>
  <c r="O250" i="1"/>
  <c r="Q216" i="1"/>
  <c r="O211" i="1"/>
  <c r="O190" i="1"/>
  <c r="O186" i="1"/>
  <c r="Q155" i="1"/>
  <c r="Q74" i="1"/>
  <c r="Q49" i="1"/>
  <c r="Q32" i="1"/>
  <c r="O2113" i="1"/>
  <c r="O1126" i="1"/>
  <c r="O931" i="1"/>
  <c r="O324" i="1"/>
  <c r="O246" i="1"/>
  <c r="O11" i="1"/>
  <c r="O2261" i="1"/>
  <c r="O1584" i="1"/>
  <c r="O1485" i="1"/>
  <c r="Q1386" i="1"/>
  <c r="Q1197" i="1"/>
  <c r="O1058" i="1"/>
  <c r="Q1024" i="1"/>
  <c r="Q984" i="1"/>
  <c r="Q892" i="1"/>
  <c r="Q678" i="1"/>
  <c r="O654" i="1"/>
  <c r="Q521" i="1"/>
  <c r="Q306" i="1"/>
  <c r="Q259" i="1"/>
  <c r="Q110" i="1"/>
  <c r="Q11" i="1"/>
  <c r="Q2188" i="1"/>
  <c r="Q1654" i="1"/>
  <c r="O1508" i="1"/>
  <c r="Q1444" i="1"/>
  <c r="O1373" i="1"/>
  <c r="Q2336" i="1"/>
  <c r="Q2270" i="1"/>
  <c r="Q2259" i="1"/>
  <c r="O2244" i="1"/>
  <c r="O2228" i="1"/>
  <c r="Q2198" i="1"/>
  <c r="Q2168" i="1"/>
  <c r="Q2159" i="1"/>
  <c r="Q2131" i="1"/>
  <c r="O2124" i="1"/>
  <c r="Q2114" i="1"/>
  <c r="Q2102" i="1"/>
  <c r="Q2098" i="1"/>
  <c r="Q2066" i="1"/>
  <c r="Q2053" i="1"/>
  <c r="Q2046" i="1"/>
  <c r="Q2028" i="1"/>
  <c r="Q2027" i="1"/>
  <c r="O2008" i="1"/>
  <c r="Q1973" i="1"/>
  <c r="Q1969" i="1"/>
  <c r="O1955" i="1"/>
  <c r="Q1952" i="1"/>
  <c r="Q1950" i="1"/>
  <c r="O1926" i="1"/>
  <c r="O1912" i="1"/>
  <c r="Q1886" i="1"/>
  <c r="Q1848" i="1"/>
  <c r="O1838" i="1"/>
  <c r="Q1829" i="1"/>
  <c r="Q1801" i="1"/>
  <c r="Q1785" i="1"/>
  <c r="Q1774" i="1"/>
  <c r="Q1772" i="1"/>
  <c r="Q1727" i="1"/>
  <c r="Q1702" i="1"/>
  <c r="Q1680" i="1"/>
  <c r="Q1676" i="1"/>
  <c r="Q1671" i="1"/>
  <c r="Q1664" i="1"/>
  <c r="Q1658" i="1"/>
  <c r="O1628" i="1"/>
  <c r="Q1623" i="1"/>
  <c r="Q1604" i="1"/>
  <c r="Q1587" i="1"/>
  <c r="Q1567" i="1"/>
  <c r="P1523" i="1"/>
  <c r="Q1523" i="1" s="1"/>
  <c r="Q1476" i="1"/>
  <c r="O1442" i="1"/>
  <c r="O1412" i="1"/>
  <c r="O1404" i="1"/>
  <c r="Q1401" i="1"/>
  <c r="Q1371" i="1"/>
  <c r="Q1344" i="1"/>
  <c r="Q1307" i="1"/>
  <c r="Q1259" i="1"/>
  <c r="Q1221" i="1"/>
  <c r="Q1209" i="1"/>
  <c r="Q1167" i="1"/>
  <c r="Q1166" i="1"/>
  <c r="Q1151" i="1"/>
  <c r="Q1128" i="1"/>
  <c r="Q1080" i="1"/>
  <c r="O1076" i="1"/>
  <c r="Q1038" i="1"/>
  <c r="Q1036" i="1"/>
  <c r="Q1031" i="1"/>
  <c r="O1023" i="1"/>
  <c r="Q1021" i="1"/>
  <c r="Q1014" i="1"/>
  <c r="Q986" i="1"/>
  <c r="O983" i="1"/>
  <c r="Q979" i="1"/>
  <c r="Q946" i="1"/>
  <c r="O915" i="1"/>
  <c r="Q907" i="1"/>
  <c r="Q901" i="1"/>
  <c r="Q738" i="1"/>
  <c r="O737" i="1"/>
  <c r="Q734" i="1"/>
  <c r="Q729" i="1"/>
  <c r="Q716" i="1"/>
  <c r="Q715" i="1"/>
  <c r="O712" i="1"/>
  <c r="Q708" i="1"/>
  <c r="Q635" i="1"/>
  <c r="O595" i="1"/>
  <c r="Q580" i="1"/>
  <c r="Q522" i="1"/>
  <c r="O517" i="1"/>
  <c r="Q463" i="1"/>
  <c r="O434" i="1"/>
  <c r="Q426" i="1"/>
  <c r="Q423" i="1"/>
  <c r="Q406" i="1"/>
  <c r="Q403" i="1"/>
  <c r="O390" i="1"/>
  <c r="Q353" i="1"/>
  <c r="O345" i="1"/>
  <c r="Q341" i="1"/>
  <c r="Q310" i="1"/>
  <c r="Q300" i="1"/>
  <c r="Q289" i="1"/>
  <c r="Q284" i="1"/>
  <c r="O253" i="1"/>
  <c r="O215" i="1"/>
  <c r="Q207" i="1"/>
  <c r="Q193" i="1"/>
  <c r="Q190" i="1"/>
  <c r="O189" i="1"/>
  <c r="Q184" i="1"/>
  <c r="Q177" i="1"/>
  <c r="Q171" i="1"/>
  <c r="Q124" i="1"/>
  <c r="Q116" i="1"/>
  <c r="Q89" i="1"/>
  <c r="O2334" i="1"/>
  <c r="O2294" i="1"/>
  <c r="O1663" i="1"/>
  <c r="O1414" i="1"/>
  <c r="O1369" i="1"/>
  <c r="O959" i="1"/>
  <c r="O673" i="1"/>
  <c r="O439" i="1"/>
  <c r="O174" i="1"/>
  <c r="Q2117" i="1"/>
  <c r="O1904" i="1"/>
  <c r="O1896" i="1"/>
  <c r="Q1649" i="1"/>
  <c r="Q1620" i="1"/>
  <c r="Q1611" i="1"/>
  <c r="Q1341" i="1"/>
  <c r="Q1132" i="1"/>
  <c r="Q1073" i="1"/>
  <c r="O944" i="1"/>
  <c r="Q870" i="1"/>
  <c r="Q507" i="1"/>
  <c r="Q336" i="1"/>
  <c r="O78" i="1"/>
  <c r="Q2261" i="1"/>
  <c r="Q2043" i="1"/>
  <c r="Q1990" i="1"/>
  <c r="Q1945" i="1"/>
  <c r="Q1782" i="1"/>
  <c r="Q1673" i="1"/>
  <c r="Q1504" i="1"/>
  <c r="Q1451" i="1"/>
  <c r="O1401" i="1"/>
  <c r="O2336" i="1"/>
  <c r="Q2323" i="1"/>
  <c r="Q2302" i="1"/>
  <c r="O2259" i="1"/>
  <c r="P2257" i="1"/>
  <c r="Q2257" i="1" s="1"/>
  <c r="O2239" i="1"/>
  <c r="Q2161" i="1"/>
  <c r="O2149" i="1"/>
  <c r="P2134" i="1"/>
  <c r="Q2134" i="1" s="1"/>
  <c r="Q2097" i="1"/>
  <c r="O2049" i="1"/>
  <c r="Q2030" i="1"/>
  <c r="Q2016" i="1"/>
  <c r="Q2015" i="1"/>
  <c r="O1995" i="1"/>
  <c r="O1992" i="1"/>
  <c r="Q1959" i="1"/>
  <c r="Q1958" i="1"/>
  <c r="Q1899" i="1"/>
  <c r="Q1883" i="1"/>
  <c r="Q1838" i="1"/>
  <c r="Q1831" i="1"/>
  <c r="Q1706" i="1"/>
  <c r="Q1679" i="1"/>
  <c r="Q1661" i="1"/>
  <c r="Q1643" i="1"/>
  <c r="O1631" i="1"/>
  <c r="Q1625" i="1"/>
  <c r="Q1559" i="1"/>
  <c r="O1545" i="1"/>
  <c r="Q1544" i="1"/>
  <c r="O1541" i="1"/>
  <c r="Q1534" i="1"/>
  <c r="Q1514" i="1"/>
  <c r="Q1472" i="1"/>
  <c r="Q1453" i="1"/>
  <c r="Q1430" i="1"/>
  <c r="Q1428" i="1"/>
  <c r="Q1409" i="1"/>
  <c r="Q1396" i="1"/>
  <c r="Q1395" i="1"/>
  <c r="Q1350" i="1"/>
  <c r="Q1338" i="1"/>
  <c r="O1289" i="1"/>
  <c r="Q1282" i="1"/>
  <c r="O1278" i="1"/>
  <c r="Q1186" i="1"/>
  <c r="Q1160" i="1"/>
  <c r="Q1152" i="1"/>
  <c r="Q1135" i="1"/>
  <c r="Q1090" i="1"/>
  <c r="Q1055" i="1"/>
  <c r="O1004" i="1"/>
  <c r="Q991" i="1"/>
  <c r="Q987" i="1"/>
  <c r="Q936" i="1"/>
  <c r="Q915" i="1"/>
  <c r="O895" i="1"/>
  <c r="Q894" i="1"/>
  <c r="Q867" i="1"/>
  <c r="Q860" i="1"/>
  <c r="Q844" i="1"/>
  <c r="Q835" i="1"/>
  <c r="Q795" i="1"/>
  <c r="Q790" i="1"/>
  <c r="Q767" i="1"/>
  <c r="Q764" i="1"/>
  <c r="Q686" i="1"/>
  <c r="Q669" i="1"/>
  <c r="Q664" i="1"/>
  <c r="Q647" i="1"/>
  <c r="Q638" i="1"/>
  <c r="O624" i="1"/>
  <c r="O620" i="1"/>
  <c r="O594" i="1"/>
  <c r="Q591" i="1"/>
  <c r="Q578" i="1"/>
  <c r="Q573" i="1"/>
  <c r="Q562" i="1"/>
  <c r="Q548" i="1"/>
  <c r="P542" i="1"/>
  <c r="Q542" i="1" s="1"/>
  <c r="Q535" i="1"/>
  <c r="O509" i="1"/>
  <c r="Q467" i="1"/>
  <c r="Q457" i="1"/>
  <c r="Q443" i="1"/>
  <c r="Q434" i="1"/>
  <c r="Q425" i="1"/>
  <c r="Q401" i="1"/>
  <c r="Q397" i="1"/>
  <c r="Q350" i="1"/>
  <c r="Q338" i="1"/>
  <c r="Q309" i="1"/>
  <c r="O304" i="1"/>
  <c r="Q302" i="1"/>
  <c r="Q240" i="1"/>
  <c r="Q213" i="1"/>
  <c r="Q159" i="1"/>
  <c r="O76" i="1"/>
  <c r="Q55" i="1"/>
  <c r="Q50" i="1"/>
  <c r="Q45" i="1"/>
  <c r="Q40" i="1"/>
  <c r="Q12" i="1"/>
  <c r="O1568" i="1"/>
  <c r="O1251" i="1"/>
  <c r="O1024" i="1"/>
  <c r="O586" i="1"/>
  <c r="O405" i="1"/>
  <c r="O235" i="1"/>
  <c r="O226" i="1"/>
  <c r="Q2286" i="1"/>
  <c r="Q2241" i="1"/>
  <c r="O2138" i="1"/>
  <c r="Q1745" i="1"/>
  <c r="Q1491" i="1"/>
  <c r="Q1394" i="1"/>
  <c r="O1352" i="1"/>
  <c r="Q955" i="1"/>
  <c r="Q949" i="1"/>
  <c r="Q931" i="1"/>
  <c r="O903" i="1"/>
  <c r="Q622" i="1"/>
  <c r="Q439" i="1"/>
  <c r="Q367" i="1"/>
  <c r="Q324" i="1"/>
  <c r="Q43" i="1"/>
  <c r="Q16" i="1"/>
  <c r="Q2324" i="1"/>
  <c r="Q2218" i="1"/>
  <c r="Q2214" i="1"/>
  <c r="Q2175" i="1"/>
  <c r="O2121" i="1"/>
  <c r="O2001" i="1"/>
  <c r="O1973" i="1"/>
  <c r="Q1920" i="1"/>
  <c r="O1785" i="1"/>
  <c r="O1640" i="1"/>
  <c r="Q1599" i="1"/>
  <c r="O1567" i="1"/>
  <c r="Q1525" i="1"/>
  <c r="Q1522" i="1"/>
  <c r="Q1490" i="1"/>
  <c r="Q1419" i="1"/>
  <c r="Q1337" i="1"/>
  <c r="O2317" i="1"/>
  <c r="O2313" i="1"/>
  <c r="O2307" i="1"/>
  <c r="O2295" i="1"/>
  <c r="O2291" i="1"/>
  <c r="O2278" i="1"/>
  <c r="Q2269" i="1"/>
  <c r="O2265" i="1"/>
  <c r="Q2235" i="1"/>
  <c r="N2221" i="1"/>
  <c r="O2221" i="1" s="1"/>
  <c r="O2217" i="1"/>
  <c r="O2209" i="1"/>
  <c r="Q2204" i="1"/>
  <c r="O2187" i="1"/>
  <c r="O2183" i="1"/>
  <c r="Q2160" i="1"/>
  <c r="Q2158" i="1"/>
  <c r="Q2146" i="1"/>
  <c r="Q2107" i="1"/>
  <c r="O2093" i="1"/>
  <c r="Q2072" i="1"/>
  <c r="Q2070" i="1"/>
  <c r="O2039" i="1"/>
  <c r="Q2036" i="1"/>
  <c r="Q2020" i="1"/>
  <c r="O2003" i="1"/>
  <c r="O1994" i="1"/>
  <c r="O1983" i="1"/>
  <c r="Q1976" i="1"/>
  <c r="O1962" i="1"/>
  <c r="N1949" i="1"/>
  <c r="O1949" i="1" s="1"/>
  <c r="O1938" i="1"/>
  <c r="Q1933" i="1"/>
  <c r="Q1928" i="1"/>
  <c r="O1911" i="1"/>
  <c r="O1906" i="1"/>
  <c r="O1898" i="1"/>
  <c r="O1890" i="1"/>
  <c r="O1885" i="1"/>
  <c r="O1877" i="1"/>
  <c r="O1869" i="1"/>
  <c r="Q1861" i="1"/>
  <c r="Q1860" i="1"/>
  <c r="Q1842" i="1"/>
  <c r="O1840" i="1"/>
  <c r="O1831" i="1"/>
  <c r="Q1818" i="1"/>
  <c r="Q1802" i="1"/>
  <c r="Q1751" i="1"/>
  <c r="O1731" i="1"/>
  <c r="Q1728" i="1"/>
  <c r="O1717" i="1"/>
  <c r="O1713" i="1"/>
  <c r="Q1704" i="1"/>
  <c r="O1642" i="1"/>
  <c r="Q1621" i="1"/>
  <c r="O1612" i="1"/>
  <c r="O1582" i="1"/>
  <c r="Q1580" i="1"/>
  <c r="Q1558" i="1"/>
  <c r="O1553" i="1"/>
  <c r="O1549" i="1"/>
  <c r="O1527" i="1"/>
  <c r="O1514" i="1"/>
  <c r="O1498" i="1"/>
  <c r="Q1493" i="1"/>
  <c r="O1482" i="1"/>
  <c r="O1472" i="1"/>
  <c r="Q1461" i="1"/>
  <c r="O1457" i="1"/>
  <c r="O1453" i="1"/>
  <c r="Q1442" i="1"/>
  <c r="Q1440" i="1"/>
  <c r="O1436" i="1"/>
  <c r="O1428" i="1"/>
  <c r="Q1398" i="1"/>
  <c r="O1377" i="1"/>
  <c r="Q1376" i="1"/>
  <c r="Q1354" i="1"/>
  <c r="O1350" i="1"/>
  <c r="O1329" i="1"/>
  <c r="O1302" i="1"/>
  <c r="O1293" i="1"/>
  <c r="Q1284" i="1"/>
  <c r="Q1276" i="1"/>
  <c r="Q1255" i="1"/>
  <c r="O1239" i="1"/>
  <c r="Q1229" i="1"/>
  <c r="O1217" i="1"/>
  <c r="O1198" i="1"/>
  <c r="O1193" i="1"/>
  <c r="Q1190" i="1"/>
  <c r="O1166" i="1"/>
  <c r="N1165" i="1"/>
  <c r="O1165" i="1" s="1"/>
  <c r="O1160" i="1"/>
  <c r="O1155" i="1"/>
  <c r="Q1124" i="1"/>
  <c r="Q1120" i="1"/>
  <c r="O1119" i="1"/>
  <c r="Q1091" i="1"/>
  <c r="O1089" i="1"/>
  <c r="O1080" i="1"/>
  <c r="Q1050" i="1"/>
  <c r="Q1040" i="1"/>
  <c r="O1025" i="1"/>
  <c r="Q1020" i="1"/>
  <c r="Q1002" i="1"/>
  <c r="Q994" i="1"/>
  <c r="Q989" i="1"/>
  <c r="O976" i="1"/>
  <c r="Q962" i="1"/>
  <c r="O961" i="1"/>
  <c r="Q947" i="1"/>
  <c r="O918" i="1"/>
  <c r="Q909" i="1"/>
  <c r="O905" i="1"/>
  <c r="Q904" i="1"/>
  <c r="O894" i="1"/>
  <c r="O874" i="1"/>
  <c r="O860" i="1"/>
  <c r="Q849" i="1"/>
  <c r="O844" i="1"/>
  <c r="O819" i="1"/>
  <c r="Q818" i="1"/>
  <c r="Q801" i="1"/>
  <c r="Q796" i="1"/>
  <c r="O785" i="1"/>
  <c r="O771" i="1"/>
  <c r="O763" i="1"/>
  <c r="O759" i="1"/>
  <c r="O755" i="1"/>
  <c r="O741" i="1"/>
  <c r="O732" i="1"/>
  <c r="O722" i="1"/>
  <c r="Q690" i="1"/>
  <c r="O684" i="1"/>
  <c r="Q676" i="1"/>
  <c r="O656" i="1"/>
  <c r="Q641" i="1"/>
  <c r="P633" i="1"/>
  <c r="Q633" i="1" s="1"/>
  <c r="O623" i="1"/>
  <c r="Q618" i="1"/>
  <c r="O583" i="1"/>
  <c r="O573" i="1"/>
  <c r="O567" i="1"/>
  <c r="Q530" i="1"/>
  <c r="Q526" i="1"/>
  <c r="Q509" i="1"/>
  <c r="O508" i="1"/>
  <c r="O498" i="1"/>
  <c r="Q497" i="1"/>
  <c r="Q481" i="1"/>
  <c r="Q477" i="1"/>
  <c r="O475" i="1"/>
  <c r="O457" i="1"/>
  <c r="O452" i="1"/>
  <c r="O440" i="1"/>
  <c r="O409" i="1"/>
  <c r="O401" i="1"/>
  <c r="O397" i="1"/>
  <c r="Q388" i="1"/>
  <c r="O368" i="1"/>
  <c r="O362" i="1"/>
  <c r="O361" i="1"/>
  <c r="O349" i="1"/>
  <c r="Q330" i="1"/>
  <c r="Q318" i="1"/>
  <c r="O278" i="1"/>
  <c r="Q263" i="1"/>
  <c r="Q257" i="1"/>
  <c r="O243" i="1"/>
  <c r="Q237" i="1"/>
  <c r="Q233" i="1"/>
  <c r="Q228" i="1"/>
  <c r="Q182" i="1"/>
  <c r="O175" i="1"/>
  <c r="Q172" i="1"/>
  <c r="Q129" i="1"/>
  <c r="O128" i="1"/>
  <c r="O112" i="1"/>
  <c r="Q97" i="1"/>
  <c r="O66" i="1"/>
  <c r="O55" i="1"/>
  <c r="O50" i="1"/>
  <c r="O45" i="1"/>
  <c r="O1368" i="1"/>
  <c r="O2004" i="1"/>
  <c r="O1910" i="1"/>
  <c r="O1396" i="1"/>
  <c r="O382" i="1"/>
  <c r="O2227" i="1"/>
  <c r="O2224" i="1"/>
  <c r="O1958" i="1"/>
  <c r="O1895" i="1"/>
  <c r="O1891" i="1"/>
  <c r="O1887" i="1"/>
  <c r="O1573" i="1"/>
  <c r="O1493" i="1"/>
  <c r="O1435" i="1"/>
  <c r="O1429" i="1"/>
  <c r="O1424" i="1"/>
  <c r="N1420" i="1"/>
  <c r="O1420" i="1" s="1"/>
  <c r="O1407" i="1"/>
  <c r="O1380" i="1"/>
  <c r="O1347" i="1"/>
  <c r="O1325" i="1"/>
  <c r="O1310" i="1"/>
  <c r="O1295" i="1"/>
  <c r="O1258" i="1"/>
  <c r="O1254" i="1"/>
  <c r="O1226" i="1"/>
  <c r="O1222" i="1"/>
  <c r="O1182" i="1"/>
  <c r="O1179" i="1"/>
  <c r="O1143" i="1"/>
  <c r="O1142" i="1"/>
  <c r="O1092" i="1"/>
  <c r="O1081" i="1"/>
  <c r="O1028" i="1"/>
  <c r="O1002" i="1"/>
  <c r="O986" i="1"/>
  <c r="O935" i="1"/>
  <c r="O835" i="1"/>
  <c r="O812" i="1"/>
  <c r="O780" i="1"/>
  <c r="O726" i="1"/>
  <c r="O711" i="1"/>
  <c r="O678" i="1"/>
  <c r="O640" i="1"/>
  <c r="O614" i="1"/>
  <c r="O606" i="1"/>
  <c r="O578" i="1"/>
  <c r="O545" i="1"/>
  <c r="O460" i="1"/>
  <c r="P445" i="1"/>
  <c r="Q445" i="1" s="1"/>
  <c r="N445" i="1"/>
  <c r="O445" i="1" s="1"/>
  <c r="N444" i="1"/>
  <c r="O444" i="1" s="1"/>
  <c r="P411" i="1"/>
  <c r="Q411" i="1" s="1"/>
  <c r="N411" i="1"/>
  <c r="O411" i="1" s="1"/>
  <c r="P410" i="1"/>
  <c r="Q410" i="1" s="1"/>
  <c r="O403" i="1"/>
  <c r="O395" i="1"/>
  <c r="O316" i="1"/>
  <c r="O290" i="1"/>
  <c r="O249" i="1"/>
  <c r="O227" i="1"/>
  <c r="O223" i="1"/>
  <c r="O123" i="1"/>
  <c r="O102" i="1"/>
  <c r="O99" i="1"/>
  <c r="O79" i="1"/>
  <c r="O36" i="1"/>
  <c r="O15" i="1"/>
  <c r="O2248" i="1"/>
  <c r="O2167" i="1"/>
  <c r="O1235" i="1"/>
  <c r="O377" i="1"/>
  <c r="Q63" i="1"/>
  <c r="Q51" i="1"/>
  <c r="O2171" i="1"/>
  <c r="Q1929" i="1"/>
  <c r="Q1841" i="1"/>
  <c r="Q1759" i="1"/>
  <c r="Q1107" i="1"/>
  <c r="Q961" i="1"/>
  <c r="Q886" i="1"/>
  <c r="Q813" i="1"/>
  <c r="Q546" i="1"/>
  <c r="Q469" i="1"/>
  <c r="Q2249" i="1"/>
  <c r="Q2136" i="1"/>
  <c r="O1953" i="1"/>
  <c r="Q1937" i="1"/>
  <c r="O1863" i="1"/>
  <c r="O1818" i="1"/>
  <c r="O1721" i="1"/>
  <c r="Q1552" i="1"/>
  <c r="Q1485" i="1"/>
  <c r="Q1452" i="1"/>
  <c r="Q1424" i="1"/>
  <c r="O1343" i="1"/>
  <c r="O1340" i="1"/>
  <c r="Q1325" i="1"/>
  <c r="Q1222" i="1"/>
  <c r="Q1157" i="1"/>
  <c r="Q1052" i="1"/>
  <c r="Q1037" i="1"/>
  <c r="O1032" i="1"/>
  <c r="O951" i="1"/>
  <c r="Q918" i="1"/>
  <c r="Q912" i="1"/>
  <c r="O889" i="1"/>
  <c r="O743" i="1"/>
  <c r="Q724" i="1"/>
  <c r="Q700" i="1"/>
  <c r="O686" i="1"/>
  <c r="Q685" i="1"/>
  <c r="Q619" i="1"/>
  <c r="O617" i="1"/>
  <c r="P616" i="1"/>
  <c r="Q616" i="1" s="1"/>
  <c r="O591" i="1"/>
  <c r="O581" i="1"/>
  <c r="N534" i="1"/>
  <c r="O534" i="1" s="1"/>
  <c r="O511" i="1"/>
  <c r="O507" i="1"/>
  <c r="Q415" i="1"/>
  <c r="O414" i="1"/>
  <c r="O379" i="1"/>
  <c r="O355" i="1"/>
  <c r="Q316" i="1"/>
  <c r="O230" i="1"/>
  <c r="O222" i="1"/>
  <c r="Q206" i="1"/>
  <c r="Q204" i="1"/>
  <c r="O196" i="1"/>
  <c r="O182" i="1"/>
  <c r="O179" i="1"/>
  <c r="Q96" i="1"/>
  <c r="Q73" i="1"/>
  <c r="O31" i="1"/>
  <c r="Q25" i="1"/>
  <c r="Q23" i="1"/>
  <c r="P826" i="1"/>
  <c r="Q826" i="1" s="1"/>
  <c r="N826" i="1"/>
  <c r="O826" i="1" s="1"/>
  <c r="O2112" i="1"/>
  <c r="Q1747" i="1"/>
  <c r="O1688" i="1"/>
  <c r="Q740" i="1"/>
  <c r="Q579" i="1"/>
  <c r="P503" i="1"/>
  <c r="Q503" i="1" s="1"/>
  <c r="N503" i="1"/>
  <c r="O503" i="1" s="1"/>
  <c r="Q327" i="1"/>
  <c r="Q2189" i="1"/>
  <c r="Q2151" i="1"/>
  <c r="Q2065" i="1"/>
  <c r="O1985" i="1"/>
  <c r="O1957" i="1"/>
  <c r="Q1940" i="1"/>
  <c r="Q1882" i="1"/>
  <c r="Q1724" i="1"/>
  <c r="Q1719" i="1"/>
  <c r="O1705" i="1"/>
  <c r="Q1674" i="1"/>
  <c r="Q1563" i="1"/>
  <c r="Q1524" i="1"/>
  <c r="Q2322" i="1"/>
  <c r="Q2281" i="1"/>
  <c r="O2230" i="1"/>
  <c r="Q2225" i="1"/>
  <c r="Q2209" i="1"/>
  <c r="Q2185" i="1"/>
  <c r="Q2176" i="1"/>
  <c r="O2140" i="1"/>
  <c r="Q2138" i="1"/>
  <c r="Q2110" i="1"/>
  <c r="O2074" i="1"/>
  <c r="Q2073" i="1"/>
  <c r="Q2042" i="1"/>
  <c r="Q2025" i="1"/>
  <c r="Q2002" i="1"/>
  <c r="Q1982" i="1"/>
  <c r="Q1962" i="1"/>
  <c r="Q1957" i="1"/>
  <c r="Q1863" i="1"/>
  <c r="O1806" i="1"/>
  <c r="O1720" i="1"/>
  <c r="Q1698" i="1"/>
  <c r="Q1686" i="1"/>
  <c r="Q1677" i="1"/>
  <c r="Q1281" i="1"/>
  <c r="O1230" i="1"/>
  <c r="O1150" i="1"/>
  <c r="Q1039" i="1"/>
  <c r="Q926" i="1"/>
  <c r="Q845" i="1"/>
  <c r="Q735" i="1"/>
  <c r="Q703" i="1"/>
  <c r="Q631" i="1"/>
  <c r="Q571" i="1"/>
  <c r="Q517" i="1"/>
  <c r="Q472" i="1"/>
  <c r="Q444" i="1"/>
  <c r="Q429" i="1"/>
  <c r="Q387" i="1"/>
  <c r="Q278" i="1"/>
  <c r="Q231" i="1"/>
  <c r="Q147" i="1"/>
  <c r="O2304" i="1"/>
  <c r="O2103" i="1"/>
  <c r="O1596" i="1"/>
  <c r="O1197" i="1"/>
  <c r="O2243" i="1"/>
  <c r="O2293" i="1"/>
  <c r="Q2243" i="1"/>
  <c r="Q2227" i="1"/>
  <c r="O2211" i="1"/>
  <c r="Q2034" i="1"/>
  <c r="O1972" i="1"/>
  <c r="Q1961" i="1"/>
  <c r="Q1919" i="1"/>
  <c r="O1913" i="1"/>
  <c r="O1787" i="1"/>
  <c r="P1665" i="1"/>
  <c r="Q1665" i="1" s="1"/>
  <c r="N1665" i="1"/>
  <c r="O1665" i="1" s="1"/>
  <c r="Q1626" i="1"/>
  <c r="Q1573" i="1"/>
  <c r="Q1175" i="1"/>
  <c r="Q1736" i="1"/>
  <c r="Q1731" i="1"/>
  <c r="Q1716" i="1"/>
  <c r="Q1637" i="1"/>
  <c r="Q1597" i="1"/>
  <c r="O1539" i="1"/>
  <c r="O1433" i="1"/>
  <c r="P1415" i="1"/>
  <c r="Q1415" i="1" s="1"/>
  <c r="N1415" i="1"/>
  <c r="O1415" i="1" s="1"/>
  <c r="O1384" i="1"/>
  <c r="Q1269" i="1"/>
  <c r="Q1241" i="1"/>
  <c r="Q1211" i="1"/>
  <c r="Q1145" i="1"/>
  <c r="O1141" i="1"/>
  <c r="Q1093" i="1"/>
  <c r="O1006" i="1"/>
  <c r="Q975" i="1"/>
  <c r="Q943" i="1"/>
  <c r="Q737" i="1"/>
  <c r="Q2331" i="1"/>
  <c r="Q2311" i="1"/>
  <c r="Q2294" i="1"/>
  <c r="O2272" i="1"/>
  <c r="O2253" i="1"/>
  <c r="Q2250" i="1"/>
  <c r="Q2246" i="1"/>
  <c r="Q2232" i="1"/>
  <c r="O2229" i="1"/>
  <c r="Q2169" i="1"/>
  <c r="Q2156" i="1"/>
  <c r="Q2144" i="1"/>
  <c r="Q2140" i="1"/>
  <c r="O2134" i="1"/>
  <c r="Q2092" i="1"/>
  <c r="Q2052" i="1"/>
  <c r="Q2035" i="1"/>
  <c r="Q1947" i="1"/>
  <c r="O1822" i="1"/>
  <c r="Q1813" i="1"/>
  <c r="Q1775" i="1"/>
  <c r="Q1753" i="1"/>
  <c r="Q1714" i="1"/>
  <c r="Q1655" i="1"/>
  <c r="O1593" i="1"/>
  <c r="Q1591" i="1"/>
  <c r="Q1583" i="1"/>
  <c r="Q1564" i="1"/>
  <c r="Q1256" i="1"/>
  <c r="Q1230" i="1"/>
  <c r="Q1203" i="1"/>
  <c r="Q1177" i="1"/>
  <c r="Q1116" i="1"/>
  <c r="Q1094" i="1"/>
  <c r="N1069" i="1"/>
  <c r="O1069" i="1" s="1"/>
  <c r="P1069" i="1"/>
  <c r="Q1069" i="1" s="1"/>
  <c r="Q1018" i="1"/>
  <c r="Q1000" i="1"/>
  <c r="Q959" i="1"/>
  <c r="Q884" i="1"/>
  <c r="O866" i="1"/>
  <c r="P815" i="1"/>
  <c r="Q815" i="1" s="1"/>
  <c r="N815" i="1"/>
  <c r="O815" i="1" s="1"/>
  <c r="Q589" i="1"/>
  <c r="Q575" i="1"/>
  <c r="Q531" i="1"/>
  <c r="O467" i="1"/>
  <c r="Q424" i="1"/>
  <c r="Q357" i="1"/>
  <c r="Q347" i="1"/>
  <c r="Q345" i="1"/>
  <c r="Q267" i="1"/>
  <c r="Q250" i="1"/>
  <c r="Q248" i="1"/>
  <c r="O233" i="1"/>
  <c r="Q230" i="1"/>
  <c r="O141" i="1"/>
  <c r="O133" i="1"/>
  <c r="O125" i="1"/>
  <c r="Q104" i="1"/>
  <c r="Q90" i="1"/>
  <c r="O85" i="1"/>
  <c r="Q66" i="1"/>
  <c r="O44" i="1"/>
  <c r="Q42" i="1"/>
  <c r="P38" i="1"/>
  <c r="Q38" i="1" s="1"/>
  <c r="N38" i="1"/>
  <c r="O38" i="1" s="1"/>
  <c r="Q10" i="1"/>
  <c r="O2175" i="1"/>
  <c r="O72" i="1"/>
  <c r="O2129" i="1"/>
  <c r="Q2251" i="1"/>
  <c r="Q2147" i="1"/>
  <c r="Q2108" i="1"/>
  <c r="Q2019" i="1"/>
  <c r="Q2000" i="1"/>
  <c r="Q1570" i="1"/>
  <c r="Q1503" i="1"/>
  <c r="Q1381" i="1"/>
  <c r="Q1299" i="1"/>
  <c r="Q1118" i="1"/>
  <c r="Q832" i="1"/>
  <c r="Q827" i="1"/>
  <c r="Q693" i="1"/>
  <c r="Q253" i="1"/>
  <c r="Q235" i="1"/>
  <c r="Q2284" i="1"/>
  <c r="Q2260" i="1"/>
  <c r="Q2211" i="1"/>
  <c r="Q2126" i="1"/>
  <c r="Q2100" i="1"/>
  <c r="Q1968" i="1"/>
  <c r="Q1922" i="1"/>
  <c r="Q1893" i="1"/>
  <c r="Q1840" i="1"/>
  <c r="O1712" i="1"/>
  <c r="Q1512" i="1"/>
  <c r="O2268" i="1"/>
  <c r="Q2244" i="1"/>
  <c r="Q2228" i="1"/>
  <c r="O2197" i="1"/>
  <c r="Q2194" i="1"/>
  <c r="Q2165" i="1"/>
  <c r="Q2149" i="1"/>
  <c r="Q2135" i="1"/>
  <c r="Q2113" i="1"/>
  <c r="Q2049" i="1"/>
  <c r="Q2044" i="1"/>
  <c r="O2037" i="1"/>
  <c r="Q2026" i="1"/>
  <c r="Q2011" i="1"/>
  <c r="Q1985" i="1"/>
  <c r="Q1970" i="1"/>
  <c r="Q1964" i="1"/>
  <c r="Q1953" i="1"/>
  <c r="Q1918" i="1"/>
  <c r="Q1915" i="1"/>
  <c r="Q1869" i="1"/>
  <c r="Q1834" i="1"/>
  <c r="O1826" i="1"/>
  <c r="Q1758" i="1"/>
  <c r="Q1712" i="1"/>
  <c r="Q1550" i="1"/>
  <c r="O1513" i="1"/>
  <c r="Q1508" i="1"/>
  <c r="Q1389" i="1"/>
  <c r="Q1369" i="1"/>
  <c r="Q1340" i="1"/>
  <c r="Q1115" i="1"/>
  <c r="Q1076" i="1"/>
  <c r="Q1011" i="1"/>
  <c r="Q920" i="1"/>
  <c r="Q917" i="1"/>
  <c r="O752" i="1"/>
  <c r="Q476" i="1"/>
  <c r="Q466" i="1"/>
  <c r="Q464" i="1"/>
  <c r="Q398" i="1"/>
  <c r="Q329" i="1"/>
  <c r="P283" i="1"/>
  <c r="Q283" i="1" s="1"/>
  <c r="N283" i="1"/>
  <c r="O283" i="1" s="1"/>
  <c r="Q279" i="1"/>
  <c r="Q246" i="1"/>
  <c r="Q183" i="1"/>
  <c r="Q85" i="1"/>
  <c r="Q2296" i="1"/>
  <c r="Q2055" i="1"/>
  <c r="O1907" i="1"/>
  <c r="O1897" i="1"/>
  <c r="Q1760" i="1"/>
  <c r="Q1752" i="1"/>
  <c r="Q1639" i="1"/>
  <c r="Q1629" i="1"/>
  <c r="Q1601" i="1"/>
  <c r="O1555" i="1"/>
  <c r="Q1526" i="1"/>
  <c r="Q1488" i="1"/>
  <c r="Q1487" i="1"/>
  <c r="Q1475" i="1"/>
  <c r="Q1469" i="1"/>
  <c r="Q1462" i="1"/>
  <c r="Q1454" i="1"/>
  <c r="Q1402" i="1"/>
  <c r="Q1301" i="1"/>
  <c r="Q1294" i="1"/>
  <c r="Q1225" i="1"/>
  <c r="Q1223" i="1"/>
  <c r="O1218" i="1"/>
  <c r="Q1176" i="1"/>
  <c r="Q1150" i="1"/>
  <c r="Q1100" i="1"/>
  <c r="Q1096" i="1"/>
  <c r="Q993" i="1"/>
  <c r="Q950" i="1"/>
  <c r="Q934" i="1"/>
  <c r="Q874" i="1"/>
  <c r="Q809" i="1"/>
  <c r="O779" i="1"/>
  <c r="Q742" i="1"/>
  <c r="O635" i="1"/>
  <c r="Q607" i="1"/>
  <c r="N597" i="1"/>
  <c r="O597" i="1" s="1"/>
  <c r="P597" i="1"/>
  <c r="Q597" i="1" s="1"/>
  <c r="Q498" i="1"/>
  <c r="Q2328" i="1"/>
  <c r="Q2301" i="1"/>
  <c r="Q2298" i="1"/>
  <c r="Q2291" i="1"/>
  <c r="Q2290" i="1"/>
  <c r="O2283" i="1"/>
  <c r="Q2266" i="1"/>
  <c r="Q2255" i="1"/>
  <c r="O2235" i="1"/>
  <c r="Q2222" i="1"/>
  <c r="O2213" i="1"/>
  <c r="Q2212" i="1"/>
  <c r="Q2195" i="1"/>
  <c r="Q2193" i="1"/>
  <c r="O2192" i="1"/>
  <c r="O2179" i="1"/>
  <c r="Q2177" i="1"/>
  <c r="O2172" i="1"/>
  <c r="O2160" i="1"/>
  <c r="Q2157" i="1"/>
  <c r="O2130" i="1"/>
  <c r="Q2116" i="1"/>
  <c r="O2096" i="1"/>
  <c r="O2084" i="1"/>
  <c r="P2083" i="1"/>
  <c r="Q2083" i="1" s="1"/>
  <c r="Q2057" i="1"/>
  <c r="O2052" i="1"/>
  <c r="Q2050" i="1"/>
  <c r="O2046" i="1"/>
  <c r="Q2045" i="1"/>
  <c r="Q2039" i="1"/>
  <c r="O2031" i="1"/>
  <c r="O2028" i="1"/>
  <c r="Q2013" i="1"/>
  <c r="Q2012" i="1"/>
  <c r="Q2008" i="1"/>
  <c r="Q1984" i="1"/>
  <c r="O1976" i="1"/>
  <c r="Q1974" i="1"/>
  <c r="O1935" i="1"/>
  <c r="Q1907" i="1"/>
  <c r="Q1906" i="1"/>
  <c r="Q1897" i="1"/>
  <c r="Q1892" i="1"/>
  <c r="O1873" i="1"/>
  <c r="O1872" i="1"/>
  <c r="Q1870" i="1"/>
  <c r="Q1866" i="1"/>
  <c r="Q1864" i="1"/>
  <c r="O1798" i="1"/>
  <c r="Q1779" i="1"/>
  <c r="O1775" i="1"/>
  <c r="O1771" i="1"/>
  <c r="O1768" i="1"/>
  <c r="O1760" i="1"/>
  <c r="O1756" i="1"/>
  <c r="O1752" i="1"/>
  <c r="O1745" i="1"/>
  <c r="O1742" i="1"/>
  <c r="Q1722" i="1"/>
  <c r="Q1694" i="1"/>
  <c r="O1690" i="1"/>
  <c r="Q1682" i="1"/>
  <c r="O1672" i="1"/>
  <c r="Q1657" i="1"/>
  <c r="Q1645" i="1"/>
  <c r="O1623" i="1"/>
  <c r="O1606" i="1"/>
  <c r="O1600" i="1"/>
  <c r="O1586" i="1"/>
  <c r="Q1579" i="1"/>
  <c r="O1538" i="1"/>
  <c r="O1534" i="1"/>
  <c r="Q1533" i="1"/>
  <c r="O1500" i="1"/>
  <c r="O1483" i="1"/>
  <c r="O1467" i="1"/>
  <c r="O1462" i="1"/>
  <c r="O1454" i="1"/>
  <c r="Q1441" i="1"/>
  <c r="Q1418" i="1"/>
  <c r="P1413" i="1"/>
  <c r="Q1413" i="1" s="1"/>
  <c r="O1382" i="1"/>
  <c r="N1359" i="1"/>
  <c r="O1359" i="1" s="1"/>
  <c r="O1349" i="1"/>
  <c r="Q1342" i="1"/>
  <c r="Q1339" i="1"/>
  <c r="Q1333" i="1"/>
  <c r="O1318" i="1"/>
  <c r="Q1303" i="1"/>
  <c r="O1300" i="1"/>
  <c r="O1267" i="1"/>
  <c r="O1259" i="1"/>
  <c r="O1256" i="1"/>
  <c r="Q1201" i="1"/>
  <c r="O1162" i="1"/>
  <c r="Q1153" i="1"/>
  <c r="Q1139" i="1"/>
  <c r="O1123" i="1"/>
  <c r="O1093" i="1"/>
  <c r="Q1048" i="1"/>
  <c r="O1034" i="1"/>
  <c r="Q1030" i="1"/>
  <c r="O1029" i="1"/>
  <c r="Q1022" i="1"/>
  <c r="O973" i="1"/>
  <c r="O965" i="1"/>
  <c r="Q952" i="1"/>
  <c r="O941" i="1"/>
  <c r="O937" i="1"/>
  <c r="O892" i="1"/>
  <c r="Q890" i="1"/>
  <c r="O887" i="1"/>
  <c r="O861" i="1"/>
  <c r="Q856" i="1"/>
  <c r="Q854" i="1"/>
  <c r="Q837" i="1"/>
  <c r="O828" i="1"/>
  <c r="O823" i="1"/>
  <c r="Q816" i="1"/>
  <c r="Q788" i="1"/>
  <c r="O774" i="1"/>
  <c r="Q765" i="1"/>
  <c r="Q721" i="1"/>
  <c r="O694" i="1"/>
  <c r="O655" i="1"/>
  <c r="O630" i="1"/>
  <c r="O570" i="1"/>
  <c r="O562" i="1"/>
  <c r="O551" i="1"/>
  <c r="N541" i="1"/>
  <c r="O541" i="1" s="1"/>
  <c r="Q516" i="1"/>
  <c r="Q506" i="1"/>
  <c r="O492" i="1"/>
  <c r="O487" i="1"/>
  <c r="O481" i="1"/>
  <c r="Q449" i="1"/>
  <c r="Q447" i="1"/>
  <c r="Q432" i="1"/>
  <c r="O420" i="1"/>
  <c r="Q418" i="1"/>
  <c r="O396" i="1"/>
  <c r="O378" i="1"/>
  <c r="O374" i="1"/>
  <c r="Q373" i="1"/>
  <c r="O332" i="1"/>
  <c r="Q313" i="1"/>
  <c r="O308" i="1"/>
  <c r="O292" i="1"/>
  <c r="O287" i="1"/>
  <c r="Q286" i="1"/>
  <c r="O274" i="1"/>
  <c r="O238" i="1"/>
  <c r="Q221" i="1"/>
  <c r="O194" i="1"/>
  <c r="Q176" i="1"/>
  <c r="O152" i="1"/>
  <c r="O132" i="1"/>
  <c r="O110" i="1"/>
  <c r="Q76" i="1"/>
  <c r="O42" i="1"/>
  <c r="Q1044" i="1"/>
  <c r="O1041" i="1"/>
  <c r="O1022" i="1"/>
  <c r="O1011" i="1"/>
  <c r="O1007" i="1"/>
  <c r="O922" i="1"/>
  <c r="O914" i="1"/>
  <c r="O902" i="1"/>
  <c r="O898" i="1"/>
  <c r="O893" i="1"/>
  <c r="Q861" i="1"/>
  <c r="O776" i="1"/>
  <c r="O767" i="1"/>
  <c r="O748" i="1"/>
  <c r="Q743" i="1"/>
  <c r="O734" i="1"/>
  <c r="O693" i="1"/>
  <c r="O692" i="1"/>
  <c r="O688" i="1"/>
  <c r="Q677" i="1"/>
  <c r="O669" i="1"/>
  <c r="Q634" i="1"/>
  <c r="O604" i="1"/>
  <c r="O601" i="1"/>
  <c r="O579" i="1"/>
  <c r="O571" i="1"/>
  <c r="O550" i="1"/>
  <c r="Q545" i="1"/>
  <c r="O536" i="1"/>
  <c r="O491" i="1"/>
  <c r="O476" i="1"/>
  <c r="O472" i="1"/>
  <c r="O449" i="1"/>
  <c r="O425" i="1"/>
  <c r="O424" i="1"/>
  <c r="O418" i="1"/>
  <c r="O340" i="1"/>
  <c r="O336" i="1"/>
  <c r="O326" i="1"/>
  <c r="Q298" i="1"/>
  <c r="O267" i="1"/>
  <c r="O242" i="1"/>
  <c r="O217" i="1"/>
  <c r="O210" i="1"/>
  <c r="O202" i="1"/>
  <c r="O199" i="1"/>
  <c r="O193" i="1"/>
  <c r="O187" i="1"/>
  <c r="O173" i="1"/>
  <c r="O158" i="1"/>
  <c r="O140" i="1"/>
  <c r="O126" i="1"/>
  <c r="Q106" i="1"/>
  <c r="O90" i="1"/>
  <c r="O83" i="1"/>
  <c r="O69" i="1"/>
  <c r="Q47" i="1"/>
  <c r="Q46" i="1"/>
  <c r="Q20" i="1"/>
  <c r="O13" i="1"/>
  <c r="Q1723" i="1"/>
  <c r="Q1707" i="1"/>
  <c r="Q1692" i="1"/>
  <c r="Q1688" i="1"/>
  <c r="Q1685" i="1"/>
  <c r="Q1659" i="1"/>
  <c r="Q1656" i="1"/>
  <c r="Q1632" i="1"/>
  <c r="O1627" i="1"/>
  <c r="O1613" i="1"/>
  <c r="Q1551" i="1"/>
  <c r="Q1547" i="1"/>
  <c r="Q1539" i="1"/>
  <c r="Q1532" i="1"/>
  <c r="Q1501" i="1"/>
  <c r="Q1477" i="1"/>
  <c r="Q1436" i="1"/>
  <c r="Q1388" i="1"/>
  <c r="Q1382" i="1"/>
  <c r="Q1367" i="1"/>
  <c r="Q1361" i="1"/>
  <c r="Q1358" i="1"/>
  <c r="Q1357" i="1"/>
  <c r="Q1349" i="1"/>
  <c r="O1330" i="1"/>
  <c r="Q1313" i="1"/>
  <c r="Q1267" i="1"/>
  <c r="O1257" i="1"/>
  <c r="Q1254" i="1"/>
  <c r="Q1253" i="1"/>
  <c r="O1242" i="1"/>
  <c r="Q1238" i="1"/>
  <c r="Q1235" i="1"/>
  <c r="Q1233" i="1"/>
  <c r="Q1218" i="1"/>
  <c r="Q1206" i="1"/>
  <c r="Q1185" i="1"/>
  <c r="Q1147" i="1"/>
  <c r="Q1137" i="1"/>
  <c r="O1088" i="1"/>
  <c r="Q1063" i="1"/>
  <c r="Q1051" i="1"/>
  <c r="Q1034" i="1"/>
  <c r="Q1027" i="1"/>
  <c r="O1016" i="1"/>
  <c r="Q1010" i="1"/>
  <c r="Q1009" i="1"/>
  <c r="O1001" i="1"/>
  <c r="Q982" i="1"/>
  <c r="Q953" i="1"/>
  <c r="Q921" i="1"/>
  <c r="Q885" i="1"/>
  <c r="Q863" i="1"/>
  <c r="Q858" i="1"/>
  <c r="Q819" i="1"/>
  <c r="Q812" i="1"/>
  <c r="Q806" i="1"/>
  <c r="Q797" i="1"/>
  <c r="O795" i="1"/>
  <c r="Q747" i="1"/>
  <c r="Q726" i="1"/>
  <c r="Q725" i="1"/>
  <c r="Q713" i="1"/>
  <c r="Q706" i="1"/>
  <c r="Q606" i="1"/>
  <c r="O596" i="1"/>
  <c r="O587" i="1"/>
  <c r="Q584" i="1"/>
  <c r="O577" i="1"/>
  <c r="Q551" i="1"/>
  <c r="Q549" i="1"/>
  <c r="Q492" i="1"/>
  <c r="O489" i="1"/>
  <c r="Q484" i="1"/>
  <c r="O480" i="1"/>
  <c r="O468" i="1"/>
  <c r="O461" i="1"/>
  <c r="Q455" i="1"/>
  <c r="Q454" i="1"/>
  <c r="Q448" i="1"/>
  <c r="Q446" i="1"/>
  <c r="O433" i="1"/>
  <c r="O381" i="1"/>
  <c r="Q377" i="1"/>
  <c r="O339" i="1"/>
  <c r="Q325" i="1"/>
  <c r="Q301" i="1"/>
  <c r="Q285" i="1"/>
  <c r="Q276" i="1"/>
  <c r="Q245" i="1"/>
  <c r="Q244" i="1"/>
  <c r="Q222" i="1"/>
  <c r="O221" i="1"/>
  <c r="O208" i="1"/>
  <c r="Q203" i="1"/>
  <c r="Q201" i="1"/>
  <c r="Q195" i="1"/>
  <c r="Q194" i="1"/>
  <c r="Q175" i="1"/>
  <c r="O162" i="1"/>
  <c r="Q160" i="1"/>
  <c r="Q156" i="1"/>
  <c r="O136" i="1"/>
  <c r="Q128" i="1"/>
  <c r="Q120" i="1"/>
  <c r="Q115" i="1"/>
  <c r="Q102" i="1"/>
  <c r="Q101" i="1"/>
  <c r="O75" i="1"/>
  <c r="Q68" i="1"/>
  <c r="O67" i="1"/>
  <c r="Q59" i="1"/>
  <c r="Q54" i="1"/>
  <c r="O41" i="1"/>
  <c r="Q36" i="1"/>
  <c r="O34" i="1"/>
  <c r="Q24" i="1"/>
  <c r="Q15" i="1"/>
  <c r="Q9" i="1"/>
  <c r="Q1942" i="1"/>
  <c r="O1934" i="1"/>
  <c r="Q1927" i="1"/>
  <c r="Q1926" i="1"/>
  <c r="Q1917" i="1"/>
  <c r="O1916" i="1"/>
  <c r="O1901" i="1"/>
  <c r="Q1891" i="1"/>
  <c r="Q1890" i="1"/>
  <c r="Q1887" i="1"/>
  <c r="O1880" i="1"/>
  <c r="O1868" i="1"/>
  <c r="O1858" i="1"/>
  <c r="Q1854" i="1"/>
  <c r="O1842" i="1"/>
  <c r="O1823" i="1"/>
  <c r="O1819" i="1"/>
  <c r="Q1808" i="1"/>
  <c r="O1804" i="1"/>
  <c r="Q1796" i="1"/>
  <c r="O1789" i="1"/>
  <c r="Q1786" i="1"/>
  <c r="Q1773" i="1"/>
  <c r="O1758" i="1"/>
  <c r="O1753" i="1"/>
  <c r="O1750" i="1"/>
  <c r="O1738" i="1"/>
  <c r="O1726" i="1"/>
  <c r="Q1718" i="1"/>
  <c r="Q1699" i="1"/>
  <c r="O1661" i="1"/>
  <c r="O1649" i="1"/>
  <c r="O1646" i="1"/>
  <c r="Q1627" i="1"/>
  <c r="Q1624" i="1"/>
  <c r="O1617" i="1"/>
  <c r="Q1615" i="1"/>
  <c r="Q1613" i="1"/>
  <c r="O1601" i="1"/>
  <c r="O1598" i="1"/>
  <c r="O1581" i="1"/>
  <c r="Q1562" i="1"/>
  <c r="O1561" i="1"/>
  <c r="Q1554" i="1"/>
  <c r="Q1511" i="1"/>
  <c r="O1464" i="1"/>
  <c r="Q1460" i="1"/>
  <c r="Q1459" i="1"/>
  <c r="O1455" i="1"/>
  <c r="O1452" i="1"/>
  <c r="Q1450" i="1"/>
  <c r="Q1445" i="1"/>
  <c r="Q1439" i="1"/>
  <c r="Q1438" i="1"/>
  <c r="O1427" i="1"/>
  <c r="O1422" i="1"/>
  <c r="Q1417" i="1"/>
  <c r="Q1404" i="1"/>
  <c r="Q1403" i="1"/>
  <c r="O1397" i="1"/>
  <c r="O1378" i="1"/>
  <c r="Q1374" i="1"/>
  <c r="O1370" i="1"/>
  <c r="O1361" i="1"/>
  <c r="O1341" i="1"/>
  <c r="Q1334" i="1"/>
  <c r="O1322" i="1"/>
  <c r="O1298" i="1"/>
  <c r="Q1283" i="1"/>
  <c r="Q1275" i="1"/>
  <c r="Q1270" i="1"/>
  <c r="Q1264" i="1"/>
  <c r="O1260" i="1"/>
  <c r="Q1257" i="1"/>
  <c r="O1253" i="1"/>
  <c r="O1240" i="1"/>
  <c r="O1227" i="1"/>
  <c r="Q1224" i="1"/>
  <c r="Q1217" i="1"/>
  <c r="O1213" i="1"/>
  <c r="Q1212" i="1"/>
  <c r="O1199" i="1"/>
  <c r="Q1198" i="1"/>
  <c r="O1191" i="1"/>
  <c r="O1187" i="1"/>
  <c r="O1181" i="1"/>
  <c r="Q1156" i="1"/>
  <c r="O1152" i="1"/>
  <c r="O1144" i="1"/>
  <c r="O1121" i="1"/>
  <c r="Q1119" i="1"/>
  <c r="Q1117" i="1"/>
  <c r="O1098" i="1"/>
  <c r="O1094" i="1"/>
  <c r="Q1088" i="1"/>
  <c r="Q1087" i="1"/>
  <c r="O1084" i="1"/>
  <c r="O1073" i="1"/>
  <c r="O1066" i="1"/>
  <c r="O1062" i="1"/>
  <c r="Q1059" i="1"/>
  <c r="Q1057" i="1"/>
  <c r="Q1049" i="1"/>
  <c r="Q1016" i="1"/>
  <c r="Q1015" i="1"/>
  <c r="O1009" i="1"/>
  <c r="Q1001" i="1"/>
  <c r="O994" i="1"/>
  <c r="O988" i="1"/>
  <c r="Q985" i="1"/>
  <c r="O984" i="1"/>
  <c r="Q978" i="1"/>
  <c r="O966" i="1"/>
  <c r="Q960" i="1"/>
  <c r="Q945" i="1"/>
  <c r="Q929" i="1"/>
  <c r="Q927" i="1"/>
  <c r="Q919" i="1"/>
  <c r="Q896" i="1"/>
  <c r="O886" i="1"/>
  <c r="O885" i="1"/>
  <c r="Q882" i="1"/>
  <c r="O878" i="1"/>
  <c r="O851" i="1"/>
  <c r="O850" i="1"/>
  <c r="O838" i="1"/>
  <c r="O833" i="1"/>
  <c r="O829" i="1"/>
  <c r="Q828" i="1"/>
  <c r="Q825" i="1"/>
  <c r="Q823" i="1"/>
  <c r="Q821" i="1"/>
  <c r="Q817" i="1"/>
  <c r="O808" i="1"/>
  <c r="O805" i="1"/>
  <c r="O802" i="1"/>
  <c r="Q799" i="1"/>
  <c r="O798" i="1"/>
  <c r="O794" i="1"/>
  <c r="Q791" i="1"/>
  <c r="Q780" i="1"/>
  <c r="O772" i="1"/>
  <c r="Q771" i="1"/>
  <c r="O768" i="1"/>
  <c r="Q761" i="1"/>
  <c r="Q753" i="1"/>
  <c r="O750" i="1"/>
  <c r="Q745" i="1"/>
  <c r="O725" i="1"/>
  <c r="Q711" i="1"/>
  <c r="Q696" i="1"/>
  <c r="Q689" i="1"/>
  <c r="O682" i="1"/>
  <c r="O679" i="1"/>
  <c r="Q667" i="1"/>
  <c r="Q666" i="1"/>
  <c r="O659" i="1"/>
  <c r="O652" i="1"/>
  <c r="Q646" i="1"/>
  <c r="O643" i="1"/>
  <c r="O615" i="1"/>
  <c r="O609" i="1"/>
  <c r="Q596" i="1"/>
  <c r="Q577" i="1"/>
  <c r="Q567" i="1"/>
  <c r="O555" i="1"/>
  <c r="O542" i="1"/>
  <c r="O525" i="1"/>
  <c r="O521" i="1"/>
  <c r="Q514" i="1"/>
  <c r="Q513" i="1"/>
  <c r="O500" i="1"/>
  <c r="O493" i="1"/>
  <c r="Q489" i="1"/>
  <c r="Q482" i="1"/>
  <c r="Q458" i="1"/>
  <c r="Q451" i="1"/>
  <c r="Q407" i="1"/>
  <c r="O400" i="1"/>
  <c r="Q383" i="1"/>
  <c r="O376" i="1"/>
  <c r="Q370" i="1"/>
  <c r="O369" i="1"/>
  <c r="Q368" i="1"/>
  <c r="Q358" i="1"/>
  <c r="O321" i="1"/>
  <c r="Q297" i="1"/>
  <c r="Q296" i="1"/>
  <c r="Q293" i="1"/>
  <c r="O288" i="1"/>
  <c r="O276" i="1"/>
  <c r="O269" i="1"/>
  <c r="Q261" i="1"/>
  <c r="Q260" i="1"/>
  <c r="O257" i="1"/>
  <c r="O244" i="1"/>
  <c r="O225" i="1"/>
  <c r="Q224" i="1"/>
  <c r="O218" i="1"/>
  <c r="O200" i="1"/>
  <c r="Q197" i="1"/>
  <c r="O188" i="1"/>
  <c r="O168" i="1"/>
  <c r="Q162" i="1"/>
  <c r="O146" i="1"/>
  <c r="Q143" i="1"/>
  <c r="Q136" i="1"/>
  <c r="O127" i="1"/>
  <c r="O101" i="1"/>
  <c r="O97" i="1"/>
  <c r="O88" i="1"/>
  <c r="Q86" i="1"/>
  <c r="Q75" i="1"/>
  <c r="Q71" i="1"/>
  <c r="Q70" i="1"/>
  <c r="O53" i="1"/>
  <c r="Q39" i="1"/>
  <c r="Q22" i="1"/>
  <c r="O18" i="1"/>
  <c r="Q17" i="1"/>
  <c r="O14" i="1"/>
  <c r="Q7" i="1"/>
  <c r="Q3" i="1"/>
  <c r="O2277" i="1"/>
  <c r="N2258" i="1"/>
  <c r="O2258" i="1" s="1"/>
  <c r="P2258" i="1"/>
  <c r="Q2258" i="1" s="1"/>
  <c r="N2024" i="1"/>
  <c r="O2024" i="1" s="1"/>
  <c r="P2024" i="1"/>
  <c r="Q2024" i="1" s="1"/>
  <c r="O2219" i="1"/>
  <c r="O1987" i="1"/>
  <c r="O1781" i="1"/>
  <c r="O1529" i="1"/>
  <c r="O1261" i="1"/>
  <c r="N1243" i="1"/>
  <c r="O1243" i="1" s="1"/>
  <c r="P1243" i="1"/>
  <c r="Q1243" i="1" s="1"/>
  <c r="O1390" i="1"/>
  <c r="O1250" i="1"/>
  <c r="Q999" i="1"/>
  <c r="O637" i="1"/>
  <c r="O2325" i="1"/>
  <c r="Q2288" i="1"/>
  <c r="Q2277" i="1"/>
  <c r="O2271" i="1"/>
  <c r="O2238" i="1"/>
  <c r="N2202" i="1"/>
  <c r="O2202" i="1" s="1"/>
  <c r="O2182" i="1"/>
  <c r="O2168" i="1"/>
  <c r="O2150" i="1"/>
  <c r="O2117" i="1"/>
  <c r="O2108" i="1"/>
  <c r="O2083" i="1"/>
  <c r="O2067" i="1"/>
  <c r="N2057" i="1"/>
  <c r="O2057" i="1" s="1"/>
  <c r="N1991" i="1"/>
  <c r="O1991" i="1" s="1"/>
  <c r="N1963" i="1"/>
  <c r="O1963" i="1" s="1"/>
  <c r="O1937" i="1"/>
  <c r="Q1900" i="1"/>
  <c r="O1815" i="1"/>
  <c r="P1797" i="1"/>
  <c r="Q1797" i="1" s="1"/>
  <c r="Q1776" i="1"/>
  <c r="Q1744" i="1"/>
  <c r="O1740" i="1"/>
  <c r="O1737" i="1"/>
  <c r="O1723" i="1"/>
  <c r="O1716" i="1"/>
  <c r="Q1710" i="1"/>
  <c r="O1666" i="1"/>
  <c r="O1656" i="1"/>
  <c r="O1604" i="1"/>
  <c r="Q1565" i="1"/>
  <c r="O1551" i="1"/>
  <c r="O1515" i="1"/>
  <c r="O1497" i="1"/>
  <c r="O1466" i="1"/>
  <c r="O1449" i="1"/>
  <c r="O1391" i="1"/>
  <c r="N1374" i="1"/>
  <c r="O1374" i="1" s="1"/>
  <c r="O1367" i="1"/>
  <c r="O1364" i="1"/>
  <c r="Q1336" i="1"/>
  <c r="O1313" i="1"/>
  <c r="Q1297" i="1"/>
  <c r="N1280" i="1"/>
  <c r="O1280" i="1" s="1"/>
  <c r="O1248" i="1"/>
  <c r="Q1232" i="1"/>
  <c r="O1208" i="1"/>
  <c r="O1202" i="1"/>
  <c r="O1192" i="1"/>
  <c r="Q1171" i="1"/>
  <c r="Q1149" i="1"/>
  <c r="O1135" i="1"/>
  <c r="O1120" i="1"/>
  <c r="O1104" i="1"/>
  <c r="Q1082" i="1"/>
  <c r="Q1079" i="1"/>
  <c r="O1063" i="1"/>
  <c r="O1060" i="1"/>
  <c r="O1038" i="1"/>
  <c r="O1012" i="1"/>
  <c r="Q967" i="1"/>
  <c r="O964" i="1"/>
  <c r="Q914" i="1"/>
  <c r="Q906" i="1"/>
  <c r="Q895" i="1"/>
  <c r="O882" i="1"/>
  <c r="O876" i="1"/>
  <c r="O873" i="1"/>
  <c r="O859" i="1"/>
  <c r="O832" i="1"/>
  <c r="Q822" i="1"/>
  <c r="O810" i="1"/>
  <c r="O801" i="1"/>
  <c r="Q787" i="1"/>
  <c r="Q763" i="1"/>
  <c r="O754" i="1"/>
  <c r="O700" i="1"/>
  <c r="Q695" i="1"/>
  <c r="Q680" i="1"/>
  <c r="O677" i="1"/>
  <c r="Q656" i="1"/>
  <c r="Q653" i="1"/>
  <c r="O647" i="1"/>
  <c r="Q628" i="1"/>
  <c r="N443" i="1"/>
  <c r="O443" i="1" s="1"/>
  <c r="Q440" i="1"/>
  <c r="O431" i="1"/>
  <c r="O419" i="1"/>
  <c r="O389" i="1"/>
  <c r="Q362" i="1"/>
  <c r="O347" i="1"/>
  <c r="Q332" i="1"/>
  <c r="Q304" i="1"/>
  <c r="O291" i="1"/>
  <c r="Q273" i="1"/>
  <c r="Q270" i="1"/>
  <c r="Q247" i="1"/>
  <c r="Q225" i="1"/>
  <c r="O207" i="1"/>
  <c r="O204" i="1"/>
  <c r="O165" i="1"/>
  <c r="Q157" i="1"/>
  <c r="O149" i="1"/>
  <c r="Q125" i="1"/>
  <c r="Q118" i="1"/>
  <c r="O95" i="1"/>
  <c r="O92" i="1"/>
  <c r="Q77" i="1"/>
  <c r="O74" i="1"/>
  <c r="O47" i="1"/>
  <c r="O40" i="1"/>
  <c r="O12" i="1"/>
  <c r="O1903" i="1"/>
  <c r="O1793" i="1"/>
  <c r="O1554" i="1"/>
  <c r="O1319" i="1"/>
  <c r="O1171" i="1"/>
  <c r="O987" i="1"/>
  <c r="O888" i="1"/>
  <c r="O502" i="1"/>
  <c r="O469" i="1"/>
  <c r="O451" i="1"/>
  <c r="O343" i="1"/>
  <c r="O80" i="1"/>
  <c r="O77" i="1"/>
  <c r="O1773" i="1"/>
  <c r="O2139" i="1"/>
  <c r="O1354" i="1"/>
  <c r="O2237" i="1"/>
  <c r="O1971" i="1"/>
  <c r="O1889" i="1"/>
  <c r="O995" i="1"/>
  <c r="Q878" i="1"/>
  <c r="Q433" i="1"/>
  <c r="O427" i="1"/>
  <c r="Q394" i="1"/>
  <c r="O2119" i="1"/>
  <c r="O1682" i="1"/>
  <c r="O1315" i="1"/>
  <c r="O875" i="1"/>
  <c r="O415" i="1"/>
  <c r="O1603" i="1"/>
  <c r="O1556" i="1"/>
  <c r="N1495" i="1"/>
  <c r="O1495" i="1" s="1"/>
  <c r="P1495" i="1"/>
  <c r="Q1495" i="1" s="1"/>
  <c r="Q1210" i="1"/>
  <c r="Q1207" i="1"/>
  <c r="Q958" i="1"/>
  <c r="O845" i="1"/>
  <c r="Q554" i="1"/>
  <c r="Q53" i="1"/>
  <c r="Q2330" i="1"/>
  <c r="Q2248" i="1"/>
  <c r="O2245" i="1"/>
  <c r="Q2230" i="1"/>
  <c r="Q2224" i="1"/>
  <c r="Q2210" i="1"/>
  <c r="P2200" i="1"/>
  <c r="Q2200" i="1" s="1"/>
  <c r="N2200" i="1"/>
  <c r="O2200" i="1" s="1"/>
  <c r="Q2148" i="1"/>
  <c r="Q2074" i="1"/>
  <c r="Q2004" i="1"/>
  <c r="Q1998" i="1"/>
  <c r="O1945" i="1"/>
  <c r="Q1901" i="1"/>
  <c r="O1899" i="1"/>
  <c r="Q1879" i="1"/>
  <c r="Q1868" i="1"/>
  <c r="Q1826" i="1"/>
  <c r="Q1817" i="1"/>
  <c r="Q1791" i="1"/>
  <c r="O1763" i="1"/>
  <c r="Q1715" i="1"/>
  <c r="Q1701" i="1"/>
  <c r="Q1696" i="1"/>
  <c r="O1675" i="1"/>
  <c r="Q1663" i="1"/>
  <c r="O1647" i="1"/>
  <c r="Q1617" i="1"/>
  <c r="Q1596" i="1"/>
  <c r="Q1594" i="1"/>
  <c r="Q1593" i="1"/>
  <c r="O1575" i="1"/>
  <c r="Q1574" i="1"/>
  <c r="Q1556" i="1"/>
  <c r="Q1498" i="1"/>
  <c r="N1365" i="1"/>
  <c r="O1365" i="1" s="1"/>
  <c r="P1365" i="1"/>
  <c r="Q1365" i="1" s="1"/>
  <c r="Q1352" i="1"/>
  <c r="Q1293" i="1"/>
  <c r="Q1285" i="1"/>
  <c r="Q1272" i="1"/>
  <c r="O1269" i="1"/>
  <c r="O1219" i="1"/>
  <c r="Q1188" i="1"/>
  <c r="Q1172" i="1"/>
  <c r="Q1110" i="1"/>
  <c r="Q1084" i="1"/>
  <c r="Q1070" i="1"/>
  <c r="O1040" i="1"/>
  <c r="Q922" i="1"/>
  <c r="Q902" i="1"/>
  <c r="Q898" i="1"/>
  <c r="N814" i="1"/>
  <c r="O814" i="1" s="1"/>
  <c r="P814" i="1"/>
  <c r="Q814" i="1" s="1"/>
  <c r="Q808" i="1"/>
  <c r="Q798" i="1"/>
  <c r="P692" i="1"/>
  <c r="Q692" i="1" s="1"/>
  <c r="Q682" i="1"/>
  <c r="Q603" i="1"/>
  <c r="Q600" i="1"/>
  <c r="N519" i="1"/>
  <c r="O519" i="1" s="1"/>
  <c r="P519" i="1"/>
  <c r="Q519" i="1" s="1"/>
  <c r="Q500" i="1"/>
  <c r="Q483" i="1"/>
  <c r="O435" i="1"/>
  <c r="O314" i="1"/>
  <c r="Q281" i="1"/>
  <c r="Q274" i="1"/>
  <c r="Q158" i="1"/>
  <c r="O156" i="1"/>
  <c r="Q131" i="1"/>
  <c r="Q123" i="1"/>
  <c r="Q82" i="1"/>
  <c r="Q79" i="1"/>
  <c r="Q57" i="1"/>
  <c r="Q8" i="1"/>
  <c r="P1993" i="1"/>
  <c r="Q1993" i="1" s="1"/>
  <c r="O955" i="1"/>
  <c r="O1112" i="1"/>
  <c r="O486" i="1"/>
  <c r="O59" i="1"/>
  <c r="O2324" i="1"/>
  <c r="Q2181" i="1"/>
  <c r="O1857" i="1"/>
  <c r="Q1318" i="1"/>
  <c r="Q1315" i="1"/>
  <c r="O940" i="1"/>
  <c r="Q875" i="1"/>
  <c r="O786" i="1"/>
  <c r="Q480" i="1"/>
  <c r="Q290" i="1"/>
  <c r="Q151" i="1"/>
  <c r="Q21" i="1"/>
  <c r="O2332" i="1"/>
  <c r="Q2320" i="1"/>
  <c r="O2279" i="1"/>
  <c r="O2233" i="1"/>
  <c r="O2210" i="1"/>
  <c r="O2148" i="1"/>
  <c r="Q2124" i="1"/>
  <c r="Q2121" i="1"/>
  <c r="Q2090" i="1"/>
  <c r="Q2007" i="1"/>
  <c r="P1991" i="1"/>
  <c r="Q1991" i="1" s="1"/>
  <c r="Q1977" i="1"/>
  <c r="O1961" i="1"/>
  <c r="Q1932" i="1"/>
  <c r="Q1924" i="1"/>
  <c r="Q1916" i="1"/>
  <c r="Q1832" i="1"/>
  <c r="Q1783" i="1"/>
  <c r="Q1768" i="1"/>
  <c r="Q1742" i="1"/>
  <c r="Q1720" i="1"/>
  <c r="O1704" i="1"/>
  <c r="O1700" i="1"/>
  <c r="O1680" i="1"/>
  <c r="Q1672" i="1"/>
  <c r="Q1641" i="1"/>
  <c r="O1629" i="1"/>
  <c r="Q1608" i="1"/>
  <c r="O1605" i="1"/>
  <c r="Q1589" i="1"/>
  <c r="O1583" i="1"/>
  <c r="Q1578" i="1"/>
  <c r="Q1575" i="1"/>
  <c r="O1559" i="1"/>
  <c r="O1528" i="1"/>
  <c r="O1479" i="1"/>
  <c r="Q1463" i="1"/>
  <c r="Q1377" i="1"/>
  <c r="O1324" i="1"/>
  <c r="Q1308" i="1"/>
  <c r="N1296" i="1"/>
  <c r="O1296" i="1" s="1"/>
  <c r="P1296" i="1"/>
  <c r="Q1296" i="1" s="1"/>
  <c r="O1249" i="1"/>
  <c r="Q1227" i="1"/>
  <c r="O1200" i="1"/>
  <c r="P1161" i="1"/>
  <c r="Q1161" i="1" s="1"/>
  <c r="O1146" i="1"/>
  <c r="Q1140" i="1"/>
  <c r="Q1113" i="1"/>
  <c r="Q1101" i="1"/>
  <c r="Q1099" i="1"/>
  <c r="Q1098" i="1"/>
  <c r="Q1053" i="1"/>
  <c r="Q1042" i="1"/>
  <c r="Q1032" i="1"/>
  <c r="Q977" i="1"/>
  <c r="O939" i="1"/>
  <c r="Q938" i="1"/>
  <c r="Q935" i="1"/>
  <c r="Q911" i="1"/>
  <c r="Q850" i="1"/>
  <c r="O836" i="1"/>
  <c r="Q769" i="1"/>
  <c r="O690" i="1"/>
  <c r="O672" i="1"/>
  <c r="O566" i="1"/>
  <c r="Q557" i="1"/>
  <c r="Q538" i="1"/>
  <c r="Q488" i="1"/>
  <c r="O485" i="1"/>
  <c r="Q438" i="1"/>
  <c r="Q435" i="1"/>
  <c r="Q366" i="1"/>
  <c r="O338" i="1"/>
  <c r="Q320" i="1"/>
  <c r="Q314" i="1"/>
  <c r="O298" i="1"/>
  <c r="Q287" i="1"/>
  <c r="O271" i="1"/>
  <c r="O261" i="1"/>
  <c r="Q256" i="1"/>
  <c r="O236" i="1"/>
  <c r="Q180" i="1"/>
  <c r="Q146" i="1"/>
  <c r="Q135" i="1"/>
  <c r="Q132" i="1"/>
  <c r="O120" i="1"/>
  <c r="O35" i="1"/>
  <c r="O26" i="1"/>
  <c r="Q6" i="1"/>
  <c r="P1557" i="1"/>
  <c r="Q1557" i="1" s="1"/>
  <c r="N1557" i="1"/>
  <c r="O1557" i="1" s="1"/>
  <c r="O1621" i="1"/>
  <c r="O1379" i="1"/>
  <c r="O436" i="1"/>
  <c r="O154" i="1"/>
  <c r="O109" i="1"/>
  <c r="O21" i="1"/>
  <c r="O1879" i="1"/>
  <c r="Q1805" i="1"/>
  <c r="O1749" i="1"/>
  <c r="O1398" i="1"/>
  <c r="O1285" i="1"/>
  <c r="Q998" i="1"/>
  <c r="P868" i="1"/>
  <c r="Q868" i="1" s="1"/>
  <c r="N868" i="1"/>
  <c r="O868" i="1" s="1"/>
  <c r="O483" i="1"/>
  <c r="P441" i="1"/>
  <c r="Q441" i="1" s="1"/>
  <c r="N441" i="1"/>
  <c r="O441" i="1" s="1"/>
  <c r="Q430" i="1"/>
  <c r="Q391" i="1"/>
  <c r="Q349" i="1"/>
  <c r="Q164" i="1"/>
  <c r="O2320" i="1"/>
  <c r="O2296" i="1"/>
  <c r="Q2274" i="1"/>
  <c r="N2264" i="1"/>
  <c r="O2264" i="1" s="1"/>
  <c r="P2264" i="1"/>
  <c r="Q2264" i="1" s="1"/>
  <c r="O2263" i="1"/>
  <c r="P2256" i="1"/>
  <c r="Q2256" i="1" s="1"/>
  <c r="N2256" i="1"/>
  <c r="O2256" i="1" s="1"/>
  <c r="Q2207" i="1"/>
  <c r="O2193" i="1"/>
  <c r="Q2164" i="1"/>
  <c r="O2154" i="1"/>
  <c r="O2147" i="1"/>
  <c r="Q2141" i="1"/>
  <c r="O2104" i="1"/>
  <c r="O2090" i="1"/>
  <c r="O2058" i="1"/>
  <c r="Q2041" i="1"/>
  <c r="N2025" i="1"/>
  <c r="O2025" i="1" s="1"/>
  <c r="Q2018" i="1"/>
  <c r="O2007" i="1"/>
  <c r="Q1988" i="1"/>
  <c r="O1979" i="1"/>
  <c r="N1948" i="1"/>
  <c r="O1948" i="1" s="1"/>
  <c r="P1948" i="1"/>
  <c r="Q1948" i="1" s="1"/>
  <c r="O1944" i="1"/>
  <c r="O1929" i="1"/>
  <c r="O1865" i="1"/>
  <c r="N1852" i="1"/>
  <c r="O1852" i="1" s="1"/>
  <c r="P1852" i="1"/>
  <c r="Q1852" i="1" s="1"/>
  <c r="Q1850" i="1"/>
  <c r="O1839" i="1"/>
  <c r="O1832" i="1"/>
  <c r="Q1815" i="1"/>
  <c r="O1803" i="1"/>
  <c r="Q1755" i="1"/>
  <c r="Q1737" i="1"/>
  <c r="O1709" i="1"/>
  <c r="O1693" i="1"/>
  <c r="O1674" i="1"/>
  <c r="O1667" i="1"/>
  <c r="O1643" i="1"/>
  <c r="Q1631" i="1"/>
  <c r="Q1612" i="1"/>
  <c r="O1564" i="1"/>
  <c r="O1540" i="1"/>
  <c r="O1522" i="1"/>
  <c r="O1519" i="1"/>
  <c r="O1510" i="1"/>
  <c r="Q1479" i="1"/>
  <c r="O1463" i="1"/>
  <c r="Q1446" i="1"/>
  <c r="Q1429" i="1"/>
  <c r="O1423" i="1"/>
  <c r="Q1399" i="1"/>
  <c r="Q1372" i="1"/>
  <c r="O1362" i="1"/>
  <c r="Q1346" i="1"/>
  <c r="O1334" i="1"/>
  <c r="O1326" i="1"/>
  <c r="O1268" i="1"/>
  <c r="Q1245" i="1"/>
  <c r="O1205" i="1"/>
  <c r="O1190" i="1"/>
  <c r="O1161" i="1"/>
  <c r="Q1138" i="1"/>
  <c r="O1130" i="1"/>
  <c r="Q1129" i="1"/>
  <c r="O1070" i="1"/>
  <c r="O1054" i="1"/>
  <c r="Q1045" i="1"/>
  <c r="O1035" i="1"/>
  <c r="O979" i="1"/>
  <c r="O962" i="1"/>
  <c r="O953" i="1"/>
  <c r="O947" i="1"/>
  <c r="Q942" i="1"/>
  <c r="Q928" i="1"/>
  <c r="O911" i="1"/>
  <c r="O870" i="1"/>
  <c r="Q864" i="1"/>
  <c r="Q846" i="1"/>
  <c r="O839" i="1"/>
  <c r="Q824" i="1"/>
  <c r="O813" i="1"/>
  <c r="O784" i="1"/>
  <c r="Q775" i="1"/>
  <c r="Q727" i="1"/>
  <c r="O718" i="1"/>
  <c r="N695" i="1"/>
  <c r="O695" i="1" s="1"/>
  <c r="O687" i="1"/>
  <c r="O675" i="1"/>
  <c r="N670" i="1"/>
  <c r="O670" i="1" s="1"/>
  <c r="P670" i="1"/>
  <c r="Q670" i="1" s="1"/>
  <c r="Q639" i="1"/>
  <c r="Q636" i="1"/>
  <c r="Q625" i="1"/>
  <c r="O622" i="1"/>
  <c r="O619" i="1"/>
  <c r="O612" i="1"/>
  <c r="O608" i="1"/>
  <c r="O576" i="1"/>
  <c r="O568" i="1"/>
  <c r="O549" i="1"/>
  <c r="O538" i="1"/>
  <c r="O455" i="1"/>
  <c r="O422" i="1"/>
  <c r="O417" i="1"/>
  <c r="Q404" i="1"/>
  <c r="Q399" i="1"/>
  <c r="O344" i="1"/>
  <c r="O303" i="1"/>
  <c r="Q220" i="1"/>
  <c r="Q210" i="1"/>
  <c r="O205" i="1"/>
  <c r="O180" i="1"/>
  <c r="O116" i="1"/>
  <c r="O107" i="1"/>
  <c r="Q92" i="1"/>
  <c r="O87" i="1"/>
  <c r="Q29" i="1"/>
  <c r="Q26" i="1"/>
  <c r="Q2337" i="1"/>
  <c r="Q2335" i="1"/>
  <c r="Q2326" i="1"/>
  <c r="Q2304" i="1"/>
  <c r="O2302" i="1"/>
  <c r="Q2300" i="1"/>
  <c r="Q2268" i="1"/>
  <c r="Q2237" i="1"/>
  <c r="Q2220" i="1"/>
  <c r="O2198" i="1"/>
  <c r="O2195" i="1"/>
  <c r="Q2173" i="1"/>
  <c r="Q2172" i="1"/>
  <c r="Q2133" i="1"/>
  <c r="Q2129" i="1"/>
  <c r="O2125" i="1"/>
  <c r="Q2122" i="1"/>
  <c r="Q2105" i="1"/>
  <c r="Q2086" i="1"/>
  <c r="Q2084" i="1"/>
  <c r="Q2067" i="1"/>
  <c r="Q2058" i="1"/>
  <c r="Q2047" i="1"/>
  <c r="Q2037" i="1"/>
  <c r="Q2031" i="1"/>
  <c r="Q1995" i="1"/>
  <c r="Q1965" i="1"/>
  <c r="Q1963" i="1"/>
  <c r="Q1955" i="1"/>
  <c r="Q1941" i="1"/>
  <c r="O1931" i="1"/>
  <c r="O1923" i="1"/>
  <c r="O1909" i="1"/>
  <c r="Q1895" i="1"/>
  <c r="Q1880" i="1"/>
  <c r="Q1858" i="1"/>
  <c r="Q1846" i="1"/>
  <c r="Q1830" i="1"/>
  <c r="Q1822" i="1"/>
  <c r="Q1806" i="1"/>
  <c r="O1790" i="1"/>
  <c r="Q1787" i="1"/>
  <c r="Q1784" i="1"/>
  <c r="O1765" i="1"/>
  <c r="Q1756" i="1"/>
  <c r="Q1721" i="1"/>
  <c r="Q1705" i="1"/>
  <c r="Q1689" i="1"/>
  <c r="O1686" i="1"/>
  <c r="O1651" i="1"/>
  <c r="O1633" i="1"/>
  <c r="Q1619" i="1"/>
  <c r="Q1616" i="1"/>
  <c r="Q1609" i="1"/>
  <c r="Q1603" i="1"/>
  <c r="Q1600" i="1"/>
  <c r="Q1592" i="1"/>
  <c r="O1571" i="1"/>
  <c r="O1548" i="1"/>
  <c r="Q1546" i="1"/>
  <c r="Q1543" i="1"/>
  <c r="Q1538" i="1"/>
  <c r="Q1521" i="1"/>
  <c r="Q1518" i="1"/>
  <c r="Q1510" i="1"/>
  <c r="Q1502" i="1"/>
  <c r="O1478" i="1"/>
  <c r="Q1464" i="1"/>
  <c r="Q1433" i="1"/>
  <c r="O1400" i="1"/>
  <c r="Q1384" i="1"/>
  <c r="Q1373" i="1"/>
  <c r="Q1368" i="1"/>
  <c r="Q1364" i="1"/>
  <c r="O1356" i="1"/>
  <c r="Q1348" i="1"/>
  <c r="Q1326" i="1"/>
  <c r="Q1310" i="1"/>
  <c r="O1307" i="1"/>
  <c r="Q1305" i="1"/>
  <c r="Q1290" i="1"/>
  <c r="Q1289" i="1"/>
  <c r="Q1286" i="1"/>
  <c r="Q1277" i="1"/>
  <c r="Q1274" i="1"/>
  <c r="Q1271" i="1"/>
  <c r="Q1268" i="1"/>
  <c r="Q1251" i="1"/>
  <c r="Q1249" i="1"/>
  <c r="O1216" i="1"/>
  <c r="O1195" i="1"/>
  <c r="O1184" i="1"/>
  <c r="O1173" i="1"/>
  <c r="Q1148" i="1"/>
  <c r="Q1141" i="1"/>
  <c r="O1114" i="1"/>
  <c r="Q1097" i="1"/>
  <c r="Q1092" i="1"/>
  <c r="O1086" i="1"/>
  <c r="O1078" i="1"/>
  <c r="Q1066" i="1"/>
  <c r="O1064" i="1"/>
  <c r="Q1062" i="1"/>
  <c r="Q1029" i="1"/>
  <c r="Q1028" i="1"/>
  <c r="Q1006" i="1"/>
  <c r="Q1003" i="1"/>
  <c r="Q983" i="1"/>
  <c r="Q974" i="1"/>
  <c r="O971" i="1"/>
  <c r="Q969" i="1"/>
  <c r="Q951" i="1"/>
  <c r="Q948" i="1"/>
  <c r="Q891" i="1"/>
  <c r="Q887" i="1"/>
  <c r="Q883" i="1"/>
  <c r="Q881" i="1"/>
  <c r="Q857" i="1"/>
  <c r="Q851" i="1"/>
  <c r="Q842" i="1"/>
  <c r="Q839" i="1"/>
  <c r="Q836" i="1"/>
  <c r="Q810" i="1"/>
  <c r="Q807" i="1"/>
  <c r="Q783" i="1"/>
  <c r="Q779" i="1"/>
  <c r="Q777" i="1"/>
  <c r="Q776" i="1"/>
  <c r="Q759" i="1"/>
  <c r="Q751" i="1"/>
  <c r="Q750" i="1"/>
  <c r="Q730" i="1"/>
  <c r="Q722" i="1"/>
  <c r="Q719" i="1"/>
  <c r="Q701" i="1"/>
  <c r="Q673" i="1"/>
  <c r="Q662" i="1"/>
  <c r="Q627" i="1"/>
  <c r="Q624" i="1"/>
  <c r="Q623" i="1"/>
  <c r="Q620" i="1"/>
  <c r="Q613" i="1"/>
  <c r="Q611" i="1"/>
  <c r="Q604" i="1"/>
  <c r="Q594" i="1"/>
  <c r="Q592" i="1"/>
  <c r="Q568" i="1"/>
  <c r="Q560" i="1"/>
  <c r="Q550" i="1"/>
  <c r="Q547" i="1"/>
  <c r="O532" i="1"/>
  <c r="Q528" i="1"/>
  <c r="Q520" i="1"/>
  <c r="O477" i="1"/>
  <c r="Q475" i="1"/>
  <c r="Q461" i="1"/>
  <c r="Q459" i="1"/>
  <c r="Q427" i="1"/>
  <c r="Q414" i="1"/>
  <c r="Q405" i="1"/>
  <c r="Q386" i="1"/>
  <c r="Q382" i="1"/>
  <c r="Q354" i="1"/>
  <c r="Q346" i="1"/>
  <c r="Q339" i="1"/>
  <c r="O331" i="1"/>
  <c r="Q322" i="1"/>
  <c r="Q321" i="1"/>
  <c r="Q317" i="1"/>
  <c r="O310" i="1"/>
  <c r="Q295" i="1"/>
  <c r="Q294" i="1"/>
  <c r="Q291" i="1"/>
  <c r="Q266" i="1"/>
  <c r="Q265" i="1"/>
  <c r="Q211" i="1"/>
  <c r="Q191" i="1"/>
  <c r="Q187" i="1"/>
  <c r="O184" i="1"/>
  <c r="Q168" i="1"/>
  <c r="Q165" i="1"/>
  <c r="O160" i="1"/>
  <c r="O122" i="1"/>
  <c r="Q113" i="1"/>
  <c r="Q111" i="1"/>
  <c r="Q108" i="1"/>
  <c r="Q93" i="1"/>
  <c r="Q72" i="1"/>
  <c r="Q64" i="1"/>
  <c r="O61" i="1"/>
  <c r="Q41" i="1"/>
  <c r="Q18" i="1"/>
  <c r="Q2329" i="1"/>
  <c r="Q2327" i="1"/>
  <c r="O2326" i="1"/>
  <c r="Q2319" i="1"/>
  <c r="Q2275" i="1"/>
  <c r="Q2273" i="1"/>
  <c r="O2257" i="1"/>
  <c r="Q2247" i="1"/>
  <c r="O2203" i="1"/>
  <c r="Q2197" i="1"/>
  <c r="Q2182" i="1"/>
  <c r="Q2154" i="1"/>
  <c r="Q2143" i="1"/>
  <c r="Q2142" i="1"/>
  <c r="Q2130" i="1"/>
  <c r="Q2109" i="1"/>
  <c r="Q2106" i="1"/>
  <c r="Q2104" i="1"/>
  <c r="O2099" i="1"/>
  <c r="Q2091" i="1"/>
  <c r="N2088" i="1"/>
  <c r="O2088" i="1" s="1"/>
  <c r="O2075" i="1"/>
  <c r="O2072" i="1"/>
  <c r="Q2063" i="1"/>
  <c r="Q2056" i="1"/>
  <c r="Q1992" i="1"/>
  <c r="Q1975" i="1"/>
  <c r="N1946" i="1"/>
  <c r="O1946" i="1" s="1"/>
  <c r="Q1931" i="1"/>
  <c r="Q1930" i="1"/>
  <c r="Q1923" i="1"/>
  <c r="Q1921" i="1"/>
  <c r="Q1913" i="1"/>
  <c r="Q1908" i="1"/>
  <c r="O1905" i="1"/>
  <c r="O1881" i="1"/>
  <c r="Q1867" i="1"/>
  <c r="O1855" i="1"/>
  <c r="Q1849" i="1"/>
  <c r="Q1792" i="1"/>
  <c r="Q1767" i="1"/>
  <c r="O1757" i="1"/>
  <c r="Q1743" i="1"/>
  <c r="O1736" i="1"/>
  <c r="Q1734" i="1"/>
  <c r="Q1729" i="1"/>
  <c r="Q1708" i="1"/>
  <c r="O1692" i="1"/>
  <c r="Q1668" i="1"/>
  <c r="Q1653" i="1"/>
  <c r="Q1651" i="1"/>
  <c r="Q1650" i="1"/>
  <c r="Q1638" i="1"/>
  <c r="O1630" i="1"/>
  <c r="Q1614" i="1"/>
  <c r="Q1606" i="1"/>
  <c r="O1597" i="1"/>
  <c r="Q1595" i="1"/>
  <c r="Q1530" i="1"/>
  <c r="Q1507" i="1"/>
  <c r="Q1506" i="1"/>
  <c r="Q1457" i="1"/>
  <c r="Q1449" i="1"/>
  <c r="Q1420" i="1"/>
  <c r="Q1416" i="1"/>
  <c r="Q1414" i="1"/>
  <c r="Q1408" i="1"/>
  <c r="Q1397" i="1"/>
  <c r="Q1356" i="1"/>
  <c r="Q1353" i="1"/>
  <c r="Q1322" i="1"/>
  <c r="Q1316" i="1"/>
  <c r="Q1306" i="1"/>
  <c r="O1265" i="1"/>
  <c r="O1263" i="1"/>
  <c r="Q1247" i="1"/>
  <c r="Q1240" i="1"/>
  <c r="O1231" i="1"/>
  <c r="O1223" i="1"/>
  <c r="Q1213" i="1"/>
  <c r="Q1208" i="1"/>
  <c r="Q1189" i="1"/>
  <c r="Q1170" i="1"/>
  <c r="Q1146" i="1"/>
  <c r="Q1130" i="1"/>
  <c r="Q1122" i="1"/>
  <c r="Q1111" i="1"/>
  <c r="Q1105" i="1"/>
  <c r="Q1104" i="1"/>
  <c r="Q1089" i="1"/>
  <c r="Q1086" i="1"/>
  <c r="Q1085" i="1"/>
  <c r="Q1081" i="1"/>
  <c r="Q1077" i="1"/>
  <c r="O1074" i="1"/>
  <c r="Q1046" i="1"/>
  <c r="Q1043" i="1"/>
  <c r="Q1013" i="1"/>
  <c r="Q992" i="1"/>
  <c r="Q990" i="1"/>
  <c r="Q980" i="1"/>
  <c r="Q970" i="1"/>
  <c r="Q925" i="1"/>
  <c r="O923" i="1"/>
  <c r="Q913" i="1"/>
  <c r="Q910" i="1"/>
  <c r="Q899" i="1"/>
  <c r="Q879" i="1"/>
  <c r="Q876" i="1"/>
  <c r="Q865" i="1"/>
  <c r="O853" i="1"/>
  <c r="Q770" i="1"/>
  <c r="Q762" i="1"/>
  <c r="Q733" i="1"/>
  <c r="Q684" i="1"/>
  <c r="Q683" i="1"/>
  <c r="O674" i="1"/>
  <c r="Q660" i="1"/>
  <c r="Q659" i="1"/>
  <c r="Q655" i="1"/>
  <c r="Q651" i="1"/>
  <c r="Q642" i="1"/>
  <c r="Q632" i="1"/>
  <c r="Q609" i="1"/>
  <c r="Q601" i="1"/>
  <c r="Q523" i="1"/>
  <c r="Q518" i="1"/>
  <c r="Q510" i="1"/>
  <c r="O501" i="1"/>
  <c r="O453" i="1"/>
  <c r="Q442" i="1"/>
  <c r="Q420" i="1"/>
  <c r="Q408" i="1"/>
  <c r="Q395" i="1"/>
  <c r="Q392" i="1"/>
  <c r="Q380" i="1"/>
  <c r="Q378" i="1"/>
  <c r="Q328" i="1"/>
  <c r="Q282" i="1"/>
  <c r="Q280" i="1"/>
  <c r="Q272" i="1"/>
  <c r="Q268" i="1"/>
  <c r="Q223" i="1"/>
  <c r="Q209" i="1"/>
  <c r="Q208" i="1"/>
  <c r="Q196" i="1"/>
  <c r="Q145" i="1"/>
  <c r="Q144" i="1"/>
  <c r="Q127" i="1"/>
  <c r="Q119" i="1"/>
  <c r="Q84" i="1"/>
  <c r="Q83" i="1"/>
  <c r="Q58" i="1"/>
  <c r="O46" i="1"/>
  <c r="Q44" i="1"/>
  <c r="Q37" i="1"/>
  <c r="Q31" i="1"/>
  <c r="Q30" i="1"/>
  <c r="Q27" i="1"/>
  <c r="O2323" i="1"/>
  <c r="O2316" i="1"/>
  <c r="Q2310" i="1"/>
  <c r="Q2305" i="1"/>
  <c r="Q2299" i="1"/>
  <c r="Q2297" i="1"/>
  <c r="Q2292" i="1"/>
  <c r="Q2289" i="1"/>
  <c r="O2286" i="1"/>
  <c r="Q2267" i="1"/>
  <c r="Q2265" i="1"/>
  <c r="O2251" i="1"/>
  <c r="Q2240" i="1"/>
  <c r="Q2231" i="1"/>
  <c r="Q2215" i="1"/>
  <c r="Q2208" i="1"/>
  <c r="Q2203" i="1"/>
  <c r="Q2196" i="1"/>
  <c r="Q2190" i="1"/>
  <c r="Q2174" i="1"/>
  <c r="Q2166" i="1"/>
  <c r="O2161" i="1"/>
  <c r="O2157" i="1"/>
  <c r="Q2155" i="1"/>
  <c r="Q2137" i="1"/>
  <c r="Q2112" i="1"/>
  <c r="O2101" i="1"/>
  <c r="Q2095" i="1"/>
  <c r="Q2093" i="1"/>
  <c r="O2091" i="1"/>
  <c r="Q2088" i="1"/>
  <c r="Q2087" i="1"/>
  <c r="O2079" i="1"/>
  <c r="Q2071" i="1"/>
  <c r="Q2069" i="1"/>
  <c r="Q2068" i="1"/>
  <c r="Q2061" i="1"/>
  <c r="Q2059" i="1"/>
  <c r="O2055" i="1"/>
  <c r="Q2033" i="1"/>
  <c r="O2026" i="1"/>
  <c r="Q2010" i="1"/>
  <c r="Q2005" i="1"/>
  <c r="Q2003" i="1"/>
  <c r="O2000" i="1"/>
  <c r="Q1996" i="1"/>
  <c r="O1990" i="1"/>
  <c r="Q1971" i="1"/>
  <c r="Q1956" i="1"/>
  <c r="Q1951" i="1"/>
  <c r="Q1949" i="1"/>
  <c r="Q1946" i="1"/>
  <c r="Q1943" i="1"/>
  <c r="O1940" i="1"/>
  <c r="O1930" i="1"/>
  <c r="O1927" i="1"/>
  <c r="Q1911" i="1"/>
  <c r="Q1905" i="1"/>
  <c r="Q1896" i="1"/>
  <c r="O1894" i="1"/>
  <c r="Q1874" i="1"/>
  <c r="O1871" i="1"/>
  <c r="Q1833" i="1"/>
  <c r="O1827" i="1"/>
  <c r="Q1825" i="1"/>
  <c r="O1811" i="1"/>
  <c r="Q1809" i="1"/>
  <c r="Q1798" i="1"/>
  <c r="O1795" i="1"/>
  <c r="Q1794" i="1"/>
  <c r="O1792" i="1"/>
  <c r="Q1788" i="1"/>
  <c r="O1786" i="1"/>
  <c r="O1779" i="1"/>
  <c r="O1774" i="1"/>
  <c r="Q1750" i="1"/>
  <c r="O1747" i="1"/>
  <c r="Q1732" i="1"/>
  <c r="Q1726" i="1"/>
  <c r="O1685" i="1"/>
  <c r="Q1670" i="1"/>
  <c r="Q1662" i="1"/>
  <c r="Q1647" i="1"/>
  <c r="Q1644" i="1"/>
  <c r="Q1634" i="1"/>
  <c r="O1632" i="1"/>
  <c r="Q1618" i="1"/>
  <c r="O1609" i="1"/>
  <c r="O1587" i="1"/>
  <c r="O1579" i="1"/>
  <c r="Q1576" i="1"/>
  <c r="Q1569" i="1"/>
  <c r="Q1545" i="1"/>
  <c r="Q1537" i="1"/>
  <c r="Q1535" i="1"/>
  <c r="Q1527" i="1"/>
  <c r="O1524" i="1"/>
  <c r="O1506" i="1"/>
  <c r="Q1447" i="1"/>
  <c r="Q1434" i="1"/>
  <c r="Q1411" i="1"/>
  <c r="Q1405" i="1"/>
  <c r="O1392" i="1"/>
  <c r="Q1380" i="1"/>
  <c r="Q1378" i="1"/>
  <c r="O1375" i="1"/>
  <c r="Q1347" i="1"/>
  <c r="Q1345" i="1"/>
  <c r="O1342" i="1"/>
  <c r="O1337" i="1"/>
  <c r="Q1327" i="1"/>
  <c r="Q1319" i="1"/>
  <c r="O1316" i="1"/>
  <c r="Q1304" i="1"/>
  <c r="Q1302" i="1"/>
  <c r="O1299" i="1"/>
  <c r="O1294" i="1"/>
  <c r="Q1278" i="1"/>
  <c r="Q1263" i="1"/>
  <c r="Q1260" i="1"/>
  <c r="Q1252" i="1"/>
  <c r="Q1244" i="1"/>
  <c r="O1238" i="1"/>
  <c r="Q1236" i="1"/>
  <c r="O1233" i="1"/>
  <c r="O1228" i="1"/>
  <c r="O1225" i="1"/>
  <c r="O1215" i="1"/>
  <c r="O1203" i="1"/>
  <c r="Q1200" i="1"/>
  <c r="Q1193" i="1"/>
  <c r="Q1178" i="1"/>
  <c r="Q1162" i="1"/>
  <c r="Q1155" i="1"/>
  <c r="O1127" i="1"/>
  <c r="Q1126" i="1"/>
  <c r="O1124" i="1"/>
  <c r="O1077" i="1"/>
  <c r="Q1067" i="1"/>
  <c r="Q1061" i="1"/>
  <c r="Q1060" i="1"/>
  <c r="O1051" i="1"/>
  <c r="O1048" i="1"/>
  <c r="Q1041" i="1"/>
  <c r="O1008" i="1"/>
  <c r="Q1005" i="1"/>
  <c r="Q1004" i="1"/>
  <c r="O996" i="1"/>
  <c r="O980" i="1"/>
  <c r="Q968" i="1"/>
  <c r="Q966" i="1"/>
  <c r="O963" i="1"/>
  <c r="O943" i="1"/>
  <c r="Q923" i="1"/>
  <c r="O899" i="1"/>
  <c r="Q893" i="1"/>
  <c r="O879" i="1"/>
  <c r="Q859" i="1"/>
  <c r="Q855" i="1"/>
  <c r="O848" i="1"/>
  <c r="Q840" i="1"/>
  <c r="O816" i="1"/>
  <c r="Q811" i="1"/>
  <c r="Q802" i="1"/>
  <c r="O799" i="1"/>
  <c r="Q794" i="1"/>
  <c r="O791" i="1"/>
  <c r="Q778" i="1"/>
  <c r="O766" i="1"/>
  <c r="Q755" i="1"/>
  <c r="Q752" i="1"/>
  <c r="O747" i="1"/>
  <c r="O738" i="1"/>
  <c r="Q723" i="1"/>
  <c r="Q714" i="1"/>
  <c r="Q710" i="1"/>
  <c r="Q698" i="1"/>
  <c r="O691" i="1"/>
  <c r="Q679" i="1"/>
  <c r="Q671" i="1"/>
  <c r="Q668" i="1"/>
  <c r="Q665" i="1"/>
  <c r="O651" i="1"/>
  <c r="O648" i="1"/>
  <c r="O645" i="1"/>
  <c r="O632" i="1"/>
  <c r="Q614" i="1"/>
  <c r="Q582" i="1"/>
  <c r="O580" i="1"/>
  <c r="Q570" i="1"/>
  <c r="Q569" i="1"/>
  <c r="O561" i="1"/>
  <c r="Q559" i="1"/>
  <c r="Q558" i="1"/>
  <c r="Q537" i="1"/>
  <c r="O531" i="1"/>
  <c r="Q529" i="1"/>
  <c r="Q515" i="1"/>
  <c r="O512" i="1"/>
  <c r="O504" i="1"/>
  <c r="Q501" i="1"/>
  <c r="Q499" i="1"/>
  <c r="O496" i="1"/>
  <c r="Q486" i="1"/>
  <c r="O484" i="1"/>
  <c r="Q474" i="1"/>
  <c r="Q473" i="1"/>
  <c r="O465" i="1"/>
  <c r="Q462" i="1"/>
  <c r="Q456" i="1"/>
  <c r="Q453" i="1"/>
  <c r="Q452" i="1"/>
  <c r="Q431" i="1"/>
  <c r="Q428" i="1"/>
  <c r="O423" i="1"/>
  <c r="O392" i="1"/>
  <c r="Q369" i="1"/>
  <c r="O364" i="1"/>
  <c r="O359" i="1"/>
  <c r="Q356" i="1"/>
  <c r="Q355" i="1"/>
  <c r="O352" i="1"/>
  <c r="O330" i="1"/>
  <c r="Q323" i="1"/>
  <c r="Q308" i="1"/>
  <c r="O306" i="1"/>
  <c r="O299" i="1"/>
  <c r="Q277" i="1"/>
  <c r="O268" i="1"/>
  <c r="O259" i="1"/>
  <c r="Q251" i="1"/>
  <c r="O248" i="1"/>
  <c r="Q239" i="1"/>
  <c r="O216" i="1"/>
  <c r="Q214" i="1"/>
  <c r="Q212" i="1"/>
  <c r="Q205" i="1"/>
  <c r="Q202" i="1"/>
  <c r="Q192" i="1"/>
  <c r="O183" i="1"/>
  <c r="Q170" i="1"/>
  <c r="Q161" i="1"/>
  <c r="O159" i="1"/>
  <c r="Q138" i="1"/>
  <c r="Q133" i="1"/>
  <c r="O115" i="1"/>
  <c r="Q114" i="1"/>
  <c r="Q103" i="1"/>
  <c r="O93" i="1"/>
  <c r="O91" i="1"/>
  <c r="Q48" i="1"/>
  <c r="O33" i="1"/>
  <c r="O30" i="1"/>
  <c r="Q2" i="1"/>
  <c r="O3" i="1"/>
  <c r="O2335" i="1"/>
  <c r="O2315" i="1"/>
  <c r="P2308" i="1"/>
  <c r="Q2308" i="1" s="1"/>
  <c r="O2260" i="1"/>
  <c r="O2242" i="1"/>
  <c r="O2226" i="1"/>
  <c r="O2189" i="1"/>
  <c r="N2143" i="1"/>
  <c r="O2143" i="1" s="1"/>
  <c r="N2082" i="1"/>
  <c r="O2082" i="1" s="1"/>
  <c r="O2059" i="1"/>
  <c r="O2050" i="1"/>
  <c r="O2022" i="1"/>
  <c r="O2011" i="1"/>
  <c r="O1960" i="1"/>
  <c r="N1908" i="1"/>
  <c r="O1908" i="1" s="1"/>
  <c r="P1851" i="1"/>
  <c r="Q1851" i="1" s="1"/>
  <c r="N1851" i="1"/>
  <c r="O1851" i="1" s="1"/>
  <c r="O1801" i="1"/>
  <c r="P1740" i="1"/>
  <c r="Q1740" i="1" s="1"/>
  <c r="O1715" i="1"/>
  <c r="O1639" i="1"/>
  <c r="O1622" i="1"/>
  <c r="O1543" i="1"/>
  <c r="N1408" i="1"/>
  <c r="O1408" i="1" s="1"/>
  <c r="O1311" i="1"/>
  <c r="O1292" i="1"/>
  <c r="O1274" i="1"/>
  <c r="O1183" i="1"/>
  <c r="O1154" i="1"/>
  <c r="O1132" i="1"/>
  <c r="O1111" i="1"/>
  <c r="O1097" i="1"/>
  <c r="O1065" i="1"/>
  <c r="O1046" i="1"/>
  <c r="O934" i="1"/>
  <c r="O910" i="1"/>
  <c r="O864" i="1"/>
  <c r="O840" i="1"/>
  <c r="O796" i="1"/>
  <c r="O775" i="1"/>
  <c r="O735" i="1"/>
  <c r="O636" i="1"/>
  <c r="O523" i="1"/>
  <c r="O448" i="1"/>
  <c r="O322" i="1"/>
  <c r="O197" i="1"/>
  <c r="O172" i="1"/>
  <c r="O71" i="1"/>
  <c r="P544" i="1"/>
  <c r="Q544" i="1" s="1"/>
  <c r="N544" i="1"/>
  <c r="O544" i="1" s="1"/>
  <c r="O1156" i="1"/>
  <c r="O1067" i="1"/>
  <c r="O1043" i="1"/>
  <c r="O1033" i="1"/>
  <c r="O1014" i="1"/>
  <c r="O975" i="1"/>
  <c r="O883" i="1"/>
  <c r="O871" i="1"/>
  <c r="O803" i="1"/>
  <c r="O727" i="1"/>
  <c r="O703" i="1"/>
  <c r="O671" i="1"/>
  <c r="N628" i="1"/>
  <c r="O628" i="1" s="1"/>
  <c r="O616" i="1"/>
  <c r="O563" i="1"/>
  <c r="O539" i="1"/>
  <c r="N442" i="1"/>
  <c r="O442" i="1" s="1"/>
  <c r="O399" i="1"/>
  <c r="O375" i="1"/>
  <c r="O333" i="1"/>
  <c r="O275" i="1"/>
  <c r="O119" i="1"/>
  <c r="O54" i="1"/>
  <c r="O51" i="1"/>
  <c r="O37" i="1"/>
  <c r="Q2252" i="1"/>
  <c r="Q1954" i="1"/>
  <c r="Q1500" i="1"/>
  <c r="Q1432" i="1"/>
  <c r="Q1262" i="1"/>
  <c r="Q555" i="1"/>
  <c r="N543" i="1"/>
  <c r="O543" i="1" s="1"/>
  <c r="P543" i="1"/>
  <c r="Q543" i="1" s="1"/>
  <c r="Q153" i="1"/>
  <c r="Q2236" i="1"/>
  <c r="Q1602" i="1"/>
  <c r="Q1370" i="1"/>
  <c r="Q744" i="1"/>
  <c r="Q365" i="1"/>
  <c r="P2263" i="1"/>
  <c r="Q2263" i="1" s="1"/>
  <c r="O2250" i="1"/>
  <c r="O2234" i="1"/>
  <c r="Q2127" i="1"/>
  <c r="Q2125" i="1"/>
  <c r="Q2120" i="1"/>
  <c r="Q2099" i="1"/>
  <c r="Q1904" i="1"/>
  <c r="Q1888" i="1"/>
  <c r="Q1872" i="1"/>
  <c r="Q1856" i="1"/>
  <c r="Q1748" i="1"/>
  <c r="Q1687" i="1"/>
  <c r="P1666" i="1"/>
  <c r="Q1666" i="1" s="1"/>
  <c r="P1519" i="1"/>
  <c r="Q1519" i="1" s="1"/>
  <c r="Q1497" i="1"/>
  <c r="Q1196" i="1"/>
  <c r="O1194" i="1"/>
  <c r="Q1143" i="1"/>
  <c r="Q1075" i="1"/>
  <c r="Q988" i="1"/>
  <c r="Q940" i="1"/>
  <c r="Q712" i="1"/>
  <c r="Q649" i="1"/>
  <c r="N565" i="1"/>
  <c r="O565" i="1" s="1"/>
  <c r="P565" i="1"/>
  <c r="Q565" i="1" s="1"/>
  <c r="Q384" i="1"/>
  <c r="Q185" i="1"/>
  <c r="P540" i="1"/>
  <c r="Q540" i="1" s="1"/>
  <c r="N540" i="1"/>
  <c r="O540" i="1" s="1"/>
  <c r="N2205" i="1"/>
  <c r="O2205" i="1" s="1"/>
  <c r="P2205" i="1"/>
  <c r="Q2205" i="1" s="1"/>
  <c r="N1590" i="1"/>
  <c r="O1590" i="1" s="1"/>
  <c r="P1590" i="1"/>
  <c r="Q1590" i="1" s="1"/>
  <c r="Q1025" i="1"/>
  <c r="Q773" i="1"/>
  <c r="Q2103" i="1"/>
  <c r="Q2101" i="1"/>
  <c r="Q2096" i="1"/>
  <c r="P2023" i="1"/>
  <c r="Q2023" i="1" s="1"/>
  <c r="N2023" i="1"/>
  <c r="O2023" i="1" s="1"/>
  <c r="O1919" i="1"/>
  <c r="O1902" i="1"/>
  <c r="O1870" i="1"/>
  <c r="O1854" i="1"/>
  <c r="O1809" i="1"/>
  <c r="Q1780" i="1"/>
  <c r="Q1764" i="1"/>
  <c r="Q1717" i="1"/>
  <c r="Q1713" i="1"/>
  <c r="O1589" i="1"/>
  <c r="Q1553" i="1"/>
  <c r="Q1516" i="1"/>
  <c r="Q1448" i="1"/>
  <c r="Q1321" i="1"/>
  <c r="O1145" i="1"/>
  <c r="O1133" i="1"/>
  <c r="Q908" i="1"/>
  <c r="Q872" i="1"/>
  <c r="Q838" i="1"/>
  <c r="Q772" i="1"/>
  <c r="Q760" i="1"/>
  <c r="Q709" i="1"/>
  <c r="Q533" i="1"/>
  <c r="Q381" i="1"/>
  <c r="Q344" i="1"/>
  <c r="Q254" i="1"/>
  <c r="N1431" i="1"/>
  <c r="O1431" i="1" s="1"/>
  <c r="P1431" i="1"/>
  <c r="Q1431" i="1" s="1"/>
  <c r="N2054" i="1"/>
  <c r="O2054" i="1" s="1"/>
  <c r="P2054" i="1"/>
  <c r="Q2054" i="1" s="1"/>
  <c r="Q2123" i="1"/>
  <c r="Q2062" i="1"/>
  <c r="Q1980" i="1"/>
  <c r="Q1914" i="1"/>
  <c r="Q1725" i="1"/>
  <c r="Q1697" i="1"/>
  <c r="N1425" i="1"/>
  <c r="O1425" i="1" s="1"/>
  <c r="P1425" i="1"/>
  <c r="Q1425" i="1" s="1"/>
  <c r="Q1391" i="1"/>
  <c r="Q416" i="1"/>
  <c r="Q238" i="1"/>
  <c r="O2331" i="1"/>
  <c r="O2309" i="1"/>
  <c r="O2305" i="1"/>
  <c r="O2220" i="1"/>
  <c r="O2165" i="1"/>
  <c r="O2153" i="1"/>
  <c r="O2144" i="1"/>
  <c r="Q2115" i="1"/>
  <c r="O2034" i="1"/>
  <c r="O1996" i="1"/>
  <c r="O1982" i="1"/>
  <c r="Q1972" i="1"/>
  <c r="O1947" i="1"/>
  <c r="O1849" i="1"/>
  <c r="O1835" i="1"/>
  <c r="O1778" i="1"/>
  <c r="O1762" i="1"/>
  <c r="O1755" i="1"/>
  <c r="Q1738" i="1"/>
  <c r="O1699" i="1"/>
  <c r="O1694" i="1"/>
  <c r="O1592" i="1"/>
  <c r="Q1572" i="1"/>
  <c r="O1570" i="1"/>
  <c r="O1502" i="1"/>
  <c r="O1488" i="1"/>
  <c r="O1477" i="1"/>
  <c r="N1475" i="1"/>
  <c r="O1475" i="1" s="1"/>
  <c r="O1458" i="1"/>
  <c r="O1434" i="1"/>
  <c r="O1417" i="1"/>
  <c r="O1409" i="1"/>
  <c r="O1381" i="1"/>
  <c r="Q1355" i="1"/>
  <c r="O1353" i="1"/>
  <c r="O1323" i="1"/>
  <c r="O1277" i="1"/>
  <c r="O1252" i="1"/>
  <c r="O1207" i="1"/>
  <c r="O1164" i="1"/>
  <c r="O1003" i="1"/>
  <c r="Q956" i="1"/>
  <c r="O932" i="1"/>
  <c r="O913" i="1"/>
  <c r="Q889" i="1"/>
  <c r="O862" i="1"/>
  <c r="O843" i="1"/>
  <c r="Q829" i="1"/>
  <c r="O827" i="1"/>
  <c r="Q785" i="1"/>
  <c r="O783" i="1"/>
  <c r="O770" i="1"/>
  <c r="O746" i="1"/>
  <c r="Q728" i="1"/>
  <c r="P699" i="1"/>
  <c r="Q699" i="1" s="1"/>
  <c r="N699" i="1"/>
  <c r="O699" i="1" s="1"/>
  <c r="O660" i="1"/>
  <c r="O592" i="1"/>
  <c r="Q552" i="1"/>
  <c r="N446" i="1"/>
  <c r="O446" i="1" s="1"/>
  <c r="Q400" i="1"/>
  <c r="Q361" i="1"/>
  <c r="O354" i="1"/>
  <c r="Q311" i="1"/>
  <c r="O309" i="1"/>
  <c r="O264" i="1"/>
  <c r="O240" i="1"/>
  <c r="O229" i="1"/>
  <c r="Q226" i="1"/>
  <c r="O209" i="1"/>
  <c r="O143" i="1"/>
  <c r="O108" i="1"/>
  <c r="Q60" i="1"/>
  <c r="O58" i="1"/>
  <c r="Q2253" i="1"/>
  <c r="Q2245" i="1"/>
  <c r="Q2229" i="1"/>
  <c r="Q2213" i="1"/>
  <c r="Q2192" i="1"/>
  <c r="Q1889" i="1"/>
  <c r="Q1881" i="1"/>
  <c r="Q1873" i="1"/>
  <c r="Q1865" i="1"/>
  <c r="Q1857" i="1"/>
  <c r="Q1795" i="1"/>
  <c r="Q1789" i="1"/>
  <c r="Q1781" i="1"/>
  <c r="Q1765" i="1"/>
  <c r="Q1757" i="1"/>
  <c r="Q1749" i="1"/>
  <c r="Q1675" i="1"/>
  <c r="Q1622" i="1"/>
  <c r="Q1560" i="1"/>
  <c r="Q1541" i="1"/>
  <c r="Q1478" i="1"/>
  <c r="N1474" i="1"/>
  <c r="O1474" i="1" s="1"/>
  <c r="P1474" i="1"/>
  <c r="Q1474" i="1" s="1"/>
  <c r="Q1392" i="1"/>
  <c r="Q1379" i="1"/>
  <c r="Q1362" i="1"/>
  <c r="Q1343" i="1"/>
  <c r="Q1324" i="1"/>
  <c r="Q1250" i="1"/>
  <c r="Q1231" i="1"/>
  <c r="Q1216" i="1"/>
  <c r="Q1184" i="1"/>
  <c r="Q1133" i="1"/>
  <c r="Q1114" i="1"/>
  <c r="Q1095" i="1"/>
  <c r="Q873" i="1"/>
  <c r="Q786" i="1"/>
  <c r="Q674" i="1"/>
  <c r="Q650" i="1"/>
  <c r="Q637" i="1"/>
  <c r="Q566" i="1"/>
  <c r="Q502" i="1"/>
  <c r="Q470" i="1"/>
  <c r="Q436" i="1"/>
  <c r="Q417" i="1"/>
  <c r="Q331" i="1"/>
  <c r="Q299" i="1"/>
  <c r="Q236" i="1"/>
  <c r="Q186" i="1"/>
  <c r="Q173" i="1"/>
  <c r="Q154" i="1"/>
  <c r="Q141" i="1"/>
  <c r="Q122" i="1"/>
  <c r="Q109" i="1"/>
  <c r="Q80" i="1"/>
  <c r="Q61" i="1"/>
  <c r="Q35" i="1"/>
  <c r="Q2333" i="1"/>
  <c r="Q2325" i="1"/>
  <c r="Q2317" i="1"/>
  <c r="Q2309" i="1"/>
  <c r="Q2262" i="1"/>
  <c r="Q2153" i="1"/>
  <c r="Q2145" i="1"/>
  <c r="Q2081" i="1"/>
  <c r="O1993" i="1"/>
  <c r="Q1843" i="1"/>
  <c r="Q1835" i="1"/>
  <c r="Q1827" i="1"/>
  <c r="Q1819" i="1"/>
  <c r="Q1811" i="1"/>
  <c r="Q1803" i="1"/>
  <c r="O1759" i="1"/>
  <c r="O1751" i="1"/>
  <c r="O1743" i="1"/>
  <c r="N1741" i="1"/>
  <c r="O1741" i="1" s="1"/>
  <c r="Q1669" i="1"/>
  <c r="Q1660" i="1"/>
  <c r="O1616" i="1"/>
  <c r="Q1505" i="1"/>
  <c r="Q1456" i="1"/>
  <c r="Q1437" i="1"/>
  <c r="Q1423" i="1"/>
  <c r="Q1300" i="1"/>
  <c r="Q1154" i="1"/>
  <c r="Q1065" i="1"/>
  <c r="Q1033" i="1"/>
  <c r="Q996" i="1"/>
  <c r="Q964" i="1"/>
  <c r="Q932" i="1"/>
  <c r="Q862" i="1"/>
  <c r="Q843" i="1"/>
  <c r="Q830" i="1"/>
  <c r="O824" i="1"/>
  <c r="Q805" i="1"/>
  <c r="O788" i="1"/>
  <c r="Q768" i="1"/>
  <c r="Q749" i="1"/>
  <c r="Q736" i="1"/>
  <c r="Q717" i="1"/>
  <c r="Q704" i="1"/>
  <c r="O663" i="1"/>
  <c r="Q598" i="1"/>
  <c r="Q563" i="1"/>
  <c r="Q389" i="1"/>
  <c r="Q376" i="1"/>
  <c r="Q352" i="1"/>
  <c r="Q275" i="1"/>
  <c r="Q262" i="1"/>
  <c r="Q243" i="1"/>
  <c r="Q218" i="1"/>
  <c r="Q199" i="1"/>
  <c r="O63" i="1"/>
  <c r="Q56" i="1"/>
  <c r="Q19" i="1"/>
  <c r="Q14" i="1"/>
  <c r="Q2303" i="1"/>
  <c r="Q2295" i="1"/>
  <c r="Q2287" i="1"/>
  <c r="Q2279" i="1"/>
  <c r="Q2271" i="1"/>
  <c r="Q2221" i="1"/>
  <c r="O2215" i="1"/>
  <c r="O2207" i="1"/>
  <c r="O2194" i="1"/>
  <c r="Q2187" i="1"/>
  <c r="Q2179" i="1"/>
  <c r="Q2163" i="1"/>
  <c r="Q2139" i="1"/>
  <c r="O2056" i="1"/>
  <c r="Q2048" i="1"/>
  <c r="Q2040" i="1"/>
  <c r="Q2032" i="1"/>
  <c r="Q2017" i="1"/>
  <c r="Q2009" i="1"/>
  <c r="Q2001" i="1"/>
  <c r="Q1994" i="1"/>
  <c r="Q1935" i="1"/>
  <c r="O1845" i="1"/>
  <c r="O1829" i="1"/>
  <c r="O1821" i="1"/>
  <c r="O1813" i="1"/>
  <c r="O1805" i="1"/>
  <c r="O1797" i="1"/>
  <c r="Q1741" i="1"/>
  <c r="Q1683" i="1"/>
  <c r="O1654" i="1"/>
  <c r="Q1635" i="1"/>
  <c r="Q1630" i="1"/>
  <c r="Q1598" i="1"/>
  <c r="Q1568" i="1"/>
  <c r="Q1549" i="1"/>
  <c r="O1518" i="1"/>
  <c r="O1507" i="1"/>
  <c r="Q1486" i="1"/>
  <c r="O1471" i="1"/>
  <c r="O1450" i="1"/>
  <c r="O1439" i="1"/>
  <c r="Q1426" i="1"/>
  <c r="O1419" i="1"/>
  <c r="O1413" i="1"/>
  <c r="Q1400" i="1"/>
  <c r="Q1387" i="1"/>
  <c r="Q1351" i="1"/>
  <c r="Q1332" i="1"/>
  <c r="Q1258" i="1"/>
  <c r="Q1239" i="1"/>
  <c r="Q1220" i="1"/>
  <c r="Q1192" i="1"/>
  <c r="Q1173" i="1"/>
  <c r="Q1165" i="1"/>
  <c r="O1148" i="1"/>
  <c r="Q1109" i="1"/>
  <c r="Q1071" i="1"/>
  <c r="O1059" i="1"/>
  <c r="O1027" i="1"/>
  <c r="O990" i="1"/>
  <c r="O958" i="1"/>
  <c r="O926" i="1"/>
  <c r="O856" i="1"/>
  <c r="O807" i="1"/>
  <c r="Q781" i="1"/>
  <c r="O762" i="1"/>
  <c r="O751" i="1"/>
  <c r="O730" i="1"/>
  <c r="O719" i="1"/>
  <c r="Q688" i="1"/>
  <c r="Q663" i="1"/>
  <c r="Q658" i="1"/>
  <c r="Q645" i="1"/>
  <c r="Q617" i="1"/>
  <c r="O611" i="1"/>
  <c r="O600" i="1"/>
  <c r="Q587" i="1"/>
  <c r="Q574" i="1"/>
  <c r="O557" i="1"/>
  <c r="O546" i="1"/>
  <c r="Q534" i="1"/>
  <c r="Q478" i="1"/>
  <c r="O410" i="1"/>
  <c r="O402" i="1"/>
  <c r="O391" i="1"/>
  <c r="O370" i="1"/>
  <c r="O346" i="1"/>
  <c r="Q307" i="1"/>
  <c r="Q288" i="1"/>
  <c r="O277" i="1"/>
  <c r="O256" i="1"/>
  <c r="O245" i="1"/>
  <c r="O212" i="1"/>
  <c r="O201" i="1"/>
  <c r="Q181" i="1"/>
  <c r="Q149" i="1"/>
  <c r="Q130" i="1"/>
  <c r="Q117" i="1"/>
  <c r="Q98" i="1"/>
  <c r="Q88" i="1"/>
  <c r="Q69" i="1"/>
  <c r="O8" i="1"/>
  <c r="E19" i="3"/>
  <c r="F19" i="3"/>
  <c r="E18" i="3"/>
  <c r="F18" i="3"/>
  <c r="B9" i="3"/>
  <c r="E17" i="3"/>
  <c r="F17" i="3" s="1"/>
  <c r="E14" i="3"/>
  <c r="F14" i="3" s="1"/>
  <c r="E15" i="3"/>
  <c r="F15" i="3" s="1"/>
  <c r="E16" i="3"/>
  <c r="F16" i="3" s="1"/>
  <c r="E13" i="3"/>
  <c r="F13" i="3" s="1"/>
  <c r="DL1" i="3" l="1"/>
  <c r="AF1" i="3" l="1"/>
  <c r="AB1" i="3"/>
  <c r="U1" i="3"/>
  <c r="P1" i="3"/>
  <c r="N1" i="3"/>
  <c r="J1" i="3"/>
  <c r="I1" i="3"/>
  <c r="H1" i="3"/>
  <c r="AH1" i="3" s="1"/>
  <c r="AI1" i="3" s="1"/>
  <c r="O1" i="3" l="1"/>
  <c r="Q1" i="3"/>
</calcChain>
</file>

<file path=xl/sharedStrings.xml><?xml version="1.0" encoding="utf-8"?>
<sst xmlns="http://schemas.openxmlformats.org/spreadsheetml/2006/main" count="32578" uniqueCount="2698">
  <si>
    <t>Datum</t>
  </si>
  <si>
    <t>Material beliebige Bezeichnung</t>
  </si>
  <si>
    <t>Wassergehalt %</t>
  </si>
  <si>
    <t>Einwaage FS g</t>
  </si>
  <si>
    <t>Auswaage FS g</t>
  </si>
  <si>
    <t xml:space="preserve"> TS der Probe</t>
  </si>
  <si>
    <t>% TS</t>
  </si>
  <si>
    <t>Wasser- faktor</t>
  </si>
  <si>
    <t>Wasserfaktor getrocknetes Material</t>
  </si>
  <si>
    <t>Einwaage Soxlet g Frischsubstanz</t>
  </si>
  <si>
    <t>% Lipos  ermittelts aus Frischsubstanz</t>
  </si>
  <si>
    <t>pH-Wert</t>
  </si>
  <si>
    <t>Salzfracht (%)</t>
  </si>
  <si>
    <t>Einwaage TS</t>
  </si>
  <si>
    <t>Faktor</t>
  </si>
  <si>
    <t xml:space="preserve">Bezogen auf das eingewogene Material DOC mg/L </t>
  </si>
  <si>
    <t xml:space="preserve"> Bezogen auf das eingewogene Material Molybdän mg/L ………</t>
  </si>
  <si>
    <t xml:space="preserve"> Bezogen auf das eingewogene Material Selen mg/L</t>
  </si>
  <si>
    <t>Ba</t>
  </si>
  <si>
    <t>Ba Error</t>
  </si>
  <si>
    <t>Sn</t>
  </si>
  <si>
    <t>Sn Error</t>
  </si>
  <si>
    <t>Cd</t>
  </si>
  <si>
    <t>Cd Error</t>
  </si>
  <si>
    <t>Pd</t>
  </si>
  <si>
    <t>Pd Error</t>
  </si>
  <si>
    <t>Ag</t>
  </si>
  <si>
    <t>Ag Error</t>
  </si>
  <si>
    <t>Bal</t>
  </si>
  <si>
    <t>Bal Error</t>
  </si>
  <si>
    <t>Mo</t>
  </si>
  <si>
    <t>Mo Error</t>
  </si>
  <si>
    <t>Nb</t>
  </si>
  <si>
    <t>Nb Error</t>
  </si>
  <si>
    <t>Zr</t>
  </si>
  <si>
    <t>Zr Error</t>
  </si>
  <si>
    <t>Sr</t>
  </si>
  <si>
    <t>Sr Error</t>
  </si>
  <si>
    <t>Rb</t>
  </si>
  <si>
    <t>Rb Error</t>
  </si>
  <si>
    <t>Bi</t>
  </si>
  <si>
    <t>Bi Error</t>
  </si>
  <si>
    <t>As</t>
  </si>
  <si>
    <t>As Error</t>
  </si>
  <si>
    <t>Se</t>
  </si>
  <si>
    <t>Se Error</t>
  </si>
  <si>
    <t>Au</t>
  </si>
  <si>
    <t>Au Error</t>
  </si>
  <si>
    <t>Tl</t>
  </si>
  <si>
    <t>Tl Error</t>
  </si>
  <si>
    <t>Pb</t>
  </si>
  <si>
    <t>Pb Error</t>
  </si>
  <si>
    <t>W</t>
  </si>
  <si>
    <t>W Error</t>
  </si>
  <si>
    <t>Zn</t>
  </si>
  <si>
    <t>Zn Error</t>
  </si>
  <si>
    <t>Cu</t>
  </si>
  <si>
    <t>Cu Error</t>
  </si>
  <si>
    <t>Ni</t>
  </si>
  <si>
    <t>Ni Error</t>
  </si>
  <si>
    <t>Co</t>
  </si>
  <si>
    <t>Co Error</t>
  </si>
  <si>
    <t>Fe</t>
  </si>
  <si>
    <t>Fe Error</t>
  </si>
  <si>
    <t>Mn</t>
  </si>
  <si>
    <t>Mn Error</t>
  </si>
  <si>
    <t>Cr</t>
  </si>
  <si>
    <t>Cr Error</t>
  </si>
  <si>
    <t>V</t>
  </si>
  <si>
    <t>V Error</t>
  </si>
  <si>
    <t>Ti</t>
  </si>
  <si>
    <t>Ti Error</t>
  </si>
  <si>
    <t>Ca</t>
  </si>
  <si>
    <t>Ca Error</t>
  </si>
  <si>
    <t>K</t>
  </si>
  <si>
    <t>K Error</t>
  </si>
  <si>
    <t>Sb</t>
  </si>
  <si>
    <t>Sb Error</t>
  </si>
  <si>
    <t>Al</t>
  </si>
  <si>
    <t>Al Error</t>
  </si>
  <si>
    <t>P</t>
  </si>
  <si>
    <t>P Error</t>
  </si>
  <si>
    <t>Si</t>
  </si>
  <si>
    <t>Si Error</t>
  </si>
  <si>
    <t>Cl</t>
  </si>
  <si>
    <t>Cl Error</t>
  </si>
  <si>
    <t>S</t>
  </si>
  <si>
    <t>S Error</t>
  </si>
  <si>
    <t>Mg</t>
  </si>
  <si>
    <t>Mg Error</t>
  </si>
  <si>
    <t>RFA</t>
  </si>
  <si>
    <t>GV Tara [g]</t>
  </si>
  <si>
    <t>GV Einwaage [g]</t>
  </si>
  <si>
    <t>GV Auswaage [g]</t>
  </si>
  <si>
    <t>GV [%]</t>
  </si>
  <si>
    <t>Feuchte Stetten zwichen    17-25% ab 2018</t>
  </si>
  <si>
    <t>Br</t>
  </si>
  <si>
    <t>Br Error</t>
  </si>
  <si>
    <t>TOC
%</t>
  </si>
  <si>
    <t>EC
%</t>
  </si>
  <si>
    <t>Auswaage [g]: Soxlettgefäß nach - Gefäß vor der Destillation</t>
  </si>
  <si>
    <t>Kennung 
Diese Zeile wird zum Sortieren benötigt</t>
  </si>
  <si>
    <t>Einwaage Soxlett g getrocknet</t>
  </si>
  <si>
    <t>% Lipos aus FS, Umrechnung auf TS</t>
  </si>
  <si>
    <t>Fluorid mg/L</t>
  </si>
  <si>
    <t>Lipos TS
%</t>
  </si>
  <si>
    <t>Lipos FS
%</t>
  </si>
  <si>
    <t>Leitfähigkeit (mS/cm)</t>
  </si>
  <si>
    <t>Cr(VI) (mg/L)</t>
  </si>
  <si>
    <t>Chlorid mg/L</t>
  </si>
  <si>
    <t>Bemerkung:
fluoresziert, PAK mögl., etc</t>
  </si>
  <si>
    <t xml:space="preserve">
TDS
Gesamt gelöste Stoffe (mg/L)</t>
  </si>
  <si>
    <t>TDS
Tara (g)</t>
  </si>
  <si>
    <t>TDS
Einwaage (g)</t>
  </si>
  <si>
    <t>TDS
Auswaage (g)</t>
  </si>
  <si>
    <t xml:space="preserve">Eluat: Einwaage OS </t>
  </si>
  <si>
    <t>RFA 
Probenbezeichnung</t>
  </si>
  <si>
    <t>UTV</t>
  </si>
  <si>
    <t>NL 657493</t>
  </si>
  <si>
    <t xml:space="preserve">DK III </t>
  </si>
  <si>
    <t xml:space="preserve">W1 </t>
  </si>
  <si>
    <t>&lt;LOD</t>
  </si>
  <si>
    <t xml:space="preserve">DK II </t>
  </si>
  <si>
    <t>ENE 1745</t>
  </si>
  <si>
    <t>DK II</t>
  </si>
  <si>
    <t>DK III</t>
  </si>
  <si>
    <t xml:space="preserve">W2 </t>
  </si>
  <si>
    <t>links</t>
  </si>
  <si>
    <t>ENE 1703</t>
  </si>
  <si>
    <t>Anlieferung 1-1</t>
  </si>
  <si>
    <t>Anlieferung 1-2</t>
  </si>
  <si>
    <t>Anlieferung 1-3</t>
  </si>
  <si>
    <t>Anlieferung 1-4</t>
  </si>
  <si>
    <t>Anlieferung 1-5</t>
  </si>
  <si>
    <t>Anlieferung 1-6</t>
  </si>
  <si>
    <t>Anlieferung 1-7</t>
  </si>
  <si>
    <t>Anlieferung 1-8</t>
  </si>
  <si>
    <t>Anlieferung 1-9</t>
  </si>
  <si>
    <t>Anlieferung 1-10</t>
  </si>
  <si>
    <t>Anlieferung 1-11</t>
  </si>
  <si>
    <t>Anlieferung 1-12</t>
  </si>
  <si>
    <t>Anlieferung 1-13</t>
  </si>
  <si>
    <t>Anlieferung 1-14</t>
  </si>
  <si>
    <t>Anlieferung 1-15</t>
  </si>
  <si>
    <t>Anlieferung 1-16</t>
  </si>
  <si>
    <t>Anlieferung 1-17</t>
  </si>
  <si>
    <t>Anlieferung 1-18</t>
  </si>
  <si>
    <t>Anlieferung 1-19</t>
  </si>
  <si>
    <t>Anlieferung 1-20</t>
  </si>
  <si>
    <t>Anlieferung 1-21</t>
  </si>
  <si>
    <t>Anlieferung 1-22</t>
  </si>
  <si>
    <t>Anlieferung 1-23</t>
  </si>
  <si>
    <t>Anlieferung 1-24</t>
  </si>
  <si>
    <t>ENE 2562</t>
  </si>
  <si>
    <t>Anlieferung 2-10</t>
  </si>
  <si>
    <t>Anlieferung 2-11</t>
  </si>
  <si>
    <t>Anlieferung 2-12</t>
  </si>
  <si>
    <t>Anlieferung 2-13</t>
  </si>
  <si>
    <t>Anlieferung 2-14</t>
  </si>
  <si>
    <t>Anlieferung 2-15</t>
  </si>
  <si>
    <t>Anlieferung 2-16</t>
  </si>
  <si>
    <t>Anlieferung 2-17</t>
  </si>
  <si>
    <t>ENE 1691</t>
  </si>
  <si>
    <t>Anlieferung 3-10</t>
  </si>
  <si>
    <t>Anlieferung 3-11</t>
  </si>
  <si>
    <t>Anlieferung 3-12</t>
  </si>
  <si>
    <t>Anlieferung 3-13</t>
  </si>
  <si>
    <t>Anlieferung 3-14</t>
  </si>
  <si>
    <t>Anlieferung 3-15</t>
  </si>
  <si>
    <t>Anlieferung 3-16</t>
  </si>
  <si>
    <t>Anlieferung 3-17</t>
  </si>
  <si>
    <t>Anlieferung 3-18</t>
  </si>
  <si>
    <t>Anlieferung 3-19</t>
  </si>
  <si>
    <t>Anlieferung 3-20</t>
  </si>
  <si>
    <t>Anlieferung 3-21</t>
  </si>
  <si>
    <t>Anlieferung 3-22</t>
  </si>
  <si>
    <t>rechts</t>
  </si>
  <si>
    <t xml:space="preserve">UTV </t>
  </si>
  <si>
    <t>ENE 1826</t>
  </si>
  <si>
    <t>Argex</t>
  </si>
  <si>
    <t>VNE 1663</t>
  </si>
  <si>
    <t>Liapor</t>
  </si>
  <si>
    <t>Anlieferung 4-10</t>
  </si>
  <si>
    <t>Anlieferung 4-11</t>
  </si>
  <si>
    <t>Anlieferung 4-12</t>
  </si>
  <si>
    <t>Anlieferung 4-13</t>
  </si>
  <si>
    <t>Anlieferung 4-14</t>
  </si>
  <si>
    <t>Anlieferung 4-15</t>
  </si>
  <si>
    <t>Anlieferung 4-16</t>
  </si>
  <si>
    <t>Anlieferung 4-17</t>
  </si>
  <si>
    <t>Anlieferung 4-18</t>
  </si>
  <si>
    <t>Anlieferung 4-19</t>
  </si>
  <si>
    <t xml:space="preserve">ENE 2562 </t>
  </si>
  <si>
    <t>Anlieferung 5-10</t>
  </si>
  <si>
    <t>Anlieferung 5-11</t>
  </si>
  <si>
    <t>Anlieferung 5-12</t>
  </si>
  <si>
    <t>Anlieferung 5-13</t>
  </si>
  <si>
    <t>Anlieferung 5-14</t>
  </si>
  <si>
    <t>Anlieferung 5-15</t>
  </si>
  <si>
    <t>Anlieferung 5-16</t>
  </si>
  <si>
    <t>Anlieferung 5-17</t>
  </si>
  <si>
    <t>Anlieferung 5-18</t>
  </si>
  <si>
    <t>Anlieferung 5-19</t>
  </si>
  <si>
    <t>Anlieferung 5-20</t>
  </si>
  <si>
    <t>Anlieferung 6-10</t>
  </si>
  <si>
    <t>Anlieferung 6-11</t>
  </si>
  <si>
    <t>ENE 1914</t>
  </si>
  <si>
    <t>W2</t>
  </si>
  <si>
    <t>W1</t>
  </si>
  <si>
    <t>UTV rechts</t>
  </si>
  <si>
    <t>ENE 1846</t>
  </si>
  <si>
    <t>ENE 1923</t>
  </si>
  <si>
    <t>ENE 2022</t>
  </si>
  <si>
    <t>MB, Deponie</t>
  </si>
  <si>
    <t>Anlieferung 7-12</t>
  </si>
  <si>
    <t>Anlieferung 7-2</t>
  </si>
  <si>
    <t>Anlieferung 7-9</t>
  </si>
  <si>
    <t>Anlieferung 7-11</t>
  </si>
  <si>
    <t>Anlieferung 7-13</t>
  </si>
  <si>
    <t>Lipos</t>
  </si>
  <si>
    <t>Anlieferung 8-1</t>
  </si>
  <si>
    <t>Anlieferung 8-2</t>
  </si>
  <si>
    <t>Anlieferung 8-3</t>
  </si>
  <si>
    <t>Anlieferung 8-4</t>
  </si>
  <si>
    <t>Anlieferung 8-5</t>
  </si>
  <si>
    <t>Anlieferung 8-6</t>
  </si>
  <si>
    <t>Anlieferung 8-7</t>
  </si>
  <si>
    <t>Anlieferung 8-8</t>
  </si>
  <si>
    <t>Anlieferung 8-9</t>
  </si>
  <si>
    <t>Anlieferung 8-10</t>
  </si>
  <si>
    <t>Anlieferung 8-11</t>
  </si>
  <si>
    <t>Anlieferung 8-12</t>
  </si>
  <si>
    <t>Anlieferung 8-13</t>
  </si>
  <si>
    <t>Anlieferung 8-14</t>
  </si>
  <si>
    <t>Anlieferung 8-15</t>
  </si>
  <si>
    <t>Anlieferung 8-16</t>
  </si>
  <si>
    <t>Anlieferung 8-17</t>
  </si>
  <si>
    <t>Anlieferung 8-18</t>
  </si>
  <si>
    <t>Anlieferung 8-19</t>
  </si>
  <si>
    <t>Anlieferung 8-20</t>
  </si>
  <si>
    <t>Anlieferung 8-21</t>
  </si>
  <si>
    <t>Anlieferung 8-22</t>
  </si>
  <si>
    <t>WBA</t>
  </si>
  <si>
    <t>VNE 1921</t>
  </si>
  <si>
    <t>UTV 01.02.2021</t>
  </si>
  <si>
    <t>VNE 1683</t>
  </si>
  <si>
    <t xml:space="preserve">DK III W1 </t>
  </si>
  <si>
    <t>Deponie MB</t>
  </si>
  <si>
    <t>Anlieferung 10-1</t>
  </si>
  <si>
    <t>Anlieferung 10-2</t>
  </si>
  <si>
    <t>Anlieferung 10-3</t>
  </si>
  <si>
    <t>Anlieferung 10-4</t>
  </si>
  <si>
    <t>Anlieferung 10-5</t>
  </si>
  <si>
    <t>Anlieferung 10-6</t>
  </si>
  <si>
    <t>Anlieferung 10-7</t>
  </si>
  <si>
    <t>Anlieferung 10-8</t>
  </si>
  <si>
    <t>Anlieferung 10-9</t>
  </si>
  <si>
    <t>Anlieferung 10-10</t>
  </si>
  <si>
    <t>Anlieferung 10-11</t>
  </si>
  <si>
    <t>Anlieferung 10-12</t>
  </si>
  <si>
    <t>Anlieferung 10-13</t>
  </si>
  <si>
    <t>Anlieferung 10-14</t>
  </si>
  <si>
    <t>Anlieferung 10-15</t>
  </si>
  <si>
    <t>Anlieferung 10-16</t>
  </si>
  <si>
    <t>Anlieferung 10-17</t>
  </si>
  <si>
    <t>Anlieferung 10-18</t>
  </si>
  <si>
    <t>Anlieferung 10-19</t>
  </si>
  <si>
    <t>Anlieferung 10-20</t>
  </si>
  <si>
    <t>Anlieferung 10-21</t>
  </si>
  <si>
    <t>Anlieferung 10-22</t>
  </si>
  <si>
    <t>Sita</t>
  </si>
  <si>
    <t>Anlieferung 11-1</t>
  </si>
  <si>
    <t>Anlieferung 11-2</t>
  </si>
  <si>
    <t>Anlieferung 11-3</t>
  </si>
  <si>
    <t>Anlieferung 11-4</t>
  </si>
  <si>
    <t>Anlieferung 11-5</t>
  </si>
  <si>
    <t>Anlieferung 11-6</t>
  </si>
  <si>
    <t>Anlieferung 11-7</t>
  </si>
  <si>
    <t>Anlieferung 11-8</t>
  </si>
  <si>
    <t>Anlieferung 12-1</t>
  </si>
  <si>
    <t>Anlieferung 12-2</t>
  </si>
  <si>
    <t>Anlieferung 12-3</t>
  </si>
  <si>
    <t>Anlieferung 12-4</t>
  </si>
  <si>
    <t>Anlieferung 12-5</t>
  </si>
  <si>
    <t>Anlieferung 12-6</t>
  </si>
  <si>
    <t>Anlieferung 12-7</t>
  </si>
  <si>
    <t>Anlieferung 12-8</t>
  </si>
  <si>
    <t>Anlieferung 12-9</t>
  </si>
  <si>
    <t>Anlieferung 12-10</t>
  </si>
  <si>
    <t>Anlieferung 12-11</t>
  </si>
  <si>
    <t>Anlieferung 12-12</t>
  </si>
  <si>
    <t>Anlieferung 12-13</t>
  </si>
  <si>
    <t>Anlieferung 12-14</t>
  </si>
  <si>
    <t>Anlieferung 12-15</t>
  </si>
  <si>
    <t>Anlieferung 12-16</t>
  </si>
  <si>
    <t>Anlieferung 12-17</t>
  </si>
  <si>
    <t>Anlieferung 12-18</t>
  </si>
  <si>
    <t>Anlieferung 12-19</t>
  </si>
  <si>
    <t>Anlieferung 12-20</t>
  </si>
  <si>
    <t>Anlieferung 12-21</t>
  </si>
  <si>
    <t xml:space="preserve">ENE 1745 </t>
  </si>
  <si>
    <t>Anlieferung 13-1</t>
  </si>
  <si>
    <t>Anlieferung 13-2</t>
  </si>
  <si>
    <t>Anlieferung 13-3</t>
  </si>
  <si>
    <t>Anlieferung 13-4</t>
  </si>
  <si>
    <t>Anlieferung 13-5</t>
  </si>
  <si>
    <t>Anlieferung 13-6</t>
  </si>
  <si>
    <t>Anlieferung 13-7</t>
  </si>
  <si>
    <t>Anlieferung 13-8</t>
  </si>
  <si>
    <t>Anlieferung 13-9</t>
  </si>
  <si>
    <t>Anlieferung 13-10</t>
  </si>
  <si>
    <t>Anlieferung 13-11</t>
  </si>
  <si>
    <t>Anlieferung 13-12</t>
  </si>
  <si>
    <t>Anlieferung 13-13</t>
  </si>
  <si>
    <t>Anlieferung 13-14</t>
  </si>
  <si>
    <t>Anlieferung 13-15</t>
  </si>
  <si>
    <t>Anlieferung 14-1</t>
  </si>
  <si>
    <t>Anlieferung 14-2</t>
  </si>
  <si>
    <t>Anlieferung 14-3</t>
  </si>
  <si>
    <t>Anlieferung 14-4</t>
  </si>
  <si>
    <t>Anlieferung 14-5</t>
  </si>
  <si>
    <t>Anlieferung 14-6</t>
  </si>
  <si>
    <t>Anlieferung 14-7</t>
  </si>
  <si>
    <t>Anlieferung 14-8</t>
  </si>
  <si>
    <t>Anlieferung 14-9</t>
  </si>
  <si>
    <t>Anlieferung 14-10</t>
  </si>
  <si>
    <t>Anlieferung 14-11</t>
  </si>
  <si>
    <t>Anlieferung 14-12</t>
  </si>
  <si>
    <t>Anlieferung 14-13</t>
  </si>
  <si>
    <t>Anlieferung 14-14</t>
  </si>
  <si>
    <t>Anlieferung 14-15</t>
  </si>
  <si>
    <t>Anlieferung 14-16</t>
  </si>
  <si>
    <t>Anlieferung 14-17</t>
  </si>
  <si>
    <t>Anlieferung 14-18</t>
  </si>
  <si>
    <t>Anlieferung 14-19</t>
  </si>
  <si>
    <t>ENE 1772</t>
  </si>
  <si>
    <t>Hafen</t>
  </si>
  <si>
    <t>Toni</t>
  </si>
  <si>
    <t>Anlieferung 15-1</t>
  </si>
  <si>
    <t>Anlieferung 15-2</t>
  </si>
  <si>
    <t>Anlieferung 15-3</t>
  </si>
  <si>
    <t>Anlieferung 15-4</t>
  </si>
  <si>
    <t>Anlieferung 15-5</t>
  </si>
  <si>
    <t>Anlieferung 15-6</t>
  </si>
  <si>
    <t>Anlieferung 15-7</t>
  </si>
  <si>
    <t>Anlieferung 15-8</t>
  </si>
  <si>
    <t>Anlieferung 15-9</t>
  </si>
  <si>
    <t>Anlieferung 15-10</t>
  </si>
  <si>
    <t>Anlieferung 15-11</t>
  </si>
  <si>
    <t>Anlieferung 15-12</t>
  </si>
  <si>
    <t>Anlieferung 15-13</t>
  </si>
  <si>
    <t>Anlieferung 15-14</t>
  </si>
  <si>
    <t>Anlieferung 15-15</t>
  </si>
  <si>
    <t>Anlieferung 15-16</t>
  </si>
  <si>
    <t>Anlieferung 15-17</t>
  </si>
  <si>
    <t>Anlieferung 15-18</t>
  </si>
  <si>
    <t>Anlieferung 15-19</t>
  </si>
  <si>
    <t>JK Aurec</t>
  </si>
  <si>
    <t>Anlieferung 16-1</t>
  </si>
  <si>
    <t>Anlieferung 16-2</t>
  </si>
  <si>
    <t>Anlieferung 16-3</t>
  </si>
  <si>
    <t>Anlieferung 16-4</t>
  </si>
  <si>
    <t>Anlieferung 16-5</t>
  </si>
  <si>
    <t>Anlieferung 16-6</t>
  </si>
  <si>
    <t>Anlieferung 16-7</t>
  </si>
  <si>
    <t>Anlieferung 16-8</t>
  </si>
  <si>
    <t>Anlieferung 16-9</t>
  </si>
  <si>
    <t>Anlieferung 16-10</t>
  </si>
  <si>
    <t>Anlieferung 16-11</t>
  </si>
  <si>
    <t>Anlieferung 16-12</t>
  </si>
  <si>
    <t>Anlieferung 16-13</t>
  </si>
  <si>
    <t>Anlieferung 16-14</t>
  </si>
  <si>
    <t>ENE 2600</t>
  </si>
  <si>
    <t>DK III W1</t>
  </si>
  <si>
    <t>Anlieferung 17-1</t>
  </si>
  <si>
    <t>Anlieferung 17-2</t>
  </si>
  <si>
    <t>Anlieferung 17-3</t>
  </si>
  <si>
    <t>Anlieferung 17-4</t>
  </si>
  <si>
    <t>Anlieferung 17-5</t>
  </si>
  <si>
    <t>Anlieferung 17-6</t>
  </si>
  <si>
    <t>Anlieferung 17-7</t>
  </si>
  <si>
    <t>Anlieferung 17-8</t>
  </si>
  <si>
    <t>Anlieferung 17-9</t>
  </si>
  <si>
    <t>Anlieferung 17-10</t>
  </si>
  <si>
    <t>Anlieferung 17-11</t>
  </si>
  <si>
    <t>Anlieferung 17-12</t>
  </si>
  <si>
    <t>Anlieferung 17-13</t>
  </si>
  <si>
    <t>Anlieferung 17-14</t>
  </si>
  <si>
    <t>Anlieferung 17-15</t>
  </si>
  <si>
    <t>Anlieferung 17-16</t>
  </si>
  <si>
    <t>Anlieferung 17-17</t>
  </si>
  <si>
    <t>Anlieferung 18-1</t>
  </si>
  <si>
    <t>Anlieferung 18-2</t>
  </si>
  <si>
    <t>Anlieferung 18-3</t>
  </si>
  <si>
    <t>Anlieferung 18-4</t>
  </si>
  <si>
    <t>Anlieferung 18-5</t>
  </si>
  <si>
    <t>Anlieferung 18-6</t>
  </si>
  <si>
    <t>Anlieferung 18-7</t>
  </si>
  <si>
    <t>Anlieferung 18-8</t>
  </si>
  <si>
    <t>Anlieferung 18-9</t>
  </si>
  <si>
    <t>Anlieferung 18-10</t>
  </si>
  <si>
    <t>Anlieferung 18-11</t>
  </si>
  <si>
    <t>Anlieferung 18-12</t>
  </si>
  <si>
    <t>Anlieferung 18-13</t>
  </si>
  <si>
    <t>Anlieferung 18-14</t>
  </si>
  <si>
    <t>Anlieferung 18-15</t>
  </si>
  <si>
    <t>Anlieferung 18-16</t>
  </si>
  <si>
    <t>Anlieferung 18-17</t>
  </si>
  <si>
    <t>Anlieferung 18-18</t>
  </si>
  <si>
    <t>DK III W2</t>
  </si>
  <si>
    <t>ENE 1927</t>
  </si>
  <si>
    <t>TZ1</t>
  </si>
  <si>
    <t>Überkorn</t>
  </si>
  <si>
    <t>Box 1.3</t>
  </si>
  <si>
    <t>Anlieferung 19-3</t>
  </si>
  <si>
    <t>Anlieferung 19-10</t>
  </si>
  <si>
    <t>Anlieferung 19-11</t>
  </si>
  <si>
    <t>Anlieferung 19-15</t>
  </si>
  <si>
    <t>W2 Box 1.4</t>
  </si>
  <si>
    <t>Anlieferung 20-2</t>
  </si>
  <si>
    <t>Anlieferung 20-4</t>
  </si>
  <si>
    <t>Anlieferung 20-6</t>
  </si>
  <si>
    <t>Anlieferung 20-7</t>
  </si>
  <si>
    <t>Anlieferung 20-8</t>
  </si>
  <si>
    <t>Anlieferung 20-10</t>
  </si>
  <si>
    <t>Anlieferung 20-11</t>
  </si>
  <si>
    <t>Anlieferung 20-12</t>
  </si>
  <si>
    <t>Anlieferung 20-15</t>
  </si>
  <si>
    <t>Anlieferung 20-18</t>
  </si>
  <si>
    <t>VNE 1842</t>
  </si>
  <si>
    <t>Anlieferung 21-3</t>
  </si>
  <si>
    <t>Anlieferung 21-8</t>
  </si>
  <si>
    <t>Anlieferung 21-10</t>
  </si>
  <si>
    <t>Isanox</t>
  </si>
  <si>
    <t>RFA Nico</t>
  </si>
  <si>
    <t>Deponie</t>
  </si>
  <si>
    <t>Anlieferung 22-2</t>
  </si>
  <si>
    <t>Anlieferung 22-5</t>
  </si>
  <si>
    <t>Anlieferung 22-6</t>
  </si>
  <si>
    <t>Anlieferung 22-10</t>
  </si>
  <si>
    <t>Anlieferung 22-13</t>
  </si>
  <si>
    <t>ENE 1950</t>
  </si>
  <si>
    <t>Anlieferung 23-1</t>
  </si>
  <si>
    <t>Anlieferung 23-2</t>
  </si>
  <si>
    <t>Anlieferung 23-3</t>
  </si>
  <si>
    <t>Anlieferung 23-4</t>
  </si>
  <si>
    <t>Anlieferung 23-5</t>
  </si>
  <si>
    <t>Anlieferung 23-6</t>
  </si>
  <si>
    <t>Anlieferung 23-7</t>
  </si>
  <si>
    <t>Anlieferung 23-8</t>
  </si>
  <si>
    <t>Anlieferung 23-9</t>
  </si>
  <si>
    <t>Anlieferung 23-10</t>
  </si>
  <si>
    <t>Anlieferung 23-11</t>
  </si>
  <si>
    <t>Anlieferung 23-13</t>
  </si>
  <si>
    <t>Anlieferung 23-14</t>
  </si>
  <si>
    <t>Anlieferung 23-15</t>
  </si>
  <si>
    <t>Anlieferung 24-1</t>
  </si>
  <si>
    <t>Anlieferung 24-2</t>
  </si>
  <si>
    <t>Anlieferung 24-3</t>
  </si>
  <si>
    <t>Anlieferung 24-4</t>
  </si>
  <si>
    <t>Anlieferung 24-5</t>
  </si>
  <si>
    <t>Anlieferung 24-6</t>
  </si>
  <si>
    <t>Anlieferung 24-7</t>
  </si>
  <si>
    <t>Anlieferung 24-8</t>
  </si>
  <si>
    <t>Anlieferung 24-9</t>
  </si>
  <si>
    <t>Anlieferung 24-10</t>
  </si>
  <si>
    <t>Anlieferung 24-11</t>
  </si>
  <si>
    <t>Anlieferung 24-12</t>
  </si>
  <si>
    <t>Anlieferung 24-13</t>
  </si>
  <si>
    <t>Anlieferung 24-14</t>
  </si>
  <si>
    <t>Anlieferung 24-15</t>
  </si>
  <si>
    <t>Anlieferung 24-16</t>
  </si>
  <si>
    <t>Anlieferung 24-17</t>
  </si>
  <si>
    <t>Anlieferung 24-18</t>
  </si>
  <si>
    <t>Anlieferung 24-19</t>
  </si>
  <si>
    <t xml:space="preserve">ENE 1950 </t>
  </si>
  <si>
    <t>Anlieferung 25-1</t>
  </si>
  <si>
    <t>Anlieferung 25-2</t>
  </si>
  <si>
    <t>Anlieferung 25-3</t>
  </si>
  <si>
    <t>Anlieferung 25-4</t>
  </si>
  <si>
    <t>Anlieferung 25-5</t>
  </si>
  <si>
    <t>Anlieferung 25-6</t>
  </si>
  <si>
    <t>Anlieferung 25-7</t>
  </si>
  <si>
    <t>Anlieferung 25-8</t>
  </si>
  <si>
    <t>Anlieferung 25-9</t>
  </si>
  <si>
    <t>Anlieferung 25-10</t>
  </si>
  <si>
    <t>Anlieferung 25-11</t>
  </si>
  <si>
    <t>Anlieferung 25-12</t>
  </si>
  <si>
    <t>Anlieferung 25-13</t>
  </si>
  <si>
    <t>Anlieferung 25-14</t>
  </si>
  <si>
    <t>Anlieferung 25-15</t>
  </si>
  <si>
    <t>Anlieferung 25-16</t>
  </si>
  <si>
    <t>Anlieferung 25-17</t>
  </si>
  <si>
    <t>Anlieferung 25-18</t>
  </si>
  <si>
    <t>Anlieferung 25-19</t>
  </si>
  <si>
    <t>Anlieferung 25-20</t>
  </si>
  <si>
    <t>Anlieferung 25-21</t>
  </si>
  <si>
    <t>Anlieferung 25-22</t>
  </si>
  <si>
    <t>Anlieferung 25-23</t>
  </si>
  <si>
    <t>Anlieferung 26-1</t>
  </si>
  <si>
    <t>Anlieferung 26-2</t>
  </si>
  <si>
    <t>Anlieferung 26-3</t>
  </si>
  <si>
    <t>Anlieferung 26-4</t>
  </si>
  <si>
    <t>Anlieferung 26-5</t>
  </si>
  <si>
    <t>Anlieferung 26-6</t>
  </si>
  <si>
    <t>Anlieferung 26-7</t>
  </si>
  <si>
    <t>Anlieferung 26-8</t>
  </si>
  <si>
    <t>Anlieferung 26-9</t>
  </si>
  <si>
    <t>Anlieferung 26-10</t>
  </si>
  <si>
    <t>Anlieferung 26-11</t>
  </si>
  <si>
    <t>Anlieferung 26-12</t>
  </si>
  <si>
    <t>Anlieferung 26-13</t>
  </si>
  <si>
    <t>Anlieferung 26-14</t>
  </si>
  <si>
    <t>Anlieferung 26-15</t>
  </si>
  <si>
    <t>Anlieferung 26-16</t>
  </si>
  <si>
    <t>Anlieferung 26-17</t>
  </si>
  <si>
    <t>Anlieferung 26-18</t>
  </si>
  <si>
    <t>Anlieferung 26-19</t>
  </si>
  <si>
    <t>Anlieferung 26-20</t>
  </si>
  <si>
    <t>Anlieferung 26-21</t>
  </si>
  <si>
    <t xml:space="preserve">RFA </t>
  </si>
  <si>
    <t xml:space="preserve">Cl </t>
  </si>
  <si>
    <t>Anlieferung 27-1</t>
  </si>
  <si>
    <t>Anlieferung 27-2</t>
  </si>
  <si>
    <t>Anlieferung 27-3</t>
  </si>
  <si>
    <t>Anlieferung 27-4</t>
  </si>
  <si>
    <t>Anlieferung 27-5</t>
  </si>
  <si>
    <t>Anlieferung 27-6</t>
  </si>
  <si>
    <t>Anlieferung 27-7</t>
  </si>
  <si>
    <t>Anlieferung 27-8</t>
  </si>
  <si>
    <t>Anlieferung 27-9</t>
  </si>
  <si>
    <t>Anlieferung 27-10</t>
  </si>
  <si>
    <t>Anlieferung 27-11</t>
  </si>
  <si>
    <t>Anlieferung 27-12</t>
  </si>
  <si>
    <t>Anlieferung 27-13</t>
  </si>
  <si>
    <t>Anlieferung 27-14</t>
  </si>
  <si>
    <t>Anlieferung 27-15</t>
  </si>
  <si>
    <t>Anlieferung 27-16</t>
  </si>
  <si>
    <t>Anlieferung 27-17</t>
  </si>
  <si>
    <t>Anlieferung 27-18</t>
  </si>
  <si>
    <t>Anlieferung 27-19</t>
  </si>
  <si>
    <t>Anlieferung 27-20</t>
  </si>
  <si>
    <t>ENE 2004</t>
  </si>
  <si>
    <t>DOC Kontrolle</t>
  </si>
  <si>
    <t>Anlieferung 28-1</t>
  </si>
  <si>
    <t>Anlieferung 28-2</t>
  </si>
  <si>
    <t>Anlieferung 28-3</t>
  </si>
  <si>
    <t>Anlieferung 28-4</t>
  </si>
  <si>
    <t>Anlieferung 28-5</t>
  </si>
  <si>
    <t>Anlieferung 28-6</t>
  </si>
  <si>
    <t>Anlieferung 28-7</t>
  </si>
  <si>
    <t>Anlieferung 28-8</t>
  </si>
  <si>
    <t>Anlieferung 28-9</t>
  </si>
  <si>
    <t>Anlieferung 28-10</t>
  </si>
  <si>
    <t>Anlieferung 28-11</t>
  </si>
  <si>
    <t>Anlieferung 28-12</t>
  </si>
  <si>
    <t>Anlieferung 28-13</t>
  </si>
  <si>
    <t>Anlieferung 28-14</t>
  </si>
  <si>
    <t>Anlieferung 28-15</t>
  </si>
  <si>
    <t>Anlieferung 28-16</t>
  </si>
  <si>
    <t>Anlieferung 28-17</t>
  </si>
  <si>
    <t>Anlieferung 28-18</t>
  </si>
  <si>
    <t>ENE 2002</t>
  </si>
  <si>
    <t xml:space="preserve">RFA Nico </t>
  </si>
  <si>
    <t>Anlieferung 29-1</t>
  </si>
  <si>
    <t>Anlieferung 29-2</t>
  </si>
  <si>
    <t>Anlieferung 29-3</t>
  </si>
  <si>
    <t>Anlieferung 29-4</t>
  </si>
  <si>
    <t>Anlieferung 29-5</t>
  </si>
  <si>
    <t>Anlieferung 29-6</t>
  </si>
  <si>
    <t>Anlieferung 29-7</t>
  </si>
  <si>
    <t>Anlieferung 29-8</t>
  </si>
  <si>
    <t>Anlieferung 29-9</t>
  </si>
  <si>
    <t>Anlieferung 29-10</t>
  </si>
  <si>
    <t>Anlieferung 29-11</t>
  </si>
  <si>
    <t>Anlieferung 29-12</t>
  </si>
  <si>
    <t>Anlieferung 29-13</t>
  </si>
  <si>
    <t>Anlieferung 29-14</t>
  </si>
  <si>
    <t>Anlieferung 29-15</t>
  </si>
  <si>
    <t>Anlieferung 29-16</t>
  </si>
  <si>
    <t>Anlieferung 29-17</t>
  </si>
  <si>
    <t>Anlieferung 29-18</t>
  </si>
  <si>
    <t xml:space="preserve">Aperam </t>
  </si>
  <si>
    <t>Anlieferung 30-1</t>
  </si>
  <si>
    <t>Anlieferung 30-2</t>
  </si>
  <si>
    <t>Anlieferung 30-3</t>
  </si>
  <si>
    <t>Anlieferung 30-4</t>
  </si>
  <si>
    <t>Anlieferung 30-5</t>
  </si>
  <si>
    <t>Anlieferung 30-6</t>
  </si>
  <si>
    <t>Anlieferung 30-7</t>
  </si>
  <si>
    <t>Anlieferung 30-8</t>
  </si>
  <si>
    <t>Anlieferung 30-9</t>
  </si>
  <si>
    <t>Anlieferung 30-10</t>
  </si>
  <si>
    <t>Anlieferung 30-11</t>
  </si>
  <si>
    <t>Anlieferung 30-12</t>
  </si>
  <si>
    <t>Anlieferung 30-13</t>
  </si>
  <si>
    <t>Anlieferung 30-14</t>
  </si>
  <si>
    <t>Anlieferung 30-15</t>
  </si>
  <si>
    <t>Anlieferung 30-16</t>
  </si>
  <si>
    <t>Anlieferung 30-17</t>
  </si>
  <si>
    <t>Anlieferung 30-18</t>
  </si>
  <si>
    <t>Anlieferung 30-19</t>
  </si>
  <si>
    <t>Anlieferung 30-20</t>
  </si>
  <si>
    <t>Anlieferung 30-21</t>
  </si>
  <si>
    <t>Anlieferung 30-22</t>
  </si>
  <si>
    <t>Anlieferung 31-1</t>
  </si>
  <si>
    <t>Anlieferung 31-2</t>
  </si>
  <si>
    <t>Anlieferung 31-3</t>
  </si>
  <si>
    <t>Anlieferung 31-4</t>
  </si>
  <si>
    <t>Anlieferung 31-5</t>
  </si>
  <si>
    <t>Anlieferung 31-6</t>
  </si>
  <si>
    <t>Anlieferung 31-7</t>
  </si>
  <si>
    <t>Anlieferung 31-8</t>
  </si>
  <si>
    <t>Anlieferung 31-9</t>
  </si>
  <si>
    <t>Anlieferung 31-10</t>
  </si>
  <si>
    <t>Anlieferung 31-11</t>
  </si>
  <si>
    <t>Anlieferung 31-12</t>
  </si>
  <si>
    <t>Anlieferung 31-13</t>
  </si>
  <si>
    <t>Anlieferung 31-14</t>
  </si>
  <si>
    <t>Anlieferung 31-15</t>
  </si>
  <si>
    <t>Anlieferung 32-1</t>
  </si>
  <si>
    <t>Anlieferung 32-2</t>
  </si>
  <si>
    <t>Anlieferung 32-3</t>
  </si>
  <si>
    <t>Anlieferung 32-4</t>
  </si>
  <si>
    <t>Anlieferung 32-5</t>
  </si>
  <si>
    <t>Anlieferung 32-6</t>
  </si>
  <si>
    <t>Anlieferung 32-7</t>
  </si>
  <si>
    <t>Anlieferung 32-8</t>
  </si>
  <si>
    <t>Anlieferung 32-9</t>
  </si>
  <si>
    <t>Anlieferung 32-11</t>
  </si>
  <si>
    <t>Anlieferung 32-10</t>
  </si>
  <si>
    <t>Anlieferung 32-12</t>
  </si>
  <si>
    <t>Anlieferung 32-13</t>
  </si>
  <si>
    <t>Anlieferung 32-14</t>
  </si>
  <si>
    <t>Anlieferung 32-15</t>
  </si>
  <si>
    <t>Anlieferung 32-16</t>
  </si>
  <si>
    <t>Anlieferung 32-17</t>
  </si>
  <si>
    <t>Anlieferung 32-18</t>
  </si>
  <si>
    <t>Anlieferung 32-19</t>
  </si>
  <si>
    <t>Anlieferung 32-20</t>
  </si>
  <si>
    <t>Anlieferung 32-21</t>
  </si>
  <si>
    <t>Anlieferung 32-22</t>
  </si>
  <si>
    <t>TS</t>
  </si>
  <si>
    <t>Anlieferung 33-1</t>
  </si>
  <si>
    <t>Anlieferung 33-2</t>
  </si>
  <si>
    <t>Anlieferung 33-3</t>
  </si>
  <si>
    <t>Anlieferung 33-4</t>
  </si>
  <si>
    <t>Anlieferung 33-5</t>
  </si>
  <si>
    <t>Anlieferung 33-6</t>
  </si>
  <si>
    <t>Deponie (Martin)</t>
  </si>
  <si>
    <t>Anlieferung 34-1</t>
  </si>
  <si>
    <t>Anlieferung 34-2</t>
  </si>
  <si>
    <t>Anlieferung 34-3</t>
  </si>
  <si>
    <t>Anlieferung 34-4</t>
  </si>
  <si>
    <t>Anlieferung 34-5</t>
  </si>
  <si>
    <t>Anlieferung 34-6</t>
  </si>
  <si>
    <t>Anlieferung 34-7</t>
  </si>
  <si>
    <t>Anlieferung 34-8</t>
  </si>
  <si>
    <t>Anlieferung 34-9</t>
  </si>
  <si>
    <t>Anlieferung 34-10</t>
  </si>
  <si>
    <t>Anlieferung 34-11</t>
  </si>
  <si>
    <t>Anlieferung 34-12</t>
  </si>
  <si>
    <t>Anlieferung 34-13</t>
  </si>
  <si>
    <t>Anlieferung 34-14</t>
  </si>
  <si>
    <t>Anlieferung 34-15</t>
  </si>
  <si>
    <t>Anlieferung 34-16</t>
  </si>
  <si>
    <t>Anlieferung 34-17</t>
  </si>
  <si>
    <t>Anlieferung 34-18</t>
  </si>
  <si>
    <t>Anlieferung 34-19</t>
  </si>
  <si>
    <t>Anlieferung 34-20</t>
  </si>
  <si>
    <t>Anlieferung 34-21</t>
  </si>
  <si>
    <t>Anlieferung 34-22</t>
  </si>
  <si>
    <t>Anlieferung 34-23</t>
  </si>
  <si>
    <t>Anlieferung 34-24</t>
  </si>
  <si>
    <t>Anlieferung 35-1</t>
  </si>
  <si>
    <t>Anlieferung 35-2</t>
  </si>
  <si>
    <t>Anlieferung 35-3</t>
  </si>
  <si>
    <t>Anlieferung 35-4</t>
  </si>
  <si>
    <t>Anlieferung 35-5</t>
  </si>
  <si>
    <t>Anlieferung 35-6</t>
  </si>
  <si>
    <t>Anlieferung 35-7</t>
  </si>
  <si>
    <t>Anlieferung 35-8</t>
  </si>
  <si>
    <t>Anlieferung 35-9</t>
  </si>
  <si>
    <t>Anlieferung 35-10</t>
  </si>
  <si>
    <t>Anlieferung 36-1</t>
  </si>
  <si>
    <t>Anlieferung 36-2</t>
  </si>
  <si>
    <t>Anlieferung 36-3</t>
  </si>
  <si>
    <t>Anlieferung 36-4</t>
  </si>
  <si>
    <t>Anlieferung 36-5</t>
  </si>
  <si>
    <t>Anlieferung 36-6</t>
  </si>
  <si>
    <t>Anlieferung 36-7</t>
  </si>
  <si>
    <t>Anlieferung 36-8</t>
  </si>
  <si>
    <t>Anlieferung 36-9</t>
  </si>
  <si>
    <t>Anlieferung 36-10</t>
  </si>
  <si>
    <t>Anlieferung 36-11</t>
  </si>
  <si>
    <t>Anlieferung 36-12</t>
  </si>
  <si>
    <t>ENE 1781</t>
  </si>
  <si>
    <t>Anlieferung 37-1</t>
  </si>
  <si>
    <t>Anlieferung 37-2</t>
  </si>
  <si>
    <t>Anlieferung 37-3</t>
  </si>
  <si>
    <t>Anlieferung 37-4</t>
  </si>
  <si>
    <t>Anlieferung 37-5</t>
  </si>
  <si>
    <t>Anlieferung 37-6</t>
  </si>
  <si>
    <t>Anlieferung 37-7</t>
  </si>
  <si>
    <t>Anlieferung 37-8</t>
  </si>
  <si>
    <t>Anlieferung 38-1</t>
  </si>
  <si>
    <t>Anlieferung 38-2</t>
  </si>
  <si>
    <t>Anlieferung 38-3</t>
  </si>
  <si>
    <t>Anlieferung 38-4</t>
  </si>
  <si>
    <t>Anlieferung 38-5</t>
  </si>
  <si>
    <t>Anlieferung 38-6</t>
  </si>
  <si>
    <t>Anlieferung 38-7</t>
  </si>
  <si>
    <t>Anlieferung 38-8</t>
  </si>
  <si>
    <t>Anlieferung 38-9</t>
  </si>
  <si>
    <t>Anlieferung 38-10</t>
  </si>
  <si>
    <t>UTV (Martin)</t>
  </si>
  <si>
    <t>ENE 1915</t>
  </si>
  <si>
    <t xml:space="preserve">JK Aurec </t>
  </si>
  <si>
    <t>Anlieferung 39-1</t>
  </si>
  <si>
    <t>Anlieferung 39-2</t>
  </si>
  <si>
    <t>Anlieferung 39-3</t>
  </si>
  <si>
    <t>Deponie, MB</t>
  </si>
  <si>
    <t>Deponie (Nalecz)</t>
  </si>
  <si>
    <t>Anlieferung 40-1</t>
  </si>
  <si>
    <t>Anlieferung 40-2</t>
  </si>
  <si>
    <t>Anlieferung 40-3</t>
  </si>
  <si>
    <t>Thyssen 2</t>
  </si>
  <si>
    <t>NL 689393</t>
  </si>
  <si>
    <t>NL689393</t>
  </si>
  <si>
    <t>ENE 1972</t>
  </si>
  <si>
    <t>Box 2</t>
  </si>
  <si>
    <t>Box 3</t>
  </si>
  <si>
    <t>Box 4</t>
  </si>
  <si>
    <t>VNE 1998</t>
  </si>
  <si>
    <t>Aperam</t>
  </si>
  <si>
    <t>W1 große Box</t>
  </si>
  <si>
    <t>Thyssen</t>
  </si>
  <si>
    <t>VNE 1675</t>
  </si>
  <si>
    <t>Thyssen 1</t>
  </si>
  <si>
    <t>Box 1.4</t>
  </si>
  <si>
    <t>VNE 1855</t>
  </si>
  <si>
    <t>VNE 1972</t>
  </si>
  <si>
    <t xml:space="preserve">WBA </t>
  </si>
  <si>
    <t>Nico</t>
  </si>
  <si>
    <t>DK I</t>
  </si>
  <si>
    <t>VNE 1713</t>
  </si>
  <si>
    <t>ENE 2021</t>
  </si>
  <si>
    <t>VNE 1670</t>
  </si>
  <si>
    <t>Becken 2</t>
  </si>
  <si>
    <t>Becken 4</t>
  </si>
  <si>
    <t>Fluorid</t>
  </si>
  <si>
    <t>ENE 1719</t>
  </si>
  <si>
    <t>Anlieferung 53-1</t>
  </si>
  <si>
    <t>Anlieferung 53-2</t>
  </si>
  <si>
    <t>Anlieferung 53-3</t>
  </si>
  <si>
    <t>Anlieferung 53-4</t>
  </si>
  <si>
    <t>Anlieferung 53-5</t>
  </si>
  <si>
    <t>Anlieferung 53-6</t>
  </si>
  <si>
    <t>Anlieferung 53-7</t>
  </si>
  <si>
    <t>Anlieferung 53-8</t>
  </si>
  <si>
    <t>Anlieferung 53-9</t>
  </si>
  <si>
    <t>Anlieferung 53-10</t>
  </si>
  <si>
    <t>Anlieferung 53-11</t>
  </si>
  <si>
    <t>Anlieferung 53-12</t>
  </si>
  <si>
    <t>Anlieferung 53-13</t>
  </si>
  <si>
    <t>Anlieferung 53-14</t>
  </si>
  <si>
    <t>Anlieferung 53-15</t>
  </si>
  <si>
    <t>Anlieferung 53-16</t>
  </si>
  <si>
    <t>Anlieferung 53-17</t>
  </si>
  <si>
    <t>Anlieferung 53-18</t>
  </si>
  <si>
    <t>Anlieferung 53-19</t>
  </si>
  <si>
    <t>Anlieferung 53-20</t>
  </si>
  <si>
    <t>Anlieferung 53-21</t>
  </si>
  <si>
    <t>Anlieferung 53-22</t>
  </si>
  <si>
    <t>Anlieferung 53-23</t>
  </si>
  <si>
    <t>Anlieferung 53-24</t>
  </si>
  <si>
    <t>Anlieferung 53-25</t>
  </si>
  <si>
    <t>Anlieferung 53-26</t>
  </si>
  <si>
    <t>x</t>
  </si>
  <si>
    <t>Kontrolle Regenrückhaltebecken</t>
  </si>
  <si>
    <t>16-0319</t>
  </si>
  <si>
    <t>ungültig</t>
  </si>
  <si>
    <t>&lt;100</t>
  </si>
  <si>
    <t>ENE 2110</t>
  </si>
  <si>
    <t>21-0289</t>
  </si>
  <si>
    <t>Vormischung</t>
  </si>
  <si>
    <t>ENE 2038</t>
  </si>
  <si>
    <t>Box 1.1</t>
  </si>
  <si>
    <t>VNE 1494</t>
  </si>
  <si>
    <t>Kontrolle Mo</t>
  </si>
  <si>
    <t>OS</t>
  </si>
  <si>
    <t>ENE 2624</t>
  </si>
  <si>
    <t xml:space="preserve">DK III ENE 2562 </t>
  </si>
  <si>
    <t>fein</t>
  </si>
  <si>
    <t>Deponie, JN</t>
  </si>
  <si>
    <t>Anlieferung 74-1</t>
  </si>
  <si>
    <t>Anlieferung 74-2</t>
  </si>
  <si>
    <t>Anlieferung 74-3</t>
  </si>
  <si>
    <t>Anlieferung 74-4</t>
  </si>
  <si>
    <t>Anlieferung 74-5</t>
  </si>
  <si>
    <t>Anlieferung 74-6</t>
  </si>
  <si>
    <t>Anlieferung 74-7</t>
  </si>
  <si>
    <t>Anlieferung 74-8</t>
  </si>
  <si>
    <t>Anlieferung 74-9</t>
  </si>
  <si>
    <t>Anlieferung 74-10</t>
  </si>
  <si>
    <t>Anlieferung 74-11</t>
  </si>
  <si>
    <t>Anlieferung 74-12</t>
  </si>
  <si>
    <t>Anlieferung 74-13</t>
  </si>
  <si>
    <t>Anlieferung 74-14</t>
  </si>
  <si>
    <t>Anlieferung 74-15</t>
  </si>
  <si>
    <t>Anlieferung 74-16</t>
  </si>
  <si>
    <t>Anlieferung 74-17</t>
  </si>
  <si>
    <t>Anlieferung 74-18</t>
  </si>
  <si>
    <t>Anlieferung 74-19</t>
  </si>
  <si>
    <t>Anlieferung 74-20</t>
  </si>
  <si>
    <t>Anlieferung 74-21</t>
  </si>
  <si>
    <t>Anlieferung 74-22</t>
  </si>
  <si>
    <t>Anlieferung 74-23</t>
  </si>
  <si>
    <t>Anlieferung 74-24</t>
  </si>
  <si>
    <t>Anlieferung 74-25</t>
  </si>
  <si>
    <t>Anlieferung 74-26</t>
  </si>
  <si>
    <t>Anlieferung 74-27</t>
  </si>
  <si>
    <t>Anlieferung 74-28</t>
  </si>
  <si>
    <t>Anlieferung 74-29</t>
  </si>
  <si>
    <t>Anlieferung 74-30</t>
  </si>
  <si>
    <t>Dep MB</t>
  </si>
  <si>
    <t>ENE 2119</t>
  </si>
  <si>
    <t xml:space="preserve">VNE 1921 </t>
  </si>
  <si>
    <t>DK III ENE 2562</t>
  </si>
  <si>
    <t>JN, Deponie</t>
  </si>
  <si>
    <t>VNE 2127</t>
  </si>
  <si>
    <t xml:space="preserve">NL689393 </t>
  </si>
  <si>
    <t>VNE 2089</t>
  </si>
  <si>
    <t>Cl -2</t>
  </si>
  <si>
    <t>Cl-1</t>
  </si>
  <si>
    <t xml:space="preserve">VNE 1972 </t>
  </si>
  <si>
    <t>ENE 1911</t>
  </si>
  <si>
    <t>ENE 2129</t>
  </si>
  <si>
    <t xml:space="preserve">ENE 1923 </t>
  </si>
  <si>
    <t>F</t>
  </si>
  <si>
    <t>Deponie, UTV JN</t>
  </si>
  <si>
    <t>Cl-2</t>
  </si>
  <si>
    <t>Cl -1</t>
  </si>
  <si>
    <t>VNE 0087</t>
  </si>
  <si>
    <t>ENE 2600-1</t>
  </si>
  <si>
    <t>ENE 2600-2</t>
  </si>
  <si>
    <t>ENE 2562-2</t>
  </si>
  <si>
    <t>21-0400</t>
  </si>
  <si>
    <t>neu gemischt wegen Mo!</t>
  </si>
  <si>
    <t>ENE 1923 03.01.2022</t>
  </si>
  <si>
    <t>DK III 2562 03.01.2022</t>
  </si>
  <si>
    <t>UTV 03.01.2022</t>
  </si>
  <si>
    <t>DK III W1 03.01.2022</t>
  </si>
  <si>
    <t>DK II 03.01.2022</t>
  </si>
  <si>
    <t>DK II W2 03.01.2022</t>
  </si>
  <si>
    <t>NL 689393 03.01.2022</t>
  </si>
  <si>
    <t>DK III 2600 03.01.2022</t>
  </si>
  <si>
    <t>Mo 29.12.2021</t>
  </si>
  <si>
    <t>Mo 30.12.2021</t>
  </si>
  <si>
    <t>CH 7343</t>
  </si>
  <si>
    <t xml:space="preserve">E&amp;W </t>
  </si>
  <si>
    <t xml:space="preserve">Probe </t>
  </si>
  <si>
    <t>E&amp;W  03.01.2022</t>
  </si>
  <si>
    <t xml:space="preserve">Überstand </t>
  </si>
  <si>
    <t>E&amp;W Überstand 03.01.2022</t>
  </si>
  <si>
    <t>ENE 1719 03.01.2022</t>
  </si>
  <si>
    <t>DK III ENE 2562 05.01.2022</t>
  </si>
  <si>
    <t xml:space="preserve">VNE 1713 </t>
  </si>
  <si>
    <t>UTV 05.01.2022</t>
  </si>
  <si>
    <t>DK III W2 05.01.2022</t>
  </si>
  <si>
    <t>UTV 06.01.2022</t>
  </si>
  <si>
    <t>DK III W2 06.01.2022</t>
  </si>
  <si>
    <t>NL 689393 06.01.2021</t>
  </si>
  <si>
    <t>ENE 2041</t>
  </si>
  <si>
    <t xml:space="preserve">grauer Staub Mo/Se/DOC </t>
  </si>
  <si>
    <t>ENE 2041 06.01.2022</t>
  </si>
  <si>
    <t xml:space="preserve">S1 </t>
  </si>
  <si>
    <t>S1 W2 06.01.2022</t>
  </si>
  <si>
    <t xml:space="preserve">Cl Mo </t>
  </si>
  <si>
    <t>CH 7343 06.01.2022</t>
  </si>
  <si>
    <t>DK III 2562 06.01.2022</t>
  </si>
  <si>
    <t xml:space="preserve"> Mo/Se/DOC </t>
  </si>
  <si>
    <t>ENE 2041 06.01.2021</t>
  </si>
  <si>
    <t>Probe von der AGR (Martin) neu</t>
  </si>
  <si>
    <t>DK III ENE 2562 07.01.2022</t>
  </si>
  <si>
    <t>VNE 1663 07.01.2022</t>
  </si>
  <si>
    <t>NL 689393 10.01.2022</t>
  </si>
  <si>
    <t>UTV 10.01.2022</t>
  </si>
  <si>
    <t>DK II 10.01.2022</t>
  </si>
  <si>
    <t>DK III W1 10.01.2022</t>
  </si>
  <si>
    <t>21-0391</t>
  </si>
  <si>
    <t>21-0364</t>
  </si>
  <si>
    <t>Deponie und Bleibehandlung MB</t>
  </si>
  <si>
    <t>DK III ENE 2562 10.01.2022</t>
  </si>
  <si>
    <t>Monatl. Kontrolle; Sulfat&lt;200 mg/L</t>
  </si>
  <si>
    <t>Monatl. Kontrolle; Sulfat&gt;400 mg/L</t>
  </si>
  <si>
    <t>07.01.2022 pH angepasst</t>
  </si>
  <si>
    <t>CH 7343 07.01.2022 pH</t>
  </si>
  <si>
    <t>DK II 2624 11.01.2022</t>
  </si>
  <si>
    <t xml:space="preserve">Deponie, </t>
  </si>
  <si>
    <t>Deponie, pH hochgestellt Mo</t>
  </si>
  <si>
    <t>DK II 11.01.2022</t>
  </si>
  <si>
    <t>DK III 11.01.2022</t>
  </si>
  <si>
    <t>UTV 11.01.2022</t>
  </si>
  <si>
    <t>ENE 2127</t>
  </si>
  <si>
    <t>21-0398</t>
  </si>
  <si>
    <t>&gt;LoD</t>
  </si>
  <si>
    <t>&lt;LoD</t>
  </si>
  <si>
    <t>Behandlung Metalle und Sulfat, behandelt</t>
  </si>
  <si>
    <t>Behandlung Metalle und Sulfat, unbehandelt</t>
  </si>
  <si>
    <t>Deponie und Bleibehandlung MB, mit 15% Kalk behandelt für die F Behandlung</t>
  </si>
  <si>
    <t>VNE 0075</t>
  </si>
  <si>
    <t>DK III 2562 12.01.2022</t>
  </si>
  <si>
    <t>DK III W2 12.01.2022</t>
  </si>
  <si>
    <t>UTV 12.01.2022</t>
  </si>
  <si>
    <t>CL</t>
  </si>
  <si>
    <t>W1 wurde nicht gemischt</t>
  </si>
  <si>
    <t>CL-2</t>
  </si>
  <si>
    <t>DK II 2624 13.01.2022</t>
  </si>
  <si>
    <t>DK III 2600 13.01.2022</t>
  </si>
  <si>
    <t>DK III W2 13.01.2022</t>
  </si>
  <si>
    <t>DK III W1 13.01.2022</t>
  </si>
  <si>
    <t>UTV 13.01.2022</t>
  </si>
  <si>
    <t>DK III 2600-2 13.01.2022</t>
  </si>
  <si>
    <t>11.01.2022 ph eingestellt für Mo</t>
  </si>
  <si>
    <t>pH eingestellt für Mo</t>
  </si>
  <si>
    <t>NL 689393 14.01.2022</t>
  </si>
  <si>
    <t>ENE 2600-3 vom 13.01.2021</t>
  </si>
  <si>
    <t>DK II 2624 14.01.2022</t>
  </si>
  <si>
    <t>DK III 2600-3 13.01.2022</t>
  </si>
  <si>
    <t>DK III W2 14.01.2022</t>
  </si>
  <si>
    <t>DK III W1 14.01.2022</t>
  </si>
  <si>
    <t>UTV 14.01.2022</t>
  </si>
  <si>
    <t>Anlieferung 2-01</t>
  </si>
  <si>
    <t>Anlieferung 2-02</t>
  </si>
  <si>
    <t>Anlieferung 2-03</t>
  </si>
  <si>
    <t>Anlieferung 2-04</t>
  </si>
  <si>
    <t>Anlieferung 2-05</t>
  </si>
  <si>
    <t>Anlieferung 2-06</t>
  </si>
  <si>
    <t>Anlieferung 2-07</t>
  </si>
  <si>
    <t>Anlieferung 2-08</t>
  </si>
  <si>
    <t>Anlieferung 2-09</t>
  </si>
  <si>
    <t>Anlieferung 2-18</t>
  </si>
  <si>
    <t>Anlieferung 2-19</t>
  </si>
  <si>
    <t>Anlieferung 2-20</t>
  </si>
  <si>
    <t>Anlieferung 2-21</t>
  </si>
  <si>
    <t>Anlieferung 2-22</t>
  </si>
  <si>
    <t>Anlieferung 2-23-30 Entsorgung</t>
  </si>
  <si>
    <t>DK III 2562 14.01.2022</t>
  </si>
  <si>
    <t>14.01.2022 pH eingestellt für Mo</t>
  </si>
  <si>
    <t>NL 689393 17.01.2022</t>
  </si>
  <si>
    <t>Anlieferung 3-01</t>
  </si>
  <si>
    <t>Anlieferung 3-02</t>
  </si>
  <si>
    <t>Anlieferung 3-03</t>
  </si>
  <si>
    <t>Anlieferung 3-04</t>
  </si>
  <si>
    <t>Anlieferung 3-05</t>
  </si>
  <si>
    <t>Anlieferung 3-06</t>
  </si>
  <si>
    <t>Anlieferung 3-07</t>
  </si>
  <si>
    <t>Anlieferung 3-08</t>
  </si>
  <si>
    <t>Anlieferung 3-09</t>
  </si>
  <si>
    <t>Anlieferung 3-23-32 Entsorgung</t>
  </si>
  <si>
    <t>2600 14.01.2022</t>
  </si>
  <si>
    <t>DK III 2600 14.01.2022</t>
  </si>
  <si>
    <t>DK II 17.01.2022</t>
  </si>
  <si>
    <t>DK III 2600 17.01.2022</t>
  </si>
  <si>
    <t>DK III W1 17.01.2022</t>
  </si>
  <si>
    <t>DK III 2562 17.01.2022</t>
  </si>
  <si>
    <t>Sita 18.01.2022</t>
  </si>
  <si>
    <t>VNE 2127 18.01.2022</t>
  </si>
  <si>
    <t>Cl 1/2</t>
  </si>
  <si>
    <t>Cl 2/2</t>
  </si>
  <si>
    <t>17.01.2022 -2</t>
  </si>
  <si>
    <t>UTV,  MB (2)</t>
  </si>
  <si>
    <t>UTV,  MB (3)</t>
  </si>
  <si>
    <t>UTV,  MB (4)</t>
  </si>
  <si>
    <t>21-0289 -1</t>
  </si>
  <si>
    <t>21-0289 -2</t>
  </si>
  <si>
    <t>21-0289 -3</t>
  </si>
  <si>
    <t>21-0289 -4</t>
  </si>
  <si>
    <t>DK III 2562 18.01.2022</t>
  </si>
  <si>
    <t>NH3/H2: 31/25</t>
  </si>
  <si>
    <t>NH3/H2: 26/105</t>
  </si>
  <si>
    <t>NH3/H2: 91/40</t>
  </si>
  <si>
    <t>NH3/H2: 40/100</t>
  </si>
  <si>
    <t>UTV,  MB (1)  NH3/H2 siehe "Bemerkung"</t>
  </si>
  <si>
    <t>NL 689393 19.01.2022</t>
  </si>
  <si>
    <t>DK II 2624</t>
  </si>
  <si>
    <t>DK III W1 19.01.2022</t>
  </si>
  <si>
    <t>DK III W2 19.01.2022</t>
  </si>
  <si>
    <t>UTV 19.01.2022</t>
  </si>
  <si>
    <t>DK III 2562 19.01.2022</t>
  </si>
  <si>
    <t>pH eingestellt für Mo -1</t>
  </si>
  <si>
    <t>pH eingestellt für Mo -2</t>
  </si>
  <si>
    <t>Anlieferung 4-01</t>
  </si>
  <si>
    <t>Anlieferung 4-02</t>
  </si>
  <si>
    <t>Anlieferung 4-03</t>
  </si>
  <si>
    <t>Anlieferung 4-04</t>
  </si>
  <si>
    <t>Anlieferung 4-05</t>
  </si>
  <si>
    <t>Anlieferung 4-06</t>
  </si>
  <si>
    <t>Anlieferung 4-07</t>
  </si>
  <si>
    <t>Anlieferung 4-08</t>
  </si>
  <si>
    <t>Anlieferung 4-09</t>
  </si>
  <si>
    <t>Anlieferung 4-20-30 Entsorgung</t>
  </si>
  <si>
    <t>DK III W1 20.01.2022</t>
  </si>
  <si>
    <t>UTV 20.01.2022</t>
  </si>
  <si>
    <t>DK III W2 20.01.2022</t>
  </si>
  <si>
    <t>NL 689696 21.01.2022</t>
  </si>
  <si>
    <t>DK II 21.01.2022</t>
  </si>
  <si>
    <t>22-0011</t>
  </si>
  <si>
    <t>Aurec vorprüfen, bei bestehen der Püfung zur GBA MB</t>
  </si>
  <si>
    <t>22-0011 21.01.2022</t>
  </si>
  <si>
    <t>ENE 2600 21.01.2022</t>
  </si>
  <si>
    <t>UTV 21.01.2022</t>
  </si>
  <si>
    <t>DK III W1 21.01.2022</t>
  </si>
  <si>
    <t>1 pH</t>
  </si>
  <si>
    <t>1)</t>
  </si>
  <si>
    <t>2)</t>
  </si>
  <si>
    <t>2 pH</t>
  </si>
  <si>
    <t>VNE 0321</t>
  </si>
  <si>
    <t>Anlieferung 5-01</t>
  </si>
  <si>
    <t>Anlieferung 5-02</t>
  </si>
  <si>
    <t>Anlieferung 5-03</t>
  </si>
  <si>
    <t>Anlieferung 5-04</t>
  </si>
  <si>
    <t>Anlieferung 5-05</t>
  </si>
  <si>
    <t>Anlieferung 5-06</t>
  </si>
  <si>
    <t>Anlieferung 5-07</t>
  </si>
  <si>
    <t>Anlieferung 5-08</t>
  </si>
  <si>
    <t>Anlieferung 5-09</t>
  </si>
  <si>
    <t>Anlieferung 5-21-30 Entsorgung</t>
  </si>
  <si>
    <t>NL 689393 24.01.2022</t>
  </si>
  <si>
    <t>DK III 2562 24.01.2022</t>
  </si>
  <si>
    <t>VNE 0321 24.01.2022</t>
  </si>
  <si>
    <t>2562 21.01.2022</t>
  </si>
  <si>
    <t>VNE 1812</t>
  </si>
  <si>
    <t>DK III 2600 24.01.2022</t>
  </si>
  <si>
    <t>DK III W1 24.01.2022</t>
  </si>
  <si>
    <t>DK III W2 24.01.2022</t>
  </si>
  <si>
    <t>UTV 24.01.2022</t>
  </si>
  <si>
    <t>VNE 1812 24.01.2022</t>
  </si>
  <si>
    <t>22-0016</t>
  </si>
  <si>
    <t>H2: 1)&gt;2000ppm 2)&gt;1000 3)&gt;2000</t>
  </si>
  <si>
    <t>2562 24.01.2022</t>
  </si>
  <si>
    <t>NL 689393 25.01.2022</t>
  </si>
  <si>
    <t>pH</t>
  </si>
  <si>
    <t>DK III 2562 25.01.2022</t>
  </si>
  <si>
    <t>DK III 2600 25.01.2022</t>
  </si>
  <si>
    <t>22-0001</t>
  </si>
  <si>
    <t>22-0002</t>
  </si>
  <si>
    <t>22-0003</t>
  </si>
  <si>
    <t>DK III W1 25.01.2022</t>
  </si>
  <si>
    <t>2562 1</t>
  </si>
  <si>
    <t>2562 2</t>
  </si>
  <si>
    <t>DK III 2526 2 25.01.2022</t>
  </si>
  <si>
    <t>DK II 25.01.2022</t>
  </si>
  <si>
    <t>UTV 25.01.2022</t>
  </si>
  <si>
    <t>22-0016 RFA aus TS</t>
  </si>
  <si>
    <t>DK III 2600 26.01.2022</t>
  </si>
  <si>
    <t>NL 689393 26.01.2022</t>
  </si>
  <si>
    <t>CH 7343 pH</t>
  </si>
  <si>
    <t>CH 7343 24.01.2022</t>
  </si>
  <si>
    <t>pH 2</t>
  </si>
  <si>
    <t>pH 1</t>
  </si>
  <si>
    <t>DK III W1 26.01.2022</t>
  </si>
  <si>
    <t>DK III W2 26.01.2022</t>
  </si>
  <si>
    <t>DK III 2562 26.01.2022</t>
  </si>
  <si>
    <t>3 Proben, H2    -1</t>
  </si>
  <si>
    <t>22-0011 1</t>
  </si>
  <si>
    <t>22-0011 2</t>
  </si>
  <si>
    <t>22-0011 3</t>
  </si>
  <si>
    <t>Anlieferung 6-01</t>
  </si>
  <si>
    <t>Anlieferung 6-02</t>
  </si>
  <si>
    <t>Anlieferung 6-03</t>
  </si>
  <si>
    <t>Anlieferung 6-04</t>
  </si>
  <si>
    <t>Anlieferung 6-05</t>
  </si>
  <si>
    <t>Anlieferung 6-06</t>
  </si>
  <si>
    <t>Anlieferung 6-07</t>
  </si>
  <si>
    <t>Anlieferung 6-08</t>
  </si>
  <si>
    <t>Anlieferung 6-09</t>
  </si>
  <si>
    <t>Anlieferung 6-12</t>
  </si>
  <si>
    <t>Anlieferung 6-13</t>
  </si>
  <si>
    <t>Anlieferung 6-14</t>
  </si>
  <si>
    <t>Anlieferung 6-15-32 Entsorgung</t>
  </si>
  <si>
    <t>DK II 27.01.2022</t>
  </si>
  <si>
    <t>DK III  27.01.2022</t>
  </si>
  <si>
    <t>UTV  27.01.2022</t>
  </si>
  <si>
    <t>DK III 2600 27.01.2022</t>
  </si>
  <si>
    <t>2600 - 2</t>
  </si>
  <si>
    <t>DK III 2600 2 27.01.2022</t>
  </si>
  <si>
    <t>W1 nicht produziert!</t>
  </si>
  <si>
    <t>DK III 2562 28.01.2022</t>
  </si>
  <si>
    <t>DK III W2 28.01.2022</t>
  </si>
  <si>
    <t>UTV 28.01.2022</t>
  </si>
  <si>
    <t>DK II ENE 2604 31.01.2022</t>
  </si>
  <si>
    <t>DK III ENE 2600 31.01.2022</t>
  </si>
  <si>
    <t>NL 689393 31.01.2022</t>
  </si>
  <si>
    <t xml:space="preserve">31-01.2022-1 pH MO &gt; </t>
  </si>
  <si>
    <t xml:space="preserve">31-01.2022-2 pH MO &gt; </t>
  </si>
  <si>
    <t>28.01.2022-1</t>
  </si>
  <si>
    <t xml:space="preserve">28-01.2022-1 pH MO &gt; </t>
  </si>
  <si>
    <t xml:space="preserve">31-01.2022-1 </t>
  </si>
  <si>
    <t xml:space="preserve">31-01.2022-2 </t>
  </si>
  <si>
    <t>UTV 31.01.2022</t>
  </si>
  <si>
    <t>DK III W1 31.01.2022</t>
  </si>
  <si>
    <t>DK III W2 31.01.2022</t>
  </si>
  <si>
    <t>26.01.2022 RFA Nico</t>
  </si>
  <si>
    <t>ENE 1745 26.01.2022</t>
  </si>
  <si>
    <t>DK III 2600 -2 31.01.2022</t>
  </si>
  <si>
    <t xml:space="preserve">Schiff </t>
  </si>
  <si>
    <t>DK III W1 01.02.2022</t>
  </si>
  <si>
    <t>NL 689393 01.02.2022</t>
  </si>
  <si>
    <t>DK III W2 01.02.2022</t>
  </si>
  <si>
    <t>Stora</t>
  </si>
  <si>
    <t>VNE 1713 01.02.2022</t>
  </si>
  <si>
    <t>UTV 01.02.2022</t>
  </si>
  <si>
    <t>22-0009</t>
  </si>
  <si>
    <t xml:space="preserve">UTV ( Wacker&amp;Aurec) Martin </t>
  </si>
  <si>
    <t>Anlieferung 7-1</t>
  </si>
  <si>
    <t>Anlieferung 7-3</t>
  </si>
  <si>
    <t>Anlieferung 7-4</t>
  </si>
  <si>
    <t>Anlieferung 7-5</t>
  </si>
  <si>
    <t>Anlieferung 7-6</t>
  </si>
  <si>
    <t>Anlieferung 7-7</t>
  </si>
  <si>
    <t>Anlieferung 7-8</t>
  </si>
  <si>
    <t>Anlieferung 7-10</t>
  </si>
  <si>
    <t>Anlieferung 7-14</t>
  </si>
  <si>
    <t>Anlieferung 7-15</t>
  </si>
  <si>
    <t>Anlieferung 7-16</t>
  </si>
  <si>
    <t xml:space="preserve">Anlieferung 7-17-30 Entsorgung </t>
  </si>
  <si>
    <t xml:space="preserve">Cu Sn </t>
  </si>
  <si>
    <t>Herr Lange RFA</t>
  </si>
  <si>
    <t>Cu Sn 01.02.2022</t>
  </si>
  <si>
    <t>DK III ENE 2600 1.02.2022</t>
  </si>
  <si>
    <t>ENE 2082</t>
  </si>
  <si>
    <t>Kontrolle ICP ( VITO ) 17.01.2022</t>
  </si>
  <si>
    <t>ENE 2082 17.01.2022</t>
  </si>
  <si>
    <t>VNE 1972 02.02.2022</t>
  </si>
  <si>
    <t>UTV 02.02.2022</t>
  </si>
  <si>
    <t>DK III W1 02.02.2022</t>
  </si>
  <si>
    <t>DK III W2 02.02.2022</t>
  </si>
  <si>
    <t>VNE 197202.02.2022</t>
  </si>
  <si>
    <t>Cl -3</t>
  </si>
  <si>
    <t>Cl -4</t>
  </si>
  <si>
    <t>ENE 1745 02.02.2022</t>
  </si>
  <si>
    <t>DK III ENE 2562 02.02.2022</t>
  </si>
  <si>
    <t xml:space="preserve">ENE 1846 </t>
  </si>
  <si>
    <t>ENE 1846 02.02.2022</t>
  </si>
  <si>
    <t xml:space="preserve">TZ1 </t>
  </si>
  <si>
    <t>Tz 2</t>
  </si>
  <si>
    <t>UTV Rückweisung 02.02.2022</t>
  </si>
  <si>
    <t>Rückweisung 02.02.2022</t>
  </si>
  <si>
    <t>DK II ENE 2624 02.02.2022</t>
  </si>
  <si>
    <t>NL 689393 03.02.2022</t>
  </si>
  <si>
    <t>ENE 2600- 02.02.2022</t>
  </si>
  <si>
    <t>DK III 2600 02.02.2022</t>
  </si>
  <si>
    <t>TZ 2.1</t>
  </si>
  <si>
    <t>TZ 2.2</t>
  </si>
  <si>
    <t>TZ 2.3</t>
  </si>
  <si>
    <t>TZ 2.4</t>
  </si>
  <si>
    <t>DK II 03.02.2022</t>
  </si>
  <si>
    <t>UTV 03.02.2022</t>
  </si>
  <si>
    <t>DK III W1 03.02.2022</t>
  </si>
  <si>
    <t>D K I 03.02.2022</t>
  </si>
  <si>
    <t xml:space="preserve">ENE 2600 03.02.2022 </t>
  </si>
  <si>
    <t>DK II 04.02.2022</t>
  </si>
  <si>
    <t>DK III ENE 2600 03.02.2022</t>
  </si>
  <si>
    <t xml:space="preserve">F Container 356 </t>
  </si>
  <si>
    <t>pH &gt; 02.02.2022</t>
  </si>
  <si>
    <t>DK I 04.02.2022</t>
  </si>
  <si>
    <t>UTV 04.02.2022</t>
  </si>
  <si>
    <t>DK III W1 04.02.2022</t>
  </si>
  <si>
    <t>CH 7343 04.02.2022</t>
  </si>
  <si>
    <t>DK III ENE 2562 04.02.2022</t>
  </si>
  <si>
    <t>DK II ENE 2624 04.02.2022</t>
  </si>
  <si>
    <t xml:space="preserve">Stora </t>
  </si>
  <si>
    <t>ENE 1713 04.02.2022</t>
  </si>
  <si>
    <t>Cl Pr. 1/5</t>
  </si>
  <si>
    <t>Cl Pr. 2/5</t>
  </si>
  <si>
    <t>&gt;pH Mo -2 03.02.2022</t>
  </si>
  <si>
    <t xml:space="preserve"> 03.02.2022 -1</t>
  </si>
  <si>
    <t>03.02.2022 &gt;pH Mo -1</t>
  </si>
  <si>
    <t>03.02.2022 - 2</t>
  </si>
  <si>
    <t>DK III 2600 07.02.2022</t>
  </si>
  <si>
    <t>VNE 0082</t>
  </si>
  <si>
    <t>Cl (Stichprobe)</t>
  </si>
  <si>
    <t>VNE 0082 07.02.2022</t>
  </si>
  <si>
    <t>Anlieferung 9 -1</t>
  </si>
  <si>
    <t>Anlieferung 9 -2</t>
  </si>
  <si>
    <t>Anlieferung 9 -3</t>
  </si>
  <si>
    <t>Anlieferung 9 -4</t>
  </si>
  <si>
    <t>Anlieferung 9 -5</t>
  </si>
  <si>
    <t>Anlieferung 9 -6</t>
  </si>
  <si>
    <t>Anlieferung 9 -7</t>
  </si>
  <si>
    <t>Anlieferung 9 -8</t>
  </si>
  <si>
    <t>Anlieferung 9 -9</t>
  </si>
  <si>
    <t>Anlieferung 9 -10</t>
  </si>
  <si>
    <t xml:space="preserve">Anlieferung 9 -11-32 Entsorgung </t>
  </si>
  <si>
    <t>CH 7343 03.02.2022</t>
  </si>
  <si>
    <t>UTV 07.02.2022</t>
  </si>
  <si>
    <t>DK III W1 07.02.2022</t>
  </si>
  <si>
    <t>DK III W2 07.02.2022</t>
  </si>
  <si>
    <t>DK III ENE 2562 07.02.2022</t>
  </si>
  <si>
    <t xml:space="preserve">KW 6 Mischprobe CH 7343 &gt;pH Mo </t>
  </si>
  <si>
    <t xml:space="preserve">KW 6 Mischprobe CH 7343 pH normal </t>
  </si>
  <si>
    <t>ENE 2117</t>
  </si>
  <si>
    <t>Kontrolle Flüssigkeit DOC</t>
  </si>
  <si>
    <t>Kontrolle  Feststoff</t>
  </si>
  <si>
    <t xml:space="preserve">ENE 2117Feststoff </t>
  </si>
  <si>
    <t xml:space="preserve">ENE 2117 Flüssigkeit </t>
  </si>
  <si>
    <t xml:space="preserve">ENE 2117 </t>
  </si>
  <si>
    <t>NH3 6 H2 15</t>
  </si>
  <si>
    <t>DK II ENE 2624 07.02.2022</t>
  </si>
  <si>
    <t xml:space="preserve"> Kw 5Mischprobe 1-2 04.02.2022</t>
  </si>
  <si>
    <t>Kw 5Mischprobe 1-2 pH 04.02.2022</t>
  </si>
  <si>
    <t xml:space="preserve">DK II ENE 2600 </t>
  </si>
  <si>
    <t>UTV 08.02.2022</t>
  </si>
  <si>
    <t>DK II 08.02.2022</t>
  </si>
  <si>
    <t>DK III W1 08.02.2022</t>
  </si>
  <si>
    <t>NL 689393 09.02.2022</t>
  </si>
  <si>
    <t>DK III ENE 2600 09.02.2022</t>
  </si>
  <si>
    <t>ENE 1745 09.02.2022</t>
  </si>
  <si>
    <t>ENE 2147</t>
  </si>
  <si>
    <t xml:space="preserve">Deponie prüfen </t>
  </si>
  <si>
    <t>ENE 2147 09.02.2022</t>
  </si>
  <si>
    <t>DK II 09.02.2022</t>
  </si>
  <si>
    <t>DK IIIW1 09.02.2022</t>
  </si>
  <si>
    <t xml:space="preserve">Palm 1 JK </t>
  </si>
  <si>
    <t>ENE 2129 09.02.2022</t>
  </si>
  <si>
    <t>VNE 1670 09.02.2022</t>
  </si>
  <si>
    <t xml:space="preserve">JK </t>
  </si>
  <si>
    <t>ENE 2562 vom 09.02.2022</t>
  </si>
  <si>
    <t>NL 689393 10.02.2022</t>
  </si>
  <si>
    <t>DK III 2562 09.02.2022</t>
  </si>
  <si>
    <t>DK III ENE 2562 10.02.2022</t>
  </si>
  <si>
    <t>DK II ENE 2624 10.02.2022</t>
  </si>
  <si>
    <t>UTV 10.02.2022</t>
  </si>
  <si>
    <t>DK III W2 10.02.2022</t>
  </si>
  <si>
    <t>DK II 10.02.2022</t>
  </si>
  <si>
    <t>DK III W1 10.02.2022</t>
  </si>
  <si>
    <t>ENE 1915 10.02.2022</t>
  </si>
  <si>
    <t xml:space="preserve">Mischprobe aus Containern Fluorid (Werte an Martin) / D090/D300/D286/D022/D383/D395/D261/D375 </t>
  </si>
  <si>
    <t>NL 689393 11.02.2022</t>
  </si>
  <si>
    <t>W1 Anlage defekt</t>
  </si>
  <si>
    <t>Wochenprobe KW6</t>
  </si>
  <si>
    <t>Rückweisung 10.02.2022</t>
  </si>
  <si>
    <t>DK III W2 11.02.2022</t>
  </si>
  <si>
    <t>ENE 1745 11.02.2022</t>
  </si>
  <si>
    <t>UTV Rückweisung vom 10.02.2022</t>
  </si>
  <si>
    <t>UTV 11.02.2022</t>
  </si>
  <si>
    <t>DK II 2624 11.02.2022</t>
  </si>
  <si>
    <t>DK III 2562 11.02.2022</t>
  </si>
  <si>
    <t>22-0022</t>
  </si>
  <si>
    <t>UTV 14.02.2022</t>
  </si>
  <si>
    <t>NL 689393 14.02.2022</t>
  </si>
  <si>
    <t>ENE 2147 14.02.2022</t>
  </si>
  <si>
    <t>DK I 14.02.2022</t>
  </si>
  <si>
    <t>Mit Luxemburg gemischt</t>
  </si>
  <si>
    <t>21-0388</t>
  </si>
  <si>
    <t>22-0031</t>
  </si>
  <si>
    <t>21-0389</t>
  </si>
  <si>
    <t>21-0382</t>
  </si>
  <si>
    <t>DK II ENE 2624 14.02.2022</t>
  </si>
  <si>
    <t>DK II mit Lux 14.02.2022</t>
  </si>
  <si>
    <t>Vito, auf DK II prüfen</t>
  </si>
  <si>
    <t>Vito, Deponie</t>
  </si>
  <si>
    <t>DK III 2600 14.02.2022</t>
  </si>
  <si>
    <t>DK II 14.02.2022</t>
  </si>
  <si>
    <t>DK III W1 14.02.2022</t>
  </si>
  <si>
    <t>Wochenprobe KW6&gt;PH</t>
  </si>
  <si>
    <t>UTV 15.02.2022</t>
  </si>
  <si>
    <t>NL 689393 15.02.2022</t>
  </si>
  <si>
    <t>Stora Cl</t>
  </si>
  <si>
    <t>DK III 2562 15.02.2022</t>
  </si>
  <si>
    <t>DK I 15.02.2022</t>
  </si>
  <si>
    <t>DK III W1 15.02.2022</t>
  </si>
  <si>
    <t>DK II 15.02.2022</t>
  </si>
  <si>
    <t>ENE 1923 15.02.2022</t>
  </si>
  <si>
    <t>0,116/ 0,193</t>
  </si>
  <si>
    <t>22-0022 pH</t>
  </si>
  <si>
    <t>NL 689393 16.02.2022</t>
  </si>
  <si>
    <t>UTV 16.02.2022</t>
  </si>
  <si>
    <t>DK III W1 16.02.2022</t>
  </si>
  <si>
    <t>DK III W2 16.02.2022</t>
  </si>
  <si>
    <t>DK III 2562 16.02.2022</t>
  </si>
  <si>
    <t>IT 0171</t>
  </si>
  <si>
    <t>IT 0171 16.02.2022 1-10</t>
  </si>
  <si>
    <t>Haufwerk 2 NH3 16 H 0 Tour muss unbeladen zurück! War unangemeldet</t>
  </si>
  <si>
    <t>UTV Haufwerk 2 ABSAGE 16.02.2022</t>
  </si>
  <si>
    <t>ENE 2022 16.02.2022</t>
  </si>
  <si>
    <t>Sita 17.02.2022</t>
  </si>
  <si>
    <t>DOC 15.02.2022</t>
  </si>
  <si>
    <t>Fehlcharge</t>
  </si>
  <si>
    <t>ENE 1826 17.02.2022</t>
  </si>
  <si>
    <t>DK III W2 Vormischung 17.02.202</t>
  </si>
  <si>
    <t>W2 Vormischung</t>
  </si>
  <si>
    <t xml:space="preserve">VNE 1743 </t>
  </si>
  <si>
    <t>VNE 1743 17.02.2022</t>
  </si>
  <si>
    <t>JK RFA, Lipos, BT</t>
  </si>
  <si>
    <t>ENE 2110 17.02.2022</t>
  </si>
  <si>
    <t>UTV 17.02.20221</t>
  </si>
  <si>
    <t>DK II 17.02.2022</t>
  </si>
  <si>
    <t>DK III W1 17.02.2022</t>
  </si>
  <si>
    <t>ENE 2600 17.02.2022</t>
  </si>
  <si>
    <t>UTV Haufen 2 18.02.2022</t>
  </si>
  <si>
    <t>UTV Haufen 4 18.02.2022</t>
  </si>
  <si>
    <t xml:space="preserve">Haufwerk 2 W1  NH3 0 ppm </t>
  </si>
  <si>
    <t>Haufwerk 4 W1 NH3 erst 5ppm 30 Min später 0 ppm</t>
  </si>
  <si>
    <t>20-0022</t>
  </si>
  <si>
    <t xml:space="preserve">GV </t>
  </si>
  <si>
    <t>DK III 2600 18.02.2022</t>
  </si>
  <si>
    <t xml:space="preserve">ENE 1932 </t>
  </si>
  <si>
    <t xml:space="preserve">VNE 1991 </t>
  </si>
  <si>
    <t>UTV 18.02.2022</t>
  </si>
  <si>
    <t>DK II 18.02.2022</t>
  </si>
  <si>
    <t>DK III W1 18.02.2022</t>
  </si>
  <si>
    <t>22-0034</t>
  </si>
  <si>
    <t>UTV (Nalecz)</t>
  </si>
  <si>
    <t xml:space="preserve">22-0034 </t>
  </si>
  <si>
    <t>DK III 2562 18.02.2022</t>
  </si>
  <si>
    <t>&lt; LoD</t>
  </si>
  <si>
    <t>1127,79959457333   &gt; Kal.</t>
  </si>
  <si>
    <t>513,477337731929   &gt; Kal.</t>
  </si>
  <si>
    <t>420,343117183744   &gt; Kal.</t>
  </si>
  <si>
    <t>208,69427812163   &gt; Kal.</t>
  </si>
  <si>
    <t>252,908424520779   &gt; Kal.</t>
  </si>
  <si>
    <t>Mischprobe KW 7</t>
  </si>
  <si>
    <t xml:space="preserve">CH 7343 Mischprobe KW 7 </t>
  </si>
  <si>
    <t>NL 689393 19.02.2022</t>
  </si>
  <si>
    <t>Liapor 21.02.2022</t>
  </si>
  <si>
    <t>DK I 21.02.2022</t>
  </si>
  <si>
    <t>Hg 194.227 (Aqueous-Axial-iFR)</t>
  </si>
  <si>
    <t>Se 196.090 (Aqueous-Axial-iFR)</t>
  </si>
  <si>
    <t>Mo 202.030 (Aqueous-Axial-iFR)</t>
  </si>
  <si>
    <t>Cr 205.560 (Aqueous-Axial-iFR)</t>
  </si>
  <si>
    <t>Sb 206.833 (Aqueous-Axial-iFR)</t>
  </si>
  <si>
    <t>Zn 213.856 (Aqueous-Axial-iFR)</t>
  </si>
  <si>
    <t>Pb 220.353 (Aqueous-Axial-iFR)</t>
  </si>
  <si>
    <t>Cd 228.802 (Aqueous-Axial-iFR)</t>
  </si>
  <si>
    <t>Ni 231.604 (Aqueous-Axial-iFR)</t>
  </si>
  <si>
    <t>Ba 233.527 (Aqueous-Axial-iFR)</t>
  </si>
  <si>
    <t>Fe 259.940 (Aqueous-Axial-iFR)</t>
  </si>
  <si>
    <t>Ca 318.128 (Aqueous-Axial-iFR)</t>
  </si>
  <si>
    <t>Cu 324.754 (Aqueous-Axial-iFR)</t>
  </si>
  <si>
    <t>Al 394.401 (Aqueous-Axial-iFR)</t>
  </si>
  <si>
    <t>Ar 404.442 (Aqueous-Axial-iFR)</t>
  </si>
  <si>
    <t xml:space="preserve">ICP ab 17.02.2022
As 189.042 </t>
  </si>
  <si>
    <t>Deponie prüfen 1-10 // neue Reihenfolge ICP Elemente!</t>
  </si>
  <si>
    <t>AB HIER NEUE REIHENFOLGE DER ICP-ELEMENTE !!</t>
  </si>
  <si>
    <t>AHV 8069</t>
  </si>
  <si>
    <t xml:space="preserve">Nachweis gesperrt, DOC (wir machen alles) </t>
  </si>
  <si>
    <t>ENE 2021 21.02.2022</t>
  </si>
  <si>
    <t>UTV 21.02.2022</t>
  </si>
  <si>
    <t>ENE 2600 21.02.2022</t>
  </si>
  <si>
    <t>UTV-Jahreskontrolle NH3:6ppm H2:0ppm</t>
  </si>
  <si>
    <t>DK III W1 21.02.2022</t>
  </si>
  <si>
    <t>DK II 21.02.2022</t>
  </si>
  <si>
    <t>Box2 H2:0 ppm  NH3: 8 ppm</t>
  </si>
  <si>
    <t>Box4 H2:0 ppm  NH3: 5 ppm</t>
  </si>
  <si>
    <t>Deponie prüfen 2/10</t>
  </si>
  <si>
    <t>Nico  17.02.2022</t>
  </si>
  <si>
    <t>Nico  18.02.2022</t>
  </si>
  <si>
    <t>UTV 22.02.2022 Box2</t>
  </si>
  <si>
    <t>UTV 22.02.2022 Box4</t>
  </si>
  <si>
    <t>ENE 1745 17.02.2022</t>
  </si>
  <si>
    <t>ENE 1745 18.02.2022</t>
  </si>
  <si>
    <t>DK III 2562 22.02.2022</t>
  </si>
  <si>
    <t>NL 689393 22.02.2022</t>
  </si>
  <si>
    <t>VNE 0089</t>
  </si>
  <si>
    <t>VNE 0089 22.02.2022 Filtertuch</t>
  </si>
  <si>
    <t>VNE 0089 22.02.2022 BigBag</t>
  </si>
  <si>
    <t>Filtertuch nur RFA</t>
  </si>
  <si>
    <t>BigBag nur RFA</t>
  </si>
  <si>
    <t>DK III W1 22.02.2022</t>
  </si>
  <si>
    <t>DK II 22.02.20222</t>
  </si>
  <si>
    <t>UTV 22.02.2022</t>
  </si>
  <si>
    <t>ENE 2152</t>
  </si>
  <si>
    <t>RFA UTV 1 Anlieferung</t>
  </si>
  <si>
    <t>ENE 2152 23.02.2022</t>
  </si>
  <si>
    <t>NL 689393 23.02.2022</t>
  </si>
  <si>
    <t>DK III W1 23.02.2022</t>
  </si>
  <si>
    <t>DK III W2 23.02.2022</t>
  </si>
  <si>
    <t>UTV 23.02.2022</t>
  </si>
  <si>
    <t>VNE 2127 23.02.2022</t>
  </si>
  <si>
    <t>DK I 23.02.2022</t>
  </si>
  <si>
    <t>DK II ENE 2624 23.02.2022</t>
  </si>
  <si>
    <t>DK III ENE 2562 23.02.2022</t>
  </si>
  <si>
    <t>ENE 2562 2</t>
  </si>
  <si>
    <t>3S</t>
  </si>
  <si>
    <t>Feuchte</t>
  </si>
  <si>
    <t>DK III ENE 2562 2. Probe 23.02.2022</t>
  </si>
  <si>
    <t>21-0073</t>
  </si>
  <si>
    <t>9-30 Entsorgung</t>
  </si>
  <si>
    <t>DK II 2624 24.02.2022</t>
  </si>
  <si>
    <t>ENE 1745 23.02.2022</t>
  </si>
  <si>
    <t>TDS, Mo, Cl</t>
  </si>
  <si>
    <t>nicht produziert</t>
  </si>
  <si>
    <t>22-0036</t>
  </si>
  <si>
    <t>ENE 1745 24.02.2022</t>
  </si>
  <si>
    <t>IT 0171 2/10</t>
  </si>
  <si>
    <t>ENE 2147 23.02.2022</t>
  </si>
  <si>
    <t>ENE 2147 24.02.2022</t>
  </si>
  <si>
    <t>DK III 2600 24.02.2022</t>
  </si>
  <si>
    <t>NL 689393 25.02.2022</t>
  </si>
  <si>
    <t>DK III 2600 25.02.2022</t>
  </si>
  <si>
    <t>Becken 3</t>
  </si>
  <si>
    <t>Schlamm, Kontrolle Deponie</t>
  </si>
  <si>
    <t>DK III W2 25.02.2022</t>
  </si>
  <si>
    <t>DK III W1 25.02.2022</t>
  </si>
  <si>
    <t>22-0025</t>
  </si>
  <si>
    <t>"Nicht fertig" --&gt; Probe Montag ziehen</t>
  </si>
  <si>
    <t>KW 8</t>
  </si>
  <si>
    <t>2600-2</t>
  </si>
  <si>
    <t>ENE 2562 25.02</t>
  </si>
  <si>
    <t>CH 7343 KW 8</t>
  </si>
  <si>
    <t>ENE 2600-2 25.02.2022</t>
  </si>
  <si>
    <t>NL689393 28.02.2022</t>
  </si>
  <si>
    <t>2 NH3:0</t>
  </si>
  <si>
    <t>4 NH3:0</t>
  </si>
  <si>
    <t>Liapor 28.02.2022</t>
  </si>
  <si>
    <t>1 RFA, lipos, BT</t>
  </si>
  <si>
    <t>5 RFA, lipos, BT</t>
  </si>
  <si>
    <t>RFA, lipos, BT, Probe 0</t>
  </si>
  <si>
    <t>22-0041</t>
  </si>
  <si>
    <t>2 RFA</t>
  </si>
  <si>
    <t>3 RFA</t>
  </si>
  <si>
    <t>4 RFA</t>
  </si>
  <si>
    <t>Haufwerk 3</t>
  </si>
  <si>
    <t>ENE 2562 DK III 28.2.22</t>
  </si>
  <si>
    <t>2624 28.02.2022</t>
  </si>
  <si>
    <t>2600 28.02.2022</t>
  </si>
  <si>
    <t>sita</t>
  </si>
  <si>
    <t>LU wurd nachträglich mit eingemischt</t>
  </si>
  <si>
    <t>DK II +LU</t>
  </si>
  <si>
    <t>VNE 1855 01.03.2022</t>
  </si>
  <si>
    <t>DK I 01.03.2022</t>
  </si>
  <si>
    <t>ISANOX 01.03.2022</t>
  </si>
  <si>
    <t>2600-1</t>
  </si>
  <si>
    <t>TMD 11-9</t>
  </si>
  <si>
    <t>TMD 11-10</t>
  </si>
  <si>
    <t>TMD 11-11</t>
  </si>
  <si>
    <t>TMD 11-12</t>
  </si>
  <si>
    <t>TMD 11-13</t>
  </si>
  <si>
    <t>TMD 11-14</t>
  </si>
  <si>
    <t>TMD 11-15</t>
  </si>
  <si>
    <t>TMD 11-16</t>
  </si>
  <si>
    <t>Anlieferung 11-9 Nachprüfung</t>
  </si>
  <si>
    <t>Anlieferung 11-10 Nachprüfung</t>
  </si>
  <si>
    <t>Anlieferung 11-11 Nachprüfung</t>
  </si>
  <si>
    <t>Anlieferung 11-12 Nachprüfung</t>
  </si>
  <si>
    <t>Anlieferung 11-13 Nachprüfung</t>
  </si>
  <si>
    <t>Anlieferung 11-14 Nachprüfung</t>
  </si>
  <si>
    <t>Anlieferung 11-15 Nachprüfung</t>
  </si>
  <si>
    <t>Anlieferung 11-16 Nachprüfung</t>
  </si>
  <si>
    <t>ENE 1874</t>
  </si>
  <si>
    <t>weiss RFA</t>
  </si>
  <si>
    <t>schwarz RFA</t>
  </si>
  <si>
    <t>ENE1874 Weiß</t>
  </si>
  <si>
    <t>Anlieferung 12-22</t>
  </si>
  <si>
    <t>Anlieferung 12-23</t>
  </si>
  <si>
    <t>Anlieferung 12-24-32 Entsorgung</t>
  </si>
  <si>
    <t>NL 689393 02.03.2022</t>
  </si>
  <si>
    <t>Dep, UTV vom 25.02.2022</t>
  </si>
  <si>
    <t>mit Weig</t>
  </si>
  <si>
    <t>mit Bremen</t>
  </si>
  <si>
    <t>normal</t>
  </si>
  <si>
    <t>DK III 2562 02.03.2022</t>
  </si>
  <si>
    <t>DK III W1 02.03.2022</t>
  </si>
  <si>
    <t>UTV  mit Weig</t>
  </si>
  <si>
    <t>UTV  mit Bremen</t>
  </si>
  <si>
    <t>DK II 02.03.2022</t>
  </si>
  <si>
    <t>22-0045</t>
  </si>
  <si>
    <t>DK III 2600</t>
  </si>
  <si>
    <t>DK II 2624 03.03.2022</t>
  </si>
  <si>
    <t>Anlieferung 02.03.2022</t>
  </si>
  <si>
    <t xml:space="preserve">Jahreskontrolle UTV </t>
  </si>
  <si>
    <t>3-10</t>
  </si>
  <si>
    <t>behandelt</t>
  </si>
  <si>
    <t>22-0025 behandelt</t>
  </si>
  <si>
    <t>DK III W1 03.03.2022</t>
  </si>
  <si>
    <t>DK II 03.03.2022</t>
  </si>
  <si>
    <t>UTV 03.03.2022</t>
  </si>
  <si>
    <t>DK III 2600 03.03.2022</t>
  </si>
  <si>
    <t>2600 - 2 vom 03.03.2022</t>
  </si>
  <si>
    <t>UTV 04.03.2022</t>
  </si>
  <si>
    <t>DK III 2600 2 03.03.2022</t>
  </si>
  <si>
    <t>DK II 04.03.2022</t>
  </si>
  <si>
    <t>DK III 2562 04.03.2022</t>
  </si>
  <si>
    <t>DK III 04.03.2022</t>
  </si>
  <si>
    <t>Becken 1</t>
  </si>
  <si>
    <t>Schlamm aus Becken 1 + DK III</t>
  </si>
  <si>
    <t xml:space="preserve">Becken 1 + DKIII 04.03.2022 </t>
  </si>
  <si>
    <t>14-0367</t>
  </si>
  <si>
    <t>UTV Martin</t>
  </si>
  <si>
    <t>Anlieferung 13-16-30 Entsorgung</t>
  </si>
  <si>
    <t>Haufwerk 2</t>
  </si>
  <si>
    <t xml:space="preserve">Mischprobe </t>
  </si>
  <si>
    <t xml:space="preserve">Anlieferung 4/10 </t>
  </si>
  <si>
    <t>KW 9</t>
  </si>
  <si>
    <t>CH 7343 KW 9</t>
  </si>
  <si>
    <t xml:space="preserve">&gt;pH </t>
  </si>
  <si>
    <t>VNE 1855 07.03.2022</t>
  </si>
  <si>
    <t>DK III W1 07.03.2022</t>
  </si>
  <si>
    <t>DK  III W2 07.03.2022</t>
  </si>
  <si>
    <t>UTV 07.03.2022</t>
  </si>
  <si>
    <t>VNE 2127 08.03.2022</t>
  </si>
  <si>
    <t>NL 689393 08.03.2022</t>
  </si>
  <si>
    <t>DK II ENE 2624 08.03.2022</t>
  </si>
  <si>
    <t>UTV 08.03.2022</t>
  </si>
  <si>
    <t>DK III W1 08.03.2022</t>
  </si>
  <si>
    <t>DK III W2 08.03.2022</t>
  </si>
  <si>
    <t>ENE 2149</t>
  </si>
  <si>
    <t>1/5 Se + Mo</t>
  </si>
  <si>
    <t>14-0323</t>
  </si>
  <si>
    <t xml:space="preserve">Big Bags </t>
  </si>
  <si>
    <t>VNE 1855 08.03.2022</t>
  </si>
  <si>
    <t>DK III ENE 2562 08.03.2022</t>
  </si>
  <si>
    <t>DK III ENE 2600 08.03.2022</t>
  </si>
  <si>
    <t>ENE 2562-1</t>
  </si>
  <si>
    <t>ENE 2147 08.03.2022</t>
  </si>
  <si>
    <t>F/ Container D098/D341/D030/</t>
  </si>
  <si>
    <t>NL 689393 09.03.2022</t>
  </si>
  <si>
    <t>VNE 1713 09.03.2022</t>
  </si>
  <si>
    <t>VNE 0436</t>
  </si>
  <si>
    <t>VNE 0436 09.03.2022</t>
  </si>
  <si>
    <t>22-0052</t>
  </si>
  <si>
    <t>DK III ENE 2600 09.03.2022</t>
  </si>
  <si>
    <t>DK III W1 09.03.2022</t>
  </si>
  <si>
    <t>DK III W2 09.03.2022</t>
  </si>
  <si>
    <t>UTV 09.03.2022</t>
  </si>
  <si>
    <t>Anlieferung 14-20</t>
  </si>
  <si>
    <t>Anlieferung 14-21</t>
  </si>
  <si>
    <t>Anlieferung 14-22</t>
  </si>
  <si>
    <t>Anlieferung 14-23</t>
  </si>
  <si>
    <t>Anlieferung 14-24</t>
  </si>
  <si>
    <t>Anlieferung 14-25</t>
  </si>
  <si>
    <t>Anlieferung 14-26</t>
  </si>
  <si>
    <t>Anlieferung 14-27</t>
  </si>
  <si>
    <t>Anlieferung 14-28</t>
  </si>
  <si>
    <t>UTV 10.03.2022</t>
  </si>
  <si>
    <t>0,136/1,284</t>
  </si>
  <si>
    <t xml:space="preserve">ENE 2624 </t>
  </si>
  <si>
    <t>DK II ENE 2624 10.03.2022</t>
  </si>
  <si>
    <t>ENE 1846 10.03.2022</t>
  </si>
  <si>
    <t>ENE 1745 10.03.2022</t>
  </si>
  <si>
    <t>VNE 1855 10.03.2022</t>
  </si>
  <si>
    <t>Liapor 10.03.2022</t>
  </si>
  <si>
    <t>DK III ENE 2600 10.03.2022</t>
  </si>
  <si>
    <t>DK III W1 10.03.2022</t>
  </si>
  <si>
    <t>DK II10.03.2022</t>
  </si>
  <si>
    <t>UTV 11.03.2022</t>
  </si>
  <si>
    <t xml:space="preserve">Box 4 </t>
  </si>
  <si>
    <t>0,012/1,852</t>
  </si>
  <si>
    <t>0,003/0,137</t>
  </si>
  <si>
    <t>VNE 1855 11.03.2022</t>
  </si>
  <si>
    <t>Clariant</t>
  </si>
  <si>
    <t>ICP pH,DOC,F (Bernd)</t>
  </si>
  <si>
    <t xml:space="preserve">Clariant </t>
  </si>
  <si>
    <t>DK III ENE 2600 11.03.2022</t>
  </si>
  <si>
    <t>CH 7343 KW 10</t>
  </si>
  <si>
    <t>KW10</t>
  </si>
  <si>
    <t>NL 689393 11.03.2022</t>
  </si>
  <si>
    <t>DK II 11.03.2022</t>
  </si>
  <si>
    <t>DK III W1 11.03.2022</t>
  </si>
  <si>
    <t>VNE 1337</t>
  </si>
  <si>
    <t>VNE 1337 11.03.2022</t>
  </si>
  <si>
    <t xml:space="preserve">UTV JK </t>
  </si>
  <si>
    <t>VNE 1683 11.03.2022</t>
  </si>
  <si>
    <t>UTV 14.03.2022</t>
  </si>
  <si>
    <t>5,34/12,84</t>
  </si>
  <si>
    <t>74,1/0,26</t>
  </si>
  <si>
    <t>10.03.2022 S1</t>
  </si>
  <si>
    <t>0,024/0,019</t>
  </si>
  <si>
    <t>DK III W2 14.03.2022</t>
  </si>
  <si>
    <t>DK III W1 14.03.2022</t>
  </si>
  <si>
    <t>DK III 2562 14.03.2022</t>
  </si>
  <si>
    <t>DK III 2600 14.03.2022</t>
  </si>
  <si>
    <t>NL 689393 14.03.2022</t>
  </si>
  <si>
    <t>NL 689393 15.03.2022</t>
  </si>
  <si>
    <t xml:space="preserve">Anlieferung 5/10 </t>
  </si>
  <si>
    <t>ENE 2147 10.03.2022</t>
  </si>
  <si>
    <t>Se + Mo</t>
  </si>
  <si>
    <t>DK III W1 15.03.2022</t>
  </si>
  <si>
    <t>DK III W2 15.03.2022</t>
  </si>
  <si>
    <t>UTV 15.03.2022</t>
  </si>
  <si>
    <t>NL 689393 16.03.2022</t>
  </si>
  <si>
    <t>DK III 2600 16.03.2022</t>
  </si>
  <si>
    <t>Se + Mo ph hochgestellt</t>
  </si>
  <si>
    <t>ENE 2149 pH hochgestellt</t>
  </si>
  <si>
    <t>DK III ENE 2600-2</t>
  </si>
  <si>
    <t>Anlieferung 15-20</t>
  </si>
  <si>
    <t>UTV 16.03.2022</t>
  </si>
  <si>
    <t>DK III W1 16.03.2022</t>
  </si>
  <si>
    <t>DK III W2 16.03.2022</t>
  </si>
  <si>
    <t xml:space="preserve">Box4 </t>
  </si>
  <si>
    <t>9,12/12,66</t>
  </si>
  <si>
    <t>2,92/2,52</t>
  </si>
  <si>
    <t>3/5 Mo / Se</t>
  </si>
  <si>
    <t>ENE 2149 17.03.2022</t>
  </si>
  <si>
    <t>VNE 1713 17.03.2022</t>
  </si>
  <si>
    <t>0,150/0,571</t>
  </si>
  <si>
    <t>DK II 2624 17.03.2022</t>
  </si>
  <si>
    <t>DK II 17.03.2022</t>
  </si>
  <si>
    <t>UTV 17.03.2022</t>
  </si>
  <si>
    <t>DK III W1 17.03.2022</t>
  </si>
  <si>
    <t>DOC AHV DOC GBA</t>
  </si>
  <si>
    <t>NL 689393 18.03.2022</t>
  </si>
  <si>
    <t>UTV 18.03.2022</t>
  </si>
  <si>
    <t>DK II 18.03.2022</t>
  </si>
  <si>
    <t>DK III W1 18.03.2022</t>
  </si>
  <si>
    <t>Anlieferung 16-15</t>
  </si>
  <si>
    <t>Anlieferung 16-16</t>
  </si>
  <si>
    <t>Anlieferung 16-17</t>
  </si>
  <si>
    <t>Anlieferung 16-18</t>
  </si>
  <si>
    <t>ENE 2600 18.03.2022</t>
  </si>
  <si>
    <t>Box 2 31.03.2022</t>
  </si>
  <si>
    <t>KW 11</t>
  </si>
  <si>
    <t>NL 689393 21.03.2022</t>
  </si>
  <si>
    <t xml:space="preserve">ENE 2149 </t>
  </si>
  <si>
    <t xml:space="preserve">Mo/Se ICP </t>
  </si>
  <si>
    <t xml:space="preserve">VNE 1855 </t>
  </si>
  <si>
    <t>VNE 1855 21.03.2022</t>
  </si>
  <si>
    <t xml:space="preserve">1. Quartalsmeldung 2022 Januar-März </t>
  </si>
  <si>
    <t>UTV 21.03.2022</t>
  </si>
  <si>
    <t>DK III W1 21.03.2022</t>
  </si>
  <si>
    <t>DK III W2 21.03.2022</t>
  </si>
  <si>
    <t>DK III 2562 21.03.2022</t>
  </si>
  <si>
    <t>UTV 22.03.2022</t>
  </si>
  <si>
    <t>7,64/12,10</t>
  </si>
  <si>
    <t>11,45/308</t>
  </si>
  <si>
    <t xml:space="preserve">Anlieferung 6/10 </t>
  </si>
  <si>
    <t>IT 0171 22.03.2022</t>
  </si>
  <si>
    <t>DK III W1 22.03.2022</t>
  </si>
  <si>
    <t>DK III W2 22.03.2022</t>
  </si>
  <si>
    <t>UTV 23.03.2022</t>
  </si>
  <si>
    <t>2600 22.03.2022</t>
  </si>
  <si>
    <t>DK III 2600 22.03.2022</t>
  </si>
  <si>
    <t>DK III 2600 22.03.2022 2</t>
  </si>
  <si>
    <t>1 Eisenwerk Arnstadt</t>
  </si>
  <si>
    <t>Vito Spezial - DepV für MC</t>
  </si>
  <si>
    <t>2 Befesa Zink Freiberg</t>
  </si>
  <si>
    <t>3 Harz Guss Zorge</t>
  </si>
  <si>
    <t>4 Georg Fischer</t>
  </si>
  <si>
    <t>5 Georg Fischer</t>
  </si>
  <si>
    <t>6 Eisenwerk Erla</t>
  </si>
  <si>
    <t>DK III ENE 2600</t>
  </si>
  <si>
    <t>DK III W1 23.03.2022</t>
  </si>
  <si>
    <t>DK III W2 23.03.2022</t>
  </si>
  <si>
    <t>UTV 24.03.2022</t>
  </si>
  <si>
    <t xml:space="preserve">DK III ENE 2600 </t>
  </si>
  <si>
    <t>DK III W1 24.03.2022</t>
  </si>
  <si>
    <t>DK III W2 24.03.2022</t>
  </si>
  <si>
    <t>NL 689393 25.03.2022</t>
  </si>
  <si>
    <t>UTV 25.03.2022</t>
  </si>
  <si>
    <t>DK II 25.03.2022</t>
  </si>
  <si>
    <t>DK III W1 25.03.2022</t>
  </si>
  <si>
    <t>DK III ENE 2600 25.03.2022</t>
  </si>
  <si>
    <t>KW 12</t>
  </si>
  <si>
    <t>CH 7343 KW 12</t>
  </si>
  <si>
    <t>UTV 25.03.2022 B3</t>
  </si>
  <si>
    <t xml:space="preserve">UTV 28.03.2022 </t>
  </si>
  <si>
    <t xml:space="preserve">NL 28.03.2022 </t>
  </si>
  <si>
    <t>DK III ENE 2600 28.03.2022</t>
  </si>
  <si>
    <t>VNE 1855 28.03.2022</t>
  </si>
  <si>
    <t>22-0054</t>
  </si>
  <si>
    <t>AOC</t>
  </si>
  <si>
    <t>DK II 28.03.2022</t>
  </si>
  <si>
    <t>DK III 28.03.2022</t>
  </si>
  <si>
    <t>UTV 28.03.2022</t>
  </si>
  <si>
    <t>UTV 29.03.2022</t>
  </si>
  <si>
    <t>DK III W1 29.03.2022</t>
  </si>
  <si>
    <t>DK III W2 29.03.2022</t>
  </si>
  <si>
    <t>DK III ENE 2562 29.03.2022</t>
  </si>
  <si>
    <t>0,372/&gt;pH 1,322</t>
  </si>
  <si>
    <t>UTV 3 30.03.2022</t>
  </si>
  <si>
    <t>UTV 4 30.03.2022</t>
  </si>
  <si>
    <t>&gt;pH Mo</t>
  </si>
  <si>
    <t>Dow</t>
  </si>
  <si>
    <t>DOC für Toni</t>
  </si>
  <si>
    <t>7/10</t>
  </si>
  <si>
    <t>Liapor 30.03.2022</t>
  </si>
  <si>
    <t>IT 0171 30.03.2022</t>
  </si>
  <si>
    <t>UTV 30.03.2022</t>
  </si>
  <si>
    <t>DK III W1 30.03.2022</t>
  </si>
  <si>
    <t>DK III W2 30.03.2022</t>
  </si>
  <si>
    <t xml:space="preserve">GB 0244 </t>
  </si>
  <si>
    <t>DOC-1</t>
  </si>
  <si>
    <t>DOC -2</t>
  </si>
  <si>
    <t>GB 0244-2</t>
  </si>
  <si>
    <t>GB 0244-1</t>
  </si>
  <si>
    <t>DOC-3</t>
  </si>
  <si>
    <t>GB 0244-3</t>
  </si>
  <si>
    <t>22-0061</t>
  </si>
  <si>
    <t>Cl-</t>
  </si>
  <si>
    <t>VNE 2127 31.03.2022</t>
  </si>
  <si>
    <t>DK III 2600-2 30.03.2022</t>
  </si>
  <si>
    <t>VNE 1745</t>
  </si>
  <si>
    <t>UTV 2 31.03.2022</t>
  </si>
  <si>
    <t>UTV 3 31.03.2022</t>
  </si>
  <si>
    <t>DK II  31.03.2022</t>
  </si>
  <si>
    <t>DK III W1 31.03.2022</t>
  </si>
  <si>
    <t>DK III W2 31.03.2022</t>
  </si>
  <si>
    <t>Anlieferung 19-1</t>
  </si>
  <si>
    <t>Anlieferung 19-2</t>
  </si>
  <si>
    <t>Anlieferung 19-4</t>
  </si>
  <si>
    <t>Anlieferung 19-5</t>
  </si>
  <si>
    <t>Anlieferung 19-6</t>
  </si>
  <si>
    <t>Anlieferung 19-7</t>
  </si>
  <si>
    <t>Anlieferung 19-8</t>
  </si>
  <si>
    <t>Anlieferung 19-9</t>
  </si>
  <si>
    <t>Anlieferung 19-12</t>
  </si>
  <si>
    <t>Anlieferung 19-13</t>
  </si>
  <si>
    <t>Anlieferung 19-14</t>
  </si>
  <si>
    <t>Anlieferung 19-16</t>
  </si>
  <si>
    <t>Anlieferung 19-17</t>
  </si>
  <si>
    <t>Anlieferung 19-18</t>
  </si>
  <si>
    <t>Anlieferung 19-19</t>
  </si>
  <si>
    <t>Anlieferung 19-20</t>
  </si>
  <si>
    <t>UTV 01.04.2022</t>
  </si>
  <si>
    <t>DK II  01.04.2022</t>
  </si>
  <si>
    <t>DK III  W1 01.04.2022</t>
  </si>
  <si>
    <t>2  31.03.2022</t>
  </si>
  <si>
    <t>3 31.03.2022</t>
  </si>
  <si>
    <t>125/ 480 ml W</t>
  </si>
  <si>
    <t>KW 13</t>
  </si>
  <si>
    <t>ENE 2600 01.04.2022</t>
  </si>
  <si>
    <t>DOC-1 30.03.2022</t>
  </si>
  <si>
    <t>DOC -2 30.03.2022</t>
  </si>
  <si>
    <t>DOC-3 30.03.2022</t>
  </si>
  <si>
    <t>DOC-1 31.03.2022</t>
  </si>
  <si>
    <t>DOC -2 31.03.2022</t>
  </si>
  <si>
    <t>DOC-3 31.03.2022</t>
  </si>
  <si>
    <t>DOC 01.04.2022</t>
  </si>
  <si>
    <t>DOC prüfen</t>
  </si>
  <si>
    <t xml:space="preserve">Eyler Berg </t>
  </si>
  <si>
    <t>VNE 0436 04.04.2022</t>
  </si>
  <si>
    <t>UTV 04.04.2022</t>
  </si>
  <si>
    <t>DK III W1 04.04.2022</t>
  </si>
  <si>
    <t>22-0056</t>
  </si>
  <si>
    <t>Ergänzug zum bestehenden AQS; Feinfraktion</t>
  </si>
  <si>
    <t>Ergänzug zum bestehenden AQS; Platte</t>
  </si>
  <si>
    <t>22-0056 Fein</t>
  </si>
  <si>
    <t>22-0056 Platte</t>
  </si>
  <si>
    <t>Output Eyller Berg</t>
  </si>
  <si>
    <t xml:space="preserve">Eyller Berg </t>
  </si>
  <si>
    <t>ENE 2600 05.04.2022</t>
  </si>
  <si>
    <t>20-0351</t>
  </si>
  <si>
    <t>Deponie/Argex/Befesa (Martin)</t>
  </si>
  <si>
    <t>Besken 4</t>
  </si>
  <si>
    <t xml:space="preserve">Mischprobe D351/D356/ D036/D170/D256/D409/D163/D228/D091 jeweils 2 Dosen </t>
  </si>
  <si>
    <t>DK III W2 05.04.2022</t>
  </si>
  <si>
    <t>UTV 05.04.2022</t>
  </si>
  <si>
    <t>DK III W1 05.04.2022</t>
  </si>
  <si>
    <t>Monatl. Kontrolle; Sulfat&gt; 200mg/L</t>
  </si>
  <si>
    <t xml:space="preserve">W2 Box  </t>
  </si>
  <si>
    <t>W2 Box Fluorid doppelbe.</t>
  </si>
  <si>
    <t xml:space="preserve">DK III Fluorid doppelb. </t>
  </si>
  <si>
    <t>4,28/12,45</t>
  </si>
  <si>
    <t>1,6/11,89</t>
  </si>
  <si>
    <t>3,7/12,44</t>
  </si>
  <si>
    <t>1,12/16,53</t>
  </si>
  <si>
    <t>BOX 1.4</t>
  </si>
  <si>
    <t>DK III BOX 1.4 06.04.2022</t>
  </si>
  <si>
    <t>0,015/0,141</t>
  </si>
  <si>
    <t>0,003/0,059</t>
  </si>
  <si>
    <t>Anlieferung 20-1</t>
  </si>
  <si>
    <t>Anlieferung 20-3</t>
  </si>
  <si>
    <t>Anlieferung 20-5</t>
  </si>
  <si>
    <t>Anlieferung 20-9</t>
  </si>
  <si>
    <t>Anlieferung 20-13</t>
  </si>
  <si>
    <t>Anlieferung 20-14</t>
  </si>
  <si>
    <t>Anlieferung 20-16</t>
  </si>
  <si>
    <t>Anlieferung 20-17</t>
  </si>
  <si>
    <t>Anlieferung 20-19</t>
  </si>
  <si>
    <t>Anlieferung 20-20</t>
  </si>
  <si>
    <t>Anlieferung 20-21</t>
  </si>
  <si>
    <t>Anlieferung 20-22</t>
  </si>
  <si>
    <t>Anlieferung 20-23</t>
  </si>
  <si>
    <t>Anlieferung 20-24</t>
  </si>
  <si>
    <t>Anlieferung 20-25</t>
  </si>
  <si>
    <t>Anlieferung 20-26</t>
  </si>
  <si>
    <t>Anlieferung 20-27</t>
  </si>
  <si>
    <t>Anlieferung 20-28</t>
  </si>
  <si>
    <t>DK III W2 06.04.2022</t>
  </si>
  <si>
    <t>DK III W1 06.04.2022</t>
  </si>
  <si>
    <t>UTV 06.04.2022</t>
  </si>
  <si>
    <t>DK III Hafen 06.04.2022</t>
  </si>
  <si>
    <t>ENE 2600 06.04.2022</t>
  </si>
  <si>
    <t>VNE 1975</t>
  </si>
  <si>
    <t>VNE 1975 07.04.2022</t>
  </si>
  <si>
    <t>22-0053</t>
  </si>
  <si>
    <t>ENE 2600 07.04.2022</t>
  </si>
  <si>
    <t>UTV 07.04.2022</t>
  </si>
  <si>
    <t>DK III W2 Box 1.4 07.04.2022</t>
  </si>
  <si>
    <t>DK III W2 07.04.2022</t>
  </si>
  <si>
    <t>8,81/12,47</t>
  </si>
  <si>
    <t>0,76/154,1</t>
  </si>
  <si>
    <t>0,043/0,015</t>
  </si>
  <si>
    <t>22-0056 Wasser+NaOH 08.04.2022</t>
  </si>
  <si>
    <t>22-0056 Wasser 08.04.2022</t>
  </si>
  <si>
    <t>21-0380</t>
  </si>
  <si>
    <t>Deponie/UTV (Vito)</t>
  </si>
  <si>
    <t xml:space="preserve">KW 14 </t>
  </si>
  <si>
    <t xml:space="preserve">CH 7343 </t>
  </si>
  <si>
    <t>UTV 08.04.2022</t>
  </si>
  <si>
    <t>DK III W2 08.04.2022</t>
  </si>
  <si>
    <t>DK III W1 kleine Box</t>
  </si>
  <si>
    <t xml:space="preserve">DK III W1 08.04.2022 große Box </t>
  </si>
  <si>
    <t xml:space="preserve">DK III W1 kleine Box </t>
  </si>
  <si>
    <t xml:space="preserve">wird Montag gezogen </t>
  </si>
  <si>
    <t>Cu / Sn</t>
  </si>
  <si>
    <t>Versuch ( Lange)</t>
  </si>
  <si>
    <t>Cu / Sn 08.04.2022</t>
  </si>
  <si>
    <t>UTV Box 2 11.04.2022</t>
  </si>
  <si>
    <t>UTV Box 4 11.04.2022</t>
  </si>
  <si>
    <t>ENE 2600 08.04.2022</t>
  </si>
  <si>
    <t>DK III 2600 08.04.2022</t>
  </si>
  <si>
    <t>fein TDS Fluorid</t>
  </si>
  <si>
    <t>Aperam fein</t>
  </si>
  <si>
    <t xml:space="preserve">Aperam fein </t>
  </si>
  <si>
    <t>behandelter Stein; pH, ICP</t>
  </si>
  <si>
    <t>UTV 11.04.2022</t>
  </si>
  <si>
    <t>DK III W1 11.04.2022</t>
  </si>
  <si>
    <t>DK III W2 11.04.2022</t>
  </si>
  <si>
    <t>TDS Fluorid</t>
  </si>
  <si>
    <t>Cl: 17,7%</t>
  </si>
  <si>
    <t>22-0072</t>
  </si>
  <si>
    <t>UTV prüfen, MB NH3 und H2 Overflow</t>
  </si>
  <si>
    <t>22-0078</t>
  </si>
  <si>
    <t>DK III W1 12.04.2022</t>
  </si>
  <si>
    <t>DK II 12.04.2022</t>
  </si>
  <si>
    <t>UTV 12.04.2022</t>
  </si>
  <si>
    <t>DK III W1 13.04.2022</t>
  </si>
  <si>
    <t>DK III W2 13.04.2022</t>
  </si>
  <si>
    <t>UTV 13.04.2022</t>
  </si>
  <si>
    <t>Anlieferung 21-1</t>
  </si>
  <si>
    <t>Anlieferung 21-2</t>
  </si>
  <si>
    <t>Anlieferung 21-4</t>
  </si>
  <si>
    <t>Anlieferung 21-5</t>
  </si>
  <si>
    <t>Anlieferung 21-6</t>
  </si>
  <si>
    <t>Anlieferung 21-7</t>
  </si>
  <si>
    <t>Anlieferung 21-9</t>
  </si>
  <si>
    <t>Anlieferung 21-11</t>
  </si>
  <si>
    <t>Anlieferung 21-12</t>
  </si>
  <si>
    <t>Anlieferung 21-13</t>
  </si>
  <si>
    <t>Anlieferung 21-14</t>
  </si>
  <si>
    <t>Anlieferung 21-15</t>
  </si>
  <si>
    <t>Anlieferung 21-16</t>
  </si>
  <si>
    <t>Anlieferung 21-17</t>
  </si>
  <si>
    <t>Anlieferung 21-18</t>
  </si>
  <si>
    <t>Anlieferung 21-19</t>
  </si>
  <si>
    <t>Anlieferung 21-20</t>
  </si>
  <si>
    <t>Anlieferung 21-21</t>
  </si>
  <si>
    <t>Anlieferung 21-22</t>
  </si>
  <si>
    <t>IT0171</t>
  </si>
  <si>
    <t>4.4.2022 8/10</t>
  </si>
  <si>
    <t>11.04.2022 9/10</t>
  </si>
  <si>
    <t>RFA und H2</t>
  </si>
  <si>
    <t>VNE 1855 14.04.2022</t>
  </si>
  <si>
    <t>DK III W1 14.04.2022</t>
  </si>
  <si>
    <t>DK III W2 14.04.2022</t>
  </si>
  <si>
    <t>Box 1.1 14.04.2022</t>
  </si>
  <si>
    <t>21-0020</t>
  </si>
  <si>
    <t>21-0021</t>
  </si>
  <si>
    <t>Deponie  Martin (DA)</t>
  </si>
  <si>
    <t>DK III W2 16.04.2022</t>
  </si>
  <si>
    <t>Box 1.1 19.04.2022</t>
  </si>
  <si>
    <t>DK II  19.04.2022</t>
  </si>
  <si>
    <t>DK III W1 19.04.2022</t>
  </si>
  <si>
    <t>KW  15</t>
  </si>
  <si>
    <t>CH 7343 KW15</t>
  </si>
  <si>
    <t>DK III W1 20.04.2022</t>
  </si>
  <si>
    <t>UTV 20.04.2022</t>
  </si>
  <si>
    <t>DK II 20.04.2022</t>
  </si>
  <si>
    <t>W1 Anlagen werden neu gemacht</t>
  </si>
  <si>
    <t>DK III W2 21.04.2022</t>
  </si>
  <si>
    <t>22-0080</t>
  </si>
  <si>
    <t>VNE 1713 21.04.2022</t>
  </si>
  <si>
    <t>Cl/ TDS</t>
  </si>
  <si>
    <t>ENE 2159</t>
  </si>
  <si>
    <t>ENE 2159 21.04.2022</t>
  </si>
  <si>
    <t xml:space="preserve">1/10 Anlieferung </t>
  </si>
  <si>
    <t>VNE 1972 21.04.2022</t>
  </si>
  <si>
    <t>Anlieferung 22-1</t>
  </si>
  <si>
    <t>Anlieferung 22-3</t>
  </si>
  <si>
    <t>Anlieferung 22-4</t>
  </si>
  <si>
    <t>Anlieferung 22-7</t>
  </si>
  <si>
    <t>Anlieferung 22-8</t>
  </si>
  <si>
    <t>Anlieferung 22-9</t>
  </si>
  <si>
    <t>Anlieferung 22-11</t>
  </si>
  <si>
    <t>Anlieferung 22-12</t>
  </si>
  <si>
    <t>Anlieferung 22-14</t>
  </si>
  <si>
    <t>Anlieferung 22-15</t>
  </si>
  <si>
    <t>Anlieferung 22-16</t>
  </si>
  <si>
    <t>Anlieferung 22-17</t>
  </si>
  <si>
    <t>Anlieferung 22-18</t>
  </si>
  <si>
    <t>Anlieferung 22-19</t>
  </si>
  <si>
    <t>Anlieferung 22-20</t>
  </si>
  <si>
    <t>Anlieferung 22-21</t>
  </si>
  <si>
    <t>Anlieferung 22-22</t>
  </si>
  <si>
    <t>Box 1.4 21.04.2022</t>
  </si>
  <si>
    <t>UTV 21.04.2022</t>
  </si>
  <si>
    <t>VNE 2127 22.04.2022</t>
  </si>
  <si>
    <t>IT 0171 10/10</t>
  </si>
  <si>
    <t>KW 16</t>
  </si>
  <si>
    <t>CH 7343 KW 16</t>
  </si>
  <si>
    <t>DK III W1 22.04.2022</t>
  </si>
  <si>
    <t>Cl Tour 1</t>
  </si>
  <si>
    <t>Cl Tour 2</t>
  </si>
  <si>
    <t>Cl Tour 3</t>
  </si>
  <si>
    <t>Cl Tour 4</t>
  </si>
  <si>
    <t>UTV 25.04.2022</t>
  </si>
  <si>
    <t>Anlieferung 23-12</t>
  </si>
  <si>
    <t>DK II 25.04.2022</t>
  </si>
  <si>
    <t>DK III W1 25.04.2022</t>
  </si>
  <si>
    <t>DK III W2 25.04.2022</t>
  </si>
  <si>
    <t>ENE 2562 25.04.2022</t>
  </si>
  <si>
    <t>DK III W1 26.04.2022</t>
  </si>
  <si>
    <t>DK III W2 26.04.2022</t>
  </si>
  <si>
    <t>UTV 26.04.2022</t>
  </si>
  <si>
    <t>ENE 2159 26.04.2022</t>
  </si>
  <si>
    <t>Hafen 26.04.2022</t>
  </si>
  <si>
    <t>ENE 1950 27.04.2022</t>
  </si>
  <si>
    <t>DK III W2 27.04.2022</t>
  </si>
  <si>
    <t>UTV 27.04.2022</t>
  </si>
  <si>
    <t>ENE 1772 27.04.2022</t>
  </si>
  <si>
    <t>ENE 1890</t>
  </si>
  <si>
    <t>DOC Kontrolle 26.04.2022</t>
  </si>
  <si>
    <t>VNE 1713 28.04.2022</t>
  </si>
  <si>
    <t>UTV 28.04.2022</t>
  </si>
  <si>
    <t>DK II 28.04.2022</t>
  </si>
  <si>
    <t>DK III W1 28.04.2022</t>
  </si>
  <si>
    <t>DK III W2 28.04.2022</t>
  </si>
  <si>
    <t>22-0032-1</t>
  </si>
  <si>
    <t>22-0032-2</t>
  </si>
  <si>
    <t>Anlieferung 24-20</t>
  </si>
  <si>
    <t>Anlieferung 24-21</t>
  </si>
  <si>
    <t>Anlieferung 24-22</t>
  </si>
  <si>
    <t>Anlieferung 24-23</t>
  </si>
  <si>
    <t>Anlieferung 24-24</t>
  </si>
  <si>
    <t>Anlieferung 24-25</t>
  </si>
  <si>
    <t>Anlieferung 24-26</t>
  </si>
  <si>
    <t>Anlieferung 24-27</t>
  </si>
  <si>
    <t>VNE5R7500057</t>
  </si>
  <si>
    <t>Aurec JK</t>
  </si>
  <si>
    <t>DK II 29.04.2022</t>
  </si>
  <si>
    <t>DK III W1 29.04.2022</t>
  </si>
  <si>
    <t>UTV 29.04.2022</t>
  </si>
  <si>
    <t>KW 17</t>
  </si>
  <si>
    <t>CH 7343 KW 17</t>
  </si>
  <si>
    <t>ENE 2156</t>
  </si>
  <si>
    <t>VNE 1713 16.04.2022</t>
  </si>
  <si>
    <t>16.04.2022 Samstag</t>
  </si>
  <si>
    <t xml:space="preserve">&gt;pH Mo </t>
  </si>
  <si>
    <t>UTV 02.05.2022</t>
  </si>
  <si>
    <t>DK III W1 02.05.2022</t>
  </si>
  <si>
    <t>DK III W2 02.05.2022</t>
  </si>
  <si>
    <t>21-0390</t>
  </si>
  <si>
    <t>Deponie (Joanna)</t>
  </si>
  <si>
    <t>VNE 1921 02.05.2022</t>
  </si>
  <si>
    <t>ENE 2156 28.04.2022</t>
  </si>
  <si>
    <t>ENE 2159 28.04.2022</t>
  </si>
  <si>
    <t xml:space="preserve">2/10 Anlieferung </t>
  </si>
  <si>
    <t>3/10 Anlieferung 28.04.2022</t>
  </si>
  <si>
    <t>D179D179D233D233DB4</t>
  </si>
  <si>
    <t>DK II 2624 02.05.2022</t>
  </si>
  <si>
    <t>4/10 Anlieferung 28.04.2022</t>
  </si>
  <si>
    <t>UTV 03.05.2022</t>
  </si>
  <si>
    <t>DK II 03.05.2022</t>
  </si>
  <si>
    <t>DK III W1 03.05.2022</t>
  </si>
  <si>
    <t>DK II Hafen 03.05.2022</t>
  </si>
  <si>
    <t>VNE 1663 03.05.2022</t>
  </si>
  <si>
    <t>ENE 2159 03.05.2022</t>
  </si>
  <si>
    <t>Deponie /Martin</t>
  </si>
  <si>
    <t>21-0328-1</t>
  </si>
  <si>
    <t>21-0328-2</t>
  </si>
  <si>
    <t>Deponie/UTV ( Joanna)</t>
  </si>
  <si>
    <t>UTV 04.05.2022</t>
  </si>
  <si>
    <t>DK III W1 04.05.2022</t>
  </si>
  <si>
    <t>DK III W2 04.05.2022</t>
  </si>
  <si>
    <t xml:space="preserve">VNE 1842 </t>
  </si>
  <si>
    <t>Monatl. Kontrolle; Sulfat&gt; 200mg/L 04.05.2022</t>
  </si>
  <si>
    <t>UTV 05.05.2022</t>
  </si>
  <si>
    <t>DK III W1 05.05.2022</t>
  </si>
  <si>
    <t>Schlammbecken</t>
  </si>
  <si>
    <t>Schlammbecken 05.05.2022</t>
  </si>
  <si>
    <t>DK II 05.05.2022</t>
  </si>
  <si>
    <t>KW 18</t>
  </si>
  <si>
    <t>CH 7343 KW 18</t>
  </si>
  <si>
    <t>UTV 06.05.2022</t>
  </si>
  <si>
    <t>DK III W1 06.05.2022</t>
  </si>
  <si>
    <t>DK III W2 06.05.2022</t>
  </si>
  <si>
    <t>Anlieferung 25-24</t>
  </si>
  <si>
    <t>5-10 05.05.2022</t>
  </si>
  <si>
    <t>ENE 2159 5-10  05.05.2022</t>
  </si>
  <si>
    <t>22-0095</t>
  </si>
  <si>
    <t>DK II 09.05.2022</t>
  </si>
  <si>
    <t>UTV 09.05.2022</t>
  </si>
  <si>
    <t>DK III W1 09.05.2022</t>
  </si>
  <si>
    <t>6-10 05.05.2022</t>
  </si>
  <si>
    <t xml:space="preserve">ENE 2159 6-10 </t>
  </si>
  <si>
    <t>UTV 10.05.2022</t>
  </si>
  <si>
    <t>DK II 10.05.2022</t>
  </si>
  <si>
    <t>DK III W1 10.05.2022</t>
  </si>
  <si>
    <t>DK II Box 1.4 10.05.2022</t>
  </si>
  <si>
    <t>VNE 00084</t>
  </si>
  <si>
    <t>Mischprobe</t>
  </si>
  <si>
    <t xml:space="preserve">VNE 00084 Mischprobe </t>
  </si>
  <si>
    <t>ENE 1926</t>
  </si>
  <si>
    <t>ENE 1926 10.05.2022</t>
  </si>
  <si>
    <t>VNE 2155</t>
  </si>
  <si>
    <t xml:space="preserve">DOC Kontrolle </t>
  </si>
  <si>
    <t>DK III W1 11.05.2022</t>
  </si>
  <si>
    <t>DK III W2 11.05.2022</t>
  </si>
  <si>
    <t>UTV 11.05.2022</t>
  </si>
  <si>
    <t>22-0103</t>
  </si>
  <si>
    <t>Absagen, ist ein grosser Eisenring</t>
  </si>
  <si>
    <t>22-0105</t>
  </si>
  <si>
    <t>Metallstücke</t>
  </si>
  <si>
    <t>22-0104</t>
  </si>
  <si>
    <t>22-0098</t>
  </si>
  <si>
    <t>22-0106</t>
  </si>
  <si>
    <t>DK II 12.05.2022</t>
  </si>
  <si>
    <t>DK III W1 12.05.2022</t>
  </si>
  <si>
    <t>7-10 12.05.2022</t>
  </si>
  <si>
    <t xml:space="preserve">ENE 2159 7-10 </t>
  </si>
  <si>
    <t>CH 7343 KW 19</t>
  </si>
  <si>
    <t>KW 19</t>
  </si>
  <si>
    <t>DK III W1 13.05.2022</t>
  </si>
  <si>
    <t>DK III W2 13.05.2022</t>
  </si>
  <si>
    <t>UTV 13.05.2022</t>
  </si>
  <si>
    <t>22-0108</t>
  </si>
  <si>
    <t>UTV nur Stetten, MB; alk. Reserve ok!</t>
  </si>
  <si>
    <t>19-0013</t>
  </si>
  <si>
    <t xml:space="preserve">Deponie/AOC Ergänzung </t>
  </si>
  <si>
    <t>19-0014</t>
  </si>
  <si>
    <t xml:space="preserve">Mischprobe D370/D285/ D080 jeweils 2 Dosen </t>
  </si>
  <si>
    <t>VNE 1921 16.05.2022</t>
  </si>
  <si>
    <t>DK III W2 16.05.2022</t>
  </si>
  <si>
    <t>DOC  Kontrolle intern und extern GBA / JK DOC 235 mg/L</t>
  </si>
  <si>
    <t>VNE 1781 DOC</t>
  </si>
  <si>
    <t>Wurde nicht gemischt!</t>
  </si>
  <si>
    <t>8-10</t>
  </si>
  <si>
    <t>22-0088</t>
  </si>
  <si>
    <t>RFA, Proben bei der GBA</t>
  </si>
  <si>
    <t>22-0087</t>
  </si>
  <si>
    <t>DK II 17.05.2022</t>
  </si>
  <si>
    <t>DK III W1 17.05.2022</t>
  </si>
  <si>
    <t>UTV 17.05.2022</t>
  </si>
  <si>
    <t>DK III ENE 2600 17.05.2022</t>
  </si>
  <si>
    <t xml:space="preserve">RFA JK </t>
  </si>
  <si>
    <t>ENE 1914 JK 18.05.2022</t>
  </si>
  <si>
    <t>Box 1.4-2</t>
  </si>
  <si>
    <t>DK III W1 18.05.2022</t>
  </si>
  <si>
    <t>UTV 18.05.2022</t>
  </si>
  <si>
    <t xml:space="preserve">Anlieferung 9/10 </t>
  </si>
  <si>
    <t>Lukas</t>
  </si>
  <si>
    <t>Toni 19.05.2022</t>
  </si>
  <si>
    <t>Lukas 19.05.2022</t>
  </si>
  <si>
    <t>DK III W2 19.05.2022</t>
  </si>
  <si>
    <t>DK III W1 19.05.2022</t>
  </si>
  <si>
    <t>ENE 1781 / Brandkalk</t>
  </si>
  <si>
    <t>ENE 1781 100g/ Brandkalk 100g Versuch Bernd</t>
  </si>
  <si>
    <t xml:space="preserve">Versuch </t>
  </si>
  <si>
    <t>DK II 20.05.2022</t>
  </si>
  <si>
    <t>DK III W1 20.05.2022</t>
  </si>
  <si>
    <t>Mischprobe W1</t>
  </si>
  <si>
    <t>UTV 20.05.2022</t>
  </si>
  <si>
    <t>DK III Mischprobe W1 20.05.2022</t>
  </si>
  <si>
    <t xml:space="preserve">Mischprobe D170/D256/ D179 jeweils 2 Dosen </t>
  </si>
  <si>
    <t>Hafen W1</t>
  </si>
  <si>
    <t>Große Box W1</t>
  </si>
  <si>
    <t xml:space="preserve">W2 DK III </t>
  </si>
  <si>
    <t xml:space="preserve">Große Box W1 DK III </t>
  </si>
  <si>
    <t xml:space="preserve">Hafen W1 DK III </t>
  </si>
  <si>
    <t xml:space="preserve">W1 DK III </t>
  </si>
  <si>
    <t>UTV 23.05.2022</t>
  </si>
  <si>
    <t>KW 20</t>
  </si>
  <si>
    <t>CH 7343 KW 20</t>
  </si>
  <si>
    <t>links alt</t>
  </si>
  <si>
    <t>links frisch</t>
  </si>
  <si>
    <t>3</t>
  </si>
  <si>
    <t>ENE 2021 24.05.2021</t>
  </si>
  <si>
    <t>DK II 24.05.2022</t>
  </si>
  <si>
    <t>DK III W1 24.05.2022</t>
  </si>
  <si>
    <t>grob</t>
  </si>
  <si>
    <t>10/10 Anlieferungen (Martin)</t>
  </si>
  <si>
    <t xml:space="preserve">ENE 2159 10/10 </t>
  </si>
  <si>
    <t xml:space="preserve">Aurec JK </t>
  </si>
  <si>
    <t>ENE 1927 25.05.2022</t>
  </si>
  <si>
    <t>17-0189</t>
  </si>
  <si>
    <t>Deponie (Martin)  (TDS)</t>
  </si>
  <si>
    <t>Anlieferung 30-23</t>
  </si>
  <si>
    <t>Anlieferung 30-24</t>
  </si>
  <si>
    <t>DK III W2 25.05.2022</t>
  </si>
  <si>
    <t>TZ2</t>
  </si>
  <si>
    <t>TZ3</t>
  </si>
  <si>
    <t xml:space="preserve">Überkorn </t>
  </si>
  <si>
    <t xml:space="preserve">W1 Anlage defekt </t>
  </si>
  <si>
    <t xml:space="preserve">Anlage defekt </t>
  </si>
  <si>
    <t>DK III W2 27.05.2022</t>
  </si>
  <si>
    <t>UTV 27.05.2022</t>
  </si>
  <si>
    <t>VNE 1713 27.05.2022</t>
  </si>
  <si>
    <t xml:space="preserve">UTV links </t>
  </si>
  <si>
    <t>VNE 1713 30.05.2022</t>
  </si>
  <si>
    <t>22-0118</t>
  </si>
  <si>
    <t>UTV 30.05.2022</t>
  </si>
  <si>
    <t>DK III W1 30.05.2022</t>
  </si>
  <si>
    <t>DK III W2 30.05.2022</t>
  </si>
  <si>
    <t>22-0120-1</t>
  </si>
  <si>
    <t>feucht auf Deponie (Nalecz)</t>
  </si>
  <si>
    <t>22-0120-2</t>
  </si>
  <si>
    <t>trocken Deponie (Nalecz)</t>
  </si>
  <si>
    <t xml:space="preserve">Mischprobe D350/D353/ D200 jeweils 2 Dosen </t>
  </si>
  <si>
    <t>UTV 31.05.2022</t>
  </si>
  <si>
    <t>DK III W1 31.05.2022</t>
  </si>
  <si>
    <t>DK II 31.05.2022</t>
  </si>
  <si>
    <t>Rückweisung 31.05.2022 wegen NH3</t>
  </si>
  <si>
    <t>UTV Rückweisung 31.05.2022</t>
  </si>
  <si>
    <t>hinten rechts</t>
  </si>
  <si>
    <t>vorne links</t>
  </si>
  <si>
    <t>UTV hinten rechts 01.06.2022</t>
  </si>
  <si>
    <t>hinten links</t>
  </si>
  <si>
    <t>UTV vorne links 01.06.2022</t>
  </si>
  <si>
    <t>UTV hinten links 01.06.2022</t>
  </si>
  <si>
    <t>frisch</t>
  </si>
  <si>
    <t>UTV frisch 01.06.2022</t>
  </si>
  <si>
    <t>UTV frisch -2 01.06.2022</t>
  </si>
  <si>
    <t>frisch -2</t>
  </si>
  <si>
    <t>DK II 01.06.2022</t>
  </si>
  <si>
    <t>DK III W1 01.06.2022</t>
  </si>
  <si>
    <t>Anlieferung 32-23</t>
  </si>
  <si>
    <t>Anlieferung 32-24</t>
  </si>
  <si>
    <t>Anlieferung 32-25</t>
  </si>
  <si>
    <t>Anlieferung 32-26</t>
  </si>
  <si>
    <t>UTV 02.06.2022</t>
  </si>
  <si>
    <t>DK III W1 02.06.2022</t>
  </si>
  <si>
    <t>W2 Eyler Berg</t>
  </si>
  <si>
    <t xml:space="preserve">D 334, D243, D 270 </t>
  </si>
  <si>
    <t>DK III W2 02.06.2022 Eyler Berg</t>
  </si>
  <si>
    <t>VNE 1921 02.06.2022</t>
  </si>
  <si>
    <t>RFA,Lipos,Bt (Nico)</t>
  </si>
  <si>
    <t>VNE1713</t>
  </si>
  <si>
    <t>Alt rechts</t>
  </si>
  <si>
    <t>UTV 07.06.2022</t>
  </si>
  <si>
    <t>4 alt</t>
  </si>
  <si>
    <t>frisch 4</t>
  </si>
  <si>
    <t>DK II Hafen 07.06.2022</t>
  </si>
  <si>
    <t>DK III W1 07.06.2022</t>
  </si>
  <si>
    <t>DK III W2 07.06.2022</t>
  </si>
  <si>
    <t xml:space="preserve">Anlieferung 33-7-31 Entsorgung </t>
  </si>
  <si>
    <t>2</t>
  </si>
  <si>
    <t>Frisch</t>
  </si>
  <si>
    <t>UTV 08.06.2022</t>
  </si>
  <si>
    <t>08-0148</t>
  </si>
  <si>
    <t>UTV Stetten (Martin )</t>
  </si>
  <si>
    <t>22-0130</t>
  </si>
  <si>
    <t>22-0099</t>
  </si>
  <si>
    <t>Fluoridbehandlung Deponie pur, fein</t>
  </si>
  <si>
    <t xml:space="preserve">Steine </t>
  </si>
  <si>
    <t>fein  (6 g Kalk auf 100g)</t>
  </si>
  <si>
    <t>Steine  (6 g Kalk auf 100g)</t>
  </si>
  <si>
    <t>grosse Steine im Eimer</t>
  </si>
  <si>
    <t>Werk 1</t>
  </si>
  <si>
    <t>DK III  W1 08.06.2022</t>
  </si>
  <si>
    <t>DK II  08.06.2022</t>
  </si>
  <si>
    <t>UTV 09.06.2022</t>
  </si>
  <si>
    <r>
      <t>fein +16g Kalk+ Zugabe von konz. HNO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bis der pH Wert unter 7 eingetsellt war</t>
    </r>
  </si>
  <si>
    <t xml:space="preserve">2 Haufen </t>
  </si>
  <si>
    <t>DK III W1 10.06.2022</t>
  </si>
  <si>
    <t>DK III W2 10.06.2022</t>
  </si>
  <si>
    <t>Box 1.2</t>
  </si>
  <si>
    <t>Vormischung DK III mit Hydro; DOC</t>
  </si>
  <si>
    <t>Box 1.2 Vormischung 13.06.2022</t>
  </si>
  <si>
    <t>DK III W1 13.06.2022</t>
  </si>
  <si>
    <t>DK III W2 13.06.2022</t>
  </si>
  <si>
    <t>DK II Hafen 13.06.2022</t>
  </si>
  <si>
    <t>Hafen; DK III vom 09.06. mit Aperam</t>
  </si>
  <si>
    <t>Becken 2 13.06.2022</t>
  </si>
  <si>
    <t>Becken 4 13.06.2022</t>
  </si>
  <si>
    <t>22-0122</t>
  </si>
  <si>
    <t>DK III ENE2600 13.06.2022</t>
  </si>
  <si>
    <t>22-0113</t>
  </si>
  <si>
    <t>DK II 2624 14.06.2022</t>
  </si>
  <si>
    <t>DK II 14.06.2022</t>
  </si>
  <si>
    <t>22-0111</t>
  </si>
  <si>
    <t>DK III W1 14.06.2022</t>
  </si>
  <si>
    <t>Cl-Bestimmung</t>
  </si>
  <si>
    <t>DK III ENE 2600 15.06.2022</t>
  </si>
  <si>
    <t>ENE 2600 14.06.2022</t>
  </si>
  <si>
    <t>VNE 2127 15.06.2022</t>
  </si>
  <si>
    <t>DK III Hafen 15.06.2022</t>
  </si>
  <si>
    <t>Anlieferung 34-25</t>
  </si>
  <si>
    <t>Anlieferung 34-26</t>
  </si>
  <si>
    <t>Anlieferung 34-27</t>
  </si>
  <si>
    <t>Anlieferung 34-28</t>
  </si>
  <si>
    <t>Anlieferung 34-26-30 Entsorgung</t>
  </si>
  <si>
    <t>Anlieferung 34-26- 30 Entsorgung</t>
  </si>
  <si>
    <t>UTV checken</t>
  </si>
  <si>
    <t>VNE 1494 15.046.2022</t>
  </si>
  <si>
    <t>UTV 15.06.2022</t>
  </si>
  <si>
    <t>NH3 &gt; 40 ppm</t>
  </si>
  <si>
    <t>DK III 2562 15.06.2022</t>
  </si>
  <si>
    <t>DK III W1 15.06.2022</t>
  </si>
  <si>
    <t>DK III W2 15.06.2022</t>
  </si>
  <si>
    <t>2624</t>
  </si>
  <si>
    <t>DK II 2624 17.06.2022</t>
  </si>
  <si>
    <t>22-0124</t>
  </si>
  <si>
    <t>JN, Blei</t>
  </si>
  <si>
    <t>0 ppm</t>
  </si>
  <si>
    <t>DK III 17.06.2022</t>
  </si>
  <si>
    <t>DK II 17.06.2022</t>
  </si>
  <si>
    <t>UTV 17.06.2022</t>
  </si>
  <si>
    <t>VNE 0091</t>
  </si>
  <si>
    <t>UTV 20.06.2022</t>
  </si>
  <si>
    <t>DK III W1 20.06.2022</t>
  </si>
  <si>
    <t>DK III W2 20.06.2022</t>
  </si>
  <si>
    <t>2600</t>
  </si>
  <si>
    <t>DK III 2600 21.06.2022</t>
  </si>
  <si>
    <t>22-0142</t>
  </si>
  <si>
    <t>DK II 21.06.2022</t>
  </si>
  <si>
    <t>DK III W1 21.06.2022</t>
  </si>
  <si>
    <t>UTV 21.06.2022</t>
  </si>
  <si>
    <t>22-0140</t>
  </si>
  <si>
    <t>22-0124 pH Hoch</t>
  </si>
  <si>
    <t>Anlieferung 35-11-30 Entsorgung</t>
  </si>
  <si>
    <t>DK III W1 22.06.2022</t>
  </si>
  <si>
    <t>DK III W2 22.06.2022</t>
  </si>
  <si>
    <t>UTV 22.06.2022</t>
  </si>
  <si>
    <t>22-0136</t>
  </si>
  <si>
    <t>MB; UTV - NH3=11ppm, alk. Reserve ok</t>
  </si>
  <si>
    <t>NL 702779</t>
  </si>
  <si>
    <t>DK III W1 23.06.2022</t>
  </si>
  <si>
    <t>DK III W2 23.06.2022</t>
  </si>
  <si>
    <t>UTV 23.06.2022</t>
  </si>
  <si>
    <t>DK III W1 24.06.2022</t>
  </si>
  <si>
    <t>DK III W2 24.06.2022</t>
  </si>
  <si>
    <t>UTV 24.06.2022</t>
  </si>
  <si>
    <t>D335, D170, D201, D272, D415, D397</t>
  </si>
  <si>
    <t>UTV 27.06.2022</t>
  </si>
  <si>
    <t>22-0145-01</t>
  </si>
  <si>
    <t>22-0145-02</t>
  </si>
  <si>
    <t>Deponie, Blei, MB</t>
  </si>
  <si>
    <t>DK II 27.06.2022</t>
  </si>
  <si>
    <t>DK III W2 27.06.2022</t>
  </si>
  <si>
    <t>DK III W1 28.06.2022</t>
  </si>
  <si>
    <t>DK III W2 28.06.2022</t>
  </si>
  <si>
    <t>UTV 28.06.2022</t>
  </si>
  <si>
    <t>BT: positiv</t>
  </si>
  <si>
    <t>BT: Negativ</t>
  </si>
  <si>
    <t>DK III W1 29.06.2022</t>
  </si>
  <si>
    <t>DK III W2 29.06.2022</t>
  </si>
  <si>
    <t>UTV 29.06.2022</t>
  </si>
  <si>
    <t>DK III 2562 29.06.2022</t>
  </si>
  <si>
    <t>pH hochgestellt, Mo Kontrolle</t>
  </si>
  <si>
    <t xml:space="preserve">Mo Kontrolle </t>
  </si>
  <si>
    <t>ENE 2174</t>
  </si>
  <si>
    <t>36-13-37 Entsorgung</t>
  </si>
  <si>
    <t>ENE 1911 pH</t>
  </si>
  <si>
    <t>DK II 30.06.2022</t>
  </si>
  <si>
    <t>DK III W2 30.06.2022</t>
  </si>
  <si>
    <t>UTV 30.06.2022</t>
  </si>
  <si>
    <t>DK III 2600 30.06.2022</t>
  </si>
  <si>
    <t>NL 2779</t>
  </si>
  <si>
    <t>NL 2779 30.06.2022</t>
  </si>
  <si>
    <t>RFA:Pb</t>
  </si>
  <si>
    <t>DK III W2 01.07.2022</t>
  </si>
  <si>
    <t>ENE 2176</t>
  </si>
  <si>
    <t>Deponie komplett, Info sofort an JN, Vito, MB 1-5 Anlieferungen untersuchen</t>
  </si>
  <si>
    <t>UTV 01.07.2022</t>
  </si>
  <si>
    <t>ENE 2176 01.07.2022</t>
  </si>
  <si>
    <t>ENE 1911 OS</t>
  </si>
  <si>
    <t>ENE 1911 TS</t>
  </si>
  <si>
    <t>DK III W2 04.07.2022</t>
  </si>
  <si>
    <t>UTV 04.07.2022</t>
  </si>
  <si>
    <t>Spezial Mischung</t>
  </si>
  <si>
    <t>DK II Spezial Mischung</t>
  </si>
  <si>
    <t>09-0295</t>
  </si>
  <si>
    <t>RLB</t>
  </si>
  <si>
    <t>Bernd Probe vom 04.07.2022</t>
  </si>
  <si>
    <t xml:space="preserve">RLB TS </t>
  </si>
  <si>
    <t>1-3, alles prüfen, MB</t>
  </si>
  <si>
    <t>DK III W2 05.07.2022</t>
  </si>
  <si>
    <t>RFA; Lipos, Bt</t>
  </si>
  <si>
    <t>Anlieferung 37-9-23 Entsorgung</t>
  </si>
  <si>
    <t>DK III W2 06.07.2022</t>
  </si>
  <si>
    <t xml:space="preserve">ENE 2136 </t>
  </si>
  <si>
    <t>ENE 2113 07.07.2022</t>
  </si>
  <si>
    <t>UTV 07.07.2022</t>
  </si>
  <si>
    <t>ENE 2076</t>
  </si>
  <si>
    <t>Aure Kontrolle RFA, 28.06.2022</t>
  </si>
  <si>
    <t>ENE 2076 28.06.2022</t>
  </si>
  <si>
    <t>DK III 07.07.2022</t>
  </si>
  <si>
    <t>22-0146</t>
  </si>
  <si>
    <t>Deponie, Verwertung, MB</t>
  </si>
  <si>
    <t>Deponie, Verwertung, MB pH-Wert hochgestellt</t>
  </si>
  <si>
    <t>22-0146 gebrochen</t>
  </si>
  <si>
    <t>Deponie, Verwertung, MB Durch den Backenbrecher gebrochen</t>
  </si>
  <si>
    <t>Deponie, Verwertung, MB  pH-Wert hochgestellt. Durch den Backenbrecher gebrochen</t>
  </si>
  <si>
    <t>DK III W2 08.07.2022</t>
  </si>
  <si>
    <t>UTV 11.07.2022</t>
  </si>
  <si>
    <t>DK III W2 11.07.2022</t>
  </si>
  <si>
    <t>13-0344</t>
  </si>
  <si>
    <t xml:space="preserve">13-0344 Überstand </t>
  </si>
  <si>
    <t xml:space="preserve">13-0344Überstand &gt;pH Mo </t>
  </si>
  <si>
    <t>DK III W2 12.07.2022</t>
  </si>
  <si>
    <t>UTV 12.07.2022</t>
  </si>
  <si>
    <t>Deponie /Argex/Befesa</t>
  </si>
  <si>
    <t xml:space="preserve">Deponie /Argex/Befesa &gt;pH Mo bei pH hochsetzung Überstand wird zu gele </t>
  </si>
  <si>
    <t>11-0267</t>
  </si>
  <si>
    <t>Brandtest ( Brinkel)</t>
  </si>
  <si>
    <t xml:space="preserve">DK III W2 </t>
  </si>
  <si>
    <t>DK III W2 13.07.2022</t>
  </si>
  <si>
    <t>VNE 2127 13.07.2022</t>
  </si>
  <si>
    <t>UTV rechts 13.07.2022</t>
  </si>
  <si>
    <t>UTV links 13.07.2022</t>
  </si>
  <si>
    <t>DK III W2 14.07.2022</t>
  </si>
  <si>
    <t>UTV 14.07.2022</t>
  </si>
  <si>
    <t>ml</t>
  </si>
  <si>
    <t>kg</t>
  </si>
  <si>
    <t>l</t>
  </si>
  <si>
    <t>l/kg/h</t>
  </si>
  <si>
    <t>min</t>
  </si>
  <si>
    <t>l/kg</t>
  </si>
  <si>
    <t>Stop</t>
  </si>
  <si>
    <t>DK III W2 15.07.2022</t>
  </si>
  <si>
    <t>UTV 15.07.2022</t>
  </si>
  <si>
    <t>22-0143</t>
  </si>
  <si>
    <t>RC</t>
  </si>
  <si>
    <t>22-0122-1</t>
  </si>
  <si>
    <t>22-0122-2</t>
  </si>
  <si>
    <t>Chlorid</t>
  </si>
  <si>
    <t>UTV 18.07.2022</t>
  </si>
  <si>
    <t>DK III W1 18.07.2022</t>
  </si>
  <si>
    <t>DK III W2 18.07.2022</t>
  </si>
  <si>
    <t>D259, D015, D366, D201, D170, D505, D375, D120, D272</t>
  </si>
  <si>
    <t>UTV 19.07.2022</t>
  </si>
  <si>
    <t>DK III W1 19.07.2022</t>
  </si>
  <si>
    <t>DK III W2 19.07.2022</t>
  </si>
  <si>
    <t>DK III 2562 19.07.2022</t>
  </si>
  <si>
    <t>UTV 20.07.2022</t>
  </si>
  <si>
    <t>DK III W1 20.07.2022</t>
  </si>
  <si>
    <t>DK III W2 20.07.2022</t>
  </si>
  <si>
    <t>11-0267 fein</t>
  </si>
  <si>
    <t>11-0267 grob</t>
  </si>
  <si>
    <t>DK II 21.07.2022</t>
  </si>
  <si>
    <t>DK III W1 21.07.2022</t>
  </si>
  <si>
    <t>DK III W2 21.07.2022</t>
  </si>
  <si>
    <t>UTV 21.07.2022</t>
  </si>
  <si>
    <t>Anlieferung 38 11-32 Entsorgung</t>
  </si>
  <si>
    <t>22-0149</t>
  </si>
  <si>
    <t>22-0150</t>
  </si>
  <si>
    <t>MB; Deponie, Schüttfähigkeit</t>
  </si>
  <si>
    <t>UTV 22.07.2022</t>
  </si>
  <si>
    <t>DK III W1 22.07.2022</t>
  </si>
  <si>
    <t>22-0139</t>
  </si>
  <si>
    <t>22-0139-1</t>
  </si>
  <si>
    <t>22-0139-2</t>
  </si>
  <si>
    <t>22-0139-3</t>
  </si>
  <si>
    <t>UTV 25.07.2022</t>
  </si>
  <si>
    <t>DK II 25.07.2022</t>
  </si>
  <si>
    <t>DK III W1 25.07.2022</t>
  </si>
  <si>
    <t>UTV 26.07.2022</t>
  </si>
  <si>
    <t>DK II 26.07.2022</t>
  </si>
  <si>
    <t>DK III W1 26.07.2022</t>
  </si>
  <si>
    <t>DK III 2562 26.07.2022</t>
  </si>
  <si>
    <t>DK III 2600 26.07.2022</t>
  </si>
  <si>
    <t>DK II 2624 26.07.2022</t>
  </si>
  <si>
    <t>UTV B2 26.07.2022</t>
  </si>
  <si>
    <t>DK III W2 26.07.2022</t>
  </si>
  <si>
    <t>UTV 27.07.2022</t>
  </si>
  <si>
    <t>DK II 27.07.2022</t>
  </si>
  <si>
    <t>DK III W1 27.07.2022</t>
  </si>
  <si>
    <t>DK III W2 27.07.2022</t>
  </si>
  <si>
    <t>DK II 28.07.2022</t>
  </si>
  <si>
    <t>DK III W1 28.07.2022</t>
  </si>
  <si>
    <t>DOC, Probe vom Kunden</t>
  </si>
  <si>
    <t>Wurde nicht produziert!</t>
  </si>
  <si>
    <t>UTV 29.07.2022</t>
  </si>
  <si>
    <t>DK III W1 29.07.2022</t>
  </si>
  <si>
    <t>DK III W2 29.07.2022</t>
  </si>
  <si>
    <t>UTV 01.08.2022</t>
  </si>
  <si>
    <t>22-0147</t>
  </si>
  <si>
    <t>DK III W1 01.08.2022</t>
  </si>
  <si>
    <t>DK III W2 01.08.2022</t>
  </si>
  <si>
    <t>22-0155</t>
  </si>
  <si>
    <t>22-0163</t>
  </si>
  <si>
    <t>22-0166</t>
  </si>
  <si>
    <t>22-0167</t>
  </si>
  <si>
    <t>Dep + Cr VI + TOC!</t>
  </si>
  <si>
    <t>Dep/Argex/Befesa</t>
  </si>
  <si>
    <t>DK III W2 02.08.2022</t>
  </si>
  <si>
    <t>DK III W1 02.08.2022</t>
  </si>
  <si>
    <t>Sondercharge DOC</t>
  </si>
  <si>
    <t>16-0168</t>
  </si>
  <si>
    <t>W2 sonder</t>
  </si>
  <si>
    <t>DK III W2 Sond.</t>
  </si>
  <si>
    <t>DK II 05.08.2022</t>
  </si>
  <si>
    <t>DK III 05.08.2022</t>
  </si>
  <si>
    <t>UTV nicht produziert</t>
  </si>
  <si>
    <t>DK II 08.08.2022</t>
  </si>
  <si>
    <t>DK III W1 08.08..2022</t>
  </si>
  <si>
    <t>DK III W2 08.08.2022</t>
  </si>
  <si>
    <t>UTV 08.08.2022</t>
  </si>
  <si>
    <t>LU 7829</t>
  </si>
  <si>
    <t>LU 7829 08.08.2022</t>
  </si>
  <si>
    <t>DK II 09.08.2022</t>
  </si>
  <si>
    <t>DK III W1 09.08.2022</t>
  </si>
  <si>
    <t>RFA, Lipos</t>
  </si>
  <si>
    <t>Anlage defekt!</t>
  </si>
  <si>
    <t>22-0176</t>
  </si>
  <si>
    <t>neue Sita Notifitierung</t>
  </si>
  <si>
    <t>22-0164</t>
  </si>
  <si>
    <t>22-0165</t>
  </si>
  <si>
    <t>D505, D278, D295, D286, D366, D256,D260, D171</t>
  </si>
  <si>
    <t>DK III W1 10.08.2022</t>
  </si>
  <si>
    <t>DK II 10.08.2022</t>
  </si>
  <si>
    <t>UTV 10.08.2022</t>
  </si>
  <si>
    <t>Deponie, JN (Cr VI)</t>
  </si>
  <si>
    <t>UTV nicht Produziert</t>
  </si>
  <si>
    <t>22-0182</t>
  </si>
  <si>
    <t>22-0183</t>
  </si>
  <si>
    <t>Dep, Argex</t>
  </si>
  <si>
    <t>19-0523</t>
  </si>
  <si>
    <t>Dep</t>
  </si>
  <si>
    <t>DK III W1 11.08.2022</t>
  </si>
  <si>
    <t>DK III W2 11.08.2022</t>
  </si>
  <si>
    <t>DK II 11.08.2022</t>
  </si>
  <si>
    <t>Dep., Kupfer, Eisen</t>
  </si>
  <si>
    <t>UTV 11.08.2022</t>
  </si>
  <si>
    <t>22-0172</t>
  </si>
  <si>
    <t>DK III W2 12.08.2022</t>
  </si>
  <si>
    <t>DK III W1 12.08.2022</t>
  </si>
  <si>
    <t>DK III W1 15.08.2022</t>
  </si>
  <si>
    <t>DK III W2 15.08.2022</t>
  </si>
  <si>
    <t>UTV 15.08.2022</t>
  </si>
  <si>
    <t>UTV 12.08.2022</t>
  </si>
  <si>
    <t>NL 2779 15.08.2022</t>
  </si>
  <si>
    <t>UTV 16.08.2022</t>
  </si>
  <si>
    <t>DK II 16.08.2022</t>
  </si>
  <si>
    <t>DK III W1 16.08.2022</t>
  </si>
  <si>
    <t>UTV 17.08.2022</t>
  </si>
  <si>
    <t>DK III W1 17.08.2022</t>
  </si>
  <si>
    <t>DK III W2 17.08.2022</t>
  </si>
  <si>
    <t>DK III W1 18.08.2022</t>
  </si>
  <si>
    <t>DK III W2 18.08.2022</t>
  </si>
  <si>
    <t>UTV 18.08.2022</t>
  </si>
  <si>
    <t>Anlieferung 39 1-32 Entsorgung</t>
  </si>
  <si>
    <t>DK III W1 19.08.2022</t>
  </si>
  <si>
    <t>DK III W2 19.08.2022</t>
  </si>
  <si>
    <t>Produktion noch nicht fertig</t>
  </si>
  <si>
    <t>DK III W1 22.08.2022</t>
  </si>
  <si>
    <t>DK III W2 22.08.2022</t>
  </si>
  <si>
    <t>UTV 22.08.2022</t>
  </si>
  <si>
    <t>UTV 23.08.2022</t>
  </si>
  <si>
    <t>DK III W2 23.08.2022</t>
  </si>
  <si>
    <t>22-0187</t>
  </si>
  <si>
    <t>19-08-2022 Fluorid bis ende September</t>
  </si>
  <si>
    <t>03-08-2022 Fluorid bis ende September</t>
  </si>
  <si>
    <t>VNE 1675 03-08-2022</t>
  </si>
  <si>
    <t>VNE 1675 19-08-2022</t>
  </si>
  <si>
    <t>UTV 24.08.2022</t>
  </si>
  <si>
    <t>DK III W2 24.08.2022</t>
  </si>
  <si>
    <t>UTV 25.08.2022</t>
  </si>
  <si>
    <t>DK III W2 25.08.2022</t>
  </si>
  <si>
    <t>08-0045</t>
  </si>
  <si>
    <t>Probe zur GBA für die Aurec</t>
  </si>
  <si>
    <t>UTV 26.08.2022</t>
  </si>
  <si>
    <t>DK III W2 26.08.2022</t>
  </si>
  <si>
    <t>22-0169</t>
  </si>
  <si>
    <t>22-0181</t>
  </si>
  <si>
    <t>Deponie(Martin)</t>
  </si>
  <si>
    <t>22-0189</t>
  </si>
  <si>
    <t>25-08-2022 Fluorid bis ende September</t>
  </si>
  <si>
    <t xml:space="preserve">VNE 1675 </t>
  </si>
  <si>
    <t>UTV 29.08.2022</t>
  </si>
  <si>
    <t>DK III W1 29.08.2022</t>
  </si>
  <si>
    <t>DK III W2 29.08.2022</t>
  </si>
  <si>
    <t>NL 2779 29.08.2022</t>
  </si>
  <si>
    <t>22-0180</t>
  </si>
  <si>
    <t>W2 ALU Box 1.1 Eyller Berg</t>
  </si>
  <si>
    <t>Versuch 15% Stora</t>
  </si>
  <si>
    <t>ENE 2100</t>
  </si>
  <si>
    <t>UTV 30.08.2022</t>
  </si>
  <si>
    <t>DK II 30.08.2022</t>
  </si>
  <si>
    <t>DK III W1 30.08.2022</t>
  </si>
  <si>
    <t>30-08-2022 Fluorid bis ende September</t>
  </si>
  <si>
    <t>alk. Reserve:pH+1/12=13,25 (grün), pH+1/6=14,13 (rot)</t>
  </si>
  <si>
    <t>UTV 31-08-2022</t>
  </si>
  <si>
    <t>DK III W1 31-08-2022</t>
  </si>
  <si>
    <t>DK II 31-08-2022</t>
  </si>
  <si>
    <t>Se und Mo (ICP)</t>
  </si>
  <si>
    <t>ENE 2188</t>
  </si>
  <si>
    <t>ENE 2188 01.09.2022</t>
  </si>
  <si>
    <t>DK III W1 01-09-2022</t>
  </si>
  <si>
    <t>DK III W2 01-09-2022</t>
  </si>
  <si>
    <t>5,67/12,42</t>
  </si>
  <si>
    <t>pH&gt;0,25</t>
  </si>
  <si>
    <t>ENE 2149 01.09.2022</t>
  </si>
  <si>
    <t>UTV 02.09.2022</t>
  </si>
  <si>
    <t>DK III W1 02.09.2022</t>
  </si>
  <si>
    <t>DK II W2 02.09.2022</t>
  </si>
  <si>
    <t>19-0505</t>
  </si>
  <si>
    <t>Deponie+UTV MB</t>
  </si>
  <si>
    <t>UTV 05.09.2022</t>
  </si>
  <si>
    <t>DK III W1 05.09.2022</t>
  </si>
  <si>
    <t>DK III W2 05.09.2022</t>
  </si>
  <si>
    <t>ENE 2120</t>
  </si>
  <si>
    <t>02.09.2022 UTV Jahreskontrolle</t>
  </si>
  <si>
    <t>ENE 2120 02.09.2022</t>
  </si>
  <si>
    <t>UTV 06.09.2022</t>
  </si>
  <si>
    <t>DK III W1 06.09.2022</t>
  </si>
  <si>
    <t>DK II 06.09.2022</t>
  </si>
  <si>
    <t>DK III W1 07.09.2022</t>
  </si>
  <si>
    <t>DK III W2 07.09.2022</t>
  </si>
  <si>
    <t>UTV 07.09.2022</t>
  </si>
  <si>
    <t>VNE 1977</t>
  </si>
  <si>
    <t>VNE 1977 07.09.2022</t>
  </si>
  <si>
    <t>NL 779</t>
  </si>
  <si>
    <t>Twence Blei Kontrolle</t>
  </si>
  <si>
    <t>NL 779 07.09.2022</t>
  </si>
  <si>
    <t>Kontrolle Selen (6,99 mg/L)</t>
  </si>
  <si>
    <t>Kontrolle Selen; pH hochgesetzt (11,78 mg/L)</t>
  </si>
  <si>
    <t>VNE 1977 07.09.2022 pH</t>
  </si>
  <si>
    <t>DK III W1 08.09.2022</t>
  </si>
  <si>
    <t>DK III W2 08.09.2022</t>
  </si>
  <si>
    <t>12-0068</t>
  </si>
  <si>
    <t>DK III W1 09.09.2022</t>
  </si>
  <si>
    <t>UTV 09.09.2022</t>
  </si>
  <si>
    <t>DK II 09.09.2022</t>
  </si>
  <si>
    <t>UTV (Martin) NH3(24h) = &gt;20 (10) ; H2(24h) = overflow (105)</t>
  </si>
  <si>
    <t>ICP (Selen)</t>
  </si>
  <si>
    <t>pH hochgesetzt; ICP (Selen)</t>
  </si>
  <si>
    <t>Rüttgers nachmischen</t>
  </si>
  <si>
    <t>ENE 2002 12.09.2022</t>
  </si>
  <si>
    <t>VNE 1977 09.09.2022</t>
  </si>
  <si>
    <t>VNE 1977 09.09.2022 pH</t>
  </si>
  <si>
    <t>JK Aurec; H2&gt;400ppm, NH3&gt;30ppm</t>
  </si>
  <si>
    <t xml:space="preserve">Pb </t>
  </si>
  <si>
    <t>NL 2779 12.09.2022</t>
  </si>
  <si>
    <t>UTV 12.09.2022</t>
  </si>
  <si>
    <t>DK III W1 12.09.2022</t>
  </si>
  <si>
    <t>DK III W2 12.09.2022</t>
  </si>
  <si>
    <t>UTV 13.09.2022</t>
  </si>
  <si>
    <t>DK II 13.09.2022</t>
  </si>
  <si>
    <t>DK III W1 13.09.2022</t>
  </si>
  <si>
    <t>22-0211</t>
  </si>
  <si>
    <t>Thomas Zement/ Argex, MB</t>
  </si>
  <si>
    <t>22-0212</t>
  </si>
  <si>
    <t>22-0213</t>
  </si>
  <si>
    <t>22-0214</t>
  </si>
  <si>
    <t>22-0215</t>
  </si>
  <si>
    <t>22-0216</t>
  </si>
  <si>
    <t>22-0217</t>
  </si>
  <si>
    <t>22-0173</t>
  </si>
  <si>
    <t>ENE 2125</t>
  </si>
  <si>
    <t>ENE 2125 14.09.2022</t>
  </si>
  <si>
    <t>RFA, Brandtest negativ</t>
  </si>
  <si>
    <t>UTV 14.09.2022</t>
  </si>
  <si>
    <t>DK II 14.09.2022</t>
  </si>
  <si>
    <t>DK III W1 14.09.2022</t>
  </si>
  <si>
    <t>DK III W1 15.09.2022</t>
  </si>
  <si>
    <t>DK III W2 15.09.2022</t>
  </si>
  <si>
    <t>UTV 15.09.2022</t>
  </si>
  <si>
    <t>22-0219-1</t>
  </si>
  <si>
    <t>22-0219-2</t>
  </si>
  <si>
    <t>Deponie, Argex, JN</t>
  </si>
  <si>
    <t>Eisen-Boden-Gemisch</t>
  </si>
  <si>
    <t>Reste aus W2</t>
  </si>
  <si>
    <t>Probe Bernd</t>
  </si>
  <si>
    <t>DK III W1 16.09.2022</t>
  </si>
  <si>
    <t>UTV 16.09.2022</t>
  </si>
  <si>
    <t>UTV 19.09.2022</t>
  </si>
  <si>
    <t>DK III W1 19.09.2022</t>
  </si>
  <si>
    <t>DK III W2 19.09.2022</t>
  </si>
  <si>
    <t xml:space="preserve">RFA: Pb </t>
  </si>
  <si>
    <t>NL 2779 19.09.2022</t>
  </si>
  <si>
    <t>22-0226</t>
  </si>
  <si>
    <t>22-0227</t>
  </si>
  <si>
    <t>22-0028</t>
  </si>
  <si>
    <t>22-0229</t>
  </si>
  <si>
    <t>22-0230</t>
  </si>
  <si>
    <t>Deponie/ Argex/Befesa (Löslichkeit+Alkalimetalle) Nalecz</t>
  </si>
  <si>
    <t>UTV 20.09.2022</t>
  </si>
  <si>
    <t>DK II 20.09.2022</t>
  </si>
  <si>
    <t>DK III W1 20.09.2022</t>
  </si>
  <si>
    <t xml:space="preserve">DK III zu DK II </t>
  </si>
  <si>
    <t>VNE 1675 20.09.2022</t>
  </si>
  <si>
    <t>DK III W2 21-09-2022</t>
  </si>
  <si>
    <t>UTV 21-09-2022</t>
  </si>
  <si>
    <t>DK II 21-09-2022</t>
  </si>
  <si>
    <t>DK III W1 21-09-2022</t>
  </si>
  <si>
    <t>TOC Wiederholung !!</t>
  </si>
  <si>
    <t>UTV 22.09.2022</t>
  </si>
  <si>
    <t>M-22-0059</t>
  </si>
  <si>
    <t>Deponie, Ergebnisse an Vito</t>
  </si>
  <si>
    <t>DK III W1 22.09.2022</t>
  </si>
  <si>
    <t>DK II 22.09.2022</t>
  </si>
  <si>
    <t>C</t>
  </si>
  <si>
    <t>22-0234</t>
  </si>
  <si>
    <t>DK III 2600 23.09.2022</t>
  </si>
  <si>
    <t>UTV 23.09.2022</t>
  </si>
  <si>
    <t>DK III W2 23.09.2022</t>
  </si>
  <si>
    <t>DK III W1 23.09.2022</t>
  </si>
  <si>
    <t>DK II 26.09.2022</t>
  </si>
  <si>
    <t>UTV 26.09.2022</t>
  </si>
  <si>
    <t>DK III W1 26.09.2022</t>
  </si>
  <si>
    <t>LU017830</t>
  </si>
  <si>
    <t>Argex/Befesa prüfen</t>
  </si>
  <si>
    <t>LU 017830 26-09-2022</t>
  </si>
  <si>
    <t>22-0233</t>
  </si>
  <si>
    <t>Dep/GV und TOC!</t>
  </si>
  <si>
    <t>Argex/Befesa prüfen; Mischprobe aus allen Anlieferungen vom 26.09.2022</t>
  </si>
  <si>
    <t>UTV 27.09.2022</t>
  </si>
  <si>
    <t>DK II 27.09.2022</t>
  </si>
  <si>
    <t>DK III W1 27.09.2022</t>
  </si>
  <si>
    <t>"Eisenhaltige BigBags im Material"</t>
  </si>
  <si>
    <t>22-0032</t>
  </si>
  <si>
    <t>NL 9547; Deponie</t>
  </si>
  <si>
    <t>CH 7343 27.09.2022</t>
  </si>
  <si>
    <t>BD-Probe</t>
  </si>
  <si>
    <t>UTV 28.09.2022</t>
  </si>
  <si>
    <t>DK II 28.09.2022</t>
  </si>
  <si>
    <t>DK III W1 28.09.2022</t>
  </si>
  <si>
    <t>Anlieferung 42 -1</t>
  </si>
  <si>
    <t>Anlieferung 42 -2</t>
  </si>
  <si>
    <t>Anlieferung 42 -3</t>
  </si>
  <si>
    <t>Anlieferung 42 -4</t>
  </si>
  <si>
    <t>Anlieferung 42 -5</t>
  </si>
  <si>
    <t>Anlieferung 42 -6</t>
  </si>
  <si>
    <t>Anlieferung 42 -7</t>
  </si>
  <si>
    <t>Anlieferung 42 -8</t>
  </si>
  <si>
    <t>Anlieferung 42 -9</t>
  </si>
  <si>
    <t>Anlieferung 42 -10</t>
  </si>
  <si>
    <t>Anlieferung 42 -11</t>
  </si>
  <si>
    <t>Anlieferung 42 -12</t>
  </si>
  <si>
    <t>Anlieferung 42 -13</t>
  </si>
  <si>
    <t>Anlieferung 42 -14</t>
  </si>
  <si>
    <t>Anlieferung 42 -15</t>
  </si>
  <si>
    <t>Anlieferung 42 -16</t>
  </si>
  <si>
    <t>RFA PB</t>
  </si>
  <si>
    <t>NL 2779 28.09.2022</t>
  </si>
  <si>
    <t>UTV 29.09.2022</t>
  </si>
  <si>
    <t>DK II 29.09.2022</t>
  </si>
  <si>
    <t>DK III W1 29.09.2022</t>
  </si>
  <si>
    <t>Prüfen Cr/TDS Vormischung mit Dow oÄ notwendig 3:1 Mischung</t>
  </si>
  <si>
    <t>Fluorid 27.09.2022</t>
  </si>
  <si>
    <t>ENE 1801</t>
  </si>
  <si>
    <t>TOC 3 in 2 Vormischung</t>
  </si>
  <si>
    <t>ENE 1891</t>
  </si>
  <si>
    <t>TOC 3 in 2 Vormischung 27.09.22</t>
  </si>
  <si>
    <t>IT 171</t>
  </si>
  <si>
    <t>TOC 3 in 2 Vormischung 29.9.2022</t>
  </si>
  <si>
    <t>VNE 1560</t>
  </si>
  <si>
    <t>TOC 3 in 2 Vormischung 28.09.2022</t>
  </si>
  <si>
    <t>TOC 3 in 2 Vormischung 27.09.2022</t>
  </si>
  <si>
    <t>TOC 3 in 2 Vormischung 26.09.2022</t>
  </si>
  <si>
    <t>VNE 0637</t>
  </si>
  <si>
    <t>VNE 2007</t>
  </si>
  <si>
    <t>ENE 1859</t>
  </si>
  <si>
    <t>ENE 1816</t>
  </si>
  <si>
    <t>TOC 3 in 2 Vormischung 29.09.2022</t>
  </si>
  <si>
    <t xml:space="preserve">3 in 2 </t>
  </si>
  <si>
    <t xml:space="preserve">Vormischung 3 in 2 </t>
  </si>
  <si>
    <t>DK III W1 30.09.2022</t>
  </si>
  <si>
    <t>DK II  30.09.2022</t>
  </si>
  <si>
    <t>UTV 30.09.2022</t>
  </si>
  <si>
    <t>UTV 04-10-2022</t>
  </si>
  <si>
    <t>DK II 04-10-2022</t>
  </si>
  <si>
    <t>DK III W1 04.10.2022</t>
  </si>
  <si>
    <t>22-0238</t>
  </si>
  <si>
    <t>Argex/Befesa / Deponie Nalecz</t>
  </si>
  <si>
    <t>22-0175</t>
  </si>
  <si>
    <t>VNE 0084</t>
  </si>
  <si>
    <t>Mischung 6 Schaufeln UTV 2 Clariant 2 Rütgers</t>
  </si>
  <si>
    <t xml:space="preserve">DK II Mischung Hafen DK III / DK II </t>
  </si>
  <si>
    <t>22-0240</t>
  </si>
  <si>
    <t xml:space="preserve">Mischung Hafen DK III / DK II  ges. </t>
  </si>
  <si>
    <t>UTV 06.10.2022</t>
  </si>
  <si>
    <t>DK III W1 06.10.2022</t>
  </si>
  <si>
    <t>DK II 06.01.2022</t>
  </si>
  <si>
    <t>Mischung Hafen DK III / DK II jede Std</t>
  </si>
  <si>
    <t>Anlieferung 43 -1</t>
  </si>
  <si>
    <t>Anlieferung 43 -2</t>
  </si>
  <si>
    <t>Anlieferung 43 -3</t>
  </si>
  <si>
    <t>Anlieferung 43 -4</t>
  </si>
  <si>
    <t>Anlieferung 43 -5</t>
  </si>
  <si>
    <t>Anlieferung 43 -6</t>
  </si>
  <si>
    <t>Anlieferung 43 -7</t>
  </si>
  <si>
    <t>Anlieferung 43 -8</t>
  </si>
  <si>
    <t>Anlieferung 43 -9</t>
  </si>
  <si>
    <t>Anlieferung 43 -10</t>
  </si>
  <si>
    <t>Anlieferung 43 -11</t>
  </si>
  <si>
    <t>Anlieferung 43 -12</t>
  </si>
  <si>
    <t>Anlieferung 43 -13</t>
  </si>
  <si>
    <t>Anlieferung 43 -14</t>
  </si>
  <si>
    <t>Anlieferung 43 -15</t>
  </si>
  <si>
    <t>Anlieferung 43 -16</t>
  </si>
  <si>
    <t>Anlieferung 43 -17</t>
  </si>
  <si>
    <t>UTV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</si>
</sst>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€_-;\-* #,##0.00\ _€_-;_-* &quot;-&quot;??\ _€_-;_-@_-"/>
    <numFmt numFmtId="165" formatCode="0.0"/>
    <numFmt numFmtId="166" formatCode="0.0000"/>
    <numFmt numFmtId="167" formatCode="0.000"/>
  </numFmts>
  <fonts count="12">
    <font>
      <sz val="11"/>
      <color theme="1"/>
      <name val="Calibri"/>
      <family val="2"/>
      <scheme val="minor"/>
    </font>
    <font>
      <sz val="8"/>
      <name val="Calibri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3F3F76"/>
      <name val="Paul Grotesk Soft Light"/>
      <family val="2"/>
    </font>
    <font>
      <sz val="11"/>
      <color rgb="FF006100"/>
      <name val="Paul Grotesk Soft Light"/>
      <family val="2"/>
    </font>
    <font>
      <sz val="11"/>
      <color rgb="FF9C0006"/>
      <name val="Paul Grotesk Soft Light"/>
      <family val="2"/>
    </font>
    <font>
      <sz val="11"/>
      <color theme="1"/>
      <name val="Paul Grotesk Soft Light"/>
      <family val="2"/>
    </font>
    <font>
      <sz val="11"/>
      <color theme="1"/>
      <name val="Paul Grotesk Soft"/>
      <family val="2"/>
    </font>
    <font>
      <b/>
      <sz val="12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33CC"/>
        <bgColor indexed="24"/>
      </patternFill>
    </fill>
    <fill>
      <patternFill patternType="solid">
        <fgColor rgb="FF00FFFF"/>
        <bgColor indexed="64"/>
      </patternFill>
    </fill>
    <fill>
      <patternFill patternType="solid">
        <fgColor theme="9" tint="0.39997558519241921"/>
        <bgColor indexed="2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/>
        <bgColor indexed="2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DDDDDD"/>
        <bgColor indexed="24"/>
      </patternFill>
    </fill>
    <fill>
      <patternFill patternType="solid">
        <fgColor theme="2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83">
    <xf numFmtId="0" fontId="0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4" fillId="9" borderId="9" applyNumberFormat="0" applyAlignment="0" applyProtection="0"/>
    <xf numFmtId="0" fontId="4" fillId="9" borderId="9" applyNumberFormat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884">
    <xf numFmtId="0" fontId="0" fillId="0" borderId="0" xfId="0"/>
    <xf numFmtId="14" fontId="0" fillId="0" borderId="1" xfId="0" applyNumberFormat="1" applyFont="1" applyBorder="1"/>
    <xf numFmtId="0" fontId="0" fillId="0" borderId="1" xfId="0" applyFont="1" applyBorder="1"/>
    <xf numFmtId="0" fontId="0" fillId="4" borderId="1" xfId="0" applyFont="1" applyFill="1" applyBorder="1" applyAlignment="1"/>
    <xf numFmtId="165" fontId="0" fillId="4" borderId="1" xfId="0" applyNumberFormat="1" applyFont="1" applyFill="1" applyBorder="1" applyAlignment="1"/>
    <xf numFmtId="167" fontId="0" fillId="4" borderId="1" xfId="0" applyNumberFormat="1" applyFont="1" applyFill="1" applyBorder="1" applyAlignment="1"/>
    <xf numFmtId="2" fontId="0" fillId="0" borderId="1" xfId="0" applyNumberFormat="1" applyFont="1" applyBorder="1"/>
    <xf numFmtId="2" fontId="0" fillId="4" borderId="1" xfId="0" applyNumberFormat="1" applyFont="1" applyFill="1" applyBorder="1"/>
    <xf numFmtId="0" fontId="0" fillId="4" borderId="1" xfId="0" applyFont="1" applyFill="1" applyBorder="1"/>
    <xf numFmtId="0" fontId="0" fillId="0" borderId="3" xfId="0" applyFont="1" applyBorder="1"/>
    <xf numFmtId="0" fontId="0" fillId="0" borderId="1" xfId="0" applyBorder="1"/>
    <xf numFmtId="14" fontId="0" fillId="0" borderId="1" xfId="0" applyNumberFormat="1" applyBorder="1"/>
    <xf numFmtId="2" fontId="0" fillId="0" borderId="1" xfId="0" applyNumberFormat="1" applyBorder="1"/>
    <xf numFmtId="14" fontId="0" fillId="0" borderId="1" xfId="0" applyNumberFormat="1" applyBorder="1" applyAlignment="1">
      <alignment horizontal="right"/>
    </xf>
    <xf numFmtId="1" fontId="0" fillId="4" borderId="1" xfId="0" applyNumberFormat="1" applyFont="1" applyFill="1" applyBorder="1" applyAlignment="1">
      <alignment horizontal="left" indent="8"/>
    </xf>
    <xf numFmtId="167" fontId="0" fillId="0" borderId="1" xfId="0" applyNumberFormat="1" applyFont="1" applyFill="1" applyBorder="1" applyAlignment="1"/>
    <xf numFmtId="0" fontId="0" fillId="0" borderId="6" xfId="0" applyFont="1" applyBorder="1"/>
    <xf numFmtId="0" fontId="0" fillId="0" borderId="2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1" xfId="0" applyFill="1" applyBorder="1"/>
    <xf numFmtId="0" fontId="0" fillId="0" borderId="1" xfId="0" applyFont="1" applyFill="1" applyBorder="1"/>
    <xf numFmtId="14" fontId="0" fillId="0" borderId="1" xfId="0" applyNumberFormat="1" applyFill="1" applyBorder="1"/>
    <xf numFmtId="49" fontId="0" fillId="0" borderId="1" xfId="0" applyNumberFormat="1" applyFill="1" applyBorder="1"/>
    <xf numFmtId="0" fontId="0" fillId="12" borderId="1" xfId="0" applyFill="1" applyBorder="1"/>
    <xf numFmtId="0" fontId="0" fillId="13" borderId="1" xfId="0" applyFill="1" applyBorder="1"/>
    <xf numFmtId="0" fontId="0" fillId="12" borderId="1" xfId="0" applyFont="1" applyFill="1" applyBorder="1"/>
    <xf numFmtId="0" fontId="0" fillId="0" borderId="1" xfId="0" applyFill="1" applyBorder="1" applyAlignment="1">
      <alignment wrapText="1"/>
    </xf>
    <xf numFmtId="0" fontId="9" fillId="15" borderId="1" xfId="0" applyFont="1" applyFill="1" applyBorder="1" applyAlignment="1">
      <alignment horizontal="center" wrapText="1"/>
    </xf>
    <xf numFmtId="0" fontId="9" fillId="6" borderId="1" xfId="0" applyFont="1" applyFill="1" applyBorder="1" applyAlignment="1">
      <alignment horizontal="center" wrapText="1"/>
    </xf>
    <xf numFmtId="0" fontId="9" fillId="7" borderId="1" xfId="0" applyFont="1" applyFill="1" applyBorder="1" applyAlignment="1">
      <alignment horizontal="center" wrapText="1"/>
    </xf>
    <xf numFmtId="0" fontId="9" fillId="5" borderId="1" xfId="0" applyFont="1" applyFill="1" applyBorder="1" applyAlignment="1">
      <alignment horizontal="center" wrapText="1"/>
    </xf>
    <xf numFmtId="2" fontId="9" fillId="5" borderId="1" xfId="0" applyNumberFormat="1" applyFont="1" applyFill="1" applyBorder="1" applyAlignment="1">
      <alignment horizontal="center" wrapText="1"/>
    </xf>
    <xf numFmtId="2" fontId="9" fillId="2" borderId="1" xfId="0" applyNumberFormat="1" applyFont="1" applyFill="1" applyBorder="1" applyAlignment="1">
      <alignment horizontal="center" wrapText="1"/>
    </xf>
    <xf numFmtId="0" fontId="9" fillId="2" borderId="1" xfId="0" applyFont="1" applyFill="1" applyBorder="1" applyAlignment="1">
      <alignment horizontal="center" wrapText="1"/>
    </xf>
    <xf numFmtId="166" fontId="9" fillId="2" borderId="1" xfId="0" applyNumberFormat="1" applyFont="1" applyFill="1" applyBorder="1" applyAlignment="1">
      <alignment horizontal="center" wrapText="1"/>
    </xf>
    <xf numFmtId="166" fontId="9" fillId="14" borderId="1" xfId="0" applyNumberFormat="1" applyFont="1" applyFill="1" applyBorder="1" applyAlignment="1">
      <alignment horizontal="center" wrapText="1"/>
    </xf>
    <xf numFmtId="0" fontId="0" fillId="16" borderId="1" xfId="0" applyFont="1" applyFill="1" applyBorder="1"/>
    <xf numFmtId="0" fontId="9" fillId="17" borderId="1" xfId="0" applyFont="1" applyFill="1" applyBorder="1" applyAlignment="1">
      <alignment horizontal="center" wrapText="1"/>
    </xf>
    <xf numFmtId="0" fontId="9" fillId="18" borderId="1" xfId="0" applyFont="1" applyFill="1" applyBorder="1" applyAlignment="1">
      <alignment horizontal="center" wrapText="1"/>
    </xf>
    <xf numFmtId="2" fontId="9" fillId="19" borderId="1" xfId="0" applyNumberFormat="1" applyFont="1" applyFill="1" applyBorder="1" applyAlignment="1">
      <alignment horizontal="center" wrapText="1"/>
    </xf>
    <xf numFmtId="0" fontId="9" fillId="20" borderId="1" xfId="0" applyFont="1" applyFill="1" applyBorder="1" applyAlignment="1">
      <alignment horizontal="center" wrapText="1"/>
    </xf>
    <xf numFmtId="0" fontId="9" fillId="21" borderId="1" xfId="0" applyFont="1" applyFill="1" applyBorder="1" applyAlignment="1">
      <alignment horizontal="center" wrapText="1"/>
    </xf>
    <xf numFmtId="0" fontId="9" fillId="22" borderId="1" xfId="0" applyFont="1" applyFill="1" applyBorder="1" applyAlignment="1">
      <alignment horizontal="center" wrapText="1"/>
    </xf>
    <xf numFmtId="0" fontId="9" fillId="23" borderId="1" xfId="0" applyFont="1" applyFill="1" applyBorder="1" applyAlignment="1">
      <alignment horizontal="center" wrapText="1"/>
    </xf>
    <xf numFmtId="0" fontId="9" fillId="24" borderId="1" xfId="0" applyFont="1" applyFill="1" applyBorder="1" applyAlignment="1">
      <alignment horizontal="center" wrapText="1"/>
    </xf>
    <xf numFmtId="165" fontId="9" fillId="24" borderId="1" xfId="0" applyNumberFormat="1" applyFont="1" applyFill="1" applyBorder="1" applyAlignment="1">
      <alignment horizontal="center" wrapText="1"/>
    </xf>
    <xf numFmtId="2" fontId="9" fillId="21" borderId="1" xfId="0" applyNumberFormat="1" applyFont="1" applyFill="1" applyBorder="1" applyAlignment="1">
      <alignment horizontal="center" wrapText="1"/>
    </xf>
    <xf numFmtId="0" fontId="9" fillId="0" borderId="1" xfId="0" applyFont="1" applyBorder="1" applyAlignment="1">
      <alignment wrapText="1"/>
    </xf>
    <xf numFmtId="0" fontId="9" fillId="8" borderId="1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wrapText="1"/>
    </xf>
    <xf numFmtId="14" fontId="0" fillId="12" borderId="1" xfId="0" applyNumberFormat="1" applyFill="1" applyBorder="1"/>
    <xf numFmtId="14" fontId="0" fillId="13" borderId="1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2" fontId="0" fillId="13" borderId="1" xfId="0" applyNumberFormat="1" applyFill="1" applyBorder="1"/>
    <xf numFmtId="0" fontId="0" fillId="12" borderId="1" xfId="0" applyNumberFormat="1" applyFill="1" applyBorder="1"/>
    <xf numFmtId="0" fontId="9" fillId="14" borderId="1" xfId="0" applyFont="1" applyFill="1" applyBorder="1"/>
    <xf numFmtId="0" fontId="9" fillId="14" borderId="1" xfId="0" applyFont="1" applyFill="1" applyBorder="1" applyAlignment="1">
      <alignment wrapText="1"/>
    </xf>
    <xf numFmtId="0" fontId="11" fillId="0" borderId="1" xfId="0" applyFont="1" applyBorder="1"/>
    <xf numFmtId="0" fontId="9" fillId="15" borderId="1" xfId="0" applyNumberFormat="1" applyFont="1" applyFill="1" applyBorder="1" applyAlignment="1">
      <alignment wrapText="1"/>
    </xf>
    <xf numFmtId="0" fontId="0" fillId="13" borderId="1" xfId="0" applyNumberFormat="1" applyFont="1" applyFill="1" applyBorder="1" applyAlignment="1"/>
    <xf numFmtId="0" fontId="0" fillId="13" borderId="1" xfId="0" applyNumberFormat="1" applyFill="1" applyBorder="1" applyAlignment="1"/>
    <xf numFmtId="0" fontId="0" fillId="0" borderId="1" xfId="0" applyNumberFormat="1" applyFont="1" applyBorder="1" applyAlignment="1"/>
    <xf numFmtId="0" fontId="0" fillId="13" borderId="1" xfId="0" applyNumberFormat="1" applyFill="1" applyBorder="1"/>
    <xf numFmtId="14" fontId="0" fillId="12" borderId="1" xfId="0" applyNumberFormat="1" applyFill="1" applyBorder="1" applyAlignment="1"/>
    <xf numFmtId="0" fontId="0" fillId="12" borderId="1" xfId="0" applyNumberFormat="1" applyFill="1" applyBorder="1" applyAlignme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0" fillId="25" borderId="1" xfId="0" applyNumberFormat="1" applyFill="1" applyBorder="1"/>
    <xf numFmtId="0" fontId="0" fillId="25" borderId="1" xfId="0" applyNumberFormat="1" applyFill="1" applyBorder="1" applyAlignment="1"/>
    <xf numFmtId="0" fontId="0" fillId="25" borderId="1" xfId="0" applyFill="1" applyBorder="1"/>
    <xf numFmtId="0" fontId="0" fillId="25" borderId="1" xfId="0" applyFont="1" applyFill="1" applyBorder="1"/>
    <xf numFmtId="0" fontId="0" fillId="25" borderId="1" xfId="0" applyFont="1" applyFill="1" applyBorder="1" applyAlignment="1"/>
    <xf numFmtId="165" fontId="0" fillId="25" borderId="1" xfId="0" applyNumberFormat="1" applyFont="1" applyFill="1" applyBorder="1" applyAlignment="1"/>
    <xf numFmtId="167" fontId="0" fillId="25" borderId="1" xfId="0" applyNumberFormat="1" applyFont="1" applyFill="1" applyBorder="1" applyAlignment="1"/>
    <xf numFmtId="1" fontId="0" fillId="25" borderId="1" xfId="0" applyNumberFormat="1" applyFont="1" applyFill="1" applyBorder="1" applyAlignment="1">
      <alignment horizontal="left" indent="8"/>
    </xf>
    <xf numFmtId="2" fontId="0" fillId="25" borderId="1" xfId="0" applyNumberFormat="1" applyFont="1" applyFill="1" applyBorder="1"/>
    <xf numFmtId="0" fontId="11" fillId="0" borderId="6" xfId="0" applyFont="1" applyBorder="1"/>
    <xf numFmtId="0" fontId="11" fillId="0" borderId="3" xfId="0" applyFont="1" applyBorder="1"/>
    <xf numFmtId="11" fontId="0" fillId="0" borderId="1" xfId="0" applyNumberFormat="1" applyBorder="1"/>
    <xf numFmtId="0" fontId="9" fillId="3" borderId="5" xfId="0" applyFont="1" applyFill="1" applyBorder="1" applyAlignment="1">
      <alignment horizontal="center" vertical="center" wrapText="1"/>
    </xf>
    <xf numFmtId="0" fontId="0" fillId="0" borderId="5" xfId="0" applyBorder="1"/>
    <xf numFmtId="0" fontId="0" fillId="0" borderId="5" xfId="0" applyFont="1" applyBorder="1"/>
    <xf numFmtId="0" fontId="0" fillId="25" borderId="5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1" xfId="0" applyNumberFormat="1" applyFill="1" applyBorder="1" applyAlignme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4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0" fillId="13" borderId="1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0" fillId="12" borderId="1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0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13" borderId="0" xfId="0" applyNumberFormat="1" applyFill="1"/>
    <xf numFmtId="0" fontId="0" fillId="13" borderId="1" xfId="0" applyNumberFormat="1" applyFill="1" applyBorder="1" applyAlignment="1">
      <alignment wrapText="1"/>
    </xf>
    <xf numFmtId="0" fontId="0" fillId="0" borderId="0" xfId="0"/>
    <xf numFmtId="0" fontId="0" fillId="0" borderId="0" xfId="0"/>
    <xf numFmtId="167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" fontId="0" fillId="0" borderId="1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10" xfId="0" applyFont="1" applyBorder="1"/>
    <xf numFmtId="0" fontId="0" fillId="0" borderId="11" xfId="0" applyFont="1" applyBorder="1"/>
    <xf numFmtId="0" fontId="0" fillId="0" borderId="6" xfId="0" applyNumberFormat="1" applyFont="1" applyBorder="1"/>
  </cellXfs>
  <cellStyles count="283">
    <cellStyle name="Dezimal 2" xfId="1" xr:uid="{00000000-0005-0000-0000-000000000000}"/>
    <cellStyle name="Dezimal 2 2" xfId="2" xr:uid="{00000000-0005-0000-0000-000001000000}"/>
    <cellStyle name="Eingabe 2 2" xfId="3" xr:uid="{00000000-0005-0000-0000-000002000000}"/>
    <cellStyle name="Eingabe 2 3" xfId="4" xr:uid="{00000000-0005-0000-0000-000003000000}"/>
    <cellStyle name="Gut 2 2" xfId="5" xr:uid="{00000000-0005-0000-0000-000004000000}"/>
    <cellStyle name="Gut 2 3" xfId="6" xr:uid="{00000000-0005-0000-0000-000005000000}"/>
    <cellStyle name="Schlecht 2 2" xfId="7" xr:uid="{00000000-0005-0000-0000-000006000000}"/>
    <cellStyle name="Schlecht 2 3" xfId="8" xr:uid="{00000000-0005-0000-0000-000007000000}"/>
    <cellStyle name="Standard" xfId="0" builtinId="0"/>
    <cellStyle name="Standard 10" xfId="9" xr:uid="{00000000-0005-0000-0000-000009000000}"/>
    <cellStyle name="Standard 100" xfId="10" xr:uid="{00000000-0005-0000-0000-00000A000000}"/>
    <cellStyle name="Standard 101" xfId="11" xr:uid="{00000000-0005-0000-0000-00000B000000}"/>
    <cellStyle name="Standard 102" xfId="12" xr:uid="{00000000-0005-0000-0000-00000C000000}"/>
    <cellStyle name="Standard 103" xfId="13" xr:uid="{00000000-0005-0000-0000-00000D000000}"/>
    <cellStyle name="Standard 104" xfId="14" xr:uid="{00000000-0005-0000-0000-00000E000000}"/>
    <cellStyle name="Standard 105" xfId="15" xr:uid="{00000000-0005-0000-0000-00000F000000}"/>
    <cellStyle name="Standard 105 2" xfId="16" xr:uid="{00000000-0005-0000-0000-000010000000}"/>
    <cellStyle name="Standard 105 3" xfId="17" xr:uid="{00000000-0005-0000-0000-000011000000}"/>
    <cellStyle name="Standard 105 4" xfId="18" xr:uid="{00000000-0005-0000-0000-000012000000}"/>
    <cellStyle name="Standard 106" xfId="19" xr:uid="{00000000-0005-0000-0000-000013000000}"/>
    <cellStyle name="Standard 106 2" xfId="20" xr:uid="{00000000-0005-0000-0000-000014000000}"/>
    <cellStyle name="Standard 106 3" xfId="21" xr:uid="{00000000-0005-0000-0000-000015000000}"/>
    <cellStyle name="Standard 106 4" xfId="22" xr:uid="{00000000-0005-0000-0000-000016000000}"/>
    <cellStyle name="Standard 107" xfId="23" xr:uid="{00000000-0005-0000-0000-000017000000}"/>
    <cellStyle name="Standard 108" xfId="24" xr:uid="{00000000-0005-0000-0000-000018000000}"/>
    <cellStyle name="Standard 109" xfId="25" xr:uid="{00000000-0005-0000-0000-000019000000}"/>
    <cellStyle name="Standard 11" xfId="26" xr:uid="{00000000-0005-0000-0000-00001A000000}"/>
    <cellStyle name="Standard 110" xfId="27" xr:uid="{00000000-0005-0000-0000-00001B000000}"/>
    <cellStyle name="Standard 111" xfId="28" xr:uid="{00000000-0005-0000-0000-00001C000000}"/>
    <cellStyle name="Standard 112" xfId="29" xr:uid="{00000000-0005-0000-0000-00001D000000}"/>
    <cellStyle name="Standard 113" xfId="30" xr:uid="{00000000-0005-0000-0000-00001E000000}"/>
    <cellStyle name="Standard 114" xfId="31" xr:uid="{00000000-0005-0000-0000-00001F000000}"/>
    <cellStyle name="Standard 115" xfId="32" xr:uid="{00000000-0005-0000-0000-000020000000}"/>
    <cellStyle name="Standard 116" xfId="33" xr:uid="{00000000-0005-0000-0000-000021000000}"/>
    <cellStyle name="Standard 117" xfId="166" xr:uid="{00000000-0005-0000-0000-000022000000}"/>
    <cellStyle name="Standard 118" xfId="167" xr:uid="{00000000-0005-0000-0000-000023000000}"/>
    <cellStyle name="Standard 119" xfId="168" xr:uid="{00000000-0005-0000-0000-000024000000}"/>
    <cellStyle name="Standard 12" xfId="34" xr:uid="{00000000-0005-0000-0000-000025000000}"/>
    <cellStyle name="Standard 120" xfId="169" xr:uid="{00000000-0005-0000-0000-000026000000}"/>
    <cellStyle name="Standard 121" xfId="170" xr:uid="{00000000-0005-0000-0000-000027000000}"/>
    <cellStyle name="Standard 122" xfId="35" xr:uid="{00000000-0005-0000-0000-000028000000}"/>
    <cellStyle name="Standard 123" xfId="36" xr:uid="{00000000-0005-0000-0000-000029000000}"/>
    <cellStyle name="Standard 124" xfId="171" xr:uid="{00000000-0005-0000-0000-00002A000000}"/>
    <cellStyle name="Standard 125" xfId="172" xr:uid="{00000000-0005-0000-0000-00002B000000}"/>
    <cellStyle name="Standard 126" xfId="173" xr:uid="{00000000-0005-0000-0000-00002C000000}"/>
    <cellStyle name="Standard 127" xfId="179" xr:uid="{00000000-0005-0000-0000-00002D000000}"/>
    <cellStyle name="Standard 128" xfId="180" xr:uid="{00000000-0005-0000-0000-00002E000000}"/>
    <cellStyle name="Standard 129" xfId="174" xr:uid="{00000000-0005-0000-0000-00002F000000}"/>
    <cellStyle name="Standard 13" xfId="37" xr:uid="{00000000-0005-0000-0000-000030000000}"/>
    <cellStyle name="Standard 130" xfId="175" xr:uid="{00000000-0005-0000-0000-000031000000}"/>
    <cellStyle name="Standard 131" xfId="176" xr:uid="{00000000-0005-0000-0000-000032000000}"/>
    <cellStyle name="Standard 132" xfId="177" xr:uid="{00000000-0005-0000-0000-000033000000}"/>
    <cellStyle name="Standard 133" xfId="178" xr:uid="{00000000-0005-0000-0000-000034000000}"/>
    <cellStyle name="Standard 134" xfId="181" xr:uid="{00000000-0005-0000-0000-000035000000}"/>
    <cellStyle name="Standard 135" xfId="182" xr:uid="{00000000-0005-0000-0000-000036000000}"/>
    <cellStyle name="Standard 136" xfId="183" xr:uid="{00000000-0005-0000-0000-000037000000}"/>
    <cellStyle name="Standard 137" xfId="189" xr:uid="{00000000-0005-0000-0000-000038000000}"/>
    <cellStyle name="Standard 138" xfId="184" xr:uid="{00000000-0005-0000-0000-000039000000}"/>
    <cellStyle name="Standard 139" xfId="185" xr:uid="{00000000-0005-0000-0000-00003A000000}"/>
    <cellStyle name="Standard 14" xfId="38" xr:uid="{00000000-0005-0000-0000-00003B000000}"/>
    <cellStyle name="Standard 140" xfId="186" xr:uid="{00000000-0005-0000-0000-00003C000000}"/>
    <cellStyle name="Standard 141" xfId="187" xr:uid="{00000000-0005-0000-0000-00003D000000}"/>
    <cellStyle name="Standard 142" xfId="188" xr:uid="{00000000-0005-0000-0000-00003E000000}"/>
    <cellStyle name="Standard 143" xfId="190" xr:uid="{00000000-0005-0000-0000-00003F000000}"/>
    <cellStyle name="Standard 144" xfId="191" xr:uid="{00000000-0005-0000-0000-000040000000}"/>
    <cellStyle name="Standard 145" xfId="192" xr:uid="{00000000-0005-0000-0000-000041000000}"/>
    <cellStyle name="Standard 146" xfId="193" xr:uid="{00000000-0005-0000-0000-000042000000}"/>
    <cellStyle name="Standard 147" xfId="194" xr:uid="{00000000-0005-0000-0000-000043000000}"/>
    <cellStyle name="Standard 148" xfId="195" xr:uid="{00000000-0005-0000-0000-000044000000}"/>
    <cellStyle name="Standard 149" xfId="196" xr:uid="{00000000-0005-0000-0000-000045000000}"/>
    <cellStyle name="Standard 15" xfId="39" xr:uid="{00000000-0005-0000-0000-000046000000}"/>
    <cellStyle name="Standard 15 2" xfId="40" xr:uid="{00000000-0005-0000-0000-000047000000}"/>
    <cellStyle name="Standard 15 3" xfId="41" xr:uid="{00000000-0005-0000-0000-000048000000}"/>
    <cellStyle name="Standard 15 4" xfId="42" xr:uid="{00000000-0005-0000-0000-000049000000}"/>
    <cellStyle name="Standard 15 5" xfId="43" xr:uid="{00000000-0005-0000-0000-00004A000000}"/>
    <cellStyle name="Standard 15 6" xfId="44" xr:uid="{00000000-0005-0000-0000-00004B000000}"/>
    <cellStyle name="Standard 150" xfId="197" xr:uid="{00000000-0005-0000-0000-00004C000000}"/>
    <cellStyle name="Standard 151" xfId="198" xr:uid="{00000000-0005-0000-0000-00004D000000}"/>
    <cellStyle name="Standard 152" xfId="45" xr:uid="{00000000-0005-0000-0000-00004E000000}"/>
    <cellStyle name="Standard 153" xfId="46" xr:uid="{00000000-0005-0000-0000-00004F000000}"/>
    <cellStyle name="Standard 154" xfId="199" xr:uid="{00000000-0005-0000-0000-000050000000}"/>
    <cellStyle name="Standard 155" xfId="200" xr:uid="{00000000-0005-0000-0000-000051000000}"/>
    <cellStyle name="Standard 156" xfId="201" xr:uid="{00000000-0005-0000-0000-000052000000}"/>
    <cellStyle name="Standard 157" xfId="202" xr:uid="{00000000-0005-0000-0000-000053000000}"/>
    <cellStyle name="Standard 158" xfId="203" xr:uid="{00000000-0005-0000-0000-000054000000}"/>
    <cellStyle name="Standard 159" xfId="211" xr:uid="{00000000-0005-0000-0000-000055000000}"/>
    <cellStyle name="Standard 16" xfId="47" xr:uid="{00000000-0005-0000-0000-000056000000}"/>
    <cellStyle name="Standard 16 2" xfId="48" xr:uid="{00000000-0005-0000-0000-000057000000}"/>
    <cellStyle name="Standard 16 3" xfId="49" xr:uid="{00000000-0005-0000-0000-000058000000}"/>
    <cellStyle name="Standard 16 4" xfId="50" xr:uid="{00000000-0005-0000-0000-000059000000}"/>
    <cellStyle name="Standard 16 5" xfId="51" xr:uid="{00000000-0005-0000-0000-00005A000000}"/>
    <cellStyle name="Standard 16 6" xfId="52" xr:uid="{00000000-0005-0000-0000-00005B000000}"/>
    <cellStyle name="Standard 160" xfId="204" xr:uid="{00000000-0005-0000-0000-00005C000000}"/>
    <cellStyle name="Standard 161" xfId="205" xr:uid="{00000000-0005-0000-0000-00005D000000}"/>
    <cellStyle name="Standard 162" xfId="212" xr:uid="{00000000-0005-0000-0000-00005E000000}"/>
    <cellStyle name="Standard 163" xfId="213" xr:uid="{00000000-0005-0000-0000-00005F000000}"/>
    <cellStyle name="Standard 164" xfId="206" xr:uid="{00000000-0005-0000-0000-000060000000}"/>
    <cellStyle name="Standard 165" xfId="207" xr:uid="{00000000-0005-0000-0000-000061000000}"/>
    <cellStyle name="Standard 166" xfId="208" xr:uid="{00000000-0005-0000-0000-000062000000}"/>
    <cellStyle name="Standard 167" xfId="209" xr:uid="{00000000-0005-0000-0000-000063000000}"/>
    <cellStyle name="Standard 168" xfId="210" xr:uid="{00000000-0005-0000-0000-000064000000}"/>
    <cellStyle name="Standard 169" xfId="214" xr:uid="{00000000-0005-0000-0000-000065000000}"/>
    <cellStyle name="Standard 17" xfId="53" xr:uid="{00000000-0005-0000-0000-000066000000}"/>
    <cellStyle name="Standard 170" xfId="215" xr:uid="{00000000-0005-0000-0000-000067000000}"/>
    <cellStyle name="Standard 171" xfId="216" xr:uid="{00000000-0005-0000-0000-000068000000}"/>
    <cellStyle name="Standard 172" xfId="217" xr:uid="{00000000-0005-0000-0000-000069000000}"/>
    <cellStyle name="Standard 173" xfId="218" xr:uid="{00000000-0005-0000-0000-00006A000000}"/>
    <cellStyle name="Standard 174" xfId="219" xr:uid="{00000000-0005-0000-0000-00006B000000}"/>
    <cellStyle name="Standard 175" xfId="220" xr:uid="{00000000-0005-0000-0000-00006C000000}"/>
    <cellStyle name="Standard 176" xfId="221" xr:uid="{00000000-0005-0000-0000-00006D000000}"/>
    <cellStyle name="Standard 177" xfId="222" xr:uid="{00000000-0005-0000-0000-00006E000000}"/>
    <cellStyle name="Standard 178" xfId="223" xr:uid="{00000000-0005-0000-0000-00006F000000}"/>
    <cellStyle name="Standard 179" xfId="224" xr:uid="{00000000-0005-0000-0000-000070000000}"/>
    <cellStyle name="Standard 18" xfId="54" xr:uid="{00000000-0005-0000-0000-000071000000}"/>
    <cellStyle name="Standard 180" xfId="225" xr:uid="{00000000-0005-0000-0000-000072000000}"/>
    <cellStyle name="Standard 181" xfId="226" xr:uid="{00000000-0005-0000-0000-000073000000}"/>
    <cellStyle name="Standard 182" xfId="227" xr:uid="{00000000-0005-0000-0000-000074000000}"/>
    <cellStyle name="Standard 183" xfId="228" xr:uid="{00000000-0005-0000-0000-000075000000}"/>
    <cellStyle name="Standard 184" xfId="229" xr:uid="{00000000-0005-0000-0000-000076000000}"/>
    <cellStyle name="Standard 185" xfId="230" xr:uid="{00000000-0005-0000-0000-000077000000}"/>
    <cellStyle name="Standard 186" xfId="231" xr:uid="{00000000-0005-0000-0000-000078000000}"/>
    <cellStyle name="Standard 187" xfId="232" xr:uid="{00000000-0005-0000-0000-000079000000}"/>
    <cellStyle name="Standard 188" xfId="233" xr:uid="{00000000-0005-0000-0000-00007A000000}"/>
    <cellStyle name="Standard 189" xfId="234" xr:uid="{00000000-0005-0000-0000-00007B000000}"/>
    <cellStyle name="Standard 19" xfId="55" xr:uid="{00000000-0005-0000-0000-00007C000000}"/>
    <cellStyle name="Standard 190" xfId="235" xr:uid="{00000000-0005-0000-0000-00007D000000}"/>
    <cellStyle name="Standard 191" xfId="236" xr:uid="{00000000-0005-0000-0000-00007E000000}"/>
    <cellStyle name="Standard 192" xfId="237" xr:uid="{00000000-0005-0000-0000-00007F000000}"/>
    <cellStyle name="Standard 193" xfId="238" xr:uid="{00000000-0005-0000-0000-000080000000}"/>
    <cellStyle name="Standard 194" xfId="239" xr:uid="{00000000-0005-0000-0000-000081000000}"/>
    <cellStyle name="Standard 195" xfId="240" xr:uid="{00000000-0005-0000-0000-000082000000}"/>
    <cellStyle name="Standard 196" xfId="241" xr:uid="{00000000-0005-0000-0000-000083000000}"/>
    <cellStyle name="Standard 197" xfId="242" xr:uid="{00000000-0005-0000-0000-000084000000}"/>
    <cellStyle name="Standard 198" xfId="243" xr:uid="{00000000-0005-0000-0000-000085000000}"/>
    <cellStyle name="Standard 199" xfId="244" xr:uid="{00000000-0005-0000-0000-000086000000}"/>
    <cellStyle name="Standard 2 2" xfId="56" xr:uid="{00000000-0005-0000-0000-000087000000}"/>
    <cellStyle name="Standard 2 3" xfId="57" xr:uid="{00000000-0005-0000-0000-000088000000}"/>
    <cellStyle name="Standard 20" xfId="58" xr:uid="{00000000-0005-0000-0000-000089000000}"/>
    <cellStyle name="Standard 20 2" xfId="59" xr:uid="{00000000-0005-0000-0000-00008A000000}"/>
    <cellStyle name="Standard 20 3" xfId="60" xr:uid="{00000000-0005-0000-0000-00008B000000}"/>
    <cellStyle name="Standard 20 4" xfId="61" xr:uid="{00000000-0005-0000-0000-00008C000000}"/>
    <cellStyle name="Standard 20 5" xfId="62" xr:uid="{00000000-0005-0000-0000-00008D000000}"/>
    <cellStyle name="Standard 20 6" xfId="63" xr:uid="{00000000-0005-0000-0000-00008E000000}"/>
    <cellStyle name="Standard 200" xfId="245" xr:uid="{00000000-0005-0000-0000-00008F000000}"/>
    <cellStyle name="Standard 201" xfId="246" xr:uid="{00000000-0005-0000-0000-000090000000}"/>
    <cellStyle name="Standard 202" xfId="247" xr:uid="{00000000-0005-0000-0000-000091000000}"/>
    <cellStyle name="Standard 203" xfId="248" xr:uid="{00000000-0005-0000-0000-000092000000}"/>
    <cellStyle name="Standard 204" xfId="249" xr:uid="{00000000-0005-0000-0000-000093000000}"/>
    <cellStyle name="Standard 205" xfId="250" xr:uid="{00000000-0005-0000-0000-000094000000}"/>
    <cellStyle name="Standard 206" xfId="251" xr:uid="{00000000-0005-0000-0000-000095000000}"/>
    <cellStyle name="Standard 207" xfId="252" xr:uid="{00000000-0005-0000-0000-000096000000}"/>
    <cellStyle name="Standard 208" xfId="253" xr:uid="{00000000-0005-0000-0000-000097000000}"/>
    <cellStyle name="Standard 209" xfId="254" xr:uid="{00000000-0005-0000-0000-000098000000}"/>
    <cellStyle name="Standard 21" xfId="64" xr:uid="{00000000-0005-0000-0000-000099000000}"/>
    <cellStyle name="Standard 21 2" xfId="65" xr:uid="{00000000-0005-0000-0000-00009A000000}"/>
    <cellStyle name="Standard 21 3" xfId="66" xr:uid="{00000000-0005-0000-0000-00009B000000}"/>
    <cellStyle name="Standard 21 4" xfId="67" xr:uid="{00000000-0005-0000-0000-00009C000000}"/>
    <cellStyle name="Standard 21 5" xfId="68" xr:uid="{00000000-0005-0000-0000-00009D000000}"/>
    <cellStyle name="Standard 21 6" xfId="69" xr:uid="{00000000-0005-0000-0000-00009E000000}"/>
    <cellStyle name="Standard 210" xfId="255" xr:uid="{00000000-0005-0000-0000-00009F000000}"/>
    <cellStyle name="Standard 211" xfId="256" xr:uid="{00000000-0005-0000-0000-0000A0000000}"/>
    <cellStyle name="Standard 212" xfId="257" xr:uid="{00000000-0005-0000-0000-0000A1000000}"/>
    <cellStyle name="Standard 213" xfId="258" xr:uid="{00000000-0005-0000-0000-0000A2000000}"/>
    <cellStyle name="Standard 214" xfId="259" xr:uid="{00000000-0005-0000-0000-0000A3000000}"/>
    <cellStyle name="Standard 215" xfId="260" xr:uid="{00000000-0005-0000-0000-0000A4000000}"/>
    <cellStyle name="Standard 216" xfId="261" xr:uid="{00000000-0005-0000-0000-0000A5000000}"/>
    <cellStyle name="Standard 217" xfId="262" xr:uid="{00000000-0005-0000-0000-0000A6000000}"/>
    <cellStyle name="Standard 218" xfId="263" xr:uid="{00000000-0005-0000-0000-0000A7000000}"/>
    <cellStyle name="Standard 219" xfId="264" xr:uid="{00000000-0005-0000-0000-0000A8000000}"/>
    <cellStyle name="Standard 22" xfId="70" xr:uid="{00000000-0005-0000-0000-0000A9000000}"/>
    <cellStyle name="Standard 220" xfId="265" xr:uid="{00000000-0005-0000-0000-0000AA000000}"/>
    <cellStyle name="Standard 221" xfId="266" xr:uid="{00000000-0005-0000-0000-0000AB000000}"/>
    <cellStyle name="Standard 222" xfId="267" xr:uid="{00000000-0005-0000-0000-0000AC000000}"/>
    <cellStyle name="Standard 223" xfId="268" xr:uid="{00000000-0005-0000-0000-0000AD000000}"/>
    <cellStyle name="Standard 224" xfId="269" xr:uid="{00000000-0005-0000-0000-0000AE000000}"/>
    <cellStyle name="Standard 225" xfId="270" xr:uid="{00000000-0005-0000-0000-0000AF000000}"/>
    <cellStyle name="Standard 226" xfId="271" xr:uid="{00000000-0005-0000-0000-0000B0000000}"/>
    <cellStyle name="Standard 227" xfId="272" xr:uid="{00000000-0005-0000-0000-0000B1000000}"/>
    <cellStyle name="Standard 228" xfId="273" xr:uid="{00000000-0005-0000-0000-0000B2000000}"/>
    <cellStyle name="Standard 229" xfId="274" xr:uid="{00000000-0005-0000-0000-0000B3000000}"/>
    <cellStyle name="Standard 23" xfId="71" xr:uid="{00000000-0005-0000-0000-0000B4000000}"/>
    <cellStyle name="Standard 230" xfId="275" xr:uid="{00000000-0005-0000-0000-0000B5000000}"/>
    <cellStyle name="Standard 231" xfId="276" xr:uid="{00000000-0005-0000-0000-0000B6000000}"/>
    <cellStyle name="Standard 232" xfId="277" xr:uid="{00000000-0005-0000-0000-0000B7000000}"/>
    <cellStyle name="Standard 233" xfId="278" xr:uid="{00000000-0005-0000-0000-0000B8000000}"/>
    <cellStyle name="Standard 234" xfId="279" xr:uid="{00000000-0005-0000-0000-0000B9000000}"/>
    <cellStyle name="Standard 235" xfId="280" xr:uid="{00000000-0005-0000-0000-0000BA000000}"/>
    <cellStyle name="Standard 236" xfId="281" xr:uid="{00000000-0005-0000-0000-0000BB000000}"/>
    <cellStyle name="Standard 237" xfId="282" xr:uid="{00000000-0005-0000-0000-0000BC000000}"/>
    <cellStyle name="Standard 24" xfId="72" xr:uid="{00000000-0005-0000-0000-0000BD000000}"/>
    <cellStyle name="Standard 25" xfId="73" xr:uid="{00000000-0005-0000-0000-0000BE000000}"/>
    <cellStyle name="Standard 26" xfId="74" xr:uid="{00000000-0005-0000-0000-0000BF000000}"/>
    <cellStyle name="Standard 27" xfId="75" xr:uid="{00000000-0005-0000-0000-0000C0000000}"/>
    <cellStyle name="Standard 28" xfId="76" xr:uid="{00000000-0005-0000-0000-0000C1000000}"/>
    <cellStyle name="Standard 29" xfId="77" xr:uid="{00000000-0005-0000-0000-0000C2000000}"/>
    <cellStyle name="Standard 3" xfId="78" xr:uid="{00000000-0005-0000-0000-0000C3000000}"/>
    <cellStyle name="Standard 30" xfId="79" xr:uid="{00000000-0005-0000-0000-0000C4000000}"/>
    <cellStyle name="Standard 31" xfId="80" xr:uid="{00000000-0005-0000-0000-0000C5000000}"/>
    <cellStyle name="Standard 32" xfId="81" xr:uid="{00000000-0005-0000-0000-0000C6000000}"/>
    <cellStyle name="Standard 33" xfId="82" xr:uid="{00000000-0005-0000-0000-0000C7000000}"/>
    <cellStyle name="Standard 34" xfId="83" xr:uid="{00000000-0005-0000-0000-0000C8000000}"/>
    <cellStyle name="Standard 35" xfId="84" xr:uid="{00000000-0005-0000-0000-0000C9000000}"/>
    <cellStyle name="Standard 36" xfId="85" xr:uid="{00000000-0005-0000-0000-0000CA000000}"/>
    <cellStyle name="Standard 37" xfId="86" xr:uid="{00000000-0005-0000-0000-0000CB000000}"/>
    <cellStyle name="Standard 38" xfId="87" xr:uid="{00000000-0005-0000-0000-0000CC000000}"/>
    <cellStyle name="Standard 39" xfId="88" xr:uid="{00000000-0005-0000-0000-0000CD000000}"/>
    <cellStyle name="Standard 4" xfId="89" xr:uid="{00000000-0005-0000-0000-0000CE000000}"/>
    <cellStyle name="Standard 40" xfId="90" xr:uid="{00000000-0005-0000-0000-0000CF000000}"/>
    <cellStyle name="Standard 41" xfId="91" xr:uid="{00000000-0005-0000-0000-0000D0000000}"/>
    <cellStyle name="Standard 42" xfId="92" xr:uid="{00000000-0005-0000-0000-0000D1000000}"/>
    <cellStyle name="Standard 43" xfId="93" xr:uid="{00000000-0005-0000-0000-0000D2000000}"/>
    <cellStyle name="Standard 44" xfId="94" xr:uid="{00000000-0005-0000-0000-0000D3000000}"/>
    <cellStyle name="Standard 45" xfId="95" xr:uid="{00000000-0005-0000-0000-0000D4000000}"/>
    <cellStyle name="Standard 46" xfId="96" xr:uid="{00000000-0005-0000-0000-0000D5000000}"/>
    <cellStyle name="Standard 47" xfId="97" xr:uid="{00000000-0005-0000-0000-0000D6000000}"/>
    <cellStyle name="Standard 48" xfId="98" xr:uid="{00000000-0005-0000-0000-0000D7000000}"/>
    <cellStyle name="Standard 49" xfId="99" xr:uid="{00000000-0005-0000-0000-0000D8000000}"/>
    <cellStyle name="Standard 49 2" xfId="100" xr:uid="{00000000-0005-0000-0000-0000D9000000}"/>
    <cellStyle name="Standard 49 3" xfId="101" xr:uid="{00000000-0005-0000-0000-0000DA000000}"/>
    <cellStyle name="Standard 49 4" xfId="102" xr:uid="{00000000-0005-0000-0000-0000DB000000}"/>
    <cellStyle name="Standard 49 5" xfId="103" xr:uid="{00000000-0005-0000-0000-0000DC000000}"/>
    <cellStyle name="Standard 5" xfId="104" xr:uid="{00000000-0005-0000-0000-0000DD000000}"/>
    <cellStyle name="Standard 50" xfId="105" xr:uid="{00000000-0005-0000-0000-0000DE000000}"/>
    <cellStyle name="Standard 51" xfId="106" xr:uid="{00000000-0005-0000-0000-0000DF000000}"/>
    <cellStyle name="Standard 52" xfId="107" xr:uid="{00000000-0005-0000-0000-0000E0000000}"/>
    <cellStyle name="Standard 53" xfId="108" xr:uid="{00000000-0005-0000-0000-0000E1000000}"/>
    <cellStyle name="Standard 54" xfId="109" xr:uid="{00000000-0005-0000-0000-0000E2000000}"/>
    <cellStyle name="Standard 55" xfId="110" xr:uid="{00000000-0005-0000-0000-0000E3000000}"/>
    <cellStyle name="Standard 56" xfId="111" xr:uid="{00000000-0005-0000-0000-0000E4000000}"/>
    <cellStyle name="Standard 56 2" xfId="112" xr:uid="{00000000-0005-0000-0000-0000E5000000}"/>
    <cellStyle name="Standard 56 3" xfId="113" xr:uid="{00000000-0005-0000-0000-0000E6000000}"/>
    <cellStyle name="Standard 56 4" xfId="114" xr:uid="{00000000-0005-0000-0000-0000E7000000}"/>
    <cellStyle name="Standard 56 5" xfId="115" xr:uid="{00000000-0005-0000-0000-0000E8000000}"/>
    <cellStyle name="Standard 57" xfId="116" xr:uid="{00000000-0005-0000-0000-0000E9000000}"/>
    <cellStyle name="Standard 58" xfId="117" xr:uid="{00000000-0005-0000-0000-0000EA000000}"/>
    <cellStyle name="Standard 59" xfId="118" xr:uid="{00000000-0005-0000-0000-0000EB000000}"/>
    <cellStyle name="Standard 6" xfId="119" xr:uid="{00000000-0005-0000-0000-0000EC000000}"/>
    <cellStyle name="Standard 60" xfId="120" xr:uid="{00000000-0005-0000-0000-0000ED000000}"/>
    <cellStyle name="Standard 61" xfId="121" xr:uid="{00000000-0005-0000-0000-0000EE000000}"/>
    <cellStyle name="Standard 62" xfId="122" xr:uid="{00000000-0005-0000-0000-0000EF000000}"/>
    <cellStyle name="Standard 63" xfId="123" xr:uid="{00000000-0005-0000-0000-0000F0000000}"/>
    <cellStyle name="Standard 64" xfId="124" xr:uid="{00000000-0005-0000-0000-0000F1000000}"/>
    <cellStyle name="Standard 65" xfId="125" xr:uid="{00000000-0005-0000-0000-0000F2000000}"/>
    <cellStyle name="Standard 66" xfId="126" xr:uid="{00000000-0005-0000-0000-0000F3000000}"/>
    <cellStyle name="Standard 67" xfId="127" xr:uid="{00000000-0005-0000-0000-0000F4000000}"/>
    <cellStyle name="Standard 68" xfId="128" xr:uid="{00000000-0005-0000-0000-0000F5000000}"/>
    <cellStyle name="Standard 69" xfId="129" xr:uid="{00000000-0005-0000-0000-0000F6000000}"/>
    <cellStyle name="Standard 7" xfId="130" xr:uid="{00000000-0005-0000-0000-0000F7000000}"/>
    <cellStyle name="Standard 70" xfId="131" xr:uid="{00000000-0005-0000-0000-0000F8000000}"/>
    <cellStyle name="Standard 71" xfId="132" xr:uid="{00000000-0005-0000-0000-0000F9000000}"/>
    <cellStyle name="Standard 72" xfId="133" xr:uid="{00000000-0005-0000-0000-0000FA000000}"/>
    <cellStyle name="Standard 73" xfId="134" xr:uid="{00000000-0005-0000-0000-0000FB000000}"/>
    <cellStyle name="Standard 74" xfId="135" xr:uid="{00000000-0005-0000-0000-0000FC000000}"/>
    <cellStyle name="Standard 75" xfId="136" xr:uid="{00000000-0005-0000-0000-0000FD000000}"/>
    <cellStyle name="Standard 76" xfId="137" xr:uid="{00000000-0005-0000-0000-0000FE000000}"/>
    <cellStyle name="Standard 77" xfId="138" xr:uid="{00000000-0005-0000-0000-0000FF000000}"/>
    <cellStyle name="Standard 78" xfId="139" xr:uid="{00000000-0005-0000-0000-000000010000}"/>
    <cellStyle name="Standard 79" xfId="140" xr:uid="{00000000-0005-0000-0000-000001010000}"/>
    <cellStyle name="Standard 8" xfId="141" xr:uid="{00000000-0005-0000-0000-000002010000}"/>
    <cellStyle name="Standard 80" xfId="142" xr:uid="{00000000-0005-0000-0000-000003010000}"/>
    <cellStyle name="Standard 81" xfId="143" xr:uid="{00000000-0005-0000-0000-000004010000}"/>
    <cellStyle name="Standard 82" xfId="144" xr:uid="{00000000-0005-0000-0000-000005010000}"/>
    <cellStyle name="Standard 83" xfId="145" xr:uid="{00000000-0005-0000-0000-000006010000}"/>
    <cellStyle name="Standard 84" xfId="146" xr:uid="{00000000-0005-0000-0000-000007010000}"/>
    <cellStyle name="Standard 85" xfId="147" xr:uid="{00000000-0005-0000-0000-000008010000}"/>
    <cellStyle name="Standard 86" xfId="148" xr:uid="{00000000-0005-0000-0000-000009010000}"/>
    <cellStyle name="Standard 87" xfId="149" xr:uid="{00000000-0005-0000-0000-00000A010000}"/>
    <cellStyle name="Standard 88" xfId="150" xr:uid="{00000000-0005-0000-0000-00000B010000}"/>
    <cellStyle name="Standard 89" xfId="151" xr:uid="{00000000-0005-0000-0000-00000C010000}"/>
    <cellStyle name="Standard 9" xfId="152" xr:uid="{00000000-0005-0000-0000-00000D010000}"/>
    <cellStyle name="Standard 90" xfId="153" xr:uid="{00000000-0005-0000-0000-00000E010000}"/>
    <cellStyle name="Standard 91" xfId="154" xr:uid="{00000000-0005-0000-0000-00000F010000}"/>
    <cellStyle name="Standard 92" xfId="155" xr:uid="{00000000-0005-0000-0000-000010010000}"/>
    <cellStyle name="Standard 93" xfId="156" xr:uid="{00000000-0005-0000-0000-000011010000}"/>
    <cellStyle name="Standard 94" xfId="157" xr:uid="{00000000-0005-0000-0000-000012010000}"/>
    <cellStyle name="Standard 95" xfId="158" xr:uid="{00000000-0005-0000-0000-000013010000}"/>
    <cellStyle name="Standard 96" xfId="159" xr:uid="{00000000-0005-0000-0000-000014010000}"/>
    <cellStyle name="Standard 96 2" xfId="160" xr:uid="{00000000-0005-0000-0000-000015010000}"/>
    <cellStyle name="Standard 96 3" xfId="161" xr:uid="{00000000-0005-0000-0000-000016010000}"/>
    <cellStyle name="Standard 96 4" xfId="162" xr:uid="{00000000-0005-0000-0000-000017010000}"/>
    <cellStyle name="Standard 97" xfId="163" xr:uid="{00000000-0005-0000-0000-000018010000}"/>
    <cellStyle name="Standard 98" xfId="164" xr:uid="{00000000-0005-0000-0000-000019010000}"/>
    <cellStyle name="Standard 99" xfId="165" xr:uid="{00000000-0005-0000-0000-00001A010000}"/>
  </cellStyles>
  <dxfs count="0"/>
  <tableStyles count="0" defaultTableStyle="TableStyleMedium9" defaultPivotStyle="PivotStyleLight16"/>
  <colors>
    <mruColors>
      <color rgb="FFFF9933"/>
      <color rgb="FF00FFFF"/>
      <color rgb="FFDDDDDD"/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H87871"/>
  <sheetViews>
    <sheetView tabSelected="1" zoomScale="115" zoomScaleNormal="85" workbookViewId="0">
      <pane xSplit="3" ySplit="1" topLeftCell="D38" activePane="bottomRight" state="frozen"/>
      <selection pane="topRight" activeCell="D1" sqref="D1"/>
      <selection pane="bottomLeft" activeCell="A2" sqref="A2"/>
      <selection pane="bottomRight" activeCell="FC87871" sqref="FC87871"/>
    </sheetView>
  </sheetViews>
  <sheetFormatPr baseColWidth="10" defaultColWidth="11.5" defaultRowHeight="15"/>
  <cols>
    <col min="1" max="1" width="16.6640625" style="2" customWidth="1"/>
    <col min="2" max="2" width="43.33203125" style="65" customWidth="1"/>
    <col min="3" max="3" width="25.83203125" style="2" customWidth="1"/>
    <col min="4" max="4" width="16.33203125" style="21" customWidth="1"/>
    <col min="5" max="5" width="12.5" style="2" customWidth="1"/>
    <col min="6" max="6" width="13" style="2" customWidth="1"/>
    <col min="7" max="7" width="11.6640625" style="2" customWidth="1"/>
    <col min="8" max="8" width="13.5" style="2" customWidth="1"/>
    <col min="9" max="9" width="11.83203125" style="2" customWidth="1"/>
    <col min="10" max="10" width="17.33203125" style="2" customWidth="1"/>
    <col min="11" max="11" width="19.33203125" style="2" customWidth="1"/>
    <col min="12" max="12" width="20.1640625" style="2" customWidth="1"/>
    <col min="13" max="13" width="25.83203125" style="2" customWidth="1"/>
    <col min="14" max="14" width="15.1640625" style="37" customWidth="1"/>
    <col min="15" max="15" width="15" style="37" customWidth="1"/>
    <col min="16" max="16" width="23.5" style="2" bestFit="1" customWidth="1"/>
    <col min="17" max="17" width="20.83203125" style="2" customWidth="1"/>
    <col min="18" max="18" width="18.33203125" style="21" customWidth="1"/>
    <col min="19" max="19" width="21.5" style="21" customWidth="1"/>
    <col min="20" max="20" width="17.83203125" style="21" customWidth="1"/>
    <col min="21" max="21" width="17.33203125" style="21" customWidth="1"/>
    <col min="22" max="22" width="13.1640625" style="21" customWidth="1"/>
    <col min="23" max="23" width="19.5" style="2" customWidth="1"/>
    <col min="24" max="24" width="13.33203125" style="2" customWidth="1"/>
    <col min="25" max="25" width="22.5" style="2" bestFit="1" customWidth="1"/>
    <col min="26" max="26" width="16" style="21" customWidth="1"/>
    <col min="27" max="27" width="11.33203125" style="2" customWidth="1"/>
    <col min="28" max="28" width="18.83203125" style="2" customWidth="1"/>
    <col min="29" max="29" width="13.1640625" style="21" customWidth="1"/>
    <col min="30" max="30" width="16.83203125" style="21" customWidth="1"/>
    <col min="31" max="31" width="18.83203125" style="21" customWidth="1"/>
    <col min="32" max="32" width="12.5" style="2" customWidth="1"/>
    <col min="33" max="33" width="17.6640625" style="2" bestFit="1" customWidth="1"/>
    <col min="34" max="34" width="13.5" style="2" customWidth="1"/>
    <col min="35" max="35" width="13.5" style="6" customWidth="1"/>
    <col min="36" max="36" width="30" style="6" bestFit="1" customWidth="1"/>
    <col min="37" max="37" width="23.6640625" style="2" bestFit="1" customWidth="1"/>
    <col min="38" max="38" width="0.5" style="2" customWidth="1"/>
    <col min="39" max="39" width="11.6640625" style="21" customWidth="1"/>
    <col min="40" max="40" width="11.5" style="21" customWidth="1"/>
    <col min="41" max="41" width="26.6640625" style="21" customWidth="1"/>
    <col min="42" max="42" width="6.1640625" style="2" bestFit="1" customWidth="1"/>
    <col min="43" max="43" width="7.5" style="2" bestFit="1" customWidth="1"/>
    <col min="44" max="44" width="6.1640625" style="2" bestFit="1" customWidth="1"/>
    <col min="45" max="45" width="7.5" style="2" bestFit="1" customWidth="1"/>
    <col min="46" max="46" width="6.1640625" style="2" bestFit="1" customWidth="1"/>
    <col min="47" max="47" width="7.6640625" style="2" bestFit="1" customWidth="1"/>
    <col min="48" max="48" width="6.1640625" style="2" bestFit="1" customWidth="1"/>
    <col min="49" max="49" width="7.5" style="2" bestFit="1" customWidth="1"/>
    <col min="50" max="50" width="6.1640625" style="2" bestFit="1" customWidth="1"/>
    <col min="51" max="51" width="7.5" style="2" bestFit="1" customWidth="1"/>
    <col min="52" max="52" width="6.83203125" style="2" bestFit="1" customWidth="1"/>
    <col min="53" max="53" width="8" style="2" bestFit="1" customWidth="1"/>
    <col min="54" max="54" width="6.1640625" style="2" bestFit="1" customWidth="1"/>
    <col min="55" max="55" width="8" style="2" bestFit="1" customWidth="1"/>
    <col min="56" max="56" width="6.1640625" style="2" bestFit="1" customWidth="1"/>
    <col min="57" max="57" width="7.5" style="2" bestFit="1" customWidth="1"/>
    <col min="58" max="58" width="6.1640625" style="2" bestFit="1" customWidth="1"/>
    <col min="59" max="59" width="7.1640625" style="2" bestFit="1" customWidth="1"/>
    <col min="60" max="60" width="6.1640625" style="2" bestFit="1" customWidth="1"/>
    <col min="61" max="61" width="7.33203125" style="2" bestFit="1" customWidth="1"/>
    <col min="62" max="62" width="6.1640625" style="2" bestFit="1" customWidth="1"/>
    <col min="63" max="63" width="7.6640625" style="2" bestFit="1" customWidth="1"/>
    <col min="64" max="64" width="6.1640625" style="2" bestFit="1" customWidth="1"/>
    <col min="65" max="65" width="7" style="2" bestFit="1" customWidth="1"/>
    <col min="66" max="66" width="6.83203125" style="2" bestFit="1" customWidth="1"/>
    <col min="67" max="67" width="7.5" style="2" bestFit="1" customWidth="1"/>
    <col min="68" max="68" width="6.1640625" style="2" bestFit="1" customWidth="1"/>
    <col min="69" max="69" width="7.5" style="2" bestFit="1" customWidth="1"/>
    <col min="70" max="70" width="6.1640625" style="2" bestFit="1" customWidth="1"/>
    <col min="71" max="71" width="7.5" style="2" bestFit="1" customWidth="1"/>
    <col min="72" max="72" width="6.1640625" style="2" bestFit="1" customWidth="1"/>
    <col min="73" max="73" width="6.83203125" style="2" bestFit="1" customWidth="1"/>
    <col min="74" max="74" width="7.83203125" style="2" bestFit="1" customWidth="1"/>
    <col min="75" max="75" width="7.5" style="2" bestFit="1" customWidth="1"/>
    <col min="76" max="76" width="6.1640625" style="2" bestFit="1" customWidth="1"/>
    <col min="77" max="77" width="7.1640625" style="2" bestFit="1" customWidth="1"/>
    <col min="78" max="78" width="6.83203125" style="2" bestFit="1" customWidth="1"/>
    <col min="79" max="79" width="7.5" style="2" bestFit="1" customWidth="1"/>
    <col min="80" max="80" width="6.83203125" style="2" bestFit="1" customWidth="1"/>
    <col min="81" max="81" width="7.5" style="2" bestFit="1" customWidth="1"/>
    <col min="82" max="82" width="6.1640625" style="2" bestFit="1" customWidth="1"/>
    <col min="83" max="83" width="7.1640625" style="2" bestFit="1" customWidth="1"/>
    <col min="84" max="84" width="6.1640625" style="2" bestFit="1" customWidth="1"/>
    <col min="85" max="85" width="7.6640625" style="2" bestFit="1" customWidth="1"/>
    <col min="86" max="86" width="6.83203125" style="2" bestFit="1" customWidth="1"/>
    <col min="87" max="87" width="7.5" style="2" bestFit="1" customWidth="1"/>
    <col min="88" max="88" width="6.83203125" style="2" bestFit="1" customWidth="1"/>
    <col min="89" max="89" width="7.83203125" style="2" bestFit="1" customWidth="1"/>
    <col min="90" max="90" width="6.1640625" style="2" bestFit="1" customWidth="1"/>
    <col min="91" max="91" width="7.5" style="2" bestFit="1" customWidth="1"/>
    <col min="92" max="92" width="6.1640625" style="2" bestFit="1" customWidth="1"/>
    <col min="93" max="93" width="6.5" style="2" bestFit="1" customWidth="1"/>
    <col min="94" max="96" width="6.83203125" style="2" bestFit="1" customWidth="1"/>
    <col min="97" max="97" width="7.6640625" style="2" bestFit="1" customWidth="1"/>
    <col min="98" max="98" width="6.83203125" style="2" bestFit="1" customWidth="1"/>
    <col min="99" max="99" width="6.5" style="2" bestFit="1" customWidth="1"/>
    <col min="100" max="100" width="6.1640625" style="2" bestFit="1" customWidth="1"/>
    <col min="101" max="101" width="7.5" style="2" bestFit="1" customWidth="1"/>
    <col min="102" max="102" width="6.83203125" style="2" bestFit="1" customWidth="1"/>
    <col min="103" max="103" width="7" style="2" bestFit="1" customWidth="1"/>
    <col min="104" max="104" width="6.1640625" style="2" bestFit="1" customWidth="1"/>
    <col min="105" max="105" width="6.5" style="2" bestFit="1" customWidth="1"/>
    <col min="106" max="106" width="7.83203125" style="2" bestFit="1" customWidth="1"/>
    <col min="107" max="107" width="7" style="2" bestFit="1" customWidth="1"/>
    <col min="108" max="108" width="6.83203125" style="2" bestFit="1" customWidth="1"/>
    <col min="109" max="109" width="7.1640625" style="2" bestFit="1" customWidth="1"/>
    <col min="110" max="110" width="6.83203125" style="2" bestFit="1" customWidth="1"/>
    <col min="111" max="111" width="6.5" style="2" bestFit="1" customWidth="1"/>
    <col min="112" max="112" width="6.83203125" style="2" bestFit="1" customWidth="1"/>
    <col min="113" max="113" width="8" style="2" bestFit="1" customWidth="1"/>
    <col min="114" max="114" width="6.83203125" style="2" bestFit="1" customWidth="1"/>
    <col min="115" max="115" width="11.5" style="2"/>
    <col min="116" max="116" width="17.1640625" style="61" customWidth="1"/>
    <col min="117" max="117" width="13.5" style="2" customWidth="1"/>
    <col min="118" max="16384" width="11.5" style="2"/>
  </cols>
  <sheetData>
    <row r="1" spans="1:132" s="51" customFormat="1" ht="52.5" customHeight="1">
      <c r="A1" s="48" t="s">
        <v>0</v>
      </c>
      <c r="B1" s="62" t="s">
        <v>1</v>
      </c>
      <c r="C1" s="28" t="s">
        <v>101</v>
      </c>
      <c r="D1" s="44" t="s">
        <v>2</v>
      </c>
      <c r="E1" s="45" t="s">
        <v>3</v>
      </c>
      <c r="F1" s="45" t="s">
        <v>4</v>
      </c>
      <c r="G1" s="45" t="s">
        <v>5</v>
      </c>
      <c r="H1" s="45" t="s">
        <v>6</v>
      </c>
      <c r="I1" s="46" t="s">
        <v>7</v>
      </c>
      <c r="J1" s="46" t="s">
        <v>8</v>
      </c>
      <c r="K1" s="38" t="s">
        <v>102</v>
      </c>
      <c r="L1" s="38" t="s">
        <v>9</v>
      </c>
      <c r="M1" s="38" t="s">
        <v>100</v>
      </c>
      <c r="N1" s="38" t="s">
        <v>105</v>
      </c>
      <c r="O1" s="38" t="s">
        <v>106</v>
      </c>
      <c r="P1" s="38" t="s">
        <v>10</v>
      </c>
      <c r="Q1" s="38" t="s">
        <v>103</v>
      </c>
      <c r="R1" s="29" t="s">
        <v>91</v>
      </c>
      <c r="S1" s="29" t="s">
        <v>92</v>
      </c>
      <c r="T1" s="29" t="s">
        <v>93</v>
      </c>
      <c r="U1" s="29" t="s">
        <v>94</v>
      </c>
      <c r="V1" s="30" t="s">
        <v>104</v>
      </c>
      <c r="W1" s="41" t="s">
        <v>110</v>
      </c>
      <c r="X1" s="39" t="s">
        <v>11</v>
      </c>
      <c r="Y1" s="40" t="s">
        <v>107</v>
      </c>
      <c r="Z1" s="47" t="s">
        <v>109</v>
      </c>
      <c r="AA1" s="42" t="s">
        <v>108</v>
      </c>
      <c r="AB1" s="43" t="s">
        <v>111</v>
      </c>
      <c r="AC1" s="43" t="s">
        <v>112</v>
      </c>
      <c r="AD1" s="43" t="s">
        <v>113</v>
      </c>
      <c r="AE1" s="43" t="s">
        <v>114</v>
      </c>
      <c r="AF1" s="43" t="s">
        <v>12</v>
      </c>
      <c r="AG1" s="31" t="s">
        <v>115</v>
      </c>
      <c r="AH1" s="31" t="s">
        <v>13</v>
      </c>
      <c r="AI1" s="32" t="s">
        <v>14</v>
      </c>
      <c r="AJ1" s="33" t="s">
        <v>15</v>
      </c>
      <c r="AK1" s="34" t="s">
        <v>16</v>
      </c>
      <c r="AL1" s="35" t="s">
        <v>17</v>
      </c>
      <c r="AM1" s="36" t="s">
        <v>98</v>
      </c>
      <c r="AN1" s="36" t="s">
        <v>99</v>
      </c>
      <c r="AO1" s="49" t="s">
        <v>116</v>
      </c>
      <c r="AP1" s="50" t="s">
        <v>50</v>
      </c>
      <c r="AQ1" s="50" t="s">
        <v>51</v>
      </c>
      <c r="AR1" s="50" t="s">
        <v>58</v>
      </c>
      <c r="AS1" s="50" t="s">
        <v>59</v>
      </c>
      <c r="AT1" s="50" t="s">
        <v>76</v>
      </c>
      <c r="AU1" s="50" t="s">
        <v>77</v>
      </c>
      <c r="AV1" s="50" t="s">
        <v>20</v>
      </c>
      <c r="AW1" s="50" t="s">
        <v>21</v>
      </c>
      <c r="AX1" s="50" t="s">
        <v>22</v>
      </c>
      <c r="AY1" s="50" t="s">
        <v>23</v>
      </c>
      <c r="AZ1" s="50" t="s">
        <v>66</v>
      </c>
      <c r="BA1" s="50" t="s">
        <v>67</v>
      </c>
      <c r="BB1" s="50" t="s">
        <v>56</v>
      </c>
      <c r="BC1" s="50" t="s">
        <v>57</v>
      </c>
      <c r="BD1" s="50" t="s">
        <v>62</v>
      </c>
      <c r="BE1" s="50" t="s">
        <v>63</v>
      </c>
      <c r="BF1" s="50" t="s">
        <v>26</v>
      </c>
      <c r="BG1" s="50" t="s">
        <v>27</v>
      </c>
      <c r="BH1" s="50" t="s">
        <v>78</v>
      </c>
      <c r="BI1" s="50" t="s">
        <v>79</v>
      </c>
      <c r="BJ1" s="50" t="s">
        <v>42</v>
      </c>
      <c r="BK1" s="50" t="s">
        <v>43</v>
      </c>
      <c r="BL1" s="50" t="s">
        <v>46</v>
      </c>
      <c r="BM1" s="50" t="s">
        <v>47</v>
      </c>
      <c r="BN1" s="50" t="s">
        <v>18</v>
      </c>
      <c r="BO1" s="50" t="s">
        <v>19</v>
      </c>
      <c r="BP1" s="50" t="s">
        <v>28</v>
      </c>
      <c r="BQ1" s="50" t="s">
        <v>29</v>
      </c>
      <c r="BR1" s="50" t="s">
        <v>40</v>
      </c>
      <c r="BS1" s="50" t="s">
        <v>41</v>
      </c>
      <c r="BT1" s="50" t="s">
        <v>72</v>
      </c>
      <c r="BU1" s="50" t="s">
        <v>73</v>
      </c>
      <c r="BV1" s="50" t="s">
        <v>84</v>
      </c>
      <c r="BW1" s="50" t="s">
        <v>85</v>
      </c>
      <c r="BX1" s="50" t="s">
        <v>60</v>
      </c>
      <c r="BY1" s="50" t="s">
        <v>61</v>
      </c>
      <c r="BZ1" s="50" t="s">
        <v>74</v>
      </c>
      <c r="CA1" s="50" t="s">
        <v>75</v>
      </c>
      <c r="CB1" s="50" t="s">
        <v>88</v>
      </c>
      <c r="CC1" s="50" t="s">
        <v>89</v>
      </c>
      <c r="CD1" s="50" t="s">
        <v>64</v>
      </c>
      <c r="CE1" s="50" t="s">
        <v>65</v>
      </c>
      <c r="CF1" s="50" t="s">
        <v>30</v>
      </c>
      <c r="CG1" s="50" t="s">
        <v>31</v>
      </c>
      <c r="CH1" s="50" t="s">
        <v>32</v>
      </c>
      <c r="CI1" s="50" t="s">
        <v>33</v>
      </c>
      <c r="CJ1" s="50" t="s">
        <v>80</v>
      </c>
      <c r="CK1" s="50" t="s">
        <v>81</v>
      </c>
      <c r="CL1" s="50" t="s">
        <v>24</v>
      </c>
      <c r="CM1" s="50" t="s">
        <v>25</v>
      </c>
      <c r="CN1" s="50" t="s">
        <v>38</v>
      </c>
      <c r="CO1" s="50" t="s">
        <v>39</v>
      </c>
      <c r="CP1" s="50" t="s">
        <v>86</v>
      </c>
      <c r="CQ1" s="50" t="s">
        <v>87</v>
      </c>
      <c r="CR1" s="50" t="s">
        <v>44</v>
      </c>
      <c r="CS1" s="50" t="s">
        <v>45</v>
      </c>
      <c r="CT1" s="50" t="s">
        <v>82</v>
      </c>
      <c r="CU1" s="50" t="s">
        <v>83</v>
      </c>
      <c r="CV1" s="50" t="s">
        <v>36</v>
      </c>
      <c r="CW1" s="50" t="s">
        <v>37</v>
      </c>
      <c r="CX1" s="50" t="s">
        <v>70</v>
      </c>
      <c r="CY1" s="50" t="s">
        <v>71</v>
      </c>
      <c r="CZ1" s="50" t="s">
        <v>48</v>
      </c>
      <c r="DA1" s="50" t="s">
        <v>49</v>
      </c>
      <c r="DB1" s="50" t="s">
        <v>68</v>
      </c>
      <c r="DC1" s="50" t="s">
        <v>69</v>
      </c>
      <c r="DD1" s="50" t="s">
        <v>52</v>
      </c>
      <c r="DE1" s="50" t="s">
        <v>53</v>
      </c>
      <c r="DF1" s="50" t="s">
        <v>54</v>
      </c>
      <c r="DG1" s="50" t="s">
        <v>55</v>
      </c>
      <c r="DH1" s="50" t="s">
        <v>34</v>
      </c>
      <c r="DI1" s="97" t="s">
        <v>35</v>
      </c>
      <c r="DJ1" s="50" t="s">
        <v>96</v>
      </c>
      <c r="DK1" s="50" t="s">
        <v>97</v>
      </c>
      <c r="DL1" s="34" t="s">
        <v>95</v>
      </c>
      <c r="DM1" s="60" t="s">
        <v>1344</v>
      </c>
      <c r="DN1" s="59" t="s">
        <v>1329</v>
      </c>
      <c r="DO1" s="59" t="s">
        <v>1330</v>
      </c>
      <c r="DP1" s="59" t="s">
        <v>1331</v>
      </c>
      <c r="DQ1" s="59" t="s">
        <v>1332</v>
      </c>
      <c r="DR1" s="59" t="s">
        <v>1333</v>
      </c>
      <c r="DS1" s="59" t="s">
        <v>1334</v>
      </c>
      <c r="DT1" s="59" t="s">
        <v>1335</v>
      </c>
      <c r="DU1" s="59" t="s">
        <v>1336</v>
      </c>
      <c r="DV1" s="59" t="s">
        <v>1337</v>
      </c>
      <c r="DW1" s="59" t="s">
        <v>1338</v>
      </c>
      <c r="DX1" s="59" t="s">
        <v>1339</v>
      </c>
      <c r="DY1" s="59" t="s">
        <v>1340</v>
      </c>
      <c r="DZ1" s="59" t="s">
        <v>1341</v>
      </c>
      <c r="EA1" s="59" t="s">
        <v>1342</v>
      </c>
      <c r="EB1" s="59" t="s">
        <v>1343</v>
      </c>
    </row>
    <row r="2" spans="1:132">
      <c r="A2" s="1">
        <v>44601</v>
      </c>
      <c r="B2" s="64" t="s">
        <v>895</v>
      </c>
      <c r="C2" s="25" t="s">
        <v>748</v>
      </c>
      <c r="H2" s="3" t="e">
        <f>((F2)/(E2/100))</f>
        <v>#DIV/0!</v>
      </c>
      <c r="I2" s="4" t="e">
        <f>E2/F2</f>
        <v>#DIV/0!</v>
      </c>
      <c r="J2" s="4" t="e">
        <f>100/G2</f>
        <v>#DIV/0!</v>
      </c>
      <c r="N2" s="37" t="e">
        <f>M2/(K2/100)</f>
        <v>#DIV/0!</v>
      </c>
      <c r="O2" s="37" t="e">
        <f>N2/J2</f>
        <v>#DIV/0!</v>
      </c>
      <c r="P2" s="5" t="e">
        <f>M2/(L2/100)</f>
        <v>#DIV/0!</v>
      </c>
      <c r="Q2" s="5" t="e">
        <f>P2*I2</f>
        <v>#DIV/0!</v>
      </c>
      <c r="U2" s="15" t="e">
        <f>100-(T2-R2)/S2*100</f>
        <v>#DIV/0!</v>
      </c>
      <c r="V2" s="21">
        <v>3.56</v>
      </c>
      <c r="X2" s="2">
        <v>9.35</v>
      </c>
      <c r="Y2" s="2">
        <v>3.3</v>
      </c>
      <c r="Z2" s="21">
        <v>978</v>
      </c>
      <c r="AB2" s="14">
        <f>((AE2-AC2)*(1000/AD2))*1000</f>
        <v>1902.0319594947014</v>
      </c>
      <c r="AC2" s="21">
        <v>86.438000000000002</v>
      </c>
      <c r="AD2" s="21">
        <v>149.31399999999999</v>
      </c>
      <c r="AE2" s="21">
        <v>86.721999999999994</v>
      </c>
      <c r="AF2" s="7" t="e">
        <f>#REF!*0.8</f>
        <v>#REF!</v>
      </c>
      <c r="AH2" s="8" t="e">
        <f>((AG2)*(H2/100))</f>
        <v>#DIV/0!</v>
      </c>
      <c r="AI2" s="7" t="e">
        <f>AG2/AH2</f>
        <v>#DIV/0!</v>
      </c>
      <c r="AJ2" s="6">
        <v>15.97</v>
      </c>
      <c r="AK2" s="2">
        <v>0.23499999999999999</v>
      </c>
      <c r="AO2" s="24" t="s">
        <v>748</v>
      </c>
      <c r="AP2" s="10">
        <v>0.36199999999999999</v>
      </c>
      <c r="AQ2" s="10">
        <v>5.0000000000000001E-3</v>
      </c>
      <c r="AR2" s="10" t="s">
        <v>121</v>
      </c>
      <c r="AS2" s="10">
        <v>4.0000000000000001E-3</v>
      </c>
      <c r="AT2" s="10">
        <v>8.8999999999999996E-2</v>
      </c>
      <c r="AU2" s="10">
        <v>4.0000000000000001E-3</v>
      </c>
      <c r="AV2" s="10">
        <v>8.8999999999999996E-2</v>
      </c>
      <c r="AW2" s="10">
        <v>3.0000000000000001E-3</v>
      </c>
      <c r="AX2" s="10">
        <v>2.7E-2</v>
      </c>
      <c r="AY2" s="10">
        <v>2E-3</v>
      </c>
      <c r="AZ2" s="10">
        <v>1.2E-2</v>
      </c>
      <c r="BA2" s="10">
        <v>2E-3</v>
      </c>
      <c r="BB2" s="10">
        <v>0.107</v>
      </c>
      <c r="BC2" s="10">
        <v>3.0000000000000001E-3</v>
      </c>
      <c r="BD2" s="10">
        <v>0.36</v>
      </c>
      <c r="BE2" s="10">
        <v>0.01</v>
      </c>
      <c r="BF2" s="10" t="s">
        <v>121</v>
      </c>
      <c r="BG2" s="10">
        <v>3.0000000000000001E-3</v>
      </c>
      <c r="BH2" s="10" t="s">
        <v>121</v>
      </c>
      <c r="BI2" s="10">
        <v>3.8159999999999998</v>
      </c>
      <c r="BJ2" s="10" t="s">
        <v>121</v>
      </c>
      <c r="BK2" s="10">
        <v>5.0000000000000001E-3</v>
      </c>
      <c r="BL2" s="10" t="s">
        <v>121</v>
      </c>
      <c r="BM2" s="10">
        <v>2E-3</v>
      </c>
      <c r="BN2" s="10" t="s">
        <v>121</v>
      </c>
      <c r="BO2" s="10">
        <v>1.2E-2</v>
      </c>
      <c r="BP2" s="10">
        <v>63.317</v>
      </c>
      <c r="BQ2" s="10">
        <v>0.16600000000000001</v>
      </c>
      <c r="BR2" s="10" t="s">
        <v>121</v>
      </c>
      <c r="BS2" s="10">
        <v>2E-3</v>
      </c>
      <c r="BT2" s="10">
        <v>0.97099999999999997</v>
      </c>
      <c r="BU2" s="10">
        <v>4.8000000000000001E-2</v>
      </c>
      <c r="BV2" s="10">
        <v>24.047000000000001</v>
      </c>
      <c r="BW2" s="10">
        <v>0.26</v>
      </c>
      <c r="BX2" s="10" t="s">
        <v>121</v>
      </c>
      <c r="BY2" s="10">
        <v>4.0000000000000001E-3</v>
      </c>
      <c r="BZ2" s="10">
        <v>3.1080000000000001</v>
      </c>
      <c r="CA2" s="10">
        <v>5.3999999999999999E-2</v>
      </c>
      <c r="CB2" s="10" t="s">
        <v>121</v>
      </c>
      <c r="CC2" s="10">
        <v>21.617000000000001</v>
      </c>
      <c r="CD2" s="10">
        <v>7.0000000000000001E-3</v>
      </c>
      <c r="CE2" s="10">
        <v>4.0000000000000001E-3</v>
      </c>
      <c r="CF2" s="10" t="s">
        <v>121</v>
      </c>
      <c r="CG2" s="10">
        <v>2E-3</v>
      </c>
      <c r="CH2" s="10" t="s">
        <v>121</v>
      </c>
      <c r="CI2" s="10">
        <v>2E-3</v>
      </c>
      <c r="CJ2" s="10" t="s">
        <v>121</v>
      </c>
      <c r="CK2" s="10">
        <v>0.23899999999999999</v>
      </c>
      <c r="CL2" s="10" t="s">
        <v>121</v>
      </c>
      <c r="CM2" s="10">
        <v>2E-3</v>
      </c>
      <c r="CN2" s="10">
        <v>0.01</v>
      </c>
      <c r="CO2" s="10">
        <v>1E-3</v>
      </c>
      <c r="CP2" s="10">
        <v>3.27</v>
      </c>
      <c r="CQ2" s="10">
        <v>8.8999999999999996E-2</v>
      </c>
      <c r="CR2" s="10" t="s">
        <v>121</v>
      </c>
      <c r="CS2" s="10">
        <v>2E-3</v>
      </c>
      <c r="CT2" s="10">
        <v>1.861</v>
      </c>
      <c r="CU2" s="10">
        <v>0.40899999999999997</v>
      </c>
      <c r="CV2" s="10">
        <v>5.0000000000000001E-3</v>
      </c>
      <c r="CW2" s="10">
        <v>1E-3</v>
      </c>
      <c r="CX2" s="10">
        <v>7.1999999999999995E-2</v>
      </c>
      <c r="CY2" s="10">
        <v>6.0000000000000001E-3</v>
      </c>
      <c r="CZ2" s="10" t="s">
        <v>121</v>
      </c>
      <c r="DA2" s="10">
        <v>3.0000000000000001E-3</v>
      </c>
      <c r="DB2" s="10" t="s">
        <v>121</v>
      </c>
      <c r="DC2" s="10">
        <v>4.0000000000000001E-3</v>
      </c>
      <c r="DD2" s="10">
        <v>5.8999999999999997E-2</v>
      </c>
      <c r="DE2" s="10">
        <v>1.0999999999999999E-2</v>
      </c>
      <c r="DF2" s="10">
        <v>1.83</v>
      </c>
      <c r="DG2" s="10">
        <v>1.6E-2</v>
      </c>
      <c r="DH2" s="10">
        <v>2E-3</v>
      </c>
      <c r="DI2" s="98">
        <v>1E-3</v>
      </c>
      <c r="DJ2" s="10">
        <v>0.192</v>
      </c>
      <c r="DK2" s="10">
        <v>2E-3</v>
      </c>
    </row>
    <row r="3" spans="1:132">
      <c r="A3" s="1">
        <v>44601</v>
      </c>
      <c r="B3" s="64" t="s">
        <v>895</v>
      </c>
      <c r="C3" s="25" t="s">
        <v>749</v>
      </c>
      <c r="H3" s="3" t="e">
        <f>((F3)/(E3/100))</f>
        <v>#DIV/0!</v>
      </c>
      <c r="I3" s="4" t="e">
        <f>E3/F3</f>
        <v>#DIV/0!</v>
      </c>
      <c r="J3" s="4" t="e">
        <f>100/G3</f>
        <v>#DIV/0!</v>
      </c>
      <c r="N3" s="37" t="e">
        <f>M3/(K3/100)</f>
        <v>#DIV/0!</v>
      </c>
      <c r="O3" s="37" t="e">
        <f>N3/J3</f>
        <v>#DIV/0!</v>
      </c>
      <c r="P3" s="5" t="e">
        <f>M3/(L3/100)</f>
        <v>#DIV/0!</v>
      </c>
      <c r="Q3" s="5" t="e">
        <f>P3*I3</f>
        <v>#DIV/0!</v>
      </c>
      <c r="U3" s="15" t="e">
        <f>100-(T3-R3)/S3*100</f>
        <v>#DIV/0!</v>
      </c>
      <c r="V3" s="21">
        <v>2.87</v>
      </c>
      <c r="X3" s="2">
        <v>9.2100000000000009</v>
      </c>
      <c r="Y3" s="2">
        <v>2.8</v>
      </c>
      <c r="Z3" s="21">
        <v>428</v>
      </c>
      <c r="AB3" s="14">
        <f>((AE3-AC3)*(1000/AD3))*1000</f>
        <v>2564.6505663603357</v>
      </c>
      <c r="AC3" s="21">
        <v>89.873999999999995</v>
      </c>
      <c r="AD3" s="21">
        <v>149.72800000000001</v>
      </c>
      <c r="AE3" s="21">
        <v>90.257999999999996</v>
      </c>
      <c r="AF3" s="7" t="e">
        <f>#REF!*0.8</f>
        <v>#REF!</v>
      </c>
      <c r="AH3" s="8" t="e">
        <f>((AG3)*(H3/100))</f>
        <v>#DIV/0!</v>
      </c>
      <c r="AI3" s="7" t="e">
        <f>AG3/AH3</f>
        <v>#DIV/0!</v>
      </c>
      <c r="AJ3" s="6">
        <v>15.24</v>
      </c>
      <c r="AK3" s="2">
        <v>0.153</v>
      </c>
      <c r="AO3" s="24" t="s">
        <v>749</v>
      </c>
      <c r="AP3" s="10">
        <v>0.16700000000000001</v>
      </c>
      <c r="AQ3" s="10">
        <v>2E-3</v>
      </c>
      <c r="AR3" s="10">
        <v>4.0000000000000001E-3</v>
      </c>
      <c r="AS3" s="10">
        <v>3.0000000000000001E-3</v>
      </c>
      <c r="AT3" s="10">
        <v>6.9000000000000006E-2</v>
      </c>
      <c r="AU3" s="10">
        <v>3.0000000000000001E-3</v>
      </c>
      <c r="AV3" s="10">
        <v>5.5E-2</v>
      </c>
      <c r="AW3" s="10">
        <v>2E-3</v>
      </c>
      <c r="AX3" s="10">
        <v>1.0999999999999999E-2</v>
      </c>
      <c r="AY3" s="10">
        <v>1E-3</v>
      </c>
      <c r="AZ3" s="10">
        <v>2.1999999999999999E-2</v>
      </c>
      <c r="BA3" s="10">
        <v>2E-3</v>
      </c>
      <c r="BB3" s="10">
        <v>6.3E-2</v>
      </c>
      <c r="BC3" s="10">
        <v>2E-3</v>
      </c>
      <c r="BD3" s="10">
        <v>0.89600000000000002</v>
      </c>
      <c r="BE3" s="10">
        <v>1.2999999999999999E-2</v>
      </c>
      <c r="BF3" s="10" t="s">
        <v>121</v>
      </c>
      <c r="BG3" s="10">
        <v>0.01</v>
      </c>
      <c r="BH3" s="10" t="s">
        <v>121</v>
      </c>
      <c r="BI3" s="10">
        <v>2.177</v>
      </c>
      <c r="BJ3" s="10" t="s">
        <v>121</v>
      </c>
      <c r="BK3" s="10">
        <v>3.0000000000000001E-3</v>
      </c>
      <c r="BL3" s="10" t="s">
        <v>121</v>
      </c>
      <c r="BM3" s="10">
        <v>2E-3</v>
      </c>
      <c r="BN3" s="10">
        <v>9.0999999999999998E-2</v>
      </c>
      <c r="BO3" s="10">
        <v>7.0000000000000001E-3</v>
      </c>
      <c r="BP3" s="10">
        <v>63.848999999999997</v>
      </c>
      <c r="BQ3" s="10">
        <v>0.13800000000000001</v>
      </c>
      <c r="BR3" s="10">
        <v>4.0000000000000001E-3</v>
      </c>
      <c r="BS3" s="10">
        <v>1E-3</v>
      </c>
      <c r="BT3" s="10">
        <v>16.373000000000001</v>
      </c>
      <c r="BU3" s="10">
        <v>0.14699999999999999</v>
      </c>
      <c r="BV3" s="10">
        <v>11.084</v>
      </c>
      <c r="BW3" s="10">
        <v>0.11600000000000001</v>
      </c>
      <c r="BX3" s="10" t="s">
        <v>121</v>
      </c>
      <c r="BY3" s="10">
        <v>5.0000000000000001E-3</v>
      </c>
      <c r="BZ3" s="10">
        <v>1.5089999999999999</v>
      </c>
      <c r="CA3" s="10">
        <v>3.5000000000000003E-2</v>
      </c>
      <c r="CB3" s="10" t="s">
        <v>121</v>
      </c>
      <c r="CC3" s="10">
        <v>15.483000000000001</v>
      </c>
      <c r="CD3" s="10">
        <v>0.05</v>
      </c>
      <c r="CE3" s="10">
        <v>5.0000000000000001E-3</v>
      </c>
      <c r="CF3" s="10" t="s">
        <v>121</v>
      </c>
      <c r="CG3" s="10">
        <v>2E-3</v>
      </c>
      <c r="CH3" s="10" t="s">
        <v>121</v>
      </c>
      <c r="CI3" s="10">
        <v>2E-3</v>
      </c>
      <c r="CJ3" s="10" t="s">
        <v>121</v>
      </c>
      <c r="CK3" s="10">
        <v>0.16900000000000001</v>
      </c>
      <c r="CL3" s="10" t="s">
        <v>121</v>
      </c>
      <c r="CM3" s="10">
        <v>2E-3</v>
      </c>
      <c r="CN3" s="10">
        <v>5.0000000000000001E-3</v>
      </c>
      <c r="CO3" s="10">
        <v>1E-3</v>
      </c>
      <c r="CP3" s="10">
        <v>2.698</v>
      </c>
      <c r="CQ3" s="10">
        <v>6.5000000000000002E-2</v>
      </c>
      <c r="CR3" s="10" t="s">
        <v>121</v>
      </c>
      <c r="CS3" s="10">
        <v>2E-3</v>
      </c>
      <c r="CT3" s="10">
        <v>1.7430000000000001</v>
      </c>
      <c r="CU3" s="10">
        <v>0.30199999999999999</v>
      </c>
      <c r="CV3" s="10">
        <v>1.4999999999999999E-2</v>
      </c>
      <c r="CW3" s="10">
        <v>1E-3</v>
      </c>
      <c r="CX3" s="10">
        <v>0.16600000000000001</v>
      </c>
      <c r="CY3" s="10">
        <v>0.01</v>
      </c>
      <c r="CZ3" s="10" t="s">
        <v>121</v>
      </c>
      <c r="DA3" s="10">
        <v>2E-3</v>
      </c>
      <c r="DB3" s="10" t="s">
        <v>121</v>
      </c>
      <c r="DC3" s="10">
        <v>7.0000000000000001E-3</v>
      </c>
      <c r="DD3" s="10">
        <v>0.02</v>
      </c>
      <c r="DE3" s="10">
        <v>7.0000000000000001E-3</v>
      </c>
      <c r="DF3" s="10">
        <v>0.879</v>
      </c>
      <c r="DG3" s="10">
        <v>8.0000000000000002E-3</v>
      </c>
      <c r="DH3" s="10">
        <v>5.0000000000000001E-3</v>
      </c>
      <c r="DI3" s="98">
        <v>1E-3</v>
      </c>
      <c r="DJ3" s="10">
        <v>8.3000000000000004E-2</v>
      </c>
      <c r="DK3" s="10">
        <v>1E-3</v>
      </c>
    </row>
    <row r="4" spans="1:132">
      <c r="A4" s="1">
        <v>44623</v>
      </c>
      <c r="B4" s="64" t="s">
        <v>895</v>
      </c>
      <c r="C4" s="25" t="s">
        <v>748</v>
      </c>
      <c r="H4" s="3" t="e">
        <v>#DIV/0!</v>
      </c>
      <c r="I4" s="4" t="e">
        <v>#DIV/0!</v>
      </c>
      <c r="J4" s="4" t="e">
        <v>#DIV/0!</v>
      </c>
      <c r="N4" s="37" t="e">
        <v>#DIV/0!</v>
      </c>
      <c r="O4" s="37" t="e">
        <v>#DIV/0!</v>
      </c>
      <c r="P4" s="5" t="e">
        <v>#DIV/0!</v>
      </c>
      <c r="Q4" s="5" t="e">
        <v>#DIV/0!</v>
      </c>
      <c r="U4" s="15" t="e">
        <v>#DIV/0!</v>
      </c>
      <c r="V4" s="21">
        <v>4.32</v>
      </c>
      <c r="X4" s="2">
        <v>9.85</v>
      </c>
      <c r="Y4" s="2">
        <v>3.68</v>
      </c>
      <c r="Z4" s="21">
        <v>337</v>
      </c>
      <c r="AB4" s="14">
        <v>2675.8938869664967</v>
      </c>
      <c r="AC4" s="21">
        <v>87.221000000000004</v>
      </c>
      <c r="AD4" s="21">
        <v>151.72499999999999</v>
      </c>
      <c r="AE4" s="21">
        <v>87.626999999999995</v>
      </c>
      <c r="AF4" s="7" t="e">
        <v>#REF!</v>
      </c>
      <c r="AH4" s="8" t="e">
        <v>#DIV/0!</v>
      </c>
      <c r="AI4" s="7" t="e">
        <v>#DIV/0!</v>
      </c>
      <c r="AJ4" s="6">
        <v>24.33</v>
      </c>
      <c r="AK4" s="2">
        <v>0.253</v>
      </c>
      <c r="AO4" s="24" t="s">
        <v>748</v>
      </c>
      <c r="AP4" s="10">
        <v>0.152</v>
      </c>
      <c r="AQ4" s="10">
        <v>2E-3</v>
      </c>
      <c r="AR4" s="10">
        <v>2.9000000000000001E-2</v>
      </c>
      <c r="AS4" s="10">
        <v>3.0000000000000001E-3</v>
      </c>
      <c r="AT4" s="10">
        <v>2.3E-2</v>
      </c>
      <c r="AU4" s="10">
        <v>2E-3</v>
      </c>
      <c r="AV4" s="10">
        <v>5.2999999999999999E-2</v>
      </c>
      <c r="AW4" s="10">
        <v>2E-3</v>
      </c>
      <c r="AX4" s="10">
        <v>7.0000000000000001E-3</v>
      </c>
      <c r="AY4" s="10">
        <v>1E-3</v>
      </c>
      <c r="AZ4" s="10">
        <v>4.4999999999999998E-2</v>
      </c>
      <c r="BA4" s="10">
        <v>3.0000000000000001E-3</v>
      </c>
      <c r="BB4" s="10">
        <v>0.23599999999999999</v>
      </c>
      <c r="BC4" s="10">
        <v>4.0000000000000001E-3</v>
      </c>
      <c r="BD4" s="10">
        <v>2.9529999999999998</v>
      </c>
      <c r="BE4" s="10">
        <v>2.5999999999999999E-2</v>
      </c>
      <c r="BF4" s="10" t="s">
        <v>121</v>
      </c>
      <c r="BG4" s="10">
        <v>5.0000000000000001E-3</v>
      </c>
      <c r="BH4" s="10">
        <v>5.0140000000000002</v>
      </c>
      <c r="BI4" s="10">
        <v>1.3680000000000001</v>
      </c>
      <c r="BJ4" s="10" t="s">
        <v>121</v>
      </c>
      <c r="BK4" s="10">
        <v>3.0000000000000001E-3</v>
      </c>
      <c r="BL4" s="10" t="s">
        <v>121</v>
      </c>
      <c r="BM4" s="10">
        <v>2E-3</v>
      </c>
      <c r="BN4" s="10">
        <v>0.13700000000000001</v>
      </c>
      <c r="BO4" s="10">
        <v>7.0000000000000001E-3</v>
      </c>
      <c r="BP4" s="10">
        <v>59.52</v>
      </c>
      <c r="BQ4" s="10">
        <v>0.153</v>
      </c>
      <c r="BR4" s="10">
        <v>2E-3</v>
      </c>
      <c r="BS4" s="10">
        <v>1E-3</v>
      </c>
      <c r="BT4" s="10">
        <v>14.122999999999999</v>
      </c>
      <c r="BU4" s="10">
        <v>0.13600000000000001</v>
      </c>
      <c r="BV4" s="10">
        <v>2.133</v>
      </c>
      <c r="BW4" s="10">
        <v>3.3000000000000002E-2</v>
      </c>
      <c r="BX4" s="10" t="s">
        <v>121</v>
      </c>
      <c r="BY4" s="10">
        <v>8.0000000000000002E-3</v>
      </c>
      <c r="BZ4" s="10">
        <v>1.0580000000000001</v>
      </c>
      <c r="CA4" s="10">
        <v>3.2000000000000001E-2</v>
      </c>
      <c r="CB4" s="10" t="s">
        <v>121</v>
      </c>
      <c r="CC4" s="10">
        <v>12.105</v>
      </c>
      <c r="CD4" s="10">
        <v>0.23300000000000001</v>
      </c>
      <c r="CE4" s="10">
        <v>8.0000000000000002E-3</v>
      </c>
      <c r="CF4" s="10">
        <v>2E-3</v>
      </c>
      <c r="CG4" s="10">
        <v>1E-3</v>
      </c>
      <c r="CH4" s="10" t="s">
        <v>121</v>
      </c>
      <c r="CI4" s="10">
        <v>2E-3</v>
      </c>
      <c r="CJ4" s="10">
        <v>0.55600000000000005</v>
      </c>
      <c r="CK4" s="10">
        <v>7.6999999999999999E-2</v>
      </c>
      <c r="CL4" s="10" t="s">
        <v>121</v>
      </c>
      <c r="CM4" s="10">
        <v>2E-3</v>
      </c>
      <c r="CN4" s="10">
        <v>3.0000000000000001E-3</v>
      </c>
      <c r="CO4" s="10">
        <v>1E-3</v>
      </c>
      <c r="CP4" s="10">
        <v>1.7</v>
      </c>
      <c r="CQ4" s="10">
        <v>0.04</v>
      </c>
      <c r="CR4" s="10" t="s">
        <v>121</v>
      </c>
      <c r="CS4" s="10">
        <v>2E-3</v>
      </c>
      <c r="CT4" s="10">
        <v>10.302</v>
      </c>
      <c r="CU4" s="10">
        <v>0.33</v>
      </c>
      <c r="CV4" s="10">
        <v>2.5000000000000001E-2</v>
      </c>
      <c r="CW4" s="10">
        <v>1E-3</v>
      </c>
      <c r="CX4" s="10">
        <v>0.82399999999999995</v>
      </c>
      <c r="CY4" s="10">
        <v>1.7999999999999999E-2</v>
      </c>
      <c r="CZ4" s="10" t="s">
        <v>121</v>
      </c>
      <c r="DA4" s="10">
        <v>2E-3</v>
      </c>
      <c r="DB4" s="10">
        <v>3.9E-2</v>
      </c>
      <c r="DC4" s="10">
        <v>6.0000000000000001E-3</v>
      </c>
      <c r="DD4" s="10" t="s">
        <v>121</v>
      </c>
      <c r="DE4" s="10">
        <v>8.9999999999999993E-3</v>
      </c>
      <c r="DF4" s="10">
        <v>0.78600000000000003</v>
      </c>
      <c r="DG4" s="10">
        <v>8.0000000000000002E-3</v>
      </c>
      <c r="DH4" s="10">
        <v>2.4E-2</v>
      </c>
      <c r="DI4" s="98">
        <v>1E-3</v>
      </c>
      <c r="DJ4" s="10">
        <v>8.0000000000000002E-3</v>
      </c>
      <c r="DK4" s="10">
        <v>1E-3</v>
      </c>
    </row>
    <row r="5" spans="1:132">
      <c r="A5" s="1">
        <v>44623</v>
      </c>
      <c r="B5" s="64" t="s">
        <v>895</v>
      </c>
      <c r="C5" s="25" t="s">
        <v>749</v>
      </c>
      <c r="H5" s="3" t="e">
        <v>#DIV/0!</v>
      </c>
      <c r="I5" s="4" t="e">
        <v>#DIV/0!</v>
      </c>
      <c r="J5" s="4" t="e">
        <v>#DIV/0!</v>
      </c>
      <c r="N5" s="37" t="e">
        <v>#DIV/0!</v>
      </c>
      <c r="O5" s="37" t="e">
        <v>#DIV/0!</v>
      </c>
      <c r="P5" s="5" t="e">
        <v>#DIV/0!</v>
      </c>
      <c r="Q5" s="5" t="e">
        <v>#DIV/0!</v>
      </c>
      <c r="U5" s="15" t="e">
        <v>#DIV/0!</v>
      </c>
      <c r="V5" s="21">
        <v>3.98</v>
      </c>
      <c r="X5" s="2">
        <v>9.23</v>
      </c>
      <c r="Y5" s="2">
        <v>4.32</v>
      </c>
      <c r="Z5" s="21">
        <v>694</v>
      </c>
      <c r="AB5" s="14">
        <v>2035.9778721352457</v>
      </c>
      <c r="AC5" s="21">
        <v>86.438000000000002</v>
      </c>
      <c r="AD5" s="21">
        <v>149.31399999999999</v>
      </c>
      <c r="AE5" s="21">
        <v>86.742000000000004</v>
      </c>
      <c r="AF5" s="7" t="e">
        <v>#REF!</v>
      </c>
      <c r="AH5" s="8" t="e">
        <v>#DIV/0!</v>
      </c>
      <c r="AI5" s="7" t="e">
        <v>#DIV/0!</v>
      </c>
      <c r="AJ5" s="6">
        <v>23.45</v>
      </c>
      <c r="AK5" s="2">
        <v>0.16500000000000001</v>
      </c>
      <c r="AO5" s="24" t="s">
        <v>749</v>
      </c>
      <c r="AP5" s="10">
        <v>0.20599999999999999</v>
      </c>
      <c r="AQ5" s="10">
        <v>4.0000000000000001E-3</v>
      </c>
      <c r="AR5" s="10">
        <v>2.4E-2</v>
      </c>
      <c r="AS5" s="10">
        <v>4.0000000000000001E-3</v>
      </c>
      <c r="AT5" s="10">
        <v>5.0000000000000001E-3</v>
      </c>
      <c r="AU5" s="10">
        <v>3.0000000000000001E-3</v>
      </c>
      <c r="AV5" s="10">
        <v>1.4999999999999999E-2</v>
      </c>
      <c r="AW5" s="10">
        <v>2E-3</v>
      </c>
      <c r="AX5" s="10">
        <v>2E-3</v>
      </c>
      <c r="AY5" s="10">
        <v>1E-3</v>
      </c>
      <c r="AZ5" s="10">
        <v>4.5999999999999999E-2</v>
      </c>
      <c r="BA5" s="10">
        <v>4.0000000000000001E-3</v>
      </c>
      <c r="BB5" s="10">
        <v>5.8000000000000003E-2</v>
      </c>
      <c r="BC5" s="10">
        <v>3.0000000000000001E-3</v>
      </c>
      <c r="BD5" s="10">
        <v>15.394</v>
      </c>
      <c r="BE5" s="10">
        <v>9.9000000000000005E-2</v>
      </c>
      <c r="BF5" s="10" t="s">
        <v>121</v>
      </c>
      <c r="BG5" s="10">
        <v>1.0999999999999999E-2</v>
      </c>
      <c r="BH5" s="10">
        <v>1.829</v>
      </c>
      <c r="BI5" s="10">
        <v>0.66</v>
      </c>
      <c r="BJ5" s="10" t="s">
        <v>121</v>
      </c>
      <c r="BK5" s="10">
        <v>5.0000000000000001E-3</v>
      </c>
      <c r="BL5" s="10">
        <v>2E-3</v>
      </c>
      <c r="BM5" s="10">
        <v>1E-3</v>
      </c>
      <c r="BN5" s="10">
        <v>9.2999999999999999E-2</v>
      </c>
      <c r="BO5" s="10">
        <v>8.9999999999999993E-3</v>
      </c>
      <c r="BP5" s="10">
        <v>61.103999999999999</v>
      </c>
      <c r="BQ5" s="10">
        <v>0.216</v>
      </c>
      <c r="BR5" s="10" t="s">
        <v>121</v>
      </c>
      <c r="BS5" s="10">
        <v>2E-3</v>
      </c>
      <c r="BT5" s="10">
        <v>10.141999999999999</v>
      </c>
      <c r="BU5" s="10">
        <v>0.159</v>
      </c>
      <c r="BV5" s="10">
        <v>0.48899999999999999</v>
      </c>
      <c r="BW5" s="10">
        <v>1.4E-2</v>
      </c>
      <c r="BX5" s="10" t="s">
        <v>121</v>
      </c>
      <c r="BY5" s="10">
        <v>0.02</v>
      </c>
      <c r="BZ5" s="10">
        <v>0.23200000000000001</v>
      </c>
      <c r="CA5" s="10">
        <v>2.9000000000000001E-2</v>
      </c>
      <c r="CB5" s="10" t="s">
        <v>121</v>
      </c>
      <c r="CC5" s="10">
        <v>7.31</v>
      </c>
      <c r="CD5" s="10">
        <v>0.98299999999999998</v>
      </c>
      <c r="CE5" s="10">
        <v>1.7000000000000001E-2</v>
      </c>
      <c r="CF5" s="10">
        <v>3.0000000000000001E-3</v>
      </c>
      <c r="CG5" s="10">
        <v>1E-3</v>
      </c>
      <c r="CH5" s="10" t="s">
        <v>121</v>
      </c>
      <c r="CI5" s="10">
        <v>2E-3</v>
      </c>
      <c r="CJ5" s="10">
        <v>0.41899999999999998</v>
      </c>
      <c r="CK5" s="10">
        <v>5.0999999999999997E-2</v>
      </c>
      <c r="CL5" s="10" t="s">
        <v>121</v>
      </c>
      <c r="CM5" s="10">
        <v>2E-3</v>
      </c>
      <c r="CN5" s="10" t="s">
        <v>121</v>
      </c>
      <c r="CO5" s="10">
        <v>2E-3</v>
      </c>
      <c r="CP5" s="10">
        <v>0.52700000000000002</v>
      </c>
      <c r="CQ5" s="10">
        <v>0.02</v>
      </c>
      <c r="CR5" s="10" t="s">
        <v>121</v>
      </c>
      <c r="CS5" s="10">
        <v>2E-3</v>
      </c>
      <c r="CT5" s="10">
        <v>2.5419999999999998</v>
      </c>
      <c r="CU5" s="10">
        <v>0.17599999999999999</v>
      </c>
      <c r="CV5" s="10">
        <v>1.2E-2</v>
      </c>
      <c r="CW5" s="10">
        <v>1E-3</v>
      </c>
      <c r="CX5" s="10">
        <v>0.2</v>
      </c>
      <c r="CY5" s="10">
        <v>1.4999999999999999E-2</v>
      </c>
      <c r="CZ5" s="10" t="s">
        <v>121</v>
      </c>
      <c r="DA5" s="10">
        <v>2E-3</v>
      </c>
      <c r="DB5" s="10">
        <v>3.2000000000000001E-2</v>
      </c>
      <c r="DC5" s="10">
        <v>6.0000000000000001E-3</v>
      </c>
      <c r="DD5" s="10" t="s">
        <v>121</v>
      </c>
      <c r="DE5" s="10">
        <v>3.4000000000000002E-2</v>
      </c>
      <c r="DF5" s="10">
        <v>5.6130000000000004</v>
      </c>
      <c r="DG5" s="10">
        <v>5.1999999999999998E-2</v>
      </c>
      <c r="DH5" s="10">
        <v>8.0000000000000002E-3</v>
      </c>
      <c r="DI5" s="98">
        <v>1E-3</v>
      </c>
      <c r="DJ5" s="10">
        <v>3.0000000000000001E-3</v>
      </c>
      <c r="DK5" s="10">
        <v>1E-3</v>
      </c>
    </row>
    <row r="6" spans="1:132">
      <c r="A6" s="11">
        <v>44564</v>
      </c>
      <c r="B6" s="64" t="s">
        <v>84</v>
      </c>
      <c r="C6" s="25" t="s">
        <v>838</v>
      </c>
      <c r="H6" s="3" t="e">
        <f>((F6)/(E6/100))</f>
        <v>#DIV/0!</v>
      </c>
      <c r="I6" s="4" t="e">
        <f>E6/F6</f>
        <v>#DIV/0!</v>
      </c>
      <c r="J6" s="4" t="e">
        <f>100/G6</f>
        <v>#DIV/0!</v>
      </c>
      <c r="N6" s="37" t="e">
        <f>M6/(K6/100)</f>
        <v>#DIV/0!</v>
      </c>
      <c r="O6" s="37" t="e">
        <f>N6/J6</f>
        <v>#DIV/0!</v>
      </c>
      <c r="P6" s="5" t="e">
        <f>M6/(L6/100)</f>
        <v>#DIV/0!</v>
      </c>
      <c r="Q6" s="5" t="e">
        <f>P6*I6</f>
        <v>#DIV/0!</v>
      </c>
      <c r="U6" s="15" t="e">
        <f>100-(T6-R6)/S6*100</f>
        <v>#DIV/0!</v>
      </c>
      <c r="AB6" s="14" t="e">
        <f>((AE6-AC6)*(1000/AD6))*1000</f>
        <v>#DIV/0!</v>
      </c>
      <c r="AF6" s="7" t="e">
        <f>#REF!*0.8</f>
        <v>#REF!</v>
      </c>
      <c r="AH6" s="8" t="e">
        <f>((AG6)*(H6/100))</f>
        <v>#DIV/0!</v>
      </c>
      <c r="AI6" s="7" t="e">
        <f>AG6/AH6</f>
        <v>#DIV/0!</v>
      </c>
      <c r="AO6" s="20" t="s">
        <v>849</v>
      </c>
      <c r="DI6" s="99"/>
      <c r="DL6" s="61">
        <f t="shared" ref="DL6:DL9" si="0">AO10</f>
        <v>0</v>
      </c>
    </row>
    <row r="7" spans="1:132">
      <c r="A7" s="11">
        <v>44564</v>
      </c>
      <c r="B7" s="64" t="s">
        <v>372</v>
      </c>
      <c r="C7" s="25" t="s">
        <v>125</v>
      </c>
      <c r="D7" s="21">
        <v>36</v>
      </c>
      <c r="E7" s="2">
        <v>100</v>
      </c>
      <c r="F7" s="2">
        <v>64</v>
      </c>
      <c r="H7" s="3">
        <f>((F7)/(E7/100))</f>
        <v>64</v>
      </c>
      <c r="I7" s="4">
        <f>E7/F7</f>
        <v>1.5625</v>
      </c>
      <c r="J7" s="4" t="e">
        <f>100/G7</f>
        <v>#DIV/0!</v>
      </c>
      <c r="N7" s="37" t="e">
        <f>M7/(K7/100)</f>
        <v>#DIV/0!</v>
      </c>
      <c r="O7" s="37" t="e">
        <f>N7/J7</f>
        <v>#DIV/0!</v>
      </c>
      <c r="P7" s="5" t="e">
        <f>M7/(L7/100)</f>
        <v>#DIV/0!</v>
      </c>
      <c r="Q7" s="5" t="e">
        <f>P7*I7</f>
        <v>#DIV/0!</v>
      </c>
      <c r="U7" s="15" t="e">
        <f>100-(T7-R7)/S7*100</f>
        <v>#DIV/0!</v>
      </c>
      <c r="V7" s="21">
        <v>1.19</v>
      </c>
      <c r="X7" s="2">
        <v>12.03</v>
      </c>
      <c r="Y7" s="2">
        <v>10.98</v>
      </c>
      <c r="Z7" s="21">
        <v>2272</v>
      </c>
      <c r="AB7" s="14" t="e">
        <f>((AE7-AC7)*(1000/AD7))*1000</f>
        <v>#DIV/0!</v>
      </c>
      <c r="AF7" s="7" t="e">
        <f>#REF!*0.8</f>
        <v>#REF!</v>
      </c>
      <c r="AG7" s="2">
        <v>157</v>
      </c>
      <c r="AH7" s="8">
        <f>((AG7)*(H7/100))</f>
        <v>100.48</v>
      </c>
      <c r="AI7" s="7">
        <f>AG7/AH7</f>
        <v>1.5625</v>
      </c>
      <c r="AJ7" s="6">
        <v>22.77</v>
      </c>
      <c r="AK7" s="2">
        <v>1.044</v>
      </c>
      <c r="AO7" s="20" t="s">
        <v>856</v>
      </c>
      <c r="AP7" s="10">
        <v>0.14199999999999999</v>
      </c>
      <c r="AQ7" s="10">
        <v>2E-3</v>
      </c>
      <c r="AR7" s="10">
        <v>0.05</v>
      </c>
      <c r="AS7" s="10">
        <v>3.0000000000000001E-3</v>
      </c>
      <c r="AT7" s="10">
        <v>8.0000000000000002E-3</v>
      </c>
      <c r="AU7" s="10">
        <v>2E-3</v>
      </c>
      <c r="AV7" s="10">
        <v>1.9E-2</v>
      </c>
      <c r="AW7" s="10">
        <v>2E-3</v>
      </c>
      <c r="AX7" s="10">
        <v>2E-3</v>
      </c>
      <c r="AY7" s="10">
        <v>1E-3</v>
      </c>
      <c r="AZ7" s="10">
        <v>4.4999999999999998E-2</v>
      </c>
      <c r="BA7" s="10">
        <v>3.0000000000000001E-3</v>
      </c>
      <c r="BB7" s="10">
        <v>0.157</v>
      </c>
      <c r="BC7" s="10">
        <v>3.0000000000000001E-3</v>
      </c>
      <c r="BD7" s="10">
        <v>3.839</v>
      </c>
      <c r="BE7" s="10">
        <v>3.1E-2</v>
      </c>
      <c r="BF7" s="10" t="s">
        <v>121</v>
      </c>
      <c r="BG7" s="10">
        <v>4.0000000000000001E-3</v>
      </c>
      <c r="BH7" s="10">
        <v>3.355</v>
      </c>
      <c r="BI7" s="10">
        <v>1.056</v>
      </c>
      <c r="BJ7" s="10">
        <v>3.0000000000000001E-3</v>
      </c>
      <c r="BK7" s="10">
        <v>2E-3</v>
      </c>
      <c r="BL7" s="10" t="s">
        <v>121</v>
      </c>
      <c r="BM7" s="10">
        <v>2E-3</v>
      </c>
      <c r="BN7" s="10">
        <v>0.53400000000000003</v>
      </c>
      <c r="BO7" s="10">
        <v>1.2E-2</v>
      </c>
      <c r="BP7" s="10">
        <v>61.457999999999998</v>
      </c>
      <c r="BQ7" s="10">
        <v>0.15</v>
      </c>
      <c r="BR7" s="10">
        <v>2E-3</v>
      </c>
      <c r="BS7" s="10">
        <v>1E-3</v>
      </c>
      <c r="BT7" s="10">
        <v>16.489000000000001</v>
      </c>
      <c r="BU7" s="10">
        <v>0.14799999999999999</v>
      </c>
      <c r="BV7" s="10">
        <v>1.7290000000000001</v>
      </c>
      <c r="BW7" s="10">
        <v>3.1E-2</v>
      </c>
      <c r="BX7" s="10" t="s">
        <v>121</v>
      </c>
      <c r="BY7" s="10">
        <v>8.9999999999999993E-3</v>
      </c>
      <c r="BZ7" s="10">
        <v>0.751</v>
      </c>
      <c r="CA7" s="10">
        <v>2.9000000000000001E-2</v>
      </c>
      <c r="CB7" s="10" t="s">
        <v>121</v>
      </c>
      <c r="CC7" s="10">
        <v>11.007999999999999</v>
      </c>
      <c r="CD7" s="10">
        <v>0.17</v>
      </c>
      <c r="CE7" s="10">
        <v>7.0000000000000001E-3</v>
      </c>
      <c r="CF7" s="10">
        <v>3.0000000000000001E-3</v>
      </c>
      <c r="CG7" s="10">
        <v>1E-3</v>
      </c>
      <c r="CH7" s="10" t="s">
        <v>121</v>
      </c>
      <c r="CI7" s="10">
        <v>2E-3</v>
      </c>
      <c r="CJ7" s="10">
        <v>0.35899999999999999</v>
      </c>
      <c r="CK7" s="10">
        <v>7.6999999999999999E-2</v>
      </c>
      <c r="CL7" s="10" t="s">
        <v>121</v>
      </c>
      <c r="CM7" s="10">
        <v>2E-3</v>
      </c>
      <c r="CN7" s="10">
        <v>3.0000000000000001E-3</v>
      </c>
      <c r="CO7" s="10">
        <v>1E-3</v>
      </c>
      <c r="CP7" s="10">
        <v>2.0859999999999999</v>
      </c>
      <c r="CQ7" s="10">
        <v>4.4999999999999998E-2</v>
      </c>
      <c r="CR7" s="10" t="s">
        <v>121</v>
      </c>
      <c r="CS7" s="10">
        <v>2E-3</v>
      </c>
      <c r="CT7" s="10">
        <v>7.008</v>
      </c>
      <c r="CU7" s="10">
        <v>0.30499999999999999</v>
      </c>
      <c r="CV7" s="10">
        <v>3.5000000000000003E-2</v>
      </c>
      <c r="CW7" s="10">
        <v>1E-3</v>
      </c>
      <c r="CX7" s="10">
        <v>0.77600000000000002</v>
      </c>
      <c r="CY7" s="10">
        <v>1.9E-2</v>
      </c>
      <c r="CZ7" s="10" t="s">
        <v>121</v>
      </c>
      <c r="DA7" s="10">
        <v>2E-3</v>
      </c>
      <c r="DB7" s="10">
        <v>4.5999999999999999E-2</v>
      </c>
      <c r="DC7" s="10">
        <v>6.0000000000000001E-3</v>
      </c>
      <c r="DD7" s="10" t="s">
        <v>121</v>
      </c>
      <c r="DE7" s="10">
        <v>1.4E-2</v>
      </c>
      <c r="DF7" s="10">
        <v>0.88400000000000001</v>
      </c>
      <c r="DG7" s="10">
        <v>8.9999999999999993E-3</v>
      </c>
      <c r="DH7" s="10">
        <v>2.1000000000000001E-2</v>
      </c>
      <c r="DI7" s="98">
        <v>1E-3</v>
      </c>
      <c r="DJ7" s="10">
        <v>1.0999999999999999E-2</v>
      </c>
      <c r="DK7" s="10">
        <v>1E-3</v>
      </c>
      <c r="DL7" s="61" t="str">
        <f t="shared" si="0"/>
        <v>DK III 2562 03.01.2022</v>
      </c>
      <c r="DM7" s="10">
        <v>0.181217751747834</v>
      </c>
      <c r="DN7" s="10">
        <v>3.1217413248677599E-2</v>
      </c>
      <c r="DO7" s="10">
        <v>-2.8982384091125199E-3</v>
      </c>
      <c r="DP7" s="10">
        <v>2.4659283898598498E-2</v>
      </c>
      <c r="DQ7" s="10">
        <v>0.98406813026671702</v>
      </c>
      <c r="DR7" s="10">
        <v>-0.118219807383524</v>
      </c>
      <c r="DS7" s="10">
        <v>-4.4250471579581601E-3</v>
      </c>
      <c r="DT7" s="10">
        <v>1.7445335484355801E-3</v>
      </c>
      <c r="DU7" s="10">
        <v>3.2817111376198402E-2</v>
      </c>
      <c r="DV7" s="10">
        <v>0.11236871023451001</v>
      </c>
      <c r="DW7" s="10">
        <v>7.5803047948692207E-2</v>
      </c>
      <c r="DX7" s="10">
        <v>0.13377095692131</v>
      </c>
      <c r="DY7" s="10">
        <v>0.75849865960664997</v>
      </c>
      <c r="DZ7" s="10">
        <v>321.927436367018</v>
      </c>
      <c r="EA7" s="10">
        <v>775.05633573725595</v>
      </c>
      <c r="EB7" s="10">
        <v>0.220014963744085</v>
      </c>
    </row>
    <row r="8" spans="1:132">
      <c r="A8" s="11">
        <v>44564</v>
      </c>
      <c r="B8" s="64"/>
      <c r="C8" s="25" t="s">
        <v>727</v>
      </c>
      <c r="H8" s="3" t="e">
        <f>((F8)/(E8/100))</f>
        <v>#DIV/0!</v>
      </c>
      <c r="I8" s="4" t="e">
        <f>E8/F8</f>
        <v>#DIV/0!</v>
      </c>
      <c r="J8" s="4" t="e">
        <f>100/G8</f>
        <v>#DIV/0!</v>
      </c>
      <c r="N8" s="37" t="e">
        <f>M8/(K8/100)</f>
        <v>#DIV/0!</v>
      </c>
      <c r="O8" s="37" t="e">
        <f>N8/J8</f>
        <v>#DIV/0!</v>
      </c>
      <c r="P8" s="5" t="e">
        <f>M8/(L8/100)</f>
        <v>#DIV/0!</v>
      </c>
      <c r="Q8" s="5" t="e">
        <f>P8*I8</f>
        <v>#DIV/0!</v>
      </c>
      <c r="U8" s="15" t="e">
        <f>100-(T8-R8)/S8*100</f>
        <v>#DIV/0!</v>
      </c>
      <c r="AB8" s="14" t="e">
        <f>((AE8-AC8)*(1000/AD8))*1000</f>
        <v>#DIV/0!</v>
      </c>
      <c r="AF8" s="7" t="e">
        <f>#REF!*0.8</f>
        <v>#REF!</v>
      </c>
      <c r="AH8" s="8" t="e">
        <f>((AG8)*(H8/100))</f>
        <v>#DIV/0!</v>
      </c>
      <c r="AI8" s="7" t="e">
        <f>AG8/AH8</f>
        <v>#DIV/0!</v>
      </c>
      <c r="AO8" s="24" t="s">
        <v>855</v>
      </c>
      <c r="AP8" s="10">
        <v>1.2999999999999999E-2</v>
      </c>
      <c r="AQ8" s="10">
        <v>1E-3</v>
      </c>
      <c r="AR8" s="10">
        <v>3.5000000000000003E-2</v>
      </c>
      <c r="AS8" s="10">
        <v>3.0000000000000001E-3</v>
      </c>
      <c r="AT8" s="10">
        <v>4.0000000000000001E-3</v>
      </c>
      <c r="AU8" s="10">
        <v>2E-3</v>
      </c>
      <c r="AV8" s="10">
        <v>1.2999999999999999E-2</v>
      </c>
      <c r="AW8" s="10">
        <v>2E-3</v>
      </c>
      <c r="AX8" s="10" t="s">
        <v>121</v>
      </c>
      <c r="AY8" s="10">
        <v>2E-3</v>
      </c>
      <c r="AZ8" s="10">
        <v>3.7999999999999999E-2</v>
      </c>
      <c r="BA8" s="10">
        <v>3.0000000000000001E-3</v>
      </c>
      <c r="BB8" s="10">
        <v>5.3999999999999999E-2</v>
      </c>
      <c r="BC8" s="10">
        <v>2E-3</v>
      </c>
      <c r="BD8" s="10">
        <v>4.649</v>
      </c>
      <c r="BE8" s="10">
        <v>4.1000000000000002E-2</v>
      </c>
      <c r="BF8" s="10" t="s">
        <v>121</v>
      </c>
      <c r="BG8" s="10">
        <v>3.0000000000000001E-3</v>
      </c>
      <c r="BH8" s="10">
        <v>5.2709999999999999</v>
      </c>
      <c r="BI8" s="10">
        <v>1.28</v>
      </c>
      <c r="BJ8" s="10">
        <v>2E-3</v>
      </c>
      <c r="BK8" s="10">
        <v>1E-3</v>
      </c>
      <c r="BL8" s="10" t="s">
        <v>121</v>
      </c>
      <c r="BM8" s="10">
        <v>2E-3</v>
      </c>
      <c r="BN8" s="10">
        <v>2.1850000000000001</v>
      </c>
      <c r="BO8" s="10">
        <v>3.4000000000000002E-2</v>
      </c>
      <c r="BP8" s="10">
        <v>58.957000000000001</v>
      </c>
      <c r="BQ8" s="10">
        <v>0.17699999999999999</v>
      </c>
      <c r="BR8" s="10">
        <v>3.0000000000000001E-3</v>
      </c>
      <c r="BS8" s="10">
        <v>1E-3</v>
      </c>
      <c r="BT8" s="10">
        <v>11.943</v>
      </c>
      <c r="BU8" s="10">
        <v>0.126</v>
      </c>
      <c r="BV8" s="10">
        <v>0.33400000000000002</v>
      </c>
      <c r="BW8" s="10">
        <v>1.4E-2</v>
      </c>
      <c r="BX8" s="10" t="s">
        <v>121</v>
      </c>
      <c r="BY8" s="10">
        <v>1.0999999999999999E-2</v>
      </c>
      <c r="BZ8" s="10">
        <v>0.60099999999999998</v>
      </c>
      <c r="CA8" s="10">
        <v>2.7E-2</v>
      </c>
      <c r="CB8" s="10" t="s">
        <v>121</v>
      </c>
      <c r="CC8" s="10">
        <v>10.957000000000001</v>
      </c>
      <c r="CD8" s="10">
        <v>0.1</v>
      </c>
      <c r="CE8" s="10">
        <v>7.0000000000000001E-3</v>
      </c>
      <c r="CF8" s="10">
        <v>3.0000000000000001E-3</v>
      </c>
      <c r="CG8" s="10">
        <v>1E-3</v>
      </c>
      <c r="CH8" s="10">
        <v>2E-3</v>
      </c>
      <c r="CI8" s="10">
        <v>1E-3</v>
      </c>
      <c r="CJ8" s="10">
        <v>1.018</v>
      </c>
      <c r="CK8" s="10">
        <v>8.8999999999999996E-2</v>
      </c>
      <c r="CL8" s="10" t="s">
        <v>121</v>
      </c>
      <c r="CM8" s="10">
        <v>2E-3</v>
      </c>
      <c r="CN8" s="10">
        <v>2E-3</v>
      </c>
      <c r="CO8" s="10">
        <v>1E-3</v>
      </c>
      <c r="CP8" s="10">
        <v>4.452</v>
      </c>
      <c r="CQ8" s="10">
        <v>0.06</v>
      </c>
      <c r="CR8" s="10" t="s">
        <v>121</v>
      </c>
      <c r="CS8" s="10">
        <v>2E-3</v>
      </c>
      <c r="CT8" s="10">
        <v>8.5419999999999998</v>
      </c>
      <c r="CU8" s="10">
        <v>0.30199999999999999</v>
      </c>
      <c r="CV8" s="10">
        <v>4.7E-2</v>
      </c>
      <c r="CW8" s="10">
        <v>1E-3</v>
      </c>
      <c r="CX8" s="10">
        <v>1.1990000000000001</v>
      </c>
      <c r="CY8" s="10">
        <v>2.1999999999999999E-2</v>
      </c>
      <c r="CZ8" s="10" t="s">
        <v>121</v>
      </c>
      <c r="DA8" s="10">
        <v>2E-3</v>
      </c>
      <c r="DB8" s="10">
        <v>2.1000000000000001E-2</v>
      </c>
      <c r="DC8" s="10">
        <v>7.0000000000000001E-3</v>
      </c>
      <c r="DD8" s="10" t="s">
        <v>121</v>
      </c>
      <c r="DE8" s="10">
        <v>8.9999999999999993E-3</v>
      </c>
      <c r="DF8" s="10">
        <v>0.47699999999999998</v>
      </c>
      <c r="DG8" s="10">
        <v>6.0000000000000001E-3</v>
      </c>
      <c r="DH8" s="10">
        <v>1.4999999999999999E-2</v>
      </c>
      <c r="DI8" s="98">
        <v>1E-3</v>
      </c>
      <c r="DJ8" s="10">
        <v>3.0000000000000001E-3</v>
      </c>
      <c r="DK8" s="10">
        <v>1E-3</v>
      </c>
      <c r="DL8" s="61" t="str">
        <f t="shared" si="0"/>
        <v>DK II W2 03.01.2022</v>
      </c>
      <c r="DM8" s="10">
        <v>1.9764428069064099</v>
      </c>
      <c r="DN8" s="10">
        <v>1.29986844864667E-2</v>
      </c>
      <c r="DO8" s="10">
        <v>8.8990989732435806E-3</v>
      </c>
      <c r="DP8" s="10">
        <v>3.1974581248815498E-2</v>
      </c>
      <c r="DQ8" s="10">
        <v>0.72929469755293796</v>
      </c>
      <c r="DR8" s="10">
        <v>0.39741168722519299</v>
      </c>
      <c r="DS8" s="10">
        <v>8.2984271738414696E-3</v>
      </c>
      <c r="DT8" s="10">
        <v>5.9040064171124104E-4</v>
      </c>
      <c r="DU8" s="10">
        <v>4.1606187902730102E-2</v>
      </c>
      <c r="DV8" s="10">
        <v>0.91596805922638802</v>
      </c>
      <c r="DW8" s="10">
        <v>1.4662514745988E-2</v>
      </c>
      <c r="DX8" s="10">
        <v>3.47226413469294E-2</v>
      </c>
      <c r="DY8" s="10">
        <v>0.68495874714857996</v>
      </c>
      <c r="DZ8" s="10">
        <v>115.179751308394</v>
      </c>
      <c r="EA8" s="10">
        <v>328.96262342126897</v>
      </c>
      <c r="EB8" s="10">
        <v>0.14316668219470799</v>
      </c>
    </row>
    <row r="9" spans="1:132">
      <c r="A9" s="11">
        <v>44564</v>
      </c>
      <c r="B9" s="64"/>
      <c r="C9" s="25" t="s">
        <v>843</v>
      </c>
      <c r="H9" s="3" t="e">
        <f>((F9)/(E9/100))</f>
        <v>#DIV/0!</v>
      </c>
      <c r="I9" s="4" t="e">
        <f>E9/F9</f>
        <v>#DIV/0!</v>
      </c>
      <c r="J9" s="4" t="e">
        <f>100/G9</f>
        <v>#DIV/0!</v>
      </c>
      <c r="N9" s="37" t="e">
        <f>M9/(K9/100)</f>
        <v>#DIV/0!</v>
      </c>
      <c r="O9" s="37" t="e">
        <f>N9/J9</f>
        <v>#DIV/0!</v>
      </c>
      <c r="P9" s="5" t="e">
        <f>M9/(L9/100)</f>
        <v>#DIV/0!</v>
      </c>
      <c r="Q9" s="5" t="e">
        <f>P9*I9</f>
        <v>#DIV/0!</v>
      </c>
      <c r="U9" s="15" t="e">
        <f>100-(T9-R9)/S9*100</f>
        <v>#DIV/0!</v>
      </c>
      <c r="X9" s="2">
        <v>11.01</v>
      </c>
      <c r="Y9" s="2">
        <v>1.55</v>
      </c>
      <c r="AB9" s="14" t="e">
        <f>((AE9-AC9)*(1000/AD9))*1000</f>
        <v>#DIV/0!</v>
      </c>
      <c r="AF9" s="7" t="e">
        <f>#REF!*0.8</f>
        <v>#REF!</v>
      </c>
      <c r="AG9" s="2">
        <v>100</v>
      </c>
      <c r="AH9" s="8" t="e">
        <f>((AG9)*(H9/100))</f>
        <v>#DIV/0!</v>
      </c>
      <c r="AI9" s="7" t="e">
        <f>AG9/AH9</f>
        <v>#DIV/0!</v>
      </c>
      <c r="AJ9" s="6">
        <v>1.0529999999999999</v>
      </c>
      <c r="AK9" s="2">
        <v>0.879</v>
      </c>
      <c r="AP9" s="10">
        <v>0.108</v>
      </c>
      <c r="AQ9" s="10">
        <v>2E-3</v>
      </c>
      <c r="AR9" s="10">
        <v>3.6999999999999998E-2</v>
      </c>
      <c r="AS9" s="10">
        <v>3.0000000000000001E-3</v>
      </c>
      <c r="AT9" s="10">
        <v>6.0000000000000001E-3</v>
      </c>
      <c r="AU9" s="10">
        <v>2E-3</v>
      </c>
      <c r="AV9" s="10">
        <v>3.5000000000000003E-2</v>
      </c>
      <c r="AW9" s="10">
        <v>2E-3</v>
      </c>
      <c r="AX9" s="10" t="s">
        <v>121</v>
      </c>
      <c r="AY9" s="10">
        <v>2E-3</v>
      </c>
      <c r="AZ9" s="10">
        <v>4.4999999999999998E-2</v>
      </c>
      <c r="BA9" s="10">
        <v>3.0000000000000001E-3</v>
      </c>
      <c r="BB9" s="10">
        <v>0.13</v>
      </c>
      <c r="BC9" s="10">
        <v>3.0000000000000001E-3</v>
      </c>
      <c r="BD9" s="10">
        <v>4.8609999999999998</v>
      </c>
      <c r="BE9" s="10">
        <v>3.5999999999999997E-2</v>
      </c>
      <c r="BF9" s="10" t="s">
        <v>121</v>
      </c>
      <c r="BG9" s="10">
        <v>4.0000000000000001E-3</v>
      </c>
      <c r="BH9" s="10">
        <v>3.7570000000000001</v>
      </c>
      <c r="BI9" s="10">
        <v>1.054</v>
      </c>
      <c r="BJ9" s="10">
        <v>3.0000000000000001E-3</v>
      </c>
      <c r="BK9" s="10">
        <v>2E-3</v>
      </c>
      <c r="BL9" s="10" t="s">
        <v>121</v>
      </c>
      <c r="BM9" s="10">
        <v>2E-3</v>
      </c>
      <c r="BN9" s="10">
        <v>0.22800000000000001</v>
      </c>
      <c r="BO9" s="10">
        <v>8.0000000000000002E-3</v>
      </c>
      <c r="BP9" s="10">
        <v>56.624000000000002</v>
      </c>
      <c r="BQ9" s="10">
        <v>0.16400000000000001</v>
      </c>
      <c r="BR9" s="10" t="s">
        <v>121</v>
      </c>
      <c r="BS9" s="10">
        <v>2E-3</v>
      </c>
      <c r="BT9" s="10">
        <v>16.145</v>
      </c>
      <c r="BU9" s="10">
        <v>0.14799999999999999</v>
      </c>
      <c r="BV9" s="10">
        <v>1.52</v>
      </c>
      <c r="BW9" s="10">
        <v>2.9000000000000001E-2</v>
      </c>
      <c r="BX9" s="10" t="s">
        <v>121</v>
      </c>
      <c r="BY9" s="10">
        <v>1.0999999999999999E-2</v>
      </c>
      <c r="BZ9" s="10">
        <v>1.56</v>
      </c>
      <c r="CA9" s="10">
        <v>0.04</v>
      </c>
      <c r="CB9" s="10" t="s">
        <v>121</v>
      </c>
      <c r="CC9" s="10">
        <v>8.9120000000000008</v>
      </c>
      <c r="CD9" s="10">
        <v>0.17899999999999999</v>
      </c>
      <c r="CE9" s="10">
        <v>7.0000000000000001E-3</v>
      </c>
      <c r="CF9" s="10">
        <v>1.0999999999999999E-2</v>
      </c>
      <c r="CG9" s="10">
        <v>1E-3</v>
      </c>
      <c r="CH9" s="10">
        <v>4.0000000000000001E-3</v>
      </c>
      <c r="CI9" s="10">
        <v>1E-3</v>
      </c>
      <c r="CJ9" s="10">
        <v>0.621</v>
      </c>
      <c r="CK9" s="10">
        <v>8.3000000000000004E-2</v>
      </c>
      <c r="CL9" s="10" t="s">
        <v>121</v>
      </c>
      <c r="CM9" s="10">
        <v>2E-3</v>
      </c>
      <c r="CN9" s="10">
        <v>6.0000000000000001E-3</v>
      </c>
      <c r="CO9" s="10">
        <v>1E-3</v>
      </c>
      <c r="CP9" s="10">
        <v>1.726</v>
      </c>
      <c r="CQ9" s="10">
        <v>4.2000000000000003E-2</v>
      </c>
      <c r="CR9" s="10" t="s">
        <v>121</v>
      </c>
      <c r="CS9" s="10">
        <v>2E-3</v>
      </c>
      <c r="CT9" s="10">
        <v>10.917</v>
      </c>
      <c r="CU9" s="10">
        <v>0.35199999999999998</v>
      </c>
      <c r="CV9" s="10">
        <v>0.03</v>
      </c>
      <c r="CW9" s="10">
        <v>1E-3</v>
      </c>
      <c r="CX9" s="10">
        <v>0.93</v>
      </c>
      <c r="CY9" s="10">
        <v>2.1000000000000001E-2</v>
      </c>
      <c r="CZ9" s="10" t="s">
        <v>121</v>
      </c>
      <c r="DA9" s="10">
        <v>2E-3</v>
      </c>
      <c r="DB9" s="10">
        <v>2.1000000000000001E-2</v>
      </c>
      <c r="DC9" s="10">
        <v>6.0000000000000001E-3</v>
      </c>
      <c r="DD9" s="10" t="s">
        <v>121</v>
      </c>
      <c r="DE9" s="10">
        <v>0.01</v>
      </c>
      <c r="DF9" s="10">
        <v>0.45400000000000001</v>
      </c>
      <c r="DG9" s="10">
        <v>6.0000000000000001E-3</v>
      </c>
      <c r="DH9" s="10">
        <v>1.7000000000000001E-2</v>
      </c>
      <c r="DI9" s="98">
        <v>1E-3</v>
      </c>
      <c r="DJ9" s="10">
        <v>8.9999999999999993E-3</v>
      </c>
      <c r="DK9" s="10">
        <v>1E-3</v>
      </c>
      <c r="DL9" s="61" t="str">
        <f t="shared" si="0"/>
        <v>DK III W1 03.01.2022</v>
      </c>
      <c r="DM9" s="10">
        <v>0.67032510784417598</v>
      </c>
      <c r="DN9" s="10">
        <v>1.8879959319738099E-2</v>
      </c>
      <c r="DO9" s="10">
        <v>5.7350697394155201E-2</v>
      </c>
      <c r="DP9" s="10">
        <v>7.7890342110624594E-2</v>
      </c>
      <c r="DQ9" s="10">
        <v>1.4130822507230101</v>
      </c>
      <c r="DR9" s="10">
        <v>0.300181618126173</v>
      </c>
      <c r="DS9" s="10">
        <v>2.6563413051191E-2</v>
      </c>
      <c r="DT9" s="10">
        <v>6.5170415708084596E-4</v>
      </c>
      <c r="DU9" s="10">
        <v>2.0119673110627199E-2</v>
      </c>
      <c r="DV9" s="10">
        <v>0.114957665790121</v>
      </c>
      <c r="DW9" s="10">
        <v>-6.8343011556886005E-2</v>
      </c>
      <c r="DX9" s="10">
        <v>-2.34797384778146E-4</v>
      </c>
      <c r="DY9" s="10">
        <v>0.13650028548610199</v>
      </c>
      <c r="DZ9" s="10">
        <v>348.36419048835199</v>
      </c>
      <c r="EA9" s="10">
        <v>1014.84467478944</v>
      </c>
      <c r="EB9" s="10">
        <v>0.82141180605921005</v>
      </c>
    </row>
    <row r="10" spans="1:132">
      <c r="A10" s="11">
        <v>44564</v>
      </c>
      <c r="B10" s="64" t="s">
        <v>84</v>
      </c>
      <c r="C10" s="25" t="s">
        <v>835</v>
      </c>
      <c r="H10" s="3" t="e">
        <f>((F10)/(E10/100))</f>
        <v>#DIV/0!</v>
      </c>
      <c r="I10" s="4" t="e">
        <f>E10/F10</f>
        <v>#DIV/0!</v>
      </c>
      <c r="J10" s="4" t="e">
        <f>100/G10</f>
        <v>#DIV/0!</v>
      </c>
      <c r="N10" s="37" t="e">
        <f>M10/(K10/100)</f>
        <v>#DIV/0!</v>
      </c>
      <c r="O10" s="37" t="e">
        <f>N10/J10</f>
        <v>#DIV/0!</v>
      </c>
      <c r="P10" s="5" t="e">
        <f>M10/(L10/100)</f>
        <v>#DIV/0!</v>
      </c>
      <c r="Q10" s="5" t="e">
        <f>P10*I10</f>
        <v>#DIV/0!</v>
      </c>
      <c r="U10" s="15" t="e">
        <f>100-(T10-R10)/S10*100</f>
        <v>#DIV/0!</v>
      </c>
      <c r="X10" s="2">
        <v>12.45</v>
      </c>
      <c r="Y10" s="2">
        <v>18.73</v>
      </c>
      <c r="Z10" s="21">
        <v>4217</v>
      </c>
      <c r="AB10" s="14" t="e">
        <f>((AE10-AC10)*(1000/AD10))*1000</f>
        <v>#DIV/0!</v>
      </c>
      <c r="AF10" s="7" t="e">
        <f>#REF!*0.8</f>
        <v>#REF!</v>
      </c>
      <c r="AG10" s="2">
        <v>50</v>
      </c>
      <c r="AH10" s="8" t="e">
        <f>((AG10)*(H10/100))</f>
        <v>#DIV/0!</v>
      </c>
      <c r="AI10" s="7" t="e">
        <f>AG10/AH10</f>
        <v>#DIV/0!</v>
      </c>
      <c r="AP10" s="10">
        <v>0.14699999999999999</v>
      </c>
      <c r="AQ10" s="10">
        <v>2E-3</v>
      </c>
      <c r="AR10" s="10" t="s">
        <v>121</v>
      </c>
      <c r="AS10" s="10">
        <v>4.0000000000000001E-3</v>
      </c>
      <c r="AT10" s="10">
        <v>6.9000000000000006E-2</v>
      </c>
      <c r="AU10" s="10">
        <v>3.0000000000000001E-3</v>
      </c>
      <c r="AV10" s="10">
        <v>4.3999999999999997E-2</v>
      </c>
      <c r="AW10" s="10">
        <v>2E-3</v>
      </c>
      <c r="AX10" s="10">
        <v>8.0000000000000002E-3</v>
      </c>
      <c r="AY10" s="10">
        <v>1E-3</v>
      </c>
      <c r="AZ10" s="10">
        <v>0.01</v>
      </c>
      <c r="BA10" s="10">
        <v>2E-3</v>
      </c>
      <c r="BB10" s="10">
        <v>4.9000000000000002E-2</v>
      </c>
      <c r="BC10" s="10">
        <v>2E-3</v>
      </c>
      <c r="BD10" s="10">
        <v>0.44600000000000001</v>
      </c>
      <c r="BE10" s="10">
        <v>8.9999999999999993E-3</v>
      </c>
      <c r="BF10" s="10" t="s">
        <v>121</v>
      </c>
      <c r="BG10" s="10">
        <v>5.0000000000000001E-3</v>
      </c>
      <c r="BH10" s="10" t="s">
        <v>121</v>
      </c>
      <c r="BI10" s="10">
        <v>1.899</v>
      </c>
      <c r="BJ10" s="10" t="s">
        <v>121</v>
      </c>
      <c r="BK10" s="10">
        <v>3.0000000000000001E-3</v>
      </c>
      <c r="BL10" s="10" t="s">
        <v>121</v>
      </c>
      <c r="BM10" s="10">
        <v>2E-3</v>
      </c>
      <c r="BN10" s="10">
        <v>6.5000000000000002E-2</v>
      </c>
      <c r="BO10" s="10">
        <v>7.0000000000000001E-3</v>
      </c>
      <c r="BP10" s="10">
        <v>66.566999999999993</v>
      </c>
      <c r="BQ10" s="10">
        <v>0.13100000000000001</v>
      </c>
      <c r="BR10" s="10" t="s">
        <v>121</v>
      </c>
      <c r="BS10" s="10">
        <v>2E-3</v>
      </c>
      <c r="BT10" s="10">
        <v>13.848000000000001</v>
      </c>
      <c r="BU10" s="10">
        <v>0.154</v>
      </c>
      <c r="BV10" s="10">
        <v>9.8949999999999996</v>
      </c>
      <c r="BW10" s="10">
        <v>0.13600000000000001</v>
      </c>
      <c r="BX10" s="10" t="s">
        <v>121</v>
      </c>
      <c r="BY10" s="10">
        <v>6.0000000000000001E-3</v>
      </c>
      <c r="BZ10" s="10">
        <v>2.2490000000000001</v>
      </c>
      <c r="CA10" s="10">
        <v>4.2000000000000003E-2</v>
      </c>
      <c r="CB10" s="10" t="s">
        <v>121</v>
      </c>
      <c r="CC10" s="10">
        <v>22.727</v>
      </c>
      <c r="CD10" s="10">
        <v>2.5999999999999999E-2</v>
      </c>
      <c r="CE10" s="10">
        <v>5.0000000000000001E-3</v>
      </c>
      <c r="CF10" s="10" t="s">
        <v>121</v>
      </c>
      <c r="CG10" s="10">
        <v>2E-3</v>
      </c>
      <c r="CH10" s="10" t="s">
        <v>121</v>
      </c>
      <c r="CI10" s="10">
        <v>2E-3</v>
      </c>
      <c r="CJ10" s="10" t="s">
        <v>121</v>
      </c>
      <c r="CK10" s="10">
        <v>0.24099999999999999</v>
      </c>
      <c r="CL10" s="10" t="s">
        <v>121</v>
      </c>
      <c r="CM10" s="10">
        <v>2E-3</v>
      </c>
      <c r="CN10" s="10">
        <v>5.0000000000000001E-3</v>
      </c>
      <c r="CO10" s="10">
        <v>1E-3</v>
      </c>
      <c r="CP10" s="10">
        <v>2.7719999999999998</v>
      </c>
      <c r="CQ10" s="10">
        <v>6.9000000000000006E-2</v>
      </c>
      <c r="CR10" s="10" t="s">
        <v>121</v>
      </c>
      <c r="CS10" s="10">
        <v>2E-3</v>
      </c>
      <c r="CT10" s="10">
        <v>1.3029999999999999</v>
      </c>
      <c r="CU10" s="10">
        <v>0.27200000000000002</v>
      </c>
      <c r="CV10" s="10">
        <v>1.6E-2</v>
      </c>
      <c r="CW10" s="10">
        <v>1E-3</v>
      </c>
      <c r="CX10" s="10">
        <v>0.13500000000000001</v>
      </c>
      <c r="CY10" s="10">
        <v>8.0000000000000002E-3</v>
      </c>
      <c r="CZ10" s="10" t="s">
        <v>121</v>
      </c>
      <c r="DA10" s="10">
        <v>2E-3</v>
      </c>
      <c r="DB10" s="10" t="s">
        <v>121</v>
      </c>
      <c r="DC10" s="10">
        <v>6.0000000000000001E-3</v>
      </c>
      <c r="DD10" s="10">
        <v>3.5999999999999997E-2</v>
      </c>
      <c r="DE10" s="10">
        <v>6.0000000000000001E-3</v>
      </c>
      <c r="DF10" s="10">
        <v>0.66500000000000004</v>
      </c>
      <c r="DG10" s="10">
        <v>8.0000000000000002E-3</v>
      </c>
      <c r="DH10" s="10">
        <v>4.0000000000000001E-3</v>
      </c>
      <c r="DI10" s="98">
        <v>1E-3</v>
      </c>
      <c r="DJ10" s="10">
        <v>0.104</v>
      </c>
      <c r="DK10" s="10">
        <v>1E-3</v>
      </c>
      <c r="DL10" s="61" t="str">
        <f t="shared" ref="DL10:DL49" si="1">AO14</f>
        <v>UTV 03.01.2022</v>
      </c>
    </row>
    <row r="11" spans="1:132">
      <c r="A11" s="11">
        <v>44564</v>
      </c>
      <c r="B11" s="64" t="s">
        <v>153</v>
      </c>
      <c r="C11" s="25" t="s">
        <v>125</v>
      </c>
      <c r="D11" s="21">
        <v>25</v>
      </c>
      <c r="E11" s="2">
        <v>100</v>
      </c>
      <c r="F11" s="2">
        <v>75</v>
      </c>
      <c r="H11" s="3">
        <f>((F11)/(E11/100))</f>
        <v>75</v>
      </c>
      <c r="I11" s="4">
        <f>E11/F11</f>
        <v>1.3333333333333333</v>
      </c>
      <c r="J11" s="4" t="e">
        <f>100/G11</f>
        <v>#DIV/0!</v>
      </c>
      <c r="N11" s="37" t="e">
        <f>M11/(K11/100)</f>
        <v>#DIV/0!</v>
      </c>
      <c r="O11" s="37" t="e">
        <f>N11/J11</f>
        <v>#DIV/0!</v>
      </c>
      <c r="P11" s="5" t="e">
        <f>M11/(L11/100)</f>
        <v>#DIV/0!</v>
      </c>
      <c r="Q11" s="5" t="e">
        <f>P11*I11</f>
        <v>#DIV/0!</v>
      </c>
      <c r="U11" s="15" t="e">
        <f>100-(T11-R11)/S11*100</f>
        <v>#DIV/0!</v>
      </c>
      <c r="V11" s="21">
        <v>0.56999999999999995</v>
      </c>
      <c r="X11" s="2">
        <v>11.54</v>
      </c>
      <c r="Y11" s="2">
        <v>9.67</v>
      </c>
      <c r="Z11" s="21">
        <v>2806</v>
      </c>
      <c r="AB11" s="14" t="e">
        <f>((AE11-AC11)*(1000/AD11))*1000</f>
        <v>#DIV/0!</v>
      </c>
      <c r="AF11" s="7" t="e">
        <f>#REF!*0.8</f>
        <v>#REF!</v>
      </c>
      <c r="AG11" s="2">
        <v>133</v>
      </c>
      <c r="AH11" s="8">
        <f>((AG11)*(H11/100))</f>
        <v>99.75</v>
      </c>
      <c r="AI11" s="7">
        <f>AG11/AH11</f>
        <v>1.3333333333333333</v>
      </c>
      <c r="AJ11" s="6">
        <v>42.38</v>
      </c>
      <c r="AK11" s="2">
        <v>0.98399999999999999</v>
      </c>
      <c r="AO11" s="20" t="s">
        <v>850</v>
      </c>
      <c r="AP11" s="10">
        <v>3.9E-2</v>
      </c>
      <c r="AQ11" s="10">
        <v>1E-3</v>
      </c>
      <c r="AR11" s="10">
        <v>0.01</v>
      </c>
      <c r="AS11" s="10">
        <v>3.0000000000000001E-3</v>
      </c>
      <c r="AT11" s="10">
        <v>8.9999999999999993E-3</v>
      </c>
      <c r="AU11" s="10">
        <v>2E-3</v>
      </c>
      <c r="AV11" s="10">
        <v>4.8000000000000001E-2</v>
      </c>
      <c r="AW11" s="10">
        <v>2E-3</v>
      </c>
      <c r="AX11" s="10">
        <v>3.0000000000000001E-3</v>
      </c>
      <c r="AY11" s="10">
        <v>1E-3</v>
      </c>
      <c r="AZ11" s="10">
        <v>3.7999999999999999E-2</v>
      </c>
      <c r="BA11" s="10">
        <v>3.0000000000000001E-3</v>
      </c>
      <c r="BB11" s="10">
        <v>8.5999999999999993E-2</v>
      </c>
      <c r="BC11" s="10">
        <v>2E-3</v>
      </c>
      <c r="BD11" s="10">
        <v>5.07</v>
      </c>
      <c r="BE11" s="10">
        <v>3.4000000000000002E-2</v>
      </c>
      <c r="BF11" s="10" t="s">
        <v>121</v>
      </c>
      <c r="BG11" s="10">
        <v>4.0000000000000001E-3</v>
      </c>
      <c r="BH11" s="10">
        <v>3.633</v>
      </c>
      <c r="BI11" s="10">
        <v>0.78200000000000003</v>
      </c>
      <c r="BJ11" s="10" t="s">
        <v>121</v>
      </c>
      <c r="BK11" s="10">
        <v>2E-3</v>
      </c>
      <c r="BL11" s="10" t="s">
        <v>121</v>
      </c>
      <c r="BM11" s="10">
        <v>2E-3</v>
      </c>
      <c r="BN11" s="10">
        <v>0.41499999999999998</v>
      </c>
      <c r="BO11" s="10">
        <v>8.9999999999999993E-3</v>
      </c>
      <c r="BP11" s="10">
        <v>62.68</v>
      </c>
      <c r="BQ11" s="10">
        <v>0.157</v>
      </c>
      <c r="BR11" s="10">
        <v>2E-3</v>
      </c>
      <c r="BS11" s="10">
        <v>1E-3</v>
      </c>
      <c r="BT11" s="10">
        <v>11.231999999999999</v>
      </c>
      <c r="BU11" s="10">
        <v>0.121</v>
      </c>
      <c r="BV11" s="10">
        <v>0.42499999999999999</v>
      </c>
      <c r="BW11" s="10">
        <v>1.4E-2</v>
      </c>
      <c r="BX11" s="10" t="s">
        <v>121</v>
      </c>
      <c r="BY11" s="10">
        <v>0.01</v>
      </c>
      <c r="BZ11" s="10">
        <v>0.38900000000000001</v>
      </c>
      <c r="CA11" s="10">
        <v>2.4E-2</v>
      </c>
      <c r="CB11" s="10" t="s">
        <v>121</v>
      </c>
      <c r="CC11" s="10">
        <v>6.4539999999999997</v>
      </c>
      <c r="CD11" s="10">
        <v>9.5000000000000001E-2</v>
      </c>
      <c r="CE11" s="10">
        <v>6.0000000000000001E-3</v>
      </c>
      <c r="CF11" s="10">
        <v>2E-3</v>
      </c>
      <c r="CG11" s="10">
        <v>1E-3</v>
      </c>
      <c r="CH11" s="10" t="s">
        <v>121</v>
      </c>
      <c r="CI11" s="10">
        <v>2E-3</v>
      </c>
      <c r="CJ11" s="10">
        <v>1.046</v>
      </c>
      <c r="CK11" s="10">
        <v>7.1999999999999995E-2</v>
      </c>
      <c r="CL11" s="10" t="s">
        <v>121</v>
      </c>
      <c r="CM11" s="10">
        <v>2E-3</v>
      </c>
      <c r="CN11" s="10" t="s">
        <v>121</v>
      </c>
      <c r="CO11" s="10">
        <v>2E-3</v>
      </c>
      <c r="CP11" s="10">
        <v>1.716</v>
      </c>
      <c r="CQ11" s="10">
        <v>3.5000000000000003E-2</v>
      </c>
      <c r="CR11" s="10" t="s">
        <v>121</v>
      </c>
      <c r="CS11" s="10">
        <v>4.0000000000000001E-3</v>
      </c>
      <c r="CT11" s="10">
        <v>5.3470000000000004</v>
      </c>
      <c r="CU11" s="10">
        <v>0.23599999999999999</v>
      </c>
      <c r="CV11" s="10">
        <v>2.8000000000000001E-2</v>
      </c>
      <c r="CW11" s="10">
        <v>1E-3</v>
      </c>
      <c r="CX11" s="10">
        <v>1.2090000000000001</v>
      </c>
      <c r="CY11" s="10">
        <v>2.1000000000000001E-2</v>
      </c>
      <c r="CZ11" s="10" t="s">
        <v>121</v>
      </c>
      <c r="DA11" s="10">
        <v>2E-3</v>
      </c>
      <c r="DB11" s="10">
        <v>2.1999999999999999E-2</v>
      </c>
      <c r="DC11" s="10">
        <v>7.0000000000000001E-3</v>
      </c>
      <c r="DD11" s="10">
        <v>2.1000000000000001E-2</v>
      </c>
      <c r="DE11" s="10">
        <v>6.0000000000000001E-3</v>
      </c>
      <c r="DF11" s="10">
        <v>0.72699999999999998</v>
      </c>
      <c r="DG11" s="10">
        <v>7.0000000000000001E-3</v>
      </c>
      <c r="DH11" s="10">
        <v>2.9000000000000001E-2</v>
      </c>
      <c r="DI11" s="98">
        <v>1E-3</v>
      </c>
      <c r="DJ11" s="10">
        <v>4.0000000000000001E-3</v>
      </c>
      <c r="DK11" s="10">
        <v>1E-3</v>
      </c>
      <c r="DL11" s="61" t="str">
        <f t="shared" si="1"/>
        <v>DK II 03.01.2022</v>
      </c>
      <c r="DM11" s="10">
        <v>0.912501004416301</v>
      </c>
      <c r="DN11" s="10">
        <v>1.42549320938476E-2</v>
      </c>
      <c r="DO11" s="10">
        <v>4.2247002539793303E-3</v>
      </c>
      <c r="DP11" s="10">
        <v>7.1327879030073496E-2</v>
      </c>
      <c r="DQ11" s="10">
        <v>0.68830193912494197</v>
      </c>
      <c r="DR11" s="10">
        <v>-7.7312553382024999E-4</v>
      </c>
      <c r="DS11" s="10">
        <v>-1.0537411685814101E-3</v>
      </c>
      <c r="DT11" s="10">
        <v>6.3714402201482396E-4</v>
      </c>
      <c r="DU11" s="10">
        <v>2.49489416213E-2</v>
      </c>
      <c r="DV11" s="10">
        <v>0.14949662281755199</v>
      </c>
      <c r="DW11" s="10">
        <v>1.5709380273268899E-2</v>
      </c>
      <c r="DX11" s="10">
        <v>1.55858670719382E-2</v>
      </c>
      <c r="DY11" s="10">
        <v>0.418651815769435</v>
      </c>
      <c r="DZ11" s="10">
        <v>115.448094763802</v>
      </c>
      <c r="EA11" s="10">
        <v>351.37905042331602</v>
      </c>
      <c r="EB11" s="10">
        <v>8.4697497956232201E-2</v>
      </c>
    </row>
    <row r="12" spans="1:132">
      <c r="A12" s="11">
        <v>44564</v>
      </c>
      <c r="B12" s="64"/>
      <c r="C12" s="25" t="s">
        <v>124</v>
      </c>
      <c r="D12" s="21">
        <v>30</v>
      </c>
      <c r="E12" s="2">
        <v>100</v>
      </c>
      <c r="F12" s="2">
        <v>70</v>
      </c>
      <c r="H12" s="3">
        <f>((F12)/(E12/100))</f>
        <v>70</v>
      </c>
      <c r="I12" s="4">
        <f>E12/F12</f>
        <v>1.4285714285714286</v>
      </c>
      <c r="J12" s="4" t="e">
        <f>100/G12</f>
        <v>#DIV/0!</v>
      </c>
      <c r="N12" s="37" t="e">
        <f>M12/(K12/100)</f>
        <v>#DIV/0!</v>
      </c>
      <c r="O12" s="37" t="e">
        <f>N12/J12</f>
        <v>#DIV/0!</v>
      </c>
      <c r="P12" s="5" t="e">
        <f>M12/(L12/100)</f>
        <v>#DIV/0!</v>
      </c>
      <c r="Q12" s="5" t="e">
        <f>P12*I12</f>
        <v>#DIV/0!</v>
      </c>
      <c r="U12" s="15" t="e">
        <f>100-(T12-R12)/S12*100</f>
        <v>#DIV/0!</v>
      </c>
      <c r="V12" s="21">
        <v>9.85</v>
      </c>
      <c r="X12" s="2">
        <v>9.67</v>
      </c>
      <c r="Y12" s="2">
        <v>3.9</v>
      </c>
      <c r="Z12" s="21">
        <v>485</v>
      </c>
      <c r="AB12" s="14" t="e">
        <f>((AE12-AC12)*(1000/AD12))*1000</f>
        <v>#DIV/0!</v>
      </c>
      <c r="AF12" s="7" t="e">
        <f>#REF!*0.8</f>
        <v>#REF!</v>
      </c>
      <c r="AG12" s="2">
        <v>143</v>
      </c>
      <c r="AH12" s="8">
        <f>((AG12)*(H12/100))</f>
        <v>100.1</v>
      </c>
      <c r="AI12" s="7">
        <f>AG12/AH12</f>
        <v>1.4285714285714286</v>
      </c>
      <c r="AJ12" s="6">
        <v>10.7</v>
      </c>
      <c r="AK12" s="2">
        <v>0.72899999999999998</v>
      </c>
      <c r="AO12" s="20" t="s">
        <v>854</v>
      </c>
      <c r="DI12" s="99"/>
      <c r="DL12" s="61" t="str">
        <f t="shared" si="1"/>
        <v>ENE 2038</v>
      </c>
      <c r="DM12" s="10">
        <v>-7.1929934939447507E-2</v>
      </c>
      <c r="DN12" s="10">
        <v>-1.6817252852816E-2</v>
      </c>
      <c r="DO12" s="10">
        <v>-2.2259601806095199E-3</v>
      </c>
      <c r="DP12" s="10">
        <v>2.1144805805686999E-2</v>
      </c>
      <c r="DQ12" s="10">
        <v>2.4381684245276598E-2</v>
      </c>
      <c r="DR12" s="10">
        <v>-0.171860049643835</v>
      </c>
      <c r="DS12" s="10">
        <v>3.93463479921617E-3</v>
      </c>
      <c r="DT12" s="10">
        <v>-4.0087064609607001E-3</v>
      </c>
      <c r="DU12" s="10">
        <v>-1.0805656418734299E-2</v>
      </c>
      <c r="DV12" s="10">
        <v>-0.13028704748828701</v>
      </c>
      <c r="DW12" s="10">
        <v>-0.404638597159651</v>
      </c>
      <c r="DX12" s="10">
        <v>-9.8742903988302804E-3</v>
      </c>
      <c r="DY12" s="10">
        <v>-1.0623333732784299</v>
      </c>
      <c r="DZ12" s="10">
        <v>15.202786127276299</v>
      </c>
      <c r="EA12" s="10">
        <v>7.0265341388226803</v>
      </c>
      <c r="EB12" s="10">
        <v>-3.7861877541693303E-2</v>
      </c>
    </row>
    <row r="13" spans="1:132">
      <c r="A13" s="11">
        <v>44564</v>
      </c>
      <c r="B13" s="64" t="s">
        <v>208</v>
      </c>
      <c r="C13" s="25" t="s">
        <v>125</v>
      </c>
      <c r="D13" s="21">
        <v>27</v>
      </c>
      <c r="E13" s="2">
        <v>100</v>
      </c>
      <c r="F13" s="2">
        <v>73</v>
      </c>
      <c r="H13" s="3">
        <f>((F13)/(E13/100))</f>
        <v>73</v>
      </c>
      <c r="I13" s="4">
        <f>E13/F13</f>
        <v>1.3698630136986301</v>
      </c>
      <c r="J13" s="4" t="e">
        <f>100/G13</f>
        <v>#DIV/0!</v>
      </c>
      <c r="N13" s="37" t="e">
        <f>M13/(K13/100)</f>
        <v>#DIV/0!</v>
      </c>
      <c r="O13" s="37" t="e">
        <f>N13/J13</f>
        <v>#DIV/0!</v>
      </c>
      <c r="P13" s="5" t="e">
        <f>M13/(L13/100)</f>
        <v>#DIV/0!</v>
      </c>
      <c r="Q13" s="5" t="e">
        <f>P13*I13</f>
        <v>#DIV/0!</v>
      </c>
      <c r="U13" s="15" t="e">
        <f>100-(T13-R13)/S13*100</f>
        <v>#DIV/0!</v>
      </c>
      <c r="V13" s="21">
        <v>4.97</v>
      </c>
      <c r="X13" s="2">
        <v>12.67</v>
      </c>
      <c r="Y13" s="2">
        <v>4.5199999999999996</v>
      </c>
      <c r="Z13" s="21">
        <v>2942</v>
      </c>
      <c r="AB13" s="14" t="e">
        <f>((AE13-AC13)*(1000/AD13))*1000</f>
        <v>#DIV/0!</v>
      </c>
      <c r="AF13" s="7" t="e">
        <f>#REF!*0.8</f>
        <v>#REF!</v>
      </c>
      <c r="AG13" s="2">
        <v>137</v>
      </c>
      <c r="AH13" s="8">
        <f>((AG13)*(H13/100))</f>
        <v>100.00999999999999</v>
      </c>
      <c r="AI13" s="7">
        <f>AG13/AH13</f>
        <v>1.3698630136986303</v>
      </c>
      <c r="AJ13" s="6">
        <v>50.68</v>
      </c>
      <c r="AK13" s="2">
        <v>1.413</v>
      </c>
      <c r="AO13" s="20" t="s">
        <v>852</v>
      </c>
      <c r="DI13" s="99"/>
      <c r="DL13" s="61" t="str">
        <f t="shared" si="1"/>
        <v>CH 7343</v>
      </c>
      <c r="DM13" s="10">
        <v>-7.2426826349010598E-2</v>
      </c>
      <c r="DN13" s="10">
        <v>2.4305127733505599E-2</v>
      </c>
      <c r="DO13" s="10">
        <v>-4.2756176675291403E-3</v>
      </c>
      <c r="DP13" s="10">
        <v>3.3277399142370198E-2</v>
      </c>
      <c r="DQ13" s="10">
        <v>3.0724233093653502E-2</v>
      </c>
      <c r="DR13" s="10">
        <v>-0.17003968304346501</v>
      </c>
      <c r="DS13" s="10">
        <v>7.6605193224626696E-3</v>
      </c>
      <c r="DT13" s="10">
        <v>-4.7676052910471198E-3</v>
      </c>
      <c r="DU13" s="10">
        <v>-1.83072470661003E-3</v>
      </c>
      <c r="DV13" s="10">
        <v>-0.13241779929063599</v>
      </c>
      <c r="DW13" s="10">
        <v>-0.45031696855664699</v>
      </c>
      <c r="DX13" s="10">
        <v>-7.7254877976901002E-3</v>
      </c>
      <c r="DY13" s="10">
        <v>-1.0115527938973801</v>
      </c>
      <c r="DZ13" s="10">
        <v>16.143114931756902</v>
      </c>
      <c r="EA13" s="10">
        <v>8.2497761304659107</v>
      </c>
      <c r="EB13" s="10">
        <v>-3.7742367465670501E-2</v>
      </c>
    </row>
    <row r="14" spans="1:132">
      <c r="A14" s="11">
        <v>44564</v>
      </c>
      <c r="B14" s="64"/>
      <c r="C14" s="25" t="s">
        <v>177</v>
      </c>
      <c r="H14" s="3" t="e">
        <f>((F14)/(E14/100))</f>
        <v>#DIV/0!</v>
      </c>
      <c r="I14" s="4" t="e">
        <f>E14/F14</f>
        <v>#DIV/0!</v>
      </c>
      <c r="J14" s="4" t="e">
        <f>100/G14</f>
        <v>#DIV/0!</v>
      </c>
      <c r="N14" s="37" t="e">
        <f>M14/(K14/100)</f>
        <v>#DIV/0!</v>
      </c>
      <c r="O14" s="37" t="e">
        <f>N14/J14</f>
        <v>#DIV/0!</v>
      </c>
      <c r="P14" s="5" t="e">
        <f>M14/(L14/100)</f>
        <v>#DIV/0!</v>
      </c>
      <c r="Q14" s="5" t="e">
        <f>P14*I14</f>
        <v>#DIV/0!</v>
      </c>
      <c r="U14" s="15" t="e">
        <f>100-(T14-R14)/S14*100</f>
        <v>#DIV/0!</v>
      </c>
      <c r="X14" s="2">
        <v>11.81</v>
      </c>
      <c r="AB14" s="14" t="e">
        <f>((AE14-AC14)*(1000/AD14))*1000</f>
        <v>#DIV/0!</v>
      </c>
      <c r="AF14" s="7" t="e">
        <f>#REF!*0.8</f>
        <v>#REF!</v>
      </c>
      <c r="AH14" s="8" t="e">
        <f>((AG14)*(H14/100))</f>
        <v>#DIV/0!</v>
      </c>
      <c r="AI14" s="7" t="e">
        <f>AG14/AH14</f>
        <v>#DIV/0!</v>
      </c>
      <c r="AO14" s="20" t="s">
        <v>851</v>
      </c>
      <c r="DI14" s="99"/>
      <c r="DL14" s="61" t="str">
        <f t="shared" si="1"/>
        <v>CH 7343</v>
      </c>
      <c r="DM14" s="10">
        <v>-7.5402386021371004E-2</v>
      </c>
      <c r="DN14" s="10">
        <v>-4.42711509497679E-3</v>
      </c>
      <c r="DO14" s="10">
        <v>-1.3383526562084601E-3</v>
      </c>
      <c r="DP14" s="10">
        <v>1.2484457896070399E-2</v>
      </c>
      <c r="DQ14" s="10">
        <v>1.8511031339978602E-2</v>
      </c>
      <c r="DR14" s="10">
        <v>-0.171688901288923</v>
      </c>
      <c r="DS14" s="10">
        <v>2.7640404531836901E-2</v>
      </c>
      <c r="DT14" s="10">
        <v>-1.6415916492789301E-3</v>
      </c>
      <c r="DU14" s="10">
        <v>-6.5216509986309899E-3</v>
      </c>
      <c r="DV14" s="10">
        <v>-0.13652456134509899</v>
      </c>
      <c r="DW14" s="10">
        <v>-0.419228178005359</v>
      </c>
      <c r="DX14" s="10">
        <v>-8.5997622784900994E-3</v>
      </c>
      <c r="DY14" s="10">
        <v>-1.06872281251796</v>
      </c>
      <c r="DZ14" s="10">
        <v>9.9151660213386297</v>
      </c>
      <c r="EA14" s="10">
        <v>4.6041649881938103</v>
      </c>
      <c r="EB14" s="10">
        <v>-3.8634603554230797E-2</v>
      </c>
    </row>
    <row r="15" spans="1:132">
      <c r="A15" s="11">
        <v>44564</v>
      </c>
      <c r="B15" s="64" t="s">
        <v>848</v>
      </c>
      <c r="C15" s="25" t="s">
        <v>122</v>
      </c>
      <c r="D15" s="21">
        <v>32</v>
      </c>
      <c r="E15" s="2">
        <v>100</v>
      </c>
      <c r="F15" s="2">
        <v>68</v>
      </c>
      <c r="H15" s="3">
        <f>((F15)/(E15/100))</f>
        <v>68</v>
      </c>
      <c r="I15" s="4">
        <f>E15/F15</f>
        <v>1.4705882352941178</v>
      </c>
      <c r="J15" s="4" t="e">
        <f>100/G15</f>
        <v>#DIV/0!</v>
      </c>
      <c r="N15" s="37" t="e">
        <f>M15/(K15/100)</f>
        <v>#DIV/0!</v>
      </c>
      <c r="O15" s="37" t="e">
        <f>N15/J15</f>
        <v>#DIV/0!</v>
      </c>
      <c r="P15" s="5" t="e">
        <f>M15/(L15/100)</f>
        <v>#DIV/0!</v>
      </c>
      <c r="Q15" s="5" t="e">
        <f>P15*I15</f>
        <v>#DIV/0!</v>
      </c>
      <c r="U15" s="15" t="e">
        <f>100-(T15-R15)/S15*100</f>
        <v>#DIV/0!</v>
      </c>
      <c r="V15" s="21">
        <v>2.3199999999999998</v>
      </c>
      <c r="X15" s="2">
        <v>10.36</v>
      </c>
      <c r="Y15" s="2">
        <v>4.5199999999999996</v>
      </c>
      <c r="Z15" s="21">
        <v>795</v>
      </c>
      <c r="AB15" s="14" t="e">
        <f>((AE15-AC15)*(1000/AD15))*1000</f>
        <v>#DIV/0!</v>
      </c>
      <c r="AF15" s="7" t="e">
        <f>#REF!*0.8</f>
        <v>#REF!</v>
      </c>
      <c r="AG15" s="2">
        <v>147</v>
      </c>
      <c r="AH15" s="8">
        <f>((AG15)*(H15/100))</f>
        <v>99.960000000000008</v>
      </c>
      <c r="AI15" s="7">
        <f>AG15/AH15</f>
        <v>1.4705882352941175</v>
      </c>
      <c r="AJ15" s="6">
        <v>26.81</v>
      </c>
      <c r="AK15" s="2">
        <v>0.68799999999999994</v>
      </c>
      <c r="AO15" s="20" t="s">
        <v>853</v>
      </c>
      <c r="AP15" s="10">
        <v>8.2000000000000003E-2</v>
      </c>
      <c r="AQ15" s="10">
        <v>1E-3</v>
      </c>
      <c r="AR15" s="10">
        <v>6.0000000000000001E-3</v>
      </c>
      <c r="AS15" s="10">
        <v>2E-3</v>
      </c>
      <c r="AT15" s="10">
        <v>5.0000000000000001E-3</v>
      </c>
      <c r="AU15" s="10">
        <v>2E-3</v>
      </c>
      <c r="AV15" s="10">
        <v>1.7999999999999999E-2</v>
      </c>
      <c r="AW15" s="10">
        <v>1E-3</v>
      </c>
      <c r="AX15" s="10" t="s">
        <v>121</v>
      </c>
      <c r="AY15" s="10">
        <v>2E-3</v>
      </c>
      <c r="AZ15" s="10">
        <v>9.6000000000000002E-2</v>
      </c>
      <c r="BA15" s="10">
        <v>3.0000000000000001E-3</v>
      </c>
      <c r="BB15" s="10">
        <v>5.3999999999999999E-2</v>
      </c>
      <c r="BC15" s="10">
        <v>2E-3</v>
      </c>
      <c r="BD15" s="10">
        <v>5.0709999999999997</v>
      </c>
      <c r="BE15" s="10">
        <v>2.9000000000000001E-2</v>
      </c>
      <c r="BF15" s="10" t="s">
        <v>121</v>
      </c>
      <c r="BG15" s="10">
        <v>3.0000000000000001E-3</v>
      </c>
      <c r="BH15" s="10">
        <v>0.313</v>
      </c>
      <c r="BI15" s="10">
        <v>9.0999999999999998E-2</v>
      </c>
      <c r="BJ15" s="10" t="s">
        <v>121</v>
      </c>
      <c r="BK15" s="10">
        <v>3.0000000000000001E-3</v>
      </c>
      <c r="BL15" s="10" t="s">
        <v>121</v>
      </c>
      <c r="BM15" s="10">
        <v>2E-3</v>
      </c>
      <c r="BN15" s="10">
        <v>0.13900000000000001</v>
      </c>
      <c r="BO15" s="10">
        <v>6.0000000000000001E-3</v>
      </c>
      <c r="BP15" s="10">
        <v>87.103999999999999</v>
      </c>
      <c r="BQ15" s="10">
        <v>5.2999999999999999E-2</v>
      </c>
      <c r="BR15" s="10" t="s">
        <v>121</v>
      </c>
      <c r="BS15" s="10">
        <v>2E-3</v>
      </c>
      <c r="BT15" s="10">
        <v>2.9140000000000001</v>
      </c>
      <c r="BU15" s="10">
        <v>6.5000000000000002E-2</v>
      </c>
      <c r="BV15" s="10">
        <v>0.12</v>
      </c>
      <c r="BW15" s="10">
        <v>3.0000000000000001E-3</v>
      </c>
      <c r="BX15" s="10" t="s">
        <v>121</v>
      </c>
      <c r="BY15" s="10">
        <v>8.9999999999999993E-3</v>
      </c>
      <c r="BZ15" s="10">
        <v>0.28799999999999998</v>
      </c>
      <c r="CA15" s="10">
        <v>0.02</v>
      </c>
      <c r="CB15" s="10" t="s">
        <v>121</v>
      </c>
      <c r="CC15" s="10">
        <v>1.6220000000000001</v>
      </c>
      <c r="CD15" s="10">
        <v>0.14199999999999999</v>
      </c>
      <c r="CE15" s="10">
        <v>6.0000000000000001E-3</v>
      </c>
      <c r="CF15" s="10">
        <v>3.0000000000000001E-3</v>
      </c>
      <c r="CG15" s="10">
        <v>1E-3</v>
      </c>
      <c r="CH15" s="10" t="s">
        <v>121</v>
      </c>
      <c r="CI15" s="10">
        <v>2E-3</v>
      </c>
      <c r="CJ15" s="10">
        <v>9.4E-2</v>
      </c>
      <c r="CK15" s="10">
        <v>1.0999999999999999E-2</v>
      </c>
      <c r="CL15" s="10" t="s">
        <v>121</v>
      </c>
      <c r="CM15" s="10">
        <v>2E-3</v>
      </c>
      <c r="CN15" s="10" t="s">
        <v>121</v>
      </c>
      <c r="CO15" s="10">
        <v>2E-3</v>
      </c>
      <c r="CP15" s="10">
        <v>0.309</v>
      </c>
      <c r="CQ15" s="10">
        <v>5.0000000000000001E-3</v>
      </c>
      <c r="CR15" s="10" t="s">
        <v>121</v>
      </c>
      <c r="CS15" s="10">
        <v>2E-3</v>
      </c>
      <c r="CT15" s="10">
        <v>1.956</v>
      </c>
      <c r="CU15" s="10">
        <v>5.1999999999999998E-2</v>
      </c>
      <c r="CV15" s="10">
        <v>1.0999999999999999E-2</v>
      </c>
      <c r="CW15" s="10">
        <v>1E-3</v>
      </c>
      <c r="CX15" s="10">
        <v>0.88800000000000001</v>
      </c>
      <c r="CY15" s="10">
        <v>1.6E-2</v>
      </c>
      <c r="CZ15" s="10" t="s">
        <v>121</v>
      </c>
      <c r="DA15" s="10">
        <v>2E-3</v>
      </c>
      <c r="DB15" s="10">
        <v>1.6E-2</v>
      </c>
      <c r="DC15" s="10">
        <v>5.0000000000000001E-3</v>
      </c>
      <c r="DD15" s="10" t="s">
        <v>121</v>
      </c>
      <c r="DE15" s="10">
        <v>6.0000000000000001E-3</v>
      </c>
      <c r="DF15" s="10">
        <v>0.32700000000000001</v>
      </c>
      <c r="DG15" s="10">
        <v>4.0000000000000001E-3</v>
      </c>
      <c r="DH15" s="10">
        <v>3.7999999999999999E-2</v>
      </c>
      <c r="DI15" s="98">
        <v>1E-3</v>
      </c>
      <c r="DJ15" s="10" t="s">
        <v>121</v>
      </c>
      <c r="DK15" s="10">
        <v>2E-3</v>
      </c>
      <c r="DL15" s="61" t="str">
        <f t="shared" si="1"/>
        <v>E&amp;W  03.01.2022</v>
      </c>
      <c r="DM15" s="10">
        <v>-1.60450357213292E-2</v>
      </c>
      <c r="DN15" s="10">
        <v>-6.9798383636871303E-3</v>
      </c>
      <c r="DO15" s="10">
        <v>4.99295300915628E-4</v>
      </c>
      <c r="DP15" s="10">
        <v>2.2369558705674499E-2</v>
      </c>
      <c r="DQ15" s="10">
        <v>0.115028071269316</v>
      </c>
      <c r="DR15" s="10">
        <v>-0.165462514913541</v>
      </c>
      <c r="DS15" s="10">
        <v>1.19464354295046E-2</v>
      </c>
      <c r="DT15" s="10">
        <v>-2.7163138104519102E-3</v>
      </c>
      <c r="DU15" s="10">
        <v>-8.54738767000812E-4</v>
      </c>
      <c r="DV15" s="10">
        <v>-0.12518891784396699</v>
      </c>
      <c r="DW15" s="10">
        <v>-0.41543741702794101</v>
      </c>
      <c r="DX15" s="10">
        <v>-9.3849113036725898E-3</v>
      </c>
      <c r="DY15" s="10">
        <v>-0.86408563265727301</v>
      </c>
      <c r="DZ15" s="10">
        <v>27.236255580743101</v>
      </c>
      <c r="EA15" s="10">
        <v>42.484051988194601</v>
      </c>
      <c r="EB15" s="10">
        <v>-2.6688882466778401E-2</v>
      </c>
    </row>
    <row r="16" spans="1:132">
      <c r="A16" s="11">
        <v>44564</v>
      </c>
      <c r="B16" s="64" t="s">
        <v>857</v>
      </c>
      <c r="C16" s="25" t="s">
        <v>786</v>
      </c>
      <c r="H16" s="3" t="e">
        <f>((F16)/(E16/100))</f>
        <v>#DIV/0!</v>
      </c>
      <c r="I16" s="4" t="e">
        <f>E16/F16</f>
        <v>#DIV/0!</v>
      </c>
      <c r="J16" s="4" t="e">
        <f>100/G16</f>
        <v>#DIV/0!</v>
      </c>
      <c r="N16" s="37" t="e">
        <f>M16/(K16/100)</f>
        <v>#DIV/0!</v>
      </c>
      <c r="O16" s="37" t="e">
        <f>N16/J16</f>
        <v>#DIV/0!</v>
      </c>
      <c r="P16" s="5" t="e">
        <f>M16/(L16/100)</f>
        <v>#DIV/0!</v>
      </c>
      <c r="Q16" s="5" t="e">
        <f>P16*I16</f>
        <v>#DIV/0!</v>
      </c>
      <c r="U16" s="15" t="e">
        <f>100-(T16-R16)/S16*100</f>
        <v>#DIV/0!</v>
      </c>
      <c r="V16" s="21">
        <v>0.3</v>
      </c>
      <c r="X16" s="2">
        <v>9.0399999999999991</v>
      </c>
      <c r="Y16" s="2">
        <v>1.4</v>
      </c>
      <c r="Z16" s="21">
        <v>0</v>
      </c>
      <c r="AB16" s="14" t="e">
        <f>((AE16-AC16)*(1000/AD16))*1000</f>
        <v>#DIV/0!</v>
      </c>
      <c r="AF16" s="7" t="e">
        <f>#REF!*0.8</f>
        <v>#REF!</v>
      </c>
      <c r="AG16" s="2">
        <v>100</v>
      </c>
      <c r="AH16" s="8" t="e">
        <f>((AG16)*(H16/100))</f>
        <v>#DIV/0!</v>
      </c>
      <c r="AI16" s="7" t="e">
        <f>AG16/AH16</f>
        <v>#DIV/0!</v>
      </c>
      <c r="AJ16" s="6">
        <v>10.62</v>
      </c>
      <c r="AO16" s="24" t="s">
        <v>786</v>
      </c>
      <c r="AP16" s="10">
        <v>1.4E-2</v>
      </c>
      <c r="AQ16" s="10">
        <v>1E-3</v>
      </c>
      <c r="AR16" s="10" t="s">
        <v>121</v>
      </c>
      <c r="AS16" s="10">
        <v>2E-3</v>
      </c>
      <c r="AT16" s="10" t="s">
        <v>121</v>
      </c>
      <c r="AU16" s="10">
        <v>2E-3</v>
      </c>
      <c r="AV16" s="10">
        <v>2E-3</v>
      </c>
      <c r="AW16" s="10">
        <v>1E-3</v>
      </c>
      <c r="AX16" s="10">
        <v>2E-3</v>
      </c>
      <c r="AY16" s="10">
        <v>1E-3</v>
      </c>
      <c r="AZ16" s="10">
        <v>0.04</v>
      </c>
      <c r="BA16" s="10">
        <v>1E-3</v>
      </c>
      <c r="BB16" s="10">
        <v>1.4E-2</v>
      </c>
      <c r="BC16" s="10">
        <v>1E-3</v>
      </c>
      <c r="BD16" s="10">
        <v>2.149</v>
      </c>
      <c r="BE16" s="10">
        <v>1.4999999999999999E-2</v>
      </c>
      <c r="BF16" s="10" t="s">
        <v>121</v>
      </c>
      <c r="BG16" s="10">
        <v>2E-3</v>
      </c>
      <c r="BH16" s="10">
        <v>0.11700000000000001</v>
      </c>
      <c r="BI16" s="10">
        <v>4.5999999999999999E-2</v>
      </c>
      <c r="BJ16" s="10">
        <v>3.0000000000000001E-3</v>
      </c>
      <c r="BK16" s="10">
        <v>1E-3</v>
      </c>
      <c r="BL16" s="10" t="s">
        <v>121</v>
      </c>
      <c r="BM16" s="10">
        <v>2E-3</v>
      </c>
      <c r="BN16" s="10" t="s">
        <v>121</v>
      </c>
      <c r="BO16" s="10">
        <v>4.0000000000000001E-3</v>
      </c>
      <c r="BP16" s="10">
        <v>93.197000000000003</v>
      </c>
      <c r="BQ16" s="10">
        <v>2.4E-2</v>
      </c>
      <c r="BR16" s="10" t="s">
        <v>121</v>
      </c>
      <c r="BS16" s="10">
        <v>2E-3</v>
      </c>
      <c r="BT16" s="10">
        <v>1.829</v>
      </c>
      <c r="BU16" s="10">
        <v>4.1000000000000002E-2</v>
      </c>
      <c r="BV16" s="10">
        <v>4.9000000000000002E-2</v>
      </c>
      <c r="BW16" s="10">
        <v>2E-3</v>
      </c>
      <c r="BX16" s="10" t="s">
        <v>121</v>
      </c>
      <c r="BY16" s="10">
        <v>5.0000000000000001E-3</v>
      </c>
      <c r="BZ16" s="10">
        <v>0.153</v>
      </c>
      <c r="CA16" s="10">
        <v>1.2E-2</v>
      </c>
      <c r="CB16" s="10" t="s">
        <v>121</v>
      </c>
      <c r="CC16" s="10">
        <v>0.52100000000000002</v>
      </c>
      <c r="CD16" s="10">
        <v>4.2999999999999997E-2</v>
      </c>
      <c r="CE16" s="10">
        <v>4.0000000000000001E-3</v>
      </c>
      <c r="CF16" s="10" t="s">
        <v>121</v>
      </c>
      <c r="CG16" s="10">
        <v>2E-3</v>
      </c>
      <c r="CH16" s="10" t="s">
        <v>121</v>
      </c>
      <c r="CI16" s="10">
        <v>2E-3</v>
      </c>
      <c r="CJ16" s="10">
        <v>4.5999999999999999E-2</v>
      </c>
      <c r="CK16" s="10">
        <v>6.0000000000000001E-3</v>
      </c>
      <c r="CL16" s="10" t="s">
        <v>121</v>
      </c>
      <c r="CM16" s="10">
        <v>2E-3</v>
      </c>
      <c r="CN16" s="10" t="s">
        <v>121</v>
      </c>
      <c r="CO16" s="10">
        <v>2E-3</v>
      </c>
      <c r="CP16" s="10">
        <v>0.10199999999999999</v>
      </c>
      <c r="CQ16" s="10">
        <v>3.0000000000000001E-3</v>
      </c>
      <c r="CR16" s="10" t="s">
        <v>121</v>
      </c>
      <c r="CS16" s="10">
        <v>2E-3</v>
      </c>
      <c r="CT16" s="10">
        <v>1.661</v>
      </c>
      <c r="CU16" s="10">
        <v>3.6999999999999998E-2</v>
      </c>
      <c r="CV16" s="10">
        <v>2E-3</v>
      </c>
      <c r="CW16" s="10">
        <v>1E-3</v>
      </c>
      <c r="CX16" s="10">
        <v>0.48199999999999998</v>
      </c>
      <c r="CY16" s="10">
        <v>8.9999999999999993E-3</v>
      </c>
      <c r="CZ16" s="10" t="s">
        <v>121</v>
      </c>
      <c r="DA16" s="10">
        <v>2E-3</v>
      </c>
      <c r="DB16" s="10">
        <v>5.0000000000000001E-3</v>
      </c>
      <c r="DC16" s="10">
        <v>3.0000000000000001E-3</v>
      </c>
      <c r="DD16" s="10" t="s">
        <v>121</v>
      </c>
      <c r="DE16" s="10">
        <v>3.0000000000000001E-3</v>
      </c>
      <c r="DF16" s="10">
        <v>8.4000000000000005E-2</v>
      </c>
      <c r="DG16" s="10">
        <v>2E-3</v>
      </c>
      <c r="DH16" s="10">
        <v>4.0000000000000001E-3</v>
      </c>
      <c r="DI16" s="98">
        <v>1E-3</v>
      </c>
      <c r="DJ16" s="10" t="s">
        <v>121</v>
      </c>
      <c r="DK16" s="10">
        <v>2E-3</v>
      </c>
      <c r="DL16" s="61" t="str">
        <f t="shared" si="1"/>
        <v>E&amp;W Überstand 03.01.2022</v>
      </c>
      <c r="DM16" s="10">
        <v>0.86025752852426296</v>
      </c>
      <c r="DN16" s="10">
        <v>3.6980004696022202E-2</v>
      </c>
      <c r="DO16" s="10">
        <v>1.4078306459484999E-2</v>
      </c>
      <c r="DP16" s="10">
        <v>6.0384353219110398E-2</v>
      </c>
      <c r="DQ16" s="10">
        <v>0.124564454668594</v>
      </c>
      <c r="DR16" s="10">
        <v>-6.7592887743867E-2</v>
      </c>
      <c r="DS16" s="10">
        <v>-4.4286317510187602E-4</v>
      </c>
      <c r="DT16" s="10">
        <v>2.2720410789561201E-3</v>
      </c>
      <c r="DU16" s="10">
        <v>4.6081738933008799E-2</v>
      </c>
      <c r="DV16" s="10">
        <v>6.6502311120732402</v>
      </c>
      <c r="DW16" s="10">
        <v>-0.100163469673565</v>
      </c>
      <c r="DX16" s="10">
        <v>2.4422516076135901E-2</v>
      </c>
      <c r="DY16" s="10">
        <v>0.26964850465764401</v>
      </c>
      <c r="DZ16" s="10">
        <v>146.73996615730999</v>
      </c>
      <c r="EA16" s="10">
        <v>193.526526015039</v>
      </c>
      <c r="EB16" s="10">
        <v>0.32055658384326502</v>
      </c>
    </row>
    <row r="17" spans="1:132">
      <c r="A17" s="11">
        <v>44564</v>
      </c>
      <c r="B17" s="64" t="s">
        <v>857</v>
      </c>
      <c r="C17" s="25" t="s">
        <v>859</v>
      </c>
      <c r="H17" s="3" t="e">
        <f>((F17)/(E17/100))</f>
        <v>#DIV/0!</v>
      </c>
      <c r="I17" s="4" t="e">
        <f>E17/F17</f>
        <v>#DIV/0!</v>
      </c>
      <c r="J17" s="4" t="e">
        <f>100/G17</f>
        <v>#DIV/0!</v>
      </c>
      <c r="N17" s="37" t="e">
        <f>M17/(K17/100)</f>
        <v>#DIV/0!</v>
      </c>
      <c r="O17" s="37" t="e">
        <f>N17/J17</f>
        <v>#DIV/0!</v>
      </c>
      <c r="P17" s="5" t="e">
        <f>M17/(L17/100)</f>
        <v>#DIV/0!</v>
      </c>
      <c r="Q17" s="5" t="e">
        <f>P17*I17</f>
        <v>#DIV/0!</v>
      </c>
      <c r="U17" s="15" t="e">
        <f>100-(T17-R17)/S17*100</f>
        <v>#DIV/0!</v>
      </c>
      <c r="V17" s="21">
        <v>55.06</v>
      </c>
      <c r="X17" s="2">
        <v>8.1199999999999992</v>
      </c>
      <c r="Y17" s="2">
        <v>10.33</v>
      </c>
      <c r="Z17" s="21">
        <v>2621</v>
      </c>
      <c r="AB17" s="14">
        <f>((AE17-AC17)*(1000/AD17))*1000</f>
        <v>7042.7455528695682</v>
      </c>
      <c r="AC17" s="21">
        <v>89.828999999999994</v>
      </c>
      <c r="AD17" s="21">
        <v>143.126</v>
      </c>
      <c r="AE17" s="21">
        <v>90.837000000000003</v>
      </c>
      <c r="AF17" s="7" t="e">
        <f>#REF!*0.8</f>
        <v>#REF!</v>
      </c>
      <c r="AG17" s="2">
        <v>100</v>
      </c>
      <c r="AH17" s="8" t="e">
        <f>((AG17)*(H17/100))</f>
        <v>#DIV/0!</v>
      </c>
      <c r="AI17" s="7" t="e">
        <f>AG17/AH17</f>
        <v>#DIV/0!</v>
      </c>
      <c r="AJ17" s="6">
        <v>181.2</v>
      </c>
      <c r="AK17" s="2">
        <v>3.1E-2</v>
      </c>
      <c r="AO17" s="24" t="s">
        <v>859</v>
      </c>
      <c r="DI17" s="99"/>
      <c r="DL17" s="61" t="str">
        <f t="shared" si="1"/>
        <v>ENE 1719 03.01.2022</v>
      </c>
      <c r="DM17" s="10">
        <v>0.41760853098929701</v>
      </c>
      <c r="DN17" s="10">
        <v>1.38222557619494E-2</v>
      </c>
      <c r="DO17" s="10">
        <v>-7.6429603654050004E-4</v>
      </c>
      <c r="DP17" s="10">
        <v>2.7918487336284301E-2</v>
      </c>
      <c r="DQ17" s="10">
        <v>0.43715366609870998</v>
      </c>
      <c r="DR17" s="10">
        <v>-7.3260262896495901E-3</v>
      </c>
      <c r="DS17" s="10">
        <v>4.0396141743048201E-3</v>
      </c>
      <c r="DT17" s="10">
        <v>8.2446021966522595E-4</v>
      </c>
      <c r="DU17" s="10">
        <v>6.4390649725056502E-3</v>
      </c>
      <c r="DV17" s="10">
        <v>7.40944846025684E-2</v>
      </c>
      <c r="DW17" s="10">
        <v>1.9848348488802701E-2</v>
      </c>
      <c r="DX17" s="10">
        <v>0.21971044553470201</v>
      </c>
      <c r="DY17" s="10">
        <v>8.9030108761092297E-2</v>
      </c>
      <c r="DZ17" s="10">
        <v>116.77856723567599</v>
      </c>
      <c r="EA17" s="10">
        <v>374.35499280131501</v>
      </c>
      <c r="EB17" s="10">
        <v>0.157686540698879</v>
      </c>
    </row>
    <row r="18" spans="1:132">
      <c r="A18" s="11">
        <v>44564</v>
      </c>
      <c r="B18" s="64" t="s">
        <v>858</v>
      </c>
      <c r="C18" s="25" t="s">
        <v>859</v>
      </c>
      <c r="H18" s="3" t="e">
        <f>((F18)/(E18/100))</f>
        <v>#DIV/0!</v>
      </c>
      <c r="I18" s="4" t="e">
        <f>E18/F18</f>
        <v>#DIV/0!</v>
      </c>
      <c r="J18" s="4" t="e">
        <f>100/G18</f>
        <v>#DIV/0!</v>
      </c>
      <c r="N18" s="37" t="e">
        <f>M18/(K18/100)</f>
        <v>#DIV/0!</v>
      </c>
      <c r="O18" s="37" t="e">
        <f>N18/J18</f>
        <v>#DIV/0!</v>
      </c>
      <c r="P18" s="5" t="e">
        <f>M18/(L18/100)</f>
        <v>#DIV/0!</v>
      </c>
      <c r="Q18" s="5" t="e">
        <f>P18*I18</f>
        <v>#DIV/0!</v>
      </c>
      <c r="U18" s="15" t="e">
        <f>100-(T18-R18)/S18*100</f>
        <v>#DIV/0!</v>
      </c>
      <c r="V18" s="21">
        <v>14.73</v>
      </c>
      <c r="X18" s="2">
        <v>7.67</v>
      </c>
      <c r="Y18" s="2">
        <v>12.4</v>
      </c>
      <c r="Z18" s="21">
        <v>2881</v>
      </c>
      <c r="AB18" s="14">
        <f>((AE18-AC18)*(1000/AD18))*1000</f>
        <v>9263.4579257627302</v>
      </c>
      <c r="AC18" s="21">
        <v>87.358000000000004</v>
      </c>
      <c r="AD18" s="21">
        <v>154.37</v>
      </c>
      <c r="AE18" s="21">
        <v>88.787999999999997</v>
      </c>
      <c r="AF18" s="7" t="e">
        <f>#REF!*0.8</f>
        <v>#REF!</v>
      </c>
      <c r="AG18" s="2">
        <v>100</v>
      </c>
      <c r="AH18" s="8" t="e">
        <f>((AG18)*(H18/100))</f>
        <v>#DIV/0!</v>
      </c>
      <c r="AI18" s="7" t="e">
        <f>AG18/AH18</f>
        <v>#DIV/0!</v>
      </c>
      <c r="AJ18" s="6">
        <v>112.4</v>
      </c>
      <c r="AK18" s="2">
        <v>1.9E-2</v>
      </c>
      <c r="AO18" s="24" t="s">
        <v>859</v>
      </c>
      <c r="DI18" s="99"/>
      <c r="DL18" s="61" t="e">
        <f>#REF!</f>
        <v>#REF!</v>
      </c>
    </row>
    <row r="19" spans="1:132">
      <c r="A19" s="11">
        <v>44564</v>
      </c>
      <c r="B19" s="64" t="s">
        <v>861</v>
      </c>
      <c r="C19" s="25" t="s">
        <v>860</v>
      </c>
      <c r="D19" s="21">
        <v>60</v>
      </c>
      <c r="E19" s="2">
        <v>100</v>
      </c>
      <c r="F19" s="2">
        <v>40</v>
      </c>
      <c r="H19" s="3">
        <f>((F19)/(E19/100))</f>
        <v>40</v>
      </c>
      <c r="I19" s="4">
        <f>E19/F19</f>
        <v>2.5</v>
      </c>
      <c r="J19" s="4" t="e">
        <f>100/G19</f>
        <v>#DIV/0!</v>
      </c>
      <c r="L19" s="2">
        <v>20</v>
      </c>
      <c r="M19" s="2">
        <f>101.616-99.873</f>
        <v>1.742999999999995</v>
      </c>
      <c r="N19" s="37" t="e">
        <f>M19/(K19/100)</f>
        <v>#DIV/0!</v>
      </c>
      <c r="O19" s="37" t="e">
        <f>N19/J19</f>
        <v>#DIV/0!</v>
      </c>
      <c r="P19" s="5">
        <f>M19/(L19/100)</f>
        <v>8.714999999999975</v>
      </c>
      <c r="Q19" s="5">
        <f>P19*I19</f>
        <v>21.787499999999937</v>
      </c>
      <c r="R19" s="21">
        <v>56.683</v>
      </c>
      <c r="S19" s="21">
        <v>10.635999999999999</v>
      </c>
      <c r="T19" s="21">
        <v>64.31</v>
      </c>
      <c r="U19" s="15">
        <f>100-(T19-R19)/S19*100</f>
        <v>28.290710793531375</v>
      </c>
      <c r="V19" s="21">
        <v>5.64</v>
      </c>
      <c r="X19" s="2">
        <v>8.98</v>
      </c>
      <c r="Y19" s="2">
        <v>0.94</v>
      </c>
      <c r="Z19" s="21">
        <v>153</v>
      </c>
      <c r="AB19" s="14" t="e">
        <f>((AE19-AC19)*(1000/AD19))*1000</f>
        <v>#DIV/0!</v>
      </c>
      <c r="AF19" s="7" t="e">
        <f>#REF!*0.8</f>
        <v>#REF!</v>
      </c>
      <c r="AG19" s="2">
        <v>100</v>
      </c>
      <c r="AH19" s="8">
        <f>((AG19)*(H19/100))</f>
        <v>40</v>
      </c>
      <c r="AI19" s="7">
        <f>AG19/AH19</f>
        <v>2.5</v>
      </c>
      <c r="AJ19" s="6">
        <v>154.1</v>
      </c>
      <c r="AK19" s="2">
        <v>0.115</v>
      </c>
      <c r="AM19" s="21">
        <v>137.47999999999999</v>
      </c>
      <c r="AN19" s="21">
        <v>41.7</v>
      </c>
      <c r="AO19" s="20" t="s">
        <v>862</v>
      </c>
      <c r="AP19" s="10">
        <v>0.48599999999999999</v>
      </c>
      <c r="AQ19" s="10">
        <v>6.0000000000000001E-3</v>
      </c>
      <c r="AR19" s="10" t="s">
        <v>121</v>
      </c>
      <c r="AS19" s="10">
        <v>4.0000000000000001E-3</v>
      </c>
      <c r="AT19" s="10">
        <v>8.5000000000000006E-2</v>
      </c>
      <c r="AU19" s="10">
        <v>4.0000000000000001E-3</v>
      </c>
      <c r="AV19" s="10">
        <v>0.189</v>
      </c>
      <c r="AW19" s="10">
        <v>5.0000000000000001E-3</v>
      </c>
      <c r="AX19" s="10">
        <v>2.7E-2</v>
      </c>
      <c r="AY19" s="10">
        <v>2E-3</v>
      </c>
      <c r="AZ19" s="10">
        <v>0.01</v>
      </c>
      <c r="BA19" s="10">
        <v>2E-3</v>
      </c>
      <c r="BB19" s="10">
        <v>9.1999999999999998E-2</v>
      </c>
      <c r="BC19" s="10">
        <v>3.0000000000000001E-3</v>
      </c>
      <c r="BD19" s="10">
        <v>0.30199999999999999</v>
      </c>
      <c r="BE19" s="10">
        <v>8.9999999999999993E-3</v>
      </c>
      <c r="BF19" s="10" t="s">
        <v>121</v>
      </c>
      <c r="BG19" s="10">
        <v>5.0000000000000001E-3</v>
      </c>
      <c r="BH19" s="10" t="s">
        <v>121</v>
      </c>
      <c r="BI19" s="10">
        <v>2.714</v>
      </c>
      <c r="BJ19" s="10" t="s">
        <v>121</v>
      </c>
      <c r="BK19" s="10">
        <v>6.0000000000000001E-3</v>
      </c>
      <c r="BL19" s="10" t="s">
        <v>121</v>
      </c>
      <c r="BM19" s="10">
        <v>2E-3</v>
      </c>
      <c r="BN19" s="10">
        <v>0.08</v>
      </c>
      <c r="BO19" s="10">
        <v>8.9999999999999993E-3</v>
      </c>
      <c r="BP19" s="10">
        <v>63.213999999999999</v>
      </c>
      <c r="BQ19" s="10">
        <v>0.17</v>
      </c>
      <c r="BR19" s="10" t="s">
        <v>121</v>
      </c>
      <c r="BS19" s="10">
        <v>2E-3</v>
      </c>
      <c r="BT19" s="10">
        <v>1.2949999999999999</v>
      </c>
      <c r="BU19" s="10">
        <v>5.0999999999999997E-2</v>
      </c>
      <c r="BV19" s="10">
        <v>21.951000000000001</v>
      </c>
      <c r="BW19" s="10">
        <v>0.219</v>
      </c>
      <c r="BX19" s="10" t="s">
        <v>121</v>
      </c>
      <c r="BY19" s="10">
        <v>4.0000000000000001E-3</v>
      </c>
      <c r="BZ19" s="10">
        <v>3.1389999999999998</v>
      </c>
      <c r="CA19" s="10">
        <v>5.1999999999999998E-2</v>
      </c>
      <c r="CB19" s="10" t="s">
        <v>121</v>
      </c>
      <c r="CC19" s="10">
        <v>20.018000000000001</v>
      </c>
      <c r="CD19" s="10" t="s">
        <v>121</v>
      </c>
      <c r="CE19" s="10">
        <v>0.01</v>
      </c>
      <c r="CF19" s="10" t="s">
        <v>121</v>
      </c>
      <c r="CG19" s="10">
        <v>2E-3</v>
      </c>
      <c r="CH19" s="10" t="s">
        <v>121</v>
      </c>
      <c r="CI19" s="10">
        <v>2E-3</v>
      </c>
      <c r="CJ19" s="10" t="s">
        <v>121</v>
      </c>
      <c r="CK19" s="10">
        <v>0.23</v>
      </c>
      <c r="CL19" s="10" t="s">
        <v>121</v>
      </c>
      <c r="CM19" s="10">
        <v>2E-3</v>
      </c>
      <c r="CN19" s="10">
        <v>1.0999999999999999E-2</v>
      </c>
      <c r="CO19" s="10">
        <v>1E-3</v>
      </c>
      <c r="CP19" s="10">
        <v>3.4620000000000002</v>
      </c>
      <c r="CQ19" s="10">
        <v>8.6999999999999994E-2</v>
      </c>
      <c r="CR19" s="10" t="s">
        <v>121</v>
      </c>
      <c r="CS19" s="10">
        <v>2E-3</v>
      </c>
      <c r="CT19" s="10">
        <v>1.339</v>
      </c>
      <c r="CU19" s="10">
        <v>0.38400000000000001</v>
      </c>
      <c r="CV19" s="10">
        <v>5.0000000000000001E-3</v>
      </c>
      <c r="CW19" s="10">
        <v>1E-3</v>
      </c>
      <c r="CX19" s="10">
        <v>5.8000000000000003E-2</v>
      </c>
      <c r="CY19" s="10">
        <v>6.0000000000000001E-3</v>
      </c>
      <c r="CZ19" s="10" t="s">
        <v>121</v>
      </c>
      <c r="DA19" s="10">
        <v>3.0000000000000001E-3</v>
      </c>
      <c r="DB19" s="10" t="s">
        <v>121</v>
      </c>
      <c r="DC19" s="10">
        <v>3.0000000000000001E-3</v>
      </c>
      <c r="DD19" s="10">
        <v>0.06</v>
      </c>
      <c r="DE19" s="10">
        <v>1.0999999999999999E-2</v>
      </c>
      <c r="DF19" s="10">
        <v>1.75</v>
      </c>
      <c r="DG19" s="10">
        <v>1.7000000000000001E-2</v>
      </c>
      <c r="DH19" s="10">
        <v>3.0000000000000001E-3</v>
      </c>
      <c r="DI19" s="98">
        <v>1E-3</v>
      </c>
      <c r="DJ19" s="10">
        <v>0.189</v>
      </c>
      <c r="DK19" s="10">
        <v>2E-3</v>
      </c>
      <c r="DL19" s="61" t="e">
        <f>#REF!</f>
        <v>#REF!</v>
      </c>
    </row>
    <row r="20" spans="1:132">
      <c r="A20" s="11">
        <v>44564</v>
      </c>
      <c r="B20" s="64" t="s">
        <v>863</v>
      </c>
      <c r="C20" s="25" t="s">
        <v>860</v>
      </c>
      <c r="H20" s="3" t="e">
        <f>((F20)/(E20/100))</f>
        <v>#DIV/0!</v>
      </c>
      <c r="I20" s="4" t="e">
        <f>E20/F20</f>
        <v>#DIV/0!</v>
      </c>
      <c r="J20" s="4" t="e">
        <f>100/G20</f>
        <v>#DIV/0!</v>
      </c>
      <c r="N20" s="37" t="e">
        <f>M20/(K20/100)</f>
        <v>#DIV/0!</v>
      </c>
      <c r="O20" s="37" t="e">
        <f>N20/J20</f>
        <v>#DIV/0!</v>
      </c>
      <c r="P20" s="5" t="e">
        <f>M20/(L20/100)</f>
        <v>#DIV/0!</v>
      </c>
      <c r="Q20" s="5" t="e">
        <f>P20*I20</f>
        <v>#DIV/0!</v>
      </c>
      <c r="U20" s="15" t="e">
        <f>100-(T20-R20)/S20*100</f>
        <v>#DIV/0!</v>
      </c>
      <c r="AB20" s="14" t="e">
        <f>((AE20-AC20)*(1000/AD20))*1000</f>
        <v>#DIV/0!</v>
      </c>
      <c r="AF20" s="7" t="e">
        <f>#REF!*0.8</f>
        <v>#REF!</v>
      </c>
      <c r="AH20" s="8" t="e">
        <f>((AG20)*(H20/100))</f>
        <v>#DIV/0!</v>
      </c>
      <c r="AI20" s="7" t="e">
        <f>AG20/AH20</f>
        <v>#DIV/0!</v>
      </c>
      <c r="AJ20" s="6">
        <v>1322</v>
      </c>
      <c r="AK20" s="2">
        <v>0.125</v>
      </c>
      <c r="AO20" s="20" t="s">
        <v>864</v>
      </c>
      <c r="DI20" s="99"/>
      <c r="DL20" s="24" t="s">
        <v>786</v>
      </c>
      <c r="DM20" s="10">
        <v>-7.5688887423709703E-2</v>
      </c>
      <c r="DN20" s="10">
        <v>4.7493393116355099E-3</v>
      </c>
      <c r="DO20" s="10">
        <v>5.5541904008399702E-4</v>
      </c>
      <c r="DP20" s="10">
        <v>-1.1398337902211999E-2</v>
      </c>
      <c r="DQ20" s="10">
        <v>1.7516592761766502E-2</v>
      </c>
      <c r="DR20" s="10">
        <v>-0.17014835687636901</v>
      </c>
      <c r="DS20" s="10">
        <v>4.7526880124613702E-2</v>
      </c>
      <c r="DT20" s="10">
        <v>-4.7295022130627697E-3</v>
      </c>
      <c r="DU20" s="10">
        <v>-7.7388148450338902E-3</v>
      </c>
      <c r="DV20" s="10">
        <v>-0.13471592389377501</v>
      </c>
      <c r="DW20" s="10">
        <v>-0.31704402510345298</v>
      </c>
      <c r="DX20" s="10">
        <v>-1.100672017228E-2</v>
      </c>
      <c r="DY20" s="10">
        <v>-1.0707243515713301</v>
      </c>
      <c r="DZ20" s="10">
        <v>10.4868409423763</v>
      </c>
      <c r="EA20" s="10">
        <v>5.9776568348071502</v>
      </c>
      <c r="EB20" s="10">
        <v>-3.8176548462781797E-2</v>
      </c>
    </row>
    <row r="21" spans="1:132">
      <c r="A21" s="11">
        <v>44564</v>
      </c>
      <c r="B21" s="64" t="s">
        <v>789</v>
      </c>
      <c r="C21" s="25" t="s">
        <v>751</v>
      </c>
      <c r="H21" s="3" t="e">
        <f>((F21)/(E21/100))</f>
        <v>#DIV/0!</v>
      </c>
      <c r="I21" s="4" t="e">
        <f>E21/F21</f>
        <v>#DIV/0!</v>
      </c>
      <c r="J21" s="4" t="e">
        <f>100/G21</f>
        <v>#DIV/0!</v>
      </c>
      <c r="N21" s="37" t="e">
        <f>M21/(K21/100)</f>
        <v>#DIV/0!</v>
      </c>
      <c r="O21" s="37" t="e">
        <f>N21/J21</f>
        <v>#DIV/0!</v>
      </c>
      <c r="P21" s="5" t="e">
        <f>M21/(L21/100)</f>
        <v>#DIV/0!</v>
      </c>
      <c r="Q21" s="5" t="e">
        <f>P21*I21</f>
        <v>#DIV/0!</v>
      </c>
      <c r="U21" s="15" t="e">
        <f>100-(T21-R21)/S21*100</f>
        <v>#DIV/0!</v>
      </c>
      <c r="X21" s="2">
        <v>11.32</v>
      </c>
      <c r="Y21" s="2">
        <v>3.91</v>
      </c>
      <c r="AB21" s="14" t="e">
        <f>((AE21-AC21)*(1000/AD21))*1000</f>
        <v>#DIV/0!</v>
      </c>
      <c r="AF21" s="7" t="e">
        <f>#REF!*0.8</f>
        <v>#REF!</v>
      </c>
      <c r="AG21" s="2">
        <v>100</v>
      </c>
      <c r="AH21" s="8" t="e">
        <f>((AG21)*(H21/100))</f>
        <v>#DIV/0!</v>
      </c>
      <c r="AI21" s="7" t="e">
        <f>AG21/AH21</f>
        <v>#DIV/0!</v>
      </c>
      <c r="AJ21" s="6">
        <v>9.1020000000000003</v>
      </c>
      <c r="AK21" s="2">
        <v>0.437</v>
      </c>
      <c r="AO21" s="20" t="s">
        <v>865</v>
      </c>
      <c r="DI21" s="99"/>
      <c r="DL21" s="61" t="e">
        <f>#REF!</f>
        <v>#REF!</v>
      </c>
    </row>
    <row r="22" spans="1:132">
      <c r="A22" s="11">
        <v>44565</v>
      </c>
      <c r="B22" s="64" t="s">
        <v>84</v>
      </c>
      <c r="C22" s="25" t="s">
        <v>832</v>
      </c>
      <c r="H22" s="3" t="e">
        <f>((F22)/(E22/100))</f>
        <v>#DIV/0!</v>
      </c>
      <c r="I22" s="4" t="e">
        <f>E22/F22</f>
        <v>#DIV/0!</v>
      </c>
      <c r="J22" s="4" t="e">
        <f>100/G22</f>
        <v>#DIV/0!</v>
      </c>
      <c r="N22" s="37" t="e">
        <f>M22/(K22/100)</f>
        <v>#DIV/0!</v>
      </c>
      <c r="O22" s="37" t="e">
        <f>N22/J22</f>
        <v>#DIV/0!</v>
      </c>
      <c r="P22" s="5" t="e">
        <f>M22/(L22/100)</f>
        <v>#DIV/0!</v>
      </c>
      <c r="Q22" s="5" t="e">
        <f>P22*I22</f>
        <v>#DIV/0!</v>
      </c>
      <c r="U22" s="15" t="e">
        <f>100-(T22-R22)/S22*100</f>
        <v>#DIV/0!</v>
      </c>
      <c r="X22" s="2">
        <v>12.45</v>
      </c>
      <c r="Y22" s="2">
        <v>11.03</v>
      </c>
      <c r="Z22" s="21">
        <v>1626</v>
      </c>
      <c r="AB22" s="14" t="e">
        <f>((AE22-AC22)*(1000/AD22))*1000</f>
        <v>#DIV/0!</v>
      </c>
      <c r="AF22" s="7" t="e">
        <f>#REF!*0.8</f>
        <v>#REF!</v>
      </c>
      <c r="AG22" s="2">
        <v>50</v>
      </c>
      <c r="AH22" s="8" t="e">
        <f>((AG22)*(H22/100))</f>
        <v>#DIV/0!</v>
      </c>
      <c r="AI22" s="7" t="e">
        <f>AG22/AH22</f>
        <v>#DIV/0!</v>
      </c>
      <c r="DI22" s="99"/>
      <c r="DL22" s="61">
        <f t="shared" si="1"/>
        <v>0</v>
      </c>
    </row>
    <row r="23" spans="1:132">
      <c r="A23" s="11">
        <v>44565</v>
      </c>
      <c r="B23" s="64" t="s">
        <v>30</v>
      </c>
      <c r="C23" s="25" t="s">
        <v>859</v>
      </c>
      <c r="D23" s="21">
        <v>64</v>
      </c>
      <c r="E23" s="2">
        <v>100</v>
      </c>
      <c r="F23" s="2">
        <v>100</v>
      </c>
      <c r="G23" s="2">
        <v>36</v>
      </c>
      <c r="H23" s="3">
        <f>((F23)/(E23/100))</f>
        <v>100</v>
      </c>
      <c r="I23" s="4">
        <f>E23/F23</f>
        <v>1</v>
      </c>
      <c r="J23" s="4">
        <f>100/G23</f>
        <v>2.7777777777777777</v>
      </c>
      <c r="N23" s="37" t="e">
        <f>M23/(K23/100)</f>
        <v>#DIV/0!</v>
      </c>
      <c r="O23" s="37" t="e">
        <f>N23/J23</f>
        <v>#DIV/0!</v>
      </c>
      <c r="P23" s="5" t="e">
        <f>M23/(L23/100)</f>
        <v>#DIV/0!</v>
      </c>
      <c r="Q23" s="5" t="e">
        <f>P23*I23</f>
        <v>#DIV/0!</v>
      </c>
      <c r="R23" s="21">
        <v>54.542000000000002</v>
      </c>
      <c r="S23" s="21">
        <v>10.624000000000001</v>
      </c>
      <c r="T23" s="21">
        <v>62.366999999999997</v>
      </c>
      <c r="U23" s="15">
        <f>100-(T23-R23)/S23*100</f>
        <v>26.346009036144622</v>
      </c>
      <c r="V23" s="21">
        <v>18.86</v>
      </c>
      <c r="X23" s="2">
        <v>7.96</v>
      </c>
      <c r="Y23" s="2">
        <v>8.24</v>
      </c>
      <c r="Z23" s="21">
        <v>1870</v>
      </c>
      <c r="AB23" s="14" t="e">
        <f>((AE23-AC23)*(1000/AD23))*1000</f>
        <v>#DIV/0!</v>
      </c>
      <c r="AF23" s="7" t="e">
        <f>#REF!*0.8</f>
        <v>#REF!</v>
      </c>
      <c r="AG23" s="2">
        <v>100</v>
      </c>
      <c r="AH23" s="8">
        <f>((AG23)*(H23/100))</f>
        <v>100</v>
      </c>
      <c r="AI23" s="7">
        <f>AG23/AH23</f>
        <v>1</v>
      </c>
      <c r="AJ23" s="6">
        <v>90.26</v>
      </c>
      <c r="AK23" s="2">
        <v>13.388999999999999</v>
      </c>
      <c r="AM23" s="21">
        <v>106.55</v>
      </c>
      <c r="AN23" s="21">
        <v>21.19</v>
      </c>
      <c r="AP23" s="10">
        <v>0.127</v>
      </c>
      <c r="AQ23" s="10">
        <v>2E-3</v>
      </c>
      <c r="AR23" s="10">
        <v>2.4E-2</v>
      </c>
      <c r="AS23" s="10">
        <v>3.0000000000000001E-3</v>
      </c>
      <c r="AT23" s="10">
        <v>8.0000000000000002E-3</v>
      </c>
      <c r="AU23" s="10">
        <v>2E-3</v>
      </c>
      <c r="AV23" s="10">
        <v>2.8000000000000001E-2</v>
      </c>
      <c r="AW23" s="10">
        <v>2E-3</v>
      </c>
      <c r="AX23" s="10">
        <v>3.0000000000000001E-3</v>
      </c>
      <c r="AY23" s="10">
        <v>1E-3</v>
      </c>
      <c r="AZ23" s="10">
        <v>2.5000000000000001E-2</v>
      </c>
      <c r="BA23" s="10">
        <v>3.0000000000000001E-3</v>
      </c>
      <c r="BB23" s="10">
        <v>0.111</v>
      </c>
      <c r="BC23" s="10">
        <v>3.0000000000000001E-3</v>
      </c>
      <c r="BD23" s="10">
        <v>6.6619999999999999</v>
      </c>
      <c r="BE23" s="10">
        <v>4.5999999999999999E-2</v>
      </c>
      <c r="BF23" s="10" t="s">
        <v>121</v>
      </c>
      <c r="BG23" s="10">
        <v>7.0000000000000001E-3</v>
      </c>
      <c r="BH23" s="10">
        <v>3.718</v>
      </c>
      <c r="BI23" s="10">
        <v>0.93100000000000005</v>
      </c>
      <c r="BJ23" s="10" t="s">
        <v>121</v>
      </c>
      <c r="BK23" s="10">
        <v>3.0000000000000001E-3</v>
      </c>
      <c r="BL23" s="10" t="s">
        <v>121</v>
      </c>
      <c r="BM23" s="10">
        <v>2E-3</v>
      </c>
      <c r="BN23" s="10">
        <v>0.14399999999999999</v>
      </c>
      <c r="BO23" s="10">
        <v>8.9999999999999993E-3</v>
      </c>
      <c r="BP23" s="10">
        <v>60.773000000000003</v>
      </c>
      <c r="BQ23" s="10">
        <v>0.17</v>
      </c>
      <c r="BR23" s="10" t="s">
        <v>121</v>
      </c>
      <c r="BS23" s="10">
        <v>2E-3</v>
      </c>
      <c r="BT23" s="10">
        <v>14.326000000000001</v>
      </c>
      <c r="BU23" s="10">
        <v>0.152</v>
      </c>
      <c r="BV23" s="10">
        <v>0.90900000000000003</v>
      </c>
      <c r="BW23" s="10">
        <v>2.1000000000000001E-2</v>
      </c>
      <c r="BX23" s="10" t="s">
        <v>121</v>
      </c>
      <c r="BY23" s="10">
        <v>1.7999999999999999E-2</v>
      </c>
      <c r="BZ23" s="10">
        <v>0.745</v>
      </c>
      <c r="CA23" s="10">
        <v>3.3000000000000002E-2</v>
      </c>
      <c r="CB23" s="10" t="s">
        <v>121</v>
      </c>
      <c r="CC23" s="10">
        <v>8.8510000000000009</v>
      </c>
      <c r="CD23" s="10">
        <v>0.217</v>
      </c>
      <c r="CE23" s="10">
        <v>8.0000000000000002E-3</v>
      </c>
      <c r="CF23" s="10">
        <v>2E-3</v>
      </c>
      <c r="CG23" s="10">
        <v>1E-3</v>
      </c>
      <c r="CH23" s="10" t="s">
        <v>121</v>
      </c>
      <c r="CI23" s="10">
        <v>2E-3</v>
      </c>
      <c r="CJ23" s="10">
        <v>1.1180000000000001</v>
      </c>
      <c r="CK23" s="10">
        <v>7.9000000000000001E-2</v>
      </c>
      <c r="CL23" s="10" t="s">
        <v>121</v>
      </c>
      <c r="CM23" s="10">
        <v>2E-3</v>
      </c>
      <c r="CN23" s="10">
        <v>3.0000000000000001E-3</v>
      </c>
      <c r="CO23" s="10">
        <v>1E-3</v>
      </c>
      <c r="CP23" s="10">
        <v>1.254</v>
      </c>
      <c r="CQ23" s="10">
        <v>3.3000000000000002E-2</v>
      </c>
      <c r="CR23" s="10" t="s">
        <v>121</v>
      </c>
      <c r="CS23" s="10">
        <v>2E-3</v>
      </c>
      <c r="CT23" s="10">
        <v>6.343</v>
      </c>
      <c r="CU23" s="10">
        <v>0.27100000000000002</v>
      </c>
      <c r="CV23" s="10">
        <v>3.6999999999999998E-2</v>
      </c>
      <c r="CW23" s="10">
        <v>1E-3</v>
      </c>
      <c r="CX23" s="10">
        <v>0.52300000000000002</v>
      </c>
      <c r="CY23" s="10">
        <v>1.7999999999999999E-2</v>
      </c>
      <c r="CZ23" s="10" t="s">
        <v>121</v>
      </c>
      <c r="DA23" s="10">
        <v>2E-3</v>
      </c>
      <c r="DB23" s="10">
        <v>4.1000000000000002E-2</v>
      </c>
      <c r="DC23" s="10">
        <v>6.0000000000000001E-3</v>
      </c>
      <c r="DD23" s="10" t="s">
        <v>121</v>
      </c>
      <c r="DE23" s="10">
        <v>1.9E-2</v>
      </c>
      <c r="DF23" s="10">
        <v>2.8319999999999999</v>
      </c>
      <c r="DG23" s="10">
        <v>2.4E-2</v>
      </c>
      <c r="DH23" s="10">
        <v>1.2E-2</v>
      </c>
      <c r="DI23" s="98">
        <v>1E-3</v>
      </c>
      <c r="DJ23" s="10">
        <v>8.0000000000000002E-3</v>
      </c>
      <c r="DK23" s="10">
        <v>1E-3</v>
      </c>
      <c r="DL23" s="61" t="str">
        <f t="shared" si="1"/>
        <v>DK III ENE 2562 05.01.2022</v>
      </c>
      <c r="DM23" s="10">
        <v>9.0869367965123793</v>
      </c>
      <c r="DN23" s="10">
        <v>8.0273732944765499E-3</v>
      </c>
      <c r="DO23" s="10">
        <v>1.1831593033835099E-2</v>
      </c>
      <c r="DP23" s="10">
        <v>-3.1200655423107202E-3</v>
      </c>
      <c r="DQ23" s="10">
        <v>0.67835739584267796</v>
      </c>
      <c r="DR23" s="10">
        <v>1.5889355742051601</v>
      </c>
      <c r="DS23" s="10">
        <v>1.1899079905402199E-2</v>
      </c>
      <c r="DT23" s="10">
        <v>-9.9703051249578397E-4</v>
      </c>
      <c r="DU23" s="10">
        <v>5.4946814037475601E-3</v>
      </c>
      <c r="DV23" s="10">
        <v>0.10037173175349</v>
      </c>
      <c r="DW23" s="10">
        <v>5.2507833840503698E-2</v>
      </c>
      <c r="DX23" s="10">
        <v>5.89874673253587E-2</v>
      </c>
      <c r="DY23" s="10">
        <v>0.35529285779098602</v>
      </c>
      <c r="DZ23" s="10">
        <v>273.93433414105402</v>
      </c>
      <c r="EA23" s="10">
        <v>545.88679800544605</v>
      </c>
      <c r="EB23" s="10">
        <v>0.45942495146891199</v>
      </c>
    </row>
    <row r="24" spans="1:132">
      <c r="A24" s="11">
        <v>44566</v>
      </c>
      <c r="B24" s="64" t="s">
        <v>84</v>
      </c>
      <c r="C24" s="25" t="s">
        <v>830</v>
      </c>
      <c r="H24" s="3" t="e">
        <f>((F24)/(E24/100))</f>
        <v>#DIV/0!</v>
      </c>
      <c r="I24" s="4" t="e">
        <f>E24/F24</f>
        <v>#DIV/0!</v>
      </c>
      <c r="J24" s="4" t="e">
        <f>100/G24</f>
        <v>#DIV/0!</v>
      </c>
      <c r="N24" s="37" t="e">
        <f>M24/(K24/100)</f>
        <v>#DIV/0!</v>
      </c>
      <c r="O24" s="37" t="e">
        <f>N24/J24</f>
        <v>#DIV/0!</v>
      </c>
      <c r="P24" s="5" t="e">
        <f>M24/(L24/100)</f>
        <v>#DIV/0!</v>
      </c>
      <c r="Q24" s="5" t="e">
        <f>P24*I24</f>
        <v>#DIV/0!</v>
      </c>
      <c r="U24" s="15" t="e">
        <f>100-(T24-R24)/S24*100</f>
        <v>#DIV/0!</v>
      </c>
      <c r="X24" s="2">
        <v>11.24</v>
      </c>
      <c r="Y24" s="2">
        <v>1.63</v>
      </c>
      <c r="Z24" s="21">
        <v>432</v>
      </c>
      <c r="AB24" s="14" t="e">
        <f>((AE24-AC24)*(1000/AD24))*1000</f>
        <v>#DIV/0!</v>
      </c>
      <c r="AF24" s="7" t="e">
        <f>#REF!*0.8</f>
        <v>#REF!</v>
      </c>
      <c r="AH24" s="8" t="e">
        <f>((AG24)*(H24/100))</f>
        <v>#DIV/0!</v>
      </c>
      <c r="AI24" s="7" t="e">
        <f>AG24/AH24</f>
        <v>#DIV/0!</v>
      </c>
      <c r="AO24" s="20"/>
      <c r="DI24" s="99"/>
      <c r="DL24" s="61">
        <f t="shared" si="1"/>
        <v>0</v>
      </c>
    </row>
    <row r="25" spans="1:132">
      <c r="A25" s="11">
        <v>44566</v>
      </c>
      <c r="B25" s="64" t="s">
        <v>84</v>
      </c>
      <c r="C25" s="25" t="s">
        <v>741</v>
      </c>
      <c r="H25" s="3" t="e">
        <f>((F25)/(E25/100))</f>
        <v>#DIV/0!</v>
      </c>
      <c r="I25" s="4" t="e">
        <f>E25/F25</f>
        <v>#DIV/0!</v>
      </c>
      <c r="J25" s="4" t="e">
        <f>100/G25</f>
        <v>#DIV/0!</v>
      </c>
      <c r="N25" s="37" t="e">
        <f>M25/(K25/100)</f>
        <v>#DIV/0!</v>
      </c>
      <c r="O25" s="37" t="e">
        <f>N25/J25</f>
        <v>#DIV/0!</v>
      </c>
      <c r="P25" s="5" t="e">
        <f>M25/(L25/100)</f>
        <v>#DIV/0!</v>
      </c>
      <c r="Q25" s="5" t="e">
        <f>P25*I25</f>
        <v>#DIV/0!</v>
      </c>
      <c r="U25" s="15" t="e">
        <f>100-(T25-R25)/S25*100</f>
        <v>#DIV/0!</v>
      </c>
      <c r="X25" s="2">
        <v>12.31</v>
      </c>
      <c r="Y25" s="2">
        <v>18.05</v>
      </c>
      <c r="Z25" s="21">
        <v>3170</v>
      </c>
      <c r="AB25" s="14" t="e">
        <f>((AE25-AC25)*(1000/AD25))*1000</f>
        <v>#DIV/0!</v>
      </c>
      <c r="AF25" s="7" t="e">
        <f>#REF!*0.8</f>
        <v>#REF!</v>
      </c>
      <c r="AG25" s="2">
        <v>50</v>
      </c>
      <c r="AH25" s="8" t="e">
        <f>((AG25)*(H25/100))</f>
        <v>#DIV/0!</v>
      </c>
      <c r="AI25" s="7" t="e">
        <f>AG25/AH25</f>
        <v>#DIV/0!</v>
      </c>
      <c r="AO25" s="20"/>
      <c r="AP25" s="10">
        <v>0.14000000000000001</v>
      </c>
      <c r="AQ25" s="10">
        <v>2E-3</v>
      </c>
      <c r="AR25" s="10" t="s">
        <v>121</v>
      </c>
      <c r="AS25" s="10">
        <v>5.0000000000000001E-3</v>
      </c>
      <c r="AT25" s="10">
        <v>4.7E-2</v>
      </c>
      <c r="AU25" s="10">
        <v>2E-3</v>
      </c>
      <c r="AV25" s="10">
        <v>3.5000000000000003E-2</v>
      </c>
      <c r="AW25" s="10">
        <v>2E-3</v>
      </c>
      <c r="AX25" s="10">
        <v>6.0000000000000001E-3</v>
      </c>
      <c r="AY25" s="10">
        <v>1E-3</v>
      </c>
      <c r="AZ25" s="10">
        <v>1.2E-2</v>
      </c>
      <c r="BA25" s="10">
        <v>2E-3</v>
      </c>
      <c r="BB25" s="10">
        <v>6.5000000000000002E-2</v>
      </c>
      <c r="BC25" s="10">
        <v>2E-3</v>
      </c>
      <c r="BD25" s="10">
        <v>0.46</v>
      </c>
      <c r="BE25" s="10">
        <v>8.9999999999999993E-3</v>
      </c>
      <c r="BF25" s="10" t="s">
        <v>121</v>
      </c>
      <c r="BG25" s="10">
        <v>6.0000000000000001E-3</v>
      </c>
      <c r="BH25" s="10" t="s">
        <v>121</v>
      </c>
      <c r="BI25" s="10">
        <v>1.5649999999999999</v>
      </c>
      <c r="BJ25" s="10" t="s">
        <v>121</v>
      </c>
      <c r="BK25" s="10">
        <v>3.0000000000000001E-3</v>
      </c>
      <c r="BL25" s="10" t="s">
        <v>121</v>
      </c>
      <c r="BM25" s="10">
        <v>2E-3</v>
      </c>
      <c r="BN25" s="10">
        <v>5.0999999999999997E-2</v>
      </c>
      <c r="BO25" s="10">
        <v>6.0000000000000001E-3</v>
      </c>
      <c r="BP25" s="10">
        <v>68.203999999999994</v>
      </c>
      <c r="BQ25" s="10">
        <v>0.124</v>
      </c>
      <c r="BR25" s="10" t="s">
        <v>121</v>
      </c>
      <c r="BS25" s="10">
        <v>2E-3</v>
      </c>
      <c r="BT25" s="10">
        <v>15.182</v>
      </c>
      <c r="BU25" s="10">
        <v>0.13600000000000001</v>
      </c>
      <c r="BV25" s="10">
        <v>7.7990000000000004</v>
      </c>
      <c r="BW25" s="10">
        <v>8.1000000000000003E-2</v>
      </c>
      <c r="BX25" s="10" t="s">
        <v>121</v>
      </c>
      <c r="BY25" s="10">
        <v>4.0000000000000001E-3</v>
      </c>
      <c r="BZ25" s="10">
        <v>1.6850000000000001</v>
      </c>
      <c r="CA25" s="10">
        <v>3.4000000000000002E-2</v>
      </c>
      <c r="CB25" s="10" t="s">
        <v>121</v>
      </c>
      <c r="CC25" s="10">
        <v>13.743</v>
      </c>
      <c r="CD25" s="10">
        <v>3.3000000000000002E-2</v>
      </c>
      <c r="CE25" s="10">
        <v>5.0000000000000001E-3</v>
      </c>
      <c r="CF25" s="10" t="s">
        <v>121</v>
      </c>
      <c r="CG25" s="10">
        <v>2E-3</v>
      </c>
      <c r="CH25" s="10" t="s">
        <v>121</v>
      </c>
      <c r="CI25" s="10">
        <v>2E-3</v>
      </c>
      <c r="CJ25" s="10" t="s">
        <v>121</v>
      </c>
      <c r="CK25" s="10">
        <v>0.19500000000000001</v>
      </c>
      <c r="CL25" s="10" t="s">
        <v>121</v>
      </c>
      <c r="CM25" s="10">
        <v>2E-3</v>
      </c>
      <c r="CN25" s="10">
        <v>4.0000000000000001E-3</v>
      </c>
      <c r="CO25" s="10">
        <v>1E-3</v>
      </c>
      <c r="CP25" s="10">
        <v>2.7959999999999998</v>
      </c>
      <c r="CQ25" s="10">
        <v>0.06</v>
      </c>
      <c r="CR25" s="10" t="s">
        <v>121</v>
      </c>
      <c r="CS25" s="10">
        <v>2E-3</v>
      </c>
      <c r="CT25" s="10">
        <v>1.202</v>
      </c>
      <c r="CU25" s="10">
        <v>0.252</v>
      </c>
      <c r="CV25" s="10">
        <v>1.4E-2</v>
      </c>
      <c r="CW25" s="10">
        <v>1E-3</v>
      </c>
      <c r="CX25" s="10">
        <v>0.128</v>
      </c>
      <c r="CY25" s="10">
        <v>8.0000000000000002E-3</v>
      </c>
      <c r="CZ25" s="10" t="s">
        <v>121</v>
      </c>
      <c r="DA25" s="10">
        <v>2E-3</v>
      </c>
      <c r="DB25" s="10" t="s">
        <v>121</v>
      </c>
      <c r="DC25" s="10">
        <v>3.0000000000000001E-3</v>
      </c>
      <c r="DD25" s="10">
        <v>0.03</v>
      </c>
      <c r="DE25" s="10">
        <v>6.0000000000000001E-3</v>
      </c>
      <c r="DF25" s="10">
        <v>0.65100000000000002</v>
      </c>
      <c r="DG25" s="10">
        <v>7.0000000000000001E-3</v>
      </c>
      <c r="DH25" s="10">
        <v>3.0000000000000001E-3</v>
      </c>
      <c r="DI25" s="98">
        <v>1E-3</v>
      </c>
      <c r="DJ25" s="10">
        <v>0.104</v>
      </c>
      <c r="DK25" s="10">
        <v>1E-3</v>
      </c>
      <c r="DL25" s="61" t="str">
        <f t="shared" si="1"/>
        <v>UTV 05.01.2022</v>
      </c>
    </row>
    <row r="26" spans="1:132">
      <c r="A26" s="11">
        <v>44566</v>
      </c>
      <c r="B26" s="64" t="s">
        <v>841</v>
      </c>
      <c r="C26" s="25" t="s">
        <v>741</v>
      </c>
      <c r="H26" s="3" t="e">
        <f>((F26)/(E26/100))</f>
        <v>#DIV/0!</v>
      </c>
      <c r="I26" s="4" t="e">
        <f>E26/F26</f>
        <v>#DIV/0!</v>
      </c>
      <c r="J26" s="4" t="e">
        <f>100/G26</f>
        <v>#DIV/0!</v>
      </c>
      <c r="N26" s="37" t="e">
        <f>M26/(K26/100)</f>
        <v>#DIV/0!</v>
      </c>
      <c r="O26" s="37" t="e">
        <f>N26/J26</f>
        <v>#DIV/0!</v>
      </c>
      <c r="P26" s="5" t="e">
        <f>M26/(L26/100)</f>
        <v>#DIV/0!</v>
      </c>
      <c r="Q26" s="5" t="e">
        <f>P26*I26</f>
        <v>#DIV/0!</v>
      </c>
      <c r="U26" s="15" t="e">
        <f>100-(T26-R26)/S26*100</f>
        <v>#DIV/0!</v>
      </c>
      <c r="X26" s="2">
        <v>12.4</v>
      </c>
      <c r="Y26" s="2">
        <v>18.25</v>
      </c>
      <c r="Z26" s="21">
        <v>3884</v>
      </c>
      <c r="AB26" s="14" t="e">
        <f>((AE26-AC26)*(1000/AD26))*1000</f>
        <v>#DIV/0!</v>
      </c>
      <c r="AF26" s="7" t="e">
        <f>#REF!*0.8</f>
        <v>#REF!</v>
      </c>
      <c r="AG26" s="2">
        <v>50</v>
      </c>
      <c r="AH26" s="8" t="e">
        <f>((AG26)*(H26/100))</f>
        <v>#DIV/0!</v>
      </c>
      <c r="AI26" s="7" t="e">
        <f>AG26/AH26</f>
        <v>#DIV/0!</v>
      </c>
      <c r="AP26" s="10">
        <v>4.2000000000000003E-2</v>
      </c>
      <c r="AQ26" s="10">
        <v>1E-3</v>
      </c>
      <c r="AR26" s="10">
        <v>1.9E-2</v>
      </c>
      <c r="AS26" s="10">
        <v>2E-3</v>
      </c>
      <c r="AT26" s="10">
        <v>5.0000000000000001E-3</v>
      </c>
      <c r="AU26" s="10">
        <v>1E-3</v>
      </c>
      <c r="AV26" s="10">
        <v>7.0000000000000001E-3</v>
      </c>
      <c r="AW26" s="10">
        <v>1E-3</v>
      </c>
      <c r="AX26" s="10" t="s">
        <v>121</v>
      </c>
      <c r="AY26" s="10">
        <v>2E-3</v>
      </c>
      <c r="AZ26" s="10">
        <v>3.9E-2</v>
      </c>
      <c r="BA26" s="10">
        <v>2E-3</v>
      </c>
      <c r="BB26" s="10">
        <v>0.13700000000000001</v>
      </c>
      <c r="BC26" s="10">
        <v>3.0000000000000001E-3</v>
      </c>
      <c r="BD26" s="10">
        <v>2.532</v>
      </c>
      <c r="BE26" s="10">
        <v>0.02</v>
      </c>
      <c r="BF26" s="10" t="s">
        <v>121</v>
      </c>
      <c r="BG26" s="10">
        <v>2E-3</v>
      </c>
      <c r="BH26" s="10">
        <v>3.7789999999999999</v>
      </c>
      <c r="BI26" s="10">
        <v>0.67800000000000005</v>
      </c>
      <c r="BJ26" s="10" t="s">
        <v>121</v>
      </c>
      <c r="BK26" s="10">
        <v>2E-3</v>
      </c>
      <c r="BL26" s="10" t="s">
        <v>121</v>
      </c>
      <c r="BM26" s="10">
        <v>2E-3</v>
      </c>
      <c r="BN26" s="10">
        <v>5.6000000000000001E-2</v>
      </c>
      <c r="BO26" s="10">
        <v>5.0000000000000001E-3</v>
      </c>
      <c r="BP26" s="10">
        <v>66.912000000000006</v>
      </c>
      <c r="BQ26" s="10">
        <v>0.124</v>
      </c>
      <c r="BR26" s="10" t="s">
        <v>121</v>
      </c>
      <c r="BS26" s="10">
        <v>2E-3</v>
      </c>
      <c r="BT26" s="10">
        <v>8.9060000000000006</v>
      </c>
      <c r="BU26" s="10">
        <v>9.4E-2</v>
      </c>
      <c r="BV26" s="10">
        <v>0.89</v>
      </c>
      <c r="BW26" s="10">
        <v>1.7999999999999999E-2</v>
      </c>
      <c r="BX26" s="10" t="s">
        <v>121</v>
      </c>
      <c r="BY26" s="10">
        <v>8.9999999999999993E-3</v>
      </c>
      <c r="BZ26" s="10">
        <v>0.73499999999999999</v>
      </c>
      <c r="CA26" s="10">
        <v>2.4E-2</v>
      </c>
      <c r="CB26" s="10" t="s">
        <v>121</v>
      </c>
      <c r="CC26" s="10">
        <v>5.1219999999999999</v>
      </c>
      <c r="CD26" s="10">
        <v>6.0999999999999999E-2</v>
      </c>
      <c r="CE26" s="10">
        <v>5.0000000000000001E-3</v>
      </c>
      <c r="CF26" s="10" t="s">
        <v>121</v>
      </c>
      <c r="CG26" s="10">
        <v>2E-3</v>
      </c>
      <c r="CH26" s="10" t="s">
        <v>121</v>
      </c>
      <c r="CI26" s="10">
        <v>2E-3</v>
      </c>
      <c r="CJ26" s="10">
        <v>0.42699999999999999</v>
      </c>
      <c r="CK26" s="10">
        <v>5.6000000000000001E-2</v>
      </c>
      <c r="CL26" s="10" t="s">
        <v>121</v>
      </c>
      <c r="CM26" s="10">
        <v>2E-3</v>
      </c>
      <c r="CN26" s="10">
        <v>2E-3</v>
      </c>
      <c r="CO26" s="10">
        <v>1E-3</v>
      </c>
      <c r="CP26" s="10">
        <v>1.389</v>
      </c>
      <c r="CQ26" s="10">
        <v>0.03</v>
      </c>
      <c r="CR26" s="10" t="s">
        <v>121</v>
      </c>
      <c r="CS26" s="10">
        <v>2E-3</v>
      </c>
      <c r="CT26" s="10">
        <v>9.7189999999999994</v>
      </c>
      <c r="CU26" s="10">
        <v>0.27400000000000002</v>
      </c>
      <c r="CV26" s="10">
        <v>2.5999999999999999E-2</v>
      </c>
      <c r="CW26" s="10">
        <v>1E-3</v>
      </c>
      <c r="CX26" s="10">
        <v>0.48199999999999998</v>
      </c>
      <c r="CY26" s="10">
        <v>1.2E-2</v>
      </c>
      <c r="CZ26" s="10" t="s">
        <v>121</v>
      </c>
      <c r="DA26" s="10">
        <v>2E-3</v>
      </c>
      <c r="DB26" s="10">
        <v>8.6999999999999994E-2</v>
      </c>
      <c r="DC26" s="10">
        <v>5.0000000000000001E-3</v>
      </c>
      <c r="DD26" s="10" t="s">
        <v>121</v>
      </c>
      <c r="DE26" s="10">
        <v>5.0000000000000001E-3</v>
      </c>
      <c r="DF26" s="10">
        <v>0.26400000000000001</v>
      </c>
      <c r="DG26" s="10">
        <v>3.0000000000000001E-3</v>
      </c>
      <c r="DH26" s="10">
        <v>1.2E-2</v>
      </c>
      <c r="DI26" s="98">
        <v>1E-3</v>
      </c>
      <c r="DJ26" s="10">
        <v>4.0000000000000001E-3</v>
      </c>
      <c r="DK26" s="10">
        <v>1E-3</v>
      </c>
      <c r="DL26" s="61" t="str">
        <f t="shared" si="1"/>
        <v>DK III W2 05.01.2022</v>
      </c>
      <c r="DM26" s="10">
        <v>8.0452636574432592</v>
      </c>
      <c r="DN26" s="10">
        <v>7.37163529673617E-3</v>
      </c>
      <c r="DO26" s="10">
        <v>5.3284228743421702E-2</v>
      </c>
      <c r="DP26" s="10">
        <v>8.5982032118305206E-3</v>
      </c>
      <c r="DQ26" s="10">
        <v>0.76097591170913703</v>
      </c>
      <c r="DR26" s="10">
        <v>1.0294624599237701</v>
      </c>
      <c r="DS26" s="10">
        <v>2.7172522539646998E-3</v>
      </c>
      <c r="DT26" s="10">
        <v>-9.1651595726596996E-4</v>
      </c>
      <c r="DU26" s="10">
        <v>1.4101019818139099E-2</v>
      </c>
      <c r="DV26" s="10">
        <v>0.15758295456026999</v>
      </c>
      <c r="DW26" s="10">
        <v>-4.0924672729067198E-2</v>
      </c>
      <c r="DX26" s="10">
        <v>6.6087195798644098E-3</v>
      </c>
      <c r="DY26" s="10">
        <v>0.16717648501341101</v>
      </c>
      <c r="DZ26" s="10">
        <v>288.32268365725298</v>
      </c>
      <c r="EA26" s="10">
        <v>618.96825893414905</v>
      </c>
      <c r="EB26" s="10">
        <v>0.99021404797430701</v>
      </c>
    </row>
    <row r="27" spans="1:132">
      <c r="A27" s="11">
        <v>44566</v>
      </c>
      <c r="B27" s="64" t="s">
        <v>153</v>
      </c>
      <c r="C27" s="25" t="s">
        <v>119</v>
      </c>
      <c r="D27" s="21">
        <v>27</v>
      </c>
      <c r="E27" s="2">
        <v>100</v>
      </c>
      <c r="F27" s="2">
        <v>73</v>
      </c>
      <c r="H27" s="3">
        <f>((F27)/(E27/100))</f>
        <v>73</v>
      </c>
      <c r="I27" s="4">
        <f>E27/F27</f>
        <v>1.3698630136986301</v>
      </c>
      <c r="J27" s="4" t="e">
        <f>100/G27</f>
        <v>#DIV/0!</v>
      </c>
      <c r="N27" s="37" t="e">
        <f>M27/(K27/100)</f>
        <v>#DIV/0!</v>
      </c>
      <c r="O27" s="37" t="e">
        <f>N27/J27</f>
        <v>#DIV/0!</v>
      </c>
      <c r="P27" s="5" t="e">
        <f>M27/(L27/100)</f>
        <v>#DIV/0!</v>
      </c>
      <c r="Q27" s="5" t="e">
        <f>P27*I27</f>
        <v>#DIV/0!</v>
      </c>
      <c r="U27" s="15" t="e">
        <f>100-(T27-R27)/S27*100</f>
        <v>#DIV/0!</v>
      </c>
      <c r="V27" s="21">
        <v>0.9</v>
      </c>
      <c r="X27" s="2">
        <v>12.16</v>
      </c>
      <c r="Y27" s="2">
        <v>7.64</v>
      </c>
      <c r="Z27" s="21">
        <v>1634</v>
      </c>
      <c r="AB27" s="14" t="e">
        <f>((AE27-AC27)*(1000/AD27))*1000</f>
        <v>#DIV/0!</v>
      </c>
      <c r="AF27" s="7" t="e">
        <f>#REF!*0.8</f>
        <v>#REF!</v>
      </c>
      <c r="AG27" s="2">
        <v>137</v>
      </c>
      <c r="AH27" s="8">
        <f>((AG27)*(H27/100))</f>
        <v>100.00999999999999</v>
      </c>
      <c r="AI27" s="7">
        <f>AG27/AH27</f>
        <v>1.3698630136986303</v>
      </c>
      <c r="AJ27" s="6">
        <v>20.65</v>
      </c>
      <c r="AK27" s="2">
        <v>0.67800000000000005</v>
      </c>
      <c r="AO27" s="20" t="s">
        <v>866</v>
      </c>
      <c r="DI27" s="99"/>
      <c r="DL27" s="61">
        <f t="shared" si="1"/>
        <v>0</v>
      </c>
    </row>
    <row r="28" spans="1:132">
      <c r="A28" s="11">
        <v>44566</v>
      </c>
      <c r="B28" s="64" t="s">
        <v>521</v>
      </c>
      <c r="C28" s="25" t="s">
        <v>867</v>
      </c>
      <c r="H28" s="3" t="e">
        <f>((F28)/(E28/100))</f>
        <v>#DIV/0!</v>
      </c>
      <c r="I28" s="4" t="e">
        <f>E28/F28</f>
        <v>#DIV/0!</v>
      </c>
      <c r="J28" s="4" t="e">
        <f>100/G28</f>
        <v>#DIV/0!</v>
      </c>
      <c r="N28" s="37" t="e">
        <f>M28/(K28/100)</f>
        <v>#DIV/0!</v>
      </c>
      <c r="O28" s="37" t="e">
        <f>N28/J28</f>
        <v>#DIV/0!</v>
      </c>
      <c r="P28" s="5" t="e">
        <f>M28/(L28/100)</f>
        <v>#DIV/0!</v>
      </c>
      <c r="Q28" s="5" t="e">
        <f>P28*I28</f>
        <v>#DIV/0!</v>
      </c>
      <c r="U28" s="15" t="e">
        <f>100-(T28-R28)/S28*100</f>
        <v>#DIV/0!</v>
      </c>
      <c r="X28" s="2">
        <v>12.71</v>
      </c>
      <c r="Y28" s="2">
        <v>11.53</v>
      </c>
      <c r="Z28" s="21">
        <v>1684</v>
      </c>
      <c r="AB28" s="14" t="e">
        <f>((AE28-AC28)*(1000/AD28))*1000</f>
        <v>#DIV/0!</v>
      </c>
      <c r="AF28" s="7" t="e">
        <f>#REF!*0.8</f>
        <v>#REF!</v>
      </c>
      <c r="AH28" s="8" t="e">
        <f>((AG28)*(H28/100))</f>
        <v>#DIV/0!</v>
      </c>
      <c r="AI28" s="7" t="e">
        <f>AG28/AH28</f>
        <v>#DIV/0!</v>
      </c>
      <c r="AO28" s="20"/>
      <c r="AP28" s="10">
        <v>0.13200000000000001</v>
      </c>
      <c r="AQ28" s="10">
        <v>2E-3</v>
      </c>
      <c r="AR28" s="10" t="s">
        <v>121</v>
      </c>
      <c r="AS28" s="10">
        <v>4.0000000000000001E-3</v>
      </c>
      <c r="AT28" s="10">
        <v>6.4000000000000001E-2</v>
      </c>
      <c r="AU28" s="10">
        <v>3.0000000000000001E-3</v>
      </c>
      <c r="AV28" s="10">
        <v>4.3999999999999997E-2</v>
      </c>
      <c r="AW28" s="10">
        <v>2E-3</v>
      </c>
      <c r="AX28" s="10">
        <v>8.9999999999999993E-3</v>
      </c>
      <c r="AY28" s="10">
        <v>1E-3</v>
      </c>
      <c r="AZ28" s="10">
        <v>8.9999999999999993E-3</v>
      </c>
      <c r="BA28" s="10">
        <v>2E-3</v>
      </c>
      <c r="BB28" s="10">
        <v>4.2000000000000003E-2</v>
      </c>
      <c r="BC28" s="10">
        <v>2E-3</v>
      </c>
      <c r="BD28" s="10">
        <v>0.3</v>
      </c>
      <c r="BE28" s="10">
        <v>8.0000000000000002E-3</v>
      </c>
      <c r="BF28" s="10" t="s">
        <v>121</v>
      </c>
      <c r="BG28" s="10">
        <v>8.9999999999999993E-3</v>
      </c>
      <c r="BH28" s="10">
        <v>2.1629999999999998</v>
      </c>
      <c r="BI28" s="10">
        <v>1.2829999999999999</v>
      </c>
      <c r="BJ28" s="10" t="s">
        <v>121</v>
      </c>
      <c r="BK28" s="10">
        <v>3.0000000000000001E-3</v>
      </c>
      <c r="BL28" s="10" t="s">
        <v>121</v>
      </c>
      <c r="BM28" s="10">
        <v>2E-3</v>
      </c>
      <c r="BN28" s="10">
        <v>5.8000000000000003E-2</v>
      </c>
      <c r="BO28" s="10">
        <v>7.0000000000000001E-3</v>
      </c>
      <c r="BP28" s="10">
        <v>65.441999999999993</v>
      </c>
      <c r="BQ28" s="10">
        <v>0.13800000000000001</v>
      </c>
      <c r="BR28" s="10">
        <v>2E-3</v>
      </c>
      <c r="BS28" s="10">
        <v>1E-3</v>
      </c>
      <c r="BT28" s="10">
        <v>15.359</v>
      </c>
      <c r="BU28" s="10">
        <v>0.14799999999999999</v>
      </c>
      <c r="BV28" s="10">
        <v>9.4280000000000008</v>
      </c>
      <c r="BW28" s="10">
        <v>0.105</v>
      </c>
      <c r="BX28" s="10" t="s">
        <v>121</v>
      </c>
      <c r="BY28" s="10">
        <v>4.0000000000000001E-3</v>
      </c>
      <c r="BZ28" s="10">
        <v>2.76</v>
      </c>
      <c r="CA28" s="10">
        <v>4.4999999999999998E-2</v>
      </c>
      <c r="CB28" s="10" t="s">
        <v>121</v>
      </c>
      <c r="CC28" s="10">
        <v>16.768000000000001</v>
      </c>
      <c r="CD28" s="10">
        <v>2.4E-2</v>
      </c>
      <c r="CE28" s="10">
        <v>4.0000000000000001E-3</v>
      </c>
      <c r="CF28" s="10" t="s">
        <v>121</v>
      </c>
      <c r="CG28" s="10">
        <v>2E-3</v>
      </c>
      <c r="CH28" s="10" t="s">
        <v>121</v>
      </c>
      <c r="CI28" s="10">
        <v>2E-3</v>
      </c>
      <c r="CJ28" s="10" t="s">
        <v>121</v>
      </c>
      <c r="CK28" s="10">
        <v>0.21</v>
      </c>
      <c r="CL28" s="10" t="s">
        <v>121</v>
      </c>
      <c r="CM28" s="10">
        <v>2E-3</v>
      </c>
      <c r="CN28" s="10">
        <v>5.0000000000000001E-3</v>
      </c>
      <c r="CO28" s="10">
        <v>1E-3</v>
      </c>
      <c r="CP28" s="10">
        <v>2.3570000000000002</v>
      </c>
      <c r="CQ28" s="10">
        <v>5.8000000000000003E-2</v>
      </c>
      <c r="CR28" s="10" t="s">
        <v>121</v>
      </c>
      <c r="CS28" s="10">
        <v>2E-3</v>
      </c>
      <c r="CT28" s="10">
        <v>0.78500000000000003</v>
      </c>
      <c r="CU28" s="10">
        <v>0.252</v>
      </c>
      <c r="CV28" s="10">
        <v>1.2999999999999999E-2</v>
      </c>
      <c r="CW28" s="10">
        <v>1E-3</v>
      </c>
      <c r="CX28" s="10">
        <v>8.6999999999999994E-2</v>
      </c>
      <c r="CY28" s="10">
        <v>8.0000000000000002E-3</v>
      </c>
      <c r="CZ28" s="10" t="s">
        <v>121</v>
      </c>
      <c r="DA28" s="10">
        <v>2E-3</v>
      </c>
      <c r="DB28" s="10" t="s">
        <v>121</v>
      </c>
      <c r="DC28" s="10">
        <v>5.0000000000000001E-3</v>
      </c>
      <c r="DD28" s="10">
        <v>3.6999999999999998E-2</v>
      </c>
      <c r="DE28" s="10">
        <v>6.0000000000000001E-3</v>
      </c>
      <c r="DF28" s="10">
        <v>0.75800000000000001</v>
      </c>
      <c r="DG28" s="10">
        <v>8.0000000000000002E-3</v>
      </c>
      <c r="DH28" s="10">
        <v>3.0000000000000001E-3</v>
      </c>
      <c r="DI28" s="98">
        <v>1E-3</v>
      </c>
      <c r="DJ28" s="10">
        <v>0.109</v>
      </c>
      <c r="DK28" s="10">
        <v>1E-3</v>
      </c>
      <c r="DL28" s="61" t="str">
        <f t="shared" si="1"/>
        <v>UTV 06.01.2022</v>
      </c>
    </row>
    <row r="29" spans="1:132">
      <c r="A29" s="11">
        <v>44566</v>
      </c>
      <c r="B29" s="64"/>
      <c r="C29" s="25" t="s">
        <v>177</v>
      </c>
      <c r="H29" s="3" t="e">
        <f>((F29)/(E29/100))</f>
        <v>#DIV/0!</v>
      </c>
      <c r="I29" s="4" t="e">
        <f>E29/F29</f>
        <v>#DIV/0!</v>
      </c>
      <c r="J29" s="4" t="e">
        <f>100/G29</f>
        <v>#DIV/0!</v>
      </c>
      <c r="N29" s="37" t="e">
        <f>M29/(K29/100)</f>
        <v>#DIV/0!</v>
      </c>
      <c r="O29" s="37" t="e">
        <f>N29/J29</f>
        <v>#DIV/0!</v>
      </c>
      <c r="P29" s="5" t="e">
        <f>M29/(L29/100)</f>
        <v>#DIV/0!</v>
      </c>
      <c r="Q29" s="5" t="e">
        <f>P29*I29</f>
        <v>#DIV/0!</v>
      </c>
      <c r="U29" s="15" t="e">
        <f>100-(T29-R29)/S29*100</f>
        <v>#DIV/0!</v>
      </c>
      <c r="X29" s="2">
        <v>11.86</v>
      </c>
      <c r="AB29" s="14" t="e">
        <f>((AE29-AC29)*(1000/AD29))*1000</f>
        <v>#DIV/0!</v>
      </c>
      <c r="AF29" s="7" t="e">
        <f>#REF!*0.8</f>
        <v>#REF!</v>
      </c>
      <c r="AG29" s="2">
        <v>60</v>
      </c>
      <c r="AH29" s="8" t="e">
        <f>((AG29)*(H29/100))</f>
        <v>#DIV/0!</v>
      </c>
      <c r="AI29" s="7" t="e">
        <f>AG29/AH29</f>
        <v>#DIV/0!</v>
      </c>
      <c r="AO29" s="20" t="s">
        <v>868</v>
      </c>
      <c r="AP29" s="10">
        <v>3.7999999999999999E-2</v>
      </c>
      <c r="AQ29" s="10">
        <v>1E-3</v>
      </c>
      <c r="AR29" s="10">
        <v>0.10299999999999999</v>
      </c>
      <c r="AS29" s="10">
        <v>3.0000000000000001E-3</v>
      </c>
      <c r="AT29" s="10">
        <v>7.0000000000000001E-3</v>
      </c>
      <c r="AU29" s="10">
        <v>2E-3</v>
      </c>
      <c r="AV29" s="10">
        <v>1.6E-2</v>
      </c>
      <c r="AW29" s="10">
        <v>1E-3</v>
      </c>
      <c r="AX29" s="10" t="s">
        <v>121</v>
      </c>
      <c r="AY29" s="10">
        <v>2E-3</v>
      </c>
      <c r="AZ29" s="10">
        <v>2.3E-2</v>
      </c>
      <c r="BA29" s="10">
        <v>2E-3</v>
      </c>
      <c r="BB29" s="10">
        <v>0.14399999999999999</v>
      </c>
      <c r="BC29" s="10">
        <v>3.0000000000000001E-3</v>
      </c>
      <c r="BD29" s="10">
        <v>2.5099999999999998</v>
      </c>
      <c r="BE29" s="10">
        <v>2.1000000000000001E-2</v>
      </c>
      <c r="BF29" s="10" t="s">
        <v>121</v>
      </c>
      <c r="BG29" s="10">
        <v>4.0000000000000001E-3</v>
      </c>
      <c r="BH29" s="10">
        <v>3.36</v>
      </c>
      <c r="BI29" s="10">
        <v>0.89900000000000002</v>
      </c>
      <c r="BJ29" s="10">
        <v>2E-3</v>
      </c>
      <c r="BK29" s="10">
        <v>1E-3</v>
      </c>
      <c r="BL29" s="10" t="s">
        <v>121</v>
      </c>
      <c r="BM29" s="10">
        <v>2E-3</v>
      </c>
      <c r="BN29" s="10">
        <v>0.09</v>
      </c>
      <c r="BO29" s="10">
        <v>6.0000000000000001E-3</v>
      </c>
      <c r="BP29" s="10">
        <v>66.665000000000006</v>
      </c>
      <c r="BQ29" s="10">
        <v>0.121</v>
      </c>
      <c r="BR29" s="10" t="s">
        <v>121</v>
      </c>
      <c r="BS29" s="10">
        <v>2E-3</v>
      </c>
      <c r="BT29" s="10">
        <v>14.206</v>
      </c>
      <c r="BU29" s="10">
        <v>0.127</v>
      </c>
      <c r="BV29" s="10">
        <v>0.89500000000000002</v>
      </c>
      <c r="BW29" s="10">
        <v>0.02</v>
      </c>
      <c r="BX29" s="10" t="s">
        <v>121</v>
      </c>
      <c r="BY29" s="10">
        <v>7.0000000000000001E-3</v>
      </c>
      <c r="BZ29" s="10">
        <v>0.78100000000000003</v>
      </c>
      <c r="CA29" s="10">
        <v>2.7E-2</v>
      </c>
      <c r="CB29" s="10" t="s">
        <v>121</v>
      </c>
      <c r="CC29" s="10">
        <v>9.8659999999999997</v>
      </c>
      <c r="CD29" s="10">
        <v>8.3000000000000004E-2</v>
      </c>
      <c r="CE29" s="10">
        <v>5.0000000000000001E-3</v>
      </c>
      <c r="CF29" s="10">
        <v>2E-3</v>
      </c>
      <c r="CG29" s="10">
        <v>1E-3</v>
      </c>
      <c r="CH29" s="10" t="s">
        <v>121</v>
      </c>
      <c r="CI29" s="10">
        <v>2E-3</v>
      </c>
      <c r="CJ29" s="10">
        <v>0.92600000000000005</v>
      </c>
      <c r="CK29" s="10">
        <v>7.3999999999999996E-2</v>
      </c>
      <c r="CL29" s="10" t="s">
        <v>121</v>
      </c>
      <c r="CM29" s="10">
        <v>2E-3</v>
      </c>
      <c r="CN29" s="10">
        <v>2E-3</v>
      </c>
      <c r="CO29" s="10">
        <v>1E-3</v>
      </c>
      <c r="CP29" s="10">
        <v>1.262</v>
      </c>
      <c r="CQ29" s="10">
        <v>3.2000000000000001E-2</v>
      </c>
      <c r="CR29" s="10" t="s">
        <v>121</v>
      </c>
      <c r="CS29" s="10">
        <v>2E-3</v>
      </c>
      <c r="CT29" s="10">
        <v>7.883</v>
      </c>
      <c r="CU29" s="10">
        <v>0.28199999999999997</v>
      </c>
      <c r="CV29" s="10">
        <v>3.1E-2</v>
      </c>
      <c r="CW29" s="10">
        <v>1E-3</v>
      </c>
      <c r="CX29" s="10">
        <v>0.54400000000000004</v>
      </c>
      <c r="CY29" s="10">
        <v>1.4E-2</v>
      </c>
      <c r="CZ29" s="10" t="s">
        <v>121</v>
      </c>
      <c r="DA29" s="10">
        <v>2E-3</v>
      </c>
      <c r="DB29" s="10">
        <v>0.03</v>
      </c>
      <c r="DC29" s="10">
        <v>4.0000000000000001E-3</v>
      </c>
      <c r="DD29" s="10" t="s">
        <v>121</v>
      </c>
      <c r="DE29" s="10">
        <v>6.0000000000000001E-3</v>
      </c>
      <c r="DF29" s="10">
        <v>0.371</v>
      </c>
      <c r="DG29" s="10">
        <v>4.0000000000000001E-3</v>
      </c>
      <c r="DH29" s="10">
        <v>1.2999999999999999E-2</v>
      </c>
      <c r="DI29" s="98">
        <v>1E-3</v>
      </c>
      <c r="DJ29" s="10">
        <v>5.0000000000000001E-3</v>
      </c>
      <c r="DK29" s="10">
        <v>1E-3</v>
      </c>
      <c r="DL29" s="61" t="str">
        <f t="shared" si="1"/>
        <v>DK III W2 06.01.2022</v>
      </c>
      <c r="DM29" s="10">
        <v>0.19521957599126299</v>
      </c>
      <c r="DN29" s="10">
        <v>-3.8033358495193598E-2</v>
      </c>
      <c r="DO29" s="10">
        <v>4.5948098822810798E-2</v>
      </c>
      <c r="DP29" s="10">
        <v>2.4693596159199201E-2</v>
      </c>
      <c r="DQ29" s="10">
        <v>0.53358820008014296</v>
      </c>
      <c r="DR29" s="10">
        <v>0.58448935486387699</v>
      </c>
      <c r="DS29" s="10">
        <v>-4.8822377099963003E-2</v>
      </c>
      <c r="DT29" s="10">
        <v>3.9841121527353597E-3</v>
      </c>
      <c r="DU29" s="10">
        <v>1.35444107749258E-2</v>
      </c>
      <c r="DV29" s="10">
        <v>0.18998644311316401</v>
      </c>
      <c r="DW29" s="10">
        <v>0.28949876204476799</v>
      </c>
      <c r="DX29" s="10">
        <v>6.70351112675064E-2</v>
      </c>
      <c r="DY29" s="10">
        <v>0.42736440789734398</v>
      </c>
      <c r="DZ29" s="10">
        <v>305.287921937345</v>
      </c>
      <c r="EA29" s="10">
        <v>825.16131730996995</v>
      </c>
      <c r="EB29" s="10">
        <v>1.1761341798553</v>
      </c>
    </row>
    <row r="30" spans="1:132">
      <c r="A30" s="11">
        <v>44566</v>
      </c>
      <c r="B30" s="64" t="s">
        <v>126</v>
      </c>
      <c r="C30" s="25" t="s">
        <v>119</v>
      </c>
      <c r="D30" s="21">
        <v>35</v>
      </c>
      <c r="E30" s="2">
        <v>100</v>
      </c>
      <c r="F30" s="2">
        <v>65</v>
      </c>
      <c r="H30" s="3">
        <f>((F30)/(E30/100))</f>
        <v>65</v>
      </c>
      <c r="I30" s="4">
        <f>E30/F30</f>
        <v>1.5384615384615385</v>
      </c>
      <c r="J30" s="4" t="e">
        <f>100/G30</f>
        <v>#DIV/0!</v>
      </c>
      <c r="N30" s="37" t="e">
        <f>M30/(K30/100)</f>
        <v>#DIV/0!</v>
      </c>
      <c r="O30" s="37" t="e">
        <f>N30/J30</f>
        <v>#DIV/0!</v>
      </c>
      <c r="P30" s="5" t="e">
        <f>M30/(L30/100)</f>
        <v>#DIV/0!</v>
      </c>
      <c r="Q30" s="5" t="e">
        <f>P30*I30</f>
        <v>#DIV/0!</v>
      </c>
      <c r="U30" s="15" t="e">
        <f>100-(T30-R30)/S30*100</f>
        <v>#DIV/0!</v>
      </c>
      <c r="V30" s="21">
        <v>0.54100000000000004</v>
      </c>
      <c r="X30" s="2">
        <v>10.97</v>
      </c>
      <c r="Y30" s="2">
        <v>7.04</v>
      </c>
      <c r="Z30" s="21">
        <v>1810</v>
      </c>
      <c r="AB30" s="14" t="e">
        <f>((AE30-AC30)*(1000/AD30))*1000</f>
        <v>#DIV/0!</v>
      </c>
      <c r="AF30" s="7" t="e">
        <f>#REF!*0.8</f>
        <v>#REF!</v>
      </c>
      <c r="AG30" s="2">
        <v>155</v>
      </c>
      <c r="AH30" s="8">
        <f>((AG30)*(H30/100))</f>
        <v>100.75</v>
      </c>
      <c r="AI30" s="7">
        <f>AG30/AH30</f>
        <v>1.5384615384615385</v>
      </c>
      <c r="AJ30" s="6">
        <v>16.579999999999998</v>
      </c>
      <c r="AK30" s="2">
        <v>0.76100000000000001</v>
      </c>
      <c r="AO30" s="20" t="s">
        <v>869</v>
      </c>
      <c r="DI30" s="99"/>
      <c r="DL30" s="61">
        <f t="shared" si="1"/>
        <v>0</v>
      </c>
    </row>
    <row r="31" spans="1:132">
      <c r="A31" s="11">
        <v>44566</v>
      </c>
      <c r="B31" s="64" t="s">
        <v>84</v>
      </c>
      <c r="C31" s="25" t="s">
        <v>832</v>
      </c>
      <c r="H31" s="3" t="e">
        <f>((F31)/(E31/100))</f>
        <v>#DIV/0!</v>
      </c>
      <c r="I31" s="4" t="e">
        <f>E31/F31</f>
        <v>#DIV/0!</v>
      </c>
      <c r="J31" s="4" t="e">
        <f>100/G31</f>
        <v>#DIV/0!</v>
      </c>
      <c r="N31" s="37" t="e">
        <f>M31/(K31/100)</f>
        <v>#DIV/0!</v>
      </c>
      <c r="O31" s="37" t="e">
        <f>N31/J31</f>
        <v>#DIV/0!</v>
      </c>
      <c r="P31" s="5" t="e">
        <f>M31/(L31/100)</f>
        <v>#DIV/0!</v>
      </c>
      <c r="Q31" s="5" t="e">
        <f>P31*I31</f>
        <v>#DIV/0!</v>
      </c>
      <c r="U31" s="15" t="e">
        <f>100-(T31-R31)/S31*100</f>
        <v>#DIV/0!</v>
      </c>
      <c r="X31" s="2">
        <v>12.41</v>
      </c>
      <c r="Y31" s="2">
        <v>14.82</v>
      </c>
      <c r="Z31" s="21">
        <v>2559</v>
      </c>
      <c r="AB31" s="14" t="e">
        <f>((AE31-AC31)*(1000/AD31))*1000</f>
        <v>#DIV/0!</v>
      </c>
      <c r="AF31" s="7" t="e">
        <f>#REF!*0.8</f>
        <v>#REF!</v>
      </c>
      <c r="AG31" s="2">
        <v>50</v>
      </c>
      <c r="AH31" s="8" t="e">
        <f>((AG31)*(H31/100))</f>
        <v>#DIV/0!</v>
      </c>
      <c r="AI31" s="7" t="e">
        <f>AG31/AH31</f>
        <v>#DIV/0!</v>
      </c>
      <c r="DI31" s="99"/>
      <c r="DL31" s="61">
        <f t="shared" si="1"/>
        <v>0</v>
      </c>
    </row>
    <row r="32" spans="1:132">
      <c r="A32" s="11">
        <v>44567</v>
      </c>
      <c r="B32" s="64"/>
      <c r="C32" s="25" t="s">
        <v>177</v>
      </c>
      <c r="H32" s="3" t="e">
        <f>((F32)/(E32/100))</f>
        <v>#DIV/0!</v>
      </c>
      <c r="I32" s="4" t="e">
        <f>E32/F32</f>
        <v>#DIV/0!</v>
      </c>
      <c r="J32" s="4" t="e">
        <f>100/G32</f>
        <v>#DIV/0!</v>
      </c>
      <c r="N32" s="37" t="e">
        <f>M32/(K32/100)</f>
        <v>#DIV/0!</v>
      </c>
      <c r="O32" s="37" t="e">
        <f>N32/J32</f>
        <v>#DIV/0!</v>
      </c>
      <c r="P32" s="5" t="e">
        <f>M32/(L32/100)</f>
        <v>#DIV/0!</v>
      </c>
      <c r="Q32" s="5" t="e">
        <f>P32*I32</f>
        <v>#DIV/0!</v>
      </c>
      <c r="U32" s="15" t="e">
        <f>100-(T32-R32)/S32*100</f>
        <v>#DIV/0!</v>
      </c>
      <c r="X32" s="2">
        <v>11.82</v>
      </c>
      <c r="AB32" s="14" t="e">
        <f>((AE32-AC32)*(1000/AD32))*1000</f>
        <v>#DIV/0!</v>
      </c>
      <c r="AF32" s="7" t="e">
        <f>#REF!*0.8</f>
        <v>#REF!</v>
      </c>
      <c r="AH32" s="8" t="e">
        <f>((AG32)*(H32/100))</f>
        <v>#DIV/0!</v>
      </c>
      <c r="AI32" s="7" t="e">
        <f>AG32/AH32</f>
        <v>#DIV/0!</v>
      </c>
      <c r="AO32" s="20" t="s">
        <v>870</v>
      </c>
      <c r="AP32" s="10">
        <v>0.39400000000000002</v>
      </c>
      <c r="AQ32" s="10">
        <v>5.0000000000000001E-3</v>
      </c>
      <c r="AR32" s="10" t="s">
        <v>121</v>
      </c>
      <c r="AS32" s="10">
        <v>4.0000000000000001E-3</v>
      </c>
      <c r="AT32" s="10">
        <v>0.129</v>
      </c>
      <c r="AU32" s="10">
        <v>4.0000000000000001E-3</v>
      </c>
      <c r="AV32" s="10">
        <v>0.152</v>
      </c>
      <c r="AW32" s="10">
        <v>4.0000000000000001E-3</v>
      </c>
      <c r="AX32" s="10">
        <v>3.5000000000000003E-2</v>
      </c>
      <c r="AY32" s="10">
        <v>2E-3</v>
      </c>
      <c r="AZ32" s="10">
        <v>1.4E-2</v>
      </c>
      <c r="BA32" s="10">
        <v>2E-3</v>
      </c>
      <c r="BB32" s="10">
        <v>0.105</v>
      </c>
      <c r="BC32" s="10">
        <v>3.0000000000000001E-3</v>
      </c>
      <c r="BD32" s="10">
        <v>0.375</v>
      </c>
      <c r="BE32" s="10">
        <v>8.9999999999999993E-3</v>
      </c>
      <c r="BF32" s="10" t="s">
        <v>121</v>
      </c>
      <c r="BG32" s="10">
        <v>6.0000000000000001E-3</v>
      </c>
      <c r="BH32" s="10" t="s">
        <v>121</v>
      </c>
      <c r="BI32" s="10">
        <v>4.22</v>
      </c>
      <c r="BJ32" s="10" t="s">
        <v>121</v>
      </c>
      <c r="BK32" s="10">
        <v>5.0000000000000001E-3</v>
      </c>
      <c r="BL32" s="10" t="s">
        <v>121</v>
      </c>
      <c r="BM32" s="10">
        <v>2E-3</v>
      </c>
      <c r="BN32" s="10">
        <v>7.5999999999999998E-2</v>
      </c>
      <c r="BO32" s="10">
        <v>8.0000000000000002E-3</v>
      </c>
      <c r="BP32" s="10">
        <v>36.353999999999999</v>
      </c>
      <c r="BQ32" s="10">
        <v>0.29499999999999998</v>
      </c>
      <c r="BR32" s="10" t="s">
        <v>121</v>
      </c>
      <c r="BS32" s="10">
        <v>2E-3</v>
      </c>
      <c r="BT32" s="10">
        <v>1.6679999999999999</v>
      </c>
      <c r="BU32" s="10">
        <v>5.3999999999999999E-2</v>
      </c>
      <c r="BV32" s="10">
        <v>27.696000000000002</v>
      </c>
      <c r="BW32" s="10">
        <v>0.45300000000000001</v>
      </c>
      <c r="BX32" s="10" t="s">
        <v>121</v>
      </c>
      <c r="BY32" s="10">
        <v>4.0000000000000001E-3</v>
      </c>
      <c r="BZ32" s="10">
        <v>3.536</v>
      </c>
      <c r="CA32" s="10">
        <v>5.2999999999999999E-2</v>
      </c>
      <c r="CB32" s="10" t="s">
        <v>121</v>
      </c>
      <c r="CC32" s="10">
        <v>23.786999999999999</v>
      </c>
      <c r="CD32" s="10">
        <v>1.2E-2</v>
      </c>
      <c r="CE32" s="10">
        <v>4.0000000000000001E-3</v>
      </c>
      <c r="CF32" s="10" t="s">
        <v>121</v>
      </c>
      <c r="CG32" s="10">
        <v>2E-3</v>
      </c>
      <c r="CH32" s="10" t="s">
        <v>121</v>
      </c>
      <c r="CI32" s="10">
        <v>2E-3</v>
      </c>
      <c r="CJ32" s="10" t="s">
        <v>121</v>
      </c>
      <c r="CK32" s="10">
        <v>0.34300000000000003</v>
      </c>
      <c r="CL32" s="10" t="s">
        <v>121</v>
      </c>
      <c r="CM32" s="10">
        <v>2E-3</v>
      </c>
      <c r="CN32" s="10">
        <v>1.0999999999999999E-2</v>
      </c>
      <c r="CO32" s="10">
        <v>1E-3</v>
      </c>
      <c r="CP32" s="10">
        <v>4.0430000000000001</v>
      </c>
      <c r="CQ32" s="10">
        <v>0.11799999999999999</v>
      </c>
      <c r="CR32" s="10" t="s">
        <v>121</v>
      </c>
      <c r="CS32" s="10">
        <v>2E-3</v>
      </c>
      <c r="CT32" s="10">
        <v>2.1560000000000001</v>
      </c>
      <c r="CU32" s="10">
        <v>0.39900000000000002</v>
      </c>
      <c r="CV32" s="10">
        <v>5.0000000000000001E-3</v>
      </c>
      <c r="CW32" s="10">
        <v>1E-3</v>
      </c>
      <c r="CX32" s="10">
        <v>0.06</v>
      </c>
      <c r="CY32" s="10">
        <v>6.0000000000000001E-3</v>
      </c>
      <c r="CZ32" s="10" t="s">
        <v>121</v>
      </c>
      <c r="DA32" s="10">
        <v>3.0000000000000001E-3</v>
      </c>
      <c r="DB32" s="10" t="s">
        <v>121</v>
      </c>
      <c r="DC32" s="10">
        <v>3.0000000000000001E-3</v>
      </c>
      <c r="DD32" s="10">
        <v>4.9000000000000002E-2</v>
      </c>
      <c r="DE32" s="10">
        <v>1.0999999999999999E-2</v>
      </c>
      <c r="DF32" s="10">
        <v>2.0350000000000001</v>
      </c>
      <c r="DG32" s="10">
        <v>0.02</v>
      </c>
      <c r="DH32" s="10">
        <v>2E-3</v>
      </c>
      <c r="DI32" s="98">
        <v>1E-3</v>
      </c>
      <c r="DJ32" s="10">
        <v>0.17199999999999999</v>
      </c>
      <c r="DK32" s="10">
        <v>2E-3</v>
      </c>
      <c r="DL32" s="61" t="str">
        <f t="shared" si="1"/>
        <v>NL 689393 06.01.2021</v>
      </c>
    </row>
    <row r="33" spans="1:132">
      <c r="A33" s="11">
        <v>44567</v>
      </c>
      <c r="B33" s="64" t="s">
        <v>207</v>
      </c>
      <c r="C33" s="25" t="s">
        <v>119</v>
      </c>
      <c r="D33" s="21">
        <v>34</v>
      </c>
      <c r="E33" s="2">
        <v>100</v>
      </c>
      <c r="F33" s="2">
        <v>66</v>
      </c>
      <c r="H33" s="3">
        <f>((F33)/(E33/100))</f>
        <v>66</v>
      </c>
      <c r="I33" s="4">
        <f>E33/F33</f>
        <v>1.5151515151515151</v>
      </c>
      <c r="J33" s="4" t="e">
        <f>100/G33</f>
        <v>#DIV/0!</v>
      </c>
      <c r="N33" s="37" t="e">
        <f>M33/(K33/100)</f>
        <v>#DIV/0!</v>
      </c>
      <c r="O33" s="37" t="e">
        <f>N33/J33</f>
        <v>#DIV/0!</v>
      </c>
      <c r="P33" s="5" t="e">
        <f>M33/(L33/100)</f>
        <v>#DIV/0!</v>
      </c>
      <c r="Q33" s="5" t="e">
        <f>P33*I33</f>
        <v>#DIV/0!</v>
      </c>
      <c r="U33" s="15" t="e">
        <f>100-(T33-R33)/S33*100</f>
        <v>#DIV/0!</v>
      </c>
      <c r="V33" s="21">
        <v>2.0779999999999998</v>
      </c>
      <c r="X33" s="2">
        <v>12.44</v>
      </c>
      <c r="Y33" s="2">
        <v>10.88</v>
      </c>
      <c r="Z33" s="21">
        <v>1854</v>
      </c>
      <c r="AB33" s="14" t="e">
        <f>((AE33-AC33)*(1000/AD33))*1000</f>
        <v>#DIV/0!</v>
      </c>
      <c r="AF33" s="7" t="e">
        <f>#REF!*0.8</f>
        <v>#REF!</v>
      </c>
      <c r="AG33" s="2">
        <v>152</v>
      </c>
      <c r="AH33" s="8">
        <f>((AG33)*(H33/100))</f>
        <v>100.32000000000001</v>
      </c>
      <c r="AI33" s="7">
        <f>AG33/AH33</f>
        <v>1.5151515151515151</v>
      </c>
      <c r="AJ33" s="6">
        <v>29.7</v>
      </c>
      <c r="AK33" s="2">
        <v>0.53400000000000003</v>
      </c>
      <c r="AO33" s="20" t="s">
        <v>871</v>
      </c>
      <c r="AP33" s="10">
        <v>4.0000000000000001E-3</v>
      </c>
      <c r="AQ33" s="10">
        <v>1E-3</v>
      </c>
      <c r="AR33" s="10" t="s">
        <v>121</v>
      </c>
      <c r="AS33" s="10">
        <v>4.0000000000000001E-3</v>
      </c>
      <c r="AT33" s="10" t="s">
        <v>121</v>
      </c>
      <c r="AU33" s="10">
        <v>3.0000000000000001E-3</v>
      </c>
      <c r="AV33" s="10">
        <v>4.0000000000000001E-3</v>
      </c>
      <c r="AW33" s="10">
        <v>2E-3</v>
      </c>
      <c r="AX33" s="10" t="s">
        <v>121</v>
      </c>
      <c r="AY33" s="10">
        <v>2E-3</v>
      </c>
      <c r="AZ33" s="10">
        <v>0.02</v>
      </c>
      <c r="BA33" s="10">
        <v>3.0000000000000001E-3</v>
      </c>
      <c r="BB33" s="10">
        <v>4.9000000000000002E-2</v>
      </c>
      <c r="BC33" s="10">
        <v>2E-3</v>
      </c>
      <c r="BD33" s="10">
        <v>4.3620000000000001</v>
      </c>
      <c r="BE33" s="10">
        <v>3.4000000000000002E-2</v>
      </c>
      <c r="BF33" s="10" t="s">
        <v>121</v>
      </c>
      <c r="BG33" s="10">
        <v>5.0000000000000001E-3</v>
      </c>
      <c r="BH33" s="10" t="s">
        <v>121</v>
      </c>
      <c r="BI33" s="10">
        <v>1.837</v>
      </c>
      <c r="BJ33" s="10">
        <v>4.0000000000000001E-3</v>
      </c>
      <c r="BK33" s="10">
        <v>1E-3</v>
      </c>
      <c r="BL33" s="10" t="s">
        <v>121</v>
      </c>
      <c r="BM33" s="10">
        <v>2E-3</v>
      </c>
      <c r="BN33" s="10">
        <v>0.03</v>
      </c>
      <c r="BO33" s="10">
        <v>6.0000000000000001E-3</v>
      </c>
      <c r="BP33" s="10">
        <v>60.924999999999997</v>
      </c>
      <c r="BQ33" s="10">
        <v>0.13700000000000001</v>
      </c>
      <c r="BR33" s="10" t="s">
        <v>121</v>
      </c>
      <c r="BS33" s="10">
        <v>2E-3</v>
      </c>
      <c r="BT33" s="10">
        <v>26.879000000000001</v>
      </c>
      <c r="BU33" s="10">
        <v>0.36299999999999999</v>
      </c>
      <c r="BV33" s="10">
        <v>0.371</v>
      </c>
      <c r="BW33" s="10">
        <v>2.3E-2</v>
      </c>
      <c r="BX33" s="10" t="s">
        <v>121</v>
      </c>
      <c r="BY33" s="10">
        <v>0.01</v>
      </c>
      <c r="BZ33" s="10">
        <v>0.246</v>
      </c>
      <c r="CA33" s="10">
        <v>2.5999999999999999E-2</v>
      </c>
      <c r="CB33" s="10" t="s">
        <v>121</v>
      </c>
      <c r="CC33" s="10">
        <v>21.667000000000002</v>
      </c>
      <c r="CD33" s="10">
        <v>4.4999999999999998E-2</v>
      </c>
      <c r="CE33" s="10">
        <v>5.0000000000000001E-3</v>
      </c>
      <c r="CF33" s="10">
        <v>2E-3</v>
      </c>
      <c r="CG33" s="10">
        <v>1E-3</v>
      </c>
      <c r="CH33" s="10" t="s">
        <v>121</v>
      </c>
      <c r="CI33" s="10">
        <v>2E-3</v>
      </c>
      <c r="CJ33" s="10">
        <v>2.077</v>
      </c>
      <c r="CK33" s="10">
        <v>0.152</v>
      </c>
      <c r="CL33" s="10" t="s">
        <v>121</v>
      </c>
      <c r="CM33" s="10">
        <v>2E-3</v>
      </c>
      <c r="CN33" s="10" t="s">
        <v>121</v>
      </c>
      <c r="CO33" s="10">
        <v>2E-3</v>
      </c>
      <c r="CP33" s="10">
        <v>2.621</v>
      </c>
      <c r="CQ33" s="10">
        <v>7.5999999999999998E-2</v>
      </c>
      <c r="CR33" s="10" t="s">
        <v>121</v>
      </c>
      <c r="CS33" s="10">
        <v>1.0999999999999999E-2</v>
      </c>
      <c r="CT33" s="10">
        <v>2.137</v>
      </c>
      <c r="CU33" s="10">
        <v>0.308</v>
      </c>
      <c r="CV33" s="10">
        <v>0.02</v>
      </c>
      <c r="CW33" s="10">
        <v>1E-3</v>
      </c>
      <c r="CX33" s="10">
        <v>0.11899999999999999</v>
      </c>
      <c r="CY33" s="10">
        <v>1.4E-2</v>
      </c>
      <c r="CZ33" s="10" t="s">
        <v>121</v>
      </c>
      <c r="DA33" s="10">
        <v>2E-3</v>
      </c>
      <c r="DB33" s="10" t="s">
        <v>121</v>
      </c>
      <c r="DC33" s="10">
        <v>8.0000000000000002E-3</v>
      </c>
      <c r="DD33" s="10" t="s">
        <v>121</v>
      </c>
      <c r="DE33" s="10">
        <v>5.0000000000000001E-3</v>
      </c>
      <c r="DF33" s="10">
        <v>0.06</v>
      </c>
      <c r="DG33" s="10">
        <v>2E-3</v>
      </c>
      <c r="DH33" s="10">
        <v>3.0000000000000001E-3</v>
      </c>
      <c r="DI33" s="98">
        <v>1E-3</v>
      </c>
      <c r="DJ33" s="10">
        <v>6.0000000000000001E-3</v>
      </c>
      <c r="DK33" s="10">
        <v>1E-3</v>
      </c>
      <c r="DL33" s="61" t="str">
        <f t="shared" si="1"/>
        <v>ENE 2041 06.01.2022</v>
      </c>
      <c r="DM33" s="10">
        <v>0.31498241146031503</v>
      </c>
      <c r="DN33" s="10">
        <v>-2.6001115144070899E-2</v>
      </c>
      <c r="DO33" s="10">
        <v>6.2401478315973402E-3</v>
      </c>
      <c r="DP33" s="10">
        <v>0.20405717247701499</v>
      </c>
      <c r="DQ33" s="10">
        <v>0.118372156215153</v>
      </c>
      <c r="DR33" s="10">
        <v>0.48901854511703902</v>
      </c>
      <c r="DS33" s="10">
        <v>-2.03902653171045E-2</v>
      </c>
      <c r="DT33" s="10">
        <v>2.2804097151918898E-3</v>
      </c>
      <c r="DU33" s="10">
        <v>5.1589407552750599E-2</v>
      </c>
      <c r="DV33" s="10">
        <v>4.3667760601466002E-2</v>
      </c>
      <c r="DW33" s="10">
        <v>-0.24903410714054</v>
      </c>
      <c r="DX33" s="10">
        <v>2.6867281904697199E-2</v>
      </c>
      <c r="DY33" s="10">
        <v>4.2442770521152102</v>
      </c>
      <c r="DZ33" s="10">
        <v>323.59516059824102</v>
      </c>
      <c r="EA33" s="10">
        <v>986.58314500210395</v>
      </c>
      <c r="EB33" s="10">
        <v>0.34805219436941198</v>
      </c>
    </row>
    <row r="34" spans="1:132">
      <c r="A34" s="11">
        <v>44567</v>
      </c>
      <c r="B34" s="64" t="s">
        <v>84</v>
      </c>
      <c r="C34" s="25" t="s">
        <v>741</v>
      </c>
      <c r="H34" s="3" t="e">
        <f>((F34)/(E34/100))</f>
        <v>#DIV/0!</v>
      </c>
      <c r="I34" s="4" t="e">
        <f>E34/F34</f>
        <v>#DIV/0!</v>
      </c>
      <c r="J34" s="4" t="e">
        <f>100/G34</f>
        <v>#DIV/0!</v>
      </c>
      <c r="N34" s="37" t="e">
        <f>M34/(K34/100)</f>
        <v>#DIV/0!</v>
      </c>
      <c r="O34" s="37" t="e">
        <f>N34/J34</f>
        <v>#DIV/0!</v>
      </c>
      <c r="P34" s="5" t="e">
        <f>M34/(L34/100)</f>
        <v>#DIV/0!</v>
      </c>
      <c r="Q34" s="5" t="e">
        <f>P34*I34</f>
        <v>#DIV/0!</v>
      </c>
      <c r="U34" s="15" t="e">
        <f>100-(T34-R34)/S34*100</f>
        <v>#DIV/0!</v>
      </c>
      <c r="X34" s="2">
        <v>12.48</v>
      </c>
      <c r="Y34" s="2">
        <v>18.73</v>
      </c>
      <c r="Z34" s="21">
        <v>3795</v>
      </c>
      <c r="AB34" s="14" t="e">
        <f>((AE34-AC34)*(1000/AD34))*1000</f>
        <v>#DIV/0!</v>
      </c>
      <c r="AF34" s="7" t="e">
        <f>#REF!*0.8</f>
        <v>#REF!</v>
      </c>
      <c r="AG34" s="2">
        <v>50</v>
      </c>
      <c r="AH34" s="8" t="e">
        <f>((AG34)*(H34/100))</f>
        <v>#DIV/0!</v>
      </c>
      <c r="AI34" s="7" t="e">
        <f>AG34/AH34</f>
        <v>#DIV/0!</v>
      </c>
      <c r="AP34" s="10">
        <v>2.7E-2</v>
      </c>
      <c r="AQ34" s="10">
        <v>1E-3</v>
      </c>
      <c r="AR34" s="10">
        <v>2.8000000000000001E-2</v>
      </c>
      <c r="AS34" s="10">
        <v>2E-3</v>
      </c>
      <c r="AT34" s="10">
        <v>3.0000000000000001E-3</v>
      </c>
      <c r="AU34" s="10">
        <v>1E-3</v>
      </c>
      <c r="AV34" s="10">
        <v>7.0000000000000001E-3</v>
      </c>
      <c r="AW34" s="10">
        <v>1E-3</v>
      </c>
      <c r="AX34" s="10" t="s">
        <v>121</v>
      </c>
      <c r="AY34" s="10">
        <v>2E-3</v>
      </c>
      <c r="AZ34" s="10">
        <v>1.7000000000000001E-2</v>
      </c>
      <c r="BA34" s="10">
        <v>2E-3</v>
      </c>
      <c r="BB34" s="10">
        <v>3.9E-2</v>
      </c>
      <c r="BC34" s="10">
        <v>2E-3</v>
      </c>
      <c r="BD34" s="10">
        <v>1.7410000000000001</v>
      </c>
      <c r="BE34" s="10">
        <v>1.4999999999999999E-2</v>
      </c>
      <c r="BF34" s="10" t="s">
        <v>121</v>
      </c>
      <c r="BG34" s="10">
        <v>2E-3</v>
      </c>
      <c r="BH34" s="10">
        <v>0.89300000000000002</v>
      </c>
      <c r="BI34" s="10">
        <v>0.54500000000000004</v>
      </c>
      <c r="BJ34" s="10" t="s">
        <v>121</v>
      </c>
      <c r="BK34" s="10">
        <v>2E-3</v>
      </c>
      <c r="BL34" s="10" t="s">
        <v>121</v>
      </c>
      <c r="BM34" s="10">
        <v>2E-3</v>
      </c>
      <c r="BN34" s="10">
        <v>4.2999999999999997E-2</v>
      </c>
      <c r="BO34" s="10">
        <v>4.0000000000000001E-3</v>
      </c>
      <c r="BP34" s="10">
        <v>76.665000000000006</v>
      </c>
      <c r="BQ34" s="10">
        <v>8.7999999999999995E-2</v>
      </c>
      <c r="BR34" s="10" t="s">
        <v>121</v>
      </c>
      <c r="BS34" s="10">
        <v>2E-3</v>
      </c>
      <c r="BT34" s="10">
        <v>8.6760000000000002</v>
      </c>
      <c r="BU34" s="10">
        <v>8.6999999999999994E-2</v>
      </c>
      <c r="BV34" s="10">
        <v>0.97</v>
      </c>
      <c r="BW34" s="10">
        <v>2.1999999999999999E-2</v>
      </c>
      <c r="BX34" s="10" t="s">
        <v>121</v>
      </c>
      <c r="BY34" s="10">
        <v>5.0000000000000001E-3</v>
      </c>
      <c r="BZ34" s="10">
        <v>0.48099999999999998</v>
      </c>
      <c r="CA34" s="10">
        <v>0.02</v>
      </c>
      <c r="CB34" s="10" t="s">
        <v>121</v>
      </c>
      <c r="CC34" s="10">
        <v>5.867</v>
      </c>
      <c r="CD34" s="10">
        <v>4.3999999999999997E-2</v>
      </c>
      <c r="CE34" s="10">
        <v>4.0000000000000001E-3</v>
      </c>
      <c r="CF34" s="10" t="s">
        <v>121</v>
      </c>
      <c r="CG34" s="10">
        <v>2E-3</v>
      </c>
      <c r="CH34" s="10" t="s">
        <v>121</v>
      </c>
      <c r="CI34" s="10">
        <v>2E-3</v>
      </c>
      <c r="CJ34" s="10">
        <v>0.51500000000000001</v>
      </c>
      <c r="CK34" s="10">
        <v>6.4000000000000001E-2</v>
      </c>
      <c r="CL34" s="10" t="s">
        <v>121</v>
      </c>
      <c r="CM34" s="10">
        <v>2E-3</v>
      </c>
      <c r="CN34" s="10" t="s">
        <v>121</v>
      </c>
      <c r="CO34" s="10">
        <v>2E-3</v>
      </c>
      <c r="CP34" s="10">
        <v>0.76500000000000001</v>
      </c>
      <c r="CQ34" s="10">
        <v>2.7E-2</v>
      </c>
      <c r="CR34" s="10" t="s">
        <v>121</v>
      </c>
      <c r="CS34" s="10">
        <v>2E-3</v>
      </c>
      <c r="CT34" s="10">
        <v>3.085</v>
      </c>
      <c r="CU34" s="10">
        <v>0.22</v>
      </c>
      <c r="CV34" s="10">
        <v>1.4999999999999999E-2</v>
      </c>
      <c r="CW34" s="10">
        <v>1E-3</v>
      </c>
      <c r="CX34" s="10">
        <v>0.34699999999999998</v>
      </c>
      <c r="CY34" s="10">
        <v>0.01</v>
      </c>
      <c r="CZ34" s="10" t="s">
        <v>121</v>
      </c>
      <c r="DA34" s="10">
        <v>2E-3</v>
      </c>
      <c r="DB34" s="10">
        <v>7.2999999999999995E-2</v>
      </c>
      <c r="DC34" s="10">
        <v>4.0000000000000001E-3</v>
      </c>
      <c r="DD34" s="10" t="s">
        <v>121</v>
      </c>
      <c r="DE34" s="10">
        <v>5.0000000000000001E-3</v>
      </c>
      <c r="DF34" s="10">
        <v>0.26500000000000001</v>
      </c>
      <c r="DG34" s="10">
        <v>3.0000000000000001E-3</v>
      </c>
      <c r="DH34" s="10">
        <v>7.0000000000000001E-3</v>
      </c>
      <c r="DI34" s="98">
        <v>1E-3</v>
      </c>
      <c r="DJ34" s="10">
        <v>4.0000000000000001E-3</v>
      </c>
      <c r="DK34" s="10">
        <v>1E-3</v>
      </c>
      <c r="DL34" s="61" t="str">
        <f t="shared" si="1"/>
        <v>S1 W2 06.01.2022</v>
      </c>
      <c r="DM34" s="10">
        <v>0.49485416238340801</v>
      </c>
      <c r="DN34" s="10">
        <v>-1.4932591567541099E-2</v>
      </c>
      <c r="DO34" s="10">
        <v>6.5795337980455804E-3</v>
      </c>
      <c r="DP34" s="10">
        <v>-1.71475335107434E-3</v>
      </c>
      <c r="DQ34" s="10">
        <v>0.79881732647478298</v>
      </c>
      <c r="DR34" s="10">
        <v>0.63763781058300895</v>
      </c>
      <c r="DS34" s="10">
        <v>-3.0531481624332499E-3</v>
      </c>
      <c r="DT34" s="10">
        <v>1.89887467225499E-3</v>
      </c>
      <c r="DU34" s="10">
        <v>5.8093426619149902E-3</v>
      </c>
      <c r="DV34" s="10">
        <v>8.1155912049097098E-2</v>
      </c>
      <c r="DW34" s="10">
        <v>0.20226815066634701</v>
      </c>
      <c r="DX34" s="10">
        <v>1.9614800505930698E-2</v>
      </c>
      <c r="DY34" s="10">
        <v>-2.48501947802338E-2</v>
      </c>
      <c r="DZ34" s="10">
        <v>274.22471603606402</v>
      </c>
      <c r="EA34" s="10">
        <v>533.12894900815104</v>
      </c>
      <c r="EB34" s="10">
        <v>0.43982325998940403</v>
      </c>
    </row>
    <row r="35" spans="1:132">
      <c r="A35" s="11">
        <v>44567</v>
      </c>
      <c r="B35" s="64" t="s">
        <v>841</v>
      </c>
      <c r="C35" s="25" t="s">
        <v>741</v>
      </c>
      <c r="H35" s="3" t="e">
        <f>((F35)/(E35/100))</f>
        <v>#DIV/0!</v>
      </c>
      <c r="I35" s="4" t="e">
        <f>E35/F35</f>
        <v>#DIV/0!</v>
      </c>
      <c r="J35" s="4" t="e">
        <f>100/G35</f>
        <v>#DIV/0!</v>
      </c>
      <c r="N35" s="37" t="e">
        <f>M35/(K35/100)</f>
        <v>#DIV/0!</v>
      </c>
      <c r="O35" s="37" t="e">
        <f>N35/J35</f>
        <v>#DIV/0!</v>
      </c>
      <c r="P35" s="5" t="e">
        <f>M35/(L35/100)</f>
        <v>#DIV/0!</v>
      </c>
      <c r="Q35" s="5" t="e">
        <f>P35*I35</f>
        <v>#DIV/0!</v>
      </c>
      <c r="U35" s="15" t="e">
        <f>100-(T35-R35)/S35*100</f>
        <v>#DIV/0!</v>
      </c>
      <c r="X35" s="2">
        <v>12.76</v>
      </c>
      <c r="Y35" s="2">
        <v>19.71</v>
      </c>
      <c r="Z35" s="21">
        <v>3656</v>
      </c>
      <c r="AB35" s="14" t="e">
        <f>((AE35-AC35)*(1000/AD35))*1000</f>
        <v>#DIV/0!</v>
      </c>
      <c r="AF35" s="7" t="e">
        <f>#REF!*0.8</f>
        <v>#REF!</v>
      </c>
      <c r="AG35" s="2">
        <v>50</v>
      </c>
      <c r="AH35" s="8" t="e">
        <f>((AG35)*(H35/100))</f>
        <v>#DIV/0!</v>
      </c>
      <c r="AI35" s="7" t="e">
        <f>AG35/AH35</f>
        <v>#DIV/0!</v>
      </c>
      <c r="AP35" s="10">
        <v>0.114</v>
      </c>
      <c r="AQ35" s="10">
        <v>2E-3</v>
      </c>
      <c r="AR35" s="10">
        <v>3.1E-2</v>
      </c>
      <c r="AS35" s="10">
        <v>3.0000000000000001E-3</v>
      </c>
      <c r="AT35" s="10">
        <v>1.4E-2</v>
      </c>
      <c r="AU35" s="10">
        <v>2E-3</v>
      </c>
      <c r="AV35" s="10">
        <v>1.4E-2</v>
      </c>
      <c r="AW35" s="10">
        <v>2E-3</v>
      </c>
      <c r="AX35" s="10">
        <v>2.1999999999999999E-2</v>
      </c>
      <c r="AY35" s="10">
        <v>1E-3</v>
      </c>
      <c r="AZ35" s="10">
        <v>6.4000000000000001E-2</v>
      </c>
      <c r="BA35" s="10">
        <v>2E-3</v>
      </c>
      <c r="BB35" s="10">
        <v>0.83199999999999996</v>
      </c>
      <c r="BC35" s="10">
        <v>8.9999999999999993E-3</v>
      </c>
      <c r="BD35" s="10">
        <v>1.5129999999999999</v>
      </c>
      <c r="BE35" s="10">
        <v>1.6E-2</v>
      </c>
      <c r="BF35" s="10" t="s">
        <v>121</v>
      </c>
      <c r="BG35" s="10">
        <v>3.0000000000000001E-3</v>
      </c>
      <c r="BH35" s="10">
        <v>0.63600000000000001</v>
      </c>
      <c r="BI35" s="10">
        <v>0.39700000000000002</v>
      </c>
      <c r="BJ35" s="10" t="s">
        <v>121</v>
      </c>
      <c r="BK35" s="10">
        <v>3.0000000000000001E-3</v>
      </c>
      <c r="BL35" s="10" t="s">
        <v>121</v>
      </c>
      <c r="BM35" s="10">
        <v>2E-3</v>
      </c>
      <c r="BN35" s="10">
        <v>0.14599999999999999</v>
      </c>
      <c r="BO35" s="10">
        <v>7.0000000000000001E-3</v>
      </c>
      <c r="BP35" s="10">
        <v>83.363</v>
      </c>
      <c r="BQ35" s="10">
        <v>8.3000000000000004E-2</v>
      </c>
      <c r="BR35" s="10" t="s">
        <v>121</v>
      </c>
      <c r="BS35" s="10">
        <v>2E-3</v>
      </c>
      <c r="BT35" s="10">
        <v>2.5179999999999998</v>
      </c>
      <c r="BU35" s="10">
        <v>6.2E-2</v>
      </c>
      <c r="BV35" s="10">
        <v>2.8039999999999998</v>
      </c>
      <c r="BW35" s="10">
        <v>0.03</v>
      </c>
      <c r="BX35" s="10" t="s">
        <v>121</v>
      </c>
      <c r="BY35" s="10">
        <v>6.0000000000000001E-3</v>
      </c>
      <c r="BZ35" s="10">
        <v>0.748</v>
      </c>
      <c r="CA35" s="10">
        <v>2.7E-2</v>
      </c>
      <c r="CB35" s="10" t="s">
        <v>121</v>
      </c>
      <c r="CC35" s="10">
        <v>7.15</v>
      </c>
      <c r="CD35" s="10">
        <v>8.3000000000000004E-2</v>
      </c>
      <c r="CE35" s="10">
        <v>6.0000000000000001E-3</v>
      </c>
      <c r="CF35" s="10" t="s">
        <v>121</v>
      </c>
      <c r="CG35" s="10">
        <v>2E-3</v>
      </c>
      <c r="CH35" s="10" t="s">
        <v>121</v>
      </c>
      <c r="CI35" s="10">
        <v>2E-3</v>
      </c>
      <c r="CJ35" s="10">
        <v>0.46400000000000002</v>
      </c>
      <c r="CK35" s="10">
        <v>4.9000000000000002E-2</v>
      </c>
      <c r="CL35" s="10" t="s">
        <v>121</v>
      </c>
      <c r="CM35" s="10">
        <v>2E-3</v>
      </c>
      <c r="CN35" s="10">
        <v>2E-3</v>
      </c>
      <c r="CO35" s="10">
        <v>1E-3</v>
      </c>
      <c r="CP35" s="10">
        <v>0.66800000000000004</v>
      </c>
      <c r="CQ35" s="10">
        <v>0.02</v>
      </c>
      <c r="CR35" s="10" t="s">
        <v>121</v>
      </c>
      <c r="CS35" s="10">
        <v>2E-3</v>
      </c>
      <c r="CT35" s="10">
        <v>1.026</v>
      </c>
      <c r="CU35" s="10">
        <v>0.127</v>
      </c>
      <c r="CV35" s="10">
        <v>4.0000000000000001E-3</v>
      </c>
      <c r="CW35" s="10">
        <v>1E-3</v>
      </c>
      <c r="CX35" s="10">
        <v>0.14699999999999999</v>
      </c>
      <c r="CY35" s="10">
        <v>8.9999999999999993E-3</v>
      </c>
      <c r="CZ35" s="10" t="s">
        <v>121</v>
      </c>
      <c r="DA35" s="10">
        <v>2E-3</v>
      </c>
      <c r="DB35" s="10">
        <v>2.7E-2</v>
      </c>
      <c r="DC35" s="10">
        <v>4.0000000000000001E-3</v>
      </c>
      <c r="DD35" s="10">
        <v>3.1E-2</v>
      </c>
      <c r="DE35" s="10">
        <v>1.7000000000000001E-2</v>
      </c>
      <c r="DF35" s="10">
        <v>4.6719999999999997</v>
      </c>
      <c r="DG35" s="10">
        <v>3.2000000000000001E-2</v>
      </c>
      <c r="DH35" s="10">
        <v>2E-3</v>
      </c>
      <c r="DI35" s="98">
        <v>1E-3</v>
      </c>
      <c r="DJ35" s="10">
        <v>4.7E-2</v>
      </c>
      <c r="DK35" s="10">
        <v>1E-3</v>
      </c>
      <c r="DL35" s="61" t="str">
        <f t="shared" si="1"/>
        <v>CH 7343 06.01.2022</v>
      </c>
      <c r="DM35" s="10">
        <v>710.75523068940595</v>
      </c>
      <c r="DN35" s="10">
        <v>0.442625237308435</v>
      </c>
      <c r="DO35" s="10">
        <v>1.9069535297768499E-2</v>
      </c>
      <c r="DP35" s="10">
        <v>0.105151305726637</v>
      </c>
      <c r="DQ35" s="10">
        <v>9.3011063816468091</v>
      </c>
      <c r="DR35" s="10">
        <v>971.383324518461</v>
      </c>
      <c r="DS35" s="10">
        <v>0.59643802282015801</v>
      </c>
      <c r="DT35" s="10">
        <v>8.5841562068494304E-2</v>
      </c>
      <c r="DU35" s="10">
        <v>0.33814149967023299</v>
      </c>
      <c r="DV35" s="10">
        <v>11.1295257796912</v>
      </c>
      <c r="DW35" s="10">
        <v>0.21336122311411199</v>
      </c>
      <c r="DX35" s="10">
        <v>12.6853754334564</v>
      </c>
      <c r="DY35" s="10">
        <v>133.21192659830399</v>
      </c>
      <c r="DZ35" s="10">
        <v>26.798241456723499</v>
      </c>
      <c r="EA35" s="10">
        <v>29.9372006461201</v>
      </c>
      <c r="EB35" s="10">
        <v>5.2637240896171601E-3</v>
      </c>
    </row>
    <row r="36" spans="1:132">
      <c r="A36" s="11">
        <v>44567</v>
      </c>
      <c r="B36" s="64"/>
      <c r="C36" s="25" t="s">
        <v>727</v>
      </c>
      <c r="H36" s="3" t="e">
        <f>((F36)/(E36/100))</f>
        <v>#DIV/0!</v>
      </c>
      <c r="I36" s="4" t="e">
        <f>E36/F36</f>
        <v>#DIV/0!</v>
      </c>
      <c r="J36" s="4" t="e">
        <f>100/G36</f>
        <v>#DIV/0!</v>
      </c>
      <c r="N36" s="37" t="e">
        <f>M36/(K36/100)</f>
        <v>#DIV/0!</v>
      </c>
      <c r="O36" s="37" t="e">
        <f>N36/J36</f>
        <v>#DIV/0!</v>
      </c>
      <c r="P36" s="5" t="e">
        <f>M36/(L36/100)</f>
        <v>#DIV/0!</v>
      </c>
      <c r="Q36" s="5" t="e">
        <f>P36*I36</f>
        <v>#DIV/0!</v>
      </c>
      <c r="U36" s="15" t="e">
        <f>100-(T36-R36)/S36*100</f>
        <v>#DIV/0!</v>
      </c>
      <c r="AB36" s="14" t="e">
        <f>((AE36-AC36)*(1000/AD36))*1000</f>
        <v>#DIV/0!</v>
      </c>
      <c r="AF36" s="7" t="e">
        <f>#REF!*0.8</f>
        <v>#REF!</v>
      </c>
      <c r="AH36" s="8" t="e">
        <f>((AG36)*(H36/100))</f>
        <v>#DIV/0!</v>
      </c>
      <c r="AI36" s="7" t="e">
        <f>AG36/AH36</f>
        <v>#DIV/0!</v>
      </c>
      <c r="AO36" s="20" t="s">
        <v>872</v>
      </c>
      <c r="AP36" s="10">
        <v>4.3999999999999997E-2</v>
      </c>
      <c r="AQ36" s="10">
        <v>1E-3</v>
      </c>
      <c r="AR36" s="10">
        <v>2.3E-2</v>
      </c>
      <c r="AS36" s="10">
        <v>3.0000000000000001E-3</v>
      </c>
      <c r="AT36" s="10">
        <v>7.0000000000000001E-3</v>
      </c>
      <c r="AU36" s="10">
        <v>2E-3</v>
      </c>
      <c r="AV36" s="10">
        <v>1.4999999999999999E-2</v>
      </c>
      <c r="AW36" s="10">
        <v>2E-3</v>
      </c>
      <c r="AX36" s="10" t="s">
        <v>121</v>
      </c>
      <c r="AY36" s="10">
        <v>2E-3</v>
      </c>
      <c r="AZ36" s="10">
        <v>8.1000000000000003E-2</v>
      </c>
      <c r="BA36" s="10">
        <v>3.0000000000000001E-3</v>
      </c>
      <c r="BB36" s="10">
        <v>0.13300000000000001</v>
      </c>
      <c r="BC36" s="10">
        <v>3.0000000000000001E-3</v>
      </c>
      <c r="BD36" s="10">
        <v>5.4390000000000001</v>
      </c>
      <c r="BE36" s="10">
        <v>3.5999999999999997E-2</v>
      </c>
      <c r="BF36" s="10" t="s">
        <v>121</v>
      </c>
      <c r="BG36" s="10">
        <v>3.0000000000000001E-3</v>
      </c>
      <c r="BH36" s="10">
        <v>4.3819999999999997</v>
      </c>
      <c r="BI36" s="10">
        <v>0.90200000000000002</v>
      </c>
      <c r="BJ36" s="10" t="s">
        <v>121</v>
      </c>
      <c r="BK36" s="10">
        <v>2E-3</v>
      </c>
      <c r="BL36" s="10" t="s">
        <v>121</v>
      </c>
      <c r="BM36" s="10">
        <v>2E-3</v>
      </c>
      <c r="BN36" s="10">
        <v>0.13200000000000001</v>
      </c>
      <c r="BO36" s="10">
        <v>7.0000000000000001E-3</v>
      </c>
      <c r="BP36" s="10">
        <v>65.338999999999999</v>
      </c>
      <c r="BQ36" s="10">
        <v>0.13200000000000001</v>
      </c>
      <c r="BR36" s="10" t="s">
        <v>121</v>
      </c>
      <c r="BS36" s="10">
        <v>2E-3</v>
      </c>
      <c r="BT36" s="10">
        <v>6.9029999999999996</v>
      </c>
      <c r="BU36" s="10">
        <v>0.10100000000000001</v>
      </c>
      <c r="BV36" s="10">
        <v>0.93300000000000005</v>
      </c>
      <c r="BW36" s="10">
        <v>1.9E-2</v>
      </c>
      <c r="BX36" s="10" t="s">
        <v>121</v>
      </c>
      <c r="BY36" s="10">
        <v>0.01</v>
      </c>
      <c r="BZ36" s="10">
        <v>1.0529999999999999</v>
      </c>
      <c r="CA36" s="10">
        <v>3.3000000000000002E-2</v>
      </c>
      <c r="CB36" s="10" t="s">
        <v>121</v>
      </c>
      <c r="CC36" s="10">
        <v>8.2070000000000007</v>
      </c>
      <c r="CD36" s="10">
        <v>0.11</v>
      </c>
      <c r="CE36" s="10">
        <v>6.0000000000000001E-3</v>
      </c>
      <c r="CF36" s="10">
        <v>2E-3</v>
      </c>
      <c r="CG36" s="10">
        <v>1E-3</v>
      </c>
      <c r="CH36" s="10" t="s">
        <v>121</v>
      </c>
      <c r="CI36" s="10">
        <v>2E-3</v>
      </c>
      <c r="CJ36" s="10">
        <v>0.33300000000000002</v>
      </c>
      <c r="CK36" s="10">
        <v>5.6000000000000001E-2</v>
      </c>
      <c r="CL36" s="10" t="s">
        <v>121</v>
      </c>
      <c r="CM36" s="10">
        <v>2E-3</v>
      </c>
      <c r="CN36" s="10">
        <v>3.0000000000000001E-3</v>
      </c>
      <c r="CO36" s="10">
        <v>1E-3</v>
      </c>
      <c r="CP36" s="10">
        <v>1.482</v>
      </c>
      <c r="CQ36" s="10">
        <v>3.3000000000000002E-2</v>
      </c>
      <c r="CR36" s="10" t="s">
        <v>121</v>
      </c>
      <c r="CS36" s="10">
        <v>2E-3</v>
      </c>
      <c r="CT36" s="10">
        <v>12.42</v>
      </c>
      <c r="CU36" s="10">
        <v>0.30599999999999999</v>
      </c>
      <c r="CV36" s="10">
        <v>3.6999999999999998E-2</v>
      </c>
      <c r="CW36" s="10">
        <v>1E-3</v>
      </c>
      <c r="CX36" s="10">
        <v>0.78100000000000003</v>
      </c>
      <c r="CY36" s="10">
        <v>1.7000000000000001E-2</v>
      </c>
      <c r="CZ36" s="10" t="s">
        <v>121</v>
      </c>
      <c r="DA36" s="10">
        <v>2E-3</v>
      </c>
      <c r="DB36" s="10">
        <v>4.3999999999999997E-2</v>
      </c>
      <c r="DC36" s="10">
        <v>6.0000000000000001E-3</v>
      </c>
      <c r="DD36" s="10" t="s">
        <v>121</v>
      </c>
      <c r="DE36" s="10">
        <v>6.0000000000000001E-3</v>
      </c>
      <c r="DF36" s="10">
        <v>0.27300000000000002</v>
      </c>
      <c r="DG36" s="10">
        <v>4.0000000000000001E-3</v>
      </c>
      <c r="DH36" s="10">
        <v>2.1999999999999999E-2</v>
      </c>
      <c r="DI36" s="98">
        <v>1E-3</v>
      </c>
      <c r="DJ36" s="10">
        <v>3.0000000000000001E-3</v>
      </c>
      <c r="DK36" s="10">
        <v>1E-3</v>
      </c>
      <c r="DL36" s="61" t="str">
        <f t="shared" si="1"/>
        <v>DK III 2562 06.01.2022</v>
      </c>
      <c r="DM36" s="10">
        <v>1.7203786426270999</v>
      </c>
      <c r="DN36" s="10">
        <v>-2.1673369681101E-2</v>
      </c>
      <c r="DO36" s="10">
        <v>1.08646178177306E-2</v>
      </c>
      <c r="DP36" s="10">
        <v>-9.2127284156123292E-3</v>
      </c>
      <c r="DQ36" s="10">
        <v>0.63290581230756104</v>
      </c>
      <c r="DR36" s="10">
        <v>-3.9930775531420798E-2</v>
      </c>
      <c r="DS36" s="10">
        <v>-1.1021004064421599E-2</v>
      </c>
      <c r="DT36" s="10">
        <v>4.8691075274069498E-3</v>
      </c>
      <c r="DU36" s="10">
        <v>6.8331788207909002E-3</v>
      </c>
      <c r="DV36" s="10">
        <v>1.81184658462674E-2</v>
      </c>
      <c r="DW36" s="10">
        <v>0.263443987534</v>
      </c>
      <c r="DX36" s="10">
        <v>1.28022520903547E-3</v>
      </c>
      <c r="DY36" s="10">
        <v>-0.11254870759232501</v>
      </c>
      <c r="DZ36" s="10">
        <v>296.63730434309502</v>
      </c>
      <c r="EA36" s="10">
        <v>696.76025604682104</v>
      </c>
      <c r="EB36" s="10">
        <v>0.34980203540174998</v>
      </c>
    </row>
    <row r="37" spans="1:132">
      <c r="A37" s="11">
        <v>44567</v>
      </c>
      <c r="B37" s="64" t="s">
        <v>874</v>
      </c>
      <c r="C37" s="25" t="s">
        <v>873</v>
      </c>
      <c r="D37" s="21">
        <v>1</v>
      </c>
      <c r="E37" s="2">
        <v>100</v>
      </c>
      <c r="F37" s="2">
        <v>99</v>
      </c>
      <c r="H37" s="3">
        <f>((F37)/(E37/100))</f>
        <v>99</v>
      </c>
      <c r="I37" s="4">
        <f>E37/F37</f>
        <v>1.0101010101010102</v>
      </c>
      <c r="J37" s="4" t="e">
        <f>100/G37</f>
        <v>#DIV/0!</v>
      </c>
      <c r="N37" s="37" t="e">
        <f>M37/(K37/100)</f>
        <v>#DIV/0!</v>
      </c>
      <c r="O37" s="37" t="e">
        <f>N37/J37</f>
        <v>#DIV/0!</v>
      </c>
      <c r="P37" s="5" t="e">
        <f>M37/(L37/100)</f>
        <v>#DIV/0!</v>
      </c>
      <c r="Q37" s="5" t="e">
        <f>P37*I37</f>
        <v>#DIV/0!</v>
      </c>
      <c r="U37" s="15" t="e">
        <f>100-(T37-R37)/S37*100</f>
        <v>#DIV/0!</v>
      </c>
      <c r="V37" s="21">
        <v>0.3</v>
      </c>
      <c r="X37" s="2">
        <v>13.05</v>
      </c>
      <c r="Y37" s="2">
        <v>12.47</v>
      </c>
      <c r="Z37" s="21">
        <v>364</v>
      </c>
      <c r="AB37" s="14" t="e">
        <f>((AE37-AC37)*(1000/AD37))*1000</f>
        <v>#DIV/0!</v>
      </c>
      <c r="AF37" s="7" t="e">
        <f>#REF!*0.8</f>
        <v>#REF!</v>
      </c>
      <c r="AH37" s="8">
        <f>((AG37)*(H37/100))</f>
        <v>0</v>
      </c>
      <c r="AI37" s="7" t="e">
        <f>AG37/AH37</f>
        <v>#DIV/0!</v>
      </c>
      <c r="AJ37" s="6">
        <v>203.7</v>
      </c>
      <c r="AK37" s="2">
        <v>0.11799999999999999</v>
      </c>
      <c r="AO37" s="20" t="s">
        <v>875</v>
      </c>
      <c r="AP37" s="10">
        <v>1.0999999999999999E-2</v>
      </c>
      <c r="AQ37" s="10">
        <v>1E-3</v>
      </c>
      <c r="AR37" s="10" t="s">
        <v>121</v>
      </c>
      <c r="AS37" s="10">
        <v>4.0000000000000001E-3</v>
      </c>
      <c r="AT37" s="10" t="s">
        <v>121</v>
      </c>
      <c r="AU37" s="10">
        <v>3.0000000000000001E-3</v>
      </c>
      <c r="AV37" s="10">
        <v>7.0000000000000001E-3</v>
      </c>
      <c r="AW37" s="10">
        <v>2E-3</v>
      </c>
      <c r="AX37" s="10" t="s">
        <v>121</v>
      </c>
      <c r="AY37" s="10">
        <v>2E-3</v>
      </c>
      <c r="AZ37" s="10">
        <v>1.2E-2</v>
      </c>
      <c r="BA37" s="10">
        <v>3.0000000000000001E-3</v>
      </c>
      <c r="BB37" s="10">
        <v>5.3999999999999999E-2</v>
      </c>
      <c r="BC37" s="10">
        <v>2E-3</v>
      </c>
      <c r="BD37" s="10">
        <v>4.2190000000000003</v>
      </c>
      <c r="BE37" s="10">
        <v>3.3000000000000002E-2</v>
      </c>
      <c r="BF37" s="10" t="s">
        <v>121</v>
      </c>
      <c r="BG37" s="10">
        <v>2E-3</v>
      </c>
      <c r="BH37" s="10" t="s">
        <v>121</v>
      </c>
      <c r="BI37" s="10">
        <v>2.1970000000000001</v>
      </c>
      <c r="BJ37" s="10" t="s">
        <v>121</v>
      </c>
      <c r="BK37" s="10">
        <v>2E-3</v>
      </c>
      <c r="BL37" s="10" t="s">
        <v>121</v>
      </c>
      <c r="BM37" s="10">
        <v>2E-3</v>
      </c>
      <c r="BN37" s="10">
        <v>0.04</v>
      </c>
      <c r="BO37" s="10">
        <v>7.0000000000000001E-3</v>
      </c>
      <c r="BP37" s="10">
        <v>52.366999999999997</v>
      </c>
      <c r="BQ37" s="10">
        <v>0.188</v>
      </c>
      <c r="BR37" s="10" t="s">
        <v>121</v>
      </c>
      <c r="BS37" s="10">
        <v>2E-3</v>
      </c>
      <c r="BT37" s="10">
        <v>22.901</v>
      </c>
      <c r="BU37" s="10">
        <v>0.24299999999999999</v>
      </c>
      <c r="BV37" s="10">
        <v>0.47199999999999998</v>
      </c>
      <c r="BW37" s="10">
        <v>2.4E-2</v>
      </c>
      <c r="BX37" s="10" t="s">
        <v>121</v>
      </c>
      <c r="BY37" s="10">
        <v>0.01</v>
      </c>
      <c r="BZ37" s="10">
        <v>0.29799999999999999</v>
      </c>
      <c r="CA37" s="10">
        <v>2.5000000000000001E-2</v>
      </c>
      <c r="CB37" s="10" t="s">
        <v>121</v>
      </c>
      <c r="CC37" s="10">
        <v>14.169</v>
      </c>
      <c r="CD37" s="10">
        <v>5.6000000000000001E-2</v>
      </c>
      <c r="CE37" s="10">
        <v>5.0000000000000001E-3</v>
      </c>
      <c r="CF37" s="10" t="s">
        <v>121</v>
      </c>
      <c r="CG37" s="10">
        <v>2E-3</v>
      </c>
      <c r="CH37" s="10" t="s">
        <v>121</v>
      </c>
      <c r="CI37" s="10">
        <v>2E-3</v>
      </c>
      <c r="CJ37" s="10">
        <v>1.6379999999999999</v>
      </c>
      <c r="CK37" s="10">
        <v>0.13400000000000001</v>
      </c>
      <c r="CL37" s="10" t="s">
        <v>121</v>
      </c>
      <c r="CM37" s="10">
        <v>2E-3</v>
      </c>
      <c r="CN37" s="10" t="s">
        <v>121</v>
      </c>
      <c r="CO37" s="10">
        <v>2E-3</v>
      </c>
      <c r="CP37" s="10">
        <v>2.008</v>
      </c>
      <c r="CQ37" s="10">
        <v>0.06</v>
      </c>
      <c r="CR37" s="10" t="s">
        <v>121</v>
      </c>
      <c r="CS37" s="10">
        <v>2E-3</v>
      </c>
      <c r="CT37" s="10">
        <v>2.5830000000000002</v>
      </c>
      <c r="CU37" s="10">
        <v>0.309</v>
      </c>
      <c r="CV37" s="10">
        <v>0.02</v>
      </c>
      <c r="CW37" s="10">
        <v>1E-3</v>
      </c>
      <c r="CX37" s="10">
        <v>0.223</v>
      </c>
      <c r="CY37" s="10">
        <v>1.4E-2</v>
      </c>
      <c r="CZ37" s="10" t="s">
        <v>121</v>
      </c>
      <c r="DA37" s="10">
        <v>2E-3</v>
      </c>
      <c r="DB37" s="10" t="s">
        <v>121</v>
      </c>
      <c r="DC37" s="10">
        <v>6.0000000000000001E-3</v>
      </c>
      <c r="DD37" s="10" t="s">
        <v>121</v>
      </c>
      <c r="DE37" s="10">
        <v>8.9999999999999993E-3</v>
      </c>
      <c r="DF37" s="10">
        <v>0.17599999999999999</v>
      </c>
      <c r="DG37" s="10">
        <v>3.0000000000000001E-3</v>
      </c>
      <c r="DH37" s="10">
        <v>5.0000000000000001E-3</v>
      </c>
      <c r="DI37" s="98">
        <v>1E-3</v>
      </c>
      <c r="DJ37" s="10">
        <v>6.0000000000000001E-3</v>
      </c>
      <c r="DK37" s="10">
        <v>1E-3</v>
      </c>
      <c r="DL37" s="61" t="str">
        <f t="shared" si="1"/>
        <v>ENE 2041 06.01.2021</v>
      </c>
      <c r="DM37" s="10">
        <v>0.22561862916339401</v>
      </c>
      <c r="DN37" s="10">
        <v>-1.0732834668362E-2</v>
      </c>
      <c r="DO37" s="10">
        <v>4.6730282694918898E-3</v>
      </c>
      <c r="DP37" s="10">
        <v>0.13479485142501499</v>
      </c>
      <c r="DQ37" s="10">
        <v>0.289146510872753</v>
      </c>
      <c r="DR37" s="10">
        <v>0.87658276584402495</v>
      </c>
      <c r="DS37" s="10">
        <v>-8.7870134296006604E-3</v>
      </c>
      <c r="DT37" s="10">
        <v>2.1546923279463798E-3</v>
      </c>
      <c r="DU37" s="10">
        <v>9.5138439427729701E-3</v>
      </c>
      <c r="DV37" s="10">
        <v>1.00695326589854E-2</v>
      </c>
      <c r="DW37" s="10">
        <v>-0.20395465238799401</v>
      </c>
      <c r="DX37" s="10">
        <v>0.118638034669357</v>
      </c>
      <c r="DY37" s="10">
        <v>0.22272290450848301</v>
      </c>
      <c r="DZ37" s="10">
        <v>314.39475092658</v>
      </c>
      <c r="EA37" s="10">
        <v>819.63862021923103</v>
      </c>
      <c r="EB37" s="10">
        <v>0.18803688682297501</v>
      </c>
    </row>
    <row r="38" spans="1:132">
      <c r="A38" s="11">
        <v>44567</v>
      </c>
      <c r="B38" s="64" t="s">
        <v>126</v>
      </c>
      <c r="C38" s="25" t="s">
        <v>876</v>
      </c>
      <c r="D38" s="21">
        <v>42</v>
      </c>
      <c r="E38" s="2">
        <v>100</v>
      </c>
      <c r="F38" s="2">
        <v>100</v>
      </c>
      <c r="G38" s="2">
        <v>58</v>
      </c>
      <c r="H38" s="3">
        <f>((F38)/(E38/100))</f>
        <v>100</v>
      </c>
      <c r="I38" s="4">
        <f>E38/F38</f>
        <v>1</v>
      </c>
      <c r="J38" s="4">
        <f>100/G38</f>
        <v>1.7241379310344827</v>
      </c>
      <c r="L38" s="2">
        <v>20</v>
      </c>
      <c r="M38" s="2">
        <f>99.534-99.516</f>
        <v>1.8000000000000682E-2</v>
      </c>
      <c r="N38" s="37" t="e">
        <f>M38/(K38/100)</f>
        <v>#DIV/0!</v>
      </c>
      <c r="O38" s="37" t="e">
        <f>N38/J38</f>
        <v>#DIV/0!</v>
      </c>
      <c r="P38" s="5">
        <f>M38/(L38/100)</f>
        <v>9.0000000000003411E-2</v>
      </c>
      <c r="Q38" s="5">
        <f>P38*I38</f>
        <v>9.0000000000003411E-2</v>
      </c>
      <c r="R38" s="21">
        <v>46.222999999999999</v>
      </c>
      <c r="S38" s="21">
        <v>10.476000000000001</v>
      </c>
      <c r="T38" s="21">
        <v>53.978999999999999</v>
      </c>
      <c r="U38" s="15">
        <f>100-(T38-R38)/S38*100</f>
        <v>25.964108438335245</v>
      </c>
      <c r="V38" s="21">
        <v>10.91</v>
      </c>
      <c r="X38" s="2">
        <v>12.51</v>
      </c>
      <c r="Y38" s="2">
        <v>9.35</v>
      </c>
      <c r="Z38" s="21">
        <v>1533</v>
      </c>
      <c r="AB38" s="14" t="e">
        <f>((AE38-AC38)*(1000/AD38))*1000</f>
        <v>#DIV/0!</v>
      </c>
      <c r="AF38" s="7" t="e">
        <f>#REF!*0.8</f>
        <v>#REF!</v>
      </c>
      <c r="AG38" s="2">
        <v>174</v>
      </c>
      <c r="AH38" s="8">
        <f>((AG38)*(H38/100))</f>
        <v>174</v>
      </c>
      <c r="AI38" s="7">
        <f>AG38/AH38</f>
        <v>1</v>
      </c>
      <c r="AJ38" s="6">
        <v>28.35</v>
      </c>
      <c r="AK38" s="2">
        <v>0.79900000000000004</v>
      </c>
      <c r="AM38" s="21">
        <v>20.51</v>
      </c>
      <c r="AN38" s="21">
        <v>68.06</v>
      </c>
      <c r="AO38" s="20" t="s">
        <v>877</v>
      </c>
      <c r="AP38" s="10">
        <v>0.13600000000000001</v>
      </c>
      <c r="AQ38" s="10">
        <v>2E-3</v>
      </c>
      <c r="AR38" s="10">
        <v>1.2999999999999999E-2</v>
      </c>
      <c r="AS38" s="10">
        <v>3.0000000000000001E-3</v>
      </c>
      <c r="AT38" s="10">
        <v>0.108</v>
      </c>
      <c r="AU38" s="10">
        <v>4.0000000000000001E-3</v>
      </c>
      <c r="AV38" s="10">
        <v>3.7999999999999999E-2</v>
      </c>
      <c r="AW38" s="10">
        <v>3.0000000000000001E-3</v>
      </c>
      <c r="AX38" s="10">
        <v>4.0000000000000001E-3</v>
      </c>
      <c r="AY38" s="10">
        <v>1E-3</v>
      </c>
      <c r="AZ38" s="10">
        <v>5.2999999999999999E-2</v>
      </c>
      <c r="BA38" s="10">
        <v>3.0000000000000001E-3</v>
      </c>
      <c r="BB38" s="10">
        <v>9.4E-2</v>
      </c>
      <c r="BC38" s="10">
        <v>3.0000000000000001E-3</v>
      </c>
      <c r="BD38" s="10">
        <v>2.391</v>
      </c>
      <c r="BE38" s="10">
        <v>2.5000000000000001E-2</v>
      </c>
      <c r="BF38" s="10" t="s">
        <v>121</v>
      </c>
      <c r="BG38" s="10">
        <v>7.0000000000000001E-3</v>
      </c>
      <c r="BH38" s="10">
        <v>1.538</v>
      </c>
      <c r="BI38" s="10">
        <v>0.96599999999999997</v>
      </c>
      <c r="BJ38" s="10" t="s">
        <v>121</v>
      </c>
      <c r="BK38" s="10">
        <v>3.0000000000000001E-3</v>
      </c>
      <c r="BL38" s="10" t="s">
        <v>121</v>
      </c>
      <c r="BM38" s="10">
        <v>2E-3</v>
      </c>
      <c r="BN38" s="10">
        <v>0.25900000000000001</v>
      </c>
      <c r="BO38" s="10">
        <v>1.0999999999999999E-2</v>
      </c>
      <c r="BP38" s="10">
        <v>61.96</v>
      </c>
      <c r="BQ38" s="10">
        <v>0.16500000000000001</v>
      </c>
      <c r="BR38" s="10">
        <v>3.0000000000000001E-3</v>
      </c>
      <c r="BS38" s="10">
        <v>1E-3</v>
      </c>
      <c r="BT38" s="10">
        <v>16.858000000000001</v>
      </c>
      <c r="BU38" s="10">
        <v>0.155</v>
      </c>
      <c r="BV38" s="10">
        <v>1.3480000000000001</v>
      </c>
      <c r="BW38" s="10">
        <v>0.03</v>
      </c>
      <c r="BX38" s="10" t="s">
        <v>121</v>
      </c>
      <c r="BY38" s="10">
        <v>8.9999999999999993E-3</v>
      </c>
      <c r="BZ38" s="10">
        <v>1.859</v>
      </c>
      <c r="CA38" s="10">
        <v>4.2000000000000003E-2</v>
      </c>
      <c r="CB38" s="10" t="s">
        <v>121</v>
      </c>
      <c r="CC38" s="10">
        <v>10.97</v>
      </c>
      <c r="CD38" s="10">
        <v>0.129</v>
      </c>
      <c r="CE38" s="10">
        <v>8.0000000000000002E-3</v>
      </c>
      <c r="CF38" s="10">
        <v>3.0000000000000001E-3</v>
      </c>
      <c r="CG38" s="10">
        <v>1E-3</v>
      </c>
      <c r="CH38" s="10">
        <v>2E-3</v>
      </c>
      <c r="CI38" s="10">
        <v>1E-3</v>
      </c>
      <c r="CJ38" s="10">
        <v>0.23</v>
      </c>
      <c r="CK38" s="10">
        <v>9.7000000000000003E-2</v>
      </c>
      <c r="CL38" s="10" t="s">
        <v>121</v>
      </c>
      <c r="CM38" s="10">
        <v>2E-3</v>
      </c>
      <c r="CN38" s="10">
        <v>4.0000000000000001E-3</v>
      </c>
      <c r="CO38" s="10">
        <v>1E-3</v>
      </c>
      <c r="CP38" s="10">
        <v>5.8259999999999996</v>
      </c>
      <c r="CQ38" s="10">
        <v>0.08</v>
      </c>
      <c r="CR38" s="10" t="s">
        <v>121</v>
      </c>
      <c r="CS38" s="10">
        <v>2E-3</v>
      </c>
      <c r="CT38" s="10">
        <v>4.6029999999999998</v>
      </c>
      <c r="CU38" s="10">
        <v>0.29599999999999999</v>
      </c>
      <c r="CV38" s="10">
        <v>4.2000000000000003E-2</v>
      </c>
      <c r="CW38" s="10">
        <v>1E-3</v>
      </c>
      <c r="CX38" s="10">
        <v>1.1759999999999999</v>
      </c>
      <c r="CY38" s="10">
        <v>2.1999999999999999E-2</v>
      </c>
      <c r="CZ38" s="10" t="s">
        <v>121</v>
      </c>
      <c r="DA38" s="10">
        <v>2E-3</v>
      </c>
      <c r="DB38" s="10">
        <v>1.4E-2</v>
      </c>
      <c r="DC38" s="10">
        <v>6.0000000000000001E-3</v>
      </c>
      <c r="DD38" s="10" t="s">
        <v>121</v>
      </c>
      <c r="DE38" s="10">
        <v>1.2999999999999999E-2</v>
      </c>
      <c r="DF38" s="10">
        <v>1.2729999999999999</v>
      </c>
      <c r="DG38" s="10">
        <v>1.2E-2</v>
      </c>
      <c r="DH38" s="10">
        <v>2.1999999999999999E-2</v>
      </c>
      <c r="DI38" s="98">
        <v>1E-3</v>
      </c>
      <c r="DJ38" s="10">
        <v>6.0000000000000001E-3</v>
      </c>
      <c r="DK38" s="10">
        <v>1E-3</v>
      </c>
      <c r="DL38" s="61" t="str">
        <f t="shared" si="1"/>
        <v>21-0400</v>
      </c>
      <c r="DM38" s="10">
        <v>38.264268086196999</v>
      </c>
      <c r="DN38" s="10">
        <v>-2.9910271837469298E-3</v>
      </c>
      <c r="DO38" s="10">
        <v>4.3301708711059499E-3</v>
      </c>
      <c r="DP38" s="10">
        <v>-1.6111215721805801E-2</v>
      </c>
      <c r="DQ38" s="10">
        <v>1.08234939544599</v>
      </c>
      <c r="DR38" s="10">
        <v>15.0690652240917</v>
      </c>
      <c r="DS38" s="10">
        <v>-2.62570131961621E-2</v>
      </c>
      <c r="DT38" s="10">
        <v>5.7354599004903403E-3</v>
      </c>
      <c r="DU38" s="10">
        <v>6.1341920059823796E-3</v>
      </c>
      <c r="DV38" s="10">
        <v>7.9029803107312196E-2</v>
      </c>
      <c r="DW38" s="10">
        <v>-0.38533010455322098</v>
      </c>
      <c r="DX38" s="10">
        <v>0.54680875930221196</v>
      </c>
      <c r="DY38" s="10">
        <v>1.0553249524378501</v>
      </c>
      <c r="DZ38" s="10">
        <v>236.95187954516399</v>
      </c>
      <c r="EA38" s="10">
        <v>418.32442152717198</v>
      </c>
      <c r="EB38" s="10">
        <v>0.24476875027348699</v>
      </c>
    </row>
    <row r="39" spans="1:132">
      <c r="A39" s="11">
        <v>44567</v>
      </c>
      <c r="B39" s="64" t="s">
        <v>878</v>
      </c>
      <c r="C39" s="25" t="s">
        <v>859</v>
      </c>
      <c r="D39" s="21">
        <v>42</v>
      </c>
      <c r="E39" s="2">
        <v>100</v>
      </c>
      <c r="F39" s="2">
        <v>58</v>
      </c>
      <c r="H39" s="3">
        <f>((F39)/(E39/100))</f>
        <v>58</v>
      </c>
      <c r="I39" s="4">
        <f>E39/F39</f>
        <v>1.7241379310344827</v>
      </c>
      <c r="J39" s="4" t="e">
        <f>100/G39</f>
        <v>#DIV/0!</v>
      </c>
      <c r="N39" s="37" t="e">
        <f>M39/(K39/100)</f>
        <v>#DIV/0!</v>
      </c>
      <c r="O39" s="37" t="e">
        <f>N39/J39</f>
        <v>#DIV/0!</v>
      </c>
      <c r="P39" s="5" t="e">
        <f>M39/(L39/100)</f>
        <v>#DIV/0!</v>
      </c>
      <c r="Q39" s="5" t="e">
        <f>P39*I39</f>
        <v>#DIV/0!</v>
      </c>
      <c r="R39" s="21">
        <v>54.890999999999998</v>
      </c>
      <c r="S39" s="21">
        <v>10.012</v>
      </c>
      <c r="T39" s="21">
        <v>60.801000000000002</v>
      </c>
      <c r="U39" s="15">
        <f>100-(T39-R39)/S39*100</f>
        <v>40.97083499800236</v>
      </c>
      <c r="V39" s="21">
        <v>16.86</v>
      </c>
      <c r="X39" s="2">
        <v>8.93</v>
      </c>
      <c r="Y39" s="2">
        <v>15.56</v>
      </c>
      <c r="Z39" s="21">
        <v>3769</v>
      </c>
      <c r="AB39" s="14">
        <f>((AE39-AC39)*(1000/AD39))*1000</f>
        <v>11256.610761053444</v>
      </c>
      <c r="AC39" s="21">
        <v>88.382000000000005</v>
      </c>
      <c r="AD39" s="21">
        <v>150.13399999999999</v>
      </c>
      <c r="AE39" s="21">
        <v>90.072000000000003</v>
      </c>
      <c r="AF39" s="7" t="e">
        <f>#REF!*0.8</f>
        <v>#REF!</v>
      </c>
      <c r="AG39" s="2">
        <v>174</v>
      </c>
      <c r="AH39" s="8">
        <f>((AG39)*(H39/100))</f>
        <v>100.91999999999999</v>
      </c>
      <c r="AI39" s="7">
        <f>AG39/AH39</f>
        <v>1.7241379310344829</v>
      </c>
      <c r="AJ39" s="6">
        <v>84.98</v>
      </c>
      <c r="AK39" s="2">
        <v>9.3010000000000002</v>
      </c>
      <c r="AM39" s="21">
        <v>14.16</v>
      </c>
      <c r="AN39" s="21">
        <v>5.8999999999999997E-2</v>
      </c>
      <c r="AO39" s="20" t="s">
        <v>879</v>
      </c>
      <c r="DI39" s="99"/>
      <c r="DL39" s="61" t="e">
        <f>#REF!</f>
        <v>#REF!</v>
      </c>
    </row>
    <row r="40" spans="1:132">
      <c r="A40" s="11">
        <v>44567</v>
      </c>
      <c r="B40" s="64" t="s">
        <v>153</v>
      </c>
      <c r="C40" s="25" t="s">
        <v>119</v>
      </c>
      <c r="D40" s="21">
        <v>32</v>
      </c>
      <c r="E40" s="2">
        <v>100</v>
      </c>
      <c r="F40" s="2">
        <v>68</v>
      </c>
      <c r="H40" s="3">
        <f>((F40)/(E40/100))</f>
        <v>68</v>
      </c>
      <c r="I40" s="4">
        <f>E40/F40</f>
        <v>1.4705882352941178</v>
      </c>
      <c r="J40" s="4" t="e">
        <f>100/G40</f>
        <v>#DIV/0!</v>
      </c>
      <c r="N40" s="37" t="e">
        <f>M40/(K40/100)</f>
        <v>#DIV/0!</v>
      </c>
      <c r="O40" s="37" t="e">
        <f>N40/J40</f>
        <v>#DIV/0!</v>
      </c>
      <c r="P40" s="5" t="e">
        <f>M40/(L40/100)</f>
        <v>#DIV/0!</v>
      </c>
      <c r="Q40" s="5" t="e">
        <f>P40*I40</f>
        <v>#DIV/0!</v>
      </c>
      <c r="U40" s="15" t="e">
        <f>100-(T40-R40)/S40*100</f>
        <v>#DIV/0!</v>
      </c>
      <c r="V40" s="21">
        <v>0.38200000000000001</v>
      </c>
      <c r="X40" s="2">
        <v>10.8</v>
      </c>
      <c r="Y40" s="2">
        <v>7.55</v>
      </c>
      <c r="Z40" s="21">
        <v>2037</v>
      </c>
      <c r="AB40" s="14" t="e">
        <f>((AE40-AC40)*(1000/AD40))*1000</f>
        <v>#DIV/0!</v>
      </c>
      <c r="AF40" s="7" t="e">
        <f>#REF!*0.8</f>
        <v>#REF!</v>
      </c>
      <c r="AG40" s="2">
        <v>147</v>
      </c>
      <c r="AH40" s="8">
        <f>((AG40)*(H40/100))</f>
        <v>99.960000000000008</v>
      </c>
      <c r="AI40" s="7">
        <f>AG40/AH40</f>
        <v>1.4705882352941175</v>
      </c>
      <c r="AJ40" s="6">
        <v>14.62</v>
      </c>
      <c r="AK40" s="2">
        <v>0.63300000000000001</v>
      </c>
      <c r="AO40" s="20" t="s">
        <v>880</v>
      </c>
      <c r="DI40" s="99"/>
      <c r="DL40" s="61" t="e">
        <f>#REF!</f>
        <v>#REF!</v>
      </c>
    </row>
    <row r="41" spans="1:132">
      <c r="A41" s="11">
        <v>44567</v>
      </c>
      <c r="B41" s="64" t="s">
        <v>881</v>
      </c>
      <c r="C41" s="25" t="s">
        <v>873</v>
      </c>
      <c r="H41" s="3" t="e">
        <f>((F41)/(E41/100))</f>
        <v>#DIV/0!</v>
      </c>
      <c r="I41" s="4" t="e">
        <f>E41/F41</f>
        <v>#DIV/0!</v>
      </c>
      <c r="J41" s="4" t="e">
        <f>100/G41</f>
        <v>#DIV/0!</v>
      </c>
      <c r="N41" s="37" t="e">
        <f>M41/(K41/100)</f>
        <v>#DIV/0!</v>
      </c>
      <c r="O41" s="37" t="e">
        <f>N41/J41</f>
        <v>#DIV/0!</v>
      </c>
      <c r="P41" s="5" t="e">
        <f>M41/(L41/100)</f>
        <v>#DIV/0!</v>
      </c>
      <c r="Q41" s="5" t="e">
        <f>P41*I41</f>
        <v>#DIV/0!</v>
      </c>
      <c r="U41" s="15" t="e">
        <f>100-(T41-R41)/S41*100</f>
        <v>#DIV/0!</v>
      </c>
      <c r="V41" s="21">
        <v>0.7</v>
      </c>
      <c r="X41" s="2">
        <v>10.67</v>
      </c>
      <c r="Y41" s="2">
        <v>12.99</v>
      </c>
      <c r="Z41" s="21">
        <v>294</v>
      </c>
      <c r="AB41" s="14" t="e">
        <f>((AE41-AC41)*(1000/AD41))*1000</f>
        <v>#DIV/0!</v>
      </c>
      <c r="AF41" s="7" t="e">
        <f>#REF!*0.8</f>
        <v>#REF!</v>
      </c>
      <c r="AH41" s="8" t="e">
        <f>((AG41)*(H41/100))</f>
        <v>#DIV/0!</v>
      </c>
      <c r="AI41" s="7" t="e">
        <f>AG41/AH41</f>
        <v>#DIV/0!</v>
      </c>
      <c r="AJ41" s="6">
        <v>20.27</v>
      </c>
      <c r="AK41" s="2">
        <v>0.28899999999999998</v>
      </c>
      <c r="AO41" s="20" t="s">
        <v>882</v>
      </c>
      <c r="DI41" s="99"/>
      <c r="DL41" s="61" t="e">
        <f>#REF!</f>
        <v>#REF!</v>
      </c>
    </row>
    <row r="42" spans="1:132">
      <c r="A42" s="11">
        <v>44567</v>
      </c>
      <c r="B42" s="64" t="s">
        <v>883</v>
      </c>
      <c r="C42" s="25" t="s">
        <v>847</v>
      </c>
      <c r="D42" s="21">
        <v>0.5</v>
      </c>
      <c r="E42" s="2">
        <v>100</v>
      </c>
      <c r="H42" s="3">
        <f>((F42)/(E42/100))</f>
        <v>0</v>
      </c>
      <c r="I42" s="4" t="e">
        <f>E42/F42</f>
        <v>#DIV/0!</v>
      </c>
      <c r="J42" s="4" t="e">
        <f>100/G42</f>
        <v>#DIV/0!</v>
      </c>
      <c r="N42" s="37" t="e">
        <f>M42/(K42/100)</f>
        <v>#DIV/0!</v>
      </c>
      <c r="O42" s="37" t="e">
        <f>N42/J42</f>
        <v>#DIV/0!</v>
      </c>
      <c r="P42" s="5" t="e">
        <f>M42/(L42/100)</f>
        <v>#DIV/0!</v>
      </c>
      <c r="Q42" s="5" t="e">
        <f>P42*I42</f>
        <v>#DIV/0!</v>
      </c>
      <c r="R42" s="21">
        <v>56.615000000000002</v>
      </c>
      <c r="S42" s="21">
        <v>11.102</v>
      </c>
      <c r="T42" s="21">
        <v>67.69</v>
      </c>
      <c r="U42" s="15">
        <f>100-(T42-R42)/S42*100</f>
        <v>0.24319942352732937</v>
      </c>
      <c r="V42" s="21">
        <v>9.2309999999999999</v>
      </c>
      <c r="X42" s="2">
        <v>12.09</v>
      </c>
      <c r="Y42" s="2">
        <v>17.25</v>
      </c>
      <c r="AB42" s="14">
        <f>((AE42-AC42)*(1000/AD42))*1000</f>
        <v>13732.891325040198</v>
      </c>
      <c r="AC42" s="21">
        <v>86.8</v>
      </c>
      <c r="AD42" s="21">
        <v>152.33500000000001</v>
      </c>
      <c r="AE42" s="21">
        <v>88.891999999999996</v>
      </c>
      <c r="AF42" s="7" t="e">
        <f>#REF!*0.8</f>
        <v>#REF!</v>
      </c>
      <c r="AG42" s="2">
        <v>100</v>
      </c>
      <c r="AH42" s="8">
        <f>((AG42)*(H42/100))</f>
        <v>0</v>
      </c>
      <c r="AI42" s="7" t="e">
        <f>AG42/AH42</f>
        <v>#DIV/0!</v>
      </c>
      <c r="AJ42" s="6">
        <v>4.1950000000000003</v>
      </c>
      <c r="AK42" s="2">
        <v>1.0820000000000001</v>
      </c>
      <c r="AM42" s="21">
        <v>0.63</v>
      </c>
      <c r="AN42" s="21">
        <v>0</v>
      </c>
      <c r="AO42" s="20" t="s">
        <v>847</v>
      </c>
      <c r="AP42" s="10">
        <v>0.437</v>
      </c>
      <c r="AQ42" s="10">
        <v>7.0000000000000001E-3</v>
      </c>
      <c r="AR42" s="10" t="s">
        <v>121</v>
      </c>
      <c r="AS42" s="10">
        <v>5.0000000000000001E-3</v>
      </c>
      <c r="AT42" s="10">
        <v>0.14099999999999999</v>
      </c>
      <c r="AU42" s="10">
        <v>5.0000000000000001E-3</v>
      </c>
      <c r="AV42" s="10">
        <v>0.121</v>
      </c>
      <c r="AW42" s="10">
        <v>4.0000000000000001E-3</v>
      </c>
      <c r="AX42" s="10">
        <v>3.5999999999999997E-2</v>
      </c>
      <c r="AY42" s="10">
        <v>2E-3</v>
      </c>
      <c r="AZ42" s="10">
        <v>1.6E-2</v>
      </c>
      <c r="BA42" s="10">
        <v>2E-3</v>
      </c>
      <c r="BB42" s="10">
        <v>0.114</v>
      </c>
      <c r="BC42" s="10">
        <v>3.0000000000000001E-3</v>
      </c>
      <c r="BD42" s="10">
        <v>0.39100000000000001</v>
      </c>
      <c r="BE42" s="10">
        <v>0.01</v>
      </c>
      <c r="BF42" s="10" t="s">
        <v>121</v>
      </c>
      <c r="BG42" s="10">
        <v>7.0000000000000001E-3</v>
      </c>
      <c r="BH42" s="10">
        <v>4.7839999999999998</v>
      </c>
      <c r="BI42" s="10">
        <v>2.6589999999999998</v>
      </c>
      <c r="BJ42" s="10" t="s">
        <v>121</v>
      </c>
      <c r="BK42" s="10">
        <v>5.0000000000000001E-3</v>
      </c>
      <c r="BL42" s="10" t="s">
        <v>121</v>
      </c>
      <c r="BM42" s="10">
        <v>2E-3</v>
      </c>
      <c r="BN42" s="10">
        <v>3.7999999999999999E-2</v>
      </c>
      <c r="BO42" s="10">
        <v>8.0000000000000002E-3</v>
      </c>
      <c r="BP42" s="10">
        <v>52.314999999999998</v>
      </c>
      <c r="BQ42" s="10">
        <v>0.20499999999999999</v>
      </c>
      <c r="BR42" s="10" t="s">
        <v>121</v>
      </c>
      <c r="BS42" s="10">
        <v>3.0000000000000001E-3</v>
      </c>
      <c r="BT42" s="10">
        <v>1.6519999999999999</v>
      </c>
      <c r="BU42" s="10">
        <v>5.5E-2</v>
      </c>
      <c r="BV42" s="10">
        <v>27.914999999999999</v>
      </c>
      <c r="BW42" s="10">
        <v>0.312</v>
      </c>
      <c r="BX42" s="10" t="s">
        <v>121</v>
      </c>
      <c r="BY42" s="10">
        <v>4.0000000000000001E-3</v>
      </c>
      <c r="BZ42" s="10">
        <v>3.7989999999999999</v>
      </c>
      <c r="CA42" s="10">
        <v>5.6000000000000001E-2</v>
      </c>
      <c r="CB42" s="10" t="s">
        <v>121</v>
      </c>
      <c r="CC42" s="10">
        <v>22.631</v>
      </c>
      <c r="CD42" s="10">
        <v>1.4999999999999999E-2</v>
      </c>
      <c r="CE42" s="10">
        <v>4.0000000000000001E-3</v>
      </c>
      <c r="CF42" s="10" t="s">
        <v>121</v>
      </c>
      <c r="CG42" s="10">
        <v>2E-3</v>
      </c>
      <c r="CH42" s="10" t="s">
        <v>121</v>
      </c>
      <c r="CI42" s="10">
        <v>2E-3</v>
      </c>
      <c r="CJ42" s="10" t="s">
        <v>121</v>
      </c>
      <c r="CK42" s="10">
        <v>0.23100000000000001</v>
      </c>
      <c r="CL42" s="10" t="s">
        <v>121</v>
      </c>
      <c r="CM42" s="10">
        <v>2E-3</v>
      </c>
      <c r="CN42" s="10">
        <v>1.2E-2</v>
      </c>
      <c r="CO42" s="10">
        <v>1E-3</v>
      </c>
      <c r="CP42" s="10">
        <v>3.4809999999999999</v>
      </c>
      <c r="CQ42" s="10">
        <v>8.8999999999999996E-2</v>
      </c>
      <c r="CR42" s="10" t="s">
        <v>121</v>
      </c>
      <c r="CS42" s="10">
        <v>2E-3</v>
      </c>
      <c r="CT42" s="10">
        <v>1.9410000000000001</v>
      </c>
      <c r="CU42" s="10">
        <v>0.39400000000000002</v>
      </c>
      <c r="CV42" s="10">
        <v>6.0000000000000001E-3</v>
      </c>
      <c r="CW42" s="10">
        <v>1E-3</v>
      </c>
      <c r="CX42" s="10">
        <v>7.5999999999999998E-2</v>
      </c>
      <c r="CY42" s="10">
        <v>6.0000000000000001E-3</v>
      </c>
      <c r="CZ42" s="10" t="s">
        <v>121</v>
      </c>
      <c r="DA42" s="10">
        <v>3.0000000000000001E-3</v>
      </c>
      <c r="DB42" s="10" t="s">
        <v>121</v>
      </c>
      <c r="DC42" s="10">
        <v>3.0000000000000001E-3</v>
      </c>
      <c r="DD42" s="10">
        <v>5.8999999999999997E-2</v>
      </c>
      <c r="DE42" s="10">
        <v>1.2E-2</v>
      </c>
      <c r="DF42" s="10">
        <v>2.302</v>
      </c>
      <c r="DG42" s="10">
        <v>2.5000000000000001E-2</v>
      </c>
      <c r="DH42" s="10">
        <v>2E-3</v>
      </c>
      <c r="DI42" s="98">
        <v>1E-3</v>
      </c>
      <c r="DJ42" s="10">
        <v>0.182</v>
      </c>
      <c r="DK42" s="10">
        <v>3.0000000000000001E-3</v>
      </c>
      <c r="DL42" s="61" t="e">
        <f>#REF!</f>
        <v>#REF!</v>
      </c>
    </row>
    <row r="43" spans="1:132">
      <c r="A43" s="11">
        <v>44568</v>
      </c>
      <c r="B43" s="64" t="s">
        <v>153</v>
      </c>
      <c r="C43" s="25" t="s">
        <v>119</v>
      </c>
      <c r="D43" s="21">
        <v>20</v>
      </c>
      <c r="E43" s="2">
        <v>100</v>
      </c>
      <c r="F43" s="2">
        <v>80</v>
      </c>
      <c r="H43" s="3">
        <f>((F43)/(E43/100))</f>
        <v>80</v>
      </c>
      <c r="I43" s="4">
        <f>E43/F43</f>
        <v>1.25</v>
      </c>
      <c r="J43" s="4" t="e">
        <f>100/G43</f>
        <v>#DIV/0!</v>
      </c>
      <c r="N43" s="37" t="e">
        <f>M43/(K43/100)</f>
        <v>#DIV/0!</v>
      </c>
      <c r="O43" s="37" t="e">
        <f>N43/J43</f>
        <v>#DIV/0!</v>
      </c>
      <c r="P43" s="5" t="e">
        <f>M43/(L43/100)</f>
        <v>#DIV/0!</v>
      </c>
      <c r="Q43" s="5" t="e">
        <f>P43*I43</f>
        <v>#DIV/0!</v>
      </c>
      <c r="U43" s="15" t="e">
        <f>100-(T43-R43)/S43*100</f>
        <v>#DIV/0!</v>
      </c>
      <c r="V43" s="21">
        <v>1.1000000000000001</v>
      </c>
      <c r="X43" s="2">
        <v>12.62</v>
      </c>
      <c r="Y43" s="2">
        <v>11.45</v>
      </c>
      <c r="Z43" s="21">
        <v>1499</v>
      </c>
      <c r="AB43" s="14" t="e">
        <f>((AE43-AC43)*(1000/AD43))*1000</f>
        <v>#DIV/0!</v>
      </c>
      <c r="AF43" s="7" t="e">
        <f>#REF!*0.8</f>
        <v>#REF!</v>
      </c>
      <c r="AG43" s="2">
        <v>124</v>
      </c>
      <c r="AH43" s="8">
        <f>((AG43)*(H43/100))</f>
        <v>99.2</v>
      </c>
      <c r="AI43" s="7">
        <f>AG43/AH43</f>
        <v>1.25</v>
      </c>
      <c r="AJ43" s="6">
        <v>67.27</v>
      </c>
      <c r="AK43" s="2">
        <v>0.437</v>
      </c>
      <c r="AO43" s="20" t="s">
        <v>884</v>
      </c>
      <c r="AP43" s="10">
        <v>0.20300000000000001</v>
      </c>
      <c r="AQ43" s="10">
        <v>3.0000000000000001E-3</v>
      </c>
      <c r="AR43" s="10">
        <v>6.0000000000000001E-3</v>
      </c>
      <c r="AS43" s="10">
        <v>3.0000000000000001E-3</v>
      </c>
      <c r="AT43" s="10">
        <v>7.0000000000000001E-3</v>
      </c>
      <c r="AU43" s="10">
        <v>2E-3</v>
      </c>
      <c r="AV43" s="10">
        <v>1.9E-2</v>
      </c>
      <c r="AW43" s="10">
        <v>2E-3</v>
      </c>
      <c r="AX43" s="10">
        <v>1.7000000000000001E-2</v>
      </c>
      <c r="AY43" s="10">
        <v>1E-3</v>
      </c>
      <c r="AZ43" s="10">
        <v>2.4E-2</v>
      </c>
      <c r="BA43" s="10">
        <v>3.0000000000000001E-3</v>
      </c>
      <c r="BB43" s="10">
        <v>6.6000000000000003E-2</v>
      </c>
      <c r="BC43" s="10">
        <v>2E-3</v>
      </c>
      <c r="BD43" s="10">
        <v>4.6920000000000002</v>
      </c>
      <c r="BE43" s="10">
        <v>3.4000000000000002E-2</v>
      </c>
      <c r="BF43" s="10" t="s">
        <v>121</v>
      </c>
      <c r="BG43" s="10">
        <v>7.0000000000000001E-3</v>
      </c>
      <c r="BH43" s="10">
        <v>2.855</v>
      </c>
      <c r="BI43" s="10">
        <v>0.79600000000000004</v>
      </c>
      <c r="BJ43" s="10" t="s">
        <v>121</v>
      </c>
      <c r="BK43" s="10">
        <v>4.0000000000000001E-3</v>
      </c>
      <c r="BL43" s="10" t="s">
        <v>121</v>
      </c>
      <c r="BM43" s="10">
        <v>2E-3</v>
      </c>
      <c r="BN43" s="10">
        <v>0.27100000000000002</v>
      </c>
      <c r="BO43" s="10">
        <v>8.9999999999999993E-3</v>
      </c>
      <c r="BP43" s="10">
        <v>63.84</v>
      </c>
      <c r="BQ43" s="10">
        <v>0.14499999999999999</v>
      </c>
      <c r="BR43" s="10" t="s">
        <v>121</v>
      </c>
      <c r="BS43" s="10">
        <v>2E-3</v>
      </c>
      <c r="BT43" s="10">
        <v>11.866</v>
      </c>
      <c r="BU43" s="10">
        <v>0.128</v>
      </c>
      <c r="BV43" s="10">
        <v>0.33900000000000002</v>
      </c>
      <c r="BW43" s="10">
        <v>1.4E-2</v>
      </c>
      <c r="BX43" s="10" t="s">
        <v>121</v>
      </c>
      <c r="BY43" s="10">
        <v>0.01</v>
      </c>
      <c r="BZ43" s="10">
        <v>0.4</v>
      </c>
      <c r="CA43" s="10">
        <v>2.5000000000000001E-2</v>
      </c>
      <c r="CB43" s="10" t="s">
        <v>121</v>
      </c>
      <c r="CC43" s="10">
        <v>7.5250000000000004</v>
      </c>
      <c r="CD43" s="10">
        <v>0.20100000000000001</v>
      </c>
      <c r="CE43" s="10">
        <v>8.0000000000000002E-3</v>
      </c>
      <c r="CF43" s="10" t="s">
        <v>121</v>
      </c>
      <c r="CG43" s="10">
        <v>2E-3</v>
      </c>
      <c r="CH43" s="10" t="s">
        <v>121</v>
      </c>
      <c r="CI43" s="10">
        <v>2E-3</v>
      </c>
      <c r="CJ43" s="10">
        <v>1.274</v>
      </c>
      <c r="CK43" s="10">
        <v>8.7999999999999995E-2</v>
      </c>
      <c r="CL43" s="10" t="s">
        <v>121</v>
      </c>
      <c r="CM43" s="10">
        <v>2E-3</v>
      </c>
      <c r="CN43" s="10">
        <v>2E-3</v>
      </c>
      <c r="CO43" s="10">
        <v>1E-3</v>
      </c>
      <c r="CP43" s="10">
        <v>3.7149999999999999</v>
      </c>
      <c r="CQ43" s="10">
        <v>5.2999999999999999E-2</v>
      </c>
      <c r="CR43" s="10" t="s">
        <v>121</v>
      </c>
      <c r="CS43" s="10">
        <v>2E-3</v>
      </c>
      <c r="CT43" s="10">
        <v>7.0049999999999999</v>
      </c>
      <c r="CU43" s="10">
        <v>0.27300000000000002</v>
      </c>
      <c r="CV43" s="10">
        <v>2.7E-2</v>
      </c>
      <c r="CW43" s="10">
        <v>1E-3</v>
      </c>
      <c r="CX43" s="10">
        <v>1.915</v>
      </c>
      <c r="CY43" s="10">
        <v>2.5000000000000001E-2</v>
      </c>
      <c r="CZ43" s="10" t="s">
        <v>121</v>
      </c>
      <c r="DA43" s="10">
        <v>2E-3</v>
      </c>
      <c r="DB43" s="10">
        <v>2.3E-2</v>
      </c>
      <c r="DC43" s="10">
        <v>7.0000000000000001E-3</v>
      </c>
      <c r="DD43" s="10">
        <v>8.3000000000000004E-2</v>
      </c>
      <c r="DE43" s="10">
        <v>8.0000000000000002E-3</v>
      </c>
      <c r="DF43" s="10">
        <v>1.0880000000000001</v>
      </c>
      <c r="DG43" s="10">
        <v>0.01</v>
      </c>
      <c r="DH43" s="10">
        <v>4.2999999999999997E-2</v>
      </c>
      <c r="DI43" s="98">
        <v>1E-3</v>
      </c>
      <c r="DJ43" s="10">
        <v>2E-3</v>
      </c>
      <c r="DK43" s="10">
        <v>1E-3</v>
      </c>
      <c r="DL43" s="61" t="str">
        <f t="shared" si="1"/>
        <v>DK II 10.01.2022</v>
      </c>
      <c r="DM43" s="10">
        <v>0.24836368656491301</v>
      </c>
      <c r="DN43" s="10">
        <v>5.8457052479009702E-3</v>
      </c>
      <c r="DO43" s="10">
        <v>7.8938145528380504E-3</v>
      </c>
      <c r="DP43" s="10">
        <v>6.6222635116528596E-3</v>
      </c>
      <c r="DQ43" s="10">
        <v>0.187124018729941</v>
      </c>
      <c r="DR43" s="10">
        <v>7.04274441490228E-2</v>
      </c>
      <c r="DS43" s="10">
        <v>1.4057433803338499E-2</v>
      </c>
      <c r="DT43" s="10">
        <v>-5.5423794870092301E-4</v>
      </c>
      <c r="DU43" s="10">
        <v>6.0630026035889597E-3</v>
      </c>
      <c r="DV43" s="10">
        <v>0.60765515355580602</v>
      </c>
      <c r="DW43" s="10">
        <v>-1.6428546819184001E-2</v>
      </c>
      <c r="DX43" s="10">
        <v>4.3358475759029201E-2</v>
      </c>
      <c r="DY43" s="10">
        <v>0.128336733549128</v>
      </c>
      <c r="DZ43" s="10">
        <v>99.823673130945593</v>
      </c>
      <c r="EA43" s="10">
        <v>218.157582538371</v>
      </c>
      <c r="EB43" s="10">
        <v>3.7074889039265098E-2</v>
      </c>
    </row>
    <row r="44" spans="1:132">
      <c r="A44" s="11">
        <v>44568</v>
      </c>
      <c r="B44" s="64" t="s">
        <v>563</v>
      </c>
      <c r="C44" s="25" t="s">
        <v>180</v>
      </c>
      <c r="H44" s="3" t="e">
        <f>((F44)/(E44/100))</f>
        <v>#DIV/0!</v>
      </c>
      <c r="I44" s="4" t="e">
        <f>E44/F44</f>
        <v>#DIV/0!</v>
      </c>
      <c r="J44" s="4" t="e">
        <f>100/G44</f>
        <v>#DIV/0!</v>
      </c>
      <c r="N44" s="37" t="e">
        <f>M44/(K44/100)</f>
        <v>#DIV/0!</v>
      </c>
      <c r="O44" s="37" t="e">
        <f>N44/J44</f>
        <v>#DIV/0!</v>
      </c>
      <c r="P44" s="5" t="e">
        <f>M44/(L44/100)</f>
        <v>#DIV/0!</v>
      </c>
      <c r="Q44" s="5" t="e">
        <f>P44*I44</f>
        <v>#DIV/0!</v>
      </c>
      <c r="U44" s="15" t="e">
        <f>100-(T44-R44)/S44*100</f>
        <v>#DIV/0!</v>
      </c>
      <c r="AB44" s="14" t="e">
        <f>((AE44-AC44)*(1000/AD44))*1000</f>
        <v>#DIV/0!</v>
      </c>
      <c r="AF44" s="7" t="e">
        <f>#REF!*0.8</f>
        <v>#REF!</v>
      </c>
      <c r="AH44" s="8" t="e">
        <f>((AG44)*(H44/100))</f>
        <v>#DIV/0!</v>
      </c>
      <c r="AI44" s="7" t="e">
        <f>AG44/AH44</f>
        <v>#DIV/0!</v>
      </c>
      <c r="AO44" s="20" t="s">
        <v>885</v>
      </c>
      <c r="AP44" s="10">
        <v>0.13300000000000001</v>
      </c>
      <c r="AQ44" s="10">
        <v>2E-3</v>
      </c>
      <c r="AR44" s="10">
        <v>2.1999999999999999E-2</v>
      </c>
      <c r="AS44" s="10">
        <v>3.0000000000000001E-3</v>
      </c>
      <c r="AT44" s="10">
        <v>8.9999999999999993E-3</v>
      </c>
      <c r="AU44" s="10">
        <v>2E-3</v>
      </c>
      <c r="AV44" s="10">
        <v>2.4E-2</v>
      </c>
      <c r="AW44" s="10">
        <v>2E-3</v>
      </c>
      <c r="AX44" s="10">
        <v>2E-3</v>
      </c>
      <c r="AY44" s="10">
        <v>1E-3</v>
      </c>
      <c r="AZ44" s="10">
        <v>4.5999999999999999E-2</v>
      </c>
      <c r="BA44" s="10">
        <v>3.0000000000000001E-3</v>
      </c>
      <c r="BB44" s="10">
        <v>0.17199999999999999</v>
      </c>
      <c r="BC44" s="10">
        <v>3.0000000000000001E-3</v>
      </c>
      <c r="BD44" s="10">
        <v>4.008</v>
      </c>
      <c r="BE44" s="10">
        <v>3.2000000000000001E-2</v>
      </c>
      <c r="BF44" s="10" t="s">
        <v>121</v>
      </c>
      <c r="BG44" s="10">
        <v>3.0000000000000001E-3</v>
      </c>
      <c r="BH44" s="10">
        <v>4.0679999999999996</v>
      </c>
      <c r="BI44" s="10">
        <v>1.1020000000000001</v>
      </c>
      <c r="BJ44" s="10">
        <v>5.0000000000000001E-3</v>
      </c>
      <c r="BK44" s="10">
        <v>2E-3</v>
      </c>
      <c r="BL44" s="10" t="s">
        <v>121</v>
      </c>
      <c r="BM44" s="10">
        <v>2E-3</v>
      </c>
      <c r="BN44" s="10">
        <v>0.35799999999999998</v>
      </c>
      <c r="BO44" s="10">
        <v>8.9999999999999993E-3</v>
      </c>
      <c r="BP44" s="10">
        <v>60.744999999999997</v>
      </c>
      <c r="BQ44" s="10">
        <v>0.151</v>
      </c>
      <c r="BR44" s="10">
        <v>3.0000000000000001E-3</v>
      </c>
      <c r="BS44" s="10">
        <v>1E-3</v>
      </c>
      <c r="BT44" s="10">
        <v>15.007</v>
      </c>
      <c r="BU44" s="10">
        <v>0.14199999999999999</v>
      </c>
      <c r="BV44" s="10">
        <v>1.633</v>
      </c>
      <c r="BW44" s="10">
        <v>2.9000000000000001E-2</v>
      </c>
      <c r="BX44" s="10" t="s">
        <v>121</v>
      </c>
      <c r="BY44" s="10">
        <v>0.01</v>
      </c>
      <c r="BZ44" s="10">
        <v>1.169</v>
      </c>
      <c r="CA44" s="10">
        <v>3.5000000000000003E-2</v>
      </c>
      <c r="CB44" s="10" t="s">
        <v>121</v>
      </c>
      <c r="CC44" s="10">
        <v>10.087</v>
      </c>
      <c r="CD44" s="10">
        <v>0.13800000000000001</v>
      </c>
      <c r="CE44" s="10">
        <v>7.0000000000000001E-3</v>
      </c>
      <c r="CF44" s="10">
        <v>4.0000000000000001E-3</v>
      </c>
      <c r="CG44" s="10">
        <v>1E-3</v>
      </c>
      <c r="CH44" s="10" t="s">
        <v>121</v>
      </c>
      <c r="CI44" s="10">
        <v>2E-3</v>
      </c>
      <c r="CJ44" s="10">
        <v>0.39700000000000002</v>
      </c>
      <c r="CK44" s="10">
        <v>7.5999999999999998E-2</v>
      </c>
      <c r="CL44" s="10" t="s">
        <v>121</v>
      </c>
      <c r="CM44" s="10">
        <v>2E-3</v>
      </c>
      <c r="CN44" s="10">
        <v>8.0000000000000002E-3</v>
      </c>
      <c r="CO44" s="10">
        <v>1E-3</v>
      </c>
      <c r="CP44" s="10">
        <v>2.02</v>
      </c>
      <c r="CQ44" s="10">
        <v>4.3999999999999997E-2</v>
      </c>
      <c r="CR44" s="10" t="s">
        <v>121</v>
      </c>
      <c r="CS44" s="10">
        <v>2E-3</v>
      </c>
      <c r="CT44" s="10">
        <v>8.76</v>
      </c>
      <c r="CU44" s="10">
        <v>0.32200000000000001</v>
      </c>
      <c r="CV44" s="10">
        <v>3.6999999999999998E-2</v>
      </c>
      <c r="CW44" s="10">
        <v>1E-3</v>
      </c>
      <c r="CX44" s="10">
        <v>0.60599999999999998</v>
      </c>
      <c r="CY44" s="10">
        <v>1.9E-2</v>
      </c>
      <c r="CZ44" s="10" t="s">
        <v>121</v>
      </c>
      <c r="DA44" s="10">
        <v>2E-3</v>
      </c>
      <c r="DB44" s="10">
        <v>2.5000000000000001E-2</v>
      </c>
      <c r="DC44" s="10">
        <v>6.0000000000000001E-3</v>
      </c>
      <c r="DD44" s="10" t="s">
        <v>121</v>
      </c>
      <c r="DE44" s="10">
        <v>8.0000000000000002E-3</v>
      </c>
      <c r="DF44" s="10">
        <v>0.56899999999999995</v>
      </c>
      <c r="DG44" s="10">
        <v>6.0000000000000001E-3</v>
      </c>
      <c r="DH44" s="10">
        <v>1.7000000000000001E-2</v>
      </c>
      <c r="DI44" s="98">
        <v>1E-3</v>
      </c>
      <c r="DJ44" s="10">
        <v>1.0999999999999999E-2</v>
      </c>
      <c r="DK44" s="10">
        <v>1E-3</v>
      </c>
      <c r="DL44" s="61" t="str">
        <f t="shared" si="1"/>
        <v>DK III W1 10.01.2022</v>
      </c>
      <c r="DM44" s="10">
        <v>0.57475259953352698</v>
      </c>
      <c r="DN44" s="10">
        <v>3.4336601282831301E-2</v>
      </c>
      <c r="DO44" s="10">
        <v>4.9979547670981797E-2</v>
      </c>
      <c r="DP44" s="10">
        <v>-7.6852418011325698E-3</v>
      </c>
      <c r="DQ44" s="10">
        <v>0.98974446800968996</v>
      </c>
      <c r="DR44" s="10">
        <v>0.31584369195914702</v>
      </c>
      <c r="DS44" s="10">
        <v>5.7756693657039599E-3</v>
      </c>
      <c r="DT44" s="10">
        <v>-5.7334469828146904E-4</v>
      </c>
      <c r="DU44" s="10">
        <v>1.7631067461590301E-2</v>
      </c>
      <c r="DV44" s="10">
        <v>1.9966713059251899</v>
      </c>
      <c r="DW44" s="10">
        <v>-9.8322624946912004E-2</v>
      </c>
      <c r="DX44" s="10">
        <v>0.112473340540362</v>
      </c>
      <c r="DY44" s="10">
        <v>0.38394110814514298</v>
      </c>
      <c r="DZ44" s="10">
        <v>274.21775419683701</v>
      </c>
      <c r="EA44" s="10">
        <v>606.84680120624603</v>
      </c>
      <c r="EB44" s="10">
        <v>0.90352267180661905</v>
      </c>
    </row>
    <row r="45" spans="1:132" ht="33" customHeight="1">
      <c r="A45" s="11">
        <v>44571</v>
      </c>
      <c r="B45" s="64"/>
      <c r="C45" s="25" t="s">
        <v>727</v>
      </c>
      <c r="H45" s="3" t="e">
        <f>((F45)/(E45/100))</f>
        <v>#DIV/0!</v>
      </c>
      <c r="I45" s="4" t="e">
        <f>E45/F45</f>
        <v>#DIV/0!</v>
      </c>
      <c r="J45" s="4" t="e">
        <f>100/G45</f>
        <v>#DIV/0!</v>
      </c>
      <c r="N45" s="37" t="e">
        <f>M45/(K45/100)</f>
        <v>#DIV/0!</v>
      </c>
      <c r="O45" s="37" t="e">
        <f>N45/J45</f>
        <v>#DIV/0!</v>
      </c>
      <c r="P45" s="5" t="e">
        <f>M45/(L45/100)</f>
        <v>#DIV/0!</v>
      </c>
      <c r="Q45" s="5" t="e">
        <f>P45*I45</f>
        <v>#DIV/0!</v>
      </c>
      <c r="U45" s="15" t="e">
        <f>100-(T45-R45)/S45*100</f>
        <v>#DIV/0!</v>
      </c>
      <c r="AB45" s="14" t="e">
        <f>((AE45-AC45)*(1000/AD45))*1000</f>
        <v>#DIV/0!</v>
      </c>
      <c r="AF45" s="7" t="e">
        <f>#REF!*0.8</f>
        <v>#REF!</v>
      </c>
      <c r="AH45" s="8" t="e">
        <f>((AG45)*(H45/100))</f>
        <v>#DIV/0!</v>
      </c>
      <c r="AI45" s="7" t="e">
        <f>AG45/AH45</f>
        <v>#DIV/0!</v>
      </c>
      <c r="AO45" s="20" t="s">
        <v>886</v>
      </c>
      <c r="AP45" s="10">
        <v>5.9249999999999998</v>
      </c>
      <c r="AQ45" s="10">
        <v>0.12</v>
      </c>
      <c r="AR45" s="10">
        <v>1.4E-2</v>
      </c>
      <c r="AS45" s="10">
        <v>5.0000000000000001E-3</v>
      </c>
      <c r="AT45" s="10">
        <v>6.6000000000000003E-2</v>
      </c>
      <c r="AU45" s="10">
        <v>6.0000000000000001E-3</v>
      </c>
      <c r="AV45" s="10">
        <v>0.249</v>
      </c>
      <c r="AW45" s="10">
        <v>8.9999999999999993E-3</v>
      </c>
      <c r="AX45" s="10">
        <v>1.7999999999999999E-2</v>
      </c>
      <c r="AY45" s="10">
        <v>2E-3</v>
      </c>
      <c r="AZ45" s="10">
        <v>3.5999999999999997E-2</v>
      </c>
      <c r="BA45" s="10">
        <v>6.0000000000000001E-3</v>
      </c>
      <c r="BB45" s="10">
        <v>9.4E-2</v>
      </c>
      <c r="BC45" s="10">
        <v>5.0000000000000001E-3</v>
      </c>
      <c r="BD45" s="10">
        <v>10.795999999999999</v>
      </c>
      <c r="BE45" s="10">
        <v>0.113</v>
      </c>
      <c r="BF45" s="10" t="s">
        <v>121</v>
      </c>
      <c r="BG45" s="10">
        <v>1.4999999999999999E-2</v>
      </c>
      <c r="BH45" s="10">
        <v>2.9390000000000001</v>
      </c>
      <c r="BI45" s="10">
        <v>1.2050000000000001</v>
      </c>
      <c r="BJ45" s="10">
        <v>0.04</v>
      </c>
      <c r="BK45" s="10">
        <v>2.3E-2</v>
      </c>
      <c r="BL45" s="10" t="s">
        <v>121</v>
      </c>
      <c r="BM45" s="10">
        <v>8.9999999999999993E-3</v>
      </c>
      <c r="BN45" s="10">
        <v>0.10299999999999999</v>
      </c>
      <c r="BO45" s="10">
        <v>1.4999999999999999E-2</v>
      </c>
      <c r="BP45" s="10">
        <v>37.509</v>
      </c>
      <c r="BQ45" s="10">
        <v>0.53300000000000003</v>
      </c>
      <c r="BR45" s="10" t="s">
        <v>121</v>
      </c>
      <c r="BS45" s="10">
        <v>0.01</v>
      </c>
      <c r="BT45" s="10">
        <v>7.8179999999999996</v>
      </c>
      <c r="BU45" s="10">
        <v>0.191</v>
      </c>
      <c r="BV45" s="10">
        <v>1.6180000000000001</v>
      </c>
      <c r="BW45" s="10">
        <v>3.2000000000000001E-2</v>
      </c>
      <c r="BX45" s="10" t="s">
        <v>121</v>
      </c>
      <c r="BY45" s="10">
        <v>2.1999999999999999E-2</v>
      </c>
      <c r="BZ45" s="10">
        <v>3.0939999999999999</v>
      </c>
      <c r="CA45" s="10">
        <v>8.7999999999999995E-2</v>
      </c>
      <c r="CB45" s="10" t="s">
        <v>121</v>
      </c>
      <c r="CC45" s="10">
        <v>17.013999999999999</v>
      </c>
      <c r="CD45" s="10">
        <v>2.5920000000000001</v>
      </c>
      <c r="CE45" s="10">
        <v>0.04</v>
      </c>
      <c r="CF45" s="10">
        <v>3.0000000000000001E-3</v>
      </c>
      <c r="CG45" s="10">
        <v>1E-3</v>
      </c>
      <c r="CH45" s="10" t="s">
        <v>121</v>
      </c>
      <c r="CI45" s="10">
        <v>2E-3</v>
      </c>
      <c r="CJ45" s="10">
        <v>0.24299999999999999</v>
      </c>
      <c r="CK45" s="10">
        <v>6.7000000000000004E-2</v>
      </c>
      <c r="CL45" s="10" t="s">
        <v>121</v>
      </c>
      <c r="CM45" s="10">
        <v>2E-3</v>
      </c>
      <c r="CN45" s="10">
        <v>2.7E-2</v>
      </c>
      <c r="CO45" s="10">
        <v>2E-3</v>
      </c>
      <c r="CP45" s="10">
        <v>1.8160000000000001</v>
      </c>
      <c r="CQ45" s="10">
        <v>4.2999999999999997E-2</v>
      </c>
      <c r="CR45" s="10" t="s">
        <v>121</v>
      </c>
      <c r="CS45" s="10">
        <v>2E-3</v>
      </c>
      <c r="CT45" s="10">
        <v>13.728</v>
      </c>
      <c r="CU45" s="10">
        <v>0.36899999999999999</v>
      </c>
      <c r="CV45" s="10">
        <v>2.5999999999999999E-2</v>
      </c>
      <c r="CW45" s="10">
        <v>1E-3</v>
      </c>
      <c r="CX45" s="10">
        <v>4.1000000000000002E-2</v>
      </c>
      <c r="CY45" s="10">
        <v>1.6E-2</v>
      </c>
      <c r="CZ45" s="10" t="s">
        <v>121</v>
      </c>
      <c r="DA45" s="10">
        <v>0.01</v>
      </c>
      <c r="DB45" s="10" t="s">
        <v>121</v>
      </c>
      <c r="DC45" s="10">
        <v>0.01</v>
      </c>
      <c r="DD45" s="10" t="s">
        <v>121</v>
      </c>
      <c r="DE45" s="10">
        <v>7.0000000000000007E-2</v>
      </c>
      <c r="DF45" s="10">
        <v>11.11</v>
      </c>
      <c r="DG45" s="10">
        <v>0.159</v>
      </c>
      <c r="DH45" s="10" t="s">
        <v>121</v>
      </c>
      <c r="DI45" s="98">
        <v>2E-3</v>
      </c>
      <c r="DJ45" s="10">
        <v>2.1999999999999999E-2</v>
      </c>
      <c r="DK45" s="10">
        <v>2E-3</v>
      </c>
      <c r="DL45" s="61" t="str">
        <f>AO49</f>
        <v>21-0391</v>
      </c>
      <c r="DM45" s="10">
        <v>0.33449424015600698</v>
      </c>
      <c r="DN45" s="10">
        <v>-2.8407342409879901E-3</v>
      </c>
      <c r="DO45" s="10">
        <v>1.3335183253475401E-2</v>
      </c>
      <c r="DP45" s="10">
        <v>-2.5256007817563899E-2</v>
      </c>
      <c r="DQ45" s="10">
        <v>1.0295194299389601</v>
      </c>
      <c r="DR45" s="10">
        <v>0.38636551984961598</v>
      </c>
      <c r="DS45" s="10">
        <v>2.82340356891937E-2</v>
      </c>
      <c r="DT45" s="10">
        <v>-8.91922279563143E-4</v>
      </c>
      <c r="DU45" s="10">
        <v>-5.7841194313238403E-3</v>
      </c>
      <c r="DV45" s="10">
        <v>2.0406630878173599</v>
      </c>
      <c r="DW45" s="10">
        <v>0.34495318265754898</v>
      </c>
      <c r="DX45" s="10">
        <v>3.15290152592912E-2</v>
      </c>
      <c r="DY45" s="10">
        <v>-3.6851386930418797E-2</v>
      </c>
      <c r="DZ45" s="10">
        <v>268.22705832681999</v>
      </c>
      <c r="EA45" s="10">
        <v>540.01056550459305</v>
      </c>
      <c r="EB45" s="10">
        <v>0.34930376227612903</v>
      </c>
    </row>
    <row r="46" spans="1:132" ht="33" customHeight="1">
      <c r="A46" s="11">
        <v>44571</v>
      </c>
      <c r="B46" s="64"/>
      <c r="C46" s="25" t="s">
        <v>177</v>
      </c>
      <c r="H46" s="3" t="e">
        <f>((F46)/(E46/100))</f>
        <v>#DIV/0!</v>
      </c>
      <c r="I46" s="4" t="e">
        <f>E46/F46</f>
        <v>#DIV/0!</v>
      </c>
      <c r="J46" s="4" t="e">
        <f>100/G46</f>
        <v>#DIV/0!</v>
      </c>
      <c r="N46" s="37" t="e">
        <f>M46/(K46/100)</f>
        <v>#DIV/0!</v>
      </c>
      <c r="O46" s="37" t="e">
        <f>N46/J46</f>
        <v>#DIV/0!</v>
      </c>
      <c r="P46" s="5" t="e">
        <f>M46/(L46/100)</f>
        <v>#DIV/0!</v>
      </c>
      <c r="Q46" s="5" t="e">
        <f>P46*I46</f>
        <v>#DIV/0!</v>
      </c>
      <c r="U46" s="15" t="e">
        <f>100-(T46-R46)/S46*100</f>
        <v>#DIV/0!</v>
      </c>
      <c r="X46" s="2">
        <v>12.05</v>
      </c>
      <c r="AB46" s="14" t="e">
        <f>((AE46-AC46)*(1000/AD46))*1000</f>
        <v>#DIV/0!</v>
      </c>
      <c r="AF46" s="7" t="e">
        <f>#REF!*0.8</f>
        <v>#REF!</v>
      </c>
      <c r="AG46" s="2">
        <v>60</v>
      </c>
      <c r="AH46" s="8" t="e">
        <f>((AG46)*(H46/100))</f>
        <v>#DIV/0!</v>
      </c>
      <c r="AI46" s="7" t="e">
        <f>AG46/AH46</f>
        <v>#DIV/0!</v>
      </c>
      <c r="AO46" s="20" t="s">
        <v>887</v>
      </c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98"/>
      <c r="DJ46" s="10"/>
      <c r="DK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</row>
    <row r="47" spans="1:132">
      <c r="A47" s="11">
        <v>44571</v>
      </c>
      <c r="B47" s="64"/>
      <c r="C47" s="25" t="s">
        <v>122</v>
      </c>
      <c r="D47" s="21">
        <v>30</v>
      </c>
      <c r="E47" s="2">
        <v>100</v>
      </c>
      <c r="F47" s="2">
        <v>70</v>
      </c>
      <c r="H47" s="3">
        <f>((F47)/(E47/100))</f>
        <v>70</v>
      </c>
      <c r="I47" s="4">
        <f>E47/F47</f>
        <v>1.4285714285714286</v>
      </c>
      <c r="J47" s="4" t="e">
        <f>100/G47</f>
        <v>#DIV/0!</v>
      </c>
      <c r="N47" s="37" t="e">
        <f>M47/(K47/100)</f>
        <v>#DIV/0!</v>
      </c>
      <c r="O47" s="37" t="e">
        <f>N47/J47</f>
        <v>#DIV/0!</v>
      </c>
      <c r="P47" s="5" t="e">
        <f>M47/(L47/100)</f>
        <v>#DIV/0!</v>
      </c>
      <c r="Q47" s="5" t="e">
        <f>P47*I47</f>
        <v>#DIV/0!</v>
      </c>
      <c r="U47" s="15" t="e">
        <f>100-(T47-R47)/S47*100</f>
        <v>#DIV/0!</v>
      </c>
      <c r="V47" s="21">
        <v>2.7949999999999999</v>
      </c>
      <c r="X47" s="2">
        <v>11.82</v>
      </c>
      <c r="Y47" s="2">
        <v>4.05</v>
      </c>
      <c r="Z47" s="20" t="s">
        <v>907</v>
      </c>
      <c r="AB47" s="14" t="e">
        <f>((AE47-AC47)*(1000/AD47))*1000</f>
        <v>#DIV/0!</v>
      </c>
      <c r="AF47" s="7" t="e">
        <f>#REF!*0.8</f>
        <v>#REF!</v>
      </c>
      <c r="AG47" s="2">
        <v>143</v>
      </c>
      <c r="AH47" s="8">
        <f>((AG47)*(H47/100))</f>
        <v>100.1</v>
      </c>
      <c r="AI47" s="7">
        <f>AG47/AH47</f>
        <v>1.4285714285714286</v>
      </c>
      <c r="AJ47" s="6">
        <v>8.1769999999999996</v>
      </c>
      <c r="AK47" s="2">
        <v>0.187</v>
      </c>
      <c r="AO47" s="20" t="s">
        <v>888</v>
      </c>
      <c r="AP47" s="10">
        <v>2.8000000000000001E-2</v>
      </c>
      <c r="AQ47" s="10">
        <v>1E-3</v>
      </c>
      <c r="AR47" s="10">
        <v>6.9000000000000006E-2</v>
      </c>
      <c r="AS47" s="10">
        <v>3.0000000000000001E-3</v>
      </c>
      <c r="AT47" s="10" t="s">
        <v>121</v>
      </c>
      <c r="AU47" s="10">
        <v>2E-3</v>
      </c>
      <c r="AV47" s="10">
        <v>2E-3</v>
      </c>
      <c r="AW47" s="10">
        <v>1E-3</v>
      </c>
      <c r="AX47" s="10" t="s">
        <v>121</v>
      </c>
      <c r="AY47" s="10">
        <v>2E-3</v>
      </c>
      <c r="AZ47" s="10">
        <v>2.5999999999999999E-2</v>
      </c>
      <c r="BA47" s="10">
        <v>2E-3</v>
      </c>
      <c r="BB47" s="10">
        <v>0.01</v>
      </c>
      <c r="BC47" s="10">
        <v>2E-3</v>
      </c>
      <c r="BD47" s="10">
        <v>1.7090000000000001</v>
      </c>
      <c r="BE47" s="10">
        <v>1.7999999999999999E-2</v>
      </c>
      <c r="BF47" s="10" t="s">
        <v>121</v>
      </c>
      <c r="BG47" s="10">
        <v>4.0000000000000001E-3</v>
      </c>
      <c r="BH47" s="10">
        <v>0.48499999999999999</v>
      </c>
      <c r="BI47" s="10">
        <v>0.28100000000000003</v>
      </c>
      <c r="BJ47" s="10">
        <v>4.0000000000000001E-3</v>
      </c>
      <c r="BK47" s="10">
        <v>1E-3</v>
      </c>
      <c r="BL47" s="10">
        <v>2E-3</v>
      </c>
      <c r="BM47" s="10">
        <v>1E-3</v>
      </c>
      <c r="BN47" s="10">
        <v>0.01</v>
      </c>
      <c r="BO47" s="10">
        <v>6.0000000000000001E-3</v>
      </c>
      <c r="BP47" s="10">
        <v>84.849000000000004</v>
      </c>
      <c r="BQ47" s="10">
        <v>0.08</v>
      </c>
      <c r="BR47" s="10" t="s">
        <v>121</v>
      </c>
      <c r="BS47" s="10">
        <v>2E-3</v>
      </c>
      <c r="BT47" s="10">
        <v>3.1259999999999999</v>
      </c>
      <c r="BU47" s="10">
        <v>7.0000000000000007E-2</v>
      </c>
      <c r="BV47" s="10">
        <v>6.0999999999999999E-2</v>
      </c>
      <c r="BW47" s="10">
        <v>6.0000000000000001E-3</v>
      </c>
      <c r="BX47" s="10" t="s">
        <v>121</v>
      </c>
      <c r="BY47" s="10">
        <v>0.01</v>
      </c>
      <c r="BZ47" s="10">
        <v>2.7E-2</v>
      </c>
      <c r="CA47" s="10">
        <v>1.2999999999999999E-2</v>
      </c>
      <c r="CB47" s="10" t="s">
        <v>121</v>
      </c>
      <c r="CC47" s="10">
        <v>5.2770000000000001</v>
      </c>
      <c r="CD47" s="10">
        <v>4.2000000000000003E-2</v>
      </c>
      <c r="CE47" s="10">
        <v>5.0000000000000001E-3</v>
      </c>
      <c r="CF47" s="10">
        <v>3.0000000000000001E-3</v>
      </c>
      <c r="CG47" s="10">
        <v>1E-3</v>
      </c>
      <c r="CH47" s="10" t="s">
        <v>121</v>
      </c>
      <c r="CI47" s="10">
        <v>2E-3</v>
      </c>
      <c r="CJ47" s="10">
        <v>6.2E-2</v>
      </c>
      <c r="CK47" s="10">
        <v>3.2000000000000001E-2</v>
      </c>
      <c r="CL47" s="10" t="s">
        <v>121</v>
      </c>
      <c r="CM47" s="10">
        <v>2E-3</v>
      </c>
      <c r="CN47" s="10" t="s">
        <v>121</v>
      </c>
      <c r="CO47" s="10">
        <v>2E-3</v>
      </c>
      <c r="CP47" s="10">
        <v>1.5109999999999999</v>
      </c>
      <c r="CQ47" s="10">
        <v>2.5000000000000001E-2</v>
      </c>
      <c r="CR47" s="10" t="s">
        <v>121</v>
      </c>
      <c r="CS47" s="10">
        <v>2E-3</v>
      </c>
      <c r="CT47" s="10">
        <v>0.59699999999999998</v>
      </c>
      <c r="CU47" s="10">
        <v>8.7999999999999995E-2</v>
      </c>
      <c r="CV47" s="10">
        <v>0.254</v>
      </c>
      <c r="CW47" s="10">
        <v>3.0000000000000001E-3</v>
      </c>
      <c r="CX47" s="10" t="s">
        <v>121</v>
      </c>
      <c r="CY47" s="10">
        <v>1.0999999999999999E-2</v>
      </c>
      <c r="CZ47" s="10" t="s">
        <v>121</v>
      </c>
      <c r="DA47" s="10">
        <v>2E-3</v>
      </c>
      <c r="DB47" s="10" t="s">
        <v>121</v>
      </c>
      <c r="DC47" s="10">
        <v>3.0000000000000001E-3</v>
      </c>
      <c r="DD47" s="10" t="s">
        <v>121</v>
      </c>
      <c r="DE47" s="10">
        <v>3.3000000000000002E-2</v>
      </c>
      <c r="DF47" s="10">
        <v>7.117</v>
      </c>
      <c r="DG47" s="10">
        <v>4.7E-2</v>
      </c>
      <c r="DH47" s="10" t="s">
        <v>121</v>
      </c>
      <c r="DI47" s="98">
        <v>2E-3</v>
      </c>
      <c r="DJ47" s="10" t="s">
        <v>121</v>
      </c>
      <c r="DK47" s="10">
        <v>2E-3</v>
      </c>
      <c r="DL47" s="61" t="str">
        <f>AO51</f>
        <v>21-0364</v>
      </c>
      <c r="DM47" s="10">
        <v>0.203548836200344</v>
      </c>
      <c r="DN47" s="10">
        <v>-2.4854601780316701E-2</v>
      </c>
      <c r="DO47" s="10">
        <v>2.5817612325528701E-2</v>
      </c>
      <c r="DP47" s="10">
        <v>2.2450105517565499E-2</v>
      </c>
      <c r="DQ47" s="10">
        <v>9.4746634481625805E-2</v>
      </c>
      <c r="DR47" s="10">
        <v>3.6341698690284998</v>
      </c>
      <c r="DS47" s="10">
        <v>1.8261503603081999E-2</v>
      </c>
      <c r="DT47" s="10">
        <v>1.1300456005081999E-3</v>
      </c>
      <c r="DU47" s="10">
        <v>4.58407168339693E-2</v>
      </c>
      <c r="DV47" s="10">
        <v>1.3227096916465799</v>
      </c>
      <c r="DW47" s="10">
        <v>-0.44917968983803402</v>
      </c>
      <c r="DX47" s="10">
        <v>6.9920012763139999E-2</v>
      </c>
      <c r="DY47" s="10">
        <v>0.21060121709583901</v>
      </c>
      <c r="DZ47" s="10">
        <v>219.07603673563199</v>
      </c>
      <c r="EA47" s="10">
        <v>335.407078869168</v>
      </c>
      <c r="EB47" s="10">
        <v>3.7225984474277399E-2</v>
      </c>
    </row>
    <row r="48" spans="1:132">
      <c r="A48" s="11">
        <v>44571</v>
      </c>
      <c r="B48" s="64" t="s">
        <v>208</v>
      </c>
      <c r="C48" s="25" t="s">
        <v>125</v>
      </c>
      <c r="D48" s="21">
        <v>27</v>
      </c>
      <c r="E48" s="2">
        <v>100</v>
      </c>
      <c r="F48" s="2">
        <v>73</v>
      </c>
      <c r="H48" s="3">
        <f>((F48)/(E48/100))</f>
        <v>73</v>
      </c>
      <c r="I48" s="4">
        <f>E48/F48</f>
        <v>1.3698630136986301</v>
      </c>
      <c r="J48" s="4" t="e">
        <f>100/G48</f>
        <v>#DIV/0!</v>
      </c>
      <c r="N48" s="37" t="e">
        <f>M48/(K48/100)</f>
        <v>#DIV/0!</v>
      </c>
      <c r="O48" s="37" t="e">
        <f>N48/J48</f>
        <v>#DIV/0!</v>
      </c>
      <c r="P48" s="5" t="e">
        <f>M48/(L48/100)</f>
        <v>#DIV/0!</v>
      </c>
      <c r="Q48" s="5" t="e">
        <f>P48*I48</f>
        <v>#DIV/0!</v>
      </c>
      <c r="U48" s="15" t="e">
        <f>100-(T48-R48)/S48*100</f>
        <v>#DIV/0!</v>
      </c>
      <c r="V48" s="21">
        <v>6.3449999999999998</v>
      </c>
      <c r="X48" s="2">
        <v>12.18</v>
      </c>
      <c r="Y48" s="2">
        <v>13.4</v>
      </c>
      <c r="Z48" s="21">
        <v>3699</v>
      </c>
      <c r="AB48" s="14" t="e">
        <f>((AE48-AC48)*(1000/AD48))*1000</f>
        <v>#DIV/0!</v>
      </c>
      <c r="AF48" s="7" t="e">
        <f>#REF!*0.8</f>
        <v>#REF!</v>
      </c>
      <c r="AG48" s="2">
        <v>137</v>
      </c>
      <c r="AH48" s="8">
        <f>((AG48)*(H48/100))</f>
        <v>100.00999999999999</v>
      </c>
      <c r="AI48" s="7">
        <f>AG48/AH48</f>
        <v>1.3698630136986303</v>
      </c>
      <c r="AJ48" s="6">
        <v>28.13</v>
      </c>
      <c r="AK48" s="2">
        <v>0.99</v>
      </c>
      <c r="AO48" s="20" t="s">
        <v>889</v>
      </c>
      <c r="AP48" s="10">
        <v>2.8000000000000001E-2</v>
      </c>
      <c r="AQ48" s="10">
        <v>1E-3</v>
      </c>
      <c r="AR48" s="10">
        <v>6.9000000000000006E-2</v>
      </c>
      <c r="AS48" s="10">
        <v>3.0000000000000001E-3</v>
      </c>
      <c r="AT48" s="10" t="s">
        <v>121</v>
      </c>
      <c r="AU48" s="10">
        <v>2E-3</v>
      </c>
      <c r="AV48" s="10">
        <v>2E-3</v>
      </c>
      <c r="AW48" s="10">
        <v>1E-3</v>
      </c>
      <c r="AX48" s="10" t="s">
        <v>121</v>
      </c>
      <c r="AY48" s="10">
        <v>2E-3</v>
      </c>
      <c r="AZ48" s="10">
        <v>2.5999999999999999E-2</v>
      </c>
      <c r="BA48" s="10">
        <v>2E-3</v>
      </c>
      <c r="BB48" s="10">
        <v>0.01</v>
      </c>
      <c r="BC48" s="10">
        <v>2E-3</v>
      </c>
      <c r="BD48" s="10">
        <v>1.7090000000000001</v>
      </c>
      <c r="BE48" s="10">
        <v>1.7999999999999999E-2</v>
      </c>
      <c r="BF48" s="10" t="s">
        <v>121</v>
      </c>
      <c r="BG48" s="10">
        <v>4.0000000000000001E-3</v>
      </c>
      <c r="BH48" s="10">
        <v>0.48499999999999999</v>
      </c>
      <c r="BI48" s="10">
        <v>0.28100000000000003</v>
      </c>
      <c r="BJ48" s="10">
        <v>4.0000000000000001E-3</v>
      </c>
      <c r="BK48" s="10">
        <v>1E-3</v>
      </c>
      <c r="BL48" s="10">
        <v>2E-3</v>
      </c>
      <c r="BM48" s="10">
        <v>1E-3</v>
      </c>
      <c r="BN48" s="10">
        <v>0.01</v>
      </c>
      <c r="BO48" s="10">
        <v>6.0000000000000001E-3</v>
      </c>
      <c r="BP48" s="10">
        <v>84.849000000000004</v>
      </c>
      <c r="BQ48" s="10">
        <v>0.08</v>
      </c>
      <c r="BR48" s="10" t="s">
        <v>121</v>
      </c>
      <c r="BS48" s="10">
        <v>2E-3</v>
      </c>
      <c r="BT48" s="10">
        <v>3.1259999999999999</v>
      </c>
      <c r="BU48" s="10">
        <v>7.0000000000000007E-2</v>
      </c>
      <c r="BV48" s="10">
        <v>6.0999999999999999E-2</v>
      </c>
      <c r="BW48" s="10">
        <v>6.0000000000000001E-3</v>
      </c>
      <c r="BX48" s="10" t="s">
        <v>121</v>
      </c>
      <c r="BY48" s="10">
        <v>0.01</v>
      </c>
      <c r="BZ48" s="10">
        <v>2.7E-2</v>
      </c>
      <c r="CA48" s="10">
        <v>1.2999999999999999E-2</v>
      </c>
      <c r="CB48" s="10" t="s">
        <v>121</v>
      </c>
      <c r="CC48" s="10">
        <v>5.2770000000000001</v>
      </c>
      <c r="CD48" s="10">
        <v>4.2000000000000003E-2</v>
      </c>
      <c r="CE48" s="10">
        <v>5.0000000000000001E-3</v>
      </c>
      <c r="CF48" s="10">
        <v>3.0000000000000001E-3</v>
      </c>
      <c r="CG48" s="10">
        <v>1E-3</v>
      </c>
      <c r="CH48" s="10" t="s">
        <v>121</v>
      </c>
      <c r="CI48" s="10">
        <v>2E-3</v>
      </c>
      <c r="CJ48" s="10">
        <v>6.2E-2</v>
      </c>
      <c r="CK48" s="10">
        <v>3.2000000000000001E-2</v>
      </c>
      <c r="CL48" s="10" t="s">
        <v>121</v>
      </c>
      <c r="CM48" s="10">
        <v>2E-3</v>
      </c>
      <c r="CN48" s="10" t="s">
        <v>121</v>
      </c>
      <c r="CO48" s="10">
        <v>2E-3</v>
      </c>
      <c r="CP48" s="10">
        <v>1.5109999999999999</v>
      </c>
      <c r="CQ48" s="10">
        <v>2.5000000000000001E-2</v>
      </c>
      <c r="CR48" s="10" t="s">
        <v>121</v>
      </c>
      <c r="CS48" s="10">
        <v>2E-3</v>
      </c>
      <c r="CT48" s="10">
        <v>0.59699999999999998</v>
      </c>
      <c r="CU48" s="10">
        <v>8.7999999999999995E-2</v>
      </c>
      <c r="CV48" s="10">
        <v>0.254</v>
      </c>
      <c r="CW48" s="10">
        <v>3.0000000000000001E-3</v>
      </c>
      <c r="CX48" s="10" t="s">
        <v>121</v>
      </c>
      <c r="CY48" s="10">
        <v>1.0999999999999999E-2</v>
      </c>
      <c r="CZ48" s="10" t="s">
        <v>121</v>
      </c>
      <c r="DA48" s="10">
        <v>2E-3</v>
      </c>
      <c r="DB48" s="10" t="s">
        <v>121</v>
      </c>
      <c r="DC48" s="10">
        <v>3.0000000000000001E-3</v>
      </c>
      <c r="DD48" s="10" t="s">
        <v>121</v>
      </c>
      <c r="DE48" s="10">
        <v>3.3000000000000002E-2</v>
      </c>
      <c r="DF48" s="10">
        <v>7.117</v>
      </c>
      <c r="DG48" s="10">
        <v>4.7E-2</v>
      </c>
      <c r="DH48" s="10" t="s">
        <v>121</v>
      </c>
      <c r="DI48" s="98">
        <v>2E-3</v>
      </c>
      <c r="DJ48" s="10" t="s">
        <v>121</v>
      </c>
      <c r="DK48" s="10">
        <v>2E-3</v>
      </c>
      <c r="DL48" s="61" t="str">
        <f t="shared" si="1"/>
        <v>21-0364</v>
      </c>
      <c r="DM48" s="10">
        <v>2.7820763567820399</v>
      </c>
      <c r="DN48" s="10">
        <v>7.2163125948507101E-2</v>
      </c>
      <c r="DO48" s="10">
        <v>5.78731047992289E-2</v>
      </c>
      <c r="DP48" s="10">
        <v>1.40071397284786E-2</v>
      </c>
      <c r="DQ48" s="10">
        <v>3.6288273662468402</v>
      </c>
      <c r="DR48" s="10">
        <v>4.2893244804947104</v>
      </c>
      <c r="DS48" s="10">
        <v>2.6824966766219802E-2</v>
      </c>
      <c r="DT48" s="10">
        <v>2.06106152518918E-4</v>
      </c>
      <c r="DU48" s="10">
        <v>2.03241828581801E-2</v>
      </c>
      <c r="DV48" s="10">
        <v>1.1096926285989299</v>
      </c>
      <c r="DW48" s="10">
        <v>-0.34887393150866403</v>
      </c>
      <c r="DX48" s="10">
        <v>0.61208850200963105</v>
      </c>
      <c r="DY48" s="10">
        <v>1.96849049976738</v>
      </c>
      <c r="DZ48" s="10">
        <v>58.602547247588198</v>
      </c>
      <c r="EA48" s="10">
        <v>63.268742226851302</v>
      </c>
      <c r="EB48" s="10">
        <v>-1.15250542202072E-2</v>
      </c>
    </row>
    <row r="49" spans="1:132">
      <c r="A49" s="11">
        <v>44571</v>
      </c>
      <c r="B49" s="64" t="s">
        <v>892</v>
      </c>
      <c r="C49" s="25" t="s">
        <v>890</v>
      </c>
      <c r="D49" s="21">
        <v>1</v>
      </c>
      <c r="E49" s="2">
        <v>100</v>
      </c>
      <c r="F49" s="2">
        <v>99</v>
      </c>
      <c r="H49" s="3">
        <f>((F49)/(E49/100))</f>
        <v>99</v>
      </c>
      <c r="I49" s="4">
        <f>E49/F49</f>
        <v>1.0101010101010102</v>
      </c>
      <c r="J49" s="4" t="e">
        <f>100/G49</f>
        <v>#DIV/0!</v>
      </c>
      <c r="N49" s="37" t="e">
        <f>M49/(K49/100)</f>
        <v>#DIV/0!</v>
      </c>
      <c r="O49" s="37" t="e">
        <f>N49/J49</f>
        <v>#DIV/0!</v>
      </c>
      <c r="P49" s="5" t="e">
        <f>M49/(L49/100)</f>
        <v>#DIV/0!</v>
      </c>
      <c r="Q49" s="5" t="e">
        <f>P49*I49</f>
        <v>#DIV/0!</v>
      </c>
      <c r="R49" s="21">
        <v>54.509</v>
      </c>
      <c r="S49" s="21">
        <v>10.007999999999999</v>
      </c>
      <c r="T49" s="21">
        <v>64.149000000000001</v>
      </c>
      <c r="U49" s="15">
        <f>100-(T49-R49)/S49*100</f>
        <v>3.6770583533173351</v>
      </c>
      <c r="V49" s="27">
        <v>142.30000000000001</v>
      </c>
      <c r="X49" s="2">
        <v>12.24</v>
      </c>
      <c r="Y49" s="2">
        <v>10.87</v>
      </c>
      <c r="Z49" s="21">
        <v>2534</v>
      </c>
      <c r="AB49" s="14" t="e">
        <f>((AE49-AC49)*(1000/AD49))*1000</f>
        <v>#DIV/0!</v>
      </c>
      <c r="AF49" s="7" t="e">
        <f>#REF!*0.8</f>
        <v>#REF!</v>
      </c>
      <c r="AG49" s="2">
        <v>101</v>
      </c>
      <c r="AH49" s="8">
        <f>((AG49)*(H49/100))</f>
        <v>99.99</v>
      </c>
      <c r="AI49" s="7">
        <f>AG49/AH49</f>
        <v>1.0101010101010102</v>
      </c>
      <c r="AJ49" s="6">
        <v>4.7670000000000003</v>
      </c>
      <c r="AK49" s="2">
        <v>1.03</v>
      </c>
      <c r="AM49" s="21">
        <v>0.84</v>
      </c>
      <c r="AN49" s="21">
        <v>0</v>
      </c>
      <c r="AO49" s="20" t="s">
        <v>890</v>
      </c>
      <c r="AP49" s="10">
        <v>0.22</v>
      </c>
      <c r="AQ49" s="10">
        <v>3.0000000000000001E-3</v>
      </c>
      <c r="AR49" s="10">
        <v>2.9000000000000001E-2</v>
      </c>
      <c r="AS49" s="10">
        <v>3.0000000000000001E-3</v>
      </c>
      <c r="AT49" s="10">
        <v>4.2000000000000003E-2</v>
      </c>
      <c r="AU49" s="10">
        <v>2E-3</v>
      </c>
      <c r="AV49" s="10">
        <v>4.3999999999999997E-2</v>
      </c>
      <c r="AW49" s="10">
        <v>2E-3</v>
      </c>
      <c r="AX49" s="10">
        <v>1.2E-2</v>
      </c>
      <c r="AY49" s="10">
        <v>1E-3</v>
      </c>
      <c r="AZ49" s="10">
        <v>6.4000000000000001E-2</v>
      </c>
      <c r="BA49" s="10">
        <v>3.0000000000000001E-3</v>
      </c>
      <c r="BB49" s="10">
        <v>0.108</v>
      </c>
      <c r="BC49" s="10">
        <v>3.0000000000000001E-3</v>
      </c>
      <c r="BD49" s="10">
        <v>5.8710000000000004</v>
      </c>
      <c r="BE49" s="10">
        <v>4.1000000000000002E-2</v>
      </c>
      <c r="BF49" s="10" t="s">
        <v>121</v>
      </c>
      <c r="BG49" s="10">
        <v>6.0000000000000001E-3</v>
      </c>
      <c r="BH49" s="10">
        <v>2.8250000000000002</v>
      </c>
      <c r="BI49" s="10">
        <v>0.91500000000000004</v>
      </c>
      <c r="BJ49" s="10">
        <v>5.0000000000000001E-3</v>
      </c>
      <c r="BK49" s="10">
        <v>2E-3</v>
      </c>
      <c r="BL49" s="10" t="s">
        <v>121</v>
      </c>
      <c r="BM49" s="10">
        <v>2E-3</v>
      </c>
      <c r="BN49" s="10">
        <v>0.112</v>
      </c>
      <c r="BO49" s="10">
        <v>7.0000000000000001E-3</v>
      </c>
      <c r="BP49" s="10">
        <v>63.533000000000001</v>
      </c>
      <c r="BQ49" s="10">
        <v>0.14499999999999999</v>
      </c>
      <c r="BR49" s="10" t="s">
        <v>121</v>
      </c>
      <c r="BS49" s="10">
        <v>2E-3</v>
      </c>
      <c r="BT49" s="10">
        <v>13.891</v>
      </c>
      <c r="BU49" s="10">
        <v>0.14399999999999999</v>
      </c>
      <c r="BV49" s="10">
        <v>1.4510000000000001</v>
      </c>
      <c r="BW49" s="10">
        <v>2.7E-2</v>
      </c>
      <c r="BX49" s="10" t="s">
        <v>121</v>
      </c>
      <c r="BY49" s="10">
        <v>1.4E-2</v>
      </c>
      <c r="BZ49" s="10">
        <v>0.92</v>
      </c>
      <c r="CA49" s="10">
        <v>3.4000000000000002E-2</v>
      </c>
      <c r="CB49" s="10" t="s">
        <v>121</v>
      </c>
      <c r="CC49" s="10">
        <v>10.305999999999999</v>
      </c>
      <c r="CD49" s="10">
        <v>0.122</v>
      </c>
      <c r="CE49" s="10">
        <v>7.0000000000000001E-3</v>
      </c>
      <c r="CF49" s="10">
        <v>5.0000000000000001E-3</v>
      </c>
      <c r="CG49" s="10">
        <v>1E-3</v>
      </c>
      <c r="CH49" s="10" t="s">
        <v>121</v>
      </c>
      <c r="CI49" s="10">
        <v>2E-3</v>
      </c>
      <c r="CJ49" s="10">
        <v>0.28199999999999997</v>
      </c>
      <c r="CK49" s="10">
        <v>7.1999999999999995E-2</v>
      </c>
      <c r="CL49" s="10" t="s">
        <v>121</v>
      </c>
      <c r="CM49" s="10">
        <v>2E-3</v>
      </c>
      <c r="CN49" s="10">
        <v>6.0000000000000001E-3</v>
      </c>
      <c r="CO49" s="10">
        <v>1E-3</v>
      </c>
      <c r="CP49" s="10">
        <v>2.403</v>
      </c>
      <c r="CQ49" s="10">
        <v>4.5999999999999999E-2</v>
      </c>
      <c r="CR49" s="10" t="s">
        <v>121</v>
      </c>
      <c r="CS49" s="10">
        <v>2E-3</v>
      </c>
      <c r="CT49" s="10">
        <v>6.7160000000000002</v>
      </c>
      <c r="CU49" s="10">
        <v>0.28799999999999998</v>
      </c>
      <c r="CV49" s="10">
        <v>3.5000000000000003E-2</v>
      </c>
      <c r="CW49" s="10">
        <v>1E-3</v>
      </c>
      <c r="CX49" s="10">
        <v>0.67300000000000004</v>
      </c>
      <c r="CY49" s="10">
        <v>1.7999999999999999E-2</v>
      </c>
      <c r="CZ49" s="10" t="s">
        <v>121</v>
      </c>
      <c r="DA49" s="10">
        <v>2E-3</v>
      </c>
      <c r="DB49" s="10">
        <v>3.4000000000000002E-2</v>
      </c>
      <c r="DC49" s="10">
        <v>6.0000000000000001E-3</v>
      </c>
      <c r="DD49" s="10" t="s">
        <v>121</v>
      </c>
      <c r="DE49" s="10">
        <v>8.9999999999999993E-3</v>
      </c>
      <c r="DF49" s="10">
        <v>0.56200000000000006</v>
      </c>
      <c r="DG49" s="10">
        <v>7.0000000000000001E-3</v>
      </c>
      <c r="DH49" s="10">
        <v>1.4999999999999999E-2</v>
      </c>
      <c r="DI49" s="98">
        <v>1E-3</v>
      </c>
      <c r="DJ49" s="10">
        <v>8.0000000000000002E-3</v>
      </c>
      <c r="DK49" s="10">
        <v>1E-3</v>
      </c>
      <c r="DL49" s="61" t="str">
        <f t="shared" si="1"/>
        <v>DK III ENE 2562 10.01.2022</v>
      </c>
      <c r="DM49" s="10">
        <v>1.0862335670236201</v>
      </c>
      <c r="DN49" s="10">
        <v>-2.30527873077553E-4</v>
      </c>
      <c r="DO49" s="10">
        <v>2.0609250113312199E-2</v>
      </c>
      <c r="DP49" s="10">
        <v>2.6661895282512001E-2</v>
      </c>
      <c r="DQ49" s="10">
        <v>1.2784210086497501</v>
      </c>
      <c r="DR49" s="10">
        <v>0.45517381640551202</v>
      </c>
      <c r="DS49" s="10">
        <v>7.4277054657405301E-3</v>
      </c>
      <c r="DT49" s="10">
        <v>-7.72295690365388E-4</v>
      </c>
      <c r="DU49" s="10">
        <v>2.0695514392240301E-2</v>
      </c>
      <c r="DV49" s="10">
        <v>1.8722398971973</v>
      </c>
      <c r="DW49" s="10">
        <v>-0.138287358325002</v>
      </c>
      <c r="DX49" s="10">
        <v>4.3788787880505997E-2</v>
      </c>
      <c r="DY49" s="10">
        <v>0.37501513281308702</v>
      </c>
      <c r="DZ49" s="10">
        <v>289.05004870400199</v>
      </c>
      <c r="EA49" s="10">
        <v>760.002708973278</v>
      </c>
      <c r="EB49" s="10">
        <v>0.38636695428950202</v>
      </c>
    </row>
    <row r="50" spans="1:132">
      <c r="A50" s="11">
        <v>44571</v>
      </c>
      <c r="B50" s="64" t="s">
        <v>910</v>
      </c>
      <c r="C50" s="25" t="s">
        <v>890</v>
      </c>
      <c r="H50" s="3" t="e">
        <f>((F50)/(E50/100))</f>
        <v>#DIV/0!</v>
      </c>
      <c r="I50" s="4" t="e">
        <f>E50/F50</f>
        <v>#DIV/0!</v>
      </c>
      <c r="J50" s="4" t="e">
        <f>100/G50</f>
        <v>#DIV/0!</v>
      </c>
      <c r="N50" s="37" t="e">
        <f>M50/(K50/100)</f>
        <v>#DIV/0!</v>
      </c>
      <c r="O50" s="37" t="e">
        <f>N50/J50</f>
        <v>#DIV/0!</v>
      </c>
      <c r="P50" s="5" t="e">
        <f>M50/(L50/100)</f>
        <v>#DIV/0!</v>
      </c>
      <c r="Q50" s="5" t="e">
        <f>P50*I50</f>
        <v>#DIV/0!</v>
      </c>
      <c r="U50" s="15"/>
      <c r="V50" s="27">
        <v>2.5760000000000001</v>
      </c>
      <c r="AB50" s="14" t="e">
        <f>((AE50-AC50)*(1000/AD50))*1000</f>
        <v>#DIV/0!</v>
      </c>
      <c r="AF50" s="7" t="e">
        <f>#REF!*0.8</f>
        <v>#REF!</v>
      </c>
      <c r="AG50" s="2">
        <v>101</v>
      </c>
      <c r="AH50" s="8" t="e">
        <f>((AG50)*(H50/100))</f>
        <v>#DIV/0!</v>
      </c>
      <c r="AI50" s="7" t="e">
        <f>AG50/AH50</f>
        <v>#DIV/0!</v>
      </c>
      <c r="AO50" s="20" t="s">
        <v>890</v>
      </c>
      <c r="DI50" s="99"/>
      <c r="DL50" s="61">
        <f>AO54</f>
        <v>0</v>
      </c>
    </row>
    <row r="51" spans="1:132">
      <c r="A51" s="11">
        <v>44571</v>
      </c>
      <c r="B51" s="64" t="s">
        <v>899</v>
      </c>
      <c r="C51" s="25" t="s">
        <v>891</v>
      </c>
      <c r="D51" s="21">
        <v>72</v>
      </c>
      <c r="E51" s="2">
        <v>100</v>
      </c>
      <c r="F51" s="2">
        <v>100</v>
      </c>
      <c r="H51" s="3">
        <f>((F51)/(E51/100))</f>
        <v>100</v>
      </c>
      <c r="I51" s="4">
        <f>E51/F51</f>
        <v>1</v>
      </c>
      <c r="J51" s="4" t="e">
        <f>100/G51</f>
        <v>#DIV/0!</v>
      </c>
      <c r="N51" s="37" t="e">
        <f>M51/(K51/100)</f>
        <v>#DIV/0!</v>
      </c>
      <c r="O51" s="37" t="e">
        <f>N51/J51</f>
        <v>#DIV/0!</v>
      </c>
      <c r="P51" s="5" t="e">
        <f>M51/(L51/100)</f>
        <v>#DIV/0!</v>
      </c>
      <c r="Q51" s="5" t="e">
        <f>P51*I51</f>
        <v>#DIV/0!</v>
      </c>
      <c r="R51" s="21">
        <v>61.722999999999999</v>
      </c>
      <c r="S51" s="21">
        <v>10.141999999999999</v>
      </c>
      <c r="T51" s="21">
        <v>69.974000000000004</v>
      </c>
      <c r="U51" s="15">
        <f>100-(T51-R51)/S51*100</f>
        <v>18.645237625714799</v>
      </c>
      <c r="V51" s="21">
        <v>3.7229999999999999</v>
      </c>
      <c r="X51" s="2">
        <v>8.0399999999999991</v>
      </c>
      <c r="Y51" s="2">
        <v>2.67</v>
      </c>
      <c r="AB51" s="14" t="e">
        <f>((AE51-AC51)*(1000/AD51))*1000</f>
        <v>#DIV/0!</v>
      </c>
      <c r="AF51" s="7" t="e">
        <f>#REF!*0.8</f>
        <v>#REF!</v>
      </c>
      <c r="AG51" s="2">
        <v>50</v>
      </c>
      <c r="AH51" s="8">
        <f>((AG51)*(H51/100))</f>
        <v>50</v>
      </c>
      <c r="AI51" s="7">
        <f>AG51/AH51</f>
        <v>1</v>
      </c>
      <c r="AJ51" s="6">
        <v>27.36</v>
      </c>
      <c r="AK51" s="2">
        <v>9.5000000000000001E-2</v>
      </c>
      <c r="AM51" s="21">
        <v>1.27</v>
      </c>
      <c r="AN51" s="21">
        <v>0</v>
      </c>
      <c r="AO51" s="20" t="s">
        <v>891</v>
      </c>
      <c r="DI51" s="99"/>
      <c r="DL51" s="61" t="s">
        <v>748</v>
      </c>
      <c r="DM51" s="10">
        <v>1.02041842411394</v>
      </c>
      <c r="DN51" s="10">
        <v>3.0264994597815502E-4</v>
      </c>
      <c r="DO51" s="10">
        <v>1.32329792703121E-2</v>
      </c>
      <c r="DP51" s="10">
        <v>-1.9953286475839799E-2</v>
      </c>
      <c r="DQ51" s="10">
        <v>0.13250627530519801</v>
      </c>
      <c r="DR51" s="10">
        <v>0.47746855857778098</v>
      </c>
      <c r="DS51" s="10">
        <v>2.4768193681371599E-2</v>
      </c>
      <c r="DT51" s="10">
        <v>7.5508962628102695E-4</v>
      </c>
      <c r="DU51" s="10">
        <v>2.1890660176684899E-2</v>
      </c>
      <c r="DV51" s="10">
        <v>0.37002839763319301</v>
      </c>
      <c r="DW51" s="10">
        <v>-4.5354031956110999E-2</v>
      </c>
      <c r="DX51" s="10">
        <v>3.6184929549871098E-2</v>
      </c>
      <c r="DY51" s="10">
        <v>0.23462780133458599</v>
      </c>
      <c r="DZ51" s="10">
        <v>62.343040417392601</v>
      </c>
      <c r="EA51" s="10">
        <v>62.166448295046699</v>
      </c>
      <c r="EB51" s="10">
        <v>0.120192078066108</v>
      </c>
    </row>
    <row r="52" spans="1:132">
      <c r="A52" s="11">
        <v>44571</v>
      </c>
      <c r="B52" s="64" t="s">
        <v>900</v>
      </c>
      <c r="C52" s="25" t="s">
        <v>891</v>
      </c>
      <c r="D52" s="21">
        <v>72</v>
      </c>
      <c r="E52" s="2">
        <v>100</v>
      </c>
      <c r="F52" s="2">
        <v>100</v>
      </c>
      <c r="H52" s="3">
        <f>((F52)/(E52/100))</f>
        <v>100</v>
      </c>
      <c r="I52" s="4">
        <f>E52/F52</f>
        <v>1</v>
      </c>
      <c r="J52" s="4" t="e">
        <f>100/G52</f>
        <v>#DIV/0!</v>
      </c>
      <c r="N52" s="37" t="e">
        <f>M52/(K52/100)</f>
        <v>#DIV/0!</v>
      </c>
      <c r="O52" s="37" t="e">
        <f>N52/J52</f>
        <v>#DIV/0!</v>
      </c>
      <c r="P52" s="5" t="e">
        <f>M52/(L52/100)</f>
        <v>#DIV/0!</v>
      </c>
      <c r="Q52" s="5" t="e">
        <f>P52*I52</f>
        <v>#DIV/0!</v>
      </c>
      <c r="U52" s="15" t="e">
        <f>100-(T52-R52)/S52*100</f>
        <v>#DIV/0!</v>
      </c>
      <c r="AB52" s="14" t="e">
        <f>((AE52-AC52)*(1000/AD52))*1000</f>
        <v>#DIV/0!</v>
      </c>
      <c r="AF52" s="7" t="e">
        <f>#REF!*0.8</f>
        <v>#REF!</v>
      </c>
      <c r="AG52" s="2">
        <v>50</v>
      </c>
      <c r="AH52" s="8">
        <f>((AG52)*(H52/100))</f>
        <v>50</v>
      </c>
      <c r="AI52" s="7">
        <f>AG52/AH52</f>
        <v>1</v>
      </c>
      <c r="AK52" s="2">
        <v>3.629</v>
      </c>
      <c r="AO52" s="20" t="s">
        <v>891</v>
      </c>
      <c r="DI52" s="99"/>
      <c r="DL52" s="61" t="s">
        <v>749</v>
      </c>
      <c r="DM52" s="10">
        <v>2.10860440828783E-2</v>
      </c>
      <c r="DN52" s="10">
        <v>2.2103660980619202E-3</v>
      </c>
      <c r="DO52" s="10">
        <v>-1.9790770968940701E-3</v>
      </c>
      <c r="DP52" s="10">
        <v>-1.0620885421011301E-2</v>
      </c>
      <c r="DQ52" s="10">
        <v>8.3576489677054805E-3</v>
      </c>
      <c r="DR52" s="10">
        <v>-1.7886830911198599E-2</v>
      </c>
      <c r="DS52" s="10">
        <v>2.38507447985623E-2</v>
      </c>
      <c r="DT52" s="10">
        <v>-7.3805275396339497E-4</v>
      </c>
      <c r="DU52" s="10">
        <v>-3.1899154064643398E-3</v>
      </c>
      <c r="DV52" s="10">
        <v>-2.3200466019310501E-2</v>
      </c>
      <c r="DW52" s="10">
        <v>5.3279281705391696E-4</v>
      </c>
      <c r="DX52" s="96">
        <v>-4.9210332647764401E-5</v>
      </c>
      <c r="DY52" s="10">
        <v>-0.43051334067359298</v>
      </c>
      <c r="DZ52" s="10">
        <v>2.62106904623856</v>
      </c>
      <c r="EA52" s="10">
        <v>47.383254008503798</v>
      </c>
      <c r="EB52" s="10">
        <v>-6.3817776063424102E-3</v>
      </c>
    </row>
    <row r="53" spans="1:132">
      <c r="A53" s="11">
        <v>44571</v>
      </c>
      <c r="B53" s="64" t="s">
        <v>192</v>
      </c>
      <c r="C53" s="25" t="s">
        <v>125</v>
      </c>
      <c r="D53" s="21">
        <v>30</v>
      </c>
      <c r="E53" s="2">
        <v>100</v>
      </c>
      <c r="F53" s="2">
        <v>70</v>
      </c>
      <c r="H53" s="3">
        <f>((F53)/(E53/100))</f>
        <v>70</v>
      </c>
      <c r="I53" s="4">
        <f>E53/F53</f>
        <v>1.4285714285714286</v>
      </c>
      <c r="J53" s="4" t="e">
        <f>100/G53</f>
        <v>#DIV/0!</v>
      </c>
      <c r="N53" s="37" t="e">
        <f>M53/(K53/100)</f>
        <v>#DIV/0!</v>
      </c>
      <c r="O53" s="37" t="e">
        <f>N53/J53</f>
        <v>#DIV/0!</v>
      </c>
      <c r="P53" s="5" t="e">
        <f>M53/(L53/100)</f>
        <v>#DIV/0!</v>
      </c>
      <c r="Q53" s="5" t="e">
        <f>P53*I53</f>
        <v>#DIV/0!</v>
      </c>
      <c r="U53" s="15" t="e">
        <f>100-(T53-R53)/S53*100</f>
        <v>#DIV/0!</v>
      </c>
      <c r="V53" s="21">
        <v>2.4569999999999999</v>
      </c>
      <c r="X53" s="2">
        <v>12.63</v>
      </c>
      <c r="Y53" s="2">
        <v>15.54</v>
      </c>
      <c r="Z53" s="21">
        <v>3437</v>
      </c>
      <c r="AB53" s="14" t="e">
        <f>((AE53-AC53)*(1000/AD53))*1000</f>
        <v>#DIV/0!</v>
      </c>
      <c r="AF53" s="7" t="e">
        <f>#REF!*0.8</f>
        <v>#REF!</v>
      </c>
      <c r="AG53" s="2">
        <v>143</v>
      </c>
      <c r="AH53" s="8">
        <f>((AG53)*(H53/100))</f>
        <v>100.1</v>
      </c>
      <c r="AI53" s="7">
        <f>AG53/AH53</f>
        <v>1.4285714285714286</v>
      </c>
      <c r="AJ53" s="6">
        <v>73.84</v>
      </c>
      <c r="AK53" s="2">
        <v>1.278</v>
      </c>
      <c r="AO53" s="20" t="s">
        <v>893</v>
      </c>
      <c r="AP53" s="10">
        <v>0.61399999999999999</v>
      </c>
      <c r="AQ53" s="10">
        <v>7.0000000000000001E-3</v>
      </c>
      <c r="AR53" s="10" t="s">
        <v>121</v>
      </c>
      <c r="AS53" s="10">
        <v>4.0000000000000001E-3</v>
      </c>
      <c r="AT53" s="10">
        <v>0.10299999999999999</v>
      </c>
      <c r="AU53" s="10">
        <v>4.0000000000000001E-3</v>
      </c>
      <c r="AV53" s="10">
        <v>0.20499999999999999</v>
      </c>
      <c r="AW53" s="10">
        <v>5.0000000000000001E-3</v>
      </c>
      <c r="AX53" s="10">
        <v>3.2000000000000001E-2</v>
      </c>
      <c r="AY53" s="10">
        <v>2E-3</v>
      </c>
      <c r="AZ53" s="10">
        <v>0.01</v>
      </c>
      <c r="BA53" s="10">
        <v>2E-3</v>
      </c>
      <c r="BB53" s="10">
        <v>0.109</v>
      </c>
      <c r="BC53" s="10">
        <v>3.0000000000000001E-3</v>
      </c>
      <c r="BD53" s="10">
        <v>0.316</v>
      </c>
      <c r="BE53" s="10">
        <v>8.9999999999999993E-3</v>
      </c>
      <c r="BF53" s="10" t="s">
        <v>121</v>
      </c>
      <c r="BG53" s="10">
        <v>3.0000000000000001E-3</v>
      </c>
      <c r="BH53" s="10" t="s">
        <v>121</v>
      </c>
      <c r="BI53" s="10">
        <v>2.5110000000000001</v>
      </c>
      <c r="BJ53" s="10">
        <v>6.9000000000000006E-2</v>
      </c>
      <c r="BK53" s="10">
        <v>5.0000000000000001E-3</v>
      </c>
      <c r="BL53" s="10" t="s">
        <v>121</v>
      </c>
      <c r="BM53" s="10">
        <v>2E-3</v>
      </c>
      <c r="BN53" s="10">
        <v>7.6999999999999999E-2</v>
      </c>
      <c r="BO53" s="10">
        <v>8.9999999999999993E-3</v>
      </c>
      <c r="BP53" s="10">
        <v>61.558999999999997</v>
      </c>
      <c r="BQ53" s="10">
        <v>0.17699999999999999</v>
      </c>
      <c r="BR53" s="10" t="s">
        <v>121</v>
      </c>
      <c r="BS53" s="10">
        <v>2E-3</v>
      </c>
      <c r="BT53" s="10">
        <v>1.016</v>
      </c>
      <c r="BU53" s="10">
        <v>4.7E-2</v>
      </c>
      <c r="BV53" s="10">
        <v>22.861999999999998</v>
      </c>
      <c r="BW53" s="10">
        <v>0.21</v>
      </c>
      <c r="BX53" s="10" t="s">
        <v>121</v>
      </c>
      <c r="BY53" s="10">
        <v>4.0000000000000001E-3</v>
      </c>
      <c r="BZ53" s="10">
        <v>3.2829999999999999</v>
      </c>
      <c r="CA53" s="10">
        <v>5.2999999999999999E-2</v>
      </c>
      <c r="CB53" s="10" t="s">
        <v>121</v>
      </c>
      <c r="CC53" s="10">
        <v>19.050999999999998</v>
      </c>
      <c r="CD53" s="10">
        <v>1.2E-2</v>
      </c>
      <c r="CE53" s="10">
        <v>4.0000000000000001E-3</v>
      </c>
      <c r="CF53" s="10">
        <v>2E-3</v>
      </c>
      <c r="CG53" s="10">
        <v>1E-3</v>
      </c>
      <c r="CH53" s="10" t="s">
        <v>121</v>
      </c>
      <c r="CI53" s="10">
        <v>2E-3</v>
      </c>
      <c r="CJ53" s="10" t="s">
        <v>121</v>
      </c>
      <c r="CK53" s="10">
        <v>0.217</v>
      </c>
      <c r="CL53" s="10" t="s">
        <v>121</v>
      </c>
      <c r="CM53" s="10">
        <v>2E-3</v>
      </c>
      <c r="CN53" s="10">
        <v>1.2E-2</v>
      </c>
      <c r="CO53" s="10">
        <v>1E-3</v>
      </c>
      <c r="CP53" s="10">
        <v>4.0599999999999996</v>
      </c>
      <c r="CQ53" s="10">
        <v>8.6999999999999994E-2</v>
      </c>
      <c r="CR53" s="10" t="s">
        <v>121</v>
      </c>
      <c r="CS53" s="10">
        <v>2E-3</v>
      </c>
      <c r="CT53" s="10">
        <v>1.4319999999999999</v>
      </c>
      <c r="CU53" s="10">
        <v>0.35899999999999999</v>
      </c>
      <c r="CV53" s="10">
        <v>5.0000000000000001E-3</v>
      </c>
      <c r="CW53" s="10">
        <v>1E-3</v>
      </c>
      <c r="CX53" s="10">
        <v>5.6000000000000001E-2</v>
      </c>
      <c r="CY53" s="10">
        <v>6.0000000000000001E-3</v>
      </c>
      <c r="CZ53" s="10" t="s">
        <v>121</v>
      </c>
      <c r="DA53" s="10">
        <v>3.0000000000000001E-3</v>
      </c>
      <c r="DB53" s="10" t="s">
        <v>121</v>
      </c>
      <c r="DC53" s="10">
        <v>3.0000000000000001E-3</v>
      </c>
      <c r="DD53" s="10">
        <v>4.4999999999999998E-2</v>
      </c>
      <c r="DE53" s="10">
        <v>1.2E-2</v>
      </c>
      <c r="DF53" s="10">
        <v>2.0110000000000001</v>
      </c>
      <c r="DG53" s="10">
        <v>1.7999999999999999E-2</v>
      </c>
      <c r="DH53" s="10">
        <v>3.0000000000000001E-3</v>
      </c>
      <c r="DI53" s="98">
        <v>1E-3</v>
      </c>
      <c r="DJ53" s="10">
        <v>0.17899999999999999</v>
      </c>
      <c r="DK53" s="10">
        <v>2E-3</v>
      </c>
      <c r="DL53" s="61" t="str">
        <f t="shared" ref="DL53:DL115" si="2">AO57</f>
        <v>NL 689393</v>
      </c>
    </row>
    <row r="54" spans="1:132">
      <c r="A54" s="11">
        <v>44571</v>
      </c>
      <c r="B54" s="64" t="s">
        <v>84</v>
      </c>
      <c r="C54" s="25" t="s">
        <v>867</v>
      </c>
      <c r="H54" s="3" t="e">
        <f>((F54)/(E54/100))</f>
        <v>#DIV/0!</v>
      </c>
      <c r="I54" s="4" t="e">
        <f>E54/F54</f>
        <v>#DIV/0!</v>
      </c>
      <c r="J54" s="4" t="e">
        <f>100/G54</f>
        <v>#DIV/0!</v>
      </c>
      <c r="N54" s="37" t="e">
        <f>M54/(K54/100)</f>
        <v>#DIV/0!</v>
      </c>
      <c r="O54" s="37" t="e">
        <f>N54/J54</f>
        <v>#DIV/0!</v>
      </c>
      <c r="P54" s="5" t="e">
        <f>M54/(L54/100)</f>
        <v>#DIV/0!</v>
      </c>
      <c r="Q54" s="5" t="e">
        <f>P54*I54</f>
        <v>#DIV/0!</v>
      </c>
      <c r="U54" s="15" t="e">
        <f>100-(T54-R54)/S54*100</f>
        <v>#DIV/0!</v>
      </c>
      <c r="X54" s="2">
        <v>12.59</v>
      </c>
      <c r="Y54" s="2">
        <v>12.29</v>
      </c>
      <c r="Z54" s="21">
        <v>1583</v>
      </c>
      <c r="AB54" s="14" t="e">
        <f>((AE54-AC54)*(1000/AD54))*1000</f>
        <v>#DIV/0!</v>
      </c>
      <c r="AF54" s="7" t="e">
        <f>#REF!*0.8</f>
        <v>#REF!</v>
      </c>
      <c r="AH54" s="8" t="e">
        <f>((AG54)*(H54/100))</f>
        <v>#DIV/0!</v>
      </c>
      <c r="AI54" s="7" t="e">
        <f>AG54/AH54</f>
        <v>#DIV/0!</v>
      </c>
      <c r="AO54" s="20"/>
      <c r="DI54" s="99"/>
      <c r="DL54" s="61">
        <f t="shared" si="2"/>
        <v>0</v>
      </c>
    </row>
    <row r="55" spans="1:132">
      <c r="A55" s="11">
        <v>44571</v>
      </c>
      <c r="B55" s="64" t="s">
        <v>894</v>
      </c>
      <c r="C55" s="25" t="s">
        <v>748</v>
      </c>
      <c r="H55" s="3" t="e">
        <f>((F55)/(E55/100))</f>
        <v>#DIV/0!</v>
      </c>
      <c r="I55" s="4" t="e">
        <f>E55/F55</f>
        <v>#DIV/0!</v>
      </c>
      <c r="J55" s="4" t="e">
        <f>100/G55</f>
        <v>#DIV/0!</v>
      </c>
      <c r="N55" s="37" t="e">
        <f>M55/(K55/100)</f>
        <v>#DIV/0!</v>
      </c>
      <c r="O55" s="37" t="e">
        <f>N55/J55</f>
        <v>#DIV/0!</v>
      </c>
      <c r="P55" s="5" t="e">
        <f>M55/(L55/100)</f>
        <v>#DIV/0!</v>
      </c>
      <c r="Q55" s="5" t="e">
        <f>P55*I55</f>
        <v>#DIV/0!</v>
      </c>
      <c r="U55" s="15" t="e">
        <f>100-(T55-R55)/S55*100</f>
        <v>#DIV/0!</v>
      </c>
      <c r="V55" s="21">
        <v>3.278</v>
      </c>
      <c r="X55" s="2">
        <v>9.34</v>
      </c>
      <c r="Y55" s="2">
        <v>1.55</v>
      </c>
      <c r="Z55" s="21">
        <v>233</v>
      </c>
      <c r="AB55" s="14">
        <f>((AE55-AC55)*(1000/AD55))*1000</f>
        <v>1969.0049158149734</v>
      </c>
      <c r="AC55" s="21">
        <v>86.438000000000002</v>
      </c>
      <c r="AD55" s="21">
        <v>149.31399999999999</v>
      </c>
      <c r="AE55" s="21">
        <v>86.731999999999999</v>
      </c>
      <c r="AF55" s="7" t="e">
        <f>#REF!*0.8</f>
        <v>#REF!</v>
      </c>
      <c r="AH55" s="8" t="e">
        <f>((AG55)*(H55/100))</f>
        <v>#DIV/0!</v>
      </c>
      <c r="AI55" s="7" t="e">
        <f>AG55/AH55</f>
        <v>#DIV/0!</v>
      </c>
      <c r="AJ55" s="6">
        <v>12.79</v>
      </c>
      <c r="AK55" s="2">
        <v>0.13300000000000001</v>
      </c>
      <c r="AP55" s="10">
        <v>0.114</v>
      </c>
      <c r="AQ55" s="10">
        <v>2E-3</v>
      </c>
      <c r="AR55" s="10">
        <v>3.1E-2</v>
      </c>
      <c r="AS55" s="10">
        <v>3.0000000000000001E-3</v>
      </c>
      <c r="AT55" s="10">
        <v>1.4E-2</v>
      </c>
      <c r="AU55" s="10">
        <v>2E-3</v>
      </c>
      <c r="AV55" s="10">
        <v>1.4E-2</v>
      </c>
      <c r="AW55" s="10">
        <v>2E-3</v>
      </c>
      <c r="AX55" s="10">
        <v>2.1999999999999999E-2</v>
      </c>
      <c r="AY55" s="10">
        <v>1E-3</v>
      </c>
      <c r="AZ55" s="10">
        <v>6.4000000000000001E-2</v>
      </c>
      <c r="BA55" s="10">
        <v>2E-3</v>
      </c>
      <c r="BB55" s="10">
        <v>0.83199999999999996</v>
      </c>
      <c r="BC55" s="10">
        <v>8.9999999999999993E-3</v>
      </c>
      <c r="BD55" s="10">
        <v>1.5129999999999999</v>
      </c>
      <c r="BE55" s="10">
        <v>1.6E-2</v>
      </c>
      <c r="BF55" s="10" t="s">
        <v>121</v>
      </c>
      <c r="BG55" s="10">
        <v>3.0000000000000001E-3</v>
      </c>
      <c r="BH55" s="10">
        <v>0.63600000000000001</v>
      </c>
      <c r="BI55" s="10">
        <v>0.39700000000000002</v>
      </c>
      <c r="BJ55" s="10" t="s">
        <v>121</v>
      </c>
      <c r="BK55" s="10">
        <v>3.0000000000000001E-3</v>
      </c>
      <c r="BL55" s="10" t="s">
        <v>121</v>
      </c>
      <c r="BM55" s="10">
        <v>2E-3</v>
      </c>
      <c r="BN55" s="10">
        <v>0.14599999999999999</v>
      </c>
      <c r="BO55" s="10">
        <v>7.0000000000000001E-3</v>
      </c>
      <c r="BP55" s="10">
        <v>83.363</v>
      </c>
      <c r="BQ55" s="10">
        <v>8.3000000000000004E-2</v>
      </c>
      <c r="BR55" s="10" t="s">
        <v>121</v>
      </c>
      <c r="BS55" s="10">
        <v>2E-3</v>
      </c>
      <c r="BT55" s="10">
        <v>2.5179999999999998</v>
      </c>
      <c r="BU55" s="10">
        <v>6.2E-2</v>
      </c>
      <c r="BV55" s="10">
        <v>2.8039999999999998</v>
      </c>
      <c r="BW55" s="10">
        <v>0.03</v>
      </c>
      <c r="BX55" s="10" t="s">
        <v>121</v>
      </c>
      <c r="BY55" s="10">
        <v>6.0000000000000001E-3</v>
      </c>
      <c r="BZ55" s="10">
        <v>0.748</v>
      </c>
      <c r="CA55" s="10">
        <v>2.7E-2</v>
      </c>
      <c r="CB55" s="10" t="s">
        <v>121</v>
      </c>
      <c r="CC55" s="10">
        <v>7.15</v>
      </c>
      <c r="CD55" s="10">
        <v>8.3000000000000004E-2</v>
      </c>
      <c r="CE55" s="10">
        <v>6.0000000000000001E-3</v>
      </c>
      <c r="CF55" s="10" t="s">
        <v>121</v>
      </c>
      <c r="CG55" s="10">
        <v>2E-3</v>
      </c>
      <c r="CH55" s="10" t="s">
        <v>121</v>
      </c>
      <c r="CI55" s="10">
        <v>2E-3</v>
      </c>
      <c r="CJ55" s="10">
        <v>0.46400000000000002</v>
      </c>
      <c r="CK55" s="10">
        <v>4.9000000000000002E-2</v>
      </c>
      <c r="CL55" s="10" t="s">
        <v>121</v>
      </c>
      <c r="CM55" s="10">
        <v>2E-3</v>
      </c>
      <c r="CN55" s="10">
        <v>2E-3</v>
      </c>
      <c r="CO55" s="10">
        <v>1E-3</v>
      </c>
      <c r="CP55" s="10">
        <v>0.66800000000000004</v>
      </c>
      <c r="CQ55" s="10">
        <v>0.02</v>
      </c>
      <c r="CR55" s="10" t="s">
        <v>121</v>
      </c>
      <c r="CS55" s="10">
        <v>2E-3</v>
      </c>
      <c r="CT55" s="10">
        <v>1.026</v>
      </c>
      <c r="CU55" s="10">
        <v>0.127</v>
      </c>
      <c r="CV55" s="10">
        <v>4.0000000000000001E-3</v>
      </c>
      <c r="CW55" s="10">
        <v>1E-3</v>
      </c>
      <c r="CX55" s="10">
        <v>0.14699999999999999</v>
      </c>
      <c r="CY55" s="10">
        <v>8.9999999999999993E-3</v>
      </c>
      <c r="CZ55" s="10" t="s">
        <v>121</v>
      </c>
      <c r="DA55" s="10">
        <v>2E-3</v>
      </c>
      <c r="DB55" s="10">
        <v>2.7E-2</v>
      </c>
      <c r="DC55" s="10">
        <v>4.0000000000000001E-3</v>
      </c>
      <c r="DD55" s="10">
        <v>3.1E-2</v>
      </c>
      <c r="DE55" s="10">
        <v>1.7000000000000001E-2</v>
      </c>
      <c r="DF55" s="10">
        <v>4.6719999999999997</v>
      </c>
      <c r="DG55" s="10">
        <v>3.2000000000000001E-2</v>
      </c>
      <c r="DH55" s="10">
        <v>2E-3</v>
      </c>
      <c r="DI55" s="98">
        <v>1E-3</v>
      </c>
      <c r="DJ55" s="10">
        <v>4.7E-2</v>
      </c>
      <c r="DK55" s="10">
        <v>1E-3</v>
      </c>
      <c r="DL55" s="61" t="str">
        <f t="shared" si="2"/>
        <v>CH 7343 06.01.2022</v>
      </c>
      <c r="DM55" s="10">
        <v>4.71202813366956</v>
      </c>
      <c r="DN55" s="10">
        <v>4.18409339086309E-3</v>
      </c>
      <c r="DO55" s="10">
        <v>3.1924511818598098E-4</v>
      </c>
      <c r="DP55" s="10">
        <v>-3.8791428932487403E-2</v>
      </c>
      <c r="DQ55" s="10">
        <v>1.3030776363386101</v>
      </c>
      <c r="DR55" s="10">
        <v>0.64670232440930397</v>
      </c>
      <c r="DS55" s="10">
        <v>7.0204703514816794E-2</v>
      </c>
      <c r="DT55" s="10">
        <v>6.13513997571881E-3</v>
      </c>
      <c r="DU55" s="10">
        <v>1.4957627136162399</v>
      </c>
      <c r="DV55" s="10">
        <v>2.3990159357733001</v>
      </c>
      <c r="DW55" s="10">
        <v>-9.5134894142183998E-2</v>
      </c>
      <c r="DX55" s="10">
        <v>0.14035205453643501</v>
      </c>
      <c r="DY55" s="10">
        <v>25.890404060536198</v>
      </c>
      <c r="DZ55" s="10">
        <v>20.3122870558669</v>
      </c>
      <c r="EA55" s="10">
        <v>19.6225341772805</v>
      </c>
      <c r="EB55" s="10">
        <v>-1.9456057980603899E-2</v>
      </c>
    </row>
    <row r="56" spans="1:132">
      <c r="A56" s="11">
        <v>44571</v>
      </c>
      <c r="B56" s="64" t="s">
        <v>895</v>
      </c>
      <c r="C56" s="25" t="s">
        <v>749</v>
      </c>
      <c r="H56" s="3" t="e">
        <f>((F56)/(E56/100))</f>
        <v>#DIV/0!</v>
      </c>
      <c r="I56" s="4" t="e">
        <f>E56/F56</f>
        <v>#DIV/0!</v>
      </c>
      <c r="J56" s="4" t="e">
        <f>100/G56</f>
        <v>#DIV/0!</v>
      </c>
      <c r="N56" s="37" t="e">
        <f>M56/(K56/100)</f>
        <v>#DIV/0!</v>
      </c>
      <c r="O56" s="37" t="e">
        <f>N56/J56</f>
        <v>#DIV/0!</v>
      </c>
      <c r="P56" s="5" t="e">
        <f>M56/(L56/100)</f>
        <v>#DIV/0!</v>
      </c>
      <c r="Q56" s="5" t="e">
        <f>P56*I56</f>
        <v>#DIV/0!</v>
      </c>
      <c r="U56" s="15" t="e">
        <f>100-(T56-R56)/S56*100</f>
        <v>#DIV/0!</v>
      </c>
      <c r="V56" s="21">
        <v>5.8470000000000004</v>
      </c>
      <c r="X56" s="2">
        <v>9.5</v>
      </c>
      <c r="Y56" s="2">
        <v>3.51</v>
      </c>
      <c r="Z56" s="21">
        <v>729</v>
      </c>
      <c r="AB56" s="14">
        <f>((AE56-AC56)*(1000/AD56))*1000</f>
        <v>2765.0138918572443</v>
      </c>
      <c r="AC56" s="21">
        <v>89.873999999999995</v>
      </c>
      <c r="AD56" s="21">
        <v>149.72800000000001</v>
      </c>
      <c r="AE56" s="21">
        <v>90.287999999999997</v>
      </c>
      <c r="AF56" s="7" t="e">
        <f>#REF!*0.8</f>
        <v>#REF!</v>
      </c>
      <c r="AH56" s="8" t="e">
        <f>((AG56)*(H56/100))</f>
        <v>#DIV/0!</v>
      </c>
      <c r="AI56" s="7" t="e">
        <f>AG56/AH56</f>
        <v>#DIV/0!</v>
      </c>
      <c r="AJ56" s="6">
        <v>54.16</v>
      </c>
      <c r="AK56" s="2">
        <v>8.0000000000000002E-3</v>
      </c>
      <c r="DI56" s="99"/>
      <c r="DL56" s="61" t="s">
        <v>897</v>
      </c>
      <c r="DM56" s="10">
        <v>695.63942307989498</v>
      </c>
      <c r="DN56" s="10">
        <v>0.14039576020276301</v>
      </c>
      <c r="DO56" s="10">
        <v>1.6641642599157201E-2</v>
      </c>
      <c r="DP56" s="10">
        <v>-1.2401470328589299E-2</v>
      </c>
      <c r="DQ56" s="10">
        <v>2.0640606461364501</v>
      </c>
      <c r="DR56" s="10">
        <v>443.37199382453701</v>
      </c>
      <c r="DS56" s="10">
        <v>8.6607798409045603E-2</v>
      </c>
      <c r="DT56" s="10">
        <v>6.0734689110648298E-3</v>
      </c>
      <c r="DU56" s="10">
        <v>1.1447488969619199</v>
      </c>
      <c r="DV56" s="10">
        <v>45.041653388120203</v>
      </c>
      <c r="DW56" s="10">
        <v>1.8677348372904099</v>
      </c>
      <c r="DX56" s="10">
        <v>0.67480939894472003</v>
      </c>
      <c r="DY56" s="10">
        <v>78.195476524191506</v>
      </c>
      <c r="DZ56" s="10">
        <v>4.5528700102857602</v>
      </c>
      <c r="EA56" s="10">
        <v>4.9840258458112201</v>
      </c>
      <c r="EB56" s="10">
        <v>9.0901512433239802E-3</v>
      </c>
    </row>
    <row r="57" spans="1:132">
      <c r="A57" s="11">
        <v>44572</v>
      </c>
      <c r="B57" s="64"/>
      <c r="C57" s="25" t="s">
        <v>727</v>
      </c>
      <c r="H57" s="3" t="e">
        <f>((F57)/(E57/100))</f>
        <v>#DIV/0!</v>
      </c>
      <c r="I57" s="4" t="e">
        <f>E57/F57</f>
        <v>#DIV/0!</v>
      </c>
      <c r="J57" s="4" t="e">
        <f>100/G57</f>
        <v>#DIV/0!</v>
      </c>
      <c r="N57" s="37" t="e">
        <f>M57/(K57/100)</f>
        <v>#DIV/0!</v>
      </c>
      <c r="O57" s="37" t="e">
        <f>N57/J57</f>
        <v>#DIV/0!</v>
      </c>
      <c r="P57" s="5" t="e">
        <f>M57/(L57/100)</f>
        <v>#DIV/0!</v>
      </c>
      <c r="Q57" s="5" t="e">
        <f>P57*I57</f>
        <v>#DIV/0!</v>
      </c>
      <c r="U57" s="15" t="e">
        <f>100-(T57-R57)/S57*100</f>
        <v>#DIV/0!</v>
      </c>
      <c r="AB57" s="14" t="e">
        <f>((AE57-AC57)*(1000/AD57))*1000</f>
        <v>#DIV/0!</v>
      </c>
      <c r="AF57" s="7" t="e">
        <f>#REF!*0.8</f>
        <v>#REF!</v>
      </c>
      <c r="AH57" s="8" t="e">
        <f>((AG57)*(H57/100))</f>
        <v>#DIV/0!</v>
      </c>
      <c r="AI57" s="7" t="e">
        <f>AG57/AH57</f>
        <v>#DIV/0!</v>
      </c>
      <c r="AO57" s="20" t="s">
        <v>727</v>
      </c>
      <c r="DI57" s="99"/>
      <c r="DL57" s="61">
        <f t="shared" si="2"/>
        <v>0</v>
      </c>
    </row>
    <row r="58" spans="1:132">
      <c r="A58" s="11">
        <v>44572</v>
      </c>
      <c r="B58" s="64" t="s">
        <v>84</v>
      </c>
      <c r="C58" s="25" t="s">
        <v>741</v>
      </c>
      <c r="H58" s="3" t="e">
        <f>((F58)/(E58/100))</f>
        <v>#DIV/0!</v>
      </c>
      <c r="I58" s="4" t="e">
        <f>E58/F58</f>
        <v>#DIV/0!</v>
      </c>
      <c r="J58" s="4" t="e">
        <f>100/G58</f>
        <v>#DIV/0!</v>
      </c>
      <c r="N58" s="37" t="e">
        <f>M58/(K58/100)</f>
        <v>#DIV/0!</v>
      </c>
      <c r="O58" s="37" t="e">
        <f>N58/J58</f>
        <v>#DIV/0!</v>
      </c>
      <c r="P58" s="5" t="e">
        <f>M58/(L58/100)</f>
        <v>#DIV/0!</v>
      </c>
      <c r="Q58" s="5" t="e">
        <f>P58*I58</f>
        <v>#DIV/0!</v>
      </c>
      <c r="U58" s="15" t="e">
        <f>100-(T58-R58)/S58*100</f>
        <v>#DIV/0!</v>
      </c>
      <c r="X58" s="2">
        <v>12.61</v>
      </c>
      <c r="Y58" s="2">
        <v>16.57</v>
      </c>
      <c r="Z58" s="21">
        <v>2350</v>
      </c>
      <c r="AB58" s="14" t="e">
        <f>((AE58-AC58)*(1000/AD58))*1000</f>
        <v>#DIV/0!</v>
      </c>
      <c r="AF58" s="7" t="e">
        <f>#REF!*0.8</f>
        <v>#REF!</v>
      </c>
      <c r="AH58" s="8" t="e">
        <f>((AG58)*(H58/100))</f>
        <v>#DIV/0!</v>
      </c>
      <c r="AI58" s="7" t="e">
        <f>AG58/AH58</f>
        <v>#DIV/0!</v>
      </c>
      <c r="AP58" s="10">
        <v>7.8E-2</v>
      </c>
      <c r="AQ58" s="10">
        <v>2E-3</v>
      </c>
      <c r="AR58" s="10">
        <v>1.4E-2</v>
      </c>
      <c r="AS58" s="10">
        <v>3.0000000000000001E-3</v>
      </c>
      <c r="AT58" s="10">
        <v>8.0000000000000002E-3</v>
      </c>
      <c r="AU58" s="10">
        <v>2E-3</v>
      </c>
      <c r="AV58" s="10">
        <v>2.7E-2</v>
      </c>
      <c r="AW58" s="10">
        <v>2E-3</v>
      </c>
      <c r="AX58" s="10">
        <v>3.0000000000000001E-3</v>
      </c>
      <c r="AY58" s="10">
        <v>1E-3</v>
      </c>
      <c r="AZ58" s="10">
        <v>5.3999999999999999E-2</v>
      </c>
      <c r="BA58" s="10">
        <v>3.0000000000000001E-3</v>
      </c>
      <c r="BB58" s="10">
        <v>0.15</v>
      </c>
      <c r="BC58" s="10">
        <v>3.0000000000000001E-3</v>
      </c>
      <c r="BD58" s="10">
        <v>5.9539999999999997</v>
      </c>
      <c r="BE58" s="10">
        <v>4.2999999999999997E-2</v>
      </c>
      <c r="BF58" s="10" t="s">
        <v>121</v>
      </c>
      <c r="BG58" s="10">
        <v>5.0000000000000001E-3</v>
      </c>
      <c r="BH58" s="10">
        <v>3.1749999999999998</v>
      </c>
      <c r="BI58" s="10">
        <v>1.0209999999999999</v>
      </c>
      <c r="BJ58" s="10" t="s">
        <v>121</v>
      </c>
      <c r="BK58" s="10">
        <v>3.0000000000000001E-3</v>
      </c>
      <c r="BL58" s="10" t="s">
        <v>121</v>
      </c>
      <c r="BM58" s="10">
        <v>2E-3</v>
      </c>
      <c r="BN58" s="10">
        <v>9.0999999999999998E-2</v>
      </c>
      <c r="BO58" s="10">
        <v>7.0000000000000001E-3</v>
      </c>
      <c r="BP58" s="10">
        <v>60.335000000000001</v>
      </c>
      <c r="BQ58" s="10">
        <v>0.161</v>
      </c>
      <c r="BR58" s="10" t="s">
        <v>121</v>
      </c>
      <c r="BS58" s="10">
        <v>2E-3</v>
      </c>
      <c r="BT58" s="10">
        <v>16.341000000000001</v>
      </c>
      <c r="BU58" s="10">
        <v>0.161</v>
      </c>
      <c r="BV58" s="10">
        <v>0.77100000000000002</v>
      </c>
      <c r="BW58" s="10">
        <v>2.1000000000000001E-2</v>
      </c>
      <c r="BX58" s="10" t="s">
        <v>121</v>
      </c>
      <c r="BY58" s="10">
        <v>1.4999999999999999E-2</v>
      </c>
      <c r="BZ58" s="10">
        <v>0.496</v>
      </c>
      <c r="CA58" s="10">
        <v>2.9000000000000001E-2</v>
      </c>
      <c r="CB58" s="10" t="s">
        <v>121</v>
      </c>
      <c r="CC58" s="10">
        <v>11.244999999999999</v>
      </c>
      <c r="CD58" s="10">
        <v>0.27200000000000002</v>
      </c>
      <c r="CE58" s="10">
        <v>8.9999999999999993E-3</v>
      </c>
      <c r="CF58" s="10">
        <v>3.0000000000000001E-3</v>
      </c>
      <c r="CG58" s="10">
        <v>1E-3</v>
      </c>
      <c r="CH58" s="10">
        <v>8.0000000000000002E-3</v>
      </c>
      <c r="CI58" s="10">
        <v>1E-3</v>
      </c>
      <c r="CJ58" s="10">
        <v>0.71099999999999997</v>
      </c>
      <c r="CK58" s="10">
        <v>8.3000000000000004E-2</v>
      </c>
      <c r="CL58" s="10" t="s">
        <v>121</v>
      </c>
      <c r="CM58" s="10">
        <v>2E-3</v>
      </c>
      <c r="CN58" s="10">
        <v>2E-3</v>
      </c>
      <c r="CO58" s="10">
        <v>1E-3</v>
      </c>
      <c r="CP58" s="10">
        <v>2.7629999999999999</v>
      </c>
      <c r="CQ58" s="10">
        <v>5.0999999999999997E-2</v>
      </c>
      <c r="CR58" s="10" t="s">
        <v>121</v>
      </c>
      <c r="CS58" s="10">
        <v>2E-3</v>
      </c>
      <c r="CT58" s="10">
        <v>5.7539999999999996</v>
      </c>
      <c r="CU58" s="10">
        <v>0.28100000000000003</v>
      </c>
      <c r="CV58" s="10">
        <v>3.4000000000000002E-2</v>
      </c>
      <c r="CW58" s="10">
        <v>1E-3</v>
      </c>
      <c r="CX58" s="10">
        <v>1.3859999999999999</v>
      </c>
      <c r="CY58" s="10">
        <v>2.4E-2</v>
      </c>
      <c r="CZ58" s="10" t="s">
        <v>121</v>
      </c>
      <c r="DA58" s="10">
        <v>2E-3</v>
      </c>
      <c r="DB58" s="10">
        <v>0.02</v>
      </c>
      <c r="DC58" s="10">
        <v>7.0000000000000001E-3</v>
      </c>
      <c r="DD58" s="10" t="s">
        <v>121</v>
      </c>
      <c r="DE58" s="10">
        <v>1.4E-2</v>
      </c>
      <c r="DF58" s="10">
        <v>1.5069999999999999</v>
      </c>
      <c r="DG58" s="10">
        <v>1.4E-2</v>
      </c>
      <c r="DH58" s="10">
        <v>0.02</v>
      </c>
      <c r="DI58" s="98">
        <v>1E-3</v>
      </c>
      <c r="DJ58" s="10">
        <v>5.0000000000000001E-3</v>
      </c>
      <c r="DK58" s="10">
        <v>1E-3</v>
      </c>
      <c r="DL58" s="61" t="str">
        <f t="shared" si="2"/>
        <v>DK II 2624 11.01.2022</v>
      </c>
      <c r="DM58" s="10">
        <v>0.15249428665418599</v>
      </c>
      <c r="DN58" s="10">
        <v>7.10032434661826E-3</v>
      </c>
      <c r="DO58" s="10">
        <v>1.3659425739240399E-2</v>
      </c>
      <c r="DP58" s="10">
        <v>3.9524125205042497E-2</v>
      </c>
      <c r="DQ58" s="10">
        <v>0.19585121294349001</v>
      </c>
      <c r="DR58" s="10">
        <v>-2.2810409532444298E-3</v>
      </c>
      <c r="DS58" s="10">
        <v>9.9079023650446296E-3</v>
      </c>
      <c r="DT58" s="10">
        <v>-3.44660317052387E-4</v>
      </c>
      <c r="DU58" s="10">
        <v>2.5104554477900401E-2</v>
      </c>
      <c r="DV58" s="10">
        <v>0.29140720996128</v>
      </c>
      <c r="DW58" s="10">
        <v>-0.15214938112099799</v>
      </c>
      <c r="DX58" s="10">
        <v>1.1843828386684199E-2</v>
      </c>
      <c r="DY58" s="10">
        <v>0.64382546581573097</v>
      </c>
      <c r="DZ58" s="10">
        <v>80.975551011456503</v>
      </c>
      <c r="EA58" s="10">
        <v>295.78106365512099</v>
      </c>
      <c r="EB58" s="10">
        <v>2.6935518444393E-2</v>
      </c>
    </row>
    <row r="59" spans="1:132">
      <c r="A59" s="11">
        <v>44572</v>
      </c>
      <c r="B59" s="64">
        <v>44568</v>
      </c>
      <c r="C59" s="25" t="s">
        <v>859</v>
      </c>
      <c r="H59" s="3" t="e">
        <f>((F59)/(E59/100))</f>
        <v>#DIV/0!</v>
      </c>
      <c r="I59" s="4" t="e">
        <f>E59/F59</f>
        <v>#DIV/0!</v>
      </c>
      <c r="J59" s="4" t="e">
        <f>100/G59</f>
        <v>#DIV/0!</v>
      </c>
      <c r="N59" s="37" t="e">
        <f>M59/(K59/100)</f>
        <v>#DIV/0!</v>
      </c>
      <c r="O59" s="37" t="e">
        <f>N59/J59</f>
        <v>#DIV/0!</v>
      </c>
      <c r="P59" s="5" t="e">
        <f>M59/(L59/100)</f>
        <v>#DIV/0!</v>
      </c>
      <c r="Q59" s="5" t="e">
        <f>P59*I59</f>
        <v>#DIV/0!</v>
      </c>
      <c r="U59" s="15" t="e">
        <f>100-(T59-R59)/S59*100</f>
        <v>#DIV/0!</v>
      </c>
      <c r="V59" s="21">
        <v>144.6</v>
      </c>
      <c r="X59" s="2">
        <v>9.93</v>
      </c>
      <c r="Y59" s="2">
        <v>16.2</v>
      </c>
      <c r="Z59" s="21">
        <v>2438</v>
      </c>
      <c r="AB59" s="14" t="e">
        <f>((AE59-AC59)*(1000/AD59))*1000</f>
        <v>#DIV/0!</v>
      </c>
      <c r="AF59" s="7" t="e">
        <f>#REF!*0.8</f>
        <v>#REF!</v>
      </c>
      <c r="AG59" s="2">
        <v>100</v>
      </c>
      <c r="AH59" s="8" t="e">
        <f>((AG59)*(H59/100))</f>
        <v>#DIV/0!</v>
      </c>
      <c r="AI59" s="7" t="e">
        <f>AG59/AH59</f>
        <v>#DIV/0!</v>
      </c>
      <c r="AJ59" s="6">
        <v>381.8</v>
      </c>
      <c r="AK59" s="2">
        <v>1.3029999999999999</v>
      </c>
      <c r="AM59" s="21">
        <v>14.16</v>
      </c>
      <c r="AN59" s="21">
        <v>5.8999999999999997E-2</v>
      </c>
      <c r="AO59" s="20" t="s">
        <v>879</v>
      </c>
      <c r="AP59" s="10">
        <v>3.4000000000000002E-2</v>
      </c>
      <c r="AQ59" s="10">
        <v>1E-3</v>
      </c>
      <c r="AR59" s="10">
        <v>4.2000000000000003E-2</v>
      </c>
      <c r="AS59" s="10">
        <v>4.0000000000000001E-3</v>
      </c>
      <c r="AT59" s="10" t="s">
        <v>121</v>
      </c>
      <c r="AU59" s="10">
        <v>3.0000000000000001E-3</v>
      </c>
      <c r="AV59" s="10">
        <v>1.4E-2</v>
      </c>
      <c r="AW59" s="10">
        <v>2E-3</v>
      </c>
      <c r="AX59" s="10" t="s">
        <v>121</v>
      </c>
      <c r="AY59" s="10">
        <v>2E-3</v>
      </c>
      <c r="AZ59" s="10">
        <v>3.4000000000000002E-2</v>
      </c>
      <c r="BA59" s="10">
        <v>3.0000000000000001E-3</v>
      </c>
      <c r="BB59" s="10">
        <v>0.111</v>
      </c>
      <c r="BC59" s="10">
        <v>3.0000000000000001E-3</v>
      </c>
      <c r="BD59" s="10">
        <v>6.4989999999999997</v>
      </c>
      <c r="BE59" s="10">
        <v>5.1999999999999998E-2</v>
      </c>
      <c r="BF59" s="10" t="s">
        <v>121</v>
      </c>
      <c r="BG59" s="10">
        <v>3.0000000000000001E-3</v>
      </c>
      <c r="BH59" s="10">
        <v>4.0659999999999998</v>
      </c>
      <c r="BI59" s="10">
        <v>1.252</v>
      </c>
      <c r="BJ59" s="10">
        <v>2E-3</v>
      </c>
      <c r="BK59" s="10">
        <v>1E-3</v>
      </c>
      <c r="BL59" s="10" t="s">
        <v>121</v>
      </c>
      <c r="BM59" s="10">
        <v>2E-3</v>
      </c>
      <c r="BN59" s="10">
        <v>2.5489999999999999</v>
      </c>
      <c r="BO59" s="10">
        <v>3.9E-2</v>
      </c>
      <c r="BP59" s="10">
        <v>47.094999999999999</v>
      </c>
      <c r="BQ59" s="10">
        <v>0.24199999999999999</v>
      </c>
      <c r="BR59" s="10">
        <v>2E-3</v>
      </c>
      <c r="BS59" s="10">
        <v>1E-3</v>
      </c>
      <c r="BT59" s="10">
        <v>15.468</v>
      </c>
      <c r="BU59" s="10">
        <v>0.158</v>
      </c>
      <c r="BV59" s="10">
        <v>0.48899999999999999</v>
      </c>
      <c r="BW59" s="10">
        <v>1.7999999999999999E-2</v>
      </c>
      <c r="BX59" s="10" t="s">
        <v>121</v>
      </c>
      <c r="BY59" s="10">
        <v>1.2999999999999999E-2</v>
      </c>
      <c r="BZ59" s="10">
        <v>0.50800000000000001</v>
      </c>
      <c r="CA59" s="10">
        <v>2.9000000000000001E-2</v>
      </c>
      <c r="CB59" s="10" t="s">
        <v>121</v>
      </c>
      <c r="CC59" s="10">
        <v>10.864000000000001</v>
      </c>
      <c r="CD59" s="10">
        <v>0.13100000000000001</v>
      </c>
      <c r="CE59" s="10">
        <v>7.0000000000000001E-3</v>
      </c>
      <c r="CF59" s="10">
        <v>2E-3</v>
      </c>
      <c r="CG59" s="10">
        <v>1E-3</v>
      </c>
      <c r="CH59" s="10">
        <v>2E-3</v>
      </c>
      <c r="CI59" s="10">
        <v>1E-3</v>
      </c>
      <c r="CJ59" s="10">
        <v>1.603</v>
      </c>
      <c r="CK59" s="10">
        <v>0.104</v>
      </c>
      <c r="CL59" s="10" t="s">
        <v>121</v>
      </c>
      <c r="CM59" s="10">
        <v>2E-3</v>
      </c>
      <c r="CN59" s="10">
        <v>2E-3</v>
      </c>
      <c r="CO59" s="10">
        <v>1E-3</v>
      </c>
      <c r="CP59" s="10">
        <v>4.5579999999999998</v>
      </c>
      <c r="CQ59" s="10">
        <v>6.5000000000000002E-2</v>
      </c>
      <c r="CR59" s="10" t="s">
        <v>121</v>
      </c>
      <c r="CS59" s="10">
        <v>3.0000000000000001E-3</v>
      </c>
      <c r="CT59" s="10">
        <v>6.8159999999999998</v>
      </c>
      <c r="CU59" s="10">
        <v>0.29799999999999999</v>
      </c>
      <c r="CV59" s="10">
        <v>3.9E-2</v>
      </c>
      <c r="CW59" s="10">
        <v>1E-3</v>
      </c>
      <c r="CX59" s="10">
        <v>0.92700000000000005</v>
      </c>
      <c r="CY59" s="10">
        <v>2.1000000000000001E-2</v>
      </c>
      <c r="CZ59" s="10" t="s">
        <v>121</v>
      </c>
      <c r="DA59" s="10">
        <v>2E-3</v>
      </c>
      <c r="DB59" s="10">
        <v>2.1000000000000001E-2</v>
      </c>
      <c r="DC59" s="10">
        <v>6.0000000000000001E-3</v>
      </c>
      <c r="DD59" s="10" t="s">
        <v>121</v>
      </c>
      <c r="DE59" s="10">
        <v>8.9999999999999993E-3</v>
      </c>
      <c r="DF59" s="10">
        <v>0.437</v>
      </c>
      <c r="DG59" s="10">
        <v>6.0000000000000001E-3</v>
      </c>
      <c r="DH59" s="10">
        <v>1.7999999999999999E-2</v>
      </c>
      <c r="DI59" s="98">
        <v>1E-3</v>
      </c>
      <c r="DJ59" s="10">
        <v>3.0000000000000001E-3</v>
      </c>
      <c r="DK59" s="10">
        <v>1E-3</v>
      </c>
      <c r="DL59" s="61" t="str">
        <f t="shared" si="2"/>
        <v>DK II 11.01.2022</v>
      </c>
      <c r="DM59" s="10">
        <v>0.286393568392388</v>
      </c>
      <c r="DN59" s="10">
        <v>1.1818284731909001E-2</v>
      </c>
      <c r="DO59" s="10">
        <v>1.0032999009355E-2</v>
      </c>
      <c r="DP59" s="10">
        <v>8.1539533558573005E-2</v>
      </c>
      <c r="DQ59" s="10">
        <v>0.38511480540203502</v>
      </c>
      <c r="DR59" s="10">
        <v>7.7137900299925802E-2</v>
      </c>
      <c r="DS59" s="10">
        <v>6.4461929418764604E-3</v>
      </c>
      <c r="DT59" s="10">
        <v>7.8469822492888402E-4</v>
      </c>
      <c r="DU59" s="10">
        <v>2.92368467521796E-2</v>
      </c>
      <c r="DV59" s="10">
        <v>0.52190405312824895</v>
      </c>
      <c r="DW59" s="10">
        <v>-0.13814525904928901</v>
      </c>
      <c r="DX59" s="10">
        <v>2.4637123863722601E-2</v>
      </c>
      <c r="DY59" s="10">
        <v>1.57893349829263</v>
      </c>
      <c r="DZ59" s="10">
        <v>102.34154283148401</v>
      </c>
      <c r="EA59" s="10">
        <v>214.142722522551</v>
      </c>
      <c r="EB59" s="10">
        <v>5.1130480904568898E-2</v>
      </c>
    </row>
    <row r="60" spans="1:132">
      <c r="A60" s="11">
        <v>44572</v>
      </c>
      <c r="B60" s="64" t="s">
        <v>896</v>
      </c>
      <c r="C60" s="25" t="s">
        <v>859</v>
      </c>
      <c r="H60" s="3" t="e">
        <f>((F60)/(E60/100))</f>
        <v>#DIV/0!</v>
      </c>
      <c r="I60" s="4" t="e">
        <f>E60/F60</f>
        <v>#DIV/0!</v>
      </c>
      <c r="J60" s="4" t="e">
        <f>100/G60</f>
        <v>#DIV/0!</v>
      </c>
      <c r="N60" s="37" t="e">
        <f>M60/(K60/100)</f>
        <v>#DIV/0!</v>
      </c>
      <c r="O60" s="37" t="e">
        <f>N60/J60</f>
        <v>#DIV/0!</v>
      </c>
      <c r="P60" s="5" t="e">
        <f>M60/(L60/100)</f>
        <v>#DIV/0!</v>
      </c>
      <c r="Q60" s="5" t="e">
        <f>P60*I60</f>
        <v>#DIV/0!</v>
      </c>
      <c r="U60" s="15" t="e">
        <f>100-(T60-R60)/S60*100</f>
        <v>#DIV/0!</v>
      </c>
      <c r="AB60" s="14" t="e">
        <f>((AE60-AC60)*(1000/AD60))*1000</f>
        <v>#DIV/0!</v>
      </c>
      <c r="AF60" s="7" t="e">
        <f>#REF!*0.8</f>
        <v>#REF!</v>
      </c>
      <c r="AH60" s="8" t="e">
        <f>((AG60)*(H60/100))</f>
        <v>#DIV/0!</v>
      </c>
      <c r="AI60" s="7" t="e">
        <f>AG60/AH60</f>
        <v>#DIV/0!</v>
      </c>
      <c r="AK60" s="2">
        <v>2.0640000000000001</v>
      </c>
      <c r="AP60" s="10">
        <v>0.17499999999999999</v>
      </c>
      <c r="AQ60" s="10">
        <v>3.0000000000000001E-3</v>
      </c>
      <c r="AR60" s="10">
        <v>6.3E-2</v>
      </c>
      <c r="AS60" s="10">
        <v>3.0000000000000001E-3</v>
      </c>
      <c r="AT60" s="10">
        <v>0.01</v>
      </c>
      <c r="AU60" s="10">
        <v>2E-3</v>
      </c>
      <c r="AV60" s="10">
        <v>2.5000000000000001E-2</v>
      </c>
      <c r="AW60" s="10">
        <v>2E-3</v>
      </c>
      <c r="AX60" s="10">
        <v>2.4E-2</v>
      </c>
      <c r="AY60" s="10">
        <v>1E-3</v>
      </c>
      <c r="AZ60" s="10">
        <v>6.4000000000000001E-2</v>
      </c>
      <c r="BA60" s="10">
        <v>3.0000000000000001E-3</v>
      </c>
      <c r="BB60" s="10">
        <v>0.17499999999999999</v>
      </c>
      <c r="BC60" s="10">
        <v>4.0000000000000001E-3</v>
      </c>
      <c r="BD60" s="10">
        <v>2.835</v>
      </c>
      <c r="BE60" s="10">
        <v>2.5000000000000001E-2</v>
      </c>
      <c r="BF60" s="10" t="s">
        <v>121</v>
      </c>
      <c r="BG60" s="10">
        <v>5.0000000000000001E-3</v>
      </c>
      <c r="BH60" s="10">
        <v>5.1829999999999998</v>
      </c>
      <c r="BI60" s="10">
        <v>1.2190000000000001</v>
      </c>
      <c r="BJ60" s="10">
        <v>4.0000000000000001E-3</v>
      </c>
      <c r="BK60" s="10">
        <v>2E-3</v>
      </c>
      <c r="BL60" s="10" t="s">
        <v>121</v>
      </c>
      <c r="BM60" s="10">
        <v>2E-3</v>
      </c>
      <c r="BN60" s="10">
        <v>0.223</v>
      </c>
      <c r="BO60" s="10">
        <v>8.0000000000000002E-3</v>
      </c>
      <c r="BP60" s="10">
        <v>58.975000000000001</v>
      </c>
      <c r="BQ60" s="10">
        <v>0.161</v>
      </c>
      <c r="BR60" s="10" t="s">
        <v>121</v>
      </c>
      <c r="BS60" s="10">
        <v>2E-3</v>
      </c>
      <c r="BT60" s="10">
        <v>15.385</v>
      </c>
      <c r="BU60" s="10">
        <v>0.13900000000000001</v>
      </c>
      <c r="BV60" s="10">
        <v>1.885</v>
      </c>
      <c r="BW60" s="10">
        <v>3.2000000000000001E-2</v>
      </c>
      <c r="BX60" s="10" t="s">
        <v>121</v>
      </c>
      <c r="BY60" s="10">
        <v>0.01</v>
      </c>
      <c r="BZ60" s="10">
        <v>0.98</v>
      </c>
      <c r="CA60" s="10">
        <v>3.2000000000000001E-2</v>
      </c>
      <c r="CB60" s="10" t="s">
        <v>121</v>
      </c>
      <c r="CC60" s="10">
        <v>8.9109999999999996</v>
      </c>
      <c r="CD60" s="10">
        <v>0.153</v>
      </c>
      <c r="CE60" s="10">
        <v>7.0000000000000001E-3</v>
      </c>
      <c r="CF60" s="10">
        <v>4.0000000000000001E-3</v>
      </c>
      <c r="CG60" s="10">
        <v>1E-3</v>
      </c>
      <c r="CH60" s="10" t="s">
        <v>121</v>
      </c>
      <c r="CI60" s="10">
        <v>2E-3</v>
      </c>
      <c r="CJ60" s="10">
        <v>0.495</v>
      </c>
      <c r="CK60" s="10">
        <v>8.2000000000000003E-2</v>
      </c>
      <c r="CL60" s="10" t="s">
        <v>121</v>
      </c>
      <c r="CM60" s="10">
        <v>2E-3</v>
      </c>
      <c r="CN60" s="10">
        <v>4.0000000000000001E-3</v>
      </c>
      <c r="CO60" s="10">
        <v>1E-3</v>
      </c>
      <c r="CP60" s="10">
        <v>2.2160000000000002</v>
      </c>
      <c r="CQ60" s="10">
        <v>4.7E-2</v>
      </c>
      <c r="CR60" s="10" t="s">
        <v>121</v>
      </c>
      <c r="CS60" s="10">
        <v>2E-3</v>
      </c>
      <c r="CT60" s="10">
        <v>8.7319999999999993</v>
      </c>
      <c r="CU60" s="10">
        <v>0.32900000000000001</v>
      </c>
      <c r="CV60" s="10">
        <v>3.1E-2</v>
      </c>
      <c r="CW60" s="10">
        <v>1E-3</v>
      </c>
      <c r="CX60" s="10">
        <v>0.96599999999999997</v>
      </c>
      <c r="CY60" s="10">
        <v>0.02</v>
      </c>
      <c r="CZ60" s="10" t="s">
        <v>121</v>
      </c>
      <c r="DA60" s="10">
        <v>2E-3</v>
      </c>
      <c r="DB60" s="10">
        <v>3.3000000000000002E-2</v>
      </c>
      <c r="DC60" s="10">
        <v>6.0000000000000001E-3</v>
      </c>
      <c r="DD60" s="10" t="s">
        <v>121</v>
      </c>
      <c r="DE60" s="10">
        <v>1.4999999999999999E-2</v>
      </c>
      <c r="DF60" s="10">
        <v>1.3120000000000001</v>
      </c>
      <c r="DG60" s="10">
        <v>1.2E-2</v>
      </c>
      <c r="DH60" s="10">
        <v>2.8000000000000001E-2</v>
      </c>
      <c r="DI60" s="98">
        <v>1E-3</v>
      </c>
      <c r="DJ60" s="10">
        <v>1.2999999999999999E-2</v>
      </c>
      <c r="DK60" s="10">
        <v>1E-3</v>
      </c>
      <c r="DL60" s="61" t="str">
        <f t="shared" si="2"/>
        <v>DK III 11.01.2022</v>
      </c>
      <c r="DM60" s="10">
        <v>0.69062531366639901</v>
      </c>
      <c r="DN60" s="10">
        <v>3.5010976071834198E-2</v>
      </c>
      <c r="DO60" s="10">
        <v>7.4953817089875502E-2</v>
      </c>
      <c r="DP60" s="10">
        <v>7.4625091908581695E-4</v>
      </c>
      <c r="DQ60" s="10">
        <v>1.1848714964028499</v>
      </c>
      <c r="DR60" s="10">
        <v>0.58690078500917398</v>
      </c>
      <c r="DS60" s="10">
        <v>1.97574726894067E-2</v>
      </c>
      <c r="DT60" s="10">
        <v>-1.68394446959449E-3</v>
      </c>
      <c r="DU60" s="10">
        <v>2.6628950110313201E-2</v>
      </c>
      <c r="DV60" s="10">
        <v>2.0066158314571498</v>
      </c>
      <c r="DW60" s="10">
        <v>-0.36604671915871501</v>
      </c>
      <c r="DX60" s="10">
        <v>0.102722423667444</v>
      </c>
      <c r="DY60" s="10">
        <v>0.55835816573309804</v>
      </c>
      <c r="DZ60" s="10">
        <v>295.38853174410502</v>
      </c>
      <c r="EA60" s="10">
        <v>735.34837795571104</v>
      </c>
      <c r="EB60" s="10">
        <v>1.3456469588161399</v>
      </c>
    </row>
    <row r="61" spans="1:132">
      <c r="A61" s="11">
        <v>44572</v>
      </c>
      <c r="B61" s="64" t="s">
        <v>841</v>
      </c>
      <c r="C61" s="25" t="s">
        <v>741</v>
      </c>
      <c r="H61" s="3" t="e">
        <f>((F61)/(E61/100))</f>
        <v>#DIV/0!</v>
      </c>
      <c r="I61" s="4" t="e">
        <f>E61/F61</f>
        <v>#DIV/0!</v>
      </c>
      <c r="J61" s="4" t="e">
        <f>100/G61</f>
        <v>#DIV/0!</v>
      </c>
      <c r="N61" s="37" t="e">
        <f>M61/(K61/100)</f>
        <v>#DIV/0!</v>
      </c>
      <c r="O61" s="37" t="e">
        <f>N61/J61</f>
        <v>#DIV/0!</v>
      </c>
      <c r="P61" s="5" t="e">
        <f>M61/(L61/100)</f>
        <v>#DIV/0!</v>
      </c>
      <c r="Q61" s="5" t="e">
        <f>P61*I61</f>
        <v>#DIV/0!</v>
      </c>
      <c r="U61" s="15" t="e">
        <f>100-(T61-R61)/S61*100</f>
        <v>#DIV/0!</v>
      </c>
      <c r="X61" s="2">
        <v>12.33</v>
      </c>
      <c r="Y61" s="2">
        <v>20.3</v>
      </c>
      <c r="Z61" s="21">
        <v>4363</v>
      </c>
      <c r="AB61" s="14" t="e">
        <f>((AE61-AC61)*(1000/AD61))*1000</f>
        <v>#DIV/0!</v>
      </c>
      <c r="AF61" s="7" t="e">
        <f>#REF!*0.8</f>
        <v>#REF!</v>
      </c>
      <c r="AH61" s="8" t="e">
        <f>((AG61)*(H61/100))</f>
        <v>#DIV/0!</v>
      </c>
      <c r="AI61" s="7" t="e">
        <f>AG61/AH61</f>
        <v>#DIV/0!</v>
      </c>
      <c r="AP61" s="10">
        <v>1.361</v>
      </c>
      <c r="AQ61" s="10">
        <v>1.7000000000000001E-2</v>
      </c>
      <c r="AR61" s="10">
        <v>2.1999999999999999E-2</v>
      </c>
      <c r="AS61" s="10">
        <v>4.0000000000000001E-3</v>
      </c>
      <c r="AT61" s="10">
        <v>3.3000000000000002E-2</v>
      </c>
      <c r="AU61" s="10">
        <v>4.0000000000000001E-3</v>
      </c>
      <c r="AV61" s="10">
        <v>0.222</v>
      </c>
      <c r="AW61" s="10">
        <v>6.0000000000000001E-3</v>
      </c>
      <c r="AX61" s="10">
        <v>6.0000000000000001E-3</v>
      </c>
      <c r="AY61" s="10">
        <v>2E-3</v>
      </c>
      <c r="AZ61" s="10">
        <v>8.7999999999999995E-2</v>
      </c>
      <c r="BA61" s="10">
        <v>6.0000000000000001E-3</v>
      </c>
      <c r="BB61" s="10">
        <v>9.5000000000000001E-2</v>
      </c>
      <c r="BC61" s="10">
        <v>4.0000000000000001E-3</v>
      </c>
      <c r="BD61" s="10">
        <v>8.4350000000000005</v>
      </c>
      <c r="BE61" s="10">
        <v>6.4000000000000001E-2</v>
      </c>
      <c r="BF61" s="10" t="s">
        <v>121</v>
      </c>
      <c r="BG61" s="10">
        <v>1.7999999999999999E-2</v>
      </c>
      <c r="BH61" s="10" t="s">
        <v>121</v>
      </c>
      <c r="BI61" s="10">
        <v>1.65</v>
      </c>
      <c r="BJ61" s="10" t="s">
        <v>121</v>
      </c>
      <c r="BK61" s="10">
        <v>1.2999999999999999E-2</v>
      </c>
      <c r="BL61" s="10" t="s">
        <v>121</v>
      </c>
      <c r="BM61" s="10">
        <v>3.0000000000000001E-3</v>
      </c>
      <c r="BN61" s="10">
        <v>0.105</v>
      </c>
      <c r="BO61" s="10">
        <v>1.2E-2</v>
      </c>
      <c r="BP61" s="10">
        <v>44.822000000000003</v>
      </c>
      <c r="BQ61" s="10">
        <v>0.32800000000000001</v>
      </c>
      <c r="BR61" s="10">
        <v>1.6E-2</v>
      </c>
      <c r="BS61" s="10">
        <v>3.0000000000000001E-3</v>
      </c>
      <c r="BT61" s="10">
        <v>3.5019999999999998</v>
      </c>
      <c r="BU61" s="10">
        <v>0.11799999999999999</v>
      </c>
      <c r="BV61" s="10">
        <v>0.71799999999999997</v>
      </c>
      <c r="BW61" s="10">
        <v>2.1999999999999999E-2</v>
      </c>
      <c r="BX61" s="10" t="s">
        <v>121</v>
      </c>
      <c r="BY61" s="10">
        <v>1.7000000000000001E-2</v>
      </c>
      <c r="BZ61" s="10">
        <v>5.5490000000000004</v>
      </c>
      <c r="CA61" s="10">
        <v>9.6000000000000002E-2</v>
      </c>
      <c r="CB61" s="10" t="s">
        <v>121</v>
      </c>
      <c r="CC61" s="10">
        <v>10.414999999999999</v>
      </c>
      <c r="CD61" s="10">
        <v>4.3710000000000004</v>
      </c>
      <c r="CE61" s="10">
        <v>4.2999999999999997E-2</v>
      </c>
      <c r="CF61" s="10">
        <v>5.0000000000000001E-3</v>
      </c>
      <c r="CG61" s="10">
        <v>1E-3</v>
      </c>
      <c r="CH61" s="10" t="s">
        <v>121</v>
      </c>
      <c r="CI61" s="10">
        <v>2E-3</v>
      </c>
      <c r="CJ61" s="10">
        <v>0.311</v>
      </c>
      <c r="CK61" s="10">
        <v>6.7000000000000004E-2</v>
      </c>
      <c r="CL61" s="10" t="s">
        <v>121</v>
      </c>
      <c r="CM61" s="10">
        <v>2E-3</v>
      </c>
      <c r="CN61" s="10">
        <v>4.5999999999999999E-2</v>
      </c>
      <c r="CO61" s="10">
        <v>1E-3</v>
      </c>
      <c r="CP61" s="10">
        <v>1.329</v>
      </c>
      <c r="CQ61" s="10">
        <v>3.6999999999999998E-2</v>
      </c>
      <c r="CR61" s="10" t="s">
        <v>121</v>
      </c>
      <c r="CS61" s="10">
        <v>2E-3</v>
      </c>
      <c r="CT61" s="10">
        <v>13.285</v>
      </c>
      <c r="CU61" s="10">
        <v>0.373</v>
      </c>
      <c r="CV61" s="10">
        <v>2.7E-2</v>
      </c>
      <c r="CW61" s="10">
        <v>1E-3</v>
      </c>
      <c r="CX61" s="10">
        <v>0.03</v>
      </c>
      <c r="CY61" s="10">
        <v>1.2999999999999999E-2</v>
      </c>
      <c r="CZ61" s="10" t="s">
        <v>121</v>
      </c>
      <c r="DA61" s="10">
        <v>4.0000000000000001E-3</v>
      </c>
      <c r="DB61" s="10" t="s">
        <v>121</v>
      </c>
      <c r="DC61" s="10">
        <v>8.0000000000000002E-3</v>
      </c>
      <c r="DD61" s="10" t="s">
        <v>121</v>
      </c>
      <c r="DE61" s="10">
        <v>5.0999999999999997E-2</v>
      </c>
      <c r="DF61" s="10">
        <v>5.9260000000000002</v>
      </c>
      <c r="DG61" s="10">
        <v>5.5E-2</v>
      </c>
      <c r="DH61" s="10" t="s">
        <v>121</v>
      </c>
      <c r="DI61" s="98">
        <v>2E-3</v>
      </c>
      <c r="DJ61" s="10">
        <v>1.0999999999999999E-2</v>
      </c>
      <c r="DK61" s="10">
        <v>1E-3</v>
      </c>
      <c r="DL61" s="2" t="str">
        <f t="shared" si="2"/>
        <v>21-0398</v>
      </c>
      <c r="DM61" s="10">
        <v>0.82825112897310704</v>
      </c>
      <c r="DN61" s="10">
        <v>-4.1318670207442301E-3</v>
      </c>
      <c r="DO61" s="10">
        <v>5.6980517942247302E-2</v>
      </c>
      <c r="DP61" s="10">
        <v>0.21930071253161801</v>
      </c>
      <c r="DQ61" s="10">
        <v>-1.7740108901445201E-2</v>
      </c>
      <c r="DR61" s="10">
        <v>362.10545414004298</v>
      </c>
      <c r="DS61" s="10">
        <v>-0.122149573159041</v>
      </c>
      <c r="DT61" s="10">
        <v>1.2926048614497101</v>
      </c>
      <c r="DU61" s="10">
        <v>20.504379864577199</v>
      </c>
      <c r="DV61" s="10">
        <v>1.35004915831257</v>
      </c>
      <c r="DW61" s="10">
        <v>0.68804977579034199</v>
      </c>
      <c r="DX61" s="10">
        <v>1.5030894449747499E-2</v>
      </c>
      <c r="DY61" s="10">
        <v>0.39832665094185199</v>
      </c>
      <c r="DZ61" s="10">
        <v>213.555347658111</v>
      </c>
      <c r="EA61" s="10">
        <v>336.75449115939603</v>
      </c>
      <c r="EB61" s="10">
        <v>0.22817434481121601</v>
      </c>
    </row>
    <row r="62" spans="1:132">
      <c r="A62" s="11">
        <v>44572</v>
      </c>
      <c r="B62" s="64" t="s">
        <v>791</v>
      </c>
      <c r="C62" s="25" t="s">
        <v>124</v>
      </c>
      <c r="D62" s="21">
        <v>21</v>
      </c>
      <c r="E62" s="2">
        <v>100</v>
      </c>
      <c r="F62" s="2">
        <v>79</v>
      </c>
      <c r="H62" s="3">
        <f>((F62)/(E62/100))</f>
        <v>79</v>
      </c>
      <c r="I62" s="4">
        <f>E62/F62</f>
        <v>1.2658227848101267</v>
      </c>
      <c r="J62" s="4" t="e">
        <f>100/G62</f>
        <v>#DIV/0!</v>
      </c>
      <c r="N62" s="37" t="e">
        <f>M62/(K62/100)</f>
        <v>#DIV/0!</v>
      </c>
      <c r="O62" s="37" t="e">
        <f>N62/J62</f>
        <v>#DIV/0!</v>
      </c>
      <c r="P62" s="5" t="e">
        <f>M62/(L62/100)</f>
        <v>#DIV/0!</v>
      </c>
      <c r="Q62" s="5" t="e">
        <f>P62*I62</f>
        <v>#DIV/0!</v>
      </c>
      <c r="U62" s="15" t="e">
        <f>100-(T62-R62)/S62*100</f>
        <v>#DIV/0!</v>
      </c>
      <c r="V62" s="21">
        <v>3.2170000000000001</v>
      </c>
      <c r="X62" s="2">
        <v>11.49</v>
      </c>
      <c r="Y62" s="2">
        <v>5.36</v>
      </c>
      <c r="Z62" s="21">
        <v>1542</v>
      </c>
      <c r="AB62" s="14" t="e">
        <f>((AE62-AC62)*(1000/AD62))*1000</f>
        <v>#DIV/0!</v>
      </c>
      <c r="AF62" s="7" t="e">
        <f>#REF!*0.8</f>
        <v>#REF!</v>
      </c>
      <c r="AG62" s="2">
        <v>126</v>
      </c>
      <c r="AH62" s="8">
        <f>((AG62)*(H62/100))</f>
        <v>99.54</v>
      </c>
      <c r="AI62" s="7">
        <f>AG62/AH62</f>
        <v>1.2658227848101264</v>
      </c>
      <c r="AJ62" s="6">
        <v>31.75</v>
      </c>
      <c r="AK62" s="2">
        <v>0.19600000000000001</v>
      </c>
      <c r="AO62" s="20" t="s">
        <v>898</v>
      </c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98"/>
      <c r="DJ62" s="10"/>
      <c r="DK62" s="10"/>
      <c r="DL62" s="2" t="str">
        <f>AO66</f>
        <v>21-0398</v>
      </c>
      <c r="DM62" s="10">
        <v>1.23970304425591</v>
      </c>
      <c r="DN62" s="10">
        <v>-3.5601552787525199E-3</v>
      </c>
      <c r="DO62" s="10">
        <v>0.35064212149978002</v>
      </c>
      <c r="DP62" s="10">
        <v>3.4939450338867299E-2</v>
      </c>
      <c r="DQ62" s="10">
        <v>1.0713004720201</v>
      </c>
      <c r="DR62" s="10">
        <v>1.35698578502745</v>
      </c>
      <c r="DS62" s="10">
        <v>3.37594142078044E-2</v>
      </c>
      <c r="DT62" s="10">
        <v>-5.5959150047565497E-4</v>
      </c>
      <c r="DU62" s="10">
        <v>1.6183288995511101E-2</v>
      </c>
      <c r="DV62" s="10">
        <v>1.53298432586106</v>
      </c>
      <c r="DW62" s="10">
        <v>-0.31211071479753699</v>
      </c>
      <c r="DX62" s="10">
        <v>5.3142778745609902E-2</v>
      </c>
      <c r="DY62" s="10">
        <v>0.48977339648427198</v>
      </c>
      <c r="DZ62" s="10">
        <v>293.04773223544203</v>
      </c>
      <c r="EA62" s="10">
        <v>718.39267499510197</v>
      </c>
      <c r="EB62" s="10">
        <v>0.56195962957452905</v>
      </c>
    </row>
    <row r="63" spans="1:132">
      <c r="A63" s="11">
        <v>44572</v>
      </c>
      <c r="B63" s="64"/>
      <c r="C63" s="25" t="s">
        <v>124</v>
      </c>
      <c r="D63" s="21">
        <v>25</v>
      </c>
      <c r="E63" s="2">
        <v>100</v>
      </c>
      <c r="F63" s="2">
        <v>75</v>
      </c>
      <c r="H63" s="3">
        <f>((F63)/(E63/100))</f>
        <v>75</v>
      </c>
      <c r="I63" s="4">
        <f>E63/F63</f>
        <v>1.3333333333333333</v>
      </c>
      <c r="J63" s="4" t="e">
        <f>100/G63</f>
        <v>#DIV/0!</v>
      </c>
      <c r="N63" s="37" t="e">
        <f>M63/(K63/100)</f>
        <v>#DIV/0!</v>
      </c>
      <c r="O63" s="37" t="e">
        <f>N63/J63</f>
        <v>#DIV/0!</v>
      </c>
      <c r="P63" s="5" t="e">
        <f>M63/(L63/100)</f>
        <v>#DIV/0!</v>
      </c>
      <c r="Q63" s="5" t="e">
        <f>P63*I63</f>
        <v>#DIV/0!</v>
      </c>
      <c r="U63" s="15" t="e">
        <f>100-(T63-R63)/S63*100</f>
        <v>#DIV/0!</v>
      </c>
      <c r="V63" s="21">
        <v>5.0910000000000002</v>
      </c>
      <c r="X63" s="2">
        <v>11.73</v>
      </c>
      <c r="Y63" s="2">
        <v>4.8600000000000003</v>
      </c>
      <c r="Z63" s="20" t="s">
        <v>906</v>
      </c>
      <c r="AB63" s="14" t="e">
        <f>((AE63-AC63)*(1000/AD63))*1000</f>
        <v>#DIV/0!</v>
      </c>
      <c r="AF63" s="7" t="e">
        <f>#REF!*0.8</f>
        <v>#REF!</v>
      </c>
      <c r="AG63" s="2">
        <v>133</v>
      </c>
      <c r="AH63" s="8">
        <f>((AG63)*(H63/100))</f>
        <v>99.75</v>
      </c>
      <c r="AI63" s="7">
        <f>AG63/AH63</f>
        <v>1.3333333333333333</v>
      </c>
      <c r="AJ63" s="6">
        <v>20.420000000000002</v>
      </c>
      <c r="AK63" s="2">
        <v>0.38500000000000001</v>
      </c>
      <c r="AO63" s="20" t="s">
        <v>901</v>
      </c>
      <c r="AP63" s="10">
        <v>0.122</v>
      </c>
      <c r="AQ63" s="10">
        <v>2E-3</v>
      </c>
      <c r="AR63" s="10" t="s">
        <v>121</v>
      </c>
      <c r="AS63" s="10">
        <v>4.0000000000000001E-3</v>
      </c>
      <c r="AT63" s="10">
        <v>6.9000000000000006E-2</v>
      </c>
      <c r="AU63" s="10">
        <v>3.0000000000000001E-3</v>
      </c>
      <c r="AV63" s="10">
        <v>4.2000000000000003E-2</v>
      </c>
      <c r="AW63" s="10">
        <v>2E-3</v>
      </c>
      <c r="AX63" s="10">
        <v>8.0000000000000002E-3</v>
      </c>
      <c r="AY63" s="10">
        <v>1E-3</v>
      </c>
      <c r="AZ63" s="10">
        <v>1.0999999999999999E-2</v>
      </c>
      <c r="BA63" s="10">
        <v>2E-3</v>
      </c>
      <c r="BB63" s="10">
        <v>4.1000000000000002E-2</v>
      </c>
      <c r="BC63" s="10">
        <v>2E-3</v>
      </c>
      <c r="BD63" s="10">
        <v>0.33</v>
      </c>
      <c r="BE63" s="10">
        <v>8.0000000000000002E-3</v>
      </c>
      <c r="BF63" s="10" t="s">
        <v>121</v>
      </c>
      <c r="BG63" s="10">
        <v>7.0000000000000001E-3</v>
      </c>
      <c r="BH63" s="10" t="s">
        <v>121</v>
      </c>
      <c r="BI63" s="10">
        <v>2.5259999999999998</v>
      </c>
      <c r="BJ63" s="10" t="s">
        <v>121</v>
      </c>
      <c r="BK63" s="10">
        <v>4.0000000000000001E-3</v>
      </c>
      <c r="BL63" s="10" t="s">
        <v>121</v>
      </c>
      <c r="BM63" s="10">
        <v>2E-3</v>
      </c>
      <c r="BN63" s="10">
        <v>7.4999999999999997E-2</v>
      </c>
      <c r="BO63" s="10">
        <v>7.0000000000000001E-3</v>
      </c>
      <c r="BP63" s="10">
        <v>63.930999999999997</v>
      </c>
      <c r="BQ63" s="10">
        <v>0.13500000000000001</v>
      </c>
      <c r="BR63" s="10" t="s">
        <v>121</v>
      </c>
      <c r="BS63" s="10">
        <v>2E-3</v>
      </c>
      <c r="BT63" s="10">
        <v>22.991</v>
      </c>
      <c r="BU63" s="10">
        <v>0.23499999999999999</v>
      </c>
      <c r="BV63" s="10">
        <v>7.2910000000000004</v>
      </c>
      <c r="BW63" s="10">
        <v>0.113</v>
      </c>
      <c r="BX63" s="10" t="s">
        <v>121</v>
      </c>
      <c r="BY63" s="10">
        <v>4.0000000000000001E-3</v>
      </c>
      <c r="BZ63" s="10">
        <v>2.4289999999999998</v>
      </c>
      <c r="CA63" s="10">
        <v>4.8000000000000001E-2</v>
      </c>
      <c r="CB63" s="10" t="s">
        <v>121</v>
      </c>
      <c r="CC63" s="10">
        <v>19.64</v>
      </c>
      <c r="CD63" s="10">
        <v>2.3E-2</v>
      </c>
      <c r="CE63" s="10">
        <v>4.0000000000000001E-3</v>
      </c>
      <c r="CF63" s="10">
        <v>3.0000000000000001E-3</v>
      </c>
      <c r="CG63" s="10">
        <v>1E-3</v>
      </c>
      <c r="CH63" s="10" t="s">
        <v>121</v>
      </c>
      <c r="CI63" s="10">
        <v>2E-3</v>
      </c>
      <c r="CJ63" s="10" t="s">
        <v>121</v>
      </c>
      <c r="CK63" s="10">
        <v>0.19400000000000001</v>
      </c>
      <c r="CL63" s="10" t="s">
        <v>121</v>
      </c>
      <c r="CM63" s="10">
        <v>2E-3</v>
      </c>
      <c r="CN63" s="10">
        <v>5.0000000000000001E-3</v>
      </c>
      <c r="CO63" s="10">
        <v>1E-3</v>
      </c>
      <c r="CP63" s="10">
        <v>1.173</v>
      </c>
      <c r="CQ63" s="10">
        <v>4.4999999999999998E-2</v>
      </c>
      <c r="CR63" s="10" t="s">
        <v>121</v>
      </c>
      <c r="CS63" s="10">
        <v>2E-3</v>
      </c>
      <c r="CT63" s="10">
        <v>0.66900000000000004</v>
      </c>
      <c r="CU63" s="10">
        <v>0.24399999999999999</v>
      </c>
      <c r="CV63" s="10">
        <v>1.6E-2</v>
      </c>
      <c r="CW63" s="10">
        <v>1E-3</v>
      </c>
      <c r="CX63" s="10">
        <v>7.3999999999999996E-2</v>
      </c>
      <c r="CY63" s="10">
        <v>1.0999999999999999E-2</v>
      </c>
      <c r="CZ63" s="10" t="s">
        <v>121</v>
      </c>
      <c r="DA63" s="10">
        <v>2E-3</v>
      </c>
      <c r="DB63" s="10" t="s">
        <v>121</v>
      </c>
      <c r="DC63" s="10">
        <v>4.0000000000000001E-3</v>
      </c>
      <c r="DD63" s="10">
        <v>2.5999999999999999E-2</v>
      </c>
      <c r="DE63" s="10">
        <v>6.0000000000000001E-3</v>
      </c>
      <c r="DF63" s="10">
        <v>0.57499999999999996</v>
      </c>
      <c r="DG63" s="10">
        <v>6.0000000000000001E-3</v>
      </c>
      <c r="DH63" s="10">
        <v>6.0000000000000001E-3</v>
      </c>
      <c r="DI63" s="98">
        <v>1E-3</v>
      </c>
      <c r="DJ63" s="10">
        <v>7.9000000000000001E-2</v>
      </c>
      <c r="DK63" s="10">
        <v>1E-3</v>
      </c>
      <c r="DL63" s="61" t="str">
        <f t="shared" si="2"/>
        <v>UTV 11.01.2022</v>
      </c>
    </row>
    <row r="64" spans="1:132">
      <c r="A64" s="11">
        <v>44572</v>
      </c>
      <c r="B64" s="64" t="s">
        <v>208</v>
      </c>
      <c r="C64" s="25" t="s">
        <v>125</v>
      </c>
      <c r="D64" s="21">
        <v>25</v>
      </c>
      <c r="E64" s="2">
        <v>100</v>
      </c>
      <c r="F64" s="2">
        <v>75</v>
      </c>
      <c r="H64" s="3">
        <f>((F64)/(E64/100))</f>
        <v>75</v>
      </c>
      <c r="I64" s="4">
        <f>E64/F64</f>
        <v>1.3333333333333333</v>
      </c>
      <c r="J64" s="4" t="e">
        <f>100/G64</f>
        <v>#DIV/0!</v>
      </c>
      <c r="N64" s="37" t="e">
        <f>M64/(K64/100)</f>
        <v>#DIV/0!</v>
      </c>
      <c r="O64" s="37" t="e">
        <f>N64/J64</f>
        <v>#DIV/0!</v>
      </c>
      <c r="P64" s="5" t="e">
        <f>M64/(L64/100)</f>
        <v>#DIV/0!</v>
      </c>
      <c r="Q64" s="5" t="e">
        <f>P64*I64</f>
        <v>#DIV/0!</v>
      </c>
      <c r="U64" s="15" t="e">
        <f>100-(T64-R64)/S64*100</f>
        <v>#DIV/0!</v>
      </c>
      <c r="V64" s="21">
        <v>3.2250000000000001</v>
      </c>
      <c r="X64" s="2">
        <v>12.24</v>
      </c>
      <c r="Y64" s="2">
        <v>12.63</v>
      </c>
      <c r="Z64" s="21">
        <v>3328</v>
      </c>
      <c r="AB64" s="14" t="e">
        <f>((AE64-AC64)*(1000/AD64))*1000</f>
        <v>#DIV/0!</v>
      </c>
      <c r="AF64" s="7" t="e">
        <f>#REF!*0.8</f>
        <v>#REF!</v>
      </c>
      <c r="AG64" s="2">
        <v>133</v>
      </c>
      <c r="AH64" s="8">
        <f>((AG64)*(H64/100))</f>
        <v>99.75</v>
      </c>
      <c r="AI64" s="7">
        <f>AG64/AH64</f>
        <v>1.3333333333333333</v>
      </c>
      <c r="AJ64" s="6">
        <v>19.77</v>
      </c>
      <c r="AK64" s="2">
        <v>1.1850000000000001</v>
      </c>
      <c r="AO64" s="20" t="s">
        <v>902</v>
      </c>
      <c r="AP64" s="10">
        <v>8.0000000000000002E-3</v>
      </c>
      <c r="AQ64" s="10">
        <v>2E-3</v>
      </c>
      <c r="AR64" s="10">
        <v>1.4999999999999999E-2</v>
      </c>
      <c r="AS64" s="10">
        <v>7.0000000000000001E-3</v>
      </c>
      <c r="AT64" s="10">
        <v>1.3520000000000001</v>
      </c>
      <c r="AU64" s="10">
        <v>0.03</v>
      </c>
      <c r="AV64" s="10">
        <v>4.6840000000000002</v>
      </c>
      <c r="AW64" s="10">
        <v>0.09</v>
      </c>
      <c r="AX64" s="10">
        <v>1.2E-2</v>
      </c>
      <c r="AY64" s="10">
        <v>3.0000000000000001E-3</v>
      </c>
      <c r="AZ64" s="10">
        <v>2.323</v>
      </c>
      <c r="BA64" s="10">
        <v>4.9000000000000002E-2</v>
      </c>
      <c r="BB64" s="10">
        <v>1.1479999999999999</v>
      </c>
      <c r="BC64" s="10">
        <v>2.5999999999999999E-2</v>
      </c>
      <c r="BD64" s="10">
        <v>6.5880000000000001</v>
      </c>
      <c r="BE64" s="10">
        <v>0.14599999999999999</v>
      </c>
      <c r="BF64" s="10" t="s">
        <v>121</v>
      </c>
      <c r="BG64" s="10">
        <v>6.0000000000000001E-3</v>
      </c>
      <c r="BH64" s="10">
        <v>2.1819999999999999</v>
      </c>
      <c r="BI64" s="10">
        <v>0.34</v>
      </c>
      <c r="BJ64" s="10" t="s">
        <v>121</v>
      </c>
      <c r="BK64" s="10">
        <v>4.0000000000000001E-3</v>
      </c>
      <c r="BL64" s="10" t="s">
        <v>121</v>
      </c>
      <c r="BM64" s="10">
        <v>3.0000000000000001E-3</v>
      </c>
      <c r="BN64" s="10">
        <v>4.5119999999999996</v>
      </c>
      <c r="BO64" s="10">
        <v>0.192</v>
      </c>
      <c r="BP64" s="10">
        <v>63.637999999999998</v>
      </c>
      <c r="BQ64" s="10">
        <v>0.40400000000000003</v>
      </c>
      <c r="BR64" s="10">
        <v>7.0000000000000001E-3</v>
      </c>
      <c r="BS64" s="10">
        <v>1E-3</v>
      </c>
      <c r="BT64" s="10">
        <v>1.792</v>
      </c>
      <c r="BU64" s="10">
        <v>0.111</v>
      </c>
      <c r="BV64" s="10" t="s">
        <v>121</v>
      </c>
      <c r="BW64" s="10">
        <v>8.2000000000000003E-2</v>
      </c>
      <c r="BX64" s="10" t="s">
        <v>121</v>
      </c>
      <c r="BY64" s="10">
        <v>2.1000000000000001E-2</v>
      </c>
      <c r="BZ64" s="10">
        <v>0.154</v>
      </c>
      <c r="CA64" s="10">
        <v>3.4000000000000002E-2</v>
      </c>
      <c r="CB64" s="10">
        <v>5.1449999999999996</v>
      </c>
      <c r="CC64" s="10">
        <v>2.16</v>
      </c>
      <c r="CD64" s="10">
        <v>9.8000000000000004E-2</v>
      </c>
      <c r="CE64" s="10">
        <v>1.9E-2</v>
      </c>
      <c r="CF64" s="10">
        <v>0.68200000000000005</v>
      </c>
      <c r="CG64" s="10">
        <v>0.01</v>
      </c>
      <c r="CH64" s="10">
        <v>2E-3</v>
      </c>
      <c r="CI64" s="10">
        <v>1E-3</v>
      </c>
      <c r="CJ64" s="10" t="s">
        <v>121</v>
      </c>
      <c r="CK64" s="10">
        <v>0.98199999999999998</v>
      </c>
      <c r="CL64" s="10" t="s">
        <v>121</v>
      </c>
      <c r="CM64" s="10">
        <v>2E-3</v>
      </c>
      <c r="CN64" s="10" t="s">
        <v>121</v>
      </c>
      <c r="CO64" s="10">
        <v>2E-3</v>
      </c>
      <c r="CP64" s="10">
        <v>1.667</v>
      </c>
      <c r="CQ64" s="10">
        <v>9.1999999999999998E-2</v>
      </c>
      <c r="CR64" s="10" t="s">
        <v>121</v>
      </c>
      <c r="CS64" s="10">
        <v>2E-3</v>
      </c>
      <c r="CT64" s="10" t="s">
        <v>121</v>
      </c>
      <c r="CU64" s="10">
        <v>27.22</v>
      </c>
      <c r="CV64" s="10">
        <v>9.4E-2</v>
      </c>
      <c r="CW64" s="10">
        <v>2E-3</v>
      </c>
      <c r="CX64" s="10">
        <v>0.21099999999999999</v>
      </c>
      <c r="CY64" s="10">
        <v>0.04</v>
      </c>
      <c r="CZ64" s="10" t="s">
        <v>121</v>
      </c>
      <c r="DA64" s="10">
        <v>2E-3</v>
      </c>
      <c r="DB64" s="10" t="s">
        <v>121</v>
      </c>
      <c r="DC64" s="10">
        <v>3.2000000000000001E-2</v>
      </c>
      <c r="DD64" s="10" t="s">
        <v>121</v>
      </c>
      <c r="DE64" s="10">
        <v>2.5999999999999999E-2</v>
      </c>
      <c r="DF64" s="10">
        <v>1.8740000000000001</v>
      </c>
      <c r="DG64" s="10">
        <v>3.7999999999999999E-2</v>
      </c>
      <c r="DH64" s="10">
        <v>1.8120000000000001</v>
      </c>
      <c r="DI64" s="98">
        <v>2.5000000000000001E-2</v>
      </c>
      <c r="DJ64" s="10" t="s">
        <v>121</v>
      </c>
      <c r="DK64" s="10">
        <v>2E-3</v>
      </c>
      <c r="DL64" s="61" t="str">
        <f t="shared" si="2"/>
        <v>Anlieferung 1-1</v>
      </c>
    </row>
    <row r="65" spans="1:116">
      <c r="A65" s="11">
        <v>44572</v>
      </c>
      <c r="B65" s="64" t="s">
        <v>909</v>
      </c>
      <c r="C65" s="25" t="s">
        <v>905</v>
      </c>
      <c r="H65" s="3" t="e">
        <f>((F65)/(E65/100))</f>
        <v>#DIV/0!</v>
      </c>
      <c r="I65" s="4" t="e">
        <f>E65/F65</f>
        <v>#DIV/0!</v>
      </c>
      <c r="J65" s="4" t="e">
        <f>100/G65</f>
        <v>#DIV/0!</v>
      </c>
      <c r="N65" s="37" t="e">
        <f>M65/(K65/100)</f>
        <v>#DIV/0!</v>
      </c>
      <c r="O65" s="37" t="e">
        <f>N65/J65</f>
        <v>#DIV/0!</v>
      </c>
      <c r="P65" s="5" t="e">
        <f>M65/(L65/100)</f>
        <v>#DIV/0!</v>
      </c>
      <c r="Q65" s="5" t="e">
        <f>P65*I65</f>
        <v>#DIV/0!</v>
      </c>
      <c r="U65" s="15" t="e">
        <f>100-(T65-R65)/S65*100</f>
        <v>#DIV/0!</v>
      </c>
      <c r="V65" s="21">
        <v>25.95</v>
      </c>
      <c r="X65" s="2">
        <v>6.99</v>
      </c>
      <c r="Y65" s="2">
        <v>12.17</v>
      </c>
      <c r="Z65" s="21">
        <v>2004</v>
      </c>
      <c r="AB65" s="14">
        <f>((AE65-AC65)*(1000/AD65))*1000</f>
        <v>10984.454204642476</v>
      </c>
      <c r="AC65" s="21">
        <v>86.543000000000006</v>
      </c>
      <c r="AD65" s="21">
        <v>118.167</v>
      </c>
      <c r="AE65" s="21">
        <v>87.840999999999994</v>
      </c>
      <c r="AF65" s="7" t="e">
        <f>#REF!*0.8</f>
        <v>#REF!</v>
      </c>
      <c r="AG65" s="2">
        <v>100</v>
      </c>
      <c r="AH65" s="8" t="e">
        <f>((AG65)*(H65/100))</f>
        <v>#DIV/0!</v>
      </c>
      <c r="AI65" s="7" t="e">
        <f>AG65/AH65</f>
        <v>#DIV/0!</v>
      </c>
      <c r="AJ65" s="6">
        <v>10.79</v>
      </c>
      <c r="AK65" s="2">
        <v>0</v>
      </c>
      <c r="AO65" s="20" t="s">
        <v>905</v>
      </c>
      <c r="AP65" s="10">
        <v>8.0000000000000002E-3</v>
      </c>
      <c r="AQ65" s="10">
        <v>2E-3</v>
      </c>
      <c r="AR65" s="10">
        <v>3.2000000000000001E-2</v>
      </c>
      <c r="AS65" s="10">
        <v>7.0000000000000001E-3</v>
      </c>
      <c r="AT65" s="10">
        <v>1.6160000000000001</v>
      </c>
      <c r="AU65" s="10">
        <v>3.7999999999999999E-2</v>
      </c>
      <c r="AV65" s="10">
        <v>3.5070000000000001</v>
      </c>
      <c r="AW65" s="10">
        <v>7.3999999999999996E-2</v>
      </c>
      <c r="AX65" s="10" t="s">
        <v>121</v>
      </c>
      <c r="AY65" s="10">
        <v>4.0000000000000001E-3</v>
      </c>
      <c r="AZ65" s="10">
        <v>0.622</v>
      </c>
      <c r="BA65" s="10">
        <v>1.4999999999999999E-2</v>
      </c>
      <c r="BB65" s="10">
        <v>12.178000000000001</v>
      </c>
      <c r="BC65" s="10">
        <v>0.20699999999999999</v>
      </c>
      <c r="BD65" s="10">
        <v>12.134</v>
      </c>
      <c r="BE65" s="10">
        <v>0.23899999999999999</v>
      </c>
      <c r="BF65" s="10" t="s">
        <v>121</v>
      </c>
      <c r="BG65" s="10">
        <v>7.0000000000000001E-3</v>
      </c>
      <c r="BH65" s="10">
        <v>2.6429999999999998</v>
      </c>
      <c r="BI65" s="10">
        <v>0.40300000000000002</v>
      </c>
      <c r="BJ65" s="10">
        <v>7.0000000000000001E-3</v>
      </c>
      <c r="BK65" s="10">
        <v>2E-3</v>
      </c>
      <c r="BL65" s="10" t="s">
        <v>121</v>
      </c>
      <c r="BM65" s="10">
        <v>3.0000000000000001E-3</v>
      </c>
      <c r="BN65" s="10">
        <v>5.2149999999999999</v>
      </c>
      <c r="BO65" s="10">
        <v>0.21299999999999999</v>
      </c>
      <c r="BP65" s="10">
        <v>56.179000000000002</v>
      </c>
      <c r="BQ65" s="10">
        <v>0.49099999999999999</v>
      </c>
      <c r="BR65" s="10">
        <v>3.2000000000000001E-2</v>
      </c>
      <c r="BS65" s="10">
        <v>2E-3</v>
      </c>
      <c r="BT65" s="10">
        <v>1.2969999999999999</v>
      </c>
      <c r="BU65" s="10">
        <v>0.10299999999999999</v>
      </c>
      <c r="BV65" s="10" t="s">
        <v>121</v>
      </c>
      <c r="BW65" s="10">
        <v>6.3E-2</v>
      </c>
      <c r="BX65" s="10" t="s">
        <v>121</v>
      </c>
      <c r="BY65" s="10">
        <v>2.5000000000000001E-2</v>
      </c>
      <c r="BZ65" s="10">
        <v>0.35099999999999998</v>
      </c>
      <c r="CA65" s="10">
        <v>4.2999999999999997E-2</v>
      </c>
      <c r="CB65" s="10" t="s">
        <v>121</v>
      </c>
      <c r="CC65" s="10">
        <v>6.1689999999999996</v>
      </c>
      <c r="CD65" s="10">
        <v>0.16300000000000001</v>
      </c>
      <c r="CE65" s="10">
        <v>1.4E-2</v>
      </c>
      <c r="CF65" s="10">
        <v>0.90100000000000002</v>
      </c>
      <c r="CG65" s="10">
        <v>1.4999999999999999E-2</v>
      </c>
      <c r="CH65" s="10" t="s">
        <v>121</v>
      </c>
      <c r="CI65" s="10">
        <v>2E-3</v>
      </c>
      <c r="CJ65" s="10" t="s">
        <v>121</v>
      </c>
      <c r="CK65" s="10">
        <v>0.85399999999999998</v>
      </c>
      <c r="CL65" s="10" t="s">
        <v>121</v>
      </c>
      <c r="CM65" s="10">
        <v>2E-3</v>
      </c>
      <c r="CN65" s="10">
        <v>2E-3</v>
      </c>
      <c r="CO65" s="10">
        <v>1E-3</v>
      </c>
      <c r="CP65" s="10">
        <v>2.3090000000000002</v>
      </c>
      <c r="CQ65" s="10">
        <v>0.113</v>
      </c>
      <c r="CR65" s="10" t="s">
        <v>121</v>
      </c>
      <c r="CS65" s="10">
        <v>2E-3</v>
      </c>
      <c r="CT65" s="10" t="s">
        <v>121</v>
      </c>
      <c r="CU65" s="10">
        <v>24.655000000000001</v>
      </c>
      <c r="CV65" s="10">
        <v>0.129</v>
      </c>
      <c r="CW65" s="10">
        <v>3.0000000000000001E-3</v>
      </c>
      <c r="CX65" s="10">
        <v>9.7000000000000003E-2</v>
      </c>
      <c r="CY65" s="10">
        <v>5.5E-2</v>
      </c>
      <c r="CZ65" s="10" t="s">
        <v>121</v>
      </c>
      <c r="DA65" s="10">
        <v>2E-3</v>
      </c>
      <c r="DB65" s="10" t="s">
        <v>121</v>
      </c>
      <c r="DC65" s="10">
        <v>4.2000000000000003E-2</v>
      </c>
      <c r="DD65" s="10" t="s">
        <v>121</v>
      </c>
      <c r="DE65" s="10">
        <v>1.6E-2</v>
      </c>
      <c r="DF65" s="10">
        <v>0.40799999999999997</v>
      </c>
      <c r="DG65" s="10">
        <v>1.2E-2</v>
      </c>
      <c r="DH65" s="10">
        <v>0.10299999999999999</v>
      </c>
      <c r="DI65" s="98">
        <v>2E-3</v>
      </c>
      <c r="DJ65" s="10" t="s">
        <v>121</v>
      </c>
      <c r="DK65" s="10">
        <v>2E-3</v>
      </c>
      <c r="DL65" s="61" t="str">
        <f t="shared" si="2"/>
        <v>Anlieferung 1-2</v>
      </c>
    </row>
    <row r="66" spans="1:116">
      <c r="A66" s="11">
        <v>44572</v>
      </c>
      <c r="B66" s="64" t="s">
        <v>908</v>
      </c>
      <c r="C66" s="25" t="s">
        <v>905</v>
      </c>
      <c r="H66" s="3" t="e">
        <f>((F66)/(E66/100))</f>
        <v>#DIV/0!</v>
      </c>
      <c r="I66" s="4" t="e">
        <f>E66/F66</f>
        <v>#DIV/0!</v>
      </c>
      <c r="J66" s="4" t="e">
        <f>100/G66</f>
        <v>#DIV/0!</v>
      </c>
      <c r="N66" s="37" t="e">
        <f>M66/(K66/100)</f>
        <v>#DIV/0!</v>
      </c>
      <c r="O66" s="37" t="e">
        <f>N66/J66</f>
        <v>#DIV/0!</v>
      </c>
      <c r="P66" s="5" t="e">
        <f>M66/(L66/100)</f>
        <v>#DIV/0!</v>
      </c>
      <c r="Q66" s="5" t="e">
        <f>P66*I66</f>
        <v>#DIV/0!</v>
      </c>
      <c r="U66" s="15" t="e">
        <f>100-(T66-R66)/S66*100</f>
        <v>#DIV/0!</v>
      </c>
      <c r="AB66" s="14">
        <f>((AE66-AC66)*(1000/AD66))*1000</f>
        <v>8746.5058113873238</v>
      </c>
      <c r="AC66" s="21">
        <v>87.361000000000004</v>
      </c>
      <c r="AD66" s="21">
        <v>135.94</v>
      </c>
      <c r="AE66" s="21">
        <v>88.55</v>
      </c>
      <c r="AF66" s="7" t="e">
        <f>#REF!*0.8</f>
        <v>#REF!</v>
      </c>
      <c r="AG66" s="2">
        <v>100</v>
      </c>
      <c r="AH66" s="8" t="e">
        <f>((AG66)*(H66/100))</f>
        <v>#DIV/0!</v>
      </c>
      <c r="AI66" s="7" t="e">
        <f>AG66/AH66</f>
        <v>#DIV/0!</v>
      </c>
      <c r="AK66" s="2">
        <v>1.071</v>
      </c>
      <c r="AO66" s="20" t="s">
        <v>905</v>
      </c>
      <c r="AP66" s="10" t="s">
        <v>121</v>
      </c>
      <c r="AQ66" s="10">
        <v>4.0000000000000001E-3</v>
      </c>
      <c r="AR66" s="10">
        <v>3.2000000000000001E-2</v>
      </c>
      <c r="AS66" s="10">
        <v>0.01</v>
      </c>
      <c r="AT66" s="10">
        <v>0.99</v>
      </c>
      <c r="AU66" s="10">
        <v>2.9000000000000001E-2</v>
      </c>
      <c r="AV66" s="10">
        <v>4.681</v>
      </c>
      <c r="AW66" s="10">
        <v>0.11600000000000001</v>
      </c>
      <c r="AX66" s="10" t="s">
        <v>121</v>
      </c>
      <c r="AY66" s="10">
        <v>5.0000000000000001E-3</v>
      </c>
      <c r="AZ66" s="10">
        <v>1.137</v>
      </c>
      <c r="BA66" s="10">
        <v>2.7E-2</v>
      </c>
      <c r="BB66" s="10">
        <v>12.78</v>
      </c>
      <c r="BC66" s="10">
        <v>0.44600000000000001</v>
      </c>
      <c r="BD66" s="10">
        <v>20.132999999999999</v>
      </c>
      <c r="BE66" s="10">
        <v>0.626</v>
      </c>
      <c r="BF66" s="10" t="s">
        <v>121</v>
      </c>
      <c r="BG66" s="10">
        <v>1.4999999999999999E-2</v>
      </c>
      <c r="BH66" s="10">
        <v>4.9000000000000004</v>
      </c>
      <c r="BI66" s="10">
        <v>0.59099999999999997</v>
      </c>
      <c r="BJ66" s="10">
        <v>7.0000000000000001E-3</v>
      </c>
      <c r="BK66" s="10">
        <v>2E-3</v>
      </c>
      <c r="BL66" s="10">
        <v>5.0000000000000001E-3</v>
      </c>
      <c r="BM66" s="10">
        <v>3.0000000000000001E-3</v>
      </c>
      <c r="BN66" s="10">
        <v>1.5589999999999999</v>
      </c>
      <c r="BO66" s="10">
        <v>7.0000000000000007E-2</v>
      </c>
      <c r="BP66" s="10">
        <v>36.116</v>
      </c>
      <c r="BQ66" s="10">
        <v>0.81200000000000006</v>
      </c>
      <c r="BR66" s="10">
        <v>8.2000000000000003E-2</v>
      </c>
      <c r="BS66" s="10">
        <v>4.0000000000000001E-3</v>
      </c>
      <c r="BT66" s="10">
        <v>0.98399999999999999</v>
      </c>
      <c r="BU66" s="10">
        <v>0.1</v>
      </c>
      <c r="BV66" s="10" t="s">
        <v>121</v>
      </c>
      <c r="BW66" s="10">
        <v>0.09</v>
      </c>
      <c r="BX66" s="10" t="s">
        <v>121</v>
      </c>
      <c r="BY66" s="10">
        <v>3.7999999999999999E-2</v>
      </c>
      <c r="BZ66" s="10">
        <v>0.375</v>
      </c>
      <c r="CA66" s="10">
        <v>4.9000000000000002E-2</v>
      </c>
      <c r="CB66" s="10">
        <v>7.4180000000000001</v>
      </c>
      <c r="CC66" s="10">
        <v>3.6019999999999999</v>
      </c>
      <c r="CD66" s="10">
        <v>0.14099999999999999</v>
      </c>
      <c r="CE66" s="10">
        <v>1.7999999999999999E-2</v>
      </c>
      <c r="CF66" s="10">
        <v>0.54200000000000004</v>
      </c>
      <c r="CG66" s="10">
        <v>1.0999999999999999E-2</v>
      </c>
      <c r="CH66" s="10" t="s">
        <v>121</v>
      </c>
      <c r="CI66" s="10">
        <v>2E-3</v>
      </c>
      <c r="CJ66" s="10" t="s">
        <v>121</v>
      </c>
      <c r="CK66" s="10">
        <v>1.036</v>
      </c>
      <c r="CL66" s="10" t="s">
        <v>121</v>
      </c>
      <c r="CM66" s="10">
        <v>2E-3</v>
      </c>
      <c r="CN66" s="10">
        <v>2E-3</v>
      </c>
      <c r="CO66" s="10">
        <v>1E-3</v>
      </c>
      <c r="CP66" s="10">
        <v>2.1150000000000002</v>
      </c>
      <c r="CQ66" s="10">
        <v>0.10199999999999999</v>
      </c>
      <c r="CR66" s="10" t="s">
        <v>121</v>
      </c>
      <c r="CS66" s="10">
        <v>2E-3</v>
      </c>
      <c r="CT66" s="10" t="s">
        <v>121</v>
      </c>
      <c r="CU66" s="10">
        <v>27.651</v>
      </c>
      <c r="CV66" s="10">
        <v>4.1000000000000002E-2</v>
      </c>
      <c r="CW66" s="10">
        <v>2E-3</v>
      </c>
      <c r="CX66" s="10">
        <v>0.154</v>
      </c>
      <c r="CY66" s="10">
        <v>3.7999999999999999E-2</v>
      </c>
      <c r="CZ66" s="10" t="s">
        <v>121</v>
      </c>
      <c r="DA66" s="10">
        <v>2E-3</v>
      </c>
      <c r="DB66" s="10" t="s">
        <v>121</v>
      </c>
      <c r="DC66" s="10">
        <v>2.5000000000000001E-2</v>
      </c>
      <c r="DD66" s="10" t="s">
        <v>121</v>
      </c>
      <c r="DE66" s="10">
        <v>2.8000000000000001E-2</v>
      </c>
      <c r="DF66" s="10">
        <v>2.0369999999999999</v>
      </c>
      <c r="DG66" s="10">
        <v>7.2999999999999995E-2</v>
      </c>
      <c r="DH66" s="10">
        <v>3.75</v>
      </c>
      <c r="DI66" s="98">
        <v>6.7000000000000004E-2</v>
      </c>
      <c r="DJ66" s="10" t="s">
        <v>121</v>
      </c>
      <c r="DK66" s="10">
        <v>2E-3</v>
      </c>
      <c r="DL66" s="61" t="str">
        <f t="shared" si="2"/>
        <v>Anlieferung 1-3</v>
      </c>
    </row>
    <row r="67" spans="1:116">
      <c r="A67" s="11">
        <v>44572</v>
      </c>
      <c r="B67" s="64"/>
      <c r="C67" s="25" t="s">
        <v>177</v>
      </c>
      <c r="H67" s="3" t="e">
        <f>((F67)/(E67/100))</f>
        <v>#DIV/0!</v>
      </c>
      <c r="I67" s="4" t="e">
        <f>E67/F67</f>
        <v>#DIV/0!</v>
      </c>
      <c r="J67" s="4" t="e">
        <f>100/G67</f>
        <v>#DIV/0!</v>
      </c>
      <c r="N67" s="37" t="e">
        <f>M67/(K67/100)</f>
        <v>#DIV/0!</v>
      </c>
      <c r="O67" s="37" t="e">
        <f>N67/J67</f>
        <v>#DIV/0!</v>
      </c>
      <c r="P67" s="5" t="e">
        <f>M67/(L67/100)</f>
        <v>#DIV/0!</v>
      </c>
      <c r="Q67" s="5" t="e">
        <f>P67*I67</f>
        <v>#DIV/0!</v>
      </c>
      <c r="U67" s="15" t="e">
        <f>100-(T67-R67)/S67*100</f>
        <v>#DIV/0!</v>
      </c>
      <c r="Y67" s="2">
        <v>11.93</v>
      </c>
      <c r="AB67" s="14" t="e">
        <f>((AE67-AC67)*(1000/AD67))*1000</f>
        <v>#DIV/0!</v>
      </c>
      <c r="AF67" s="7" t="e">
        <f>#REF!*0.8</f>
        <v>#REF!</v>
      </c>
      <c r="AH67" s="8" t="e">
        <f>((AG67)*(H67/100))</f>
        <v>#DIV/0!</v>
      </c>
      <c r="AI67" s="7" t="e">
        <f>AG67/AH67</f>
        <v>#DIV/0!</v>
      </c>
      <c r="AO67" s="20" t="s">
        <v>903</v>
      </c>
      <c r="AP67" s="10" t="s">
        <v>121</v>
      </c>
      <c r="AQ67" s="10">
        <v>5.0000000000000001E-3</v>
      </c>
      <c r="AR67" s="10">
        <v>2.1000000000000001E-2</v>
      </c>
      <c r="AS67" s="10">
        <v>0.01</v>
      </c>
      <c r="AT67" s="10">
        <v>0.155</v>
      </c>
      <c r="AU67" s="10">
        <v>1.0999999999999999E-2</v>
      </c>
      <c r="AV67" s="10">
        <v>7.5179999999999998</v>
      </c>
      <c r="AW67" s="10">
        <v>0.27200000000000002</v>
      </c>
      <c r="AX67" s="10" t="s">
        <v>121</v>
      </c>
      <c r="AY67" s="10">
        <v>8.9999999999999993E-3</v>
      </c>
      <c r="AZ67" s="10">
        <v>1.3520000000000001</v>
      </c>
      <c r="BA67" s="10">
        <v>2.3E-2</v>
      </c>
      <c r="BB67" s="10">
        <v>16.013999999999999</v>
      </c>
      <c r="BC67" s="10">
        <v>0.44400000000000001</v>
      </c>
      <c r="BD67" s="10">
        <v>18.009</v>
      </c>
      <c r="BE67" s="10">
        <v>0.43</v>
      </c>
      <c r="BF67" s="10" t="s">
        <v>121</v>
      </c>
      <c r="BG67" s="10">
        <v>1.7999999999999999E-2</v>
      </c>
      <c r="BH67" s="10">
        <v>6.2210000000000001</v>
      </c>
      <c r="BI67" s="10">
        <v>0.64400000000000002</v>
      </c>
      <c r="BJ67" s="10">
        <v>7.0000000000000001E-3</v>
      </c>
      <c r="BK67" s="10">
        <v>3.0000000000000001E-3</v>
      </c>
      <c r="BL67" s="10">
        <v>7.0000000000000001E-3</v>
      </c>
      <c r="BM67" s="10">
        <v>3.0000000000000001E-3</v>
      </c>
      <c r="BN67" s="10">
        <v>0.32600000000000001</v>
      </c>
      <c r="BO67" s="10">
        <v>3.2000000000000001E-2</v>
      </c>
      <c r="BP67" s="10">
        <v>28.535</v>
      </c>
      <c r="BQ67" s="10">
        <v>0.98799999999999999</v>
      </c>
      <c r="BR67" s="10">
        <v>0.13800000000000001</v>
      </c>
      <c r="BS67" s="10">
        <v>5.0000000000000001E-3</v>
      </c>
      <c r="BT67" s="10">
        <v>0.86</v>
      </c>
      <c r="BU67" s="10">
        <v>0.10100000000000001</v>
      </c>
      <c r="BV67" s="10" t="s">
        <v>121</v>
      </c>
      <c r="BW67" s="10">
        <v>9.1999999999999998E-2</v>
      </c>
      <c r="BX67" s="10" t="s">
        <v>121</v>
      </c>
      <c r="BY67" s="10">
        <v>3.4000000000000002E-2</v>
      </c>
      <c r="BZ67" s="10">
        <v>0.33400000000000002</v>
      </c>
      <c r="CA67" s="10">
        <v>5.1999999999999998E-2</v>
      </c>
      <c r="CB67" s="10">
        <v>11.241</v>
      </c>
      <c r="CC67" s="10">
        <v>3.605</v>
      </c>
      <c r="CD67" s="10">
        <v>0.14199999999999999</v>
      </c>
      <c r="CE67" s="10">
        <v>1.7999999999999999E-2</v>
      </c>
      <c r="CF67" s="10">
        <v>7.0000000000000007E-2</v>
      </c>
      <c r="CG67" s="10">
        <v>5.0000000000000001E-3</v>
      </c>
      <c r="CH67" s="10">
        <v>2E-3</v>
      </c>
      <c r="CI67" s="10">
        <v>1E-3</v>
      </c>
      <c r="CJ67" s="10" t="s">
        <v>121</v>
      </c>
      <c r="CK67" s="10">
        <v>1.0629999999999999</v>
      </c>
      <c r="CL67" s="10" t="s">
        <v>121</v>
      </c>
      <c r="CM67" s="10">
        <v>2E-3</v>
      </c>
      <c r="CN67" s="10">
        <v>3.0000000000000001E-3</v>
      </c>
      <c r="CO67" s="10">
        <v>1E-3</v>
      </c>
      <c r="CP67" s="10">
        <v>1.482</v>
      </c>
      <c r="CQ67" s="10">
        <v>6.6000000000000003E-2</v>
      </c>
      <c r="CR67" s="10" t="s">
        <v>121</v>
      </c>
      <c r="CS67" s="10">
        <v>2E-3</v>
      </c>
      <c r="CT67" s="10" t="s">
        <v>121</v>
      </c>
      <c r="CU67" s="10">
        <v>27.949000000000002</v>
      </c>
      <c r="CV67" s="10">
        <v>0.01</v>
      </c>
      <c r="CW67" s="10">
        <v>1E-3</v>
      </c>
      <c r="CX67" s="10">
        <v>0.161</v>
      </c>
      <c r="CY67" s="10">
        <v>2.3E-2</v>
      </c>
      <c r="CZ67" s="10" t="s">
        <v>121</v>
      </c>
      <c r="DA67" s="10">
        <v>2E-3</v>
      </c>
      <c r="DB67" s="10">
        <v>1.9E-2</v>
      </c>
      <c r="DC67" s="10">
        <v>8.9999999999999993E-3</v>
      </c>
      <c r="DD67" s="10" t="s">
        <v>121</v>
      </c>
      <c r="DE67" s="10">
        <v>3.3000000000000002E-2</v>
      </c>
      <c r="DF67" s="10">
        <v>2.7770000000000001</v>
      </c>
      <c r="DG67" s="10">
        <v>7.9000000000000001E-2</v>
      </c>
      <c r="DH67" s="10">
        <v>4.58</v>
      </c>
      <c r="DI67" s="98">
        <v>9.2999999999999999E-2</v>
      </c>
      <c r="DJ67" s="10" t="s">
        <v>121</v>
      </c>
      <c r="DK67" s="10">
        <v>2E-3</v>
      </c>
      <c r="DL67" s="61" t="str">
        <f t="shared" si="2"/>
        <v>Anlieferung 1-4</v>
      </c>
    </row>
    <row r="68" spans="1:116">
      <c r="A68" s="11">
        <v>44572</v>
      </c>
      <c r="B68" s="64" t="s">
        <v>129</v>
      </c>
      <c r="C68" s="25" t="s">
        <v>162</v>
      </c>
      <c r="H68" s="3" t="e">
        <f>((F68)/(E68/100))</f>
        <v>#DIV/0!</v>
      </c>
      <c r="I68" s="4" t="e">
        <f>E68/F68</f>
        <v>#DIV/0!</v>
      </c>
      <c r="J68" s="4" t="e">
        <f>100/G68</f>
        <v>#DIV/0!</v>
      </c>
      <c r="N68" s="37" t="e">
        <f>M68/(K68/100)</f>
        <v>#DIV/0!</v>
      </c>
      <c r="O68" s="37" t="e">
        <f>N68/J68</f>
        <v>#DIV/0!</v>
      </c>
      <c r="P68" s="5" t="e">
        <f>M68/(L68/100)</f>
        <v>#DIV/0!</v>
      </c>
      <c r="Q68" s="5" t="e">
        <f>P68*I68</f>
        <v>#DIV/0!</v>
      </c>
      <c r="U68" s="15" t="e">
        <f>100-(T68-R68)/S68*100</f>
        <v>#DIV/0!</v>
      </c>
      <c r="AB68" s="14" t="e">
        <f>((AE68-AC68)*(1000/AD68))*1000</f>
        <v>#DIV/0!</v>
      </c>
      <c r="AF68" s="7" t="e">
        <f>#REF!*0.8</f>
        <v>#REF!</v>
      </c>
      <c r="AH68" s="8" t="e">
        <f>((AG68)*(H68/100))</f>
        <v>#DIV/0!</v>
      </c>
      <c r="AI68" s="7" t="e">
        <f>AG68/AH68</f>
        <v>#DIV/0!</v>
      </c>
      <c r="AO68" s="24" t="s">
        <v>129</v>
      </c>
      <c r="AP68" s="10">
        <v>7.0000000000000001E-3</v>
      </c>
      <c r="AQ68" s="10">
        <v>2E-3</v>
      </c>
      <c r="AR68" s="10">
        <v>3.2000000000000001E-2</v>
      </c>
      <c r="AS68" s="10">
        <v>8.9999999999999993E-3</v>
      </c>
      <c r="AT68" s="10">
        <v>0.158</v>
      </c>
      <c r="AU68" s="10">
        <v>0.01</v>
      </c>
      <c r="AV68" s="10">
        <v>9.9640000000000004</v>
      </c>
      <c r="AW68" s="10">
        <v>0.20499999999999999</v>
      </c>
      <c r="AX68" s="10">
        <v>7.0000000000000001E-3</v>
      </c>
      <c r="AY68" s="10">
        <v>4.0000000000000001E-3</v>
      </c>
      <c r="AZ68" s="10">
        <v>0.11</v>
      </c>
      <c r="BA68" s="10">
        <v>8.9999999999999993E-3</v>
      </c>
      <c r="BB68" s="10">
        <v>4.8959999999999999</v>
      </c>
      <c r="BC68" s="10">
        <v>8.5999999999999993E-2</v>
      </c>
      <c r="BD68" s="10">
        <v>2.621</v>
      </c>
      <c r="BE68" s="10">
        <v>0.06</v>
      </c>
      <c r="BF68" s="10" t="s">
        <v>121</v>
      </c>
      <c r="BG68" s="10">
        <v>0.01</v>
      </c>
      <c r="BH68" s="10">
        <v>3.6829999999999998</v>
      </c>
      <c r="BI68" s="10">
        <v>0.57899999999999996</v>
      </c>
      <c r="BJ68" s="10" t="s">
        <v>121</v>
      </c>
      <c r="BK68" s="10">
        <v>3.0000000000000001E-3</v>
      </c>
      <c r="BL68" s="10" t="s">
        <v>121</v>
      </c>
      <c r="BM68" s="10">
        <v>5.0000000000000001E-3</v>
      </c>
      <c r="BN68" s="10">
        <v>15.629</v>
      </c>
      <c r="BO68" s="10">
        <v>0.64900000000000002</v>
      </c>
      <c r="BP68" s="10">
        <v>35.311</v>
      </c>
      <c r="BQ68" s="10">
        <v>0.89500000000000002</v>
      </c>
      <c r="BR68" s="10">
        <v>3.0000000000000001E-3</v>
      </c>
      <c r="BS68" s="10">
        <v>1E-3</v>
      </c>
      <c r="BT68" s="10">
        <v>2.077</v>
      </c>
      <c r="BU68" s="10">
        <v>0.158</v>
      </c>
      <c r="BV68" s="10" t="s">
        <v>121</v>
      </c>
      <c r="BW68" s="10">
        <v>9.7000000000000003E-2</v>
      </c>
      <c r="BX68" s="10" t="s">
        <v>121</v>
      </c>
      <c r="BY68" s="10">
        <v>1.7000000000000001E-2</v>
      </c>
      <c r="BZ68" s="10">
        <v>1.7090000000000001</v>
      </c>
      <c r="CA68" s="10">
        <v>0.121</v>
      </c>
      <c r="CB68" s="10">
        <v>9.952</v>
      </c>
      <c r="CC68" s="10">
        <v>3.6440000000000001</v>
      </c>
      <c r="CD68" s="10">
        <v>0.26100000000000001</v>
      </c>
      <c r="CE68" s="10">
        <v>0.02</v>
      </c>
      <c r="CF68" s="10">
        <v>6.2E-2</v>
      </c>
      <c r="CG68" s="10">
        <v>3.0000000000000001E-3</v>
      </c>
      <c r="CH68" s="10">
        <v>3.0000000000000001E-3</v>
      </c>
      <c r="CI68" s="10">
        <v>1E-3</v>
      </c>
      <c r="CJ68" s="10" t="s">
        <v>121</v>
      </c>
      <c r="CK68" s="10">
        <v>1.141</v>
      </c>
      <c r="CL68" s="10" t="s">
        <v>121</v>
      </c>
      <c r="CM68" s="10">
        <v>2E-3</v>
      </c>
      <c r="CN68" s="10">
        <v>4.0000000000000001E-3</v>
      </c>
      <c r="CO68" s="10">
        <v>1E-3</v>
      </c>
      <c r="CP68" s="10">
        <v>1.8660000000000001</v>
      </c>
      <c r="CQ68" s="10">
        <v>0.14899999999999999</v>
      </c>
      <c r="CR68" s="10" t="s">
        <v>121</v>
      </c>
      <c r="CS68" s="10">
        <v>2E-3</v>
      </c>
      <c r="CT68" s="10" t="s">
        <v>121</v>
      </c>
      <c r="CU68" s="10">
        <v>30.532</v>
      </c>
      <c r="CV68" s="10">
        <v>0.33600000000000002</v>
      </c>
      <c r="CW68" s="10">
        <v>6.0000000000000001E-3</v>
      </c>
      <c r="CX68" s="10">
        <v>2.9319999999999999</v>
      </c>
      <c r="CY68" s="10">
        <v>0.13200000000000001</v>
      </c>
      <c r="CZ68" s="10" t="s">
        <v>121</v>
      </c>
      <c r="DA68" s="10">
        <v>2E-3</v>
      </c>
      <c r="DB68" s="10" t="s">
        <v>121</v>
      </c>
      <c r="DC68" s="10">
        <v>4.4999999999999998E-2</v>
      </c>
      <c r="DD68" s="10" t="s">
        <v>121</v>
      </c>
      <c r="DE68" s="10">
        <v>8.8999999999999996E-2</v>
      </c>
      <c r="DF68" s="10">
        <v>6.1440000000000001</v>
      </c>
      <c r="DG68" s="10">
        <v>0.104</v>
      </c>
      <c r="DH68" s="10">
        <v>2.2250000000000001</v>
      </c>
      <c r="DI68" s="98">
        <v>3.5999999999999997E-2</v>
      </c>
      <c r="DJ68" s="10" t="s">
        <v>121</v>
      </c>
      <c r="DK68" s="10">
        <v>2E-3</v>
      </c>
      <c r="DL68" s="61" t="str">
        <f t="shared" si="2"/>
        <v>Anlieferung 1-5</v>
      </c>
    </row>
    <row r="69" spans="1:116">
      <c r="A69" s="11">
        <v>44572</v>
      </c>
      <c r="B69" s="64" t="s">
        <v>130</v>
      </c>
      <c r="C69" s="25" t="s">
        <v>162</v>
      </c>
      <c r="H69" s="3" t="e">
        <f>((F69)/(E69/100))</f>
        <v>#DIV/0!</v>
      </c>
      <c r="I69" s="4" t="e">
        <f>E69/F69</f>
        <v>#DIV/0!</v>
      </c>
      <c r="J69" s="4" t="e">
        <f>100/G69</f>
        <v>#DIV/0!</v>
      </c>
      <c r="N69" s="37" t="e">
        <f>M69/(K69/100)</f>
        <v>#DIV/0!</v>
      </c>
      <c r="O69" s="37" t="e">
        <f>N69/J69</f>
        <v>#DIV/0!</v>
      </c>
      <c r="P69" s="5" t="e">
        <f>M69/(L69/100)</f>
        <v>#DIV/0!</v>
      </c>
      <c r="Q69" s="5" t="e">
        <f>P69*I69</f>
        <v>#DIV/0!</v>
      </c>
      <c r="U69" s="15" t="e">
        <f>100-(T69-R69)/S69*100</f>
        <v>#DIV/0!</v>
      </c>
      <c r="AB69" s="14" t="e">
        <f>((AE69-AC69)*(1000/AD69))*1000</f>
        <v>#DIV/0!</v>
      </c>
      <c r="AF69" s="7" t="e">
        <f>#REF!*0.8</f>
        <v>#REF!</v>
      </c>
      <c r="AH69" s="8" t="e">
        <f>((AG69)*(H69/100))</f>
        <v>#DIV/0!</v>
      </c>
      <c r="AI69" s="7" t="e">
        <f>AG69/AH69</f>
        <v>#DIV/0!</v>
      </c>
      <c r="AO69" s="24" t="s">
        <v>130</v>
      </c>
      <c r="AP69" s="10">
        <v>8.0000000000000002E-3</v>
      </c>
      <c r="AQ69" s="10">
        <v>2E-3</v>
      </c>
      <c r="AR69" s="10">
        <v>4.9000000000000002E-2</v>
      </c>
      <c r="AS69" s="10">
        <v>8.0000000000000002E-3</v>
      </c>
      <c r="AT69" s="10">
        <v>2.3660000000000001</v>
      </c>
      <c r="AU69" s="10">
        <v>4.9000000000000002E-2</v>
      </c>
      <c r="AV69" s="10">
        <v>1.8129999999999999</v>
      </c>
      <c r="AW69" s="10">
        <v>3.5999999999999997E-2</v>
      </c>
      <c r="AX69" s="10" t="s">
        <v>121</v>
      </c>
      <c r="AY69" s="10">
        <v>3.0000000000000001E-3</v>
      </c>
      <c r="AZ69" s="10">
        <v>0.69399999999999995</v>
      </c>
      <c r="BA69" s="10">
        <v>1.7999999999999999E-2</v>
      </c>
      <c r="BB69" s="10">
        <v>4.9870000000000001</v>
      </c>
      <c r="BC69" s="10">
        <v>9.4E-2</v>
      </c>
      <c r="BD69" s="10">
        <v>14.515000000000001</v>
      </c>
      <c r="BE69" s="10">
        <v>0.31</v>
      </c>
      <c r="BF69" s="10" t="s">
        <v>121</v>
      </c>
      <c r="BG69" s="10">
        <v>0.01</v>
      </c>
      <c r="BH69" s="10">
        <v>3.512</v>
      </c>
      <c r="BI69" s="10">
        <v>0.40799999999999997</v>
      </c>
      <c r="BJ69" s="10">
        <v>8.9999999999999993E-3</v>
      </c>
      <c r="BK69" s="10">
        <v>2E-3</v>
      </c>
      <c r="BL69" s="10">
        <v>4.0000000000000001E-3</v>
      </c>
      <c r="BM69" s="10">
        <v>2E-3</v>
      </c>
      <c r="BN69" s="10">
        <v>5.9740000000000002</v>
      </c>
      <c r="BO69" s="10">
        <v>0.26</v>
      </c>
      <c r="BP69" s="10">
        <v>54.151000000000003</v>
      </c>
      <c r="BQ69" s="10">
        <v>0.498</v>
      </c>
      <c r="BR69" s="10">
        <v>1.2E-2</v>
      </c>
      <c r="BS69" s="10">
        <v>1E-3</v>
      </c>
      <c r="BT69" s="10">
        <v>1.4910000000000001</v>
      </c>
      <c r="BU69" s="10">
        <v>0.113</v>
      </c>
      <c r="BV69" s="10" t="s">
        <v>121</v>
      </c>
      <c r="BW69" s="10">
        <v>6.8000000000000005E-2</v>
      </c>
      <c r="BX69" s="10" t="s">
        <v>121</v>
      </c>
      <c r="BY69" s="10">
        <v>2.8000000000000001E-2</v>
      </c>
      <c r="BZ69" s="10">
        <v>0.55500000000000005</v>
      </c>
      <c r="CA69" s="10">
        <v>4.9000000000000002E-2</v>
      </c>
      <c r="CB69" s="10">
        <v>3.895</v>
      </c>
      <c r="CC69" s="10">
        <v>2.573</v>
      </c>
      <c r="CD69" s="10">
        <v>0.186</v>
      </c>
      <c r="CE69" s="10">
        <v>1.7000000000000001E-2</v>
      </c>
      <c r="CF69" s="10">
        <v>1.399</v>
      </c>
      <c r="CG69" s="10">
        <v>0.02</v>
      </c>
      <c r="CH69" s="10">
        <v>2E-3</v>
      </c>
      <c r="CI69" s="10">
        <v>1E-3</v>
      </c>
      <c r="CJ69" s="10" t="s">
        <v>121</v>
      </c>
      <c r="CK69" s="10">
        <v>1.214</v>
      </c>
      <c r="CL69" s="10" t="s">
        <v>121</v>
      </c>
      <c r="CM69" s="10">
        <v>2E-3</v>
      </c>
      <c r="CN69" s="10">
        <v>3.0000000000000001E-3</v>
      </c>
      <c r="CO69" s="10">
        <v>1E-3</v>
      </c>
      <c r="CP69" s="10">
        <v>2.6440000000000001</v>
      </c>
      <c r="CQ69" s="10">
        <v>0.155</v>
      </c>
      <c r="CR69" s="10" t="s">
        <v>121</v>
      </c>
      <c r="CS69" s="10">
        <v>2E-3</v>
      </c>
      <c r="CT69" s="10" t="s">
        <v>121</v>
      </c>
      <c r="CU69" s="10">
        <v>29.077000000000002</v>
      </c>
      <c r="CV69" s="10">
        <v>0.14299999999999999</v>
      </c>
      <c r="CW69" s="10">
        <v>3.0000000000000001E-3</v>
      </c>
      <c r="CX69" s="10">
        <v>0.32500000000000001</v>
      </c>
      <c r="CY69" s="10">
        <v>5.5E-2</v>
      </c>
      <c r="CZ69" s="10" t="s">
        <v>121</v>
      </c>
      <c r="DA69" s="10">
        <v>2E-3</v>
      </c>
      <c r="DB69" s="10" t="s">
        <v>121</v>
      </c>
      <c r="DC69" s="10">
        <v>3.7999999999999999E-2</v>
      </c>
      <c r="DD69" s="10" t="s">
        <v>121</v>
      </c>
      <c r="DE69" s="10">
        <v>2.1000000000000001E-2</v>
      </c>
      <c r="DF69" s="10">
        <v>0.93500000000000005</v>
      </c>
      <c r="DG69" s="10">
        <v>2.1000000000000001E-2</v>
      </c>
      <c r="DH69" s="10">
        <v>0.26700000000000002</v>
      </c>
      <c r="DI69" s="98">
        <v>4.0000000000000001E-3</v>
      </c>
      <c r="DJ69" s="10" t="s">
        <v>121</v>
      </c>
      <c r="DK69" s="10">
        <v>2E-3</v>
      </c>
      <c r="DL69" s="61" t="str">
        <f t="shared" si="2"/>
        <v>Anlieferung 1-6</v>
      </c>
    </row>
    <row r="70" spans="1:116">
      <c r="A70" s="11">
        <v>44572</v>
      </c>
      <c r="B70" s="64" t="s">
        <v>131</v>
      </c>
      <c r="C70" s="25" t="s">
        <v>162</v>
      </c>
      <c r="H70" s="3" t="e">
        <f>((F70)/(E70/100))</f>
        <v>#DIV/0!</v>
      </c>
      <c r="I70" s="4" t="e">
        <f>E70/F70</f>
        <v>#DIV/0!</v>
      </c>
      <c r="J70" s="4" t="e">
        <f>100/G70</f>
        <v>#DIV/0!</v>
      </c>
      <c r="N70" s="37" t="e">
        <f>M70/(K70/100)</f>
        <v>#DIV/0!</v>
      </c>
      <c r="O70" s="37" t="e">
        <f>N70/J70</f>
        <v>#DIV/0!</v>
      </c>
      <c r="P70" s="5" t="e">
        <f>M70/(L70/100)</f>
        <v>#DIV/0!</v>
      </c>
      <c r="Q70" s="5" t="e">
        <f>P70*I70</f>
        <v>#DIV/0!</v>
      </c>
      <c r="U70" s="15" t="e">
        <f>100-(T70-R70)/S70*100</f>
        <v>#DIV/0!</v>
      </c>
      <c r="AB70" s="14" t="e">
        <f>((AE70-AC70)*(1000/AD70))*1000</f>
        <v>#DIV/0!</v>
      </c>
      <c r="AF70" s="7" t="e">
        <f>#REF!*0.8</f>
        <v>#REF!</v>
      </c>
      <c r="AH70" s="8" t="e">
        <f>((AG70)*(H70/100))</f>
        <v>#DIV/0!</v>
      </c>
      <c r="AI70" s="7" t="e">
        <f>AG70/AH70</f>
        <v>#DIV/0!</v>
      </c>
      <c r="AO70" s="24" t="s">
        <v>131</v>
      </c>
      <c r="AP70" s="10" t="s">
        <v>121</v>
      </c>
      <c r="AQ70" s="10">
        <v>3.0000000000000001E-3</v>
      </c>
      <c r="AR70" s="10">
        <v>2.1000000000000001E-2</v>
      </c>
      <c r="AS70" s="10">
        <v>8.9999999999999993E-3</v>
      </c>
      <c r="AT70" s="10">
        <v>7.2999999999999995E-2</v>
      </c>
      <c r="AU70" s="10">
        <v>6.0000000000000001E-3</v>
      </c>
      <c r="AV70" s="10">
        <v>3.47</v>
      </c>
      <c r="AW70" s="10">
        <v>0.09</v>
      </c>
      <c r="AX70" s="10">
        <v>5.0000000000000001E-3</v>
      </c>
      <c r="AY70" s="10">
        <v>3.0000000000000001E-3</v>
      </c>
      <c r="AZ70" s="10">
        <v>0.61</v>
      </c>
      <c r="BA70" s="10">
        <v>1.4999999999999999E-2</v>
      </c>
      <c r="BB70" s="10">
        <v>6.4219999999999997</v>
      </c>
      <c r="BC70" s="10">
        <v>0.17899999999999999</v>
      </c>
      <c r="BD70" s="10">
        <v>14.273</v>
      </c>
      <c r="BE70" s="10">
        <v>0.378</v>
      </c>
      <c r="BF70" s="10" t="s">
        <v>121</v>
      </c>
      <c r="BG70" s="10">
        <v>8.0000000000000002E-3</v>
      </c>
      <c r="BH70" s="10">
        <v>2.6549999999999998</v>
      </c>
      <c r="BI70" s="10">
        <v>0.35799999999999998</v>
      </c>
      <c r="BJ70" s="10">
        <v>4.0000000000000001E-3</v>
      </c>
      <c r="BK70" s="10">
        <v>2E-3</v>
      </c>
      <c r="BL70" s="10" t="s">
        <v>121</v>
      </c>
      <c r="BM70" s="10">
        <v>4.0000000000000001E-3</v>
      </c>
      <c r="BN70" s="10">
        <v>3.6709999999999998</v>
      </c>
      <c r="BO70" s="10">
        <v>0.153</v>
      </c>
      <c r="BP70" s="10">
        <v>52.451999999999998</v>
      </c>
      <c r="BQ70" s="10">
        <v>0.623</v>
      </c>
      <c r="BR70" s="10">
        <v>3.0000000000000001E-3</v>
      </c>
      <c r="BS70" s="10">
        <v>1E-3</v>
      </c>
      <c r="BT70" s="10">
        <v>1.2689999999999999</v>
      </c>
      <c r="BU70" s="10">
        <v>8.2000000000000003E-2</v>
      </c>
      <c r="BV70" s="10" t="s">
        <v>121</v>
      </c>
      <c r="BW70" s="10">
        <v>7.9000000000000001E-2</v>
      </c>
      <c r="BX70" s="10" t="s">
        <v>121</v>
      </c>
      <c r="BY70" s="10">
        <v>3.1E-2</v>
      </c>
      <c r="BZ70" s="10">
        <v>0.34599999999999997</v>
      </c>
      <c r="CA70" s="10">
        <v>3.6999999999999998E-2</v>
      </c>
      <c r="CB70" s="10">
        <v>6.2859999999999996</v>
      </c>
      <c r="CC70" s="10">
        <v>2.254</v>
      </c>
      <c r="CD70" s="10">
        <v>0.13100000000000001</v>
      </c>
      <c r="CE70" s="10">
        <v>1.6E-2</v>
      </c>
      <c r="CF70" s="10" t="s">
        <v>121</v>
      </c>
      <c r="CG70" s="10">
        <v>7.0000000000000001E-3</v>
      </c>
      <c r="CH70" s="10">
        <v>5.0000000000000001E-3</v>
      </c>
      <c r="CI70" s="10">
        <v>1E-3</v>
      </c>
      <c r="CJ70" s="10" t="s">
        <v>121</v>
      </c>
      <c r="CK70" s="10">
        <v>0.89400000000000002</v>
      </c>
      <c r="CL70" s="10" t="s">
        <v>121</v>
      </c>
      <c r="CM70" s="10">
        <v>2E-3</v>
      </c>
      <c r="CN70" s="10">
        <v>3.0000000000000001E-3</v>
      </c>
      <c r="CO70" s="10">
        <v>1E-3</v>
      </c>
      <c r="CP70" s="10">
        <v>0.95799999999999996</v>
      </c>
      <c r="CQ70" s="10">
        <v>5.0999999999999997E-2</v>
      </c>
      <c r="CR70" s="10" t="s">
        <v>121</v>
      </c>
      <c r="CS70" s="10">
        <v>2E-3</v>
      </c>
      <c r="CT70" s="10" t="s">
        <v>121</v>
      </c>
      <c r="CU70" s="10">
        <v>25.193999999999999</v>
      </c>
      <c r="CV70" s="10">
        <v>8.5999999999999993E-2</v>
      </c>
      <c r="CW70" s="10">
        <v>2E-3</v>
      </c>
      <c r="CX70" s="10">
        <v>0.151</v>
      </c>
      <c r="CY70" s="10">
        <v>3.7999999999999999E-2</v>
      </c>
      <c r="CZ70" s="10" t="s">
        <v>121</v>
      </c>
      <c r="DA70" s="10">
        <v>2E-3</v>
      </c>
      <c r="DB70" s="10" t="s">
        <v>121</v>
      </c>
      <c r="DC70" s="10">
        <v>2.3E-2</v>
      </c>
      <c r="DD70" s="10" t="s">
        <v>121</v>
      </c>
      <c r="DE70" s="10">
        <v>2.1000000000000001E-2</v>
      </c>
      <c r="DF70" s="10">
        <v>0.66100000000000003</v>
      </c>
      <c r="DG70" s="10">
        <v>2.1999999999999999E-2</v>
      </c>
      <c r="DH70" s="10">
        <v>6.4390000000000001</v>
      </c>
      <c r="DI70" s="98">
        <v>0.106</v>
      </c>
      <c r="DJ70" s="10" t="s">
        <v>121</v>
      </c>
      <c r="DK70" s="10">
        <v>2E-3</v>
      </c>
      <c r="DL70" s="61" t="str">
        <f t="shared" si="2"/>
        <v>Anlieferung 1-7</v>
      </c>
    </row>
    <row r="71" spans="1:116">
      <c r="A71" s="11">
        <v>44572</v>
      </c>
      <c r="B71" s="64" t="s">
        <v>132</v>
      </c>
      <c r="C71" s="25" t="s">
        <v>162</v>
      </c>
      <c r="H71" s="3" t="e">
        <f>((F71)/(E71/100))</f>
        <v>#DIV/0!</v>
      </c>
      <c r="I71" s="4" t="e">
        <f>E71/F71</f>
        <v>#DIV/0!</v>
      </c>
      <c r="J71" s="4" t="e">
        <f>100/G71</f>
        <v>#DIV/0!</v>
      </c>
      <c r="N71" s="37" t="e">
        <f>M71/(K71/100)</f>
        <v>#DIV/0!</v>
      </c>
      <c r="O71" s="37" t="e">
        <f>N71/J71</f>
        <v>#DIV/0!</v>
      </c>
      <c r="P71" s="5" t="e">
        <f>M71/(L71/100)</f>
        <v>#DIV/0!</v>
      </c>
      <c r="Q71" s="5" t="e">
        <f>P71*I71</f>
        <v>#DIV/0!</v>
      </c>
      <c r="U71" s="15" t="e">
        <f>100-(T71-R71)/S71*100</f>
        <v>#DIV/0!</v>
      </c>
      <c r="AB71" s="14" t="e">
        <f>((AE71-AC71)*(1000/AD71))*1000</f>
        <v>#DIV/0!</v>
      </c>
      <c r="AF71" s="7" t="e">
        <f>#REF!*0.8</f>
        <v>#REF!</v>
      </c>
      <c r="AH71" s="8" t="e">
        <f>((AG71)*(H71/100))</f>
        <v>#DIV/0!</v>
      </c>
      <c r="AI71" s="7" t="e">
        <f>AG71/AH71</f>
        <v>#DIV/0!</v>
      </c>
      <c r="AO71" s="24" t="s">
        <v>132</v>
      </c>
      <c r="AP71" s="10" t="s">
        <v>121</v>
      </c>
      <c r="AQ71" s="10">
        <v>3.0000000000000001E-3</v>
      </c>
      <c r="AR71" s="10">
        <v>0.04</v>
      </c>
      <c r="AS71" s="10">
        <v>8.9999999999999993E-3</v>
      </c>
      <c r="AT71" s="10">
        <v>0.41199999999999998</v>
      </c>
      <c r="AU71" s="10">
        <v>1.2999999999999999E-2</v>
      </c>
      <c r="AV71" s="10">
        <v>5.0730000000000004</v>
      </c>
      <c r="AW71" s="10">
        <v>0.105</v>
      </c>
      <c r="AX71" s="10">
        <v>5.0000000000000001E-3</v>
      </c>
      <c r="AY71" s="10">
        <v>3.0000000000000001E-3</v>
      </c>
      <c r="AZ71" s="10">
        <v>0.94199999999999995</v>
      </c>
      <c r="BA71" s="10">
        <v>1.9E-2</v>
      </c>
      <c r="BB71" s="10">
        <v>6.0179999999999998</v>
      </c>
      <c r="BC71" s="10">
        <v>9.8000000000000004E-2</v>
      </c>
      <c r="BD71" s="10">
        <v>28.227</v>
      </c>
      <c r="BE71" s="10">
        <v>0.41499999999999998</v>
      </c>
      <c r="BF71" s="10" t="s">
        <v>121</v>
      </c>
      <c r="BG71" s="10">
        <v>1.0999999999999999E-2</v>
      </c>
      <c r="BH71" s="10">
        <v>3.7829999999999999</v>
      </c>
      <c r="BI71" s="10">
        <v>0.42799999999999999</v>
      </c>
      <c r="BJ71" s="10">
        <v>6.0000000000000001E-3</v>
      </c>
      <c r="BK71" s="10">
        <v>2E-3</v>
      </c>
      <c r="BL71" s="10">
        <v>7.0000000000000001E-3</v>
      </c>
      <c r="BM71" s="10">
        <v>3.0000000000000001E-3</v>
      </c>
      <c r="BN71" s="10">
        <v>4.3360000000000003</v>
      </c>
      <c r="BO71" s="10">
        <v>0.16200000000000001</v>
      </c>
      <c r="BP71" s="10">
        <v>42.143999999999998</v>
      </c>
      <c r="BQ71" s="10">
        <v>0.66400000000000003</v>
      </c>
      <c r="BR71" s="10">
        <v>2.9000000000000001E-2</v>
      </c>
      <c r="BS71" s="10">
        <v>2E-3</v>
      </c>
      <c r="BT71" s="10">
        <v>0.67400000000000004</v>
      </c>
      <c r="BU71" s="10">
        <v>9.2999999999999999E-2</v>
      </c>
      <c r="BV71" s="10" t="s">
        <v>121</v>
      </c>
      <c r="BW71" s="10">
        <v>6.6000000000000003E-2</v>
      </c>
      <c r="BX71" s="10" t="s">
        <v>121</v>
      </c>
      <c r="BY71" s="10">
        <v>3.9E-2</v>
      </c>
      <c r="BZ71" s="10">
        <v>7.8E-2</v>
      </c>
      <c r="CA71" s="10">
        <v>4.7E-2</v>
      </c>
      <c r="CB71" s="10" t="s">
        <v>121</v>
      </c>
      <c r="CC71" s="10">
        <v>4.1680000000000001</v>
      </c>
      <c r="CD71" s="10">
        <v>0.255</v>
      </c>
      <c r="CE71" s="10">
        <v>1.7999999999999999E-2</v>
      </c>
      <c r="CF71" s="10">
        <v>0.20599999999999999</v>
      </c>
      <c r="CG71" s="10">
        <v>4.0000000000000001E-3</v>
      </c>
      <c r="CH71" s="10">
        <v>2E-3</v>
      </c>
      <c r="CI71" s="10">
        <v>1E-3</v>
      </c>
      <c r="CJ71" s="10" t="s">
        <v>121</v>
      </c>
      <c r="CK71" s="10">
        <v>0.72699999999999998</v>
      </c>
      <c r="CL71" s="10" t="s">
        <v>121</v>
      </c>
      <c r="CM71" s="10">
        <v>2E-3</v>
      </c>
      <c r="CN71" s="10" t="s">
        <v>121</v>
      </c>
      <c r="CO71" s="10">
        <v>2E-3</v>
      </c>
      <c r="CP71" s="10">
        <v>1.56</v>
      </c>
      <c r="CQ71" s="10">
        <v>6.5000000000000002E-2</v>
      </c>
      <c r="CR71" s="10" t="s">
        <v>121</v>
      </c>
      <c r="CS71" s="10">
        <v>2E-3</v>
      </c>
      <c r="CT71" s="10" t="s">
        <v>121</v>
      </c>
      <c r="CU71" s="10">
        <v>21.187999999999999</v>
      </c>
      <c r="CV71" s="10">
        <v>9.4E-2</v>
      </c>
      <c r="CW71" s="10">
        <v>2E-3</v>
      </c>
      <c r="CX71" s="10">
        <v>9.6000000000000002E-2</v>
      </c>
      <c r="CY71" s="10">
        <v>5.6000000000000001E-2</v>
      </c>
      <c r="CZ71" s="10" t="s">
        <v>121</v>
      </c>
      <c r="DA71" s="10">
        <v>2E-3</v>
      </c>
      <c r="DB71" s="10" t="s">
        <v>121</v>
      </c>
      <c r="DC71" s="10">
        <v>5.0999999999999997E-2</v>
      </c>
      <c r="DD71" s="10" t="s">
        <v>121</v>
      </c>
      <c r="DE71" s="10">
        <v>2.5999999999999999E-2</v>
      </c>
      <c r="DF71" s="10">
        <v>1.5069999999999999</v>
      </c>
      <c r="DG71" s="10">
        <v>2.9000000000000001E-2</v>
      </c>
      <c r="DH71" s="10">
        <v>1.129</v>
      </c>
      <c r="DI71" s="98">
        <v>1.7999999999999999E-2</v>
      </c>
      <c r="DJ71" s="10" t="s">
        <v>121</v>
      </c>
      <c r="DK71" s="10">
        <v>2E-3</v>
      </c>
      <c r="DL71" s="61" t="str">
        <f t="shared" si="2"/>
        <v>Anlieferung 1-8</v>
      </c>
    </row>
    <row r="72" spans="1:116">
      <c r="A72" s="11">
        <v>44572</v>
      </c>
      <c r="B72" s="64" t="s">
        <v>133</v>
      </c>
      <c r="C72" s="25" t="s">
        <v>162</v>
      </c>
      <c r="H72" s="3" t="e">
        <f>((F72)/(E72/100))</f>
        <v>#DIV/0!</v>
      </c>
      <c r="I72" s="4" t="e">
        <f>E72/F72</f>
        <v>#DIV/0!</v>
      </c>
      <c r="J72" s="4" t="e">
        <f>100/G72</f>
        <v>#DIV/0!</v>
      </c>
      <c r="N72" s="37" t="e">
        <f>M72/(K72/100)</f>
        <v>#DIV/0!</v>
      </c>
      <c r="O72" s="37" t="e">
        <f>N72/J72</f>
        <v>#DIV/0!</v>
      </c>
      <c r="P72" s="5" t="e">
        <f>M72/(L72/100)</f>
        <v>#DIV/0!</v>
      </c>
      <c r="Q72" s="5" t="e">
        <f>P72*I72</f>
        <v>#DIV/0!</v>
      </c>
      <c r="U72" s="15" t="e">
        <f>100-(T72-R72)/S72*100</f>
        <v>#DIV/0!</v>
      </c>
      <c r="AB72" s="14" t="e">
        <f>((AE72-AC72)*(1000/AD72))*1000</f>
        <v>#DIV/0!</v>
      </c>
      <c r="AF72" s="7" t="e">
        <f>#REF!*0.8</f>
        <v>#REF!</v>
      </c>
      <c r="AH72" s="8" t="e">
        <f>((AG72)*(H72/100))</f>
        <v>#DIV/0!</v>
      </c>
      <c r="AI72" s="7" t="e">
        <f>AG72/AH72</f>
        <v>#DIV/0!</v>
      </c>
      <c r="AO72" s="24" t="s">
        <v>133</v>
      </c>
      <c r="AP72" s="10">
        <v>4.0000000000000001E-3</v>
      </c>
      <c r="AQ72" s="10">
        <v>1E-3</v>
      </c>
      <c r="AR72" s="10">
        <v>2.1999999999999999E-2</v>
      </c>
      <c r="AS72" s="10">
        <v>6.0000000000000001E-3</v>
      </c>
      <c r="AT72" s="10">
        <v>0.59299999999999997</v>
      </c>
      <c r="AU72" s="10">
        <v>1.0999999999999999E-2</v>
      </c>
      <c r="AV72" s="10">
        <v>2.7360000000000002</v>
      </c>
      <c r="AW72" s="10">
        <v>3.7999999999999999E-2</v>
      </c>
      <c r="AX72" s="10">
        <v>5.0000000000000001E-3</v>
      </c>
      <c r="AY72" s="10">
        <v>2E-3</v>
      </c>
      <c r="AZ72" s="10">
        <v>0.65700000000000003</v>
      </c>
      <c r="BA72" s="10">
        <v>1.4E-2</v>
      </c>
      <c r="BB72" s="10">
        <v>2.7519999999999998</v>
      </c>
      <c r="BC72" s="10">
        <v>4.4999999999999998E-2</v>
      </c>
      <c r="BD72" s="10">
        <v>9.7729999999999997</v>
      </c>
      <c r="BE72" s="10">
        <v>0.184</v>
      </c>
      <c r="BF72" s="10" t="s">
        <v>121</v>
      </c>
      <c r="BG72" s="10">
        <v>8.0000000000000002E-3</v>
      </c>
      <c r="BH72" s="10">
        <v>1.9830000000000001</v>
      </c>
      <c r="BI72" s="10">
        <v>0.26800000000000002</v>
      </c>
      <c r="BJ72" s="10">
        <v>2E-3</v>
      </c>
      <c r="BK72" s="10">
        <v>1E-3</v>
      </c>
      <c r="BL72" s="10" t="s">
        <v>121</v>
      </c>
      <c r="BM72" s="10">
        <v>3.0000000000000001E-3</v>
      </c>
      <c r="BN72" s="10">
        <v>2.93</v>
      </c>
      <c r="BO72" s="10">
        <v>9.4E-2</v>
      </c>
      <c r="BP72" s="10">
        <v>69.19</v>
      </c>
      <c r="BQ72" s="10">
        <v>0.26200000000000001</v>
      </c>
      <c r="BR72" s="10">
        <v>3.6999999999999998E-2</v>
      </c>
      <c r="BS72" s="10">
        <v>2E-3</v>
      </c>
      <c r="BT72" s="10">
        <v>3.41</v>
      </c>
      <c r="BU72" s="10">
        <v>0.13300000000000001</v>
      </c>
      <c r="BV72" s="10" t="s">
        <v>121</v>
      </c>
      <c r="BW72" s="10">
        <v>7.6999999999999999E-2</v>
      </c>
      <c r="BX72" s="10" t="s">
        <v>121</v>
      </c>
      <c r="BY72" s="10">
        <v>2.1000000000000001E-2</v>
      </c>
      <c r="BZ72" s="10">
        <v>0.19400000000000001</v>
      </c>
      <c r="CA72" s="10">
        <v>0.03</v>
      </c>
      <c r="CB72" s="10">
        <v>2.5779999999999998</v>
      </c>
      <c r="CC72" s="10">
        <v>1.7070000000000001</v>
      </c>
      <c r="CD72" s="10">
        <v>0.121</v>
      </c>
      <c r="CE72" s="10">
        <v>1.2E-2</v>
      </c>
      <c r="CF72" s="10">
        <v>0.27900000000000003</v>
      </c>
      <c r="CG72" s="10">
        <v>4.0000000000000001E-3</v>
      </c>
      <c r="CH72" s="10" t="s">
        <v>121</v>
      </c>
      <c r="CI72" s="10">
        <v>2E-3</v>
      </c>
      <c r="CJ72" s="10" t="s">
        <v>121</v>
      </c>
      <c r="CK72" s="10">
        <v>0.63900000000000001</v>
      </c>
      <c r="CL72" s="10" t="s">
        <v>121</v>
      </c>
      <c r="CM72" s="10">
        <v>2E-3</v>
      </c>
      <c r="CN72" s="10" t="s">
        <v>121</v>
      </c>
      <c r="CO72" s="10">
        <v>2E-3</v>
      </c>
      <c r="CP72" s="10">
        <v>1.0149999999999999</v>
      </c>
      <c r="CQ72" s="10">
        <v>0.04</v>
      </c>
      <c r="CR72" s="10" t="s">
        <v>121</v>
      </c>
      <c r="CS72" s="10">
        <v>2E-3</v>
      </c>
      <c r="CT72" s="10" t="s">
        <v>121</v>
      </c>
      <c r="CU72" s="10">
        <v>22.802</v>
      </c>
      <c r="CV72" s="10">
        <v>7.3999999999999996E-2</v>
      </c>
      <c r="CW72" s="10">
        <v>1E-3</v>
      </c>
      <c r="CX72" s="10">
        <v>0.112</v>
      </c>
      <c r="CY72" s="10">
        <v>3.1E-2</v>
      </c>
      <c r="CZ72" s="10" t="s">
        <v>121</v>
      </c>
      <c r="DA72" s="10">
        <v>2E-3</v>
      </c>
      <c r="DB72" s="10" t="s">
        <v>121</v>
      </c>
      <c r="DC72" s="10">
        <v>1.9E-2</v>
      </c>
      <c r="DD72" s="10" t="s">
        <v>121</v>
      </c>
      <c r="DE72" s="10">
        <v>0.02</v>
      </c>
      <c r="DF72" s="10">
        <v>1.3029999999999999</v>
      </c>
      <c r="DG72" s="10">
        <v>2.3E-2</v>
      </c>
      <c r="DH72" s="10">
        <v>0.22700000000000001</v>
      </c>
      <c r="DI72" s="98">
        <v>3.0000000000000001E-3</v>
      </c>
      <c r="DJ72" s="10" t="s">
        <v>121</v>
      </c>
      <c r="DK72" s="10">
        <v>2E-3</v>
      </c>
      <c r="DL72" s="61" t="str">
        <f t="shared" si="2"/>
        <v>Anlieferung 1-9</v>
      </c>
    </row>
    <row r="73" spans="1:116">
      <c r="A73" s="11">
        <v>44572</v>
      </c>
      <c r="B73" s="64" t="s">
        <v>134</v>
      </c>
      <c r="C73" s="25" t="s">
        <v>162</v>
      </c>
      <c r="H73" s="3" t="e">
        <f>((F73)/(E73/100))</f>
        <v>#DIV/0!</v>
      </c>
      <c r="I73" s="4" t="e">
        <f>E73/F73</f>
        <v>#DIV/0!</v>
      </c>
      <c r="J73" s="4" t="e">
        <f>100/G73</f>
        <v>#DIV/0!</v>
      </c>
      <c r="N73" s="37" t="e">
        <f>M73/(K73/100)</f>
        <v>#DIV/0!</v>
      </c>
      <c r="O73" s="37" t="e">
        <f>N73/J73</f>
        <v>#DIV/0!</v>
      </c>
      <c r="P73" s="5" t="e">
        <f>M73/(L73/100)</f>
        <v>#DIV/0!</v>
      </c>
      <c r="Q73" s="5" t="e">
        <f>P73*I73</f>
        <v>#DIV/0!</v>
      </c>
      <c r="U73" s="15" t="e">
        <f>100-(T73-R73)/S73*100</f>
        <v>#DIV/0!</v>
      </c>
      <c r="AB73" s="14" t="e">
        <f>((AE73-AC73)*(1000/AD73))*1000</f>
        <v>#DIV/0!</v>
      </c>
      <c r="AF73" s="7" t="e">
        <f>#REF!*0.8</f>
        <v>#REF!</v>
      </c>
      <c r="AH73" s="8" t="e">
        <f>((AG73)*(H73/100))</f>
        <v>#DIV/0!</v>
      </c>
      <c r="AI73" s="7" t="e">
        <f>AG73/AH73</f>
        <v>#DIV/0!</v>
      </c>
      <c r="AO73" s="24" t="s">
        <v>134</v>
      </c>
      <c r="AP73" s="10">
        <v>7.0000000000000001E-3</v>
      </c>
      <c r="AQ73" s="10">
        <v>2E-3</v>
      </c>
      <c r="AR73" s="10">
        <v>5.0999999999999997E-2</v>
      </c>
      <c r="AS73" s="10">
        <v>7.0000000000000001E-3</v>
      </c>
      <c r="AT73" s="10">
        <v>2.3860000000000001</v>
      </c>
      <c r="AU73" s="10">
        <v>0.04</v>
      </c>
      <c r="AV73" s="10">
        <v>1.0740000000000001</v>
      </c>
      <c r="AW73" s="10">
        <v>0.02</v>
      </c>
      <c r="AX73" s="10" t="s">
        <v>121</v>
      </c>
      <c r="AY73" s="10">
        <v>3.0000000000000001E-3</v>
      </c>
      <c r="AZ73" s="10">
        <v>1.49</v>
      </c>
      <c r="BA73" s="10">
        <v>0.02</v>
      </c>
      <c r="BB73" s="10">
        <v>7.1790000000000003</v>
      </c>
      <c r="BC73" s="10">
        <v>8.7999999999999995E-2</v>
      </c>
      <c r="BD73" s="10">
        <v>17.303999999999998</v>
      </c>
      <c r="BE73" s="10">
        <v>0.16300000000000001</v>
      </c>
      <c r="BF73" s="10" t="s">
        <v>121</v>
      </c>
      <c r="BG73" s="10">
        <v>8.9999999999999993E-3</v>
      </c>
      <c r="BH73" s="10">
        <v>3.2559999999999998</v>
      </c>
      <c r="BI73" s="10">
        <v>0.34399999999999997</v>
      </c>
      <c r="BJ73" s="10">
        <v>7.0000000000000001E-3</v>
      </c>
      <c r="BK73" s="10">
        <v>2E-3</v>
      </c>
      <c r="BL73" s="10" t="s">
        <v>121</v>
      </c>
      <c r="BM73" s="10">
        <v>4.0000000000000001E-3</v>
      </c>
      <c r="BN73" s="10">
        <v>3.2240000000000002</v>
      </c>
      <c r="BO73" s="10">
        <v>6.6000000000000003E-2</v>
      </c>
      <c r="BP73" s="10">
        <v>50.741999999999997</v>
      </c>
      <c r="BQ73" s="10">
        <v>0.45300000000000001</v>
      </c>
      <c r="BR73" s="10">
        <v>4.0000000000000001E-3</v>
      </c>
      <c r="BS73" s="10">
        <v>1E-3</v>
      </c>
      <c r="BT73" s="10">
        <v>1.389</v>
      </c>
      <c r="BU73" s="10">
        <v>0.09</v>
      </c>
      <c r="BV73" s="10">
        <v>5.8999999999999997E-2</v>
      </c>
      <c r="BW73" s="10">
        <v>3.0000000000000001E-3</v>
      </c>
      <c r="BX73" s="10" t="s">
        <v>121</v>
      </c>
      <c r="BY73" s="10">
        <v>0.03</v>
      </c>
      <c r="BZ73" s="10">
        <v>0.45900000000000002</v>
      </c>
      <c r="CA73" s="10">
        <v>4.1000000000000002E-2</v>
      </c>
      <c r="CB73" s="10" t="s">
        <v>121</v>
      </c>
      <c r="CC73" s="10">
        <v>4.7510000000000003</v>
      </c>
      <c r="CD73" s="10">
        <v>0.20399999999999999</v>
      </c>
      <c r="CE73" s="10">
        <v>1.7999999999999999E-2</v>
      </c>
      <c r="CF73" s="10">
        <v>1.3340000000000001</v>
      </c>
      <c r="CG73" s="10">
        <v>1.9E-2</v>
      </c>
      <c r="CH73" s="10" t="s">
        <v>121</v>
      </c>
      <c r="CI73" s="10">
        <v>2E-3</v>
      </c>
      <c r="CJ73" s="10">
        <v>0.17499999999999999</v>
      </c>
      <c r="CK73" s="10">
        <v>2.1000000000000001E-2</v>
      </c>
      <c r="CL73" s="10" t="s">
        <v>121</v>
      </c>
      <c r="CM73" s="10">
        <v>2E-3</v>
      </c>
      <c r="CN73" s="10">
        <v>3.0000000000000001E-3</v>
      </c>
      <c r="CO73" s="10">
        <v>1E-3</v>
      </c>
      <c r="CP73" s="10">
        <v>2.5630000000000002</v>
      </c>
      <c r="CQ73" s="10">
        <v>2.1999999999999999E-2</v>
      </c>
      <c r="CR73" s="10" t="s">
        <v>121</v>
      </c>
      <c r="CS73" s="10">
        <v>2E-3</v>
      </c>
      <c r="CT73" s="10">
        <v>6.4009999999999998</v>
      </c>
      <c r="CU73" s="10">
        <v>0.10100000000000001</v>
      </c>
      <c r="CV73" s="10">
        <v>7.5999999999999998E-2</v>
      </c>
      <c r="CW73" s="10">
        <v>2E-3</v>
      </c>
      <c r="CX73" s="10">
        <v>0.113</v>
      </c>
      <c r="CY73" s="10">
        <v>4.5999999999999999E-2</v>
      </c>
      <c r="CZ73" s="10" t="s">
        <v>121</v>
      </c>
      <c r="DA73" s="10">
        <v>2E-3</v>
      </c>
      <c r="DB73" s="10" t="s">
        <v>121</v>
      </c>
      <c r="DC73" s="10">
        <v>2.9000000000000001E-2</v>
      </c>
      <c r="DD73" s="10" t="s">
        <v>121</v>
      </c>
      <c r="DE73" s="10">
        <v>1.6E-2</v>
      </c>
      <c r="DF73" s="10">
        <v>0.46</v>
      </c>
      <c r="DG73" s="10">
        <v>1.0999999999999999E-2</v>
      </c>
      <c r="DH73" s="10">
        <v>3.2000000000000001E-2</v>
      </c>
      <c r="DI73" s="98">
        <v>1E-3</v>
      </c>
      <c r="DJ73" s="10" t="s">
        <v>121</v>
      </c>
      <c r="DK73" s="10">
        <v>2E-3</v>
      </c>
      <c r="DL73" s="61" t="str">
        <f t="shared" si="2"/>
        <v>Anlieferung 1-10</v>
      </c>
    </row>
    <row r="74" spans="1:116">
      <c r="A74" s="11">
        <v>44572</v>
      </c>
      <c r="B74" s="64" t="s">
        <v>135</v>
      </c>
      <c r="C74" s="25" t="s">
        <v>162</v>
      </c>
      <c r="H74" s="3" t="e">
        <f>((F74)/(E74/100))</f>
        <v>#DIV/0!</v>
      </c>
      <c r="I74" s="4" t="e">
        <f>E74/F74</f>
        <v>#DIV/0!</v>
      </c>
      <c r="J74" s="4" t="e">
        <f>100/G74</f>
        <v>#DIV/0!</v>
      </c>
      <c r="N74" s="37" t="e">
        <f>M74/(K74/100)</f>
        <v>#DIV/0!</v>
      </c>
      <c r="O74" s="37" t="e">
        <f>N74/J74</f>
        <v>#DIV/0!</v>
      </c>
      <c r="P74" s="5" t="e">
        <f>M74/(L74/100)</f>
        <v>#DIV/0!</v>
      </c>
      <c r="Q74" s="5" t="e">
        <f>P74*I74</f>
        <v>#DIV/0!</v>
      </c>
      <c r="U74" s="15" t="e">
        <f>100-(T74-R74)/S74*100</f>
        <v>#DIV/0!</v>
      </c>
      <c r="AB74" s="14" t="e">
        <f>((AE74-AC74)*(1000/AD74))*1000</f>
        <v>#DIV/0!</v>
      </c>
      <c r="AF74" s="7" t="e">
        <f>#REF!*0.8</f>
        <v>#REF!</v>
      </c>
      <c r="AH74" s="8" t="e">
        <f>((AG74)*(H74/100))</f>
        <v>#DIV/0!</v>
      </c>
      <c r="AI74" s="7" t="e">
        <f>AG74/AH74</f>
        <v>#DIV/0!</v>
      </c>
      <c r="AO74" s="24" t="s">
        <v>135</v>
      </c>
      <c r="AP74" s="10">
        <v>0.01</v>
      </c>
      <c r="AQ74" s="10">
        <v>2E-3</v>
      </c>
      <c r="AR74" s="10">
        <v>0.14299999999999999</v>
      </c>
      <c r="AS74" s="10">
        <v>8.9999999999999993E-3</v>
      </c>
      <c r="AT74" s="10">
        <v>7.4999999999999997E-2</v>
      </c>
      <c r="AU74" s="10">
        <v>5.0000000000000001E-3</v>
      </c>
      <c r="AV74" s="10">
        <v>0.43</v>
      </c>
      <c r="AW74" s="10">
        <v>0.01</v>
      </c>
      <c r="AX74" s="10" t="s">
        <v>121</v>
      </c>
      <c r="AY74" s="10">
        <v>3.0000000000000001E-3</v>
      </c>
      <c r="AZ74" s="10">
        <v>0.183</v>
      </c>
      <c r="BA74" s="10">
        <v>1.0999999999999999E-2</v>
      </c>
      <c r="BB74" s="10">
        <v>1.802</v>
      </c>
      <c r="BC74" s="10">
        <v>2.8000000000000001E-2</v>
      </c>
      <c r="BD74" s="10">
        <v>21.125</v>
      </c>
      <c r="BE74" s="10">
        <v>0.23400000000000001</v>
      </c>
      <c r="BF74" s="10" t="s">
        <v>121</v>
      </c>
      <c r="BG74" s="10">
        <v>8.0000000000000002E-3</v>
      </c>
      <c r="BH74" s="10">
        <v>3.3730000000000002</v>
      </c>
      <c r="BI74" s="10">
        <v>0.35899999999999999</v>
      </c>
      <c r="BJ74" s="10">
        <v>6.0000000000000001E-3</v>
      </c>
      <c r="BK74" s="10">
        <v>2E-3</v>
      </c>
      <c r="BL74" s="10">
        <v>1.4999999999999999E-2</v>
      </c>
      <c r="BM74" s="10">
        <v>2E-3</v>
      </c>
      <c r="BN74" s="10">
        <v>23.556000000000001</v>
      </c>
      <c r="BO74" s="10">
        <v>0.36799999999999999</v>
      </c>
      <c r="BP74" s="10">
        <v>33.491</v>
      </c>
      <c r="BQ74" s="10">
        <v>0.70799999999999996</v>
      </c>
      <c r="BR74" s="10">
        <v>3.0000000000000001E-3</v>
      </c>
      <c r="BS74" s="10">
        <v>1E-3</v>
      </c>
      <c r="BT74" s="10">
        <v>3.3330000000000002</v>
      </c>
      <c r="BU74" s="10">
        <v>9.1999999999999998E-2</v>
      </c>
      <c r="BV74" s="10">
        <v>1.7999999999999999E-2</v>
      </c>
      <c r="BW74" s="10">
        <v>3.0000000000000001E-3</v>
      </c>
      <c r="BX74" s="10" t="s">
        <v>121</v>
      </c>
      <c r="BY74" s="10">
        <v>3.5999999999999997E-2</v>
      </c>
      <c r="BZ74" s="10">
        <v>9.7000000000000003E-2</v>
      </c>
      <c r="CA74" s="10">
        <v>2.8000000000000001E-2</v>
      </c>
      <c r="CB74" s="10" t="s">
        <v>121</v>
      </c>
      <c r="CC74" s="10">
        <v>3.556</v>
      </c>
      <c r="CD74" s="10">
        <v>0.55100000000000005</v>
      </c>
      <c r="CE74" s="10">
        <v>2.1000000000000001E-2</v>
      </c>
      <c r="CF74" s="10">
        <v>0.05</v>
      </c>
      <c r="CG74" s="10">
        <v>1E-3</v>
      </c>
      <c r="CH74" s="10">
        <v>2E-3</v>
      </c>
      <c r="CI74" s="10">
        <v>1E-3</v>
      </c>
      <c r="CJ74" s="10" t="s">
        <v>121</v>
      </c>
      <c r="CK74" s="10">
        <v>3.1E-2</v>
      </c>
      <c r="CL74" s="10" t="s">
        <v>121</v>
      </c>
      <c r="CM74" s="10">
        <v>2E-3</v>
      </c>
      <c r="CN74" s="10" t="s">
        <v>121</v>
      </c>
      <c r="CO74" s="10">
        <v>2E-3</v>
      </c>
      <c r="CP74" s="10">
        <v>1.5189999999999999</v>
      </c>
      <c r="CQ74" s="10">
        <v>1.4E-2</v>
      </c>
      <c r="CR74" s="10" t="s">
        <v>121</v>
      </c>
      <c r="CS74" s="10">
        <v>3.0000000000000001E-3</v>
      </c>
      <c r="CT74" s="10">
        <v>5.0810000000000004</v>
      </c>
      <c r="CU74" s="10">
        <v>8.7999999999999995E-2</v>
      </c>
      <c r="CV74" s="10">
        <v>0.46400000000000002</v>
      </c>
      <c r="CW74" s="10">
        <v>7.0000000000000001E-3</v>
      </c>
      <c r="CX74" s="10" t="s">
        <v>121</v>
      </c>
      <c r="CY74" s="10">
        <v>0.11799999999999999</v>
      </c>
      <c r="CZ74" s="10">
        <v>3.0000000000000001E-3</v>
      </c>
      <c r="DA74" s="10">
        <v>1E-3</v>
      </c>
      <c r="DB74" s="10" t="s">
        <v>121</v>
      </c>
      <c r="DC74" s="10">
        <v>0.05</v>
      </c>
      <c r="DD74" s="10" t="s">
        <v>121</v>
      </c>
      <c r="DE74" s="10">
        <v>2.5999999999999999E-2</v>
      </c>
      <c r="DF74" s="10">
        <v>1.526</v>
      </c>
      <c r="DG74" s="10">
        <v>2.4E-2</v>
      </c>
      <c r="DH74" s="10">
        <v>2.5000000000000001E-2</v>
      </c>
      <c r="DI74" s="98">
        <v>2E-3</v>
      </c>
      <c r="DJ74" s="10" t="s">
        <v>121</v>
      </c>
      <c r="DK74" s="10">
        <v>2E-3</v>
      </c>
      <c r="DL74" s="61" t="str">
        <f t="shared" si="2"/>
        <v>Anlieferung 1-11</v>
      </c>
    </row>
    <row r="75" spans="1:116">
      <c r="A75" s="11">
        <v>44572</v>
      </c>
      <c r="B75" s="64" t="s">
        <v>136</v>
      </c>
      <c r="C75" s="25" t="s">
        <v>162</v>
      </c>
      <c r="H75" s="3" t="e">
        <f>((F75)/(E75/100))</f>
        <v>#DIV/0!</v>
      </c>
      <c r="I75" s="4" t="e">
        <f>E75/F75</f>
        <v>#DIV/0!</v>
      </c>
      <c r="J75" s="4" t="e">
        <f>100/G75</f>
        <v>#DIV/0!</v>
      </c>
      <c r="N75" s="37" t="e">
        <f>M75/(K75/100)</f>
        <v>#DIV/0!</v>
      </c>
      <c r="O75" s="37" t="e">
        <f>N75/J75</f>
        <v>#DIV/0!</v>
      </c>
      <c r="P75" s="5" t="e">
        <f>M75/(L75/100)</f>
        <v>#DIV/0!</v>
      </c>
      <c r="Q75" s="5" t="e">
        <f>P75*I75</f>
        <v>#DIV/0!</v>
      </c>
      <c r="U75" s="15" t="e">
        <f>100-(T75-R75)/S75*100</f>
        <v>#DIV/0!</v>
      </c>
      <c r="AB75" s="14" t="e">
        <f>((AE75-AC75)*(1000/AD75))*1000</f>
        <v>#DIV/0!</v>
      </c>
      <c r="AF75" s="7" t="e">
        <f>#REF!*0.8</f>
        <v>#REF!</v>
      </c>
      <c r="AH75" s="8" t="e">
        <f>((AG75)*(H75/100))</f>
        <v>#DIV/0!</v>
      </c>
      <c r="AI75" s="7" t="e">
        <f>AG75/AH75</f>
        <v>#DIV/0!</v>
      </c>
      <c r="AO75" s="24" t="s">
        <v>136</v>
      </c>
      <c r="AP75" s="10" t="s">
        <v>121</v>
      </c>
      <c r="AQ75" s="10">
        <v>3.0000000000000001E-3</v>
      </c>
      <c r="AR75" s="10">
        <v>4.9000000000000002E-2</v>
      </c>
      <c r="AS75" s="10">
        <v>8.9999999999999993E-3</v>
      </c>
      <c r="AT75" s="10">
        <v>0.158</v>
      </c>
      <c r="AU75" s="10">
        <v>8.0000000000000002E-3</v>
      </c>
      <c r="AV75" s="10">
        <v>4.8330000000000002</v>
      </c>
      <c r="AW75" s="10">
        <v>0.104</v>
      </c>
      <c r="AX75" s="10">
        <v>5.0000000000000001E-3</v>
      </c>
      <c r="AY75" s="10">
        <v>3.0000000000000001E-3</v>
      </c>
      <c r="AZ75" s="10">
        <v>0.83899999999999997</v>
      </c>
      <c r="BA75" s="10">
        <v>1.7000000000000001E-2</v>
      </c>
      <c r="BB75" s="10">
        <v>7.6470000000000002</v>
      </c>
      <c r="BC75" s="10">
        <v>0.13</v>
      </c>
      <c r="BD75" s="10">
        <v>29.858000000000001</v>
      </c>
      <c r="BE75" s="10">
        <v>0.45700000000000002</v>
      </c>
      <c r="BF75" s="10" t="s">
        <v>121</v>
      </c>
      <c r="BG75" s="10">
        <v>0.01</v>
      </c>
      <c r="BH75" s="10">
        <v>4.1669999999999998</v>
      </c>
      <c r="BI75" s="10">
        <v>0.41299999999999998</v>
      </c>
      <c r="BJ75" s="10">
        <v>8.0000000000000002E-3</v>
      </c>
      <c r="BK75" s="10">
        <v>2E-3</v>
      </c>
      <c r="BL75" s="10">
        <v>0.01</v>
      </c>
      <c r="BM75" s="10">
        <v>3.0000000000000001E-3</v>
      </c>
      <c r="BN75" s="10">
        <v>3.64</v>
      </c>
      <c r="BO75" s="10">
        <v>0.127</v>
      </c>
      <c r="BP75" s="10">
        <v>42.764000000000003</v>
      </c>
      <c r="BQ75" s="10">
        <v>0.67200000000000004</v>
      </c>
      <c r="BR75" s="10">
        <v>2.5000000000000001E-2</v>
      </c>
      <c r="BS75" s="10">
        <v>2E-3</v>
      </c>
      <c r="BT75" s="10">
        <v>0.626</v>
      </c>
      <c r="BU75" s="10">
        <v>0.08</v>
      </c>
      <c r="BV75" s="10" t="s">
        <v>121</v>
      </c>
      <c r="BW75" s="10">
        <v>5.6000000000000001E-2</v>
      </c>
      <c r="BX75" s="10" t="s">
        <v>121</v>
      </c>
      <c r="BY75" s="10">
        <v>3.9E-2</v>
      </c>
      <c r="BZ75" s="10" t="s">
        <v>121</v>
      </c>
      <c r="CA75" s="10">
        <v>6.3E-2</v>
      </c>
      <c r="CB75" s="10" t="s">
        <v>121</v>
      </c>
      <c r="CC75" s="10">
        <v>5.6509999999999998</v>
      </c>
      <c r="CD75" s="10">
        <v>0.27200000000000002</v>
      </c>
      <c r="CE75" s="10">
        <v>1.7999999999999999E-2</v>
      </c>
      <c r="CF75" s="10">
        <v>8.8999999999999996E-2</v>
      </c>
      <c r="CG75" s="10">
        <v>3.0000000000000001E-3</v>
      </c>
      <c r="CH75" s="10" t="s">
        <v>121</v>
      </c>
      <c r="CI75" s="10">
        <v>2E-3</v>
      </c>
      <c r="CJ75" s="10" t="s">
        <v>121</v>
      </c>
      <c r="CK75" s="10">
        <v>0.61799999999999999</v>
      </c>
      <c r="CL75" s="10" t="s">
        <v>121</v>
      </c>
      <c r="CM75" s="10">
        <v>2E-3</v>
      </c>
      <c r="CN75" s="10" t="s">
        <v>121</v>
      </c>
      <c r="CO75" s="10">
        <v>2E-3</v>
      </c>
      <c r="CP75" s="10">
        <v>0.98499999999999999</v>
      </c>
      <c r="CQ75" s="10">
        <v>3.7999999999999999E-2</v>
      </c>
      <c r="CR75" s="10" t="s">
        <v>121</v>
      </c>
      <c r="CS75" s="10">
        <v>3.0000000000000001E-3</v>
      </c>
      <c r="CT75" s="10" t="s">
        <v>121</v>
      </c>
      <c r="CU75" s="10">
        <v>18.535</v>
      </c>
      <c r="CV75" s="10">
        <v>8.7999999999999995E-2</v>
      </c>
      <c r="CW75" s="10">
        <v>2E-3</v>
      </c>
      <c r="CX75" s="10" t="s">
        <v>121</v>
      </c>
      <c r="CY75" s="10">
        <v>7.2999999999999995E-2</v>
      </c>
      <c r="CZ75" s="10">
        <v>2E-3</v>
      </c>
      <c r="DA75" s="10">
        <v>1E-3</v>
      </c>
      <c r="DB75" s="10" t="s">
        <v>121</v>
      </c>
      <c r="DC75" s="10">
        <v>4.2999999999999997E-2</v>
      </c>
      <c r="DD75" s="10" t="s">
        <v>121</v>
      </c>
      <c r="DE75" s="10">
        <v>2.7E-2</v>
      </c>
      <c r="DF75" s="10">
        <v>2.2149999999999999</v>
      </c>
      <c r="DG75" s="10">
        <v>4.2000000000000003E-2</v>
      </c>
      <c r="DH75" s="10">
        <v>1.6339999999999999</v>
      </c>
      <c r="DI75" s="98">
        <v>2.8000000000000001E-2</v>
      </c>
      <c r="DJ75" s="10" t="s">
        <v>121</v>
      </c>
      <c r="DK75" s="10">
        <v>2E-3</v>
      </c>
      <c r="DL75" s="61" t="str">
        <f t="shared" si="2"/>
        <v>Anlieferung 1-12</v>
      </c>
    </row>
    <row r="76" spans="1:116">
      <c r="A76" s="11">
        <v>44572</v>
      </c>
      <c r="B76" s="64" t="s">
        <v>137</v>
      </c>
      <c r="C76" s="25" t="s">
        <v>162</v>
      </c>
      <c r="H76" s="3" t="e">
        <f>((F76)/(E76/100))</f>
        <v>#DIV/0!</v>
      </c>
      <c r="I76" s="4" t="e">
        <f>E76/F76</f>
        <v>#DIV/0!</v>
      </c>
      <c r="J76" s="4" t="e">
        <f>100/G76</f>
        <v>#DIV/0!</v>
      </c>
      <c r="N76" s="37" t="e">
        <f>M76/(K76/100)</f>
        <v>#DIV/0!</v>
      </c>
      <c r="O76" s="37" t="e">
        <f>N76/J76</f>
        <v>#DIV/0!</v>
      </c>
      <c r="P76" s="5" t="e">
        <f>M76/(L76/100)</f>
        <v>#DIV/0!</v>
      </c>
      <c r="Q76" s="5" t="e">
        <f>P76*I76</f>
        <v>#DIV/0!</v>
      </c>
      <c r="U76" s="15" t="e">
        <f>100-(T76-R76)/S76*100</f>
        <v>#DIV/0!</v>
      </c>
      <c r="AB76" s="14" t="e">
        <f>((AE76-AC76)*(1000/AD76))*1000</f>
        <v>#DIV/0!</v>
      </c>
      <c r="AF76" s="7" t="e">
        <f>#REF!*0.8</f>
        <v>#REF!</v>
      </c>
      <c r="AH76" s="8" t="e">
        <f>((AG76)*(H76/100))</f>
        <v>#DIV/0!</v>
      </c>
      <c r="AI76" s="7" t="e">
        <f>AG76/AH76</f>
        <v>#DIV/0!</v>
      </c>
      <c r="AO76" s="24" t="s">
        <v>137</v>
      </c>
      <c r="AP76" s="10">
        <v>7.0000000000000001E-3</v>
      </c>
      <c r="AQ76" s="10">
        <v>2E-3</v>
      </c>
      <c r="AR76" s="10">
        <v>2.5999999999999999E-2</v>
      </c>
      <c r="AS76" s="10">
        <v>8.0000000000000002E-3</v>
      </c>
      <c r="AT76" s="10">
        <v>0.63300000000000001</v>
      </c>
      <c r="AU76" s="10">
        <v>1.7000000000000001E-2</v>
      </c>
      <c r="AV76" s="10">
        <v>5.5049999999999999</v>
      </c>
      <c r="AW76" s="10">
        <v>0.112</v>
      </c>
      <c r="AX76" s="10">
        <v>7.0000000000000001E-3</v>
      </c>
      <c r="AY76" s="10">
        <v>3.0000000000000001E-3</v>
      </c>
      <c r="AZ76" s="10">
        <v>1.4390000000000001</v>
      </c>
      <c r="BA76" s="10">
        <v>2.5000000000000001E-2</v>
      </c>
      <c r="BB76" s="10">
        <v>7.726</v>
      </c>
      <c r="BC76" s="10">
        <v>0.114</v>
      </c>
      <c r="BD76" s="10">
        <v>13.717000000000001</v>
      </c>
      <c r="BE76" s="10">
        <v>0.215</v>
      </c>
      <c r="BF76" s="10" t="s">
        <v>121</v>
      </c>
      <c r="BG76" s="10">
        <v>1.0999999999999999E-2</v>
      </c>
      <c r="BH76" s="10">
        <v>3.3820000000000001</v>
      </c>
      <c r="BI76" s="10">
        <v>0.373</v>
      </c>
      <c r="BJ76" s="10">
        <v>4.0000000000000001E-3</v>
      </c>
      <c r="BK76" s="10">
        <v>2E-3</v>
      </c>
      <c r="BL76" s="10">
        <v>4.0000000000000001E-3</v>
      </c>
      <c r="BM76" s="10">
        <v>3.0000000000000001E-3</v>
      </c>
      <c r="BN76" s="10">
        <v>5.4169999999999998</v>
      </c>
      <c r="BO76" s="10">
        <v>0.20200000000000001</v>
      </c>
      <c r="BP76" s="10">
        <v>52.387</v>
      </c>
      <c r="BQ76" s="10">
        <v>0.55300000000000005</v>
      </c>
      <c r="BR76" s="10">
        <v>7.5999999999999998E-2</v>
      </c>
      <c r="BS76" s="10">
        <v>3.0000000000000001E-3</v>
      </c>
      <c r="BT76" s="10">
        <v>1.2909999999999999</v>
      </c>
      <c r="BU76" s="10">
        <v>9.9000000000000005E-2</v>
      </c>
      <c r="BV76" s="10" t="s">
        <v>121</v>
      </c>
      <c r="BW76" s="10">
        <v>9.6000000000000002E-2</v>
      </c>
      <c r="BX76" s="10" t="s">
        <v>121</v>
      </c>
      <c r="BY76" s="10">
        <v>2.9000000000000001E-2</v>
      </c>
      <c r="BZ76" s="10">
        <v>0.47699999999999998</v>
      </c>
      <c r="CA76" s="10">
        <v>4.9000000000000002E-2</v>
      </c>
      <c r="CB76" s="10" t="s">
        <v>121</v>
      </c>
      <c r="CC76" s="10">
        <v>3.5960000000000001</v>
      </c>
      <c r="CD76" s="10">
        <v>0.156</v>
      </c>
      <c r="CE76" s="10">
        <v>1.7000000000000001E-2</v>
      </c>
      <c r="CF76" s="10">
        <v>0.35</v>
      </c>
      <c r="CG76" s="10">
        <v>6.0000000000000001E-3</v>
      </c>
      <c r="CH76" s="10" t="s">
        <v>121</v>
      </c>
      <c r="CI76" s="10">
        <v>2E-3</v>
      </c>
      <c r="CJ76" s="10" t="s">
        <v>121</v>
      </c>
      <c r="CK76" s="10">
        <v>0.72799999999999998</v>
      </c>
      <c r="CL76" s="10" t="s">
        <v>121</v>
      </c>
      <c r="CM76" s="10">
        <v>2E-3</v>
      </c>
      <c r="CN76" s="10">
        <v>4.0000000000000001E-3</v>
      </c>
      <c r="CO76" s="10">
        <v>1E-3</v>
      </c>
      <c r="CP76" s="10">
        <v>1.804</v>
      </c>
      <c r="CQ76" s="10">
        <v>7.6999999999999999E-2</v>
      </c>
      <c r="CR76" s="10" t="s">
        <v>121</v>
      </c>
      <c r="CS76" s="10">
        <v>2E-3</v>
      </c>
      <c r="CT76" s="10" t="s">
        <v>121</v>
      </c>
      <c r="CU76" s="10">
        <v>20.832000000000001</v>
      </c>
      <c r="CV76" s="10">
        <v>0.11700000000000001</v>
      </c>
      <c r="CW76" s="10">
        <v>3.0000000000000001E-3</v>
      </c>
      <c r="CX76" s="10">
        <v>0.40500000000000003</v>
      </c>
      <c r="CY76" s="10">
        <v>5.5E-2</v>
      </c>
      <c r="CZ76" s="10" t="s">
        <v>121</v>
      </c>
      <c r="DA76" s="10">
        <v>2E-3</v>
      </c>
      <c r="DB76" s="10" t="s">
        <v>121</v>
      </c>
      <c r="DC76" s="10">
        <v>4.2000000000000003E-2</v>
      </c>
      <c r="DD76" s="10" t="s">
        <v>121</v>
      </c>
      <c r="DE76" s="10">
        <v>2.1999999999999999E-2</v>
      </c>
      <c r="DF76" s="10">
        <v>1.046</v>
      </c>
      <c r="DG76" s="10">
        <v>0.02</v>
      </c>
      <c r="DH76" s="10">
        <v>0.90700000000000003</v>
      </c>
      <c r="DI76" s="98">
        <v>1.4E-2</v>
      </c>
      <c r="DJ76" s="10" t="s">
        <v>121</v>
      </c>
      <c r="DK76" s="10">
        <v>2E-3</v>
      </c>
      <c r="DL76" s="61" t="str">
        <f t="shared" si="2"/>
        <v>Anlieferung 1-13</v>
      </c>
    </row>
    <row r="77" spans="1:116">
      <c r="A77" s="11">
        <v>44572</v>
      </c>
      <c r="B77" s="64" t="s">
        <v>138</v>
      </c>
      <c r="C77" s="25" t="s">
        <v>162</v>
      </c>
      <c r="H77" s="3" t="e">
        <f>((F77)/(E77/100))</f>
        <v>#DIV/0!</v>
      </c>
      <c r="I77" s="4" t="e">
        <f>E77/F77</f>
        <v>#DIV/0!</v>
      </c>
      <c r="J77" s="4" t="e">
        <f>100/G77</f>
        <v>#DIV/0!</v>
      </c>
      <c r="N77" s="37" t="e">
        <f>M77/(K77/100)</f>
        <v>#DIV/0!</v>
      </c>
      <c r="O77" s="37" t="e">
        <f>N77/J77</f>
        <v>#DIV/0!</v>
      </c>
      <c r="P77" s="5" t="e">
        <f>M77/(L77/100)</f>
        <v>#DIV/0!</v>
      </c>
      <c r="Q77" s="5" t="e">
        <f>P77*I77</f>
        <v>#DIV/0!</v>
      </c>
      <c r="U77" s="15" t="e">
        <f>100-(T77-R77)/S77*100</f>
        <v>#DIV/0!</v>
      </c>
      <c r="AB77" s="14" t="e">
        <f>((AE77-AC77)*(1000/AD77))*1000</f>
        <v>#DIV/0!</v>
      </c>
      <c r="AF77" s="7" t="e">
        <f>#REF!*0.8</f>
        <v>#REF!</v>
      </c>
      <c r="AH77" s="8" t="e">
        <f>((AG77)*(H77/100))</f>
        <v>#DIV/0!</v>
      </c>
      <c r="AI77" s="7" t="e">
        <f>AG77/AH77</f>
        <v>#DIV/0!</v>
      </c>
      <c r="AO77" s="24" t="s">
        <v>138</v>
      </c>
      <c r="AP77" s="10">
        <v>2E-3</v>
      </c>
      <c r="AQ77" s="10">
        <v>1E-3</v>
      </c>
      <c r="AR77" s="10" t="s">
        <v>121</v>
      </c>
      <c r="AS77" s="10">
        <v>8.0000000000000002E-3</v>
      </c>
      <c r="AT77" s="10">
        <v>0.02</v>
      </c>
      <c r="AU77" s="10">
        <v>2E-3</v>
      </c>
      <c r="AV77" s="10">
        <v>2.7E-2</v>
      </c>
      <c r="AW77" s="10">
        <v>1E-3</v>
      </c>
      <c r="AX77" s="10" t="s">
        <v>121</v>
      </c>
      <c r="AY77" s="10">
        <v>2E-3</v>
      </c>
      <c r="AZ77" s="10">
        <v>2.1999999999999999E-2</v>
      </c>
      <c r="BA77" s="10">
        <v>1E-3</v>
      </c>
      <c r="BB77" s="10">
        <v>0.111</v>
      </c>
      <c r="BC77" s="10">
        <v>4.0000000000000001E-3</v>
      </c>
      <c r="BD77" s="10">
        <v>0.41399999999999998</v>
      </c>
      <c r="BE77" s="10">
        <v>1.2999999999999999E-2</v>
      </c>
      <c r="BF77" s="10" t="s">
        <v>121</v>
      </c>
      <c r="BG77" s="10">
        <v>2E-3</v>
      </c>
      <c r="BH77" s="10">
        <v>0.17199999999999999</v>
      </c>
      <c r="BI77" s="10">
        <v>8.2000000000000003E-2</v>
      </c>
      <c r="BJ77" s="10" t="s">
        <v>121</v>
      </c>
      <c r="BK77" s="10">
        <v>2E-3</v>
      </c>
      <c r="BL77" s="10" t="s">
        <v>121</v>
      </c>
      <c r="BM77" s="10">
        <v>2E-3</v>
      </c>
      <c r="BN77" s="10">
        <v>2.4E-2</v>
      </c>
      <c r="BO77" s="10">
        <v>4.0000000000000001E-3</v>
      </c>
      <c r="BP77" s="10">
        <v>86.528999999999996</v>
      </c>
      <c r="BQ77" s="10">
        <v>0.109</v>
      </c>
      <c r="BR77" s="10" t="s">
        <v>121</v>
      </c>
      <c r="BS77" s="10">
        <v>2E-3</v>
      </c>
      <c r="BT77" s="10">
        <v>0.42299999999999999</v>
      </c>
      <c r="BU77" s="10">
        <v>1.4999999999999999E-2</v>
      </c>
      <c r="BV77" s="10">
        <v>5.5E-2</v>
      </c>
      <c r="BW77" s="10">
        <v>2E-3</v>
      </c>
      <c r="BX77" s="10" t="s">
        <v>121</v>
      </c>
      <c r="BY77" s="10">
        <v>6.0000000000000001E-3</v>
      </c>
      <c r="BZ77" s="10">
        <v>0.01</v>
      </c>
      <c r="CA77" s="10">
        <v>5.0000000000000001E-3</v>
      </c>
      <c r="CB77" s="10">
        <v>4.9779999999999998</v>
      </c>
      <c r="CC77" s="10">
        <v>0.65100000000000002</v>
      </c>
      <c r="CD77" s="10">
        <v>1.0999999999999999E-2</v>
      </c>
      <c r="CE77" s="10">
        <v>6.0000000000000001E-3</v>
      </c>
      <c r="CF77" s="10">
        <v>3.7629999999999999</v>
      </c>
      <c r="CG77" s="10">
        <v>3.6999999999999998E-2</v>
      </c>
      <c r="CH77" s="10">
        <v>0.02</v>
      </c>
      <c r="CI77" s="10">
        <v>1E-3</v>
      </c>
      <c r="CJ77" s="10">
        <v>0.186</v>
      </c>
      <c r="CK77" s="10">
        <v>1.2999999999999999E-2</v>
      </c>
      <c r="CL77" s="10" t="s">
        <v>121</v>
      </c>
      <c r="CM77" s="10">
        <v>2E-3</v>
      </c>
      <c r="CN77" s="10" t="s">
        <v>121</v>
      </c>
      <c r="CO77" s="10">
        <v>2E-3</v>
      </c>
      <c r="CP77" s="10">
        <v>2.5659999999999998</v>
      </c>
      <c r="CQ77" s="10">
        <v>0.02</v>
      </c>
      <c r="CR77" s="10" t="s">
        <v>121</v>
      </c>
      <c r="CS77" s="10">
        <v>2E-3</v>
      </c>
      <c r="CT77" s="10">
        <v>0.57699999999999996</v>
      </c>
      <c r="CU77" s="10">
        <v>0.03</v>
      </c>
      <c r="CV77" s="10">
        <v>2E-3</v>
      </c>
      <c r="CW77" s="10">
        <v>1E-3</v>
      </c>
      <c r="CX77" s="10">
        <v>1.4999999999999999E-2</v>
      </c>
      <c r="CY77" s="10">
        <v>3.0000000000000001E-3</v>
      </c>
      <c r="CZ77" s="10" t="s">
        <v>121</v>
      </c>
      <c r="DA77" s="10">
        <v>2E-3</v>
      </c>
      <c r="DB77" s="10" t="s">
        <v>121</v>
      </c>
      <c r="DC77" s="10">
        <v>2E-3</v>
      </c>
      <c r="DD77" s="10" t="s">
        <v>121</v>
      </c>
      <c r="DE77" s="10">
        <v>6.0000000000000001E-3</v>
      </c>
      <c r="DF77" s="10">
        <v>4.1000000000000002E-2</v>
      </c>
      <c r="DG77" s="10">
        <v>2E-3</v>
      </c>
      <c r="DH77" s="10">
        <v>2.9000000000000001E-2</v>
      </c>
      <c r="DI77" s="98">
        <v>1E-3</v>
      </c>
      <c r="DJ77" s="10" t="s">
        <v>121</v>
      </c>
      <c r="DK77" s="10">
        <v>2E-3</v>
      </c>
      <c r="DL77" s="61" t="str">
        <f t="shared" si="2"/>
        <v>Anlieferung 1-14</v>
      </c>
    </row>
    <row r="78" spans="1:116">
      <c r="A78" s="11">
        <v>44572</v>
      </c>
      <c r="B78" s="64" t="s">
        <v>139</v>
      </c>
      <c r="C78" s="25" t="s">
        <v>162</v>
      </c>
      <c r="H78" s="3" t="e">
        <f>((F78)/(E78/100))</f>
        <v>#DIV/0!</v>
      </c>
      <c r="I78" s="4" t="e">
        <f>E78/F78</f>
        <v>#DIV/0!</v>
      </c>
      <c r="J78" s="4" t="e">
        <f>100/G78</f>
        <v>#DIV/0!</v>
      </c>
      <c r="N78" s="37" t="e">
        <f>M78/(K78/100)</f>
        <v>#DIV/0!</v>
      </c>
      <c r="O78" s="37" t="e">
        <f>N78/J78</f>
        <v>#DIV/0!</v>
      </c>
      <c r="P78" s="5" t="e">
        <f>M78/(L78/100)</f>
        <v>#DIV/0!</v>
      </c>
      <c r="Q78" s="5" t="e">
        <f>P78*I78</f>
        <v>#DIV/0!</v>
      </c>
      <c r="U78" s="15" t="e">
        <f>100-(T78-R78)/S78*100</f>
        <v>#DIV/0!</v>
      </c>
      <c r="AB78" s="14" t="e">
        <f>((AE78-AC78)*(1000/AD78))*1000</f>
        <v>#DIV/0!</v>
      </c>
      <c r="AF78" s="7" t="e">
        <f>#REF!*0.8</f>
        <v>#REF!</v>
      </c>
      <c r="AH78" s="8" t="e">
        <f>((AG78)*(H78/100))</f>
        <v>#DIV/0!</v>
      </c>
      <c r="AI78" s="7" t="e">
        <f>AG78/AH78</f>
        <v>#DIV/0!</v>
      </c>
      <c r="AO78" s="24" t="s">
        <v>139</v>
      </c>
      <c r="AP78" s="10" t="s">
        <v>121</v>
      </c>
      <c r="AQ78" s="10">
        <v>2E-3</v>
      </c>
      <c r="AR78" s="10">
        <v>0.111</v>
      </c>
      <c r="AS78" s="10">
        <v>8.9999999999999993E-3</v>
      </c>
      <c r="AT78" s="10">
        <v>1.0999999999999999E-2</v>
      </c>
      <c r="AU78" s="10">
        <v>4.0000000000000001E-3</v>
      </c>
      <c r="AV78" s="10">
        <v>3.5999999999999997E-2</v>
      </c>
      <c r="AW78" s="10">
        <v>5.0000000000000001E-3</v>
      </c>
      <c r="AX78" s="10" t="s">
        <v>121</v>
      </c>
      <c r="AY78" s="10">
        <v>2E-3</v>
      </c>
      <c r="AZ78" s="10">
        <v>7.1999999999999995E-2</v>
      </c>
      <c r="BA78" s="10">
        <v>0.01</v>
      </c>
      <c r="BB78" s="10">
        <v>0.26700000000000002</v>
      </c>
      <c r="BC78" s="10">
        <v>8.9999999999999993E-3</v>
      </c>
      <c r="BD78" s="10">
        <v>39.454999999999998</v>
      </c>
      <c r="BE78" s="10">
        <v>0.46300000000000002</v>
      </c>
      <c r="BF78" s="10" t="s">
        <v>121</v>
      </c>
      <c r="BG78" s="10">
        <v>8.9999999999999993E-3</v>
      </c>
      <c r="BH78" s="10">
        <v>4.0720000000000001</v>
      </c>
      <c r="BI78" s="10">
        <v>0.45500000000000002</v>
      </c>
      <c r="BJ78" s="10">
        <v>7.0000000000000001E-3</v>
      </c>
      <c r="BK78" s="10">
        <v>1E-3</v>
      </c>
      <c r="BL78" s="10">
        <v>1.0999999999999999E-2</v>
      </c>
      <c r="BM78" s="10">
        <v>2E-3</v>
      </c>
      <c r="BN78" s="10">
        <v>12.224</v>
      </c>
      <c r="BO78" s="10">
        <v>0.34300000000000003</v>
      </c>
      <c r="BP78" s="10">
        <v>31.119</v>
      </c>
      <c r="BQ78" s="10">
        <v>0.71799999999999997</v>
      </c>
      <c r="BR78" s="10" t="s">
        <v>121</v>
      </c>
      <c r="BS78" s="10">
        <v>2E-3</v>
      </c>
      <c r="BT78" s="10">
        <v>3.085</v>
      </c>
      <c r="BU78" s="10">
        <v>0.161</v>
      </c>
      <c r="BV78" s="10" t="s">
        <v>121</v>
      </c>
      <c r="BW78" s="10">
        <v>4.8000000000000001E-2</v>
      </c>
      <c r="BX78" s="10" t="s">
        <v>121</v>
      </c>
      <c r="BY78" s="10">
        <v>4.2999999999999997E-2</v>
      </c>
      <c r="BZ78" s="10">
        <v>0.34200000000000003</v>
      </c>
      <c r="CA78" s="10">
        <v>0.04</v>
      </c>
      <c r="CB78" s="10">
        <v>5.641</v>
      </c>
      <c r="CC78" s="10">
        <v>2.931</v>
      </c>
      <c r="CD78" s="10">
        <v>0.53300000000000003</v>
      </c>
      <c r="CE78" s="10">
        <v>1.9E-2</v>
      </c>
      <c r="CF78" s="10">
        <v>0.20499999999999999</v>
      </c>
      <c r="CG78" s="10">
        <v>4.0000000000000001E-3</v>
      </c>
      <c r="CH78" s="10" t="s">
        <v>121</v>
      </c>
      <c r="CI78" s="10">
        <v>2E-3</v>
      </c>
      <c r="CJ78" s="10" t="s">
        <v>121</v>
      </c>
      <c r="CK78" s="10">
        <v>0.77700000000000002</v>
      </c>
      <c r="CL78" s="10" t="s">
        <v>121</v>
      </c>
      <c r="CM78" s="10">
        <v>2E-3</v>
      </c>
      <c r="CN78" s="10">
        <v>3.0000000000000001E-3</v>
      </c>
      <c r="CO78" s="10">
        <v>1E-3</v>
      </c>
      <c r="CP78" s="10">
        <v>1.1619999999999999</v>
      </c>
      <c r="CQ78" s="10">
        <v>5.8999999999999997E-2</v>
      </c>
      <c r="CR78" s="10" t="s">
        <v>121</v>
      </c>
      <c r="CS78" s="10">
        <v>2E-3</v>
      </c>
      <c r="CT78" s="10" t="s">
        <v>121</v>
      </c>
      <c r="CU78" s="10">
        <v>23.39</v>
      </c>
      <c r="CV78" s="10">
        <v>0.29899999999999999</v>
      </c>
      <c r="CW78" s="10">
        <v>5.0000000000000001E-3</v>
      </c>
      <c r="CX78" s="10" t="s">
        <v>121</v>
      </c>
      <c r="CY78" s="10">
        <v>0.16900000000000001</v>
      </c>
      <c r="CZ78" s="10">
        <v>3.0000000000000001E-3</v>
      </c>
      <c r="DA78" s="10">
        <v>1E-3</v>
      </c>
      <c r="DB78" s="10" t="s">
        <v>121</v>
      </c>
      <c r="DC78" s="10">
        <v>4.8000000000000001E-2</v>
      </c>
      <c r="DD78" s="10" t="s">
        <v>121</v>
      </c>
      <c r="DE78" s="10">
        <v>2.5999999999999999E-2</v>
      </c>
      <c r="DF78" s="10">
        <v>1.2410000000000001</v>
      </c>
      <c r="DG78" s="10">
        <v>2.1999999999999999E-2</v>
      </c>
      <c r="DH78" s="10">
        <v>5.0999999999999997E-2</v>
      </c>
      <c r="DI78" s="98">
        <v>2E-3</v>
      </c>
      <c r="DJ78" s="10" t="s">
        <v>121</v>
      </c>
      <c r="DK78" s="10">
        <v>2E-3</v>
      </c>
      <c r="DL78" s="61" t="str">
        <f t="shared" si="2"/>
        <v>Anlieferung 1-15</v>
      </c>
    </row>
    <row r="79" spans="1:116">
      <c r="A79" s="11">
        <v>44572</v>
      </c>
      <c r="B79" s="64" t="s">
        <v>140</v>
      </c>
      <c r="C79" s="25" t="s">
        <v>162</v>
      </c>
      <c r="H79" s="3" t="e">
        <f>((F79)/(E79/100))</f>
        <v>#DIV/0!</v>
      </c>
      <c r="I79" s="4" t="e">
        <f>E79/F79</f>
        <v>#DIV/0!</v>
      </c>
      <c r="J79" s="4" t="e">
        <f>100/G79</f>
        <v>#DIV/0!</v>
      </c>
      <c r="N79" s="37" t="e">
        <f>M79/(K79/100)</f>
        <v>#DIV/0!</v>
      </c>
      <c r="O79" s="37" t="e">
        <f>N79/J79</f>
        <v>#DIV/0!</v>
      </c>
      <c r="P79" s="5" t="e">
        <f>M79/(L79/100)</f>
        <v>#DIV/0!</v>
      </c>
      <c r="Q79" s="5" t="e">
        <f>P79*I79</f>
        <v>#DIV/0!</v>
      </c>
      <c r="U79" s="15" t="e">
        <f>100-(T79-R79)/S79*100</f>
        <v>#DIV/0!</v>
      </c>
      <c r="AB79" s="14" t="e">
        <f>((AE79-AC79)*(1000/AD79))*1000</f>
        <v>#DIV/0!</v>
      </c>
      <c r="AF79" s="7" t="e">
        <f>#REF!*0.8</f>
        <v>#REF!</v>
      </c>
      <c r="AH79" s="8" t="e">
        <f>((AG79)*(H79/100))</f>
        <v>#DIV/0!</v>
      </c>
      <c r="AI79" s="7" t="e">
        <f>AG79/AH79</f>
        <v>#DIV/0!</v>
      </c>
      <c r="AO79" s="24" t="s">
        <v>140</v>
      </c>
      <c r="AP79" s="10" t="s">
        <v>121</v>
      </c>
      <c r="AQ79" s="10">
        <v>2E-3</v>
      </c>
      <c r="AR79" s="10" t="s">
        <v>121</v>
      </c>
      <c r="AS79" s="10">
        <v>8.0000000000000002E-3</v>
      </c>
      <c r="AT79" s="10">
        <v>7.6999999999999999E-2</v>
      </c>
      <c r="AU79" s="10">
        <v>3.0000000000000001E-3</v>
      </c>
      <c r="AV79" s="10">
        <v>0.112</v>
      </c>
      <c r="AW79" s="10">
        <v>3.0000000000000001E-3</v>
      </c>
      <c r="AX79" s="10" t="s">
        <v>121</v>
      </c>
      <c r="AY79" s="10">
        <v>2E-3</v>
      </c>
      <c r="AZ79" s="10">
        <v>7.4999999999999997E-2</v>
      </c>
      <c r="BA79" s="10">
        <v>4.0000000000000001E-3</v>
      </c>
      <c r="BB79" s="10">
        <v>0.46100000000000002</v>
      </c>
      <c r="BC79" s="10">
        <v>8.0000000000000002E-3</v>
      </c>
      <c r="BD79" s="10">
        <v>18.738</v>
      </c>
      <c r="BE79" s="10">
        <v>0.111</v>
      </c>
      <c r="BF79" s="10" t="s">
        <v>121</v>
      </c>
      <c r="BG79" s="10">
        <v>8.9999999999999993E-3</v>
      </c>
      <c r="BH79" s="10">
        <v>0.71699999999999997</v>
      </c>
      <c r="BI79" s="10">
        <v>0.17100000000000001</v>
      </c>
      <c r="BJ79" s="10">
        <v>3.0000000000000001E-3</v>
      </c>
      <c r="BK79" s="10">
        <v>1E-3</v>
      </c>
      <c r="BL79" s="10">
        <v>3.0000000000000001E-3</v>
      </c>
      <c r="BM79" s="10">
        <v>1E-3</v>
      </c>
      <c r="BN79" s="10">
        <v>0.22600000000000001</v>
      </c>
      <c r="BO79" s="10">
        <v>0.01</v>
      </c>
      <c r="BP79" s="10">
        <v>63.134</v>
      </c>
      <c r="BQ79" s="10">
        <v>0.192</v>
      </c>
      <c r="BR79" s="10">
        <v>5.0000000000000001E-3</v>
      </c>
      <c r="BS79" s="10">
        <v>1E-3</v>
      </c>
      <c r="BT79" s="10">
        <v>10.56</v>
      </c>
      <c r="BU79" s="10">
        <v>0.15</v>
      </c>
      <c r="BV79" s="10">
        <v>3.5000000000000003E-2</v>
      </c>
      <c r="BW79" s="10">
        <v>2E-3</v>
      </c>
      <c r="BX79" s="10">
        <v>3.9E-2</v>
      </c>
      <c r="BY79" s="10">
        <v>1.4E-2</v>
      </c>
      <c r="BZ79" s="10">
        <v>0.23899999999999999</v>
      </c>
      <c r="CA79" s="10">
        <v>2.9000000000000001E-2</v>
      </c>
      <c r="CB79" s="10" t="s">
        <v>121</v>
      </c>
      <c r="CC79" s="10">
        <v>3.1469999999999998</v>
      </c>
      <c r="CD79" s="10">
        <v>8.6999999999999994E-2</v>
      </c>
      <c r="CE79" s="10">
        <v>7.0000000000000001E-3</v>
      </c>
      <c r="CF79" s="10">
        <v>4.4999999999999998E-2</v>
      </c>
      <c r="CG79" s="10">
        <v>1E-3</v>
      </c>
      <c r="CH79" s="10" t="s">
        <v>121</v>
      </c>
      <c r="CI79" s="10">
        <v>2E-3</v>
      </c>
      <c r="CJ79" s="10">
        <v>4.3999999999999997E-2</v>
      </c>
      <c r="CK79" s="10">
        <v>1.0999999999999999E-2</v>
      </c>
      <c r="CL79" s="10" t="s">
        <v>121</v>
      </c>
      <c r="CM79" s="10">
        <v>2E-3</v>
      </c>
      <c r="CN79" s="10" t="s">
        <v>121</v>
      </c>
      <c r="CO79" s="10">
        <v>2E-3</v>
      </c>
      <c r="CP79" s="10">
        <v>0.23599999999999999</v>
      </c>
      <c r="CQ79" s="10">
        <v>5.0000000000000001E-3</v>
      </c>
      <c r="CR79" s="10" t="s">
        <v>121</v>
      </c>
      <c r="CS79" s="10">
        <v>2E-3</v>
      </c>
      <c r="CT79" s="10">
        <v>2.492</v>
      </c>
      <c r="CU79" s="10">
        <v>0.06</v>
      </c>
      <c r="CV79" s="10">
        <v>2.3E-2</v>
      </c>
      <c r="CW79" s="10">
        <v>1E-3</v>
      </c>
      <c r="CX79" s="10">
        <v>0.04</v>
      </c>
      <c r="CY79" s="10">
        <v>1.6E-2</v>
      </c>
      <c r="CZ79" s="10" t="s">
        <v>121</v>
      </c>
      <c r="DA79" s="10">
        <v>2E-3</v>
      </c>
      <c r="DB79" s="10" t="s">
        <v>121</v>
      </c>
      <c r="DC79" s="10">
        <v>1.4E-2</v>
      </c>
      <c r="DD79" s="10" t="s">
        <v>121</v>
      </c>
      <c r="DE79" s="10">
        <v>2.1999999999999999E-2</v>
      </c>
      <c r="DF79" s="10">
        <v>2.597</v>
      </c>
      <c r="DG79" s="10">
        <v>2.5000000000000001E-2</v>
      </c>
      <c r="DH79" s="10">
        <v>4.0000000000000001E-3</v>
      </c>
      <c r="DI79" s="98">
        <v>1E-3</v>
      </c>
      <c r="DJ79" s="10" t="s">
        <v>121</v>
      </c>
      <c r="DK79" s="10">
        <v>2E-3</v>
      </c>
      <c r="DL79" s="61" t="str">
        <f t="shared" si="2"/>
        <v>Anlieferung 1-16</v>
      </c>
    </row>
    <row r="80" spans="1:116">
      <c r="A80" s="11">
        <v>44572</v>
      </c>
      <c r="B80" s="64" t="s">
        <v>141</v>
      </c>
      <c r="C80" s="25" t="s">
        <v>162</v>
      </c>
      <c r="H80" s="3" t="e">
        <f>((F80)/(E80/100))</f>
        <v>#DIV/0!</v>
      </c>
      <c r="I80" s="4" t="e">
        <f>E80/F80</f>
        <v>#DIV/0!</v>
      </c>
      <c r="J80" s="4" t="e">
        <f>100/G80</f>
        <v>#DIV/0!</v>
      </c>
      <c r="N80" s="37" t="e">
        <f>M80/(K80/100)</f>
        <v>#DIV/0!</v>
      </c>
      <c r="O80" s="37" t="e">
        <f>N80/J80</f>
        <v>#DIV/0!</v>
      </c>
      <c r="P80" s="5" t="e">
        <f>M80/(L80/100)</f>
        <v>#DIV/0!</v>
      </c>
      <c r="Q80" s="5" t="e">
        <f>P80*I80</f>
        <v>#DIV/0!</v>
      </c>
      <c r="U80" s="15" t="e">
        <f>100-(T80-R80)/S80*100</f>
        <v>#DIV/0!</v>
      </c>
      <c r="AB80" s="14" t="e">
        <f>((AE80-AC80)*(1000/AD80))*1000</f>
        <v>#DIV/0!</v>
      </c>
      <c r="AF80" s="7" t="e">
        <f>#REF!*0.8</f>
        <v>#REF!</v>
      </c>
      <c r="AH80" s="8" t="e">
        <f>((AG80)*(H80/100))</f>
        <v>#DIV/0!</v>
      </c>
      <c r="AI80" s="7" t="e">
        <f>AG80/AH80</f>
        <v>#DIV/0!</v>
      </c>
      <c r="AO80" s="24" t="s">
        <v>141</v>
      </c>
      <c r="AP80" s="10" t="s">
        <v>121</v>
      </c>
      <c r="AQ80" s="10">
        <v>3.0000000000000001E-3</v>
      </c>
      <c r="AR80" s="10">
        <v>3.3000000000000002E-2</v>
      </c>
      <c r="AS80" s="10">
        <v>8.9999999999999993E-3</v>
      </c>
      <c r="AT80" s="10">
        <v>1.2E-2</v>
      </c>
      <c r="AU80" s="10">
        <v>6.0000000000000001E-3</v>
      </c>
      <c r="AV80" s="10">
        <v>6.7069999999999999</v>
      </c>
      <c r="AW80" s="10">
        <v>0.14499999999999999</v>
      </c>
      <c r="AX80" s="10">
        <v>7.0000000000000001E-3</v>
      </c>
      <c r="AY80" s="10">
        <v>3.0000000000000001E-3</v>
      </c>
      <c r="AZ80" s="10">
        <v>1.226</v>
      </c>
      <c r="BA80" s="10">
        <v>2.3E-2</v>
      </c>
      <c r="BB80" s="10">
        <v>9.8829999999999991</v>
      </c>
      <c r="BC80" s="10">
        <v>0.13700000000000001</v>
      </c>
      <c r="BD80" s="10">
        <v>20.599</v>
      </c>
      <c r="BE80" s="10">
        <v>0.28999999999999998</v>
      </c>
      <c r="BF80" s="10" t="s">
        <v>121</v>
      </c>
      <c r="BG80" s="10">
        <v>8.0000000000000002E-3</v>
      </c>
      <c r="BH80" s="10">
        <v>2.0619999999999998</v>
      </c>
      <c r="BI80" s="10">
        <v>0.45200000000000001</v>
      </c>
      <c r="BJ80" s="10">
        <v>6.0000000000000001E-3</v>
      </c>
      <c r="BK80" s="10">
        <v>2E-3</v>
      </c>
      <c r="BL80" s="10" t="s">
        <v>121</v>
      </c>
      <c r="BM80" s="10">
        <v>4.0000000000000001E-3</v>
      </c>
      <c r="BN80" s="10">
        <v>7.2480000000000002</v>
      </c>
      <c r="BO80" s="10">
        <v>0.30599999999999999</v>
      </c>
      <c r="BP80" s="10">
        <v>42.893000000000001</v>
      </c>
      <c r="BQ80" s="10">
        <v>0.66</v>
      </c>
      <c r="BR80" s="10">
        <v>5.0000000000000001E-3</v>
      </c>
      <c r="BS80" s="10">
        <v>1E-3</v>
      </c>
      <c r="BT80" s="10">
        <v>1.0640000000000001</v>
      </c>
      <c r="BU80" s="10">
        <v>0.10299999999999999</v>
      </c>
      <c r="BV80" s="10" t="s">
        <v>121</v>
      </c>
      <c r="BW80" s="10">
        <v>6.9000000000000006E-2</v>
      </c>
      <c r="BX80" s="10" t="s">
        <v>121</v>
      </c>
      <c r="BY80" s="10">
        <v>3.4000000000000002E-2</v>
      </c>
      <c r="BZ80" s="10">
        <v>0.39200000000000002</v>
      </c>
      <c r="CA80" s="10">
        <v>5.3999999999999999E-2</v>
      </c>
      <c r="CB80" s="10" t="s">
        <v>121</v>
      </c>
      <c r="CC80" s="10">
        <v>4.8689999999999998</v>
      </c>
      <c r="CD80" s="10">
        <v>0.252</v>
      </c>
      <c r="CE80" s="10">
        <v>1.7999999999999999E-2</v>
      </c>
      <c r="CF80" s="10">
        <v>1.6E-2</v>
      </c>
      <c r="CG80" s="10">
        <v>1E-3</v>
      </c>
      <c r="CH80" s="10" t="s">
        <v>121</v>
      </c>
      <c r="CI80" s="10">
        <v>2E-3</v>
      </c>
      <c r="CJ80" s="10" t="s">
        <v>121</v>
      </c>
      <c r="CK80" s="10">
        <v>0.89700000000000002</v>
      </c>
      <c r="CL80" s="10" t="s">
        <v>121</v>
      </c>
      <c r="CM80" s="10">
        <v>2E-3</v>
      </c>
      <c r="CN80" s="10">
        <v>3.0000000000000001E-3</v>
      </c>
      <c r="CO80" s="10">
        <v>1E-3</v>
      </c>
      <c r="CP80" s="10">
        <v>2.13</v>
      </c>
      <c r="CQ80" s="10">
        <v>0.112</v>
      </c>
      <c r="CR80" s="10" t="s">
        <v>121</v>
      </c>
      <c r="CS80" s="10">
        <v>2E-3</v>
      </c>
      <c r="CT80" s="10" t="s">
        <v>121</v>
      </c>
      <c r="CU80" s="10">
        <v>24.021999999999998</v>
      </c>
      <c r="CV80" s="10">
        <v>0.17699999999999999</v>
      </c>
      <c r="CW80" s="10">
        <v>4.0000000000000001E-3</v>
      </c>
      <c r="CX80" s="10">
        <v>0.104</v>
      </c>
      <c r="CY80" s="10">
        <v>6.7000000000000004E-2</v>
      </c>
      <c r="CZ80" s="10" t="s">
        <v>121</v>
      </c>
      <c r="DA80" s="10">
        <v>2E-3</v>
      </c>
      <c r="DB80" s="10" t="s">
        <v>121</v>
      </c>
      <c r="DC80" s="10">
        <v>4.2000000000000003E-2</v>
      </c>
      <c r="DD80" s="10" t="s">
        <v>121</v>
      </c>
      <c r="DE80" s="10">
        <v>1.4999999999999999E-2</v>
      </c>
      <c r="DF80" s="10">
        <v>0.193</v>
      </c>
      <c r="DG80" s="10">
        <v>8.9999999999999993E-3</v>
      </c>
      <c r="DH80" s="10">
        <v>0.20100000000000001</v>
      </c>
      <c r="DI80" s="98">
        <v>4.0000000000000001E-3</v>
      </c>
      <c r="DJ80" s="10" t="s">
        <v>121</v>
      </c>
      <c r="DK80" s="10">
        <v>2E-3</v>
      </c>
      <c r="DL80" s="61" t="str">
        <f t="shared" si="2"/>
        <v>Anlieferung 1-17</v>
      </c>
    </row>
    <row r="81" spans="1:132">
      <c r="A81" s="11">
        <v>44572</v>
      </c>
      <c r="B81" s="64" t="s">
        <v>142</v>
      </c>
      <c r="C81" s="25" t="s">
        <v>162</v>
      </c>
      <c r="H81" s="3" t="e">
        <f>((F81)/(E81/100))</f>
        <v>#DIV/0!</v>
      </c>
      <c r="I81" s="4" t="e">
        <f>E81/F81</f>
        <v>#DIV/0!</v>
      </c>
      <c r="J81" s="4" t="e">
        <f>100/G81</f>
        <v>#DIV/0!</v>
      </c>
      <c r="N81" s="37" t="e">
        <f>M81/(K81/100)</f>
        <v>#DIV/0!</v>
      </c>
      <c r="O81" s="37" t="e">
        <f>N81/J81</f>
        <v>#DIV/0!</v>
      </c>
      <c r="P81" s="5" t="e">
        <f>M81/(L81/100)</f>
        <v>#DIV/0!</v>
      </c>
      <c r="Q81" s="5" t="e">
        <f>P81*I81</f>
        <v>#DIV/0!</v>
      </c>
      <c r="U81" s="15" t="e">
        <f>100-(T81-R81)/S81*100</f>
        <v>#DIV/0!</v>
      </c>
      <c r="AB81" s="14" t="e">
        <f>((AE81-AC81)*(1000/AD81))*1000</f>
        <v>#DIV/0!</v>
      </c>
      <c r="AF81" s="7" t="e">
        <f>#REF!*0.8</f>
        <v>#REF!</v>
      </c>
      <c r="AH81" s="8" t="e">
        <f>((AG81)*(H81/100))</f>
        <v>#DIV/0!</v>
      </c>
      <c r="AI81" s="7" t="e">
        <f>AG81/AH81</f>
        <v>#DIV/0!</v>
      </c>
      <c r="AO81" s="24" t="s">
        <v>142</v>
      </c>
      <c r="AP81" s="10" t="s">
        <v>121</v>
      </c>
      <c r="AQ81" s="10">
        <v>2E-3</v>
      </c>
      <c r="AR81" s="10" t="s">
        <v>121</v>
      </c>
      <c r="AS81" s="10">
        <v>1.2E-2</v>
      </c>
      <c r="AT81" s="10" t="s">
        <v>121</v>
      </c>
      <c r="AU81" s="10">
        <v>6.0000000000000001E-3</v>
      </c>
      <c r="AV81" s="10">
        <v>8.9999999999999993E-3</v>
      </c>
      <c r="AW81" s="10">
        <v>4.0000000000000001E-3</v>
      </c>
      <c r="AX81" s="10" t="s">
        <v>121</v>
      </c>
      <c r="AY81" s="10">
        <v>4.0000000000000001E-3</v>
      </c>
      <c r="AZ81" s="10">
        <v>5.1999999999999998E-2</v>
      </c>
      <c r="BA81" s="10">
        <v>3.0000000000000001E-3</v>
      </c>
      <c r="BB81" s="10">
        <v>0.08</v>
      </c>
      <c r="BC81" s="10">
        <v>0.01</v>
      </c>
      <c r="BD81" s="10">
        <v>2.2090000000000001</v>
      </c>
      <c r="BE81" s="10">
        <v>0.182</v>
      </c>
      <c r="BF81" s="10" t="s">
        <v>121</v>
      </c>
      <c r="BG81" s="10">
        <v>1.2E-2</v>
      </c>
      <c r="BH81" s="10">
        <v>2.706</v>
      </c>
      <c r="BI81" s="10">
        <v>0.35899999999999999</v>
      </c>
      <c r="BJ81" s="10" t="s">
        <v>121</v>
      </c>
      <c r="BK81" s="10">
        <v>2E-3</v>
      </c>
      <c r="BL81" s="10" t="s">
        <v>121</v>
      </c>
      <c r="BM81" s="10">
        <v>3.0000000000000001E-3</v>
      </c>
      <c r="BN81" s="10">
        <v>0.1</v>
      </c>
      <c r="BO81" s="10">
        <v>1.6E-2</v>
      </c>
      <c r="BP81" s="10">
        <v>70.701999999999998</v>
      </c>
      <c r="BQ81" s="10">
        <v>0.439</v>
      </c>
      <c r="BR81" s="10">
        <v>3.0000000000000001E-3</v>
      </c>
      <c r="BS81" s="10">
        <v>1E-3</v>
      </c>
      <c r="BT81" s="10">
        <v>3.3420000000000001</v>
      </c>
      <c r="BU81" s="10">
        <v>0.155</v>
      </c>
      <c r="BV81" s="10" t="s">
        <v>121</v>
      </c>
      <c r="BW81" s="10">
        <v>0.13500000000000001</v>
      </c>
      <c r="BX81" s="10" t="s">
        <v>121</v>
      </c>
      <c r="BY81" s="10">
        <v>1.6E-2</v>
      </c>
      <c r="BZ81" s="10">
        <v>0.107</v>
      </c>
      <c r="CA81" s="10">
        <v>1.7999999999999999E-2</v>
      </c>
      <c r="CB81" s="10">
        <v>8.0730000000000004</v>
      </c>
      <c r="CC81" s="10">
        <v>1.83</v>
      </c>
      <c r="CD81" s="10">
        <v>3.2000000000000001E-2</v>
      </c>
      <c r="CE81" s="10">
        <v>1.2E-2</v>
      </c>
      <c r="CF81" s="10" t="s">
        <v>121</v>
      </c>
      <c r="CG81" s="10">
        <v>0.01</v>
      </c>
      <c r="CH81" s="10">
        <v>1.2E-2</v>
      </c>
      <c r="CI81" s="10">
        <v>1E-3</v>
      </c>
      <c r="CJ81" s="10" t="s">
        <v>121</v>
      </c>
      <c r="CK81" s="10">
        <v>1.4339999999999999</v>
      </c>
      <c r="CL81" s="10" t="s">
        <v>121</v>
      </c>
      <c r="CM81" s="10">
        <v>2E-3</v>
      </c>
      <c r="CN81" s="10" t="s">
        <v>121</v>
      </c>
      <c r="CO81" s="10">
        <v>2E-3</v>
      </c>
      <c r="CP81" s="10">
        <v>0.23100000000000001</v>
      </c>
      <c r="CQ81" s="10">
        <v>5.2999999999999999E-2</v>
      </c>
      <c r="CR81" s="10" t="s">
        <v>121</v>
      </c>
      <c r="CS81" s="10">
        <v>2E-3</v>
      </c>
      <c r="CT81" s="10" t="s">
        <v>121</v>
      </c>
      <c r="CU81" s="10">
        <v>35.908000000000001</v>
      </c>
      <c r="CV81" s="10">
        <v>1.7999999999999999E-2</v>
      </c>
      <c r="CW81" s="10">
        <v>1E-3</v>
      </c>
      <c r="CX81" s="10">
        <v>0.188</v>
      </c>
      <c r="CY81" s="10">
        <v>1.4E-2</v>
      </c>
      <c r="CZ81" s="10" t="s">
        <v>121</v>
      </c>
      <c r="DA81" s="10">
        <v>2E-3</v>
      </c>
      <c r="DB81" s="10" t="s">
        <v>121</v>
      </c>
      <c r="DC81" s="10">
        <v>8.0000000000000002E-3</v>
      </c>
      <c r="DD81" s="10" t="s">
        <v>121</v>
      </c>
      <c r="DE81" s="10">
        <v>1.2E-2</v>
      </c>
      <c r="DF81" s="10">
        <v>3.5999999999999997E-2</v>
      </c>
      <c r="DG81" s="10">
        <v>5.0000000000000001E-3</v>
      </c>
      <c r="DH81" s="10">
        <v>12.081</v>
      </c>
      <c r="DI81" s="98">
        <v>0.34799999999999998</v>
      </c>
      <c r="DJ81" s="10" t="s">
        <v>121</v>
      </c>
      <c r="DK81" s="10">
        <v>2E-3</v>
      </c>
      <c r="DL81" s="61" t="str">
        <f t="shared" si="2"/>
        <v>Anlieferung 1-18</v>
      </c>
    </row>
    <row r="82" spans="1:132">
      <c r="A82" s="11">
        <v>44572</v>
      </c>
      <c r="B82" s="64" t="s">
        <v>143</v>
      </c>
      <c r="C82" s="25" t="s">
        <v>162</v>
      </c>
      <c r="H82" s="3" t="e">
        <f>((F82)/(E82/100))</f>
        <v>#DIV/0!</v>
      </c>
      <c r="I82" s="4" t="e">
        <f>E82/F82</f>
        <v>#DIV/0!</v>
      </c>
      <c r="J82" s="4" t="e">
        <f>100/G82</f>
        <v>#DIV/0!</v>
      </c>
      <c r="N82" s="37" t="e">
        <f>M82/(K82/100)</f>
        <v>#DIV/0!</v>
      </c>
      <c r="O82" s="37" t="e">
        <f>N82/J82</f>
        <v>#DIV/0!</v>
      </c>
      <c r="P82" s="5" t="e">
        <f>M82/(L82/100)</f>
        <v>#DIV/0!</v>
      </c>
      <c r="Q82" s="5" t="e">
        <f>P82*I82</f>
        <v>#DIV/0!</v>
      </c>
      <c r="U82" s="15" t="e">
        <f>100-(T82-R82)/S82*100</f>
        <v>#DIV/0!</v>
      </c>
      <c r="AB82" s="14" t="e">
        <f>((AE82-AC82)*(1000/AD82))*1000</f>
        <v>#DIV/0!</v>
      </c>
      <c r="AF82" s="7" t="e">
        <f>#REF!*0.8</f>
        <v>#REF!</v>
      </c>
      <c r="AH82" s="8" t="e">
        <f>((AG82)*(H82/100))</f>
        <v>#DIV/0!</v>
      </c>
      <c r="AI82" s="7" t="e">
        <f>AG82/AH82</f>
        <v>#DIV/0!</v>
      </c>
      <c r="AO82" s="24" t="s">
        <v>143</v>
      </c>
      <c r="AP82" s="10" t="s">
        <v>121</v>
      </c>
      <c r="AQ82" s="10">
        <v>2E-3</v>
      </c>
      <c r="AR82" s="10">
        <v>2.8000000000000001E-2</v>
      </c>
      <c r="AS82" s="10">
        <v>7.0000000000000001E-3</v>
      </c>
      <c r="AT82" s="10">
        <v>0.32600000000000001</v>
      </c>
      <c r="AU82" s="10">
        <v>8.9999999999999993E-3</v>
      </c>
      <c r="AV82" s="10">
        <v>1.645</v>
      </c>
      <c r="AW82" s="10">
        <v>2.8000000000000001E-2</v>
      </c>
      <c r="AX82" s="10">
        <v>3.0000000000000001E-3</v>
      </c>
      <c r="AY82" s="10">
        <v>2E-3</v>
      </c>
      <c r="AZ82" s="10">
        <v>0.997</v>
      </c>
      <c r="BA82" s="10">
        <v>1.7000000000000001E-2</v>
      </c>
      <c r="BB82" s="10">
        <v>7.2990000000000004</v>
      </c>
      <c r="BC82" s="10">
        <v>0.13</v>
      </c>
      <c r="BD82" s="10">
        <v>22.489000000000001</v>
      </c>
      <c r="BE82" s="10">
        <v>0.39900000000000002</v>
      </c>
      <c r="BF82" s="10" t="s">
        <v>121</v>
      </c>
      <c r="BG82" s="10">
        <v>8.9999999999999993E-3</v>
      </c>
      <c r="BH82" s="10">
        <v>10.266</v>
      </c>
      <c r="BI82" s="10">
        <v>0.52600000000000002</v>
      </c>
      <c r="BJ82" s="10">
        <v>6.0000000000000001E-3</v>
      </c>
      <c r="BK82" s="10">
        <v>1E-3</v>
      </c>
      <c r="BL82" s="10">
        <v>3.0000000000000001E-3</v>
      </c>
      <c r="BM82" s="10">
        <v>2E-3</v>
      </c>
      <c r="BN82" s="10">
        <v>0.47699999999999998</v>
      </c>
      <c r="BO82" s="10">
        <v>0.02</v>
      </c>
      <c r="BP82" s="10">
        <v>49.112000000000002</v>
      </c>
      <c r="BQ82" s="10">
        <v>0.45100000000000001</v>
      </c>
      <c r="BR82" s="10">
        <v>2.4E-2</v>
      </c>
      <c r="BS82" s="10">
        <v>2E-3</v>
      </c>
      <c r="BT82" s="10">
        <v>0.42299999999999999</v>
      </c>
      <c r="BU82" s="10">
        <v>5.7000000000000002E-2</v>
      </c>
      <c r="BV82" s="10">
        <v>0.106</v>
      </c>
      <c r="BW82" s="10">
        <v>3.2000000000000001E-2</v>
      </c>
      <c r="BX82" s="10" t="s">
        <v>121</v>
      </c>
      <c r="BY82" s="10">
        <v>3.9E-2</v>
      </c>
      <c r="BZ82" s="10">
        <v>9.4E-2</v>
      </c>
      <c r="CA82" s="10">
        <v>3.3000000000000002E-2</v>
      </c>
      <c r="CB82" s="10">
        <v>3.6360000000000001</v>
      </c>
      <c r="CC82" s="10">
        <v>1.986</v>
      </c>
      <c r="CD82" s="10">
        <v>0.21199999999999999</v>
      </c>
      <c r="CE82" s="10">
        <v>1.4999999999999999E-2</v>
      </c>
      <c r="CF82" s="10">
        <v>0.24299999999999999</v>
      </c>
      <c r="CG82" s="10">
        <v>4.0000000000000001E-3</v>
      </c>
      <c r="CH82" s="10" t="s">
        <v>121</v>
      </c>
      <c r="CI82" s="10">
        <v>2E-3</v>
      </c>
      <c r="CJ82" s="10" t="s">
        <v>121</v>
      </c>
      <c r="CK82" s="10">
        <v>0.58799999999999997</v>
      </c>
      <c r="CL82" s="10" t="s">
        <v>121</v>
      </c>
      <c r="CM82" s="10">
        <v>2E-3</v>
      </c>
      <c r="CN82" s="10" t="s">
        <v>121</v>
      </c>
      <c r="CO82" s="10">
        <v>2E-3</v>
      </c>
      <c r="CP82" s="10">
        <v>0.64800000000000002</v>
      </c>
      <c r="CQ82" s="10">
        <v>2.3E-2</v>
      </c>
      <c r="CR82" s="10" t="s">
        <v>121</v>
      </c>
      <c r="CS82" s="10">
        <v>2E-3</v>
      </c>
      <c r="CT82" s="10" t="s">
        <v>121</v>
      </c>
      <c r="CU82" s="10">
        <v>17.533000000000001</v>
      </c>
      <c r="CV82" s="10">
        <v>1.4999999999999999E-2</v>
      </c>
      <c r="CW82" s="10">
        <v>1E-3</v>
      </c>
      <c r="CX82" s="10">
        <v>5.0999999999999997E-2</v>
      </c>
      <c r="CY82" s="10">
        <v>2.1999999999999999E-2</v>
      </c>
      <c r="CZ82" s="10" t="s">
        <v>121</v>
      </c>
      <c r="DA82" s="10">
        <v>2E-3</v>
      </c>
      <c r="DB82" s="10" t="s">
        <v>121</v>
      </c>
      <c r="DC82" s="10">
        <v>1.9E-2</v>
      </c>
      <c r="DD82" s="10" t="s">
        <v>121</v>
      </c>
      <c r="DE82" s="10">
        <v>1.6E-2</v>
      </c>
      <c r="DF82" s="10">
        <v>0.99199999999999999</v>
      </c>
      <c r="DG82" s="10">
        <v>2.1000000000000001E-2</v>
      </c>
      <c r="DH82" s="10">
        <v>0.89400000000000002</v>
      </c>
      <c r="DI82" s="98">
        <v>1.2E-2</v>
      </c>
      <c r="DJ82" s="10" t="s">
        <v>121</v>
      </c>
      <c r="DK82" s="10">
        <v>2E-3</v>
      </c>
      <c r="DL82" s="61" t="str">
        <f t="shared" si="2"/>
        <v>Anlieferung 1-19</v>
      </c>
    </row>
    <row r="83" spans="1:132">
      <c r="A83" s="11">
        <v>44572</v>
      </c>
      <c r="B83" s="64" t="s">
        <v>144</v>
      </c>
      <c r="C83" s="25" t="s">
        <v>162</v>
      </c>
      <c r="H83" s="3" t="e">
        <f>((F83)/(E83/100))</f>
        <v>#DIV/0!</v>
      </c>
      <c r="I83" s="4" t="e">
        <f>E83/F83</f>
        <v>#DIV/0!</v>
      </c>
      <c r="J83" s="4" t="e">
        <f>100/G83</f>
        <v>#DIV/0!</v>
      </c>
      <c r="N83" s="37" t="e">
        <f>M83/(K83/100)</f>
        <v>#DIV/0!</v>
      </c>
      <c r="O83" s="37" t="e">
        <f>N83/J83</f>
        <v>#DIV/0!</v>
      </c>
      <c r="P83" s="5" t="e">
        <f>M83/(L83/100)</f>
        <v>#DIV/0!</v>
      </c>
      <c r="Q83" s="5" t="e">
        <f>P83*I83</f>
        <v>#DIV/0!</v>
      </c>
      <c r="U83" s="15" t="e">
        <f>100-(T83-R83)/S83*100</f>
        <v>#DIV/0!</v>
      </c>
      <c r="AB83" s="14" t="e">
        <f>((AE83-AC83)*(1000/AD83))*1000</f>
        <v>#DIV/0!</v>
      </c>
      <c r="AF83" s="7" t="e">
        <f>#REF!*0.8</f>
        <v>#REF!</v>
      </c>
      <c r="AH83" s="8" t="e">
        <f>((AG83)*(H83/100))</f>
        <v>#DIV/0!</v>
      </c>
      <c r="AI83" s="7" t="e">
        <f>AG83/AH83</f>
        <v>#DIV/0!</v>
      </c>
      <c r="AO83" s="24" t="s">
        <v>144</v>
      </c>
      <c r="AP83" s="10">
        <v>3.1E-2</v>
      </c>
      <c r="AQ83" s="10">
        <v>2E-3</v>
      </c>
      <c r="AR83" s="10">
        <v>0.16800000000000001</v>
      </c>
      <c r="AS83" s="10">
        <v>0.01</v>
      </c>
      <c r="AT83" s="10">
        <v>0.03</v>
      </c>
      <c r="AU83" s="10">
        <v>4.0000000000000001E-3</v>
      </c>
      <c r="AV83" s="10">
        <v>4.2999999999999997E-2</v>
      </c>
      <c r="AW83" s="10">
        <v>5.0000000000000001E-3</v>
      </c>
      <c r="AX83" s="10" t="s">
        <v>121</v>
      </c>
      <c r="AY83" s="10">
        <v>2E-3</v>
      </c>
      <c r="AZ83" s="10">
        <v>0.10199999999999999</v>
      </c>
      <c r="BA83" s="10">
        <v>0.01</v>
      </c>
      <c r="BB83" s="10">
        <v>0.42</v>
      </c>
      <c r="BC83" s="10">
        <v>1.2E-2</v>
      </c>
      <c r="BD83" s="10">
        <v>34.680999999999997</v>
      </c>
      <c r="BE83" s="10">
        <v>0.40899999999999997</v>
      </c>
      <c r="BF83" s="10" t="s">
        <v>121</v>
      </c>
      <c r="BG83" s="10">
        <v>1.4E-2</v>
      </c>
      <c r="BH83" s="10">
        <v>1.95</v>
      </c>
      <c r="BI83" s="10">
        <v>0.35199999999999998</v>
      </c>
      <c r="BJ83" s="10">
        <v>6.0000000000000001E-3</v>
      </c>
      <c r="BK83" s="10">
        <v>2E-3</v>
      </c>
      <c r="BL83" s="10">
        <v>1.4E-2</v>
      </c>
      <c r="BM83" s="10">
        <v>2E-3</v>
      </c>
      <c r="BN83" s="10">
        <v>22.431000000000001</v>
      </c>
      <c r="BO83" s="10">
        <v>0.65600000000000003</v>
      </c>
      <c r="BP83" s="10">
        <v>32.795000000000002</v>
      </c>
      <c r="BQ83" s="10">
        <v>0.77700000000000002</v>
      </c>
      <c r="BR83" s="10">
        <v>3.0000000000000001E-3</v>
      </c>
      <c r="BS83" s="10">
        <v>1E-3</v>
      </c>
      <c r="BT83" s="10">
        <v>0.90500000000000003</v>
      </c>
      <c r="BU83" s="10">
        <v>6.4000000000000001E-2</v>
      </c>
      <c r="BV83" s="10" t="s">
        <v>121</v>
      </c>
      <c r="BW83" s="10">
        <v>5.5E-2</v>
      </c>
      <c r="BX83" s="10" t="s">
        <v>121</v>
      </c>
      <c r="BY83" s="10">
        <v>4.3999999999999997E-2</v>
      </c>
      <c r="BZ83" s="10" t="s">
        <v>121</v>
      </c>
      <c r="CA83" s="10">
        <v>3.7999999999999999E-2</v>
      </c>
      <c r="CB83" s="10">
        <v>4.3860000000000001</v>
      </c>
      <c r="CC83" s="10">
        <v>2.472</v>
      </c>
      <c r="CD83" s="10">
        <v>0.60199999999999998</v>
      </c>
      <c r="CE83" s="10">
        <v>2.1000000000000001E-2</v>
      </c>
      <c r="CF83" s="10">
        <v>1.0999999999999999E-2</v>
      </c>
      <c r="CG83" s="10">
        <v>1E-3</v>
      </c>
      <c r="CH83" s="10">
        <v>2E-3</v>
      </c>
      <c r="CI83" s="10">
        <v>1E-3</v>
      </c>
      <c r="CJ83" s="10" t="s">
        <v>121</v>
      </c>
      <c r="CK83" s="10">
        <v>0.47899999999999998</v>
      </c>
      <c r="CL83" s="10" t="s">
        <v>121</v>
      </c>
      <c r="CM83" s="10">
        <v>2E-3</v>
      </c>
      <c r="CN83" s="10" t="s">
        <v>121</v>
      </c>
      <c r="CO83" s="10">
        <v>2E-3</v>
      </c>
      <c r="CP83" s="10">
        <v>0.81599999999999995</v>
      </c>
      <c r="CQ83" s="10">
        <v>4.1000000000000002E-2</v>
      </c>
      <c r="CR83" s="10" t="s">
        <v>121</v>
      </c>
      <c r="CS83" s="10">
        <v>2E-3</v>
      </c>
      <c r="CT83" s="10" t="s">
        <v>121</v>
      </c>
      <c r="CU83" s="10">
        <v>18.323</v>
      </c>
      <c r="CV83" s="10">
        <v>0.48299999999999998</v>
      </c>
      <c r="CW83" s="10">
        <v>8.0000000000000002E-3</v>
      </c>
      <c r="CX83" s="10" t="s">
        <v>121</v>
      </c>
      <c r="CY83" s="10">
        <v>0.109</v>
      </c>
      <c r="CZ83" s="10">
        <v>3.0000000000000001E-3</v>
      </c>
      <c r="DA83" s="10">
        <v>1E-3</v>
      </c>
      <c r="DB83" s="10" t="s">
        <v>121</v>
      </c>
      <c r="DC83" s="10">
        <v>5.6000000000000001E-2</v>
      </c>
      <c r="DD83" s="10" t="s">
        <v>121</v>
      </c>
      <c r="DE83" s="10">
        <v>1.4999999999999999E-2</v>
      </c>
      <c r="DF83" s="10">
        <v>4.9000000000000002E-2</v>
      </c>
      <c r="DG83" s="10">
        <v>4.0000000000000001E-3</v>
      </c>
      <c r="DH83" s="10">
        <v>5.2999999999999999E-2</v>
      </c>
      <c r="DI83" s="98">
        <v>2E-3</v>
      </c>
      <c r="DJ83" s="10" t="s">
        <v>121</v>
      </c>
      <c r="DK83" s="10">
        <v>2E-3</v>
      </c>
      <c r="DL83" s="61" t="str">
        <f t="shared" si="2"/>
        <v>Anlieferung 1-20</v>
      </c>
    </row>
    <row r="84" spans="1:132">
      <c r="A84" s="11">
        <v>44572</v>
      </c>
      <c r="B84" s="64" t="s">
        <v>145</v>
      </c>
      <c r="C84" s="25" t="s">
        <v>162</v>
      </c>
      <c r="H84" s="3" t="e">
        <f>((F84)/(E84/100))</f>
        <v>#DIV/0!</v>
      </c>
      <c r="I84" s="4" t="e">
        <f>E84/F84</f>
        <v>#DIV/0!</v>
      </c>
      <c r="J84" s="4" t="e">
        <f>100/G84</f>
        <v>#DIV/0!</v>
      </c>
      <c r="N84" s="37" t="e">
        <f>M84/(K84/100)</f>
        <v>#DIV/0!</v>
      </c>
      <c r="O84" s="37" t="e">
        <f>N84/J84</f>
        <v>#DIV/0!</v>
      </c>
      <c r="P84" s="5" t="e">
        <f>M84/(L84/100)</f>
        <v>#DIV/0!</v>
      </c>
      <c r="Q84" s="5" t="e">
        <f>P84*I84</f>
        <v>#DIV/0!</v>
      </c>
      <c r="U84" s="15" t="e">
        <f>100-(T84-R84)/S84*100</f>
        <v>#DIV/0!</v>
      </c>
      <c r="AB84" s="14" t="e">
        <f>((AE84-AC84)*(1000/AD84))*1000</f>
        <v>#DIV/0!</v>
      </c>
      <c r="AF84" s="7" t="e">
        <f>#REF!*0.8</f>
        <v>#REF!</v>
      </c>
      <c r="AH84" s="8" t="e">
        <f>((AG84)*(H84/100))</f>
        <v>#DIV/0!</v>
      </c>
      <c r="AI84" s="7" t="e">
        <f>AG84/AH84</f>
        <v>#DIV/0!</v>
      </c>
      <c r="AO84" s="24" t="s">
        <v>145</v>
      </c>
      <c r="AP84" s="10">
        <v>6.0000000000000001E-3</v>
      </c>
      <c r="AQ84" s="10">
        <v>2E-3</v>
      </c>
      <c r="AR84" s="10">
        <v>4.4999999999999998E-2</v>
      </c>
      <c r="AS84" s="10">
        <v>7.0000000000000001E-3</v>
      </c>
      <c r="AT84" s="10">
        <v>2.3290000000000002</v>
      </c>
      <c r="AU84" s="10">
        <v>4.8000000000000001E-2</v>
      </c>
      <c r="AV84" s="10">
        <v>1.798</v>
      </c>
      <c r="AW84" s="10">
        <v>3.5000000000000003E-2</v>
      </c>
      <c r="AX84" s="10" t="s">
        <v>121</v>
      </c>
      <c r="AY84" s="10">
        <v>4.0000000000000001E-3</v>
      </c>
      <c r="AZ84" s="10">
        <v>1.0169999999999999</v>
      </c>
      <c r="BA84" s="10">
        <v>2.4E-2</v>
      </c>
      <c r="BB84" s="10">
        <v>8.6720000000000006</v>
      </c>
      <c r="BC84" s="10">
        <v>0.17199999999999999</v>
      </c>
      <c r="BD84" s="10">
        <v>14.863</v>
      </c>
      <c r="BE84" s="10">
        <v>0.34200000000000003</v>
      </c>
      <c r="BF84" s="10" t="s">
        <v>121</v>
      </c>
      <c r="BG84" s="10">
        <v>8.0000000000000002E-3</v>
      </c>
      <c r="BH84" s="10">
        <v>2.218</v>
      </c>
      <c r="BI84" s="10">
        <v>0.33500000000000002</v>
      </c>
      <c r="BJ84" s="10">
        <v>7.0000000000000001E-3</v>
      </c>
      <c r="BK84" s="10">
        <v>2E-3</v>
      </c>
      <c r="BL84" s="10" t="s">
        <v>121</v>
      </c>
      <c r="BM84" s="10">
        <v>3.0000000000000001E-3</v>
      </c>
      <c r="BN84" s="10">
        <v>3.5670000000000002</v>
      </c>
      <c r="BO84" s="10">
        <v>0.13600000000000001</v>
      </c>
      <c r="BP84" s="10">
        <v>59.23</v>
      </c>
      <c r="BQ84" s="10">
        <v>0.42299999999999999</v>
      </c>
      <c r="BR84" s="10">
        <v>0.01</v>
      </c>
      <c r="BS84" s="10">
        <v>1E-3</v>
      </c>
      <c r="BT84" s="10">
        <v>1.2390000000000001</v>
      </c>
      <c r="BU84" s="10">
        <v>9.7000000000000003E-2</v>
      </c>
      <c r="BV84" s="10">
        <v>7.2999999999999995E-2</v>
      </c>
      <c r="BW84" s="10">
        <v>3.7999999999999999E-2</v>
      </c>
      <c r="BX84" s="10" t="s">
        <v>121</v>
      </c>
      <c r="BY84" s="10">
        <v>2.7E-2</v>
      </c>
      <c r="BZ84" s="10">
        <v>0.44400000000000001</v>
      </c>
      <c r="CA84" s="10">
        <v>4.2999999999999997E-2</v>
      </c>
      <c r="CB84" s="10" t="s">
        <v>121</v>
      </c>
      <c r="CC84" s="10">
        <v>5.0179999999999998</v>
      </c>
      <c r="CD84" s="10">
        <v>0.183</v>
      </c>
      <c r="CE84" s="10">
        <v>1.7000000000000001E-2</v>
      </c>
      <c r="CF84" s="10">
        <v>1.1850000000000001</v>
      </c>
      <c r="CG84" s="10">
        <v>1.7999999999999999E-2</v>
      </c>
      <c r="CH84" s="10" t="s">
        <v>121</v>
      </c>
      <c r="CI84" s="10">
        <v>2E-3</v>
      </c>
      <c r="CJ84" s="10" t="s">
        <v>121</v>
      </c>
      <c r="CK84" s="10">
        <v>0.92400000000000004</v>
      </c>
      <c r="CL84" s="10" t="s">
        <v>121</v>
      </c>
      <c r="CM84" s="10">
        <v>2E-3</v>
      </c>
      <c r="CN84" s="10">
        <v>3.0000000000000001E-3</v>
      </c>
      <c r="CO84" s="10">
        <v>1E-3</v>
      </c>
      <c r="CP84" s="10">
        <v>2.2509999999999999</v>
      </c>
      <c r="CQ84" s="10">
        <v>0.105</v>
      </c>
      <c r="CR84" s="10" t="s">
        <v>121</v>
      </c>
      <c r="CS84" s="10">
        <v>2E-3</v>
      </c>
      <c r="CT84" s="10" t="s">
        <v>121</v>
      </c>
      <c r="CU84" s="10">
        <v>25.35</v>
      </c>
      <c r="CV84" s="10">
        <v>8.3000000000000004E-2</v>
      </c>
      <c r="CW84" s="10">
        <v>2E-3</v>
      </c>
      <c r="CX84" s="10">
        <v>0.16200000000000001</v>
      </c>
      <c r="CY84" s="10">
        <v>4.5999999999999999E-2</v>
      </c>
      <c r="CZ84" s="10" t="s">
        <v>121</v>
      </c>
      <c r="DA84" s="10">
        <v>2E-3</v>
      </c>
      <c r="DB84" s="10" t="s">
        <v>121</v>
      </c>
      <c r="DC84" s="10">
        <v>3.1E-2</v>
      </c>
      <c r="DD84" s="10" t="s">
        <v>121</v>
      </c>
      <c r="DE84" s="10">
        <v>1.7000000000000001E-2</v>
      </c>
      <c r="DF84" s="10">
        <v>0.48699999999999999</v>
      </c>
      <c r="DG84" s="10">
        <v>1.4E-2</v>
      </c>
      <c r="DH84" s="10">
        <v>0.108</v>
      </c>
      <c r="DI84" s="98">
        <v>2E-3</v>
      </c>
      <c r="DJ84" s="10" t="s">
        <v>121</v>
      </c>
      <c r="DK84" s="10">
        <v>2E-3</v>
      </c>
      <c r="DL84" s="61" t="str">
        <f t="shared" si="2"/>
        <v>Anlieferung 1-21</v>
      </c>
    </row>
    <row r="85" spans="1:132">
      <c r="A85" s="11">
        <v>44572</v>
      </c>
      <c r="B85" s="64" t="s">
        <v>146</v>
      </c>
      <c r="C85" s="25" t="s">
        <v>162</v>
      </c>
      <c r="H85" s="3" t="e">
        <f>((F85)/(E85/100))</f>
        <v>#DIV/0!</v>
      </c>
      <c r="I85" s="4" t="e">
        <f>E85/F85</f>
        <v>#DIV/0!</v>
      </c>
      <c r="J85" s="4" t="e">
        <f>100/G85</f>
        <v>#DIV/0!</v>
      </c>
      <c r="N85" s="37" t="e">
        <f>M85/(K85/100)</f>
        <v>#DIV/0!</v>
      </c>
      <c r="O85" s="37" t="e">
        <f>N85/J85</f>
        <v>#DIV/0!</v>
      </c>
      <c r="P85" s="5" t="e">
        <f>M85/(L85/100)</f>
        <v>#DIV/0!</v>
      </c>
      <c r="Q85" s="5" t="e">
        <f>P85*I85</f>
        <v>#DIV/0!</v>
      </c>
      <c r="U85" s="15" t="e">
        <f>100-(T85-R85)/S85*100</f>
        <v>#DIV/0!</v>
      </c>
      <c r="AB85" s="14" t="e">
        <f>((AE85-AC85)*(1000/AD85))*1000</f>
        <v>#DIV/0!</v>
      </c>
      <c r="AF85" s="7" t="e">
        <f>#REF!*0.8</f>
        <v>#REF!</v>
      </c>
      <c r="AH85" s="8" t="e">
        <f>((AG85)*(H85/100))</f>
        <v>#DIV/0!</v>
      </c>
      <c r="AI85" s="7" t="e">
        <f>AG85/AH85</f>
        <v>#DIV/0!</v>
      </c>
      <c r="AO85" s="24" t="s">
        <v>146</v>
      </c>
      <c r="AP85" s="10" t="s">
        <v>121</v>
      </c>
      <c r="AQ85" s="10">
        <v>4.0000000000000001E-3</v>
      </c>
      <c r="AR85" s="10" t="s">
        <v>121</v>
      </c>
      <c r="AS85" s="10">
        <v>2.5999999999999999E-2</v>
      </c>
      <c r="AT85" s="10">
        <v>0.32500000000000001</v>
      </c>
      <c r="AU85" s="10">
        <v>0.11899999999999999</v>
      </c>
      <c r="AV85" s="10">
        <v>1.3720000000000001</v>
      </c>
      <c r="AW85" s="10">
        <v>0.496</v>
      </c>
      <c r="AX85" s="10" t="s">
        <v>121</v>
      </c>
      <c r="AY85" s="10">
        <v>5.0000000000000001E-3</v>
      </c>
      <c r="AZ85" s="10">
        <v>0.33300000000000002</v>
      </c>
      <c r="BA85" s="10">
        <v>7.1999999999999995E-2</v>
      </c>
      <c r="BB85" s="10">
        <v>0.54800000000000004</v>
      </c>
      <c r="BC85" s="10">
        <v>7.9000000000000001E-2</v>
      </c>
      <c r="BD85" s="10">
        <v>2.923</v>
      </c>
      <c r="BE85" s="10">
        <v>0.36599999999999999</v>
      </c>
      <c r="BF85" s="10" t="s">
        <v>121</v>
      </c>
      <c r="BG85" s="10">
        <v>1.7000000000000001E-2</v>
      </c>
      <c r="BH85" s="10">
        <v>13.196</v>
      </c>
      <c r="BI85" s="10">
        <v>4.2439999999999998</v>
      </c>
      <c r="BJ85" s="10" t="s">
        <v>121</v>
      </c>
      <c r="BK85" s="10">
        <v>6.0000000000000001E-3</v>
      </c>
      <c r="BL85" s="10" t="s">
        <v>121</v>
      </c>
      <c r="BM85" s="10">
        <v>5.0000000000000001E-3</v>
      </c>
      <c r="BN85" s="10">
        <v>0.62</v>
      </c>
      <c r="BO85" s="10">
        <v>0.23200000000000001</v>
      </c>
      <c r="BP85" s="10">
        <v>11.795999999999999</v>
      </c>
      <c r="BQ85" s="10">
        <v>1.8240000000000001</v>
      </c>
      <c r="BR85" s="10">
        <v>7.0000000000000001E-3</v>
      </c>
      <c r="BS85" s="10">
        <v>3.0000000000000001E-3</v>
      </c>
      <c r="BT85" s="10">
        <v>1.7669999999999999</v>
      </c>
      <c r="BU85" s="10">
        <v>0.35299999999999998</v>
      </c>
      <c r="BV85" s="10" t="s">
        <v>121</v>
      </c>
      <c r="BW85" s="10">
        <v>0.29699999999999999</v>
      </c>
      <c r="BX85" s="10" t="s">
        <v>121</v>
      </c>
      <c r="BY85" s="10">
        <v>3.4000000000000002E-2</v>
      </c>
      <c r="BZ85" s="10">
        <v>6.7000000000000004E-2</v>
      </c>
      <c r="CA85" s="10">
        <v>2.7E-2</v>
      </c>
      <c r="CB85" s="10">
        <v>40.049999999999997</v>
      </c>
      <c r="CC85" s="10">
        <v>10.741</v>
      </c>
      <c r="CD85" s="10">
        <v>3.1E-2</v>
      </c>
      <c r="CE85" s="10">
        <v>1.7000000000000001E-2</v>
      </c>
      <c r="CF85" s="10">
        <v>0.47299999999999998</v>
      </c>
      <c r="CG85" s="10">
        <v>0.14299999999999999</v>
      </c>
      <c r="CH85" s="10">
        <v>8.0000000000000002E-3</v>
      </c>
      <c r="CI85" s="10">
        <v>3.0000000000000001E-3</v>
      </c>
      <c r="CJ85" s="10" t="s">
        <v>121</v>
      </c>
      <c r="CK85" s="10">
        <v>2.67</v>
      </c>
      <c r="CL85" s="10" t="s">
        <v>121</v>
      </c>
      <c r="CM85" s="10">
        <v>2E-3</v>
      </c>
      <c r="CN85" s="10" t="s">
        <v>121</v>
      </c>
      <c r="CO85" s="10">
        <v>2E-3</v>
      </c>
      <c r="CP85" s="10">
        <v>1.089</v>
      </c>
      <c r="CQ85" s="10">
        <v>0.217</v>
      </c>
      <c r="CR85" s="10" t="s">
        <v>121</v>
      </c>
      <c r="CS85" s="10">
        <v>2E-3</v>
      </c>
      <c r="CT85" s="10" t="s">
        <v>121</v>
      </c>
      <c r="CU85" s="10">
        <v>45.911000000000001</v>
      </c>
      <c r="CV85" s="10">
        <v>1.4E-2</v>
      </c>
      <c r="CW85" s="10">
        <v>4.0000000000000001E-3</v>
      </c>
      <c r="CX85" s="10">
        <v>0.11600000000000001</v>
      </c>
      <c r="CY85" s="10">
        <v>3.1E-2</v>
      </c>
      <c r="CZ85" s="10" t="s">
        <v>121</v>
      </c>
      <c r="DA85" s="10">
        <v>2E-3</v>
      </c>
      <c r="DB85" s="10" t="s">
        <v>121</v>
      </c>
      <c r="DC85" s="10">
        <v>1.0999999999999999E-2</v>
      </c>
      <c r="DD85" s="10" t="s">
        <v>121</v>
      </c>
      <c r="DE85" s="10">
        <v>5.2999999999999999E-2</v>
      </c>
      <c r="DF85" s="10">
        <v>3.6419999999999999</v>
      </c>
      <c r="DG85" s="10">
        <v>0.52700000000000002</v>
      </c>
      <c r="DH85" s="10">
        <v>21.599</v>
      </c>
      <c r="DI85" s="98">
        <v>6.35</v>
      </c>
      <c r="DJ85" s="10" t="s">
        <v>121</v>
      </c>
      <c r="DK85" s="10">
        <v>2E-3</v>
      </c>
      <c r="DL85" s="61" t="str">
        <f t="shared" si="2"/>
        <v>Anlieferung 1-22</v>
      </c>
    </row>
    <row r="86" spans="1:132">
      <c r="A86" s="11">
        <v>44572</v>
      </c>
      <c r="B86" s="64" t="s">
        <v>147</v>
      </c>
      <c r="C86" s="25" t="s">
        <v>162</v>
      </c>
      <c r="H86" s="3" t="e">
        <f>((F86)/(E86/100))</f>
        <v>#DIV/0!</v>
      </c>
      <c r="I86" s="4" t="e">
        <f>E86/F86</f>
        <v>#DIV/0!</v>
      </c>
      <c r="J86" s="4" t="e">
        <f>100/G86</f>
        <v>#DIV/0!</v>
      </c>
      <c r="N86" s="37" t="e">
        <f>M86/(K86/100)</f>
        <v>#DIV/0!</v>
      </c>
      <c r="O86" s="37" t="e">
        <f>N86/J86</f>
        <v>#DIV/0!</v>
      </c>
      <c r="P86" s="5" t="e">
        <f>M86/(L86/100)</f>
        <v>#DIV/0!</v>
      </c>
      <c r="Q86" s="5" t="e">
        <f>P86*I86</f>
        <v>#DIV/0!</v>
      </c>
      <c r="U86" s="15" t="e">
        <f>100-(T86-R86)/S86*100</f>
        <v>#DIV/0!</v>
      </c>
      <c r="AB86" s="14" t="e">
        <f>((AE86-AC86)*(1000/AD86))*1000</f>
        <v>#DIV/0!</v>
      </c>
      <c r="AF86" s="7" t="e">
        <f>#REF!*0.8</f>
        <v>#REF!</v>
      </c>
      <c r="AH86" s="8" t="e">
        <f>((AG86)*(H86/100))</f>
        <v>#DIV/0!</v>
      </c>
      <c r="AI86" s="7" t="e">
        <f>AG86/AH86</f>
        <v>#DIV/0!</v>
      </c>
      <c r="AO86" s="24" t="s">
        <v>147</v>
      </c>
      <c r="AP86" s="10">
        <v>7.0000000000000001E-3</v>
      </c>
      <c r="AQ86" s="10">
        <v>2E-3</v>
      </c>
      <c r="AR86" s="10">
        <v>0.03</v>
      </c>
      <c r="AS86" s="10">
        <v>7.0000000000000001E-3</v>
      </c>
      <c r="AT86" s="10">
        <v>2.722</v>
      </c>
      <c r="AU86" s="10">
        <v>4.2000000000000003E-2</v>
      </c>
      <c r="AV86" s="10">
        <v>0.91700000000000004</v>
      </c>
      <c r="AW86" s="10">
        <v>1.6E-2</v>
      </c>
      <c r="AX86" s="10" t="s">
        <v>121</v>
      </c>
      <c r="AY86" s="10">
        <v>3.0000000000000001E-3</v>
      </c>
      <c r="AZ86" s="10">
        <v>1.048</v>
      </c>
      <c r="BA86" s="10">
        <v>1.4999999999999999E-2</v>
      </c>
      <c r="BB86" s="10">
        <v>4.6159999999999997</v>
      </c>
      <c r="BC86" s="10">
        <v>5.7000000000000002E-2</v>
      </c>
      <c r="BD86" s="10">
        <v>15.896000000000001</v>
      </c>
      <c r="BE86" s="10">
        <v>0.14799999999999999</v>
      </c>
      <c r="BF86" s="10" t="s">
        <v>121</v>
      </c>
      <c r="BG86" s="10">
        <v>8.0000000000000002E-3</v>
      </c>
      <c r="BH86" s="10">
        <v>2.9529999999999998</v>
      </c>
      <c r="BI86" s="10">
        <v>0.316</v>
      </c>
      <c r="BJ86" s="10">
        <v>0.01</v>
      </c>
      <c r="BK86" s="10">
        <v>2E-3</v>
      </c>
      <c r="BL86" s="10" t="s">
        <v>121</v>
      </c>
      <c r="BM86" s="10">
        <v>3.0000000000000001E-3</v>
      </c>
      <c r="BN86" s="10">
        <v>3.7280000000000002</v>
      </c>
      <c r="BO86" s="10">
        <v>7.0999999999999994E-2</v>
      </c>
      <c r="BP86" s="10">
        <v>51.988999999999997</v>
      </c>
      <c r="BQ86" s="10">
        <v>0.441</v>
      </c>
      <c r="BR86" s="10" t="s">
        <v>121</v>
      </c>
      <c r="BS86" s="10">
        <v>2E-3</v>
      </c>
      <c r="BT86" s="10">
        <v>1.2789999999999999</v>
      </c>
      <c r="BU86" s="10">
        <v>8.6999999999999994E-2</v>
      </c>
      <c r="BV86" s="10">
        <v>7.6999999999999999E-2</v>
      </c>
      <c r="BW86" s="10">
        <v>3.0000000000000001E-3</v>
      </c>
      <c r="BX86" s="10" t="s">
        <v>121</v>
      </c>
      <c r="BY86" s="10">
        <v>3.9E-2</v>
      </c>
      <c r="BZ86" s="10">
        <v>0.46</v>
      </c>
      <c r="CA86" s="10">
        <v>0.04</v>
      </c>
      <c r="CB86" s="10">
        <v>3.141</v>
      </c>
      <c r="CC86" s="10">
        <v>2.0739999999999998</v>
      </c>
      <c r="CD86" s="10">
        <v>0.17899999999999999</v>
      </c>
      <c r="CE86" s="10">
        <v>1.6E-2</v>
      </c>
      <c r="CF86" s="10">
        <v>1.458</v>
      </c>
      <c r="CG86" s="10">
        <v>1.9E-2</v>
      </c>
      <c r="CH86" s="10" t="s">
        <v>121</v>
      </c>
      <c r="CI86" s="10">
        <v>2E-3</v>
      </c>
      <c r="CJ86" s="10">
        <v>0.24299999999999999</v>
      </c>
      <c r="CK86" s="10">
        <v>2.1999999999999999E-2</v>
      </c>
      <c r="CL86" s="10" t="s">
        <v>121</v>
      </c>
      <c r="CM86" s="10">
        <v>2E-3</v>
      </c>
      <c r="CN86" s="10">
        <v>3.0000000000000001E-3</v>
      </c>
      <c r="CO86" s="10">
        <v>1E-3</v>
      </c>
      <c r="CP86" s="10">
        <v>2.984</v>
      </c>
      <c r="CQ86" s="10">
        <v>2.4E-2</v>
      </c>
      <c r="CR86" s="10" t="s">
        <v>121</v>
      </c>
      <c r="CS86" s="10">
        <v>2E-3</v>
      </c>
      <c r="CT86" s="10">
        <v>5.5890000000000004</v>
      </c>
      <c r="CU86" s="10">
        <v>9.5000000000000001E-2</v>
      </c>
      <c r="CV86" s="10">
        <v>7.6999999999999999E-2</v>
      </c>
      <c r="CW86" s="10">
        <v>2E-3</v>
      </c>
      <c r="CX86" s="10">
        <v>0.13400000000000001</v>
      </c>
      <c r="CY86" s="10">
        <v>4.7E-2</v>
      </c>
      <c r="CZ86" s="10" t="s">
        <v>121</v>
      </c>
      <c r="DA86" s="10">
        <v>2E-3</v>
      </c>
      <c r="DB86" s="10" t="s">
        <v>121</v>
      </c>
      <c r="DC86" s="10">
        <v>3.2000000000000001E-2</v>
      </c>
      <c r="DD86" s="10" t="s">
        <v>121</v>
      </c>
      <c r="DE86" s="10">
        <v>2.1000000000000001E-2</v>
      </c>
      <c r="DF86" s="10">
        <v>0.42499999999999999</v>
      </c>
      <c r="DG86" s="10">
        <v>0.01</v>
      </c>
      <c r="DH86" s="10">
        <v>3.3000000000000002E-2</v>
      </c>
      <c r="DI86" s="98">
        <v>1E-3</v>
      </c>
      <c r="DJ86" s="10" t="s">
        <v>121</v>
      </c>
      <c r="DK86" s="10">
        <v>2E-3</v>
      </c>
      <c r="DL86" s="61" t="str">
        <f t="shared" si="2"/>
        <v>Anlieferung 1-23</v>
      </c>
    </row>
    <row r="87" spans="1:132">
      <c r="A87" s="11">
        <v>44572</v>
      </c>
      <c r="B87" s="64" t="s">
        <v>148</v>
      </c>
      <c r="C87" s="25" t="s">
        <v>162</v>
      </c>
      <c r="H87" s="3" t="e">
        <f>((F87)/(E87/100))</f>
        <v>#DIV/0!</v>
      </c>
      <c r="I87" s="4" t="e">
        <f>E87/F87</f>
        <v>#DIV/0!</v>
      </c>
      <c r="J87" s="4" t="e">
        <f>100/G87</f>
        <v>#DIV/0!</v>
      </c>
      <c r="N87" s="37" t="e">
        <f>M87/(K87/100)</f>
        <v>#DIV/0!</v>
      </c>
      <c r="O87" s="37" t="e">
        <f>N87/J87</f>
        <v>#DIV/0!</v>
      </c>
      <c r="P87" s="5" t="e">
        <f>M87/(L87/100)</f>
        <v>#DIV/0!</v>
      </c>
      <c r="Q87" s="5" t="e">
        <f>P87*I87</f>
        <v>#DIV/0!</v>
      </c>
      <c r="U87" s="15" t="e">
        <f>100-(T87-R87)/S87*100</f>
        <v>#DIV/0!</v>
      </c>
      <c r="AB87" s="14" t="e">
        <f>((AE87-AC87)*(1000/AD87))*1000</f>
        <v>#DIV/0!</v>
      </c>
      <c r="AF87" s="7" t="e">
        <f>#REF!*0.8</f>
        <v>#REF!</v>
      </c>
      <c r="AH87" s="8" t="e">
        <f>((AG87)*(H87/100))</f>
        <v>#DIV/0!</v>
      </c>
      <c r="AI87" s="7" t="e">
        <f>AG87/AH87</f>
        <v>#DIV/0!</v>
      </c>
      <c r="AO87" s="24" t="s">
        <v>148</v>
      </c>
      <c r="AP87" s="10">
        <v>6.0000000000000001E-3</v>
      </c>
      <c r="AQ87" s="10">
        <v>2E-3</v>
      </c>
      <c r="AR87" s="10">
        <v>4.1000000000000002E-2</v>
      </c>
      <c r="AS87" s="10">
        <v>8.0000000000000002E-3</v>
      </c>
      <c r="AT87" s="10">
        <v>1.264</v>
      </c>
      <c r="AU87" s="10">
        <v>2.4E-2</v>
      </c>
      <c r="AV87" s="10">
        <v>3.93</v>
      </c>
      <c r="AW87" s="10">
        <v>6.2E-2</v>
      </c>
      <c r="AX87" s="10" t="s">
        <v>121</v>
      </c>
      <c r="AY87" s="10">
        <v>5.0000000000000001E-3</v>
      </c>
      <c r="AZ87" s="10">
        <v>1.0409999999999999</v>
      </c>
      <c r="BA87" s="10">
        <v>1.6E-2</v>
      </c>
      <c r="BB87" s="10">
        <v>7.774</v>
      </c>
      <c r="BC87" s="10">
        <v>0.1</v>
      </c>
      <c r="BD87" s="10">
        <v>18.675000000000001</v>
      </c>
      <c r="BE87" s="10">
        <v>0.19400000000000001</v>
      </c>
      <c r="BF87" s="10" t="s">
        <v>121</v>
      </c>
      <c r="BG87" s="10">
        <v>8.0000000000000002E-3</v>
      </c>
      <c r="BH87" s="10">
        <v>2.1930000000000001</v>
      </c>
      <c r="BI87" s="10">
        <v>0.33300000000000002</v>
      </c>
      <c r="BJ87" s="10">
        <v>7.0000000000000001E-3</v>
      </c>
      <c r="BK87" s="10">
        <v>2E-3</v>
      </c>
      <c r="BL87" s="10" t="s">
        <v>121</v>
      </c>
      <c r="BM87" s="10">
        <v>5.0000000000000001E-3</v>
      </c>
      <c r="BN87" s="10">
        <v>6.5490000000000004</v>
      </c>
      <c r="BO87" s="10">
        <v>0.125</v>
      </c>
      <c r="BP87" s="10">
        <v>42.722000000000001</v>
      </c>
      <c r="BQ87" s="10">
        <v>0.61199999999999999</v>
      </c>
      <c r="BR87" s="10">
        <v>5.0000000000000001E-3</v>
      </c>
      <c r="BS87" s="10">
        <v>1E-3</v>
      </c>
      <c r="BT87" s="10">
        <v>0.88400000000000001</v>
      </c>
      <c r="BU87" s="10">
        <v>8.3000000000000004E-2</v>
      </c>
      <c r="BV87" s="10">
        <v>4.1000000000000002E-2</v>
      </c>
      <c r="BW87" s="10">
        <v>3.0000000000000001E-3</v>
      </c>
      <c r="BX87" s="10" t="s">
        <v>121</v>
      </c>
      <c r="BY87" s="10">
        <v>3.2000000000000001E-2</v>
      </c>
      <c r="BZ87" s="10">
        <v>0.28299999999999997</v>
      </c>
      <c r="CA87" s="10">
        <v>4.2000000000000003E-2</v>
      </c>
      <c r="CB87" s="10">
        <v>5.1749999999999998</v>
      </c>
      <c r="CC87" s="10">
        <v>2.419</v>
      </c>
      <c r="CD87" s="10">
        <v>0.23699999999999999</v>
      </c>
      <c r="CE87" s="10">
        <v>1.7000000000000001E-2</v>
      </c>
      <c r="CF87" s="10">
        <v>0.70299999999999996</v>
      </c>
      <c r="CG87" s="10">
        <v>1.0999999999999999E-2</v>
      </c>
      <c r="CH87" s="10" t="s">
        <v>121</v>
      </c>
      <c r="CI87" s="10">
        <v>2E-3</v>
      </c>
      <c r="CJ87" s="10">
        <v>0.215</v>
      </c>
      <c r="CK87" s="10">
        <v>2.1000000000000001E-2</v>
      </c>
      <c r="CL87" s="10" t="s">
        <v>121</v>
      </c>
      <c r="CM87" s="10">
        <v>2E-3</v>
      </c>
      <c r="CN87" s="10">
        <v>2E-3</v>
      </c>
      <c r="CO87" s="10">
        <v>1E-3</v>
      </c>
      <c r="CP87" s="10">
        <v>2.3199999999999998</v>
      </c>
      <c r="CQ87" s="10">
        <v>0.02</v>
      </c>
      <c r="CR87" s="10" t="s">
        <v>121</v>
      </c>
      <c r="CS87" s="10">
        <v>2E-3</v>
      </c>
      <c r="CT87" s="10">
        <v>4.5359999999999996</v>
      </c>
      <c r="CU87" s="10">
        <v>8.7999999999999995E-2</v>
      </c>
      <c r="CV87" s="10">
        <v>0.13</v>
      </c>
      <c r="CW87" s="10">
        <v>3.0000000000000001E-3</v>
      </c>
      <c r="CX87" s="10">
        <v>0.121</v>
      </c>
      <c r="CY87" s="10">
        <v>5.8999999999999997E-2</v>
      </c>
      <c r="CZ87" s="10" t="s">
        <v>121</v>
      </c>
      <c r="DA87" s="10">
        <v>2E-3</v>
      </c>
      <c r="DB87" s="10" t="s">
        <v>121</v>
      </c>
      <c r="DC87" s="10">
        <v>3.5999999999999997E-2</v>
      </c>
      <c r="DD87" s="10" t="s">
        <v>121</v>
      </c>
      <c r="DE87" s="10">
        <v>3.6999999999999998E-2</v>
      </c>
      <c r="DF87" s="10">
        <v>1.093</v>
      </c>
      <c r="DG87" s="10">
        <v>0.02</v>
      </c>
      <c r="DH87" s="10">
        <v>4.4999999999999998E-2</v>
      </c>
      <c r="DI87" s="98">
        <v>2E-3</v>
      </c>
      <c r="DJ87" s="10" t="s">
        <v>121</v>
      </c>
      <c r="DK87" s="10">
        <v>2E-3</v>
      </c>
      <c r="DL87" s="61" t="str">
        <f t="shared" si="2"/>
        <v>Anlieferung 1-24</v>
      </c>
    </row>
    <row r="88" spans="1:132" s="9" customFormat="1">
      <c r="A88" s="11">
        <v>44572</v>
      </c>
      <c r="B88" s="64" t="s">
        <v>149</v>
      </c>
      <c r="C88" s="25" t="s">
        <v>162</v>
      </c>
      <c r="D88" s="21"/>
      <c r="E88" s="2"/>
      <c r="F88" s="2"/>
      <c r="G88" s="2"/>
      <c r="H88" s="3" t="e">
        <f>((F88)/(E88/100))</f>
        <v>#DIV/0!</v>
      </c>
      <c r="I88" s="4" t="e">
        <f>E88/F88</f>
        <v>#DIV/0!</v>
      </c>
      <c r="J88" s="4" t="e">
        <f>100/G88</f>
        <v>#DIV/0!</v>
      </c>
      <c r="K88" s="2"/>
      <c r="L88" s="2"/>
      <c r="M88" s="2"/>
      <c r="N88" s="37" t="e">
        <f>M88/(K88/100)</f>
        <v>#DIV/0!</v>
      </c>
      <c r="O88" s="37" t="e">
        <f>N88/J88</f>
        <v>#DIV/0!</v>
      </c>
      <c r="P88" s="5" t="e">
        <f>M88/(L88/100)</f>
        <v>#DIV/0!</v>
      </c>
      <c r="Q88" s="5" t="e">
        <f>P88*I88</f>
        <v>#DIV/0!</v>
      </c>
      <c r="R88" s="21"/>
      <c r="S88" s="21"/>
      <c r="T88" s="21"/>
      <c r="U88" s="15" t="e">
        <f>100-(T88-R88)/S88*100</f>
        <v>#DIV/0!</v>
      </c>
      <c r="V88" s="21"/>
      <c r="W88" s="2"/>
      <c r="X88" s="2"/>
      <c r="Y88" s="2"/>
      <c r="Z88" s="21"/>
      <c r="AA88" s="2"/>
      <c r="AB88" s="14" t="e">
        <f>((AE88-AC88)*(1000/AD88))*1000</f>
        <v>#DIV/0!</v>
      </c>
      <c r="AC88" s="21"/>
      <c r="AD88" s="21"/>
      <c r="AE88" s="21"/>
      <c r="AF88" s="7" t="e">
        <f>#REF!*0.8</f>
        <v>#REF!</v>
      </c>
      <c r="AG88" s="2"/>
      <c r="AH88" s="8" t="e">
        <f>((AG88)*(H88/100))</f>
        <v>#DIV/0!</v>
      </c>
      <c r="AI88" s="7" t="e">
        <f>AG88/AH88</f>
        <v>#DIV/0!</v>
      </c>
      <c r="AJ88" s="6"/>
      <c r="AK88" s="2"/>
      <c r="AL88" s="2"/>
      <c r="AM88" s="21"/>
      <c r="AN88" s="21"/>
      <c r="AO88" s="24" t="s">
        <v>149</v>
      </c>
      <c r="DL88" s="95" t="e">
        <f>#REF!</f>
        <v>#REF!</v>
      </c>
    </row>
    <row r="89" spans="1:132">
      <c r="A89" s="11">
        <v>44572</v>
      </c>
      <c r="B89" s="64" t="s">
        <v>150</v>
      </c>
      <c r="C89" s="25" t="s">
        <v>162</v>
      </c>
      <c r="H89" s="3" t="e">
        <f>((F89)/(E89/100))</f>
        <v>#DIV/0!</v>
      </c>
      <c r="I89" s="4" t="e">
        <f>E89/F89</f>
        <v>#DIV/0!</v>
      </c>
      <c r="J89" s="4" t="e">
        <f>100/G89</f>
        <v>#DIV/0!</v>
      </c>
      <c r="N89" s="37" t="e">
        <f>M89/(K89/100)</f>
        <v>#DIV/0!</v>
      </c>
      <c r="O89" s="37" t="e">
        <f>N89/J89</f>
        <v>#DIV/0!</v>
      </c>
      <c r="P89" s="5" t="e">
        <f>M89/(L89/100)</f>
        <v>#DIV/0!</v>
      </c>
      <c r="Q89" s="5" t="e">
        <f>P89*I89</f>
        <v>#DIV/0!</v>
      </c>
      <c r="U89" s="15" t="e">
        <f>100-(T89-R89)/S89*100</f>
        <v>#DIV/0!</v>
      </c>
      <c r="AB89" s="14" t="e">
        <f>((AE89-AC89)*(1000/AD89))*1000</f>
        <v>#DIV/0!</v>
      </c>
      <c r="AF89" s="7" t="e">
        <f>#REF!*0.8</f>
        <v>#REF!</v>
      </c>
      <c r="AH89" s="8" t="e">
        <f>((AG89)*(H89/100))</f>
        <v>#DIV/0!</v>
      </c>
      <c r="AI89" s="7" t="e">
        <f>AG89/AH89</f>
        <v>#DIV/0!</v>
      </c>
      <c r="AO89" s="24" t="s">
        <v>150</v>
      </c>
      <c r="DL89" s="61" t="e">
        <f>#REF!</f>
        <v>#REF!</v>
      </c>
    </row>
    <row r="90" spans="1:132" s="16" customFormat="1">
      <c r="A90" s="11">
        <v>44572</v>
      </c>
      <c r="B90" s="64" t="s">
        <v>151</v>
      </c>
      <c r="C90" s="25" t="s">
        <v>162</v>
      </c>
      <c r="D90" s="21"/>
      <c r="E90" s="2"/>
      <c r="F90" s="2"/>
      <c r="G90" s="2"/>
      <c r="H90" s="3" t="e">
        <f>((F90)/(E90/100))</f>
        <v>#DIV/0!</v>
      </c>
      <c r="I90" s="4" t="e">
        <f>E90/F90</f>
        <v>#DIV/0!</v>
      </c>
      <c r="J90" s="4" t="e">
        <f>100/G90</f>
        <v>#DIV/0!</v>
      </c>
      <c r="K90" s="2"/>
      <c r="L90" s="2"/>
      <c r="M90" s="2"/>
      <c r="N90" s="37" t="e">
        <f>M90/(K90/100)</f>
        <v>#DIV/0!</v>
      </c>
      <c r="O90" s="37" t="e">
        <f>N90/J90</f>
        <v>#DIV/0!</v>
      </c>
      <c r="P90" s="5" t="e">
        <f>M90/(L90/100)</f>
        <v>#DIV/0!</v>
      </c>
      <c r="Q90" s="5" t="e">
        <f>P90*I90</f>
        <v>#DIV/0!</v>
      </c>
      <c r="R90" s="21"/>
      <c r="S90" s="21"/>
      <c r="T90" s="21"/>
      <c r="U90" s="15" t="e">
        <f>100-(T90-R90)/S90*100</f>
        <v>#DIV/0!</v>
      </c>
      <c r="V90" s="21"/>
      <c r="W90" s="2"/>
      <c r="X90" s="2"/>
      <c r="Y90" s="2"/>
      <c r="Z90" s="21"/>
      <c r="AA90" s="2"/>
      <c r="AB90" s="14" t="e">
        <f>((AE90-AC90)*(1000/AD90))*1000</f>
        <v>#DIV/0!</v>
      </c>
      <c r="AC90" s="21"/>
      <c r="AD90" s="21"/>
      <c r="AE90" s="21"/>
      <c r="AF90" s="7" t="e">
        <f>#REF!*0.8</f>
        <v>#REF!</v>
      </c>
      <c r="AG90" s="2"/>
      <c r="AH90" s="8" t="e">
        <f>((AG90)*(H90/100))</f>
        <v>#DIV/0!</v>
      </c>
      <c r="AI90" s="7" t="e">
        <f>AG90/AH90</f>
        <v>#DIV/0!</v>
      </c>
      <c r="AJ90" s="6"/>
      <c r="AK90" s="2"/>
      <c r="AL90" s="2"/>
      <c r="AM90" s="21"/>
      <c r="AN90" s="21"/>
      <c r="AO90" s="24" t="s">
        <v>151</v>
      </c>
      <c r="DL90" s="94" t="e">
        <f>#REF!</f>
        <v>#REF!</v>
      </c>
    </row>
    <row r="91" spans="1:132">
      <c r="A91" s="11">
        <v>44572</v>
      </c>
      <c r="B91" s="64" t="s">
        <v>152</v>
      </c>
      <c r="C91" s="25" t="s">
        <v>162</v>
      </c>
      <c r="H91" s="3" t="e">
        <f>((F91)/(E91/100))</f>
        <v>#DIV/0!</v>
      </c>
      <c r="I91" s="4" t="e">
        <f>E91/F91</f>
        <v>#DIV/0!</v>
      </c>
      <c r="J91" s="4" t="e">
        <f>100/G91</f>
        <v>#DIV/0!</v>
      </c>
      <c r="N91" s="37" t="e">
        <f>M91/(K91/100)</f>
        <v>#DIV/0!</v>
      </c>
      <c r="O91" s="37" t="e">
        <f>N91/J91</f>
        <v>#DIV/0!</v>
      </c>
      <c r="P91" s="5" t="e">
        <f>M91/(L91/100)</f>
        <v>#DIV/0!</v>
      </c>
      <c r="Q91" s="5" t="e">
        <f>P91*I91</f>
        <v>#DIV/0!</v>
      </c>
      <c r="U91" s="15" t="e">
        <f>100-(T91-R91)/S91*100</f>
        <v>#DIV/0!</v>
      </c>
      <c r="AB91" s="14" t="e">
        <f>((AE91-AC91)*(1000/AD91))*1000</f>
        <v>#DIV/0!</v>
      </c>
      <c r="AF91" s="7" t="e">
        <f>#REF!*0.8</f>
        <v>#REF!</v>
      </c>
      <c r="AH91" s="8" t="e">
        <f>((AG91)*(H91/100))</f>
        <v>#DIV/0!</v>
      </c>
      <c r="AI91" s="7" t="e">
        <f>AG91/AH91</f>
        <v>#DIV/0!</v>
      </c>
      <c r="AO91" s="24" t="s">
        <v>152</v>
      </c>
      <c r="DI91" s="99"/>
      <c r="DL91" s="61">
        <f>AO92</f>
        <v>0</v>
      </c>
    </row>
    <row r="92" spans="1:132">
      <c r="A92" s="11">
        <v>44573</v>
      </c>
      <c r="B92" s="64" t="s">
        <v>84</v>
      </c>
      <c r="C92" s="25" t="s">
        <v>741</v>
      </c>
      <c r="H92" s="3" t="e">
        <f>((F92)/(E92/100))</f>
        <v>#DIV/0!</v>
      </c>
      <c r="I92" s="4" t="e">
        <f>E92/F92</f>
        <v>#DIV/0!</v>
      </c>
      <c r="J92" s="4" t="e">
        <f>100/G92</f>
        <v>#DIV/0!</v>
      </c>
      <c r="N92" s="37" t="e">
        <f>M92/(K92/100)</f>
        <v>#DIV/0!</v>
      </c>
      <c r="O92" s="37" t="e">
        <f>N92/J92</f>
        <v>#DIV/0!</v>
      </c>
      <c r="P92" s="5" t="e">
        <f>M92/(L92/100)</f>
        <v>#DIV/0!</v>
      </c>
      <c r="Q92" s="5" t="e">
        <f>P92*I92</f>
        <v>#DIV/0!</v>
      </c>
      <c r="U92" s="15" t="e">
        <f>100-(T92-R92)/S92*100</f>
        <v>#DIV/0!</v>
      </c>
      <c r="X92" s="2">
        <v>12.49</v>
      </c>
      <c r="Y92" s="2">
        <v>17.510000000000002</v>
      </c>
      <c r="Z92" s="21">
        <v>2961</v>
      </c>
      <c r="AB92" s="14" t="e">
        <f>((AE92-AC92)*(1000/AD92))*1000</f>
        <v>#DIV/0!</v>
      </c>
      <c r="AF92" s="7" t="e">
        <f>#REF!*0.8</f>
        <v>#REF!</v>
      </c>
      <c r="AH92" s="8" t="e">
        <f>((AG92)*(H92/100))</f>
        <v>#DIV/0!</v>
      </c>
      <c r="AI92" s="7" t="e">
        <f>AG92/AH92</f>
        <v>#DIV/0!</v>
      </c>
      <c r="AO92" s="26"/>
      <c r="AP92" s="10" t="s">
        <v>121</v>
      </c>
      <c r="AQ92" s="10">
        <v>2E-3</v>
      </c>
      <c r="AR92" s="10" t="s">
        <v>121</v>
      </c>
      <c r="AS92" s="10">
        <v>3.0000000000000001E-3</v>
      </c>
      <c r="AT92" s="10" t="s">
        <v>121</v>
      </c>
      <c r="AU92" s="10">
        <v>3.0000000000000001E-3</v>
      </c>
      <c r="AV92" s="10">
        <v>1.4E-2</v>
      </c>
      <c r="AW92" s="10">
        <v>1E-3</v>
      </c>
      <c r="AX92" s="10" t="s">
        <v>121</v>
      </c>
      <c r="AY92" s="10">
        <v>2E-3</v>
      </c>
      <c r="AZ92" s="10">
        <v>6.0000000000000001E-3</v>
      </c>
      <c r="BA92" s="10">
        <v>1E-3</v>
      </c>
      <c r="BB92" s="10">
        <v>1.2E-2</v>
      </c>
      <c r="BC92" s="10">
        <v>1E-3</v>
      </c>
      <c r="BD92" s="10">
        <v>6.0999999999999999E-2</v>
      </c>
      <c r="BE92" s="10">
        <v>4.0000000000000001E-3</v>
      </c>
      <c r="BF92" s="10" t="s">
        <v>121</v>
      </c>
      <c r="BG92" s="10">
        <v>2E-3</v>
      </c>
      <c r="BH92" s="10" t="s">
        <v>121</v>
      </c>
      <c r="BI92" s="10">
        <v>0.59299999999999997</v>
      </c>
      <c r="BJ92" s="10" t="s">
        <v>121</v>
      </c>
      <c r="BK92" s="10">
        <v>2E-3</v>
      </c>
      <c r="BL92" s="10" t="s">
        <v>121</v>
      </c>
      <c r="BM92" s="10">
        <v>2E-3</v>
      </c>
      <c r="BN92" s="10">
        <v>3.4000000000000002E-2</v>
      </c>
      <c r="BO92" s="10">
        <v>5.0000000000000001E-3</v>
      </c>
      <c r="BP92" s="10">
        <v>96.888999999999996</v>
      </c>
      <c r="BQ92" s="10">
        <v>1.4E-2</v>
      </c>
      <c r="BR92" s="10" t="s">
        <v>121</v>
      </c>
      <c r="BS92" s="10">
        <v>2E-3</v>
      </c>
      <c r="BT92" s="10">
        <v>2.58</v>
      </c>
      <c r="BU92" s="10">
        <v>4.2999999999999997E-2</v>
      </c>
      <c r="BV92" s="10" t="s">
        <v>121</v>
      </c>
      <c r="BW92" s="10">
        <v>8.6999999999999994E-2</v>
      </c>
      <c r="BX92" s="10" t="s">
        <v>121</v>
      </c>
      <c r="BY92" s="10">
        <v>2E-3</v>
      </c>
      <c r="BZ92" s="10">
        <v>6.2E-2</v>
      </c>
      <c r="CA92" s="10">
        <v>0.01</v>
      </c>
      <c r="CB92" s="10" t="s">
        <v>121</v>
      </c>
      <c r="CC92" s="10">
        <v>3.7469999999999999</v>
      </c>
      <c r="CD92" s="10" t="s">
        <v>121</v>
      </c>
      <c r="CE92" s="10">
        <v>5.0000000000000001E-3</v>
      </c>
      <c r="CF92" s="10" t="s">
        <v>121</v>
      </c>
      <c r="CG92" s="10">
        <v>2E-3</v>
      </c>
      <c r="CH92" s="10" t="s">
        <v>121</v>
      </c>
      <c r="CI92" s="10">
        <v>2E-3</v>
      </c>
      <c r="CJ92" s="10" t="s">
        <v>121</v>
      </c>
      <c r="CK92" s="10">
        <v>1.0920000000000001</v>
      </c>
      <c r="CL92" s="10" t="s">
        <v>121</v>
      </c>
      <c r="CM92" s="10">
        <v>2E-3</v>
      </c>
      <c r="CN92" s="10" t="s">
        <v>121</v>
      </c>
      <c r="CO92" s="10">
        <v>2E-3</v>
      </c>
      <c r="CP92" s="10">
        <v>0.13100000000000001</v>
      </c>
      <c r="CQ92" s="10">
        <v>3.5000000000000003E-2</v>
      </c>
      <c r="CR92" s="10" t="s">
        <v>121</v>
      </c>
      <c r="CS92" s="10">
        <v>2E-3</v>
      </c>
      <c r="CT92" s="10" t="s">
        <v>121</v>
      </c>
      <c r="CU92" s="10">
        <v>31.276</v>
      </c>
      <c r="CV92" s="10">
        <v>3.0000000000000001E-3</v>
      </c>
      <c r="CW92" s="10">
        <v>1E-3</v>
      </c>
      <c r="CX92" s="10">
        <v>5.5E-2</v>
      </c>
      <c r="CY92" s="10">
        <v>4.0000000000000001E-3</v>
      </c>
      <c r="CZ92" s="10" t="s">
        <v>121</v>
      </c>
      <c r="DA92" s="10">
        <v>2E-3</v>
      </c>
      <c r="DB92" s="10" t="s">
        <v>121</v>
      </c>
      <c r="DC92" s="10">
        <v>2E-3</v>
      </c>
      <c r="DD92" s="10" t="s">
        <v>121</v>
      </c>
      <c r="DE92" s="10">
        <v>3.0000000000000001E-3</v>
      </c>
      <c r="DF92" s="10">
        <v>0.02</v>
      </c>
      <c r="DG92" s="10">
        <v>1E-3</v>
      </c>
      <c r="DH92" s="10">
        <v>7.1999999999999995E-2</v>
      </c>
      <c r="DI92" s="98">
        <v>1E-3</v>
      </c>
      <c r="DJ92" s="10" t="s">
        <v>121</v>
      </c>
      <c r="DK92" s="10">
        <v>2E-3</v>
      </c>
      <c r="DL92" s="61" t="str">
        <f t="shared" si="2"/>
        <v>VNE 0075</v>
      </c>
    </row>
    <row r="93" spans="1:132">
      <c r="A93" s="11">
        <v>44573</v>
      </c>
      <c r="B93" s="64" t="s">
        <v>84</v>
      </c>
      <c r="C93" s="25" t="s">
        <v>904</v>
      </c>
      <c r="H93" s="3" t="e">
        <f>((F93)/(E93/100))</f>
        <v>#DIV/0!</v>
      </c>
      <c r="I93" s="4" t="e">
        <f>E93/F93</f>
        <v>#DIV/0!</v>
      </c>
      <c r="J93" s="4" t="e">
        <f>100/G93</f>
        <v>#DIV/0!</v>
      </c>
      <c r="N93" s="37" t="e">
        <f>M93/(K93/100)</f>
        <v>#DIV/0!</v>
      </c>
      <c r="O93" s="37" t="e">
        <f>N93/J93</f>
        <v>#DIV/0!</v>
      </c>
      <c r="P93" s="5" t="e">
        <f>M93/(L93/100)</f>
        <v>#DIV/0!</v>
      </c>
      <c r="Q93" s="5" t="e">
        <f>P93*I93</f>
        <v>#DIV/0!</v>
      </c>
      <c r="U93" s="15" t="e">
        <f>100-(T93-R93)/S93*100</f>
        <v>#DIV/0!</v>
      </c>
      <c r="X93" s="2">
        <v>11.72</v>
      </c>
      <c r="Y93" s="2">
        <v>3.92</v>
      </c>
      <c r="Z93" s="21">
        <v>925</v>
      </c>
      <c r="AB93" s="14" t="e">
        <f>((AE93-AC93)*(1000/AD93))*1000</f>
        <v>#DIV/0!</v>
      </c>
      <c r="AF93" s="7" t="e">
        <f>#REF!*0.8</f>
        <v>#REF!</v>
      </c>
      <c r="AH93" s="8" t="e">
        <f>((AG93)*(H93/100))</f>
        <v>#DIV/0!</v>
      </c>
      <c r="AI93" s="7" t="e">
        <f>AG93/AH93</f>
        <v>#DIV/0!</v>
      </c>
      <c r="AP93" s="10">
        <v>9.8000000000000004E-2</v>
      </c>
      <c r="AQ93" s="10">
        <v>2E-3</v>
      </c>
      <c r="AR93" s="10">
        <v>3.4000000000000002E-2</v>
      </c>
      <c r="AS93" s="10">
        <v>3.0000000000000001E-3</v>
      </c>
      <c r="AT93" s="10">
        <v>8.0000000000000002E-3</v>
      </c>
      <c r="AU93" s="10">
        <v>2E-3</v>
      </c>
      <c r="AV93" s="10">
        <v>5.0999999999999997E-2</v>
      </c>
      <c r="AW93" s="10">
        <v>2E-3</v>
      </c>
      <c r="AX93" s="10">
        <v>3.0000000000000001E-3</v>
      </c>
      <c r="AY93" s="10">
        <v>1E-3</v>
      </c>
      <c r="AZ93" s="10">
        <v>4.2000000000000003E-2</v>
      </c>
      <c r="BA93" s="10">
        <v>3.0000000000000001E-3</v>
      </c>
      <c r="BB93" s="10">
        <v>0.121</v>
      </c>
      <c r="BC93" s="10">
        <v>3.0000000000000001E-3</v>
      </c>
      <c r="BD93" s="10">
        <v>4.4710000000000001</v>
      </c>
      <c r="BE93" s="10">
        <v>0.03</v>
      </c>
      <c r="BF93" s="10" t="s">
        <v>121</v>
      </c>
      <c r="BG93" s="10">
        <v>4.0000000000000001E-3</v>
      </c>
      <c r="BH93" s="10">
        <v>2.0299999999999998</v>
      </c>
      <c r="BI93" s="10">
        <v>0.626</v>
      </c>
      <c r="BJ93" s="10">
        <v>4.0000000000000001E-3</v>
      </c>
      <c r="BK93" s="10">
        <v>2E-3</v>
      </c>
      <c r="BL93" s="10" t="s">
        <v>121</v>
      </c>
      <c r="BM93" s="10">
        <v>2E-3</v>
      </c>
      <c r="BN93" s="10">
        <v>0.156</v>
      </c>
      <c r="BO93" s="10">
        <v>7.0000000000000001E-3</v>
      </c>
      <c r="BP93" s="10">
        <v>68.441000000000003</v>
      </c>
      <c r="BQ93" s="10">
        <v>0.11700000000000001</v>
      </c>
      <c r="BR93" s="10" t="s">
        <v>121</v>
      </c>
      <c r="BS93" s="10">
        <v>2E-3</v>
      </c>
      <c r="BT93" s="10">
        <v>12.611000000000001</v>
      </c>
      <c r="BU93" s="10">
        <v>0.121</v>
      </c>
      <c r="BV93" s="10">
        <v>0.96599999999999997</v>
      </c>
      <c r="BW93" s="10">
        <v>0.02</v>
      </c>
      <c r="BX93" s="10" t="s">
        <v>121</v>
      </c>
      <c r="BY93" s="10">
        <v>8.9999999999999993E-3</v>
      </c>
      <c r="BZ93" s="10">
        <v>0.81399999999999995</v>
      </c>
      <c r="CA93" s="10">
        <v>2.9000000000000001E-2</v>
      </c>
      <c r="CB93" s="10" t="s">
        <v>121</v>
      </c>
      <c r="CC93" s="10">
        <v>6.1840000000000002</v>
      </c>
      <c r="CD93" s="10">
        <v>0.17599999999999999</v>
      </c>
      <c r="CE93" s="10">
        <v>7.0000000000000001E-3</v>
      </c>
      <c r="CF93" s="10">
        <v>3.0000000000000001E-3</v>
      </c>
      <c r="CG93" s="10">
        <v>1E-3</v>
      </c>
      <c r="CH93" s="10" t="s">
        <v>121</v>
      </c>
      <c r="CI93" s="10">
        <v>2E-3</v>
      </c>
      <c r="CJ93" s="10">
        <v>0.42399999999999999</v>
      </c>
      <c r="CK93" s="10">
        <v>6.0999999999999999E-2</v>
      </c>
      <c r="CL93" s="10" t="s">
        <v>121</v>
      </c>
      <c r="CM93" s="10">
        <v>2E-3</v>
      </c>
      <c r="CN93" s="10">
        <v>3.0000000000000001E-3</v>
      </c>
      <c r="CO93" s="10">
        <v>1E-3</v>
      </c>
      <c r="CP93" s="10">
        <v>1.26</v>
      </c>
      <c r="CQ93" s="10">
        <v>3.1E-2</v>
      </c>
      <c r="CR93" s="10" t="s">
        <v>121</v>
      </c>
      <c r="CS93" s="10">
        <v>2E-3</v>
      </c>
      <c r="CT93" s="10">
        <v>6.7320000000000002</v>
      </c>
      <c r="CU93" s="10">
        <v>0.26200000000000001</v>
      </c>
      <c r="CV93" s="10">
        <v>2.1000000000000001E-2</v>
      </c>
      <c r="CW93" s="10">
        <v>1E-3</v>
      </c>
      <c r="CX93" s="10">
        <v>0.80900000000000005</v>
      </c>
      <c r="CY93" s="10">
        <v>1.7000000000000001E-2</v>
      </c>
      <c r="CZ93" s="10" t="s">
        <v>121</v>
      </c>
      <c r="DA93" s="10">
        <v>2E-3</v>
      </c>
      <c r="DB93" s="10">
        <v>3.9E-2</v>
      </c>
      <c r="DC93" s="10">
        <v>6.0000000000000001E-3</v>
      </c>
      <c r="DD93" s="10" t="s">
        <v>121</v>
      </c>
      <c r="DE93" s="10">
        <v>8.0000000000000002E-3</v>
      </c>
      <c r="DF93" s="10">
        <v>0.63800000000000001</v>
      </c>
      <c r="DG93" s="10">
        <v>6.0000000000000001E-3</v>
      </c>
      <c r="DH93" s="10">
        <v>2.5000000000000001E-2</v>
      </c>
      <c r="DI93" s="98">
        <v>1E-3</v>
      </c>
      <c r="DJ93" s="10">
        <v>7.0000000000000001E-3</v>
      </c>
      <c r="DK93" s="10">
        <v>1E-3</v>
      </c>
      <c r="DL93" s="61" t="str">
        <f t="shared" si="2"/>
        <v>DK III 2562 12.01.2022</v>
      </c>
      <c r="DM93" s="10">
        <v>0.66209979063964897</v>
      </c>
      <c r="DN93" s="10">
        <v>2.0190817076981199E-2</v>
      </c>
      <c r="DO93" s="10">
        <v>1.9423907305443199E-2</v>
      </c>
      <c r="DP93" s="10">
        <v>7.5874558828322404E-3</v>
      </c>
      <c r="DQ93" s="10">
        <v>0.59102882292516401</v>
      </c>
      <c r="DR93" s="10">
        <v>0.45034407145281702</v>
      </c>
      <c r="DS93" s="10">
        <v>2.6812610556773399E-2</v>
      </c>
      <c r="DT93" s="10">
        <v>-3.35795522097353E-3</v>
      </c>
      <c r="DU93" s="10">
        <v>1.47297110033782E-2</v>
      </c>
      <c r="DV93" s="10">
        <v>0.76229985604543105</v>
      </c>
      <c r="DW93" s="10">
        <v>-0.231747763037597</v>
      </c>
      <c r="DX93" s="10">
        <v>9.4734901481777697E-2</v>
      </c>
      <c r="DY93" s="10">
        <v>0.88045657856092996</v>
      </c>
      <c r="DZ93" s="10">
        <v>320.28726006381999</v>
      </c>
      <c r="EA93" s="10">
        <v>652.40229758507803</v>
      </c>
      <c r="EB93" s="10">
        <v>0.58093835293155105</v>
      </c>
    </row>
    <row r="94" spans="1:132">
      <c r="A94" s="11">
        <v>44573</v>
      </c>
      <c r="B94" s="64"/>
      <c r="C94" s="25" t="s">
        <v>727</v>
      </c>
      <c r="H94" s="3" t="e">
        <f>((F94)/(E94/100))</f>
        <v>#DIV/0!</v>
      </c>
      <c r="I94" s="4" t="e">
        <f>E94/F94</f>
        <v>#DIV/0!</v>
      </c>
      <c r="J94" s="4" t="e">
        <f>100/G94</f>
        <v>#DIV/0!</v>
      </c>
      <c r="N94" s="37" t="e">
        <f>M94/(K94/100)</f>
        <v>#DIV/0!</v>
      </c>
      <c r="O94" s="37" t="e">
        <f>N94/J94</f>
        <v>#DIV/0!</v>
      </c>
      <c r="P94" s="5" t="e">
        <f>M94/(L94/100)</f>
        <v>#DIV/0!</v>
      </c>
      <c r="Q94" s="5" t="e">
        <f>P94*I94</f>
        <v>#DIV/0!</v>
      </c>
      <c r="U94" s="15" t="e">
        <f>100-(T94-R94)/S94*100</f>
        <v>#DIV/0!</v>
      </c>
      <c r="AB94" s="14" t="e">
        <f>((AE94-AC94)*(1000/AD94))*1000</f>
        <v>#DIV/0!</v>
      </c>
      <c r="AF94" s="7" t="e">
        <f>#REF!*0.8</f>
        <v>#REF!</v>
      </c>
      <c r="AH94" s="8" t="e">
        <f>((AG94)*(H94/100))</f>
        <v>#DIV/0!</v>
      </c>
      <c r="AI94" s="7" t="e">
        <f>AG94/AH94</f>
        <v>#DIV/0!</v>
      </c>
      <c r="AO94" s="20" t="s">
        <v>727</v>
      </c>
      <c r="AP94" s="10">
        <v>2.1999999999999999E-2</v>
      </c>
      <c r="AQ94" s="10">
        <v>1E-3</v>
      </c>
      <c r="AR94" s="10">
        <v>1.7999999999999999E-2</v>
      </c>
      <c r="AS94" s="10">
        <v>2E-3</v>
      </c>
      <c r="AT94" s="10">
        <v>3.0000000000000001E-3</v>
      </c>
      <c r="AU94" s="10">
        <v>1E-3</v>
      </c>
      <c r="AV94" s="10">
        <v>1.4E-2</v>
      </c>
      <c r="AW94" s="10">
        <v>1E-3</v>
      </c>
      <c r="AX94" s="10" t="s">
        <v>121</v>
      </c>
      <c r="AY94" s="10">
        <v>2E-3</v>
      </c>
      <c r="AZ94" s="10">
        <v>2.5999999999999999E-2</v>
      </c>
      <c r="BA94" s="10">
        <v>2E-3</v>
      </c>
      <c r="BB94" s="10">
        <v>8.4000000000000005E-2</v>
      </c>
      <c r="BC94" s="10">
        <v>2E-3</v>
      </c>
      <c r="BD94" s="10">
        <v>2.6469999999999998</v>
      </c>
      <c r="BE94" s="10">
        <v>0.02</v>
      </c>
      <c r="BF94" s="10" t="s">
        <v>121</v>
      </c>
      <c r="BG94" s="10">
        <v>2E-3</v>
      </c>
      <c r="BH94" s="10">
        <v>3.5310000000000001</v>
      </c>
      <c r="BI94" s="10">
        <v>0.63300000000000001</v>
      </c>
      <c r="BJ94" s="10" t="s">
        <v>121</v>
      </c>
      <c r="BK94" s="10">
        <v>2E-3</v>
      </c>
      <c r="BL94" s="10" t="s">
        <v>121</v>
      </c>
      <c r="BM94" s="10">
        <v>2E-3</v>
      </c>
      <c r="BN94" s="10">
        <v>6.0999999999999999E-2</v>
      </c>
      <c r="BO94" s="10">
        <v>5.0000000000000001E-3</v>
      </c>
      <c r="BP94" s="10">
        <v>73.015000000000001</v>
      </c>
      <c r="BQ94" s="10">
        <v>9.6000000000000002E-2</v>
      </c>
      <c r="BR94" s="10" t="s">
        <v>121</v>
      </c>
      <c r="BS94" s="10">
        <v>2E-3</v>
      </c>
      <c r="BT94" s="10">
        <v>8.3279999999999994</v>
      </c>
      <c r="BU94" s="10">
        <v>9.2999999999999999E-2</v>
      </c>
      <c r="BV94" s="10">
        <v>0.54300000000000004</v>
      </c>
      <c r="BW94" s="10">
        <v>1.4E-2</v>
      </c>
      <c r="BX94" s="10" t="s">
        <v>121</v>
      </c>
      <c r="BY94" s="10">
        <v>7.0000000000000001E-3</v>
      </c>
      <c r="BZ94" s="10">
        <v>0.621</v>
      </c>
      <c r="CA94" s="10">
        <v>2.3E-2</v>
      </c>
      <c r="CB94" s="10" t="s">
        <v>121</v>
      </c>
      <c r="CC94" s="10">
        <v>5.6310000000000002</v>
      </c>
      <c r="CD94" s="10">
        <v>4.8000000000000001E-2</v>
      </c>
      <c r="CE94" s="10">
        <v>4.0000000000000001E-3</v>
      </c>
      <c r="CF94" s="10">
        <v>2E-3</v>
      </c>
      <c r="CG94" s="10">
        <v>1E-3</v>
      </c>
      <c r="CH94" s="10" t="s">
        <v>121</v>
      </c>
      <c r="CI94" s="10">
        <v>2E-3</v>
      </c>
      <c r="CJ94" s="10">
        <v>0.63100000000000001</v>
      </c>
      <c r="CK94" s="10">
        <v>5.3999999999999999E-2</v>
      </c>
      <c r="CL94" s="10" t="s">
        <v>121</v>
      </c>
      <c r="CM94" s="10">
        <v>2E-3</v>
      </c>
      <c r="CN94" s="10">
        <v>2E-3</v>
      </c>
      <c r="CO94" s="10">
        <v>1E-3</v>
      </c>
      <c r="CP94" s="10">
        <v>0.79500000000000004</v>
      </c>
      <c r="CQ94" s="10">
        <v>2.3E-2</v>
      </c>
      <c r="CR94" s="10" t="s">
        <v>121</v>
      </c>
      <c r="CS94" s="10">
        <v>2E-3</v>
      </c>
      <c r="CT94" s="10">
        <v>8.9090000000000007</v>
      </c>
      <c r="CU94" s="10">
        <v>0.26</v>
      </c>
      <c r="CV94" s="10">
        <v>0.03</v>
      </c>
      <c r="CW94" s="10">
        <v>1E-3</v>
      </c>
      <c r="CX94" s="10">
        <v>0.46</v>
      </c>
      <c r="CY94" s="10">
        <v>1.2E-2</v>
      </c>
      <c r="CZ94" s="10" t="s">
        <v>121</v>
      </c>
      <c r="DA94" s="10">
        <v>2E-3</v>
      </c>
      <c r="DB94" s="10">
        <v>7.4999999999999997E-2</v>
      </c>
      <c r="DC94" s="10">
        <v>5.0000000000000001E-3</v>
      </c>
      <c r="DD94" s="10" t="s">
        <v>121</v>
      </c>
      <c r="DE94" s="10">
        <v>4.0000000000000001E-3</v>
      </c>
      <c r="DF94" s="10">
        <v>0.11899999999999999</v>
      </c>
      <c r="DG94" s="10">
        <v>2E-3</v>
      </c>
      <c r="DH94" s="10">
        <v>1.0999999999999999E-2</v>
      </c>
      <c r="DI94" s="98">
        <v>1E-3</v>
      </c>
      <c r="DJ94" s="10">
        <v>3.0000000000000001E-3</v>
      </c>
      <c r="DK94" s="10">
        <v>1E-3</v>
      </c>
      <c r="DL94" s="61" t="str">
        <f t="shared" si="2"/>
        <v>DK III W2 12.01.2022</v>
      </c>
      <c r="DM94" s="10">
        <v>0.170804008786481</v>
      </c>
      <c r="DN94" s="10">
        <v>1.02758367658523E-2</v>
      </c>
      <c r="DO94" s="10">
        <v>6.7266518333166603E-2</v>
      </c>
      <c r="DP94" s="10">
        <v>5.5178808540193601E-2</v>
      </c>
      <c r="DQ94" s="10">
        <v>0.78295407534407102</v>
      </c>
      <c r="DR94" s="10">
        <v>0.154382544375403</v>
      </c>
      <c r="DS94" s="10">
        <v>1.6374555528116199E-2</v>
      </c>
      <c r="DT94" s="10">
        <v>-1.39186111584918E-3</v>
      </c>
      <c r="DU94" s="10">
        <v>2.59737298182036E-3</v>
      </c>
      <c r="DV94" s="10">
        <v>0.460908417264841</v>
      </c>
      <c r="DW94" s="10">
        <v>-0.21776270752752799</v>
      </c>
      <c r="DX94" s="10">
        <v>5.3092752299745603E-2</v>
      </c>
      <c r="DY94" s="10">
        <v>-6.7749373446472305E-2</v>
      </c>
      <c r="DZ94" s="10">
        <v>359.81591965922098</v>
      </c>
      <c r="EA94" s="10">
        <v>890.41255086456897</v>
      </c>
      <c r="EB94" s="10">
        <v>0.91962747909100495</v>
      </c>
    </row>
    <row r="95" spans="1:132">
      <c r="A95" s="11">
        <v>44573</v>
      </c>
      <c r="B95" s="64" t="s">
        <v>841</v>
      </c>
      <c r="C95" s="25" t="s">
        <v>741</v>
      </c>
      <c r="H95" s="3" t="e">
        <f>((F95)/(E95/100))</f>
        <v>#DIV/0!</v>
      </c>
      <c r="I95" s="4" t="e">
        <f>E95/F95</f>
        <v>#DIV/0!</v>
      </c>
      <c r="J95" s="4" t="e">
        <f>100/G95</f>
        <v>#DIV/0!</v>
      </c>
      <c r="N95" s="37" t="e">
        <f>M95/(K95/100)</f>
        <v>#DIV/0!</v>
      </c>
      <c r="O95" s="37" t="e">
        <f>N95/J95</f>
        <v>#DIV/0!</v>
      </c>
      <c r="P95" s="5" t="e">
        <f>M95/(L95/100)</f>
        <v>#DIV/0!</v>
      </c>
      <c r="Q95" s="5" t="e">
        <f>P95*I95</f>
        <v>#DIV/0!</v>
      </c>
      <c r="U95" s="15" t="e">
        <f>100-(T95-R95)/S95*100</f>
        <v>#DIV/0!</v>
      </c>
      <c r="X95" s="2">
        <v>12.54</v>
      </c>
      <c r="Y95" s="2">
        <v>18.760000000000002</v>
      </c>
      <c r="Z95" s="21">
        <v>3198</v>
      </c>
      <c r="AB95" s="14" t="e">
        <f>((AE95-AC95)*(1000/AD95))*1000</f>
        <v>#DIV/0!</v>
      </c>
      <c r="AF95" s="7" t="e">
        <f>#REF!*0.8</f>
        <v>#REF!</v>
      </c>
      <c r="AH95" s="8" t="e">
        <f>((AG95)*(H95/100))</f>
        <v>#DIV/0!</v>
      </c>
      <c r="AI95" s="7" t="e">
        <f>AG95/AH95</f>
        <v>#DIV/0!</v>
      </c>
      <c r="DI95" s="99"/>
      <c r="DL95" s="61">
        <f t="shared" si="2"/>
        <v>0</v>
      </c>
    </row>
    <row r="96" spans="1:132">
      <c r="A96" s="11">
        <v>44573</v>
      </c>
      <c r="B96" s="64" t="s">
        <v>90</v>
      </c>
      <c r="C96" s="25" t="s">
        <v>911</v>
      </c>
      <c r="H96" s="3" t="e">
        <f>((F96)/(E96/100))</f>
        <v>#DIV/0!</v>
      </c>
      <c r="I96" s="4" t="e">
        <f>E96/F96</f>
        <v>#DIV/0!</v>
      </c>
      <c r="J96" s="4" t="e">
        <f>100/G96</f>
        <v>#DIV/0!</v>
      </c>
      <c r="N96" s="37" t="e">
        <f>M96/(K96/100)</f>
        <v>#DIV/0!</v>
      </c>
      <c r="O96" s="37" t="e">
        <f>N96/J96</f>
        <v>#DIV/0!</v>
      </c>
      <c r="P96" s="5" t="e">
        <f>M96/(L96/100)</f>
        <v>#DIV/0!</v>
      </c>
      <c r="Q96" s="5" t="e">
        <f>P96*I96</f>
        <v>#DIV/0!</v>
      </c>
      <c r="U96" s="15" t="e">
        <f>100-(T96-R96)/S96*100</f>
        <v>#DIV/0!</v>
      </c>
      <c r="AB96" s="14" t="e">
        <f>((AE96-AC96)*(1000/AD96))*1000</f>
        <v>#DIV/0!</v>
      </c>
      <c r="AF96" s="7" t="e">
        <f>#REF!*0.8</f>
        <v>#REF!</v>
      </c>
      <c r="AH96" s="8" t="e">
        <f>((AG96)*(H96/100))</f>
        <v>#DIV/0!</v>
      </c>
      <c r="AI96" s="7" t="e">
        <f>AG96/AH96</f>
        <v>#DIV/0!</v>
      </c>
      <c r="AO96" s="20" t="s">
        <v>911</v>
      </c>
      <c r="AP96" s="10">
        <v>0.185</v>
      </c>
      <c r="AQ96" s="10">
        <v>3.0000000000000001E-3</v>
      </c>
      <c r="AR96" s="10">
        <v>4.0000000000000001E-3</v>
      </c>
      <c r="AS96" s="10">
        <v>2E-3</v>
      </c>
      <c r="AT96" s="10">
        <v>7.1999999999999995E-2</v>
      </c>
      <c r="AU96" s="10">
        <v>3.0000000000000001E-3</v>
      </c>
      <c r="AV96" s="10">
        <v>5.2999999999999999E-2</v>
      </c>
      <c r="AW96" s="10">
        <v>2E-3</v>
      </c>
      <c r="AX96" s="10">
        <v>1.2E-2</v>
      </c>
      <c r="AY96" s="10">
        <v>1E-3</v>
      </c>
      <c r="AZ96" s="10">
        <v>1.9E-2</v>
      </c>
      <c r="BA96" s="10">
        <v>2E-3</v>
      </c>
      <c r="BB96" s="10">
        <v>6.4000000000000001E-2</v>
      </c>
      <c r="BC96" s="10">
        <v>2E-3</v>
      </c>
      <c r="BD96" s="10">
        <v>0.39500000000000002</v>
      </c>
      <c r="BE96" s="10">
        <v>8.9999999999999993E-3</v>
      </c>
      <c r="BF96" s="10" t="s">
        <v>121</v>
      </c>
      <c r="BG96" s="10">
        <v>1.0999999999999999E-2</v>
      </c>
      <c r="BH96" s="10" t="s">
        <v>121</v>
      </c>
      <c r="BI96" s="10">
        <v>1.9079999999999999</v>
      </c>
      <c r="BJ96" s="10" t="s">
        <v>121</v>
      </c>
      <c r="BK96" s="10">
        <v>3.0000000000000001E-3</v>
      </c>
      <c r="BL96" s="10" t="s">
        <v>121</v>
      </c>
      <c r="BM96" s="10">
        <v>2E-3</v>
      </c>
      <c r="BN96" s="10">
        <v>9.0999999999999998E-2</v>
      </c>
      <c r="BO96" s="10">
        <v>7.0000000000000001E-3</v>
      </c>
      <c r="BP96" s="10">
        <v>62.451000000000001</v>
      </c>
      <c r="BQ96" s="10">
        <v>0.14000000000000001</v>
      </c>
      <c r="BR96" s="10">
        <v>2E-3</v>
      </c>
      <c r="BS96" s="10">
        <v>1E-3</v>
      </c>
      <c r="BT96" s="10">
        <v>17.428999999999998</v>
      </c>
      <c r="BU96" s="10">
        <v>0.18</v>
      </c>
      <c r="BV96" s="10">
        <v>13.254</v>
      </c>
      <c r="BW96" s="10">
        <v>0.21</v>
      </c>
      <c r="BX96" s="10" t="s">
        <v>121</v>
      </c>
      <c r="BY96" s="10">
        <v>5.0000000000000001E-3</v>
      </c>
      <c r="BZ96" s="10">
        <v>2.214</v>
      </c>
      <c r="CA96" s="10">
        <v>4.2999999999999997E-2</v>
      </c>
      <c r="CB96" s="10" t="s">
        <v>121</v>
      </c>
      <c r="CC96" s="10">
        <v>23.864999999999998</v>
      </c>
      <c r="CD96" s="10">
        <v>2.1999999999999999E-2</v>
      </c>
      <c r="CE96" s="10">
        <v>4.0000000000000001E-3</v>
      </c>
      <c r="CF96" s="10">
        <v>3.0000000000000001E-3</v>
      </c>
      <c r="CG96" s="10">
        <v>1E-3</v>
      </c>
      <c r="CH96" s="10" t="s">
        <v>121</v>
      </c>
      <c r="CI96" s="10">
        <v>2E-3</v>
      </c>
      <c r="CJ96" s="10" t="s">
        <v>121</v>
      </c>
      <c r="CK96" s="10">
        <v>0.16700000000000001</v>
      </c>
      <c r="CL96" s="10" t="s">
        <v>121</v>
      </c>
      <c r="CM96" s="10">
        <v>2E-3</v>
      </c>
      <c r="CN96" s="10">
        <v>5.0000000000000001E-3</v>
      </c>
      <c r="CO96" s="10">
        <v>1E-3</v>
      </c>
      <c r="CP96" s="10">
        <v>1.6359999999999999</v>
      </c>
      <c r="CQ96" s="10">
        <v>0.06</v>
      </c>
      <c r="CR96" s="10" t="s">
        <v>121</v>
      </c>
      <c r="CS96" s="10">
        <v>2E-3</v>
      </c>
      <c r="CT96" s="10">
        <v>1.0920000000000001</v>
      </c>
      <c r="CU96" s="10">
        <v>0.30199999999999999</v>
      </c>
      <c r="CV96" s="10">
        <v>1.7999999999999999E-2</v>
      </c>
      <c r="CW96" s="10">
        <v>1E-3</v>
      </c>
      <c r="CX96" s="10">
        <v>0.11700000000000001</v>
      </c>
      <c r="CY96" s="10">
        <v>0.01</v>
      </c>
      <c r="CZ96" s="10" t="s">
        <v>121</v>
      </c>
      <c r="DA96" s="10">
        <v>2E-3</v>
      </c>
      <c r="DB96" s="10" t="s">
        <v>121</v>
      </c>
      <c r="DC96" s="10">
        <v>6.0000000000000001E-3</v>
      </c>
      <c r="DD96" s="10">
        <v>2.5999999999999999E-2</v>
      </c>
      <c r="DE96" s="10">
        <v>6.0000000000000001E-3</v>
      </c>
      <c r="DF96" s="10">
        <v>0.745</v>
      </c>
      <c r="DG96" s="10">
        <v>8.0000000000000002E-3</v>
      </c>
      <c r="DH96" s="10">
        <v>7.0000000000000001E-3</v>
      </c>
      <c r="DI96" s="98">
        <v>1E-3</v>
      </c>
      <c r="DJ96" s="10">
        <v>7.2999999999999995E-2</v>
      </c>
      <c r="DK96" s="10">
        <v>1E-3</v>
      </c>
      <c r="DL96" s="61" t="str">
        <f t="shared" si="2"/>
        <v>UTV 12.01.2022</v>
      </c>
    </row>
    <row r="97" spans="1:132">
      <c r="A97" s="11">
        <v>44573</v>
      </c>
      <c r="B97" s="64" t="s">
        <v>153</v>
      </c>
      <c r="C97" s="25" t="s">
        <v>125</v>
      </c>
      <c r="D97" s="21">
        <v>33</v>
      </c>
      <c r="E97" s="2">
        <v>100</v>
      </c>
      <c r="F97" s="2">
        <v>67</v>
      </c>
      <c r="H97" s="3">
        <f>((F97)/(E97/100))</f>
        <v>67</v>
      </c>
      <c r="I97" s="4">
        <f>E97/F97</f>
        <v>1.4925373134328359</v>
      </c>
      <c r="J97" s="4" t="e">
        <f>100/G97</f>
        <v>#DIV/0!</v>
      </c>
      <c r="N97" s="37" t="e">
        <f>M97/(K97/100)</f>
        <v>#DIV/0!</v>
      </c>
      <c r="O97" s="37" t="e">
        <f>N97/J97</f>
        <v>#DIV/0!</v>
      </c>
      <c r="P97" s="5" t="e">
        <f>M97/(L97/100)</f>
        <v>#DIV/0!</v>
      </c>
      <c r="Q97" s="5" t="e">
        <f>P97*I97</f>
        <v>#DIV/0!</v>
      </c>
      <c r="U97" s="15" t="e">
        <f>100-(T97-R97)/S97*100</f>
        <v>#DIV/0!</v>
      </c>
      <c r="V97" s="21">
        <v>1.716</v>
      </c>
      <c r="X97" s="2">
        <v>12.13</v>
      </c>
      <c r="Y97" s="2">
        <v>9.2799999999999994</v>
      </c>
      <c r="Z97" s="21">
        <v>2432</v>
      </c>
      <c r="AB97" s="14" t="e">
        <f>((AE97-AC97)*(1000/AD97))*1000</f>
        <v>#DIV/0!</v>
      </c>
      <c r="AF97" s="7" t="e">
        <f>#REF!*0.8</f>
        <v>#REF!</v>
      </c>
      <c r="AG97" s="2">
        <v>150</v>
      </c>
      <c r="AH97" s="8">
        <f>((AG97)*(H97/100))</f>
        <v>100.5</v>
      </c>
      <c r="AI97" s="7">
        <f>AG97/AH97</f>
        <v>1.4925373134328359</v>
      </c>
      <c r="AJ97" s="6">
        <v>34.24</v>
      </c>
      <c r="AK97" s="2">
        <v>0.59099999999999997</v>
      </c>
      <c r="AO97" s="20" t="s">
        <v>912</v>
      </c>
      <c r="DI97" s="99"/>
      <c r="DL97" s="61">
        <f t="shared" si="2"/>
        <v>0</v>
      </c>
      <c r="DM97" s="10">
        <v>0.30035726802771501</v>
      </c>
      <c r="DN97" s="10">
        <v>-1.28723153704871E-3</v>
      </c>
      <c r="DO97" s="10">
        <v>4.9377979124783297E-3</v>
      </c>
      <c r="DP97" s="10">
        <v>0.117570244326944</v>
      </c>
      <c r="DQ97" s="10">
        <v>0.30248619363259399</v>
      </c>
      <c r="DR97" s="10">
        <v>1.6732641707345799</v>
      </c>
      <c r="DS97" s="10">
        <v>4.3747116720807597E-2</v>
      </c>
      <c r="DT97" s="10">
        <v>6.9646467477500307E-2</v>
      </c>
      <c r="DU97" s="10">
        <v>0.56645819919534302</v>
      </c>
      <c r="DV97" s="10">
        <v>0.15964120509854299</v>
      </c>
      <c r="DW97" s="10">
        <v>-0.26035717646794299</v>
      </c>
      <c r="DX97" s="10">
        <v>0.41358740318748499</v>
      </c>
      <c r="DY97" s="10">
        <v>9.4171441034525891</v>
      </c>
      <c r="DZ97" s="10">
        <v>282.63546688737301</v>
      </c>
      <c r="EA97" s="10">
        <v>477.79783222874499</v>
      </c>
      <c r="EB97" s="10">
        <v>0.21315419347067499</v>
      </c>
    </row>
    <row r="98" spans="1:132">
      <c r="A98" s="11">
        <v>44573</v>
      </c>
      <c r="B98" s="64" t="s">
        <v>207</v>
      </c>
      <c r="C98" s="25" t="s">
        <v>125</v>
      </c>
      <c r="D98" s="21">
        <v>39</v>
      </c>
      <c r="E98" s="2">
        <v>100</v>
      </c>
      <c r="F98" s="2">
        <v>61</v>
      </c>
      <c r="H98" s="3">
        <f>((F98)/(E98/100))</f>
        <v>61</v>
      </c>
      <c r="I98" s="4">
        <f>E98/F98</f>
        <v>1.639344262295082</v>
      </c>
      <c r="J98" s="4" t="e">
        <f>100/G98</f>
        <v>#DIV/0!</v>
      </c>
      <c r="N98" s="37" t="e">
        <f>M98/(K98/100)</f>
        <v>#DIV/0!</v>
      </c>
      <c r="O98" s="37" t="e">
        <f>N98/J98</f>
        <v>#DIV/0!</v>
      </c>
      <c r="P98" s="5" t="e">
        <f>M98/(L98/100)</f>
        <v>#DIV/0!</v>
      </c>
      <c r="Q98" s="5" t="e">
        <f>P98*I98</f>
        <v>#DIV/0!</v>
      </c>
      <c r="U98" s="15" t="e">
        <f>100-(T98-R98)/S98*100</f>
        <v>#DIV/0!</v>
      </c>
      <c r="V98" s="21">
        <v>2.5379999999999998</v>
      </c>
      <c r="X98" s="2">
        <v>12.39</v>
      </c>
      <c r="Y98" s="2">
        <v>9.42</v>
      </c>
      <c r="Z98" s="21">
        <v>1941</v>
      </c>
      <c r="AB98" s="14" t="e">
        <f>((AE98-AC98)*(1000/AD98))*1000</f>
        <v>#DIV/0!</v>
      </c>
      <c r="AF98" s="7" t="e">
        <f>#REF!*0.8</f>
        <v>#REF!</v>
      </c>
      <c r="AG98" s="2">
        <v>165</v>
      </c>
      <c r="AH98" s="8">
        <f>((AG98)*(H98/100))</f>
        <v>100.64999999999999</v>
      </c>
      <c r="AI98" s="7">
        <f>AG98/AH98</f>
        <v>1.639344262295082</v>
      </c>
      <c r="AJ98" s="6">
        <v>40.86</v>
      </c>
      <c r="AK98" s="2">
        <v>0.78300000000000003</v>
      </c>
      <c r="AO98" s="20" t="s">
        <v>913</v>
      </c>
      <c r="DI98" s="99"/>
      <c r="DL98" s="61">
        <f>AO102</f>
        <v>0</v>
      </c>
      <c r="DM98" s="10">
        <v>0.292385099807419</v>
      </c>
      <c r="DN98" s="10">
        <v>2.36451815384158E-3</v>
      </c>
      <c r="DO98" s="10">
        <v>5.2253555619827703E-3</v>
      </c>
      <c r="DP98" s="10">
        <v>4.6093328932594498E-2</v>
      </c>
      <c r="DQ98" s="10">
        <v>8.2307888040959606E-2</v>
      </c>
      <c r="DR98" s="10">
        <v>84.173490231307696</v>
      </c>
      <c r="DS98" s="10">
        <v>3.00837283543849E-2</v>
      </c>
      <c r="DT98" s="10">
        <v>0.32353584017425102</v>
      </c>
      <c r="DU98" s="10">
        <v>0.76699861653833901</v>
      </c>
      <c r="DV98" s="10">
        <v>5.72503650158145E-2</v>
      </c>
      <c r="DW98" s="10">
        <v>-1.27659846566725E-2</v>
      </c>
      <c r="DX98" s="10">
        <v>5.6886701120985898E-3</v>
      </c>
      <c r="DY98" s="10">
        <v>8.6160284498856203</v>
      </c>
      <c r="DZ98" s="10">
        <v>405.20891915453501</v>
      </c>
      <c r="EA98" s="10">
        <v>1538.19175591151</v>
      </c>
      <c r="EB98" s="10">
        <v>0.43064949681609099</v>
      </c>
    </row>
    <row r="99" spans="1:132">
      <c r="A99" s="11">
        <v>44573</v>
      </c>
      <c r="B99" s="64" t="s">
        <v>916</v>
      </c>
      <c r="C99" s="25" t="s">
        <v>125</v>
      </c>
      <c r="H99" s="3" t="e">
        <f>((F99)/(E99/100))</f>
        <v>#DIV/0!</v>
      </c>
      <c r="I99" s="4" t="e">
        <f>E99/F99</f>
        <v>#DIV/0!</v>
      </c>
      <c r="J99" s="4" t="e">
        <f>100/G99</f>
        <v>#DIV/0!</v>
      </c>
      <c r="N99" s="37" t="e">
        <f>M99/(K99/100)</f>
        <v>#DIV/0!</v>
      </c>
      <c r="O99" s="37" t="e">
        <f>N99/J99</f>
        <v>#DIV/0!</v>
      </c>
      <c r="P99" s="5" t="e">
        <f>M99/(L99/100)</f>
        <v>#DIV/0!</v>
      </c>
      <c r="Q99" s="5" t="e">
        <f>P99*I99</f>
        <v>#DIV/0!</v>
      </c>
      <c r="U99" s="15" t="e">
        <f>100-(T99-R99)/S99*100</f>
        <v>#DIV/0!</v>
      </c>
      <c r="AB99" s="14" t="e">
        <f>((AE99-AC99)*(1000/AD99))*1000</f>
        <v>#DIV/0!</v>
      </c>
      <c r="AF99" s="7" t="e">
        <f>#REF!*0.8</f>
        <v>#REF!</v>
      </c>
      <c r="AH99" s="8" t="e">
        <f>((AG99)*(H99/100))</f>
        <v>#DIV/0!</v>
      </c>
      <c r="AI99" s="7" t="e">
        <f>AG99/AH99</f>
        <v>#DIV/0!</v>
      </c>
      <c r="AO99" s="20"/>
      <c r="DI99" s="99"/>
      <c r="DL99" s="61">
        <f t="shared" si="2"/>
        <v>0</v>
      </c>
    </row>
    <row r="100" spans="1:132">
      <c r="A100" s="11">
        <v>44573</v>
      </c>
      <c r="B100" s="64"/>
      <c r="C100" s="25" t="s">
        <v>117</v>
      </c>
      <c r="H100" s="3" t="e">
        <f>((F100)/(E100/100))</f>
        <v>#DIV/0!</v>
      </c>
      <c r="I100" s="4" t="e">
        <f>E100/F100</f>
        <v>#DIV/0!</v>
      </c>
      <c r="J100" s="4" t="e">
        <f>100/G100</f>
        <v>#DIV/0!</v>
      </c>
      <c r="N100" s="37" t="e">
        <f>M100/(K100/100)</f>
        <v>#DIV/0!</v>
      </c>
      <c r="O100" s="37" t="e">
        <f>N100/J100</f>
        <v>#DIV/0!</v>
      </c>
      <c r="P100" s="5" t="e">
        <f>M100/(L100/100)</f>
        <v>#DIV/0!</v>
      </c>
      <c r="Q100" s="5" t="e">
        <f>P100*I100</f>
        <v>#DIV/0!</v>
      </c>
      <c r="U100" s="15" t="e">
        <f>100-(T100-R100)/S100*100</f>
        <v>#DIV/0!</v>
      </c>
      <c r="X100" s="2">
        <v>11.95</v>
      </c>
      <c r="AB100" s="14" t="e">
        <f>((AE100-AC100)*(1000/AD100))*1000</f>
        <v>#DIV/0!</v>
      </c>
      <c r="AF100" s="7" t="e">
        <f>#REF!*0.8</f>
        <v>#REF!</v>
      </c>
      <c r="AH100" s="8" t="e">
        <f>((AG100)*(H100/100))</f>
        <v>#DIV/0!</v>
      </c>
      <c r="AI100" s="7" t="e">
        <f>AG100/AH100</f>
        <v>#DIV/0!</v>
      </c>
      <c r="AO100" s="20" t="s">
        <v>914</v>
      </c>
      <c r="DI100" s="99"/>
      <c r="DL100" s="61">
        <f>AO104</f>
        <v>0</v>
      </c>
      <c r="DM100" s="10">
        <v>444.43622056523498</v>
      </c>
      <c r="DN100" s="10">
        <v>5.94087202321699E-2</v>
      </c>
      <c r="DO100" s="10">
        <v>4.08651805510994E-3</v>
      </c>
      <c r="DP100" s="10">
        <v>0.13792950977214699</v>
      </c>
      <c r="DQ100" s="10">
        <v>1.59695485892889</v>
      </c>
      <c r="DR100" s="10">
        <v>13.741657564796499</v>
      </c>
      <c r="DS100" s="10">
        <v>0.11203378632084</v>
      </c>
      <c r="DT100" s="10">
        <v>9.6847082299665304E-3</v>
      </c>
      <c r="DU100" s="10">
        <v>0.51174552761492098</v>
      </c>
      <c r="DV100" s="10">
        <v>15.6685038324015</v>
      </c>
      <c r="DW100" s="10">
        <v>-0.25456083762994502</v>
      </c>
      <c r="DX100" s="10">
        <v>6.25578274175417</v>
      </c>
      <c r="DY100" s="10">
        <v>37.970939741012998</v>
      </c>
      <c r="DZ100" s="10">
        <v>6.1295517840892799</v>
      </c>
      <c r="EA100" s="10">
        <v>6.2126582881724497</v>
      </c>
      <c r="EB100" s="10">
        <v>-2.83383999596971E-2</v>
      </c>
    </row>
    <row r="101" spans="1:132">
      <c r="A101" s="11">
        <v>44573</v>
      </c>
      <c r="B101" s="64">
        <v>44572</v>
      </c>
      <c r="C101" s="25" t="s">
        <v>859</v>
      </c>
      <c r="H101" s="3" t="e">
        <f>((F101)/(E101/100))</f>
        <v>#DIV/0!</v>
      </c>
      <c r="I101" s="4" t="e">
        <f>E101/F101</f>
        <v>#DIV/0!</v>
      </c>
      <c r="J101" s="4" t="e">
        <f>100/G101</f>
        <v>#DIV/0!</v>
      </c>
      <c r="N101" s="37" t="e">
        <f>M101/(K101/100)</f>
        <v>#DIV/0!</v>
      </c>
      <c r="O101" s="37" t="e">
        <f>N101/J101</f>
        <v>#DIV/0!</v>
      </c>
      <c r="P101" s="5" t="e">
        <f>M101/(L101/100)</f>
        <v>#DIV/0!</v>
      </c>
      <c r="Q101" s="5" t="e">
        <f>P101*I101</f>
        <v>#DIV/0!</v>
      </c>
      <c r="U101" s="15" t="e">
        <f>100-(T101-R101)/S101*100</f>
        <v>#DIV/0!</v>
      </c>
      <c r="V101" s="21">
        <v>17.079999999999998</v>
      </c>
      <c r="X101" s="2">
        <v>8.73</v>
      </c>
      <c r="Y101" s="2">
        <v>8.7200000000000006</v>
      </c>
      <c r="Z101" s="21">
        <v>1934</v>
      </c>
      <c r="AB101" s="14" t="e">
        <f>((AE101-AC101)*(1000/AD101))*1000</f>
        <v>#DIV/0!</v>
      </c>
      <c r="AF101" s="7" t="e">
        <f>#REF!*0.8</f>
        <v>#REF!</v>
      </c>
      <c r="AG101" s="2">
        <v>100</v>
      </c>
      <c r="AH101" s="8" t="e">
        <f>((AG101)*(H101/100))</f>
        <v>#DIV/0!</v>
      </c>
      <c r="AI101" s="7" t="e">
        <f>AG101/AH101</f>
        <v>#DIV/0!</v>
      </c>
      <c r="AJ101" s="6">
        <v>241.4</v>
      </c>
      <c r="AK101" s="2">
        <v>0.30199999999999999</v>
      </c>
      <c r="AO101" s="20"/>
      <c r="DI101" s="99"/>
      <c r="DL101" s="61">
        <f t="shared" si="2"/>
        <v>0</v>
      </c>
      <c r="DM101" s="10">
        <v>0.33594587796801101</v>
      </c>
      <c r="DN101" s="10">
        <v>2.5901846037537701E-2</v>
      </c>
      <c r="DO101" s="10">
        <v>3.6527254781053E-3</v>
      </c>
      <c r="DP101" s="10">
        <v>1.6220615331886699E-2</v>
      </c>
      <c r="DQ101" s="10">
        <v>8.0776539758936103E-2</v>
      </c>
      <c r="DR101" s="10">
        <v>106.726680465455</v>
      </c>
      <c r="DS101" s="10">
        <v>1.9344518092589399E-2</v>
      </c>
      <c r="DT101" s="10">
        <v>0.41806583190843699</v>
      </c>
      <c r="DU101" s="10">
        <v>0.80959653818118504</v>
      </c>
      <c r="DV101" s="10">
        <v>0.17989687947126301</v>
      </c>
      <c r="DW101" s="10">
        <v>1.26906149295114E-2</v>
      </c>
      <c r="DX101" s="10">
        <v>3.7627534541062699E-2</v>
      </c>
      <c r="DY101" s="10">
        <v>12.052090781770699</v>
      </c>
      <c r="DZ101" s="10">
        <v>400.08115262720798</v>
      </c>
      <c r="EA101" s="10">
        <v>1615.1489812261</v>
      </c>
      <c r="EB101" s="10">
        <v>0.49051065889239998</v>
      </c>
    </row>
    <row r="102" spans="1:132">
      <c r="A102" s="11">
        <v>44573</v>
      </c>
      <c r="B102" s="64" t="s">
        <v>924</v>
      </c>
      <c r="C102" s="25" t="s">
        <v>859</v>
      </c>
      <c r="H102" s="3" t="e">
        <f>((F102)/(E102/100))</f>
        <v>#DIV/0!</v>
      </c>
      <c r="I102" s="4" t="e">
        <f>E102/F102</f>
        <v>#DIV/0!</v>
      </c>
      <c r="J102" s="4" t="e">
        <f>100/G102</f>
        <v>#DIV/0!</v>
      </c>
      <c r="N102" s="37" t="e">
        <f>M102/(K102/100)</f>
        <v>#DIV/0!</v>
      </c>
      <c r="O102" s="37" t="e">
        <f>N102/J102</f>
        <v>#DIV/0!</v>
      </c>
      <c r="P102" s="5" t="e">
        <f>M102/(L102/100)</f>
        <v>#DIV/0!</v>
      </c>
      <c r="Q102" s="5" t="e">
        <f>P102*I102</f>
        <v>#DIV/0!</v>
      </c>
      <c r="U102" s="15" t="e">
        <f>100-(T102-R102)/S102*100</f>
        <v>#DIV/0!</v>
      </c>
      <c r="AB102" s="14" t="e">
        <f>((AE102-AC102)*(1000/AD102))*1000</f>
        <v>#DIV/0!</v>
      </c>
      <c r="AF102" s="7" t="e">
        <f>#REF!*0.8</f>
        <v>#REF!</v>
      </c>
      <c r="AG102" s="2">
        <v>100</v>
      </c>
      <c r="AH102" s="8" t="e">
        <f>((AG102)*(H102/100))</f>
        <v>#DIV/0!</v>
      </c>
      <c r="AI102" s="7" t="e">
        <f>AG102/AH102</f>
        <v>#DIV/0!</v>
      </c>
      <c r="AK102" s="2">
        <v>8.2000000000000003E-2</v>
      </c>
      <c r="AO102" s="20"/>
      <c r="DI102" s="99"/>
      <c r="DL102" s="61">
        <f t="shared" si="2"/>
        <v>0</v>
      </c>
    </row>
    <row r="103" spans="1:132">
      <c r="A103" s="11">
        <v>44573</v>
      </c>
      <c r="B103" s="64" t="s">
        <v>915</v>
      </c>
      <c r="C103" s="25" t="s">
        <v>745</v>
      </c>
      <c r="H103" s="3" t="e">
        <f>((F103)/(E103/100))</f>
        <v>#DIV/0!</v>
      </c>
      <c r="I103" s="4" t="e">
        <f>E103/F103</f>
        <v>#DIV/0!</v>
      </c>
      <c r="J103" s="4" t="e">
        <f>100/G103</f>
        <v>#DIV/0!</v>
      </c>
      <c r="N103" s="37" t="e">
        <f>M103/(K103/100)</f>
        <v>#DIV/0!</v>
      </c>
      <c r="O103" s="37" t="e">
        <f>N103/J103</f>
        <v>#DIV/0!</v>
      </c>
      <c r="P103" s="5" t="e">
        <f>M103/(L103/100)</f>
        <v>#DIV/0!</v>
      </c>
      <c r="Q103" s="5" t="e">
        <f>P103*I103</f>
        <v>#DIV/0!</v>
      </c>
      <c r="U103" s="15" t="e">
        <f>100-(T103-R103)/S103*100</f>
        <v>#DIV/0!</v>
      </c>
      <c r="Z103" s="21">
        <v>1933</v>
      </c>
      <c r="AB103" s="14" t="e">
        <f>((AE103-AC103)*(1000/AD103))*1000</f>
        <v>#DIV/0!</v>
      </c>
      <c r="AF103" s="7" t="e">
        <f>#REF!*0.8</f>
        <v>#REF!</v>
      </c>
      <c r="AH103" s="8" t="e">
        <f>((AG103)*(H103/100))</f>
        <v>#DIV/0!</v>
      </c>
      <c r="AI103" s="7" t="e">
        <f>AG103/AH103</f>
        <v>#DIV/0!</v>
      </c>
      <c r="DI103" s="99"/>
      <c r="DL103" s="61">
        <f t="shared" si="2"/>
        <v>0</v>
      </c>
    </row>
    <row r="104" spans="1:132">
      <c r="A104" s="11">
        <v>44573</v>
      </c>
      <c r="B104" s="64"/>
      <c r="C104" s="25" t="s">
        <v>859</v>
      </c>
      <c r="H104" s="3" t="e">
        <f>((F104)/(E104/100))</f>
        <v>#DIV/0!</v>
      </c>
      <c r="I104" s="4" t="e">
        <f>E104/F104</f>
        <v>#DIV/0!</v>
      </c>
      <c r="J104" s="4" t="e">
        <f>100/G104</f>
        <v>#DIV/0!</v>
      </c>
      <c r="N104" s="37" t="e">
        <f>M104/(K104/100)</f>
        <v>#DIV/0!</v>
      </c>
      <c r="O104" s="37" t="e">
        <f>N104/J104</f>
        <v>#DIV/0!</v>
      </c>
      <c r="P104" s="5" t="e">
        <f>M104/(L104/100)</f>
        <v>#DIV/0!</v>
      </c>
      <c r="Q104" s="5" t="e">
        <f>P104*I104</f>
        <v>#DIV/0!</v>
      </c>
      <c r="U104" s="15" t="e">
        <f>100-(T104-R104)/S104*100</f>
        <v>#DIV/0!</v>
      </c>
      <c r="X104" s="2">
        <v>7.49</v>
      </c>
      <c r="Y104" s="2">
        <v>27.5</v>
      </c>
      <c r="Z104" s="21">
        <v>12020</v>
      </c>
      <c r="AB104" s="14" t="e">
        <f>((AE104-AC104)*(1000/AD104))*1000</f>
        <v>#DIV/0!</v>
      </c>
      <c r="AF104" s="7" t="e">
        <f>#REF!*0.8</f>
        <v>#REF!</v>
      </c>
      <c r="AH104" s="8" t="e">
        <f>((AG104)*(H104/100))</f>
        <v>#DIV/0!</v>
      </c>
      <c r="AI104" s="7" t="e">
        <f>AG104/AH104</f>
        <v>#DIV/0!</v>
      </c>
      <c r="AJ104" s="6">
        <v>227</v>
      </c>
      <c r="AK104" s="2">
        <v>1.597</v>
      </c>
      <c r="AP104" s="10">
        <v>3.4000000000000002E-2</v>
      </c>
      <c r="AQ104" s="10">
        <v>1E-3</v>
      </c>
      <c r="AR104" s="10">
        <v>2.8000000000000001E-2</v>
      </c>
      <c r="AS104" s="10">
        <v>3.0000000000000001E-3</v>
      </c>
      <c r="AT104" s="10">
        <v>5.0000000000000001E-3</v>
      </c>
      <c r="AU104" s="10">
        <v>2E-3</v>
      </c>
      <c r="AV104" s="10">
        <v>2.3E-2</v>
      </c>
      <c r="AW104" s="10">
        <v>2E-3</v>
      </c>
      <c r="AX104" s="10" t="s">
        <v>121</v>
      </c>
      <c r="AY104" s="10">
        <v>2E-3</v>
      </c>
      <c r="AZ104" s="10">
        <v>3.5000000000000003E-2</v>
      </c>
      <c r="BA104" s="10">
        <v>3.0000000000000001E-3</v>
      </c>
      <c r="BB104" s="10">
        <v>0.17199999999999999</v>
      </c>
      <c r="BC104" s="10">
        <v>4.0000000000000001E-3</v>
      </c>
      <c r="BD104" s="10">
        <v>6.4189999999999996</v>
      </c>
      <c r="BE104" s="10">
        <v>4.8000000000000001E-2</v>
      </c>
      <c r="BF104" s="10" t="s">
        <v>121</v>
      </c>
      <c r="BG104" s="10">
        <v>8.0000000000000002E-3</v>
      </c>
      <c r="BH104" s="10">
        <v>3.4260000000000002</v>
      </c>
      <c r="BI104" s="10">
        <v>1.111</v>
      </c>
      <c r="BJ104" s="10" t="s">
        <v>121</v>
      </c>
      <c r="BK104" s="10">
        <v>2E-3</v>
      </c>
      <c r="BL104" s="10" t="s">
        <v>121</v>
      </c>
      <c r="BM104" s="10">
        <v>2E-3</v>
      </c>
      <c r="BN104" s="10">
        <v>0.26200000000000001</v>
      </c>
      <c r="BO104" s="10">
        <v>8.9999999999999993E-3</v>
      </c>
      <c r="BP104" s="10">
        <v>58.625999999999998</v>
      </c>
      <c r="BQ104" s="10">
        <v>0.16300000000000001</v>
      </c>
      <c r="BR104" s="10">
        <v>2E-3</v>
      </c>
      <c r="BS104" s="10">
        <v>1E-3</v>
      </c>
      <c r="BT104" s="10">
        <v>15.105</v>
      </c>
      <c r="BU104" s="10">
        <v>0.156</v>
      </c>
      <c r="BV104" s="10">
        <v>0.48099999999999998</v>
      </c>
      <c r="BW104" s="10">
        <v>1.7000000000000001E-2</v>
      </c>
      <c r="BX104" s="10" t="s">
        <v>121</v>
      </c>
      <c r="BY104" s="10">
        <v>1.2E-2</v>
      </c>
      <c r="BZ104" s="10">
        <v>0.55700000000000005</v>
      </c>
      <c r="CA104" s="10">
        <v>2.9000000000000001E-2</v>
      </c>
      <c r="CB104" s="10" t="s">
        <v>121</v>
      </c>
      <c r="CC104" s="10">
        <v>12.45</v>
      </c>
      <c r="CD104" s="10">
        <v>0.13500000000000001</v>
      </c>
      <c r="CE104" s="10">
        <v>7.0000000000000001E-3</v>
      </c>
      <c r="CF104" s="10">
        <v>2E-3</v>
      </c>
      <c r="CG104" s="10">
        <v>1E-3</v>
      </c>
      <c r="CH104" s="10">
        <v>7.0000000000000001E-3</v>
      </c>
      <c r="CI104" s="10">
        <v>1E-3</v>
      </c>
      <c r="CJ104" s="10">
        <v>1.7729999999999999</v>
      </c>
      <c r="CK104" s="10">
        <v>0.104</v>
      </c>
      <c r="CL104" s="10" t="s">
        <v>121</v>
      </c>
      <c r="CM104" s="10">
        <v>2E-3</v>
      </c>
      <c r="CN104" s="10">
        <v>3.0000000000000001E-3</v>
      </c>
      <c r="CO104" s="10">
        <v>1E-3</v>
      </c>
      <c r="CP104" s="10">
        <v>3.9489999999999998</v>
      </c>
      <c r="CQ104" s="10">
        <v>6.0999999999999999E-2</v>
      </c>
      <c r="CR104" s="10" t="s">
        <v>121</v>
      </c>
      <c r="CS104" s="10">
        <v>2E-3</v>
      </c>
      <c r="CT104" s="10">
        <v>7.3570000000000002</v>
      </c>
      <c r="CU104" s="10">
        <v>0.30099999999999999</v>
      </c>
      <c r="CV104" s="10">
        <v>3.6999999999999998E-2</v>
      </c>
      <c r="CW104" s="10">
        <v>1E-3</v>
      </c>
      <c r="CX104" s="10">
        <v>1.0249999999999999</v>
      </c>
      <c r="CY104" s="10">
        <v>2.1999999999999999E-2</v>
      </c>
      <c r="CZ104" s="10" t="s">
        <v>121</v>
      </c>
      <c r="DA104" s="10">
        <v>2E-3</v>
      </c>
      <c r="DB104" s="10">
        <v>1.9E-2</v>
      </c>
      <c r="DC104" s="10">
        <v>7.0000000000000001E-3</v>
      </c>
      <c r="DD104" s="10" t="s">
        <v>121</v>
      </c>
      <c r="DE104" s="10">
        <v>1.0999999999999999E-2</v>
      </c>
      <c r="DF104" s="10">
        <v>0.48299999999999998</v>
      </c>
      <c r="DG104" s="10">
        <v>6.0000000000000001E-3</v>
      </c>
      <c r="DH104" s="10">
        <v>2.1000000000000001E-2</v>
      </c>
      <c r="DI104" s="98">
        <v>1E-3</v>
      </c>
      <c r="DJ104" s="10">
        <v>3.0000000000000001E-3</v>
      </c>
      <c r="DK104" s="10">
        <v>1E-3</v>
      </c>
      <c r="DL104" s="61" t="str">
        <f t="shared" si="2"/>
        <v>DK II 2624 13.01.2022</v>
      </c>
      <c r="DM104" s="10">
        <v>0.361466020579856</v>
      </c>
      <c r="DN104" s="10">
        <v>8.2570482511394906E-3</v>
      </c>
      <c r="DO104" s="10">
        <v>2.3442555728576502E-3</v>
      </c>
      <c r="DP104" s="10">
        <v>3.0357801421029E-2</v>
      </c>
      <c r="DQ104" s="10">
        <v>0.153263367461869</v>
      </c>
      <c r="DR104" s="10">
        <v>5.7806434154516702E-2</v>
      </c>
      <c r="DS104" s="10">
        <v>2.7659115444084699E-3</v>
      </c>
      <c r="DT104" s="10">
        <v>4.2552484327333298E-4</v>
      </c>
      <c r="DU104" s="10">
        <v>1.0788942443269001E-2</v>
      </c>
      <c r="DV104" s="10">
        <v>5.1090073901645203E-2</v>
      </c>
      <c r="DW104" s="10">
        <v>1.8129817685508198E-2</v>
      </c>
      <c r="DX104" s="10">
        <v>9.10635218315301E-3</v>
      </c>
      <c r="DY104" s="10">
        <v>0.376379000627237</v>
      </c>
      <c r="DZ104" s="10">
        <v>97.015690316115197</v>
      </c>
      <c r="EA104" s="10">
        <v>167.17990365826199</v>
      </c>
      <c r="EB104" s="10">
        <v>1.5962074805643701E-2</v>
      </c>
    </row>
    <row r="105" spans="1:132">
      <c r="A105" s="11">
        <v>44573</v>
      </c>
      <c r="B105" s="64" t="s">
        <v>925</v>
      </c>
      <c r="C105" s="25" t="s">
        <v>859</v>
      </c>
      <c r="H105" s="3" t="e">
        <f>((F105)/(E105/100))</f>
        <v>#DIV/0!</v>
      </c>
      <c r="I105" s="4" t="e">
        <f>E105/F105</f>
        <v>#DIV/0!</v>
      </c>
      <c r="J105" s="4" t="e">
        <f>100/G105</f>
        <v>#DIV/0!</v>
      </c>
      <c r="N105" s="37" t="e">
        <f>M105/(K105/100)</f>
        <v>#DIV/0!</v>
      </c>
      <c r="O105" s="37" t="e">
        <f>N105/J105</f>
        <v>#DIV/0!</v>
      </c>
      <c r="P105" s="5" t="e">
        <f>M105/(L105/100)</f>
        <v>#DIV/0!</v>
      </c>
      <c r="Q105" s="5" t="e">
        <f>P105*I105</f>
        <v>#DIV/0!</v>
      </c>
      <c r="U105" s="15" t="e">
        <f>100-(T105-R105)/S105*100</f>
        <v>#DIV/0!</v>
      </c>
      <c r="V105" s="21">
        <v>5.7539999999999996</v>
      </c>
      <c r="AB105" s="14" t="e">
        <f>((AE105-AC105)*(1000/AD105))*1000</f>
        <v>#DIV/0!</v>
      </c>
      <c r="AF105" s="7" t="e">
        <f>#REF!*0.8</f>
        <v>#REF!</v>
      </c>
      <c r="AH105" s="8" t="e">
        <f>((AG105)*(H105/100))</f>
        <v>#DIV/0!</v>
      </c>
      <c r="AI105" s="7" t="e">
        <f>AG105/AH105</f>
        <v>#DIV/0!</v>
      </c>
      <c r="AK105" s="2">
        <v>8.1000000000000003E-2</v>
      </c>
      <c r="AP105" s="10">
        <v>4.2000000000000003E-2</v>
      </c>
      <c r="AQ105" s="10">
        <v>1E-3</v>
      </c>
      <c r="AR105" s="10">
        <v>6.9000000000000006E-2</v>
      </c>
      <c r="AS105" s="10">
        <v>3.0000000000000001E-3</v>
      </c>
      <c r="AT105" s="10">
        <v>8.0000000000000002E-3</v>
      </c>
      <c r="AU105" s="10">
        <v>2E-3</v>
      </c>
      <c r="AV105" s="10">
        <v>1.7000000000000001E-2</v>
      </c>
      <c r="AW105" s="10">
        <v>1E-3</v>
      </c>
      <c r="AX105" s="10" t="s">
        <v>121</v>
      </c>
      <c r="AY105" s="10">
        <v>2E-3</v>
      </c>
      <c r="AZ105" s="10">
        <v>4.2999999999999997E-2</v>
      </c>
      <c r="BA105" s="10">
        <v>2E-3</v>
      </c>
      <c r="BB105" s="10">
        <v>0.185</v>
      </c>
      <c r="BC105" s="10">
        <v>3.0000000000000001E-3</v>
      </c>
      <c r="BD105" s="10">
        <v>3.0049999999999999</v>
      </c>
      <c r="BE105" s="10">
        <v>2.3E-2</v>
      </c>
      <c r="BF105" s="10" t="s">
        <v>121</v>
      </c>
      <c r="BG105" s="10">
        <v>3.0000000000000001E-3</v>
      </c>
      <c r="BH105" s="10">
        <v>2.9660000000000002</v>
      </c>
      <c r="BI105" s="10">
        <v>0.72599999999999998</v>
      </c>
      <c r="BJ105" s="10" t="s">
        <v>121</v>
      </c>
      <c r="BK105" s="10">
        <v>2E-3</v>
      </c>
      <c r="BL105" s="10" t="s">
        <v>121</v>
      </c>
      <c r="BM105" s="10">
        <v>2E-3</v>
      </c>
      <c r="BN105" s="10">
        <v>9.2999999999999999E-2</v>
      </c>
      <c r="BO105" s="10">
        <v>6.0000000000000001E-3</v>
      </c>
      <c r="BP105" s="10">
        <v>70.733000000000004</v>
      </c>
      <c r="BQ105" s="10">
        <v>0.107</v>
      </c>
      <c r="BR105" s="10" t="s">
        <v>121</v>
      </c>
      <c r="BS105" s="10">
        <v>2E-3</v>
      </c>
      <c r="BT105" s="10">
        <v>10.756</v>
      </c>
      <c r="BU105" s="10">
        <v>0.11</v>
      </c>
      <c r="BV105" s="10">
        <v>0.77400000000000002</v>
      </c>
      <c r="BW105" s="10">
        <v>1.7999999999999999E-2</v>
      </c>
      <c r="BX105" s="10" t="s">
        <v>121</v>
      </c>
      <c r="BY105" s="10">
        <v>8.0000000000000002E-3</v>
      </c>
      <c r="BZ105" s="10">
        <v>0.51800000000000002</v>
      </c>
      <c r="CA105" s="10">
        <v>2.4E-2</v>
      </c>
      <c r="CB105" s="10" t="s">
        <v>121</v>
      </c>
      <c r="CC105" s="10">
        <v>8.0719999999999992</v>
      </c>
      <c r="CD105" s="10">
        <v>0.06</v>
      </c>
      <c r="CE105" s="10">
        <v>5.0000000000000001E-3</v>
      </c>
      <c r="CF105" s="10">
        <v>3.0000000000000001E-3</v>
      </c>
      <c r="CG105" s="10">
        <v>1E-3</v>
      </c>
      <c r="CH105" s="10">
        <v>2E-3</v>
      </c>
      <c r="CI105" s="10">
        <v>1E-3</v>
      </c>
      <c r="CJ105" s="10">
        <v>0.68600000000000005</v>
      </c>
      <c r="CK105" s="10">
        <v>6.4000000000000001E-2</v>
      </c>
      <c r="CL105" s="10" t="s">
        <v>121</v>
      </c>
      <c r="CM105" s="10">
        <v>2E-3</v>
      </c>
      <c r="CN105" s="10">
        <v>2E-3</v>
      </c>
      <c r="CO105" s="10">
        <v>1E-3</v>
      </c>
      <c r="CP105" s="10">
        <v>1.3420000000000001</v>
      </c>
      <c r="CQ105" s="10">
        <v>3.1E-2</v>
      </c>
      <c r="CR105" s="10" t="s">
        <v>121</v>
      </c>
      <c r="CS105" s="10">
        <v>2E-3</v>
      </c>
      <c r="CT105" s="10">
        <v>7.7969999999999997</v>
      </c>
      <c r="CU105" s="10">
        <v>0.26800000000000002</v>
      </c>
      <c r="CV105" s="10">
        <v>0.03</v>
      </c>
      <c r="CW105" s="10">
        <v>1E-3</v>
      </c>
      <c r="CX105" s="10">
        <v>0.55600000000000005</v>
      </c>
      <c r="CY105" s="10">
        <v>1.4E-2</v>
      </c>
      <c r="CZ105" s="10" t="s">
        <v>121</v>
      </c>
      <c r="DA105" s="10">
        <v>2E-3</v>
      </c>
      <c r="DB105" s="10">
        <v>5.8000000000000003E-2</v>
      </c>
      <c r="DC105" s="10">
        <v>5.0000000000000001E-3</v>
      </c>
      <c r="DD105" s="10" t="s">
        <v>121</v>
      </c>
      <c r="DE105" s="10">
        <v>5.0000000000000001E-3</v>
      </c>
      <c r="DF105" s="10">
        <v>0.23699999999999999</v>
      </c>
      <c r="DG105" s="10">
        <v>3.0000000000000001E-3</v>
      </c>
      <c r="DH105" s="10">
        <v>1.0999999999999999E-2</v>
      </c>
      <c r="DI105" s="98">
        <v>1E-3</v>
      </c>
      <c r="DJ105" s="10">
        <v>3.0000000000000001E-3</v>
      </c>
      <c r="DK105" s="10">
        <v>1E-3</v>
      </c>
      <c r="DL105" s="61" t="str">
        <f t="shared" si="2"/>
        <v>DK III 2600 13.01.2022</v>
      </c>
      <c r="DM105" s="10">
        <v>0.200874032534544</v>
      </c>
      <c r="DN105" s="10">
        <v>2.52864861874868E-3</v>
      </c>
      <c r="DO105" s="10">
        <v>9.8497117332304405E-3</v>
      </c>
      <c r="DP105" s="10">
        <v>-2.03583306048001E-2</v>
      </c>
      <c r="DQ105" s="10">
        <v>0.92228819710819698</v>
      </c>
      <c r="DR105" s="10">
        <v>4.7714364007694299E-2</v>
      </c>
      <c r="DS105" s="10">
        <v>2.0907514382347999E-2</v>
      </c>
      <c r="DT105" s="10">
        <v>3.2356047120890002E-3</v>
      </c>
      <c r="DU105" s="10">
        <v>1.2962377065137401E-3</v>
      </c>
      <c r="DV105" s="10">
        <v>0.16721784396268999</v>
      </c>
      <c r="DW105" s="10">
        <v>2.38160945945818E-2</v>
      </c>
      <c r="DX105" s="10">
        <v>1.6316714773913301E-2</v>
      </c>
      <c r="DY105" s="10">
        <v>-1.0917184001479001E-2</v>
      </c>
      <c r="DZ105" s="10">
        <v>327.48078342791803</v>
      </c>
      <c r="EA105" s="10">
        <v>662.90257463664898</v>
      </c>
      <c r="EB105" s="10">
        <v>0.452953887938154</v>
      </c>
    </row>
    <row r="106" spans="1:132">
      <c r="A106" s="11">
        <v>44574</v>
      </c>
      <c r="B106" s="64" t="s">
        <v>915</v>
      </c>
      <c r="C106" s="25" t="s">
        <v>741</v>
      </c>
      <c r="H106" s="3" t="e">
        <f>((F106)/(E106/100))</f>
        <v>#DIV/0!</v>
      </c>
      <c r="I106" s="4" t="e">
        <f>E106/F106</f>
        <v>#DIV/0!</v>
      </c>
      <c r="J106" s="4" t="e">
        <f>100/G106</f>
        <v>#DIV/0!</v>
      </c>
      <c r="N106" s="37" t="e">
        <f>M106/(K106/100)</f>
        <v>#DIV/0!</v>
      </c>
      <c r="O106" s="37" t="e">
        <f>N106/J106</f>
        <v>#DIV/0!</v>
      </c>
      <c r="P106" s="5" t="e">
        <f>M106/(L106/100)</f>
        <v>#DIV/0!</v>
      </c>
      <c r="Q106" s="5" t="e">
        <f>P106*I106</f>
        <v>#DIV/0!</v>
      </c>
      <c r="U106" s="15" t="e">
        <f>100-(T106-R106)/S106*100</f>
        <v>#DIV/0!</v>
      </c>
      <c r="X106" s="2">
        <v>12.62</v>
      </c>
      <c r="Y106" s="2">
        <v>18.920000000000002</v>
      </c>
      <c r="Z106" s="21">
        <v>3230</v>
      </c>
      <c r="AB106" s="14" t="e">
        <f>((AE106-AC106)*(1000/AD106))*1000</f>
        <v>#DIV/0!</v>
      </c>
      <c r="AF106" s="7" t="e">
        <f>#REF!*0.8</f>
        <v>#REF!</v>
      </c>
      <c r="AH106" s="8" t="e">
        <f>((AG106)*(H106/100))</f>
        <v>#DIV/0!</v>
      </c>
      <c r="AI106" s="7" t="e">
        <f>AG106/AH106</f>
        <v>#DIV/0!</v>
      </c>
      <c r="DI106" s="99"/>
      <c r="DL106" s="61">
        <f t="shared" si="2"/>
        <v>0</v>
      </c>
    </row>
    <row r="107" spans="1:132">
      <c r="A107" s="11">
        <v>44574</v>
      </c>
      <c r="B107" s="64" t="s">
        <v>917</v>
      </c>
      <c r="C107" s="25" t="s">
        <v>741</v>
      </c>
      <c r="H107" s="3" t="e">
        <f>((F107)/(E107/100))</f>
        <v>#DIV/0!</v>
      </c>
      <c r="I107" s="4" t="e">
        <f>E107/F107</f>
        <v>#DIV/0!</v>
      </c>
      <c r="J107" s="4" t="e">
        <f>100/G107</f>
        <v>#DIV/0!</v>
      </c>
      <c r="N107" s="37" t="e">
        <f>M107/(K107/100)</f>
        <v>#DIV/0!</v>
      </c>
      <c r="O107" s="37" t="e">
        <f>N107/J107</f>
        <v>#DIV/0!</v>
      </c>
      <c r="P107" s="5" t="e">
        <f>M107/(L107/100)</f>
        <v>#DIV/0!</v>
      </c>
      <c r="Q107" s="5" t="e">
        <f>P107*I107</f>
        <v>#DIV/0!</v>
      </c>
      <c r="U107" s="15" t="e">
        <f>100-(T107-R107)/S107*100</f>
        <v>#DIV/0!</v>
      </c>
      <c r="X107" s="2">
        <v>12.68</v>
      </c>
      <c r="Y107" s="2">
        <v>18.16</v>
      </c>
      <c r="Z107" s="21">
        <v>2941</v>
      </c>
      <c r="AB107" s="14" t="e">
        <f>((AE107-AC107)*(1000/AD107))*1000</f>
        <v>#DIV/0!</v>
      </c>
      <c r="AF107" s="7" t="e">
        <f>#REF!*0.8</f>
        <v>#REF!</v>
      </c>
      <c r="AH107" s="8" t="e">
        <f>((AG107)*(H107/100))</f>
        <v>#DIV/0!</v>
      </c>
      <c r="AI107" s="7" t="e">
        <f>AG107/AH107</f>
        <v>#DIV/0!</v>
      </c>
      <c r="AP107" s="10">
        <v>3.2000000000000001E-2</v>
      </c>
      <c r="AQ107" s="10">
        <v>1E-3</v>
      </c>
      <c r="AR107" s="10">
        <v>1.0999999999999999E-2</v>
      </c>
      <c r="AS107" s="10">
        <v>2E-3</v>
      </c>
      <c r="AT107" s="10">
        <v>7.0000000000000001E-3</v>
      </c>
      <c r="AU107" s="10">
        <v>2E-3</v>
      </c>
      <c r="AV107" s="10">
        <v>0.02</v>
      </c>
      <c r="AW107" s="10">
        <v>1E-3</v>
      </c>
      <c r="AX107" s="10" t="s">
        <v>121</v>
      </c>
      <c r="AY107" s="10">
        <v>2E-3</v>
      </c>
      <c r="AZ107" s="10">
        <v>2.7E-2</v>
      </c>
      <c r="BA107" s="10">
        <v>2E-3</v>
      </c>
      <c r="BB107" s="10">
        <v>0.152</v>
      </c>
      <c r="BC107" s="10">
        <v>3.0000000000000001E-3</v>
      </c>
      <c r="BD107" s="10">
        <v>2.4670000000000001</v>
      </c>
      <c r="BE107" s="10">
        <v>1.9E-2</v>
      </c>
      <c r="BF107" s="10" t="s">
        <v>121</v>
      </c>
      <c r="BG107" s="10">
        <v>2E-3</v>
      </c>
      <c r="BH107" s="10">
        <v>4.0090000000000003</v>
      </c>
      <c r="BI107" s="10">
        <v>0.71099999999999997</v>
      </c>
      <c r="BJ107" s="10" t="s">
        <v>121</v>
      </c>
      <c r="BK107" s="10">
        <v>2E-3</v>
      </c>
      <c r="BL107" s="10" t="s">
        <v>121</v>
      </c>
      <c r="BM107" s="10">
        <v>2E-3</v>
      </c>
      <c r="BN107" s="10">
        <v>7.0000000000000007E-2</v>
      </c>
      <c r="BO107" s="10">
        <v>5.0000000000000001E-3</v>
      </c>
      <c r="BP107" s="10">
        <v>65.19</v>
      </c>
      <c r="BQ107" s="10">
        <v>0.129</v>
      </c>
      <c r="BR107" s="10" t="s">
        <v>121</v>
      </c>
      <c r="BS107" s="10">
        <v>2E-3</v>
      </c>
      <c r="BT107" s="10">
        <v>10.148</v>
      </c>
      <c r="BU107" s="10">
        <v>0.10100000000000001</v>
      </c>
      <c r="BV107" s="10">
        <v>0.65100000000000002</v>
      </c>
      <c r="BW107" s="10">
        <v>1.6E-2</v>
      </c>
      <c r="BX107" s="10" t="s">
        <v>121</v>
      </c>
      <c r="BY107" s="10">
        <v>7.0000000000000001E-3</v>
      </c>
      <c r="BZ107" s="10">
        <v>0.73</v>
      </c>
      <c r="CA107" s="10">
        <v>2.5000000000000001E-2</v>
      </c>
      <c r="CB107" s="10" t="s">
        <v>121</v>
      </c>
      <c r="CC107" s="10">
        <v>5.2210000000000001</v>
      </c>
      <c r="CD107" s="10">
        <v>5.2999999999999999E-2</v>
      </c>
      <c r="CE107" s="10">
        <v>5.0000000000000001E-3</v>
      </c>
      <c r="CF107" s="10" t="s">
        <v>121</v>
      </c>
      <c r="CG107" s="10">
        <v>2E-3</v>
      </c>
      <c r="CH107" s="10" t="s">
        <v>121</v>
      </c>
      <c r="CI107" s="10">
        <v>2E-3</v>
      </c>
      <c r="CJ107" s="10">
        <v>0.53600000000000003</v>
      </c>
      <c r="CK107" s="10">
        <v>5.7000000000000002E-2</v>
      </c>
      <c r="CL107" s="10" t="s">
        <v>121</v>
      </c>
      <c r="CM107" s="10">
        <v>2E-3</v>
      </c>
      <c r="CN107" s="10">
        <v>2E-3</v>
      </c>
      <c r="CO107" s="10">
        <v>1E-3</v>
      </c>
      <c r="CP107" s="10">
        <v>0.95299999999999996</v>
      </c>
      <c r="CQ107" s="10">
        <v>2.5999999999999999E-2</v>
      </c>
      <c r="CR107" s="10" t="s">
        <v>121</v>
      </c>
      <c r="CS107" s="10">
        <v>2E-3</v>
      </c>
      <c r="CT107" s="10">
        <v>9.9849999999999994</v>
      </c>
      <c r="CU107" s="10">
        <v>0.28100000000000003</v>
      </c>
      <c r="CV107" s="10">
        <v>3.4000000000000002E-2</v>
      </c>
      <c r="CW107" s="10">
        <v>1E-3</v>
      </c>
      <c r="CX107" s="10">
        <v>0.47399999999999998</v>
      </c>
      <c r="CY107" s="10">
        <v>1.2999999999999999E-2</v>
      </c>
      <c r="CZ107" s="10" t="s">
        <v>121</v>
      </c>
      <c r="DA107" s="10">
        <v>2E-3</v>
      </c>
      <c r="DB107" s="10">
        <v>5.0999999999999997E-2</v>
      </c>
      <c r="DC107" s="10">
        <v>4.0000000000000001E-3</v>
      </c>
      <c r="DD107" s="10" t="s">
        <v>121</v>
      </c>
      <c r="DE107" s="10">
        <v>5.0000000000000001E-3</v>
      </c>
      <c r="DF107" s="10">
        <v>0.19500000000000001</v>
      </c>
      <c r="DG107" s="10">
        <v>3.0000000000000001E-3</v>
      </c>
      <c r="DH107" s="10">
        <v>1.2E-2</v>
      </c>
      <c r="DI107" s="98">
        <v>1E-3</v>
      </c>
      <c r="DJ107" s="10">
        <v>4.0000000000000001E-3</v>
      </c>
      <c r="DK107" s="10">
        <v>1E-3</v>
      </c>
      <c r="DL107" s="61" t="str">
        <f t="shared" si="2"/>
        <v>DK III W2 13.01.2022</v>
      </c>
      <c r="DM107" s="10">
        <v>0.230230910021995</v>
      </c>
      <c r="DN107" s="10">
        <v>8.1626418555347802E-3</v>
      </c>
      <c r="DO107" s="10">
        <v>6.4261401617953004E-2</v>
      </c>
      <c r="DP107" s="10">
        <v>2.4282983548739999E-2</v>
      </c>
      <c r="DQ107" s="10">
        <v>0.49682893578870402</v>
      </c>
      <c r="DR107" s="10">
        <v>7.7759828173967496E-2</v>
      </c>
      <c r="DS107" s="10">
        <v>6.1855885026230802E-2</v>
      </c>
      <c r="DT107" s="10">
        <v>1.3088414253680199E-3</v>
      </c>
      <c r="DU107" s="10">
        <v>5.7205490630028496E-3</v>
      </c>
      <c r="DV107" s="10">
        <v>0.25067367751076802</v>
      </c>
      <c r="DW107" s="10">
        <v>-9.3722077069356396E-2</v>
      </c>
      <c r="DX107" s="10">
        <v>0.12306535589565</v>
      </c>
      <c r="DY107" s="10">
        <v>4.2267682308739299E-2</v>
      </c>
      <c r="DZ107" s="10">
        <v>280.25675469454598</v>
      </c>
      <c r="EA107" s="10">
        <v>468.23965326498899</v>
      </c>
      <c r="EB107" s="10">
        <v>1.01857229278368</v>
      </c>
    </row>
    <row r="108" spans="1:132">
      <c r="A108" s="11">
        <v>44574</v>
      </c>
      <c r="B108" s="64" t="s">
        <v>791</v>
      </c>
      <c r="C108" s="25" t="s">
        <v>124</v>
      </c>
      <c r="D108" s="21">
        <v>22</v>
      </c>
      <c r="E108" s="2">
        <v>100</v>
      </c>
      <c r="F108" s="2">
        <v>78</v>
      </c>
      <c r="H108" s="3">
        <f>((F108)/(E108/100))</f>
        <v>78</v>
      </c>
      <c r="I108" s="4">
        <f>E108/F108</f>
        <v>1.2820512820512822</v>
      </c>
      <c r="J108" s="4" t="e">
        <f>100/G108</f>
        <v>#DIV/0!</v>
      </c>
      <c r="N108" s="37" t="e">
        <f>M108/(K108/100)</f>
        <v>#DIV/0!</v>
      </c>
      <c r="O108" s="37" t="e">
        <f>N108/J108</f>
        <v>#DIV/0!</v>
      </c>
      <c r="P108" s="5" t="e">
        <f>M108/(L108/100)</f>
        <v>#DIV/0!</v>
      </c>
      <c r="Q108" s="5" t="e">
        <f>P108*I108</f>
        <v>#DIV/0!</v>
      </c>
      <c r="U108" s="15" t="e">
        <f>100-(T108-R108)/S108*100</f>
        <v>#DIV/0!</v>
      </c>
      <c r="V108" s="21">
        <v>2.6659999999999999</v>
      </c>
      <c r="X108" s="2">
        <v>11.5</v>
      </c>
      <c r="Y108" s="2">
        <v>4.6900000000000004</v>
      </c>
      <c r="Z108" s="21">
        <v>0</v>
      </c>
      <c r="AB108" s="14" t="e">
        <f>((AE108-AC108)*(1000/AD108))*1000</f>
        <v>#DIV/0!</v>
      </c>
      <c r="AF108" s="7" t="e">
        <f>#REF!*0.8</f>
        <v>#REF!</v>
      </c>
      <c r="AG108" s="2">
        <v>127</v>
      </c>
      <c r="AH108" s="8">
        <f>((AG108)*(H108/100))</f>
        <v>99.06</v>
      </c>
      <c r="AI108" s="7">
        <f>AG108/AH108</f>
        <v>1.2820512820512819</v>
      </c>
      <c r="AJ108" s="6">
        <v>22.93</v>
      </c>
      <c r="AK108" s="2">
        <v>0.153</v>
      </c>
      <c r="AO108" s="20" t="s">
        <v>918</v>
      </c>
      <c r="AP108" s="10">
        <v>0.152</v>
      </c>
      <c r="AQ108" s="10">
        <v>2E-3</v>
      </c>
      <c r="AR108" s="10">
        <v>3.5000000000000003E-2</v>
      </c>
      <c r="AS108" s="10">
        <v>3.0000000000000001E-3</v>
      </c>
      <c r="AT108" s="10">
        <v>8.0000000000000002E-3</v>
      </c>
      <c r="AU108" s="10">
        <v>2E-3</v>
      </c>
      <c r="AV108" s="10">
        <v>3.4000000000000002E-2</v>
      </c>
      <c r="AW108" s="10">
        <v>2E-3</v>
      </c>
      <c r="AX108" s="10" t="s">
        <v>121</v>
      </c>
      <c r="AY108" s="10">
        <v>2E-3</v>
      </c>
      <c r="AZ108" s="10">
        <v>4.5999999999999999E-2</v>
      </c>
      <c r="BA108" s="10">
        <v>3.0000000000000001E-3</v>
      </c>
      <c r="BB108" s="10">
        <v>0.107</v>
      </c>
      <c r="BC108" s="10">
        <v>3.0000000000000001E-3</v>
      </c>
      <c r="BD108" s="10">
        <v>4.1559999999999997</v>
      </c>
      <c r="BE108" s="10">
        <v>0.03</v>
      </c>
      <c r="BF108" s="10" t="s">
        <v>121</v>
      </c>
      <c r="BG108" s="10">
        <v>3.0000000000000001E-3</v>
      </c>
      <c r="BH108" s="10">
        <v>3.3450000000000002</v>
      </c>
      <c r="BI108" s="10">
        <v>0.85899999999999999</v>
      </c>
      <c r="BJ108" s="10">
        <v>7.0000000000000001E-3</v>
      </c>
      <c r="BK108" s="10">
        <v>2E-3</v>
      </c>
      <c r="BL108" s="10" t="s">
        <v>121</v>
      </c>
      <c r="BM108" s="10">
        <v>2E-3</v>
      </c>
      <c r="BN108" s="10">
        <v>0.16900000000000001</v>
      </c>
      <c r="BO108" s="10">
        <v>7.0000000000000001E-3</v>
      </c>
      <c r="BP108" s="10">
        <v>58.664999999999999</v>
      </c>
      <c r="BQ108" s="10">
        <v>0.16500000000000001</v>
      </c>
      <c r="BR108" s="10" t="s">
        <v>121</v>
      </c>
      <c r="BS108" s="10">
        <v>2E-3</v>
      </c>
      <c r="BT108" s="10">
        <v>12.304</v>
      </c>
      <c r="BU108" s="10">
        <v>0.127</v>
      </c>
      <c r="BV108" s="10">
        <v>1.036</v>
      </c>
      <c r="BW108" s="10">
        <v>2.1999999999999999E-2</v>
      </c>
      <c r="BX108" s="10" t="s">
        <v>121</v>
      </c>
      <c r="BY108" s="10">
        <v>0.01</v>
      </c>
      <c r="BZ108" s="10">
        <v>1.054</v>
      </c>
      <c r="CA108" s="10">
        <v>3.3000000000000002E-2</v>
      </c>
      <c r="CB108" s="10" t="s">
        <v>121</v>
      </c>
      <c r="CC108" s="10">
        <v>7.3860000000000001</v>
      </c>
      <c r="CD108" s="10">
        <v>0.17599999999999999</v>
      </c>
      <c r="CE108" s="10">
        <v>7.0000000000000001E-3</v>
      </c>
      <c r="CF108" s="10">
        <v>2E-3</v>
      </c>
      <c r="CG108" s="10">
        <v>1E-3</v>
      </c>
      <c r="CH108" s="10" t="s">
        <v>121</v>
      </c>
      <c r="CI108" s="10">
        <v>2E-3</v>
      </c>
      <c r="CJ108" s="10">
        <v>0.98599999999999999</v>
      </c>
      <c r="CK108" s="10">
        <v>7.6999999999999999E-2</v>
      </c>
      <c r="CL108" s="10" t="s">
        <v>121</v>
      </c>
      <c r="CM108" s="10">
        <v>2E-3</v>
      </c>
      <c r="CN108" s="10">
        <v>5.0000000000000001E-3</v>
      </c>
      <c r="CO108" s="10">
        <v>1E-3</v>
      </c>
      <c r="CP108" s="10">
        <v>1.6679999999999999</v>
      </c>
      <c r="CQ108" s="10">
        <v>3.6999999999999998E-2</v>
      </c>
      <c r="CR108" s="10" t="s">
        <v>121</v>
      </c>
      <c r="CS108" s="10">
        <v>2E-3</v>
      </c>
      <c r="CT108" s="10">
        <v>7.9130000000000003</v>
      </c>
      <c r="CU108" s="10">
        <v>0.28499999999999998</v>
      </c>
      <c r="CV108" s="10">
        <v>2.5999999999999999E-2</v>
      </c>
      <c r="CW108" s="10">
        <v>1E-3</v>
      </c>
      <c r="CX108" s="10">
        <v>1.0369999999999999</v>
      </c>
      <c r="CY108" s="10">
        <v>0.02</v>
      </c>
      <c r="CZ108" s="10" t="s">
        <v>121</v>
      </c>
      <c r="DA108" s="10">
        <v>2E-3</v>
      </c>
      <c r="DB108" s="10">
        <v>8.4000000000000005E-2</v>
      </c>
      <c r="DC108" s="10">
        <v>7.0000000000000001E-3</v>
      </c>
      <c r="DD108" s="10" t="s">
        <v>121</v>
      </c>
      <c r="DE108" s="10">
        <v>8.9999999999999993E-3</v>
      </c>
      <c r="DF108" s="10">
        <v>0.67300000000000004</v>
      </c>
      <c r="DG108" s="10">
        <v>7.0000000000000001E-3</v>
      </c>
      <c r="DH108" s="10">
        <v>1.2E-2</v>
      </c>
      <c r="DI108" s="98">
        <v>1E-3</v>
      </c>
      <c r="DJ108" s="10">
        <v>6.0000000000000001E-3</v>
      </c>
      <c r="DK108" s="10">
        <v>1E-3</v>
      </c>
      <c r="DL108" s="61" t="str">
        <f t="shared" si="2"/>
        <v>DK III W1 13.01.2022</v>
      </c>
      <c r="DM108" s="10">
        <v>0.77567893177579705</v>
      </c>
      <c r="DN108" s="10">
        <v>2.6466863133995398E-2</v>
      </c>
      <c r="DO108" s="10">
        <v>1.94517138822679E-2</v>
      </c>
      <c r="DP108" s="10">
        <v>1.87228841639508E-2</v>
      </c>
      <c r="DQ108" s="10">
        <v>0.50544386905939998</v>
      </c>
      <c r="DR108" s="10">
        <v>0.12870807934227499</v>
      </c>
      <c r="DS108" s="10">
        <v>3.8329181379758798E-2</v>
      </c>
      <c r="DT108" s="10">
        <v>7.1800400837568898E-4</v>
      </c>
      <c r="DU108" s="10">
        <v>2.53544478497772E-3</v>
      </c>
      <c r="DV108" s="10">
        <v>0.13204245220945701</v>
      </c>
      <c r="DW108" s="10">
        <v>-3.4676491249291001E-2</v>
      </c>
      <c r="DX108" s="10">
        <v>6.2100922615040202E-2</v>
      </c>
      <c r="DY108" s="10">
        <v>-0.213810217008224</v>
      </c>
      <c r="DZ108" s="10">
        <v>359.57036420972298</v>
      </c>
      <c r="EA108" s="10">
        <v>831.72167376126799</v>
      </c>
      <c r="EB108" s="10">
        <v>1.2466359668564999</v>
      </c>
    </row>
    <row r="109" spans="1:132">
      <c r="A109" s="11">
        <v>44574</v>
      </c>
      <c r="B109" s="64" t="s">
        <v>372</v>
      </c>
      <c r="C109" s="25" t="s">
        <v>125</v>
      </c>
      <c r="D109" s="21">
        <v>36</v>
      </c>
      <c r="E109" s="2">
        <v>100</v>
      </c>
      <c r="F109" s="2">
        <v>64</v>
      </c>
      <c r="H109" s="3">
        <f>((F109)/(E109/100))</f>
        <v>64</v>
      </c>
      <c r="I109" s="4">
        <f>E109/F109</f>
        <v>1.5625</v>
      </c>
      <c r="J109" s="4" t="e">
        <f>100/G109</f>
        <v>#DIV/0!</v>
      </c>
      <c r="N109" s="37" t="e">
        <f>M109/(K109/100)</f>
        <v>#DIV/0!</v>
      </c>
      <c r="O109" s="37" t="e">
        <f>N109/J109</f>
        <v>#DIV/0!</v>
      </c>
      <c r="P109" s="5" t="e">
        <f>M109/(L109/100)</f>
        <v>#DIV/0!</v>
      </c>
      <c r="Q109" s="5" t="e">
        <f>P109*I109</f>
        <v>#DIV/0!</v>
      </c>
      <c r="U109" s="15" t="e">
        <f>100-(T109-R109)/S109*100</f>
        <v>#DIV/0!</v>
      </c>
      <c r="V109" s="21">
        <v>0.62</v>
      </c>
      <c r="X109" s="2">
        <v>11.81</v>
      </c>
      <c r="Y109" s="2">
        <v>6.05</v>
      </c>
      <c r="Z109" s="21">
        <v>1855</v>
      </c>
      <c r="AB109" s="14" t="e">
        <f>((AE109-AC109)*(1000/AD109))*1000</f>
        <v>#DIV/0!</v>
      </c>
      <c r="AF109" s="7" t="e">
        <f>#REF!*0.8</f>
        <v>#REF!</v>
      </c>
      <c r="AG109" s="2">
        <v>157</v>
      </c>
      <c r="AH109" s="8">
        <f>((AG109)*(H109/100))</f>
        <v>100.48</v>
      </c>
      <c r="AI109" s="7">
        <f>AG109/AH109</f>
        <v>1.5625</v>
      </c>
      <c r="AJ109" s="6">
        <v>33.76</v>
      </c>
      <c r="AK109" s="2">
        <v>0.92200000000000004</v>
      </c>
      <c r="AO109" s="20" t="s">
        <v>919</v>
      </c>
      <c r="AP109" s="10">
        <v>0.188</v>
      </c>
      <c r="AQ109" s="10">
        <v>3.0000000000000001E-3</v>
      </c>
      <c r="AR109" s="10" t="s">
        <v>121</v>
      </c>
      <c r="AS109" s="10">
        <v>5.0000000000000001E-3</v>
      </c>
      <c r="AT109" s="10">
        <v>7.5999999999999998E-2</v>
      </c>
      <c r="AU109" s="10">
        <v>3.0000000000000001E-3</v>
      </c>
      <c r="AV109" s="10">
        <v>5.2999999999999999E-2</v>
      </c>
      <c r="AW109" s="10">
        <v>2E-3</v>
      </c>
      <c r="AX109" s="10">
        <v>1.2E-2</v>
      </c>
      <c r="AY109" s="10">
        <v>1E-3</v>
      </c>
      <c r="AZ109" s="10">
        <v>3.6999999999999998E-2</v>
      </c>
      <c r="BA109" s="10">
        <v>2E-3</v>
      </c>
      <c r="BB109" s="10">
        <v>8.5999999999999993E-2</v>
      </c>
      <c r="BC109" s="10">
        <v>3.0000000000000001E-3</v>
      </c>
      <c r="BD109" s="10">
        <v>0.46300000000000002</v>
      </c>
      <c r="BE109" s="10">
        <v>0.01</v>
      </c>
      <c r="BF109" s="10" t="s">
        <v>121</v>
      </c>
      <c r="BG109" s="10">
        <v>8.0000000000000002E-3</v>
      </c>
      <c r="BH109" s="10" t="s">
        <v>121</v>
      </c>
      <c r="BI109" s="10">
        <v>2.3170000000000002</v>
      </c>
      <c r="BJ109" s="10" t="s">
        <v>121</v>
      </c>
      <c r="BK109" s="10">
        <v>3.0000000000000001E-3</v>
      </c>
      <c r="BL109" s="10" t="s">
        <v>121</v>
      </c>
      <c r="BM109" s="10">
        <v>2E-3</v>
      </c>
      <c r="BN109" s="10">
        <v>8.4000000000000005E-2</v>
      </c>
      <c r="BO109" s="10">
        <v>8.0000000000000002E-3</v>
      </c>
      <c r="BP109" s="10">
        <v>62.558</v>
      </c>
      <c r="BQ109" s="10">
        <v>0.14399999999999999</v>
      </c>
      <c r="BR109" s="10">
        <v>2E-3</v>
      </c>
      <c r="BS109" s="10">
        <v>1E-3</v>
      </c>
      <c r="BT109" s="10">
        <v>20.818999999999999</v>
      </c>
      <c r="BU109" s="10">
        <v>0.191</v>
      </c>
      <c r="BV109" s="10">
        <v>9.7919999999999998</v>
      </c>
      <c r="BW109" s="10">
        <v>0.125</v>
      </c>
      <c r="BX109" s="10" t="s">
        <v>121</v>
      </c>
      <c r="BY109" s="10">
        <v>4.0000000000000001E-3</v>
      </c>
      <c r="BZ109" s="10">
        <v>1.6870000000000001</v>
      </c>
      <c r="CA109" s="10">
        <v>3.9E-2</v>
      </c>
      <c r="CB109" s="10" t="s">
        <v>121</v>
      </c>
      <c r="CC109" s="10">
        <v>17.722999999999999</v>
      </c>
      <c r="CD109" s="10">
        <v>3.3000000000000002E-2</v>
      </c>
      <c r="CE109" s="10">
        <v>5.0000000000000001E-3</v>
      </c>
      <c r="CF109" s="10">
        <v>3.0000000000000001E-3</v>
      </c>
      <c r="CG109" s="10">
        <v>1E-3</v>
      </c>
      <c r="CH109" s="10" t="s">
        <v>121</v>
      </c>
      <c r="CI109" s="10">
        <v>2E-3</v>
      </c>
      <c r="CJ109" s="10" t="s">
        <v>121</v>
      </c>
      <c r="CK109" s="10">
        <v>0.16400000000000001</v>
      </c>
      <c r="CL109" s="10" t="s">
        <v>121</v>
      </c>
      <c r="CM109" s="10">
        <v>2E-3</v>
      </c>
      <c r="CN109" s="10">
        <v>5.0000000000000001E-3</v>
      </c>
      <c r="CO109" s="10">
        <v>1E-3</v>
      </c>
      <c r="CP109" s="10">
        <v>1.764</v>
      </c>
      <c r="CQ109" s="10">
        <v>5.5E-2</v>
      </c>
      <c r="CR109" s="10" t="s">
        <v>121</v>
      </c>
      <c r="CS109" s="10">
        <v>2E-3</v>
      </c>
      <c r="CT109" s="10">
        <v>1.165</v>
      </c>
      <c r="CU109" s="10">
        <v>0.28100000000000003</v>
      </c>
      <c r="CV109" s="10">
        <v>1.7999999999999999E-2</v>
      </c>
      <c r="CW109" s="10">
        <v>1E-3</v>
      </c>
      <c r="CX109" s="10">
        <v>0.13100000000000001</v>
      </c>
      <c r="CY109" s="10">
        <v>1.0999999999999999E-2</v>
      </c>
      <c r="CZ109" s="10" t="s">
        <v>121</v>
      </c>
      <c r="DA109" s="10">
        <v>2E-3</v>
      </c>
      <c r="DB109" s="10" t="s">
        <v>121</v>
      </c>
      <c r="DC109" s="10">
        <v>5.0000000000000001E-3</v>
      </c>
      <c r="DD109" s="10">
        <v>2.5000000000000001E-2</v>
      </c>
      <c r="DE109" s="10">
        <v>7.0000000000000001E-3</v>
      </c>
      <c r="DF109" s="10">
        <v>0.90200000000000002</v>
      </c>
      <c r="DG109" s="10">
        <v>8.9999999999999993E-3</v>
      </c>
      <c r="DH109" s="10">
        <v>7.0000000000000001E-3</v>
      </c>
      <c r="DI109" s="98">
        <v>1E-3</v>
      </c>
      <c r="DJ109" s="10">
        <v>8.2000000000000003E-2</v>
      </c>
      <c r="DK109" s="10">
        <v>1E-3</v>
      </c>
      <c r="DL109" s="61" t="str">
        <f t="shared" si="2"/>
        <v>UTV 13.01.2022</v>
      </c>
    </row>
    <row r="110" spans="1:132">
      <c r="A110" s="11">
        <v>44574</v>
      </c>
      <c r="B110" s="64" t="s">
        <v>84</v>
      </c>
      <c r="C110" s="25" t="s">
        <v>745</v>
      </c>
      <c r="H110" s="3" t="e">
        <f>((F110)/(E110/100))</f>
        <v>#DIV/0!</v>
      </c>
      <c r="I110" s="4" t="e">
        <f>E110/F110</f>
        <v>#DIV/0!</v>
      </c>
      <c r="J110" s="4" t="e">
        <f>100/G110</f>
        <v>#DIV/0!</v>
      </c>
      <c r="N110" s="37" t="e">
        <f>M110/(K110/100)</f>
        <v>#DIV/0!</v>
      </c>
      <c r="O110" s="37" t="e">
        <f>N110/J110</f>
        <v>#DIV/0!</v>
      </c>
      <c r="P110" s="5" t="e">
        <f>M110/(L110/100)</f>
        <v>#DIV/0!</v>
      </c>
      <c r="Q110" s="5" t="e">
        <f>P110*I110</f>
        <v>#DIV/0!</v>
      </c>
      <c r="U110" s="15" t="e">
        <f>100-(T110-R110)/S110*100</f>
        <v>#DIV/0!</v>
      </c>
      <c r="Z110" s="21">
        <v>2110</v>
      </c>
      <c r="AB110" s="14" t="e">
        <f>((AE110-AC110)*(1000/AD110))*1000</f>
        <v>#DIV/0!</v>
      </c>
      <c r="AF110" s="7" t="e">
        <f>#REF!*0.8</f>
        <v>#REF!</v>
      </c>
      <c r="AH110" s="8" t="e">
        <f>((AG110)*(H110/100))</f>
        <v>#DIV/0!</v>
      </c>
      <c r="AI110" s="7" t="e">
        <f>AG110/AH110</f>
        <v>#DIV/0!</v>
      </c>
      <c r="AP110" s="10">
        <v>6.7000000000000004E-2</v>
      </c>
      <c r="AQ110" s="10">
        <v>1E-3</v>
      </c>
      <c r="AR110" s="10">
        <v>2.4E-2</v>
      </c>
      <c r="AS110" s="10">
        <v>3.0000000000000001E-3</v>
      </c>
      <c r="AT110" s="10">
        <v>8.9999999999999993E-3</v>
      </c>
      <c r="AU110" s="10">
        <v>2E-3</v>
      </c>
      <c r="AV110" s="10">
        <v>1.7000000000000001E-2</v>
      </c>
      <c r="AW110" s="10">
        <v>2E-3</v>
      </c>
      <c r="AX110" s="10" t="s">
        <v>121</v>
      </c>
      <c r="AY110" s="10">
        <v>2E-3</v>
      </c>
      <c r="AZ110" s="10">
        <v>2.8000000000000001E-2</v>
      </c>
      <c r="BA110" s="10">
        <v>2E-3</v>
      </c>
      <c r="BB110" s="10">
        <v>0.16800000000000001</v>
      </c>
      <c r="BC110" s="10">
        <v>3.0000000000000001E-3</v>
      </c>
      <c r="BD110" s="10">
        <v>3.3849999999999998</v>
      </c>
      <c r="BE110" s="10">
        <v>2.5999999999999999E-2</v>
      </c>
      <c r="BF110" s="10" t="s">
        <v>121</v>
      </c>
      <c r="BG110" s="10">
        <v>4.0000000000000001E-3</v>
      </c>
      <c r="BH110" s="10">
        <v>3.573</v>
      </c>
      <c r="BI110" s="10">
        <v>0.84899999999999998</v>
      </c>
      <c r="BJ110" s="10" t="s">
        <v>121</v>
      </c>
      <c r="BK110" s="10">
        <v>2E-3</v>
      </c>
      <c r="BL110" s="10" t="s">
        <v>121</v>
      </c>
      <c r="BM110" s="10">
        <v>2E-3</v>
      </c>
      <c r="BN110" s="10">
        <v>0.36799999999999999</v>
      </c>
      <c r="BO110" s="10">
        <v>8.9999999999999993E-3</v>
      </c>
      <c r="BP110" s="10">
        <v>67.388000000000005</v>
      </c>
      <c r="BQ110" s="10">
        <v>0.124</v>
      </c>
      <c r="BR110" s="10">
        <v>2E-3</v>
      </c>
      <c r="BS110" s="10">
        <v>1E-3</v>
      </c>
      <c r="BT110" s="10">
        <v>10.32</v>
      </c>
      <c r="BU110" s="10">
        <v>0.111</v>
      </c>
      <c r="BV110" s="10">
        <v>0.98499999999999999</v>
      </c>
      <c r="BW110" s="10">
        <v>0.02</v>
      </c>
      <c r="BX110" s="10">
        <v>8.9999999999999993E-3</v>
      </c>
      <c r="BY110" s="10">
        <v>6.0000000000000001E-3</v>
      </c>
      <c r="BZ110" s="10">
        <v>0.85</v>
      </c>
      <c r="CA110" s="10">
        <v>2.9000000000000001E-2</v>
      </c>
      <c r="CB110" s="10" t="s">
        <v>121</v>
      </c>
      <c r="CC110" s="10">
        <v>8.8930000000000007</v>
      </c>
      <c r="CD110" s="10">
        <v>0.11799999999999999</v>
      </c>
      <c r="CE110" s="10">
        <v>6.0000000000000001E-3</v>
      </c>
      <c r="CF110" s="10">
        <v>4.0000000000000001E-3</v>
      </c>
      <c r="CG110" s="10">
        <v>1E-3</v>
      </c>
      <c r="CH110" s="10">
        <v>2E-3</v>
      </c>
      <c r="CI110" s="10">
        <v>1E-3</v>
      </c>
      <c r="CJ110" s="10">
        <v>0.53100000000000003</v>
      </c>
      <c r="CK110" s="10">
        <v>6.0999999999999999E-2</v>
      </c>
      <c r="CL110" s="10" t="s">
        <v>121</v>
      </c>
      <c r="CM110" s="10">
        <v>2E-3</v>
      </c>
      <c r="CN110" s="10">
        <v>3.0000000000000001E-3</v>
      </c>
      <c r="CO110" s="10">
        <v>1E-3</v>
      </c>
      <c r="CP110" s="10">
        <v>1.0149999999999999</v>
      </c>
      <c r="CQ110" s="10">
        <v>2.8000000000000001E-2</v>
      </c>
      <c r="CR110" s="10" t="s">
        <v>121</v>
      </c>
      <c r="CS110" s="10">
        <v>2E-3</v>
      </c>
      <c r="CT110" s="10">
        <v>10.129</v>
      </c>
      <c r="CU110" s="10">
        <v>0.29599999999999999</v>
      </c>
      <c r="CV110" s="10">
        <v>3.9E-2</v>
      </c>
      <c r="CW110" s="10">
        <v>1E-3</v>
      </c>
      <c r="CX110" s="10">
        <v>0.64600000000000002</v>
      </c>
      <c r="CY110" s="10">
        <v>1.4999999999999999E-2</v>
      </c>
      <c r="CZ110" s="10" t="s">
        <v>121</v>
      </c>
      <c r="DA110" s="10">
        <v>2E-3</v>
      </c>
      <c r="DB110" s="10">
        <v>5.2999999999999999E-2</v>
      </c>
      <c r="DC110" s="10">
        <v>5.0000000000000001E-3</v>
      </c>
      <c r="DD110" s="10" t="s">
        <v>121</v>
      </c>
      <c r="DE110" s="10">
        <v>6.0000000000000001E-3</v>
      </c>
      <c r="DF110" s="10">
        <v>0.24</v>
      </c>
      <c r="DG110" s="10">
        <v>4.0000000000000001E-3</v>
      </c>
      <c r="DH110" s="10">
        <v>0.02</v>
      </c>
      <c r="DI110" s="98">
        <v>1E-3</v>
      </c>
      <c r="DJ110" s="10">
        <v>3.0000000000000001E-3</v>
      </c>
      <c r="DK110" s="10">
        <v>1E-3</v>
      </c>
      <c r="DL110" s="61" t="str">
        <f t="shared" si="2"/>
        <v>DK III 2600-2 13.01.2022</v>
      </c>
      <c r="DM110" s="10">
        <v>3.1292472768122699</v>
      </c>
      <c r="DN110" s="10">
        <v>1.6923403075801601E-2</v>
      </c>
      <c r="DO110" s="10">
        <v>5.5525925889559598E-3</v>
      </c>
      <c r="DP110" s="10">
        <v>1.36813739806106E-2</v>
      </c>
      <c r="DQ110" s="10">
        <v>0.70585366992277898</v>
      </c>
      <c r="DR110" s="10">
        <v>5.3041627615812499E-2</v>
      </c>
      <c r="DS110" s="10">
        <v>9.9075752877202904E-3</v>
      </c>
      <c r="DT110" s="10">
        <v>3.2939759735542799E-3</v>
      </c>
      <c r="DU110" s="10">
        <v>2.9765736422202702E-3</v>
      </c>
      <c r="DV110" s="10">
        <v>2.4649055943461302E-2</v>
      </c>
      <c r="DW110" s="10">
        <v>-7.3926970017210394E-2</v>
      </c>
      <c r="DX110" s="10">
        <v>1.2589624650525899E-2</v>
      </c>
      <c r="DY110" s="10">
        <v>2.3753484891018702E-2</v>
      </c>
      <c r="DZ110" s="10">
        <v>359.21058878161102</v>
      </c>
      <c r="EA110" s="10">
        <v>862.98375095025096</v>
      </c>
      <c r="EB110" s="10">
        <v>0.47288391189429002</v>
      </c>
    </row>
    <row r="111" spans="1:132">
      <c r="A111" s="11">
        <v>44574</v>
      </c>
      <c r="B111" s="64" t="s">
        <v>207</v>
      </c>
      <c r="C111" s="25" t="s">
        <v>125</v>
      </c>
      <c r="D111" s="21">
        <v>40</v>
      </c>
      <c r="E111" s="2">
        <v>100</v>
      </c>
      <c r="F111" s="2">
        <v>60</v>
      </c>
      <c r="H111" s="3">
        <f>((F111)/(E111/100))</f>
        <v>60</v>
      </c>
      <c r="I111" s="4">
        <f>E111/F111</f>
        <v>1.6666666666666667</v>
      </c>
      <c r="J111" s="4" t="e">
        <f>100/G111</f>
        <v>#DIV/0!</v>
      </c>
      <c r="N111" s="37" t="e">
        <f>M111/(K111/100)</f>
        <v>#DIV/0!</v>
      </c>
      <c r="O111" s="37" t="e">
        <f>N111/J111</f>
        <v>#DIV/0!</v>
      </c>
      <c r="P111" s="5" t="e">
        <f>M111/(L111/100)</f>
        <v>#DIV/0!</v>
      </c>
      <c r="Q111" s="5" t="e">
        <f>P111*I111</f>
        <v>#DIV/0!</v>
      </c>
      <c r="U111" s="15" t="e">
        <f>100-(T111-R111)/S111*100</f>
        <v>#DIV/0!</v>
      </c>
      <c r="V111" s="21">
        <v>1.165</v>
      </c>
      <c r="X111" s="2">
        <v>12.06</v>
      </c>
      <c r="Y111" s="2">
        <v>5.77</v>
      </c>
      <c r="Z111" s="21">
        <v>1833</v>
      </c>
      <c r="AB111" s="14" t="e">
        <f>((AE111-AC111)*(1000/AD111))*1000</f>
        <v>#DIV/0!</v>
      </c>
      <c r="AF111" s="7" t="e">
        <f>#REF!*0.8</f>
        <v>#REF!</v>
      </c>
      <c r="AG111" s="2">
        <v>168</v>
      </c>
      <c r="AH111" s="8">
        <f>((AG111)*(H111/100))</f>
        <v>100.8</v>
      </c>
      <c r="AI111" s="7">
        <f>AG111/AH111</f>
        <v>1.6666666666666667</v>
      </c>
      <c r="AJ111" s="6">
        <v>25.08</v>
      </c>
      <c r="AK111" s="2">
        <v>0.497</v>
      </c>
      <c r="AO111" s="20" t="s">
        <v>920</v>
      </c>
      <c r="AP111" s="10">
        <v>0.32500000000000001</v>
      </c>
      <c r="AQ111" s="10">
        <v>5.0000000000000001E-3</v>
      </c>
      <c r="AR111" s="10" t="s">
        <v>121</v>
      </c>
      <c r="AS111" s="10">
        <v>4.0000000000000001E-3</v>
      </c>
      <c r="AT111" s="10">
        <v>9.7000000000000003E-2</v>
      </c>
      <c r="AU111" s="10">
        <v>4.0000000000000001E-3</v>
      </c>
      <c r="AV111" s="10">
        <v>7.9000000000000001E-2</v>
      </c>
      <c r="AW111" s="10">
        <v>3.0000000000000001E-3</v>
      </c>
      <c r="AX111" s="10">
        <v>2.7E-2</v>
      </c>
      <c r="AY111" s="10">
        <v>2E-3</v>
      </c>
      <c r="AZ111" s="10">
        <v>6.0000000000000001E-3</v>
      </c>
      <c r="BA111" s="10">
        <v>2E-3</v>
      </c>
      <c r="BB111" s="10">
        <v>9.6000000000000002E-2</v>
      </c>
      <c r="BC111" s="10">
        <v>3.0000000000000001E-3</v>
      </c>
      <c r="BD111" s="10">
        <v>0.33600000000000002</v>
      </c>
      <c r="BE111" s="10">
        <v>0.01</v>
      </c>
      <c r="BF111" s="10" t="s">
        <v>121</v>
      </c>
      <c r="BG111" s="10">
        <v>5.0000000000000001E-3</v>
      </c>
      <c r="BH111" s="10" t="s">
        <v>121</v>
      </c>
      <c r="BI111" s="10">
        <v>2.3570000000000002</v>
      </c>
      <c r="BJ111" s="10">
        <v>1.0999999999999999E-2</v>
      </c>
      <c r="BK111" s="10">
        <v>3.0000000000000001E-3</v>
      </c>
      <c r="BL111" s="10" t="s">
        <v>121</v>
      </c>
      <c r="BM111" s="10">
        <v>2E-3</v>
      </c>
      <c r="BN111" s="10">
        <v>1.6E-2</v>
      </c>
      <c r="BO111" s="10">
        <v>8.0000000000000002E-3</v>
      </c>
      <c r="BP111" s="10">
        <v>66.858999999999995</v>
      </c>
      <c r="BQ111" s="10">
        <v>0.157</v>
      </c>
      <c r="BR111" s="10" t="s">
        <v>121</v>
      </c>
      <c r="BS111" s="10">
        <v>2E-3</v>
      </c>
      <c r="BT111" s="10">
        <v>1.214</v>
      </c>
      <c r="BU111" s="10">
        <v>5.2999999999999999E-2</v>
      </c>
      <c r="BV111" s="10">
        <v>21.244</v>
      </c>
      <c r="BW111" s="10">
        <v>0.379</v>
      </c>
      <c r="BX111" s="10" t="s">
        <v>121</v>
      </c>
      <c r="BY111" s="10">
        <v>4.0000000000000001E-3</v>
      </c>
      <c r="BZ111" s="10">
        <v>2.855</v>
      </c>
      <c r="CA111" s="10">
        <v>5.5E-2</v>
      </c>
      <c r="CB111" s="10" t="s">
        <v>121</v>
      </c>
      <c r="CC111" s="10">
        <v>33.299999999999997</v>
      </c>
      <c r="CD111" s="10" t="s">
        <v>121</v>
      </c>
      <c r="CE111" s="10">
        <v>8.9999999999999993E-3</v>
      </c>
      <c r="CF111" s="10">
        <v>2E-3</v>
      </c>
      <c r="CG111" s="10">
        <v>1E-3</v>
      </c>
      <c r="CH111" s="10" t="s">
        <v>121</v>
      </c>
      <c r="CI111" s="10">
        <v>2E-3</v>
      </c>
      <c r="CJ111" s="10" t="s">
        <v>121</v>
      </c>
      <c r="CK111" s="10">
        <v>0.22900000000000001</v>
      </c>
      <c r="CL111" s="10" t="s">
        <v>121</v>
      </c>
      <c r="CM111" s="10">
        <v>2E-3</v>
      </c>
      <c r="CN111" s="10">
        <v>0.01</v>
      </c>
      <c r="CO111" s="10">
        <v>1E-3</v>
      </c>
      <c r="CP111" s="10">
        <v>3.1789999999999998</v>
      </c>
      <c r="CQ111" s="10">
        <v>0.104</v>
      </c>
      <c r="CR111" s="10" t="s">
        <v>121</v>
      </c>
      <c r="CS111" s="10">
        <v>2E-3</v>
      </c>
      <c r="CT111" s="10">
        <v>1.3859999999999999</v>
      </c>
      <c r="CU111" s="10">
        <v>0.38700000000000001</v>
      </c>
      <c r="CV111" s="10">
        <v>6.0000000000000001E-3</v>
      </c>
      <c r="CW111" s="10">
        <v>1E-3</v>
      </c>
      <c r="CX111" s="10">
        <v>5.0999999999999997E-2</v>
      </c>
      <c r="CY111" s="10">
        <v>6.0000000000000001E-3</v>
      </c>
      <c r="CZ111" s="10" t="s">
        <v>121</v>
      </c>
      <c r="DA111" s="10">
        <v>3.0000000000000001E-3</v>
      </c>
      <c r="DB111" s="10" t="s">
        <v>121</v>
      </c>
      <c r="DC111" s="10">
        <v>4.0000000000000001E-3</v>
      </c>
      <c r="DD111" s="10">
        <v>4.4999999999999998E-2</v>
      </c>
      <c r="DE111" s="10">
        <v>1.0999999999999999E-2</v>
      </c>
      <c r="DF111" s="10">
        <v>1.8029999999999999</v>
      </c>
      <c r="DG111" s="10">
        <v>0.02</v>
      </c>
      <c r="DH111" s="10">
        <v>2E-3</v>
      </c>
      <c r="DI111" s="98">
        <v>1E-3</v>
      </c>
      <c r="DJ111" s="10">
        <v>0.153</v>
      </c>
      <c r="DK111" s="10">
        <v>2E-3</v>
      </c>
      <c r="DL111" s="61" t="str">
        <f t="shared" si="2"/>
        <v>NL 689393 14.01.2022</v>
      </c>
    </row>
    <row r="112" spans="1:132">
      <c r="A112" s="11">
        <v>44574</v>
      </c>
      <c r="B112" s="64" t="s">
        <v>120</v>
      </c>
      <c r="C112" s="25" t="s">
        <v>125</v>
      </c>
      <c r="D112" s="21">
        <v>32</v>
      </c>
      <c r="E112" s="2">
        <v>100</v>
      </c>
      <c r="F112" s="2">
        <v>68</v>
      </c>
      <c r="H112" s="3">
        <f>((F112)/(E112/100))</f>
        <v>68</v>
      </c>
      <c r="I112" s="4">
        <f>E112/F112</f>
        <v>1.4705882352941178</v>
      </c>
      <c r="J112" s="4" t="e">
        <f>100/G112</f>
        <v>#DIV/0!</v>
      </c>
      <c r="N112" s="37" t="e">
        <f>M112/(K112/100)</f>
        <v>#DIV/0!</v>
      </c>
      <c r="O112" s="37" t="e">
        <f>N112/J112</f>
        <v>#DIV/0!</v>
      </c>
      <c r="P112" s="5" t="e">
        <f>M112/(L112/100)</f>
        <v>#DIV/0!</v>
      </c>
      <c r="Q112" s="5" t="e">
        <f>P112*I112</f>
        <v>#DIV/0!</v>
      </c>
      <c r="U112" s="15" t="e">
        <f>100-(T112-R112)/S112*100</f>
        <v>#DIV/0!</v>
      </c>
      <c r="V112" s="21">
        <v>4.8170000000000002</v>
      </c>
      <c r="X112" s="2">
        <v>12</v>
      </c>
      <c r="Y112" s="2">
        <v>10.7</v>
      </c>
      <c r="Z112" s="21">
        <v>3100</v>
      </c>
      <c r="AB112" s="14" t="e">
        <f>((AE112-AC112)*(1000/AD112))*1000</f>
        <v>#DIV/0!</v>
      </c>
      <c r="AF112" s="7" t="e">
        <f>#REF!*0.8</f>
        <v>#REF!</v>
      </c>
      <c r="AG112" s="2">
        <v>147</v>
      </c>
      <c r="AH112" s="8">
        <f>((AG112)*(H112/100))</f>
        <v>99.960000000000008</v>
      </c>
      <c r="AI112" s="7">
        <f>AG112/AH112</f>
        <v>1.4705882352941175</v>
      </c>
      <c r="AJ112" s="6">
        <v>23.2</v>
      </c>
      <c r="AK112" s="2">
        <v>0.505</v>
      </c>
      <c r="AO112" s="20" t="s">
        <v>921</v>
      </c>
      <c r="DI112" s="99"/>
      <c r="DL112" s="61">
        <f t="shared" si="2"/>
        <v>0</v>
      </c>
    </row>
    <row r="113" spans="1:132">
      <c r="A113" s="11">
        <v>44574</v>
      </c>
      <c r="B113" s="64"/>
      <c r="C113" s="25" t="s">
        <v>117</v>
      </c>
      <c r="H113" s="3" t="e">
        <f>((F113)/(E113/100))</f>
        <v>#DIV/0!</v>
      </c>
      <c r="I113" s="4" t="e">
        <f>E113/F113</f>
        <v>#DIV/0!</v>
      </c>
      <c r="J113" s="4" t="e">
        <f>100/G113</f>
        <v>#DIV/0!</v>
      </c>
      <c r="N113" s="37" t="e">
        <f>M113/(K113/100)</f>
        <v>#DIV/0!</v>
      </c>
      <c r="O113" s="37" t="e">
        <f>N113/J113</f>
        <v>#DIV/0!</v>
      </c>
      <c r="P113" s="5" t="e">
        <f>M113/(L113/100)</f>
        <v>#DIV/0!</v>
      </c>
      <c r="Q113" s="5" t="e">
        <f>P113*I113</f>
        <v>#DIV/0!</v>
      </c>
      <c r="U113" s="15" t="e">
        <f>100-(T113-R113)/S113*100</f>
        <v>#DIV/0!</v>
      </c>
      <c r="X113" s="2">
        <v>11.64</v>
      </c>
      <c r="AB113" s="14" t="e">
        <f>((AE113-AC113)*(1000/AD113))*1000</f>
        <v>#DIV/0!</v>
      </c>
      <c r="AF113" s="7" t="e">
        <f>#REF!*0.8</f>
        <v>#REF!</v>
      </c>
      <c r="AG113" s="2">
        <v>60</v>
      </c>
      <c r="AH113" s="8" t="e">
        <f>((AG113)*(H113/100))</f>
        <v>#DIV/0!</v>
      </c>
      <c r="AI113" s="7" t="e">
        <f>AG113/AH113</f>
        <v>#DIV/0!</v>
      </c>
      <c r="AO113" s="20" t="s">
        <v>922</v>
      </c>
      <c r="AP113" s="10">
        <v>4.5999999999999999E-2</v>
      </c>
      <c r="AQ113" s="10">
        <v>1E-3</v>
      </c>
      <c r="AR113" s="10">
        <v>1.7999999999999999E-2</v>
      </c>
      <c r="AS113" s="10">
        <v>3.0000000000000001E-3</v>
      </c>
      <c r="AT113" s="10">
        <v>8.0000000000000002E-3</v>
      </c>
      <c r="AU113" s="10">
        <v>2E-3</v>
      </c>
      <c r="AV113" s="10">
        <v>0.02</v>
      </c>
      <c r="AW113" s="10">
        <v>2E-3</v>
      </c>
      <c r="AX113" s="10" t="s">
        <v>121</v>
      </c>
      <c r="AY113" s="10">
        <v>2E-3</v>
      </c>
      <c r="AZ113" s="10">
        <v>4.3999999999999997E-2</v>
      </c>
      <c r="BA113" s="10">
        <v>3.0000000000000001E-3</v>
      </c>
      <c r="BB113" s="10">
        <v>0.193</v>
      </c>
      <c r="BC113" s="10">
        <v>3.0000000000000001E-3</v>
      </c>
      <c r="BD113" s="10">
        <v>3.64</v>
      </c>
      <c r="BE113" s="10">
        <v>2.5999999999999999E-2</v>
      </c>
      <c r="BF113" s="10" t="s">
        <v>121</v>
      </c>
      <c r="BG113" s="10">
        <v>3.0000000000000001E-3</v>
      </c>
      <c r="BH113" s="10">
        <v>2.9039999999999999</v>
      </c>
      <c r="BI113" s="10">
        <v>0.67300000000000004</v>
      </c>
      <c r="BJ113" s="10">
        <v>2E-3</v>
      </c>
      <c r="BK113" s="10">
        <v>1E-3</v>
      </c>
      <c r="BL113" s="10" t="s">
        <v>121</v>
      </c>
      <c r="BM113" s="10">
        <v>2E-3</v>
      </c>
      <c r="BN113" s="10">
        <v>0.10299999999999999</v>
      </c>
      <c r="BO113" s="10">
        <v>6.0000000000000001E-3</v>
      </c>
      <c r="BP113" s="10">
        <v>69.474999999999994</v>
      </c>
      <c r="BQ113" s="10">
        <v>0.114</v>
      </c>
      <c r="BR113" s="10" t="s">
        <v>121</v>
      </c>
      <c r="BS113" s="10">
        <v>2E-3</v>
      </c>
      <c r="BT113" s="10">
        <v>11.672000000000001</v>
      </c>
      <c r="BU113" s="10">
        <v>0.11700000000000001</v>
      </c>
      <c r="BV113" s="10">
        <v>0.67600000000000005</v>
      </c>
      <c r="BW113" s="10">
        <v>1.7000000000000001E-2</v>
      </c>
      <c r="BX113" s="10" t="s">
        <v>121</v>
      </c>
      <c r="BY113" s="10">
        <v>8.0000000000000002E-3</v>
      </c>
      <c r="BZ113" s="10">
        <v>0.51800000000000002</v>
      </c>
      <c r="CA113" s="10">
        <v>2.5000000000000001E-2</v>
      </c>
      <c r="CB113" s="10" t="s">
        <v>121</v>
      </c>
      <c r="CC113" s="10">
        <v>6.0990000000000002</v>
      </c>
      <c r="CD113" s="10">
        <v>6.7000000000000004E-2</v>
      </c>
      <c r="CE113" s="10">
        <v>5.0000000000000001E-3</v>
      </c>
      <c r="CF113" s="10">
        <v>3.0000000000000001E-3</v>
      </c>
      <c r="CG113" s="10">
        <v>1E-3</v>
      </c>
      <c r="CH113" s="10">
        <v>2E-3</v>
      </c>
      <c r="CI113" s="10">
        <v>1E-3</v>
      </c>
      <c r="CJ113" s="10">
        <v>0.91100000000000003</v>
      </c>
      <c r="CK113" s="10">
        <v>7.0000000000000007E-2</v>
      </c>
      <c r="CL113" s="10" t="s">
        <v>121</v>
      </c>
      <c r="CM113" s="10">
        <v>2E-3</v>
      </c>
      <c r="CN113" s="10">
        <v>2E-3</v>
      </c>
      <c r="CO113" s="10">
        <v>1E-3</v>
      </c>
      <c r="CP113" s="10">
        <v>1.4850000000000001</v>
      </c>
      <c r="CQ113" s="10">
        <v>3.3000000000000002E-2</v>
      </c>
      <c r="CR113" s="10" t="s">
        <v>121</v>
      </c>
      <c r="CS113" s="10">
        <v>2E-3</v>
      </c>
      <c r="CT113" s="10">
        <v>7.3250000000000002</v>
      </c>
      <c r="CU113" s="10">
        <v>0.26700000000000002</v>
      </c>
      <c r="CV113" s="10">
        <v>3.2000000000000001E-2</v>
      </c>
      <c r="CW113" s="10">
        <v>1E-3</v>
      </c>
      <c r="CX113" s="10">
        <v>0.52400000000000002</v>
      </c>
      <c r="CY113" s="10">
        <v>1.4E-2</v>
      </c>
      <c r="CZ113" s="10" t="s">
        <v>121</v>
      </c>
      <c r="DA113" s="10">
        <v>2E-3</v>
      </c>
      <c r="DB113" s="10">
        <v>5.3999999999999999E-2</v>
      </c>
      <c r="DC113" s="10">
        <v>5.0000000000000001E-3</v>
      </c>
      <c r="DD113" s="10" t="s">
        <v>121</v>
      </c>
      <c r="DE113" s="10">
        <v>6.0000000000000001E-3</v>
      </c>
      <c r="DF113" s="10">
        <v>0.254</v>
      </c>
      <c r="DG113" s="10">
        <v>3.0000000000000001E-3</v>
      </c>
      <c r="DH113" s="10">
        <v>1.4E-2</v>
      </c>
      <c r="DI113" s="98">
        <v>1E-3</v>
      </c>
      <c r="DJ113" s="10">
        <v>2E-3</v>
      </c>
      <c r="DK113" s="10">
        <v>1E-3</v>
      </c>
      <c r="DL113" s="61" t="str">
        <f t="shared" si="2"/>
        <v>DK III 2600-3 13.01.2022</v>
      </c>
      <c r="DM113" s="10">
        <v>0.29011412422864202</v>
      </c>
      <c r="DN113" s="10">
        <v>1.54446609094203E-2</v>
      </c>
      <c r="DO113" s="10">
        <v>1.0543309150003E-2</v>
      </c>
      <c r="DP113" s="10">
        <v>3.2058653253246097E-2</v>
      </c>
      <c r="DQ113" s="10">
        <v>1.3899436466094499</v>
      </c>
      <c r="DR113" s="10">
        <v>0.18554134062196501</v>
      </c>
      <c r="DS113" s="10">
        <v>-4.0278408681256204E-3</v>
      </c>
      <c r="DT113" s="10">
        <v>1.71601410454224E-3</v>
      </c>
      <c r="DU113" s="10">
        <v>1.5473553971659599E-2</v>
      </c>
      <c r="DV113" s="10">
        <v>0.20595627758257901</v>
      </c>
      <c r="DW113" s="10">
        <v>5.6325530507929503E-2</v>
      </c>
      <c r="DX113" s="10">
        <v>5.6727719391068902E-2</v>
      </c>
      <c r="DY113" s="10">
        <v>0.41947678779109898</v>
      </c>
      <c r="DZ113" s="10">
        <v>323.17159285064002</v>
      </c>
      <c r="EA113" s="10">
        <v>627.90621617530996</v>
      </c>
      <c r="EB113" s="10">
        <v>0.96552280011941405</v>
      </c>
    </row>
    <row r="114" spans="1:132">
      <c r="A114" s="11">
        <v>44574</v>
      </c>
      <c r="B114" s="64" t="s">
        <v>845</v>
      </c>
      <c r="C114" s="25" t="s">
        <v>125</v>
      </c>
      <c r="D114" s="21">
        <v>34</v>
      </c>
      <c r="E114" s="2">
        <v>100</v>
      </c>
      <c r="F114" s="2">
        <v>66</v>
      </c>
      <c r="H114" s="3">
        <f>((F114)/(E114/100))</f>
        <v>66</v>
      </c>
      <c r="I114" s="4">
        <f>E114/F114</f>
        <v>1.5151515151515151</v>
      </c>
      <c r="J114" s="4" t="e">
        <f>100/G114</f>
        <v>#DIV/0!</v>
      </c>
      <c r="N114" s="37" t="e">
        <f>M114/(K114/100)</f>
        <v>#DIV/0!</v>
      </c>
      <c r="O114" s="37" t="e">
        <f>N114/J114</f>
        <v>#DIV/0!</v>
      </c>
      <c r="P114" s="5" t="e">
        <f>M114/(L114/100)</f>
        <v>#DIV/0!</v>
      </c>
      <c r="Q114" s="5" t="e">
        <f>P114*I114</f>
        <v>#DIV/0!</v>
      </c>
      <c r="U114" s="15" t="e">
        <f>100-(T114-R114)/S114*100</f>
        <v>#DIV/0!</v>
      </c>
      <c r="V114" s="21">
        <v>1.0309999999999999</v>
      </c>
      <c r="X114" s="2">
        <v>12.29</v>
      </c>
      <c r="Y114" s="2">
        <v>8.86</v>
      </c>
      <c r="Z114" s="21">
        <v>2236</v>
      </c>
      <c r="AB114" s="14" t="e">
        <f>((AE114-AC114)*(1000/AD114))*1000</f>
        <v>#DIV/0!</v>
      </c>
      <c r="AF114" s="7" t="e">
        <f>#REF!*0.8</f>
        <v>#REF!</v>
      </c>
      <c r="AG114" s="2">
        <v>152</v>
      </c>
      <c r="AH114" s="8">
        <f>((AG114)*(H114/100))</f>
        <v>100.32000000000001</v>
      </c>
      <c r="AI114" s="7">
        <f>AG114/AH114</f>
        <v>1.5151515151515151</v>
      </c>
      <c r="AJ114" s="6">
        <v>52.57</v>
      </c>
      <c r="AK114" s="2">
        <v>0.70599999999999996</v>
      </c>
      <c r="AO114" s="20" t="s">
        <v>923</v>
      </c>
      <c r="AP114" s="10">
        <v>5.0999999999999997E-2</v>
      </c>
      <c r="AQ114" s="10">
        <v>1E-3</v>
      </c>
      <c r="AR114" s="10">
        <v>8.1000000000000003E-2</v>
      </c>
      <c r="AS114" s="10">
        <v>4.0000000000000001E-3</v>
      </c>
      <c r="AT114" s="10" t="s">
        <v>121</v>
      </c>
      <c r="AU114" s="10">
        <v>3.0000000000000001E-3</v>
      </c>
      <c r="AV114" s="10">
        <v>2.5999999999999999E-2</v>
      </c>
      <c r="AW114" s="10">
        <v>2E-3</v>
      </c>
      <c r="AX114" s="10" t="s">
        <v>121</v>
      </c>
      <c r="AY114" s="10">
        <v>2E-3</v>
      </c>
      <c r="AZ114" s="10">
        <v>4.3999999999999997E-2</v>
      </c>
      <c r="BA114" s="10">
        <v>3.0000000000000001E-3</v>
      </c>
      <c r="BB114" s="10">
        <v>0.26800000000000002</v>
      </c>
      <c r="BC114" s="10">
        <v>5.0000000000000001E-3</v>
      </c>
      <c r="BD114" s="10">
        <v>6.9989999999999997</v>
      </c>
      <c r="BE114" s="10">
        <v>5.0999999999999997E-2</v>
      </c>
      <c r="BF114" s="10" t="s">
        <v>121</v>
      </c>
      <c r="BG114" s="10">
        <v>8.9999999999999993E-3</v>
      </c>
      <c r="BH114" s="10">
        <v>6.0750000000000002</v>
      </c>
      <c r="BI114" s="10">
        <v>1.4370000000000001</v>
      </c>
      <c r="BJ114" s="10" t="s">
        <v>121</v>
      </c>
      <c r="BK114" s="10">
        <v>3.0000000000000001E-3</v>
      </c>
      <c r="BL114" s="10" t="s">
        <v>121</v>
      </c>
      <c r="BM114" s="10">
        <v>2E-3</v>
      </c>
      <c r="BN114" s="10">
        <v>0.56699999999999995</v>
      </c>
      <c r="BO114" s="10">
        <v>1.2999999999999999E-2</v>
      </c>
      <c r="BP114" s="10">
        <v>46.58</v>
      </c>
      <c r="BQ114" s="10">
        <v>0.23100000000000001</v>
      </c>
      <c r="BR114" s="10" t="s">
        <v>121</v>
      </c>
      <c r="BS114" s="10">
        <v>2E-3</v>
      </c>
      <c r="BT114" s="10">
        <v>14.294</v>
      </c>
      <c r="BU114" s="10">
        <v>0.156</v>
      </c>
      <c r="BV114" s="10">
        <v>0.51700000000000002</v>
      </c>
      <c r="BW114" s="10">
        <v>1.7999999999999999E-2</v>
      </c>
      <c r="BX114" s="10" t="s">
        <v>121</v>
      </c>
      <c r="BY114" s="10">
        <v>1.2999999999999999E-2</v>
      </c>
      <c r="BZ114" s="10">
        <v>0.55200000000000005</v>
      </c>
      <c r="CA114" s="10">
        <v>3.1E-2</v>
      </c>
      <c r="CB114" s="10" t="s">
        <v>121</v>
      </c>
      <c r="CC114" s="10">
        <v>10.473000000000001</v>
      </c>
      <c r="CD114" s="10">
        <v>0.16700000000000001</v>
      </c>
      <c r="CE114" s="10">
        <v>8.0000000000000002E-3</v>
      </c>
      <c r="CF114" s="10">
        <v>2E-3</v>
      </c>
      <c r="CG114" s="10">
        <v>1E-3</v>
      </c>
      <c r="CH114" s="10">
        <v>2E-3</v>
      </c>
      <c r="CI114" s="10">
        <v>1E-3</v>
      </c>
      <c r="CJ114" s="10">
        <v>2.2519999999999998</v>
      </c>
      <c r="CK114" s="10">
        <v>0.114</v>
      </c>
      <c r="CL114" s="10" t="s">
        <v>121</v>
      </c>
      <c r="CM114" s="10">
        <v>2E-3</v>
      </c>
      <c r="CN114" s="10">
        <v>2E-3</v>
      </c>
      <c r="CO114" s="10">
        <v>1E-3</v>
      </c>
      <c r="CP114" s="10">
        <v>3.6280000000000001</v>
      </c>
      <c r="CQ114" s="10">
        <v>5.8999999999999997E-2</v>
      </c>
      <c r="CR114" s="10" t="s">
        <v>121</v>
      </c>
      <c r="CS114" s="10">
        <v>6.0000000000000001E-3</v>
      </c>
      <c r="CT114" s="10">
        <v>8.298</v>
      </c>
      <c r="CU114" s="10">
        <v>0.32200000000000001</v>
      </c>
      <c r="CV114" s="10">
        <v>3.7999999999999999E-2</v>
      </c>
      <c r="CW114" s="10">
        <v>1E-3</v>
      </c>
      <c r="CX114" s="10">
        <v>1.66</v>
      </c>
      <c r="CY114" s="10">
        <v>2.8000000000000001E-2</v>
      </c>
      <c r="CZ114" s="10" t="s">
        <v>121</v>
      </c>
      <c r="DA114" s="10">
        <v>2E-3</v>
      </c>
      <c r="DB114" s="10">
        <v>2.5999999999999999E-2</v>
      </c>
      <c r="DC114" s="10">
        <v>8.0000000000000002E-3</v>
      </c>
      <c r="DD114" s="10" t="s">
        <v>121</v>
      </c>
      <c r="DE114" s="10">
        <v>8.9999999999999993E-3</v>
      </c>
      <c r="DF114" s="10">
        <v>0.63700000000000001</v>
      </c>
      <c r="DG114" s="10">
        <v>8.0000000000000002E-3</v>
      </c>
      <c r="DH114" s="10">
        <v>2.5000000000000001E-2</v>
      </c>
      <c r="DI114" s="98">
        <v>1E-3</v>
      </c>
      <c r="DJ114" s="10">
        <v>3.0000000000000001E-3</v>
      </c>
      <c r="DK114" s="10">
        <v>1E-3</v>
      </c>
      <c r="DL114" s="61" t="str">
        <f t="shared" si="2"/>
        <v>DK II 2624 14.01.2022</v>
      </c>
      <c r="DM114" s="10">
        <v>0.19427183562626901</v>
      </c>
      <c r="DN114" s="10">
        <v>4.5628855391074601E-3</v>
      </c>
      <c r="DO114" s="10">
        <v>3.0743088191005899E-3</v>
      </c>
      <c r="DP114" s="10">
        <v>5.0881526464258003E-2</v>
      </c>
      <c r="DQ114" s="10">
        <v>0.14852785511373101</v>
      </c>
      <c r="DR114" s="10">
        <v>0.16762760912993599</v>
      </c>
      <c r="DS114" s="10">
        <v>-5.2136098486788704E-3</v>
      </c>
      <c r="DT114" s="10">
        <v>2.9834831889763002E-4</v>
      </c>
      <c r="DU114" s="10">
        <v>1.0409011908583199E-2</v>
      </c>
      <c r="DV114" s="10">
        <v>3.4838350710921798E-2</v>
      </c>
      <c r="DW114" s="10">
        <v>4.4750843377136702E-2</v>
      </c>
      <c r="DX114" s="10">
        <v>8.0313943293793405E-3</v>
      </c>
      <c r="DY114" s="10">
        <v>0.45684280682345701</v>
      </c>
      <c r="DZ114" s="10">
        <v>95.787117472506793</v>
      </c>
      <c r="EA114" s="10">
        <v>165.577985219353</v>
      </c>
      <c r="EB114" s="10">
        <v>0.11266609624169099</v>
      </c>
    </row>
    <row r="115" spans="1:132">
      <c r="A115" s="11">
        <v>44575</v>
      </c>
      <c r="B115" s="64"/>
      <c r="C115" s="25" t="s">
        <v>727</v>
      </c>
      <c r="H115" s="3" t="e">
        <f>((F115)/(E115/100))</f>
        <v>#DIV/0!</v>
      </c>
      <c r="I115" s="4" t="e">
        <f>E115/F115</f>
        <v>#DIV/0!</v>
      </c>
      <c r="J115" s="4" t="e">
        <f>100/G115</f>
        <v>#DIV/0!</v>
      </c>
      <c r="N115" s="37" t="e">
        <f>M115/(K115/100)</f>
        <v>#DIV/0!</v>
      </c>
      <c r="O115" s="37" t="e">
        <f>N115/J115</f>
        <v>#DIV/0!</v>
      </c>
      <c r="P115" s="5" t="e">
        <f>M115/(L115/100)</f>
        <v>#DIV/0!</v>
      </c>
      <c r="Q115" s="5" t="e">
        <f>P115*I115</f>
        <v>#DIV/0!</v>
      </c>
      <c r="U115" s="15" t="e">
        <f>100-(T115-R115)/S115*100</f>
        <v>#DIV/0!</v>
      </c>
      <c r="AB115" s="14" t="e">
        <f>((AE115-AC115)*(1000/AD115))*1000</f>
        <v>#DIV/0!</v>
      </c>
      <c r="AF115" s="7" t="e">
        <f>#REF!*0.8</f>
        <v>#REF!</v>
      </c>
      <c r="AH115" s="8" t="e">
        <f>((AG115)*(H115/100))</f>
        <v>#DIV/0!</v>
      </c>
      <c r="AI115" s="7" t="e">
        <f>AG115/AH115</f>
        <v>#DIV/0!</v>
      </c>
      <c r="AO115" s="20" t="s">
        <v>926</v>
      </c>
      <c r="AP115" s="10">
        <v>5.7000000000000002E-2</v>
      </c>
      <c r="AQ115" s="10">
        <v>1E-3</v>
      </c>
      <c r="AR115" s="10">
        <v>1.2999999999999999E-2</v>
      </c>
      <c r="AS115" s="10">
        <v>3.0000000000000001E-3</v>
      </c>
      <c r="AT115" s="10">
        <v>1.2E-2</v>
      </c>
      <c r="AU115" s="10">
        <v>2E-3</v>
      </c>
      <c r="AV115" s="10">
        <v>0.02</v>
      </c>
      <c r="AW115" s="10">
        <v>2E-3</v>
      </c>
      <c r="AX115" s="10" t="s">
        <v>121</v>
      </c>
      <c r="AY115" s="10">
        <v>2E-3</v>
      </c>
      <c r="AZ115" s="10">
        <v>4.1000000000000002E-2</v>
      </c>
      <c r="BA115" s="10">
        <v>3.0000000000000001E-3</v>
      </c>
      <c r="BB115" s="10">
        <v>0.185</v>
      </c>
      <c r="BC115" s="10">
        <v>3.0000000000000001E-3</v>
      </c>
      <c r="BD115" s="10">
        <v>3.601</v>
      </c>
      <c r="BE115" s="10">
        <v>2.7E-2</v>
      </c>
      <c r="BF115" s="10" t="s">
        <v>121</v>
      </c>
      <c r="BG115" s="10">
        <v>5.0000000000000001E-3</v>
      </c>
      <c r="BH115" s="10">
        <v>2.7919999999999998</v>
      </c>
      <c r="BI115" s="10">
        <v>0.82299999999999995</v>
      </c>
      <c r="BJ115" s="10">
        <v>2E-3</v>
      </c>
      <c r="BK115" s="10">
        <v>1E-3</v>
      </c>
      <c r="BL115" s="10" t="s">
        <v>121</v>
      </c>
      <c r="BM115" s="10">
        <v>2E-3</v>
      </c>
      <c r="BN115" s="10">
        <v>0.223</v>
      </c>
      <c r="BO115" s="10">
        <v>8.0000000000000002E-3</v>
      </c>
      <c r="BP115" s="10">
        <v>63.874000000000002</v>
      </c>
      <c r="BQ115" s="10">
        <v>0.13300000000000001</v>
      </c>
      <c r="BR115" s="10" t="s">
        <v>121</v>
      </c>
      <c r="BS115" s="10">
        <v>2E-3</v>
      </c>
      <c r="BT115" s="10">
        <v>15.134</v>
      </c>
      <c r="BU115" s="10">
        <v>0.13500000000000001</v>
      </c>
      <c r="BV115" s="10">
        <v>1.018</v>
      </c>
      <c r="BW115" s="10">
        <v>2.1999999999999999E-2</v>
      </c>
      <c r="BX115" s="10" t="s">
        <v>121</v>
      </c>
      <c r="BY115" s="10">
        <v>8.9999999999999993E-3</v>
      </c>
      <c r="BZ115" s="10">
        <v>1.071</v>
      </c>
      <c r="CA115" s="10">
        <v>3.2000000000000001E-2</v>
      </c>
      <c r="CB115" s="10" t="s">
        <v>121</v>
      </c>
      <c r="CC115" s="10">
        <v>8.4369999999999994</v>
      </c>
      <c r="CD115" s="10">
        <v>0.20100000000000001</v>
      </c>
      <c r="CE115" s="10">
        <v>7.0000000000000001E-3</v>
      </c>
      <c r="CF115" s="10">
        <v>3.0000000000000001E-3</v>
      </c>
      <c r="CG115" s="10">
        <v>1E-3</v>
      </c>
      <c r="CH115" s="10" t="s">
        <v>121</v>
      </c>
      <c r="CI115" s="10">
        <v>2E-3</v>
      </c>
      <c r="CJ115" s="10">
        <v>0.82799999999999996</v>
      </c>
      <c r="CK115" s="10">
        <v>7.6999999999999999E-2</v>
      </c>
      <c r="CL115" s="10" t="s">
        <v>121</v>
      </c>
      <c r="CM115" s="10">
        <v>2E-3</v>
      </c>
      <c r="CN115" s="10">
        <v>3.0000000000000001E-3</v>
      </c>
      <c r="CO115" s="10">
        <v>1E-3</v>
      </c>
      <c r="CP115" s="10">
        <v>1.5620000000000001</v>
      </c>
      <c r="CQ115" s="10">
        <v>3.6999999999999998E-2</v>
      </c>
      <c r="CR115" s="10" t="s">
        <v>121</v>
      </c>
      <c r="CS115" s="10">
        <v>2E-3</v>
      </c>
      <c r="CT115" s="10">
        <v>8.3160000000000007</v>
      </c>
      <c r="CU115" s="10">
        <v>0.30099999999999999</v>
      </c>
      <c r="CV115" s="10">
        <v>3.9E-2</v>
      </c>
      <c r="CW115" s="10">
        <v>1E-3</v>
      </c>
      <c r="CX115" s="10">
        <v>0.626</v>
      </c>
      <c r="CY115" s="10">
        <v>1.6E-2</v>
      </c>
      <c r="CZ115" s="10" t="s">
        <v>121</v>
      </c>
      <c r="DA115" s="10">
        <v>2E-3</v>
      </c>
      <c r="DB115" s="10">
        <v>2.8000000000000001E-2</v>
      </c>
      <c r="DC115" s="10">
        <v>5.0000000000000001E-3</v>
      </c>
      <c r="DD115" s="10" t="s">
        <v>121</v>
      </c>
      <c r="DE115" s="10">
        <v>6.0000000000000001E-3</v>
      </c>
      <c r="DF115" s="10">
        <v>0.32400000000000001</v>
      </c>
      <c r="DG115" s="10">
        <v>4.0000000000000001E-3</v>
      </c>
      <c r="DH115" s="10">
        <v>1.2999999999999999E-2</v>
      </c>
      <c r="DI115" s="98">
        <v>1E-3</v>
      </c>
      <c r="DJ115" s="10">
        <v>6.0000000000000001E-3</v>
      </c>
      <c r="DK115" s="10">
        <v>1E-3</v>
      </c>
      <c r="DL115" s="61" t="str">
        <f t="shared" si="2"/>
        <v>DK III W2 14.01.2022</v>
      </c>
      <c r="DM115" s="10">
        <v>0.23438500062234199</v>
      </c>
      <c r="DN115" s="10">
        <v>-9.0698901726096199E-3</v>
      </c>
      <c r="DO115" s="10">
        <v>4.3571993747595003E-2</v>
      </c>
      <c r="DP115" s="10">
        <v>6.7639944115532993E-2</v>
      </c>
      <c r="DQ115" s="10">
        <v>0.40143410613519298</v>
      </c>
      <c r="DR115" s="10">
        <v>1.52278132889697</v>
      </c>
      <c r="DS115" s="10">
        <v>-8.480187639233E-3</v>
      </c>
      <c r="DT115" s="10">
        <v>1.1888462751196099E-3</v>
      </c>
      <c r="DU115" s="10">
        <v>1.3638025512409301E-2</v>
      </c>
      <c r="DV115" s="10">
        <v>0.10734954506821399</v>
      </c>
      <c r="DW115" s="10">
        <v>8.25373471007885E-2</v>
      </c>
      <c r="DX115" s="10">
        <v>3.3587998333652898E-2</v>
      </c>
      <c r="DY115" s="10">
        <v>0.21582920751135501</v>
      </c>
      <c r="DZ115" s="10">
        <v>329.26658076325299</v>
      </c>
      <c r="EA115" s="10">
        <v>650.52682496334205</v>
      </c>
      <c r="EB115" s="10">
        <v>2.4031621669597398</v>
      </c>
    </row>
    <row r="116" spans="1:132">
      <c r="A116" s="11">
        <v>44575</v>
      </c>
      <c r="B116" s="64" t="s">
        <v>84</v>
      </c>
      <c r="C116" s="25" t="s">
        <v>741</v>
      </c>
      <c r="H116" s="3" t="e">
        <f>((F116)/(E116/100))</f>
        <v>#DIV/0!</v>
      </c>
      <c r="I116" s="4" t="e">
        <f>E116/F116</f>
        <v>#DIV/0!</v>
      </c>
      <c r="J116" s="4" t="e">
        <f>100/G116</f>
        <v>#DIV/0!</v>
      </c>
      <c r="N116" s="37" t="e">
        <f>M116/(K116/100)</f>
        <v>#DIV/0!</v>
      </c>
      <c r="O116" s="37" t="e">
        <f>N116/J116</f>
        <v>#DIV/0!</v>
      </c>
      <c r="P116" s="5" t="e">
        <f>M116/(L116/100)</f>
        <v>#DIV/0!</v>
      </c>
      <c r="Q116" s="5" t="e">
        <f>P116*I116</f>
        <v>#DIV/0!</v>
      </c>
      <c r="U116" s="15" t="e">
        <f>100-(T116-R116)/S116*100</f>
        <v>#DIV/0!</v>
      </c>
      <c r="X116" s="2">
        <v>12.59</v>
      </c>
      <c r="Y116" s="2">
        <v>18.77</v>
      </c>
      <c r="Z116" s="21">
        <v>3114</v>
      </c>
      <c r="AB116" s="14" t="e">
        <f>((AE116-AC116)*(1000/AD116))*1000</f>
        <v>#DIV/0!</v>
      </c>
      <c r="AF116" s="7" t="e">
        <f>#REF!*0.8</f>
        <v>#REF!</v>
      </c>
      <c r="AH116" s="8" t="e">
        <f>((AG116)*(H116/100))</f>
        <v>#DIV/0!</v>
      </c>
      <c r="AI116" s="7" t="e">
        <f>AG116/AH116</f>
        <v>#DIV/0!</v>
      </c>
      <c r="AP116" s="10">
        <v>0.17299999999999999</v>
      </c>
      <c r="AQ116" s="10">
        <v>3.0000000000000001E-3</v>
      </c>
      <c r="AR116" s="10">
        <v>4.8000000000000001E-2</v>
      </c>
      <c r="AS116" s="10">
        <v>4.0000000000000001E-3</v>
      </c>
      <c r="AT116" s="10">
        <v>0.01</v>
      </c>
      <c r="AU116" s="10">
        <v>2E-3</v>
      </c>
      <c r="AV116" s="10">
        <v>0.11600000000000001</v>
      </c>
      <c r="AW116" s="10">
        <v>3.0000000000000001E-3</v>
      </c>
      <c r="AX116" s="10">
        <v>8.0000000000000002E-3</v>
      </c>
      <c r="AY116" s="10">
        <v>1E-3</v>
      </c>
      <c r="AZ116" s="10">
        <v>5.6000000000000001E-2</v>
      </c>
      <c r="BA116" s="10">
        <v>4.0000000000000001E-3</v>
      </c>
      <c r="BB116" s="10">
        <v>6.5000000000000002E-2</v>
      </c>
      <c r="BC116" s="10">
        <v>3.0000000000000001E-3</v>
      </c>
      <c r="BD116" s="10">
        <v>13.409000000000001</v>
      </c>
      <c r="BE116" s="10">
        <v>8.4000000000000005E-2</v>
      </c>
      <c r="BF116" s="10" t="s">
        <v>121</v>
      </c>
      <c r="BG116" s="10">
        <v>8.0000000000000002E-3</v>
      </c>
      <c r="BH116" s="10">
        <v>1.0860000000000001</v>
      </c>
      <c r="BI116" s="10">
        <v>0.66900000000000004</v>
      </c>
      <c r="BJ116" s="10">
        <v>5.0000000000000001E-3</v>
      </c>
      <c r="BK116" s="10">
        <v>3.0000000000000001E-3</v>
      </c>
      <c r="BL116" s="10" t="s">
        <v>121</v>
      </c>
      <c r="BM116" s="10">
        <v>2E-3</v>
      </c>
      <c r="BN116" s="10">
        <v>0.115</v>
      </c>
      <c r="BO116" s="10">
        <v>8.9999999999999993E-3</v>
      </c>
      <c r="BP116" s="10">
        <v>67.546000000000006</v>
      </c>
      <c r="BQ116" s="10">
        <v>0.17</v>
      </c>
      <c r="BR116" s="10">
        <v>3.0000000000000001E-3</v>
      </c>
      <c r="BS116" s="10">
        <v>1E-3</v>
      </c>
      <c r="BT116" s="10">
        <v>6.01</v>
      </c>
      <c r="BU116" s="10">
        <v>0.123</v>
      </c>
      <c r="BV116" s="10">
        <v>0.77100000000000002</v>
      </c>
      <c r="BW116" s="10">
        <v>2.1000000000000001E-2</v>
      </c>
      <c r="BX116" s="10" t="s">
        <v>121</v>
      </c>
      <c r="BY116" s="10">
        <v>1.7999999999999999E-2</v>
      </c>
      <c r="BZ116" s="10">
        <v>0.61399999999999999</v>
      </c>
      <c r="CA116" s="10">
        <v>3.5000000000000003E-2</v>
      </c>
      <c r="CB116" s="10" t="s">
        <v>121</v>
      </c>
      <c r="CC116" s="10">
        <v>7.3970000000000002</v>
      </c>
      <c r="CD116" s="10">
        <v>0.47699999999999998</v>
      </c>
      <c r="CE116" s="10">
        <v>1.2E-2</v>
      </c>
      <c r="CF116" s="10">
        <v>2E-3</v>
      </c>
      <c r="CG116" s="10">
        <v>1E-3</v>
      </c>
      <c r="CH116" s="10" t="s">
        <v>121</v>
      </c>
      <c r="CI116" s="10">
        <v>2E-3</v>
      </c>
      <c r="CJ116" s="10">
        <v>0.19</v>
      </c>
      <c r="CK116" s="10">
        <v>5.6000000000000001E-2</v>
      </c>
      <c r="CL116" s="10" t="s">
        <v>121</v>
      </c>
      <c r="CM116" s="10">
        <v>2E-3</v>
      </c>
      <c r="CN116" s="10">
        <v>4.0000000000000001E-3</v>
      </c>
      <c r="CO116" s="10">
        <v>1E-3</v>
      </c>
      <c r="CP116" s="10">
        <v>0.78300000000000003</v>
      </c>
      <c r="CQ116" s="10">
        <v>2.9000000000000001E-2</v>
      </c>
      <c r="CR116" s="10" t="s">
        <v>121</v>
      </c>
      <c r="CS116" s="10">
        <v>2E-3</v>
      </c>
      <c r="CT116" s="10">
        <v>3.7280000000000002</v>
      </c>
      <c r="CU116" s="10">
        <v>0.246</v>
      </c>
      <c r="CV116" s="10">
        <v>1.4E-2</v>
      </c>
      <c r="CW116" s="10">
        <v>1E-3</v>
      </c>
      <c r="CX116" s="10">
        <v>0.26200000000000001</v>
      </c>
      <c r="CY116" s="10">
        <v>1.6E-2</v>
      </c>
      <c r="CZ116" s="10" t="s">
        <v>121</v>
      </c>
      <c r="DA116" s="10">
        <v>2E-3</v>
      </c>
      <c r="DB116" s="10">
        <v>5.6000000000000001E-2</v>
      </c>
      <c r="DC116" s="10">
        <v>7.0000000000000001E-3</v>
      </c>
      <c r="DD116" s="10" t="s">
        <v>121</v>
      </c>
      <c r="DE116" s="10">
        <v>2.8000000000000001E-2</v>
      </c>
      <c r="DF116" s="10">
        <v>4.4180000000000001</v>
      </c>
      <c r="DG116" s="10">
        <v>3.7999999999999999E-2</v>
      </c>
      <c r="DH116" s="10">
        <v>1.4E-2</v>
      </c>
      <c r="DI116" s="98">
        <v>1E-3</v>
      </c>
      <c r="DJ116" s="10">
        <v>8.9999999999999993E-3</v>
      </c>
      <c r="DK116" s="10">
        <v>1E-3</v>
      </c>
      <c r="DL116" s="61" t="str">
        <f t="shared" ref="DL116:DL177" si="3">AO120</f>
        <v>DK III W1 14.01.2022</v>
      </c>
      <c r="DM116" s="10">
        <v>0.212453099352373</v>
      </c>
      <c r="DN116" s="10">
        <v>-1.06452879789002E-2</v>
      </c>
      <c r="DO116" s="10">
        <v>1.7527436203175501E-2</v>
      </c>
      <c r="DP116" s="10">
        <v>4.6292403971266001E-2</v>
      </c>
      <c r="DQ116" s="10">
        <v>0.48750534787547201</v>
      </c>
      <c r="DR116" s="10">
        <v>0.38107926588350899</v>
      </c>
      <c r="DS116" s="10">
        <v>-1.55660450467463E-2</v>
      </c>
      <c r="DT116" s="10">
        <v>8.1206319854302102E-4</v>
      </c>
      <c r="DU116" s="10">
        <v>4.4750189890398001E-2</v>
      </c>
      <c r="DV116" s="10">
        <v>0.18289591110293699</v>
      </c>
      <c r="DW116" s="10">
        <v>0.12057312376993699</v>
      </c>
      <c r="DX116" s="10">
        <v>8.1368672963582096E-3</v>
      </c>
      <c r="DY116" s="10">
        <v>0.31546146139001402</v>
      </c>
      <c r="DZ116" s="10">
        <v>317.19483381843401</v>
      </c>
      <c r="EA116" s="10">
        <v>610.13033552178695</v>
      </c>
      <c r="EB116" s="10">
        <v>0.52974992391758102</v>
      </c>
    </row>
    <row r="117" spans="1:132">
      <c r="A117" s="11">
        <v>44575</v>
      </c>
      <c r="B117" s="64" t="s">
        <v>927</v>
      </c>
      <c r="C117" s="25" t="s">
        <v>125</v>
      </c>
      <c r="D117" s="21">
        <v>40</v>
      </c>
      <c r="E117" s="2">
        <v>100</v>
      </c>
      <c r="F117" s="2">
        <v>60</v>
      </c>
      <c r="H117" s="3">
        <f>((F117)/(E117/100))</f>
        <v>60</v>
      </c>
      <c r="I117" s="4">
        <f>E117/F117</f>
        <v>1.6666666666666667</v>
      </c>
      <c r="J117" s="4" t="e">
        <f>100/G117</f>
        <v>#DIV/0!</v>
      </c>
      <c r="N117" s="37" t="e">
        <f>M117/(K117/100)</f>
        <v>#DIV/0!</v>
      </c>
      <c r="O117" s="37" t="e">
        <f>N117/J117</f>
        <v>#DIV/0!</v>
      </c>
      <c r="P117" s="5" t="e">
        <f>M117/(L117/100)</f>
        <v>#DIV/0!</v>
      </c>
      <c r="Q117" s="5" t="e">
        <f>P117*I117</f>
        <v>#DIV/0!</v>
      </c>
      <c r="U117" s="15" t="e">
        <f>100-(T117-R117)/S117*100</f>
        <v>#DIV/0!</v>
      </c>
      <c r="V117" s="21">
        <v>0.55800000000000005</v>
      </c>
      <c r="X117" s="2">
        <v>11.66</v>
      </c>
      <c r="Y117" s="2">
        <v>5.97</v>
      </c>
      <c r="Z117" s="21">
        <v>3297</v>
      </c>
      <c r="AB117" s="14" t="e">
        <f>((AE117-AC117)*(1000/AD117))*1000</f>
        <v>#DIV/0!</v>
      </c>
      <c r="AF117" s="7" t="e">
        <f>#REF!*0.8</f>
        <v>#REF!</v>
      </c>
      <c r="AG117" s="2">
        <v>167</v>
      </c>
      <c r="AH117" s="8">
        <f>((AG117)*(H117/100))</f>
        <v>100.2</v>
      </c>
      <c r="AI117" s="7">
        <f>AG117/AH117</f>
        <v>1.6666666666666665</v>
      </c>
      <c r="AJ117" s="6">
        <v>44.69</v>
      </c>
      <c r="AK117" s="2">
        <v>1.383</v>
      </c>
      <c r="AO117" s="20" t="s">
        <v>929</v>
      </c>
      <c r="AP117" s="10">
        <v>0.128</v>
      </c>
      <c r="AQ117" s="10">
        <v>2E-3</v>
      </c>
      <c r="AR117" s="10" t="s">
        <v>121</v>
      </c>
      <c r="AS117" s="10">
        <v>4.0000000000000001E-3</v>
      </c>
      <c r="AT117" s="10">
        <v>7.1999999999999995E-2</v>
      </c>
      <c r="AU117" s="10">
        <v>3.0000000000000001E-3</v>
      </c>
      <c r="AV117" s="10">
        <v>4.9000000000000002E-2</v>
      </c>
      <c r="AW117" s="10">
        <v>2E-3</v>
      </c>
      <c r="AX117" s="10">
        <v>8.9999999999999993E-3</v>
      </c>
      <c r="AY117" s="10">
        <v>1E-3</v>
      </c>
      <c r="AZ117" s="10">
        <v>2.5999999999999999E-2</v>
      </c>
      <c r="BA117" s="10">
        <v>2E-3</v>
      </c>
      <c r="BB117" s="10">
        <v>5.3999999999999999E-2</v>
      </c>
      <c r="BC117" s="10">
        <v>2E-3</v>
      </c>
      <c r="BD117" s="10">
        <v>0.433</v>
      </c>
      <c r="BE117" s="10">
        <v>8.9999999999999993E-3</v>
      </c>
      <c r="BF117" s="10" t="s">
        <v>121</v>
      </c>
      <c r="BG117" s="10">
        <v>7.0000000000000001E-3</v>
      </c>
      <c r="BH117" s="10" t="s">
        <v>121</v>
      </c>
      <c r="BI117" s="10">
        <v>1.595</v>
      </c>
      <c r="BJ117" s="10" t="s">
        <v>121</v>
      </c>
      <c r="BK117" s="10">
        <v>3.0000000000000001E-3</v>
      </c>
      <c r="BL117" s="10" t="s">
        <v>121</v>
      </c>
      <c r="BM117" s="10">
        <v>2E-3</v>
      </c>
      <c r="BN117" s="10">
        <v>6.0999999999999999E-2</v>
      </c>
      <c r="BO117" s="10">
        <v>7.0000000000000001E-3</v>
      </c>
      <c r="BP117" s="10">
        <v>66.143000000000001</v>
      </c>
      <c r="BQ117" s="10">
        <v>0.13100000000000001</v>
      </c>
      <c r="BR117" s="10">
        <v>4.0000000000000001E-3</v>
      </c>
      <c r="BS117" s="10">
        <v>1E-3</v>
      </c>
      <c r="BT117" s="10">
        <v>15.968999999999999</v>
      </c>
      <c r="BU117" s="10">
        <v>0.17899999999999999</v>
      </c>
      <c r="BV117" s="10">
        <v>9.4930000000000003</v>
      </c>
      <c r="BW117" s="10">
        <v>0.14799999999999999</v>
      </c>
      <c r="BX117" s="10" t="s">
        <v>121</v>
      </c>
      <c r="BY117" s="10">
        <v>4.0000000000000001E-3</v>
      </c>
      <c r="BZ117" s="10">
        <v>2.339</v>
      </c>
      <c r="CA117" s="10">
        <v>4.5999999999999999E-2</v>
      </c>
      <c r="CB117" s="10" t="s">
        <v>121</v>
      </c>
      <c r="CC117" s="10">
        <v>24.402000000000001</v>
      </c>
      <c r="CD117" s="10">
        <v>0.03</v>
      </c>
      <c r="CE117" s="10">
        <v>5.0000000000000001E-3</v>
      </c>
      <c r="CF117" s="10">
        <v>4.0000000000000001E-3</v>
      </c>
      <c r="CG117" s="10">
        <v>1E-3</v>
      </c>
      <c r="CH117" s="10" t="s">
        <v>121</v>
      </c>
      <c r="CI117" s="10">
        <v>2E-3</v>
      </c>
      <c r="CJ117" s="10" t="s">
        <v>121</v>
      </c>
      <c r="CK117" s="10">
        <v>0.156</v>
      </c>
      <c r="CL117" s="10" t="s">
        <v>121</v>
      </c>
      <c r="CM117" s="10">
        <v>2E-3</v>
      </c>
      <c r="CN117" s="10">
        <v>5.0000000000000001E-3</v>
      </c>
      <c r="CO117" s="10">
        <v>1E-3</v>
      </c>
      <c r="CP117" s="10">
        <v>2.6619999999999999</v>
      </c>
      <c r="CQ117" s="10">
        <v>7.1999999999999995E-2</v>
      </c>
      <c r="CR117" s="10" t="s">
        <v>121</v>
      </c>
      <c r="CS117" s="10">
        <v>2E-3</v>
      </c>
      <c r="CT117" s="10">
        <v>1.2350000000000001</v>
      </c>
      <c r="CU117" s="10">
        <v>0.27100000000000002</v>
      </c>
      <c r="CV117" s="10">
        <v>1.4999999999999999E-2</v>
      </c>
      <c r="CW117" s="10">
        <v>1E-3</v>
      </c>
      <c r="CX117" s="10">
        <v>0.105</v>
      </c>
      <c r="CY117" s="10">
        <v>0.01</v>
      </c>
      <c r="CZ117" s="10" t="s">
        <v>121</v>
      </c>
      <c r="DA117" s="10">
        <v>2E-3</v>
      </c>
      <c r="DB117" s="10" t="s">
        <v>121</v>
      </c>
      <c r="DC117" s="10">
        <v>5.0000000000000001E-3</v>
      </c>
      <c r="DD117" s="10">
        <v>3.1E-2</v>
      </c>
      <c r="DE117" s="10">
        <v>7.0000000000000001E-3</v>
      </c>
      <c r="DF117" s="10">
        <v>0.88400000000000001</v>
      </c>
      <c r="DG117" s="10">
        <v>8.9999999999999993E-3</v>
      </c>
      <c r="DH117" s="10">
        <v>7.0000000000000001E-3</v>
      </c>
      <c r="DI117" s="98">
        <v>1E-3</v>
      </c>
      <c r="DJ117" s="10">
        <v>0.108</v>
      </c>
      <c r="DK117" s="10">
        <v>1E-3</v>
      </c>
      <c r="DL117" s="61" t="str">
        <f t="shared" si="3"/>
        <v>UTV 14.01.2022</v>
      </c>
    </row>
    <row r="118" spans="1:132">
      <c r="A118" s="11">
        <v>44575</v>
      </c>
      <c r="B118" s="64" t="s">
        <v>791</v>
      </c>
      <c r="C118" s="25" t="s">
        <v>124</v>
      </c>
      <c r="D118" s="21">
        <v>24</v>
      </c>
      <c r="E118" s="2">
        <v>100</v>
      </c>
      <c r="F118" s="2">
        <v>76</v>
      </c>
      <c r="H118" s="3">
        <f>((F118)/(E118/100))</f>
        <v>76</v>
      </c>
      <c r="I118" s="4">
        <f>E118/F118</f>
        <v>1.3157894736842106</v>
      </c>
      <c r="J118" s="4" t="e">
        <f>100/G118</f>
        <v>#DIV/0!</v>
      </c>
      <c r="N118" s="37" t="e">
        <f>M118/(K118/100)</f>
        <v>#DIV/0!</v>
      </c>
      <c r="O118" s="37" t="e">
        <f>N118/J118</f>
        <v>#DIV/0!</v>
      </c>
      <c r="P118" s="5" t="e">
        <f>M118/(L118/100)</f>
        <v>#DIV/0!</v>
      </c>
      <c r="Q118" s="5" t="e">
        <f>P118*I118</f>
        <v>#DIV/0!</v>
      </c>
      <c r="U118" s="15" t="e">
        <f>100-(T118-R118)/S118*100</f>
        <v>#DIV/0!</v>
      </c>
      <c r="V118" s="21">
        <v>1.1200000000000001</v>
      </c>
      <c r="X118" s="2">
        <v>11.16</v>
      </c>
      <c r="Y118" s="2">
        <v>4.47</v>
      </c>
      <c r="Z118" s="21">
        <v>699</v>
      </c>
      <c r="AB118" s="14" t="e">
        <f>((AE118-AC118)*(1000/AD118))*1000</f>
        <v>#DIV/0!</v>
      </c>
      <c r="AF118" s="7" t="e">
        <f>#REF!*0.8</f>
        <v>#REF!</v>
      </c>
      <c r="AG118" s="2">
        <v>133</v>
      </c>
      <c r="AH118" s="8">
        <f>((AG118)*(H118/100))</f>
        <v>101.08</v>
      </c>
      <c r="AI118" s="7">
        <f>AG118/AH118</f>
        <v>1.3157894736842106</v>
      </c>
      <c r="AJ118" s="6">
        <v>16.7</v>
      </c>
      <c r="AK118" s="2">
        <v>0.14799999999999999</v>
      </c>
      <c r="AO118" s="20" t="s">
        <v>928</v>
      </c>
      <c r="AP118" s="10" t="s">
        <v>121</v>
      </c>
      <c r="AQ118" s="10">
        <v>3.0000000000000001E-3</v>
      </c>
      <c r="AR118" s="10" t="s">
        <v>121</v>
      </c>
      <c r="AS118" s="10">
        <v>1.2999999999999999E-2</v>
      </c>
      <c r="AT118" s="10" t="s">
        <v>121</v>
      </c>
      <c r="AU118" s="10">
        <v>0.01</v>
      </c>
      <c r="AV118" s="10">
        <v>15.613</v>
      </c>
      <c r="AW118" s="10">
        <v>0.24399999999999999</v>
      </c>
      <c r="AX118" s="10">
        <v>2.9000000000000001E-2</v>
      </c>
      <c r="AY118" s="10">
        <v>5.0000000000000001E-3</v>
      </c>
      <c r="AZ118" s="10">
        <v>2.7250000000000001</v>
      </c>
      <c r="BA118" s="10">
        <v>3.3000000000000002E-2</v>
      </c>
      <c r="BB118" s="10">
        <v>3.5999999999999997E-2</v>
      </c>
      <c r="BC118" s="10">
        <v>5.0000000000000001E-3</v>
      </c>
      <c r="BD118" s="10">
        <v>11.907</v>
      </c>
      <c r="BE118" s="10">
        <v>0.13300000000000001</v>
      </c>
      <c r="BF118" s="10" t="s">
        <v>121</v>
      </c>
      <c r="BG118" s="10">
        <v>7.0000000000000001E-3</v>
      </c>
      <c r="BH118" s="10">
        <v>1.294</v>
      </c>
      <c r="BI118" s="10">
        <v>0.251</v>
      </c>
      <c r="BJ118" s="10">
        <v>2E-3</v>
      </c>
      <c r="BK118" s="10">
        <v>1E-3</v>
      </c>
      <c r="BL118" s="10" t="s">
        <v>121</v>
      </c>
      <c r="BM118" s="10">
        <v>4.0000000000000001E-3</v>
      </c>
      <c r="BN118" s="10" t="s">
        <v>121</v>
      </c>
      <c r="BO118" s="10">
        <v>5.1999999999999998E-2</v>
      </c>
      <c r="BP118" s="10">
        <v>56.77</v>
      </c>
      <c r="BQ118" s="10">
        <v>0.49</v>
      </c>
      <c r="BR118" s="10">
        <v>5.0000000000000001E-3</v>
      </c>
      <c r="BS118" s="10">
        <v>1E-3</v>
      </c>
      <c r="BT118" s="10">
        <v>0.72599999999999998</v>
      </c>
      <c r="BU118" s="10">
        <v>8.7999999999999995E-2</v>
      </c>
      <c r="BV118" s="10">
        <v>2.3E-2</v>
      </c>
      <c r="BW118" s="10">
        <v>3.0000000000000001E-3</v>
      </c>
      <c r="BX118" s="10" t="s">
        <v>121</v>
      </c>
      <c r="BY118" s="10">
        <v>0.04</v>
      </c>
      <c r="BZ118" s="10">
        <v>0.224</v>
      </c>
      <c r="CA118" s="10">
        <v>4.5999999999999999E-2</v>
      </c>
      <c r="CB118" s="10" t="s">
        <v>121</v>
      </c>
      <c r="CC118" s="10">
        <v>2.9009999999999998</v>
      </c>
      <c r="CD118" s="10">
        <v>0.113</v>
      </c>
      <c r="CE118" s="10">
        <v>2.1999999999999999E-2</v>
      </c>
      <c r="CF118" s="10">
        <v>2E-3</v>
      </c>
      <c r="CG118" s="10">
        <v>1E-3</v>
      </c>
      <c r="CH118" s="10" t="s">
        <v>121</v>
      </c>
      <c r="CI118" s="10">
        <v>2E-3</v>
      </c>
      <c r="CJ118" s="10">
        <v>0.36699999999999999</v>
      </c>
      <c r="CK118" s="10">
        <v>0.02</v>
      </c>
      <c r="CL118" s="10" t="s">
        <v>121</v>
      </c>
      <c r="CM118" s="10">
        <v>2E-3</v>
      </c>
      <c r="CN118" s="10">
        <v>2E-3</v>
      </c>
      <c r="CO118" s="10">
        <v>1E-3</v>
      </c>
      <c r="CP118" s="10">
        <v>0.99399999999999999</v>
      </c>
      <c r="CQ118" s="10">
        <v>1.2E-2</v>
      </c>
      <c r="CR118" s="10" t="s">
        <v>121</v>
      </c>
      <c r="CS118" s="10">
        <v>2E-3</v>
      </c>
      <c r="CT118" s="10">
        <v>2.4790000000000001</v>
      </c>
      <c r="CU118" s="10">
        <v>7.0000000000000007E-2</v>
      </c>
      <c r="CV118" s="10">
        <v>5.0000000000000001E-3</v>
      </c>
      <c r="CW118" s="10">
        <v>1E-3</v>
      </c>
      <c r="CX118" s="10">
        <v>0.26400000000000001</v>
      </c>
      <c r="CY118" s="10">
        <v>1.7000000000000001E-2</v>
      </c>
      <c r="CZ118" s="10" t="s">
        <v>121</v>
      </c>
      <c r="DA118" s="10">
        <v>2E-3</v>
      </c>
      <c r="DB118" s="10">
        <v>2.5999999999999999E-2</v>
      </c>
      <c r="DC118" s="10">
        <v>7.0000000000000001E-3</v>
      </c>
      <c r="DD118" s="10" t="s">
        <v>121</v>
      </c>
      <c r="DE118" s="10">
        <v>4.2000000000000003E-2</v>
      </c>
      <c r="DF118" s="10">
        <v>4.0209999999999999</v>
      </c>
      <c r="DG118" s="10">
        <v>5.2999999999999999E-2</v>
      </c>
      <c r="DH118" s="10">
        <v>4.2999999999999997E-2</v>
      </c>
      <c r="DI118" s="98">
        <v>1E-3</v>
      </c>
      <c r="DJ118" s="10" t="s">
        <v>121</v>
      </c>
      <c r="DK118" s="10">
        <v>2E-3</v>
      </c>
      <c r="DL118" s="61" t="str">
        <f t="shared" si="3"/>
        <v>Anlieferung 2-01</v>
      </c>
    </row>
    <row r="119" spans="1:132">
      <c r="A119" s="11">
        <v>44575</v>
      </c>
      <c r="B119" s="64" t="s">
        <v>207</v>
      </c>
      <c r="C119" s="25" t="s">
        <v>125</v>
      </c>
      <c r="D119" s="21">
        <v>36</v>
      </c>
      <c r="E119" s="2">
        <v>100</v>
      </c>
      <c r="F119" s="2">
        <v>64</v>
      </c>
      <c r="H119" s="3">
        <f>((F119)/(E119/100))</f>
        <v>64</v>
      </c>
      <c r="I119" s="4">
        <f>E119/F119</f>
        <v>1.5625</v>
      </c>
      <c r="J119" s="4" t="e">
        <f>100/G119</f>
        <v>#DIV/0!</v>
      </c>
      <c r="N119" s="37" t="e">
        <f>M119/(K119/100)</f>
        <v>#DIV/0!</v>
      </c>
      <c r="O119" s="37" t="e">
        <f>N119/J119</f>
        <v>#DIV/0!</v>
      </c>
      <c r="P119" s="5" t="e">
        <f>M119/(L119/100)</f>
        <v>#DIV/0!</v>
      </c>
      <c r="Q119" s="5" t="e">
        <f>P119*I119</f>
        <v>#DIV/0!</v>
      </c>
      <c r="U119" s="15" t="e">
        <f>100-(T119-R119)/S119*100</f>
        <v>#DIV/0!</v>
      </c>
      <c r="V119" s="21">
        <v>2.36</v>
      </c>
      <c r="X119" s="2">
        <v>12.47</v>
      </c>
      <c r="Y119" s="2">
        <v>11.32</v>
      </c>
      <c r="Z119" s="21">
        <v>3448</v>
      </c>
      <c r="AB119" s="14" t="e">
        <f>((AE119-AC119)*(1000/AD119))*1000</f>
        <v>#DIV/0!</v>
      </c>
      <c r="AF119" s="7" t="e">
        <f>#REF!*0.8</f>
        <v>#REF!</v>
      </c>
      <c r="AG119" s="2">
        <v>157</v>
      </c>
      <c r="AH119" s="8">
        <f>((AG119)*(H119/100))</f>
        <v>100.48</v>
      </c>
      <c r="AI119" s="7">
        <f>AG119/AH119</f>
        <v>1.5625</v>
      </c>
      <c r="AJ119" s="6">
        <v>60.62</v>
      </c>
      <c r="AK119" s="2">
        <v>0.40100000000000002</v>
      </c>
      <c r="AO119" s="20" t="s">
        <v>930</v>
      </c>
      <c r="AP119" s="10" t="s">
        <v>121</v>
      </c>
      <c r="AQ119" s="10">
        <v>4.0000000000000001E-3</v>
      </c>
      <c r="AR119" s="10">
        <v>0.09</v>
      </c>
      <c r="AS119" s="10">
        <v>0.01</v>
      </c>
      <c r="AT119" s="10">
        <v>4.9000000000000002E-2</v>
      </c>
      <c r="AU119" s="10">
        <v>6.0000000000000001E-3</v>
      </c>
      <c r="AV119" s="10">
        <v>2.452</v>
      </c>
      <c r="AW119" s="10">
        <v>4.7E-2</v>
      </c>
      <c r="AX119" s="10" t="s">
        <v>121</v>
      </c>
      <c r="AY119" s="10">
        <v>4.0000000000000001E-3</v>
      </c>
      <c r="AZ119" s="10">
        <v>0.54800000000000004</v>
      </c>
      <c r="BA119" s="10">
        <v>1.2999999999999999E-2</v>
      </c>
      <c r="BB119" s="10">
        <v>7.0149999999999997</v>
      </c>
      <c r="BC119" s="10">
        <v>0.107</v>
      </c>
      <c r="BD119" s="10">
        <v>38.994999999999997</v>
      </c>
      <c r="BE119" s="10">
        <v>0.46200000000000002</v>
      </c>
      <c r="BF119" s="10" t="s">
        <v>121</v>
      </c>
      <c r="BG119" s="10">
        <v>8.9999999999999993E-3</v>
      </c>
      <c r="BH119" s="10">
        <v>1.7729999999999999</v>
      </c>
      <c r="BI119" s="10">
        <v>0.35799999999999998</v>
      </c>
      <c r="BJ119" s="10">
        <v>7.0000000000000001E-3</v>
      </c>
      <c r="BK119" s="10">
        <v>2E-3</v>
      </c>
      <c r="BL119" s="10">
        <v>1.2E-2</v>
      </c>
      <c r="BM119" s="10">
        <v>3.0000000000000001E-3</v>
      </c>
      <c r="BN119" s="10">
        <v>12.622999999999999</v>
      </c>
      <c r="BO119" s="10">
        <v>0.375</v>
      </c>
      <c r="BP119" s="10">
        <v>29.611000000000001</v>
      </c>
      <c r="BQ119" s="10">
        <v>0.876</v>
      </c>
      <c r="BR119" s="10">
        <v>1.7999999999999999E-2</v>
      </c>
      <c r="BS119" s="10">
        <v>2E-3</v>
      </c>
      <c r="BT119" s="10">
        <v>1.288</v>
      </c>
      <c r="BU119" s="10">
        <v>8.6999999999999994E-2</v>
      </c>
      <c r="BV119" s="10" t="s">
        <v>121</v>
      </c>
      <c r="BW119" s="10">
        <v>0.06</v>
      </c>
      <c r="BX119" s="10" t="s">
        <v>121</v>
      </c>
      <c r="BY119" s="10">
        <v>4.5999999999999999E-2</v>
      </c>
      <c r="BZ119" s="10">
        <v>0.153</v>
      </c>
      <c r="CA119" s="10">
        <v>3.5999999999999997E-2</v>
      </c>
      <c r="CB119" s="10" t="s">
        <v>121</v>
      </c>
      <c r="CC119" s="10">
        <v>4.1050000000000004</v>
      </c>
      <c r="CD119" s="10">
        <v>0.40400000000000003</v>
      </c>
      <c r="CE119" s="10">
        <v>1.9E-2</v>
      </c>
      <c r="CF119" s="10">
        <v>3.1E-2</v>
      </c>
      <c r="CG119" s="10">
        <v>1E-3</v>
      </c>
      <c r="CH119" s="10" t="s">
        <v>121</v>
      </c>
      <c r="CI119" s="10">
        <v>2E-3</v>
      </c>
      <c r="CJ119" s="10" t="s">
        <v>121</v>
      </c>
      <c r="CK119" s="10">
        <v>0.65200000000000002</v>
      </c>
      <c r="CL119" s="10" t="s">
        <v>121</v>
      </c>
      <c r="CM119" s="10">
        <v>2E-3</v>
      </c>
      <c r="CN119" s="10">
        <v>2E-3</v>
      </c>
      <c r="CO119" s="10">
        <v>1E-3</v>
      </c>
      <c r="CP119" s="10">
        <v>0.62</v>
      </c>
      <c r="CQ119" s="10">
        <v>0.03</v>
      </c>
      <c r="CR119" s="10" t="s">
        <v>121</v>
      </c>
      <c r="CS119" s="10">
        <v>2E-3</v>
      </c>
      <c r="CT119" s="10" t="s">
        <v>121</v>
      </c>
      <c r="CU119" s="10">
        <v>16.992999999999999</v>
      </c>
      <c r="CV119" s="10">
        <v>0.20499999999999999</v>
      </c>
      <c r="CW119" s="10">
        <v>5.0000000000000001E-3</v>
      </c>
      <c r="CX119" s="10">
        <v>8.1000000000000003E-2</v>
      </c>
      <c r="CY119" s="10">
        <v>4.2000000000000003E-2</v>
      </c>
      <c r="CZ119" s="10">
        <v>3.0000000000000001E-3</v>
      </c>
      <c r="DA119" s="10">
        <v>1E-3</v>
      </c>
      <c r="DB119" s="10" t="s">
        <v>121</v>
      </c>
      <c r="DC119" s="10">
        <v>3.9E-2</v>
      </c>
      <c r="DD119" s="10" t="s">
        <v>121</v>
      </c>
      <c r="DE119" s="10">
        <v>4.4999999999999998E-2</v>
      </c>
      <c r="DF119" s="10">
        <v>3.8319999999999999</v>
      </c>
      <c r="DG119" s="10">
        <v>6.0999999999999999E-2</v>
      </c>
      <c r="DH119" s="10">
        <v>0.17499999999999999</v>
      </c>
      <c r="DI119" s="98">
        <v>4.0000000000000001E-3</v>
      </c>
      <c r="DJ119" s="10" t="s">
        <v>121</v>
      </c>
      <c r="DK119" s="10">
        <v>2E-3</v>
      </c>
      <c r="DL119" s="61" t="str">
        <f t="shared" si="3"/>
        <v>Anlieferung 2-02</v>
      </c>
    </row>
    <row r="120" spans="1:132">
      <c r="A120" s="11">
        <v>44575</v>
      </c>
      <c r="B120" s="64" t="s">
        <v>120</v>
      </c>
      <c r="C120" s="25" t="s">
        <v>125</v>
      </c>
      <c r="D120" s="21">
        <v>35</v>
      </c>
      <c r="E120" s="2">
        <v>100</v>
      </c>
      <c r="F120" s="2">
        <v>65</v>
      </c>
      <c r="H120" s="3">
        <f>((F120)/(E120/100))</f>
        <v>65</v>
      </c>
      <c r="I120" s="4">
        <f>E120/F120</f>
        <v>1.5384615384615385</v>
      </c>
      <c r="J120" s="4" t="e">
        <f>100/G120</f>
        <v>#DIV/0!</v>
      </c>
      <c r="N120" s="37" t="e">
        <f>M120/(K120/100)</f>
        <v>#DIV/0!</v>
      </c>
      <c r="O120" s="37" t="e">
        <f>N120/J120</f>
        <v>#DIV/0!</v>
      </c>
      <c r="P120" s="5" t="e">
        <f>M120/(L120/100)</f>
        <v>#DIV/0!</v>
      </c>
      <c r="Q120" s="5" t="e">
        <f>P120*I120</f>
        <v>#DIV/0!</v>
      </c>
      <c r="U120" s="15" t="e">
        <f>100-(T120-R120)/S120*100</f>
        <v>#DIV/0!</v>
      </c>
      <c r="V120" s="21">
        <v>5.1719999999999997</v>
      </c>
      <c r="X120" s="2">
        <v>11.88</v>
      </c>
      <c r="Y120" s="2">
        <v>7.38</v>
      </c>
      <c r="Z120" s="21">
        <v>2879</v>
      </c>
      <c r="AB120" s="14" t="e">
        <f>((AE120-AC120)*(1000/AD120))*1000</f>
        <v>#DIV/0!</v>
      </c>
      <c r="AF120" s="7" t="e">
        <f>#REF!*0.8</f>
        <v>#REF!</v>
      </c>
      <c r="AG120" s="2">
        <v>154</v>
      </c>
      <c r="AH120" s="8">
        <f>((AG120)*(H120/100))</f>
        <v>100.10000000000001</v>
      </c>
      <c r="AI120" s="7">
        <f>AG120/AH120</f>
        <v>1.5384615384615383</v>
      </c>
      <c r="AJ120" s="6">
        <v>45.72</v>
      </c>
      <c r="AK120" s="2">
        <v>0.48799999999999999</v>
      </c>
      <c r="AO120" s="20" t="s">
        <v>931</v>
      </c>
      <c r="AP120" s="10" t="s">
        <v>121</v>
      </c>
      <c r="AQ120" s="10">
        <v>3.0000000000000001E-3</v>
      </c>
      <c r="AR120" s="10" t="s">
        <v>121</v>
      </c>
      <c r="AS120" s="10">
        <v>1.4999999999999999E-2</v>
      </c>
      <c r="AT120" s="10" t="s">
        <v>121</v>
      </c>
      <c r="AU120" s="10">
        <v>8.9999999999999993E-3</v>
      </c>
      <c r="AV120" s="10">
        <v>13.396000000000001</v>
      </c>
      <c r="AW120" s="10">
        <v>0.22</v>
      </c>
      <c r="AX120" s="10">
        <v>1.0999999999999999E-2</v>
      </c>
      <c r="AY120" s="10">
        <v>4.0000000000000001E-3</v>
      </c>
      <c r="AZ120" s="10">
        <v>2.2669999999999999</v>
      </c>
      <c r="BA120" s="10">
        <v>2.9000000000000001E-2</v>
      </c>
      <c r="BB120" s="10">
        <v>4.5999999999999999E-2</v>
      </c>
      <c r="BC120" s="10">
        <v>5.0000000000000001E-3</v>
      </c>
      <c r="BD120" s="10">
        <v>25.846</v>
      </c>
      <c r="BE120" s="10">
        <v>0.27900000000000003</v>
      </c>
      <c r="BF120" s="10" t="s">
        <v>121</v>
      </c>
      <c r="BG120" s="10">
        <v>7.0000000000000001E-3</v>
      </c>
      <c r="BH120" s="10">
        <v>1.327</v>
      </c>
      <c r="BI120" s="10">
        <v>0.29199999999999998</v>
      </c>
      <c r="BJ120" s="10">
        <v>4.0000000000000001E-3</v>
      </c>
      <c r="BK120" s="10">
        <v>2E-3</v>
      </c>
      <c r="BL120" s="10" t="s">
        <v>121</v>
      </c>
      <c r="BM120" s="10">
        <v>6.0000000000000001E-3</v>
      </c>
      <c r="BN120" s="10">
        <v>0.104</v>
      </c>
      <c r="BO120" s="10">
        <v>2.9000000000000001E-2</v>
      </c>
      <c r="BP120" s="10">
        <v>45.654000000000003</v>
      </c>
      <c r="BQ120" s="10">
        <v>0.61799999999999999</v>
      </c>
      <c r="BR120" s="10">
        <v>1.0999999999999999E-2</v>
      </c>
      <c r="BS120" s="10">
        <v>1E-3</v>
      </c>
      <c r="BT120" s="10">
        <v>0.66200000000000003</v>
      </c>
      <c r="BU120" s="10">
        <v>9.8000000000000004E-2</v>
      </c>
      <c r="BV120" s="10">
        <v>1.7999999999999999E-2</v>
      </c>
      <c r="BW120" s="10">
        <v>3.0000000000000001E-3</v>
      </c>
      <c r="BX120" s="10" t="s">
        <v>121</v>
      </c>
      <c r="BY120" s="10">
        <v>6.6000000000000003E-2</v>
      </c>
      <c r="BZ120" s="10">
        <v>0.19500000000000001</v>
      </c>
      <c r="CA120" s="10">
        <v>5.0999999999999997E-2</v>
      </c>
      <c r="CB120" s="10" t="s">
        <v>121</v>
      </c>
      <c r="CC120" s="10">
        <v>3.4820000000000002</v>
      </c>
      <c r="CD120" s="10">
        <v>0.23</v>
      </c>
      <c r="CE120" s="10">
        <v>2.1999999999999999E-2</v>
      </c>
      <c r="CF120" s="10" t="s">
        <v>121</v>
      </c>
      <c r="CG120" s="10">
        <v>2E-3</v>
      </c>
      <c r="CH120" s="10" t="s">
        <v>121</v>
      </c>
      <c r="CI120" s="10">
        <v>2E-3</v>
      </c>
      <c r="CJ120" s="10">
        <v>0.34399999999999997</v>
      </c>
      <c r="CK120" s="10">
        <v>0.02</v>
      </c>
      <c r="CL120" s="10" t="s">
        <v>121</v>
      </c>
      <c r="CM120" s="10">
        <v>2E-3</v>
      </c>
      <c r="CN120" s="10">
        <v>2E-3</v>
      </c>
      <c r="CO120" s="10">
        <v>1E-3</v>
      </c>
      <c r="CP120" s="10">
        <v>0.95399999999999996</v>
      </c>
      <c r="CQ120" s="10">
        <v>1.0999999999999999E-2</v>
      </c>
      <c r="CR120" s="10" t="s">
        <v>121</v>
      </c>
      <c r="CS120" s="10">
        <v>2E-3</v>
      </c>
      <c r="CT120" s="10">
        <v>2.278</v>
      </c>
      <c r="CU120" s="10">
        <v>6.8000000000000005E-2</v>
      </c>
      <c r="CV120" s="10">
        <v>5.0000000000000001E-3</v>
      </c>
      <c r="CW120" s="10">
        <v>1E-3</v>
      </c>
      <c r="CX120" s="10">
        <v>0.221</v>
      </c>
      <c r="CY120" s="10">
        <v>0.02</v>
      </c>
      <c r="CZ120" s="10" t="s">
        <v>121</v>
      </c>
      <c r="DA120" s="10">
        <v>2E-3</v>
      </c>
      <c r="DB120" s="10">
        <v>0.02</v>
      </c>
      <c r="DC120" s="10">
        <v>8.0000000000000002E-3</v>
      </c>
      <c r="DD120" s="10" t="s">
        <v>121</v>
      </c>
      <c r="DE120" s="10">
        <v>0.04</v>
      </c>
      <c r="DF120" s="10">
        <v>3.1480000000000001</v>
      </c>
      <c r="DG120" s="10">
        <v>4.8000000000000001E-2</v>
      </c>
      <c r="DH120" s="10">
        <v>4.5999999999999999E-2</v>
      </c>
      <c r="DI120" s="98">
        <v>1E-3</v>
      </c>
      <c r="DJ120" s="10" t="s">
        <v>121</v>
      </c>
      <c r="DK120" s="10">
        <v>2E-3</v>
      </c>
      <c r="DL120" s="61" t="str">
        <f t="shared" si="3"/>
        <v>Anlieferung 2-03</v>
      </c>
    </row>
    <row r="121" spans="1:132">
      <c r="A121" s="11">
        <v>44575</v>
      </c>
      <c r="B121" s="64"/>
      <c r="C121" s="25" t="s">
        <v>117</v>
      </c>
      <c r="H121" s="3" t="e">
        <f>((F121)/(E121/100))</f>
        <v>#DIV/0!</v>
      </c>
      <c r="I121" s="4" t="e">
        <f>E121/F121</f>
        <v>#DIV/0!</v>
      </c>
      <c r="J121" s="4" t="e">
        <f>100/G121</f>
        <v>#DIV/0!</v>
      </c>
      <c r="N121" s="37" t="e">
        <f>M121/(K121/100)</f>
        <v>#DIV/0!</v>
      </c>
      <c r="O121" s="37" t="e">
        <f>N121/J121</f>
        <v>#DIV/0!</v>
      </c>
      <c r="P121" s="5" t="e">
        <f>M121/(L121/100)</f>
        <v>#DIV/0!</v>
      </c>
      <c r="Q121" s="5" t="e">
        <f>P121*I121</f>
        <v>#DIV/0!</v>
      </c>
      <c r="U121" s="15" t="e">
        <f>100-(T121-R121)/S121*100</f>
        <v>#DIV/0!</v>
      </c>
      <c r="X121" s="2">
        <v>11.34</v>
      </c>
      <c r="AB121" s="14" t="e">
        <f>((AE121-AC121)*(1000/AD121))*1000</f>
        <v>#DIV/0!</v>
      </c>
      <c r="AF121" s="7" t="e">
        <f>#REF!*0.8</f>
        <v>#REF!</v>
      </c>
      <c r="AH121" s="8" t="e">
        <f>((AG121)*(H121/100))</f>
        <v>#DIV/0!</v>
      </c>
      <c r="AI121" s="7" t="e">
        <f>AG121/AH121</f>
        <v>#DIV/0!</v>
      </c>
      <c r="AO121" s="20" t="s">
        <v>932</v>
      </c>
      <c r="AP121" s="10" t="s">
        <v>121</v>
      </c>
      <c r="AQ121" s="10">
        <v>3.0000000000000001E-3</v>
      </c>
      <c r="AR121" s="10" t="s">
        <v>121</v>
      </c>
      <c r="AS121" s="10">
        <v>1.9E-2</v>
      </c>
      <c r="AT121" s="10">
        <v>0.25800000000000001</v>
      </c>
      <c r="AU121" s="10">
        <v>1.2E-2</v>
      </c>
      <c r="AV121" s="10">
        <v>11.676</v>
      </c>
      <c r="AW121" s="10">
        <v>0.32900000000000001</v>
      </c>
      <c r="AX121" s="10">
        <v>1.2999999999999999E-2</v>
      </c>
      <c r="AY121" s="10">
        <v>4.0000000000000001E-3</v>
      </c>
      <c r="AZ121" s="10">
        <v>2.17</v>
      </c>
      <c r="BA121" s="10">
        <v>3.3000000000000002E-2</v>
      </c>
      <c r="BB121" s="10">
        <v>0.52600000000000002</v>
      </c>
      <c r="BC121" s="10">
        <v>1.4999999999999999E-2</v>
      </c>
      <c r="BD121" s="10">
        <v>14.805999999999999</v>
      </c>
      <c r="BE121" s="10">
        <v>0.28499999999999998</v>
      </c>
      <c r="BF121" s="10" t="s">
        <v>121</v>
      </c>
      <c r="BG121" s="10">
        <v>8.0000000000000002E-3</v>
      </c>
      <c r="BH121" s="10">
        <v>2.3479999999999999</v>
      </c>
      <c r="BI121" s="10">
        <v>0.39300000000000002</v>
      </c>
      <c r="BJ121" s="10">
        <v>4.0000000000000001E-3</v>
      </c>
      <c r="BK121" s="10">
        <v>2E-3</v>
      </c>
      <c r="BL121" s="10" t="s">
        <v>121</v>
      </c>
      <c r="BM121" s="10">
        <v>6.0000000000000001E-3</v>
      </c>
      <c r="BN121" s="10">
        <v>0.12</v>
      </c>
      <c r="BO121" s="10">
        <v>0.03</v>
      </c>
      <c r="BP121" s="10">
        <v>50.154000000000003</v>
      </c>
      <c r="BQ121" s="10">
        <v>0.61699999999999999</v>
      </c>
      <c r="BR121" s="10">
        <v>7.2999999999999995E-2</v>
      </c>
      <c r="BS121" s="10">
        <v>3.0000000000000001E-3</v>
      </c>
      <c r="BT121" s="10">
        <v>0.748</v>
      </c>
      <c r="BU121" s="10">
        <v>9.5000000000000001E-2</v>
      </c>
      <c r="BV121" s="10" t="s">
        <v>121</v>
      </c>
      <c r="BW121" s="10">
        <v>7.0000000000000007E-2</v>
      </c>
      <c r="BX121" s="10">
        <v>3.4000000000000002E-2</v>
      </c>
      <c r="BY121" s="10">
        <v>2.1000000000000001E-2</v>
      </c>
      <c r="BZ121" s="10">
        <v>0.22</v>
      </c>
      <c r="CA121" s="10">
        <v>4.8000000000000001E-2</v>
      </c>
      <c r="CB121" s="10">
        <v>5.6479999999999997</v>
      </c>
      <c r="CC121" s="10">
        <v>2.6890000000000001</v>
      </c>
      <c r="CD121" s="10">
        <v>0.111</v>
      </c>
      <c r="CE121" s="10">
        <v>1.9E-2</v>
      </c>
      <c r="CF121" s="10" t="s">
        <v>121</v>
      </c>
      <c r="CG121" s="10">
        <v>3.0000000000000001E-3</v>
      </c>
      <c r="CH121" s="10" t="s">
        <v>121</v>
      </c>
      <c r="CI121" s="10">
        <v>2E-3</v>
      </c>
      <c r="CJ121" s="10" t="s">
        <v>121</v>
      </c>
      <c r="CK121" s="10">
        <v>0.85099999999999998</v>
      </c>
      <c r="CL121" s="10" t="s">
        <v>121</v>
      </c>
      <c r="CM121" s="10">
        <v>2E-3</v>
      </c>
      <c r="CN121" s="10">
        <v>2E-3</v>
      </c>
      <c r="CO121" s="10">
        <v>1E-3</v>
      </c>
      <c r="CP121" s="10">
        <v>1.103</v>
      </c>
      <c r="CQ121" s="10">
        <v>5.8000000000000003E-2</v>
      </c>
      <c r="CR121" s="10" t="s">
        <v>121</v>
      </c>
      <c r="CS121" s="10">
        <v>2E-3</v>
      </c>
      <c r="CT121" s="10" t="s">
        <v>121</v>
      </c>
      <c r="CU121" s="10">
        <v>24.254999999999999</v>
      </c>
      <c r="CV121" s="10">
        <v>7.0000000000000001E-3</v>
      </c>
      <c r="CW121" s="10">
        <v>1E-3</v>
      </c>
      <c r="CX121" s="10">
        <v>0.26800000000000002</v>
      </c>
      <c r="CY121" s="10">
        <v>1.9E-2</v>
      </c>
      <c r="CZ121" s="10" t="s">
        <v>121</v>
      </c>
      <c r="DA121" s="10">
        <v>2E-3</v>
      </c>
      <c r="DB121" s="10">
        <v>1.7999999999999999E-2</v>
      </c>
      <c r="DC121" s="10">
        <v>7.0000000000000001E-3</v>
      </c>
      <c r="DD121" s="10" t="s">
        <v>121</v>
      </c>
      <c r="DE121" s="10">
        <v>6.6000000000000003E-2</v>
      </c>
      <c r="DF121" s="10">
        <v>8.4909999999999997</v>
      </c>
      <c r="DG121" s="10">
        <v>0.152</v>
      </c>
      <c r="DH121" s="10">
        <v>1.1919999999999999</v>
      </c>
      <c r="DI121" s="98">
        <v>1.9E-2</v>
      </c>
      <c r="DJ121" s="10" t="s">
        <v>121</v>
      </c>
      <c r="DK121" s="10">
        <v>2E-3</v>
      </c>
      <c r="DL121" s="61" t="str">
        <f t="shared" si="3"/>
        <v>Anlieferung 2-04</v>
      </c>
    </row>
    <row r="122" spans="1:132">
      <c r="A122" s="11">
        <v>44575</v>
      </c>
      <c r="B122" s="64" t="s">
        <v>933</v>
      </c>
      <c r="C122" s="25" t="s">
        <v>128</v>
      </c>
      <c r="H122" s="3" t="e">
        <f>((F122)/(E122/100))</f>
        <v>#DIV/0!</v>
      </c>
      <c r="I122" s="4" t="e">
        <f>E122/F122</f>
        <v>#DIV/0!</v>
      </c>
      <c r="J122" s="4" t="e">
        <f>100/G122</f>
        <v>#DIV/0!</v>
      </c>
      <c r="N122" s="37" t="e">
        <f>M122/(K122/100)</f>
        <v>#DIV/0!</v>
      </c>
      <c r="O122" s="37" t="e">
        <f>N122/J122</f>
        <v>#DIV/0!</v>
      </c>
      <c r="P122" s="5" t="e">
        <f>M122/(L122/100)</f>
        <v>#DIV/0!</v>
      </c>
      <c r="Q122" s="5" t="e">
        <f>P122*I122</f>
        <v>#DIV/0!</v>
      </c>
      <c r="U122" s="15" t="e">
        <f>100-(T122-R122)/S122*100</f>
        <v>#DIV/0!</v>
      </c>
      <c r="AB122" s="14" t="e">
        <f>((AE122-AC122)*(1000/AD122))*1000</f>
        <v>#DIV/0!</v>
      </c>
      <c r="AF122" s="7" t="e">
        <f>#REF!*0.8</f>
        <v>#REF!</v>
      </c>
      <c r="AH122" s="8" t="e">
        <f>((AG122)*(H122/100))</f>
        <v>#DIV/0!</v>
      </c>
      <c r="AI122" s="7" t="e">
        <f>AG122/AH122</f>
        <v>#DIV/0!</v>
      </c>
      <c r="AO122" s="52" t="s">
        <v>933</v>
      </c>
      <c r="AP122" s="10" t="s">
        <v>121</v>
      </c>
      <c r="AQ122" s="10">
        <v>4.0000000000000001E-3</v>
      </c>
      <c r="AR122" s="10">
        <v>2.8000000000000001E-2</v>
      </c>
      <c r="AS122" s="10">
        <v>0.01</v>
      </c>
      <c r="AT122" s="10">
        <v>0.21199999999999999</v>
      </c>
      <c r="AU122" s="10">
        <v>1.4E-2</v>
      </c>
      <c r="AV122" s="10">
        <v>4.32</v>
      </c>
      <c r="AW122" s="10">
        <v>0.187</v>
      </c>
      <c r="AX122" s="10" t="s">
        <v>121</v>
      </c>
      <c r="AY122" s="10">
        <v>7.0000000000000001E-3</v>
      </c>
      <c r="AZ122" s="10">
        <v>1.675</v>
      </c>
      <c r="BA122" s="10">
        <v>0.03</v>
      </c>
      <c r="BB122" s="10">
        <v>49.365000000000002</v>
      </c>
      <c r="BC122" s="10">
        <v>0.95</v>
      </c>
      <c r="BD122" s="10">
        <v>17.242999999999999</v>
      </c>
      <c r="BE122" s="10">
        <v>0.33600000000000002</v>
      </c>
      <c r="BF122" s="10" t="s">
        <v>121</v>
      </c>
      <c r="BG122" s="10">
        <v>2.5999999999999999E-2</v>
      </c>
      <c r="BH122" s="10">
        <v>0.82699999999999996</v>
      </c>
      <c r="BI122" s="10">
        <v>0.504</v>
      </c>
      <c r="BJ122" s="10">
        <v>8.9999999999999993E-3</v>
      </c>
      <c r="BK122" s="10">
        <v>3.0000000000000001E-3</v>
      </c>
      <c r="BL122" s="10" t="s">
        <v>121</v>
      </c>
      <c r="BM122" s="10">
        <v>5.0000000000000001E-3</v>
      </c>
      <c r="BN122" s="10">
        <v>0.38600000000000001</v>
      </c>
      <c r="BO122" s="10">
        <v>3.4000000000000002E-2</v>
      </c>
      <c r="BP122" s="10">
        <v>21.591000000000001</v>
      </c>
      <c r="BQ122" s="10">
        <v>1.1579999999999999</v>
      </c>
      <c r="BR122" s="10">
        <v>3.6999999999999998E-2</v>
      </c>
      <c r="BS122" s="10">
        <v>4.0000000000000001E-3</v>
      </c>
      <c r="BT122" s="10">
        <v>0.34899999999999998</v>
      </c>
      <c r="BU122" s="10">
        <v>6.9000000000000006E-2</v>
      </c>
      <c r="BV122" s="10" t="s">
        <v>121</v>
      </c>
      <c r="BW122" s="10">
        <v>5.8999999999999997E-2</v>
      </c>
      <c r="BX122" s="10" t="s">
        <v>121</v>
      </c>
      <c r="BY122" s="10">
        <v>2.8000000000000001E-2</v>
      </c>
      <c r="BZ122" s="10" t="s">
        <v>121</v>
      </c>
      <c r="CA122" s="10">
        <v>5.8999999999999997E-2</v>
      </c>
      <c r="CB122" s="10" t="s">
        <v>121</v>
      </c>
      <c r="CC122" s="10">
        <v>6.25</v>
      </c>
      <c r="CD122" s="10">
        <v>0.14000000000000001</v>
      </c>
      <c r="CE122" s="10">
        <v>1.7000000000000001E-2</v>
      </c>
      <c r="CF122" s="10">
        <v>0.22</v>
      </c>
      <c r="CG122" s="10">
        <v>8.9999999999999993E-3</v>
      </c>
      <c r="CH122" s="10" t="s">
        <v>121</v>
      </c>
      <c r="CI122" s="10">
        <v>2E-3</v>
      </c>
      <c r="CJ122" s="10" t="s">
        <v>121</v>
      </c>
      <c r="CK122" s="10">
        <v>0.91400000000000003</v>
      </c>
      <c r="CL122" s="10" t="s">
        <v>121</v>
      </c>
      <c r="CM122" s="10">
        <v>2E-3</v>
      </c>
      <c r="CN122" s="10" t="s">
        <v>121</v>
      </c>
      <c r="CO122" s="10">
        <v>2E-3</v>
      </c>
      <c r="CP122" s="10">
        <v>0.68799999999999994</v>
      </c>
      <c r="CQ122" s="10">
        <v>2.5999999999999999E-2</v>
      </c>
      <c r="CR122" s="10" t="s">
        <v>121</v>
      </c>
      <c r="CS122" s="10">
        <v>2E-3</v>
      </c>
      <c r="CT122" s="10" t="s">
        <v>121</v>
      </c>
      <c r="CU122" s="10">
        <v>20.785</v>
      </c>
      <c r="CV122" s="10">
        <v>1.2999999999999999E-2</v>
      </c>
      <c r="CW122" s="10">
        <v>1E-3</v>
      </c>
      <c r="CX122" s="10">
        <v>8.5000000000000006E-2</v>
      </c>
      <c r="CY122" s="10">
        <v>2.1999999999999999E-2</v>
      </c>
      <c r="CZ122" s="10" t="s">
        <v>121</v>
      </c>
      <c r="DA122" s="10">
        <v>3.0000000000000001E-3</v>
      </c>
      <c r="DB122" s="10" t="s">
        <v>121</v>
      </c>
      <c r="DC122" s="10">
        <v>2.1000000000000001E-2</v>
      </c>
      <c r="DD122" s="10">
        <v>0.20899999999999999</v>
      </c>
      <c r="DE122" s="10">
        <v>2.8000000000000001E-2</v>
      </c>
      <c r="DF122" s="10">
        <v>1.919</v>
      </c>
      <c r="DG122" s="10">
        <v>4.4999999999999998E-2</v>
      </c>
      <c r="DH122" s="10">
        <v>0.61699999999999999</v>
      </c>
      <c r="DI122" s="98">
        <v>2.4E-2</v>
      </c>
      <c r="DJ122" s="10" t="s">
        <v>121</v>
      </c>
      <c r="DK122" s="10">
        <v>2E-3</v>
      </c>
      <c r="DL122" s="61" t="str">
        <f t="shared" si="3"/>
        <v>Anlieferung 2-05</v>
      </c>
    </row>
    <row r="123" spans="1:132">
      <c r="A123" s="11">
        <v>44575</v>
      </c>
      <c r="B123" s="64" t="s">
        <v>934</v>
      </c>
      <c r="C123" s="25" t="s">
        <v>128</v>
      </c>
      <c r="H123" s="3" t="e">
        <f>((F123)/(E123/100))</f>
        <v>#DIV/0!</v>
      </c>
      <c r="I123" s="4" t="e">
        <f>E123/F123</f>
        <v>#DIV/0!</v>
      </c>
      <c r="J123" s="4" t="e">
        <f>100/G123</f>
        <v>#DIV/0!</v>
      </c>
      <c r="N123" s="37" t="e">
        <f>M123/(K123/100)</f>
        <v>#DIV/0!</v>
      </c>
      <c r="O123" s="37" t="e">
        <f>N123/J123</f>
        <v>#DIV/0!</v>
      </c>
      <c r="P123" s="5" t="e">
        <f>M123/(L123/100)</f>
        <v>#DIV/0!</v>
      </c>
      <c r="Q123" s="5" t="e">
        <f>P123*I123</f>
        <v>#DIV/0!</v>
      </c>
      <c r="U123" s="15" t="e">
        <f>100-(T123-R123)/S123*100</f>
        <v>#DIV/0!</v>
      </c>
      <c r="AB123" s="14" t="e">
        <f>((AE123-AC123)*(1000/AD123))*1000</f>
        <v>#DIV/0!</v>
      </c>
      <c r="AF123" s="7" t="e">
        <f>#REF!*0.8</f>
        <v>#REF!</v>
      </c>
      <c r="AH123" s="8" t="e">
        <f>((AG123)*(H123/100))</f>
        <v>#DIV/0!</v>
      </c>
      <c r="AI123" s="7" t="e">
        <f>AG123/AH123</f>
        <v>#DIV/0!</v>
      </c>
      <c r="AO123" s="52" t="s">
        <v>934</v>
      </c>
      <c r="AP123" s="10">
        <v>4.7E-2</v>
      </c>
      <c r="AQ123" s="10">
        <v>7.0000000000000001E-3</v>
      </c>
      <c r="AR123" s="10">
        <v>3.4000000000000002E-2</v>
      </c>
      <c r="AS123" s="10">
        <v>8.0000000000000002E-3</v>
      </c>
      <c r="AT123" s="10" t="s">
        <v>121</v>
      </c>
      <c r="AU123" s="10">
        <v>6.0000000000000001E-3</v>
      </c>
      <c r="AV123" s="10">
        <v>3.7919999999999998</v>
      </c>
      <c r="AW123" s="10">
        <v>7.0000000000000007E-2</v>
      </c>
      <c r="AX123" s="10">
        <v>5.0000000000000001E-3</v>
      </c>
      <c r="AY123" s="10">
        <v>3.0000000000000001E-3</v>
      </c>
      <c r="AZ123" s="10">
        <v>1.73</v>
      </c>
      <c r="BA123" s="10">
        <v>2.9000000000000001E-2</v>
      </c>
      <c r="BB123" s="10">
        <v>1.173</v>
      </c>
      <c r="BC123" s="10">
        <v>2.1999999999999999E-2</v>
      </c>
      <c r="BD123" s="10">
        <v>16.914000000000001</v>
      </c>
      <c r="BE123" s="10">
        <v>0.24299999999999999</v>
      </c>
      <c r="BF123" s="10" t="s">
        <v>121</v>
      </c>
      <c r="BG123" s="10">
        <v>7.0000000000000001E-3</v>
      </c>
      <c r="BH123" s="10">
        <v>0.69699999999999995</v>
      </c>
      <c r="BI123" s="10">
        <v>0.26700000000000002</v>
      </c>
      <c r="BJ123" s="10">
        <v>2.1999999999999999E-2</v>
      </c>
      <c r="BK123" s="10">
        <v>6.0000000000000001E-3</v>
      </c>
      <c r="BL123" s="10" t="s">
        <v>121</v>
      </c>
      <c r="BM123" s="10">
        <v>5.0000000000000001E-3</v>
      </c>
      <c r="BN123" s="10">
        <v>6.67</v>
      </c>
      <c r="BO123" s="10">
        <v>0.216</v>
      </c>
      <c r="BP123" s="10">
        <v>61.764000000000003</v>
      </c>
      <c r="BQ123" s="10">
        <v>0.433</v>
      </c>
      <c r="BR123" s="10">
        <v>2.4910000000000001</v>
      </c>
      <c r="BS123" s="10">
        <v>3.5000000000000003E-2</v>
      </c>
      <c r="BT123" s="10">
        <v>1.008</v>
      </c>
      <c r="BU123" s="10">
        <v>7.6999999999999999E-2</v>
      </c>
      <c r="BV123" s="10" t="s">
        <v>121</v>
      </c>
      <c r="BW123" s="10">
        <v>8.5000000000000006E-2</v>
      </c>
      <c r="BX123" s="10" t="s">
        <v>121</v>
      </c>
      <c r="BY123" s="10">
        <v>4.5999999999999999E-2</v>
      </c>
      <c r="BZ123" s="10">
        <v>0.27100000000000002</v>
      </c>
      <c r="CA123" s="10">
        <v>3.9E-2</v>
      </c>
      <c r="CB123" s="10" t="s">
        <v>121</v>
      </c>
      <c r="CC123" s="10">
        <v>4.9669999999999996</v>
      </c>
      <c r="CD123" s="10">
        <v>0.25</v>
      </c>
      <c r="CE123" s="10">
        <v>0.02</v>
      </c>
      <c r="CF123" s="10" t="s">
        <v>121</v>
      </c>
      <c r="CG123" s="10">
        <v>2E-3</v>
      </c>
      <c r="CH123" s="10" t="s">
        <v>121</v>
      </c>
      <c r="CI123" s="10">
        <v>2E-3</v>
      </c>
      <c r="CJ123" s="10" t="s">
        <v>121</v>
      </c>
      <c r="CK123" s="10">
        <v>0.79800000000000004</v>
      </c>
      <c r="CL123" s="10" t="s">
        <v>121</v>
      </c>
      <c r="CM123" s="10">
        <v>2E-3</v>
      </c>
      <c r="CN123" s="10">
        <v>1.7000000000000001E-2</v>
      </c>
      <c r="CO123" s="10">
        <v>2E-3</v>
      </c>
      <c r="CP123" s="10">
        <v>0.88700000000000001</v>
      </c>
      <c r="CQ123" s="10">
        <v>4.1000000000000002E-2</v>
      </c>
      <c r="CR123" s="10" t="s">
        <v>121</v>
      </c>
      <c r="CS123" s="10">
        <v>1.2999999999999999E-2</v>
      </c>
      <c r="CT123" s="10" t="s">
        <v>121</v>
      </c>
      <c r="CU123" s="10">
        <v>19.667000000000002</v>
      </c>
      <c r="CV123" s="10">
        <v>0.14099999999999999</v>
      </c>
      <c r="CW123" s="10">
        <v>3.0000000000000001E-3</v>
      </c>
      <c r="CX123" s="10">
        <v>0.14000000000000001</v>
      </c>
      <c r="CY123" s="10">
        <v>4.8000000000000001E-2</v>
      </c>
      <c r="CZ123" s="10" t="s">
        <v>121</v>
      </c>
      <c r="DA123" s="10">
        <v>3.0000000000000001E-3</v>
      </c>
      <c r="DB123" s="10" t="s">
        <v>121</v>
      </c>
      <c r="DC123" s="10">
        <v>0.03</v>
      </c>
      <c r="DD123" s="10" t="s">
        <v>121</v>
      </c>
      <c r="DE123" s="10">
        <v>3.1E-2</v>
      </c>
      <c r="DF123" s="10">
        <v>1.782</v>
      </c>
      <c r="DG123" s="10">
        <v>2.9000000000000001E-2</v>
      </c>
      <c r="DH123" s="10">
        <v>0.123</v>
      </c>
      <c r="DI123" s="98">
        <v>3.0000000000000001E-3</v>
      </c>
      <c r="DJ123" s="10" t="s">
        <v>121</v>
      </c>
      <c r="DK123" s="10">
        <v>2E-3</v>
      </c>
      <c r="DL123" s="61" t="str">
        <f t="shared" si="3"/>
        <v>Anlieferung 2-06</v>
      </c>
    </row>
    <row r="124" spans="1:132">
      <c r="A124" s="11">
        <v>44575</v>
      </c>
      <c r="B124" s="64" t="s">
        <v>935</v>
      </c>
      <c r="C124" s="25" t="s">
        <v>128</v>
      </c>
      <c r="H124" s="3" t="e">
        <f>((F124)/(E124/100))</f>
        <v>#DIV/0!</v>
      </c>
      <c r="I124" s="4" t="e">
        <f>E124/F124</f>
        <v>#DIV/0!</v>
      </c>
      <c r="J124" s="4" t="e">
        <f>100/G124</f>
        <v>#DIV/0!</v>
      </c>
      <c r="N124" s="37" t="e">
        <f>M124/(K124/100)</f>
        <v>#DIV/0!</v>
      </c>
      <c r="O124" s="37" t="e">
        <f>N124/J124</f>
        <v>#DIV/0!</v>
      </c>
      <c r="P124" s="5" t="e">
        <f>M124/(L124/100)</f>
        <v>#DIV/0!</v>
      </c>
      <c r="Q124" s="5" t="e">
        <f>P124*I124</f>
        <v>#DIV/0!</v>
      </c>
      <c r="U124" s="15" t="e">
        <f>100-(T124-R124)/S124*100</f>
        <v>#DIV/0!</v>
      </c>
      <c r="AB124" s="14" t="e">
        <f>((AE124-AC124)*(1000/AD124))*1000</f>
        <v>#DIV/0!</v>
      </c>
      <c r="AF124" s="7" t="e">
        <f>#REF!*0.8</f>
        <v>#REF!</v>
      </c>
      <c r="AH124" s="8" t="e">
        <f>((AG124)*(H124/100))</f>
        <v>#DIV/0!</v>
      </c>
      <c r="AI124" s="7" t="e">
        <f>AG124/AH124</f>
        <v>#DIV/0!</v>
      </c>
      <c r="AO124" s="52" t="s">
        <v>935</v>
      </c>
      <c r="AP124" s="10" t="s">
        <v>121</v>
      </c>
      <c r="AQ124" s="10">
        <v>4.0000000000000001E-3</v>
      </c>
      <c r="AR124" s="10" t="s">
        <v>121</v>
      </c>
      <c r="AS124" s="10">
        <v>0.02</v>
      </c>
      <c r="AT124" s="10">
        <v>0.85899999999999999</v>
      </c>
      <c r="AU124" s="10">
        <v>2.9000000000000001E-2</v>
      </c>
      <c r="AV124" s="10">
        <v>10.138</v>
      </c>
      <c r="AW124" s="10">
        <v>0.28999999999999998</v>
      </c>
      <c r="AX124" s="10">
        <v>0.01</v>
      </c>
      <c r="AY124" s="10">
        <v>4.0000000000000001E-3</v>
      </c>
      <c r="AZ124" s="10">
        <v>1.762</v>
      </c>
      <c r="BA124" s="10">
        <v>0.03</v>
      </c>
      <c r="BB124" s="10">
        <v>1.657</v>
      </c>
      <c r="BC124" s="10">
        <v>3.7999999999999999E-2</v>
      </c>
      <c r="BD124" s="10">
        <v>20.216000000000001</v>
      </c>
      <c r="BE124" s="10">
        <v>0.41099999999999998</v>
      </c>
      <c r="BF124" s="10" t="s">
        <v>121</v>
      </c>
      <c r="BG124" s="10">
        <v>7.0000000000000001E-3</v>
      </c>
      <c r="BH124" s="10">
        <v>2.1030000000000002</v>
      </c>
      <c r="BI124" s="10">
        <v>0.39400000000000002</v>
      </c>
      <c r="BJ124" s="10">
        <v>5.0000000000000001E-3</v>
      </c>
      <c r="BK124" s="10">
        <v>2E-3</v>
      </c>
      <c r="BL124" s="10">
        <v>5.0000000000000001E-3</v>
      </c>
      <c r="BM124" s="10">
        <v>3.0000000000000001E-3</v>
      </c>
      <c r="BN124" s="10">
        <v>0.14699999999999999</v>
      </c>
      <c r="BO124" s="10">
        <v>2.9000000000000001E-2</v>
      </c>
      <c r="BP124" s="10">
        <v>50.606000000000002</v>
      </c>
      <c r="BQ124" s="10">
        <v>0.61699999999999999</v>
      </c>
      <c r="BR124" s="10">
        <v>7.8E-2</v>
      </c>
      <c r="BS124" s="10">
        <v>3.0000000000000001E-3</v>
      </c>
      <c r="BT124" s="10">
        <v>0.753</v>
      </c>
      <c r="BU124" s="10">
        <v>0.10100000000000001</v>
      </c>
      <c r="BV124" s="10" t="s">
        <v>121</v>
      </c>
      <c r="BW124" s="10">
        <v>8.2000000000000003E-2</v>
      </c>
      <c r="BX124" s="10" t="s">
        <v>121</v>
      </c>
      <c r="BY124" s="10">
        <v>3.5999999999999997E-2</v>
      </c>
      <c r="BZ124" s="10">
        <v>0.16700000000000001</v>
      </c>
      <c r="CA124" s="10">
        <v>4.8000000000000001E-2</v>
      </c>
      <c r="CB124" s="10" t="s">
        <v>121</v>
      </c>
      <c r="CC124" s="10">
        <v>6.7640000000000002</v>
      </c>
      <c r="CD124" s="10">
        <v>0.17199999999999999</v>
      </c>
      <c r="CE124" s="10">
        <v>1.9E-2</v>
      </c>
      <c r="CF124" s="10" t="s">
        <v>121</v>
      </c>
      <c r="CG124" s="10">
        <v>3.0000000000000001E-3</v>
      </c>
      <c r="CH124" s="10" t="s">
        <v>121</v>
      </c>
      <c r="CI124" s="10">
        <v>2E-3</v>
      </c>
      <c r="CJ124" s="10" t="s">
        <v>121</v>
      </c>
      <c r="CK124" s="10">
        <v>1.034</v>
      </c>
      <c r="CL124" s="10" t="s">
        <v>121</v>
      </c>
      <c r="CM124" s="10">
        <v>2E-3</v>
      </c>
      <c r="CN124" s="10" t="s">
        <v>121</v>
      </c>
      <c r="CO124" s="10">
        <v>2E-3</v>
      </c>
      <c r="CP124" s="10">
        <v>1.0680000000000001</v>
      </c>
      <c r="CQ124" s="10">
        <v>5.5E-2</v>
      </c>
      <c r="CR124" s="10" t="s">
        <v>121</v>
      </c>
      <c r="CS124" s="10">
        <v>2E-3</v>
      </c>
      <c r="CT124" s="10" t="s">
        <v>121</v>
      </c>
      <c r="CU124" s="10">
        <v>23.803000000000001</v>
      </c>
      <c r="CV124" s="10">
        <v>6.0000000000000001E-3</v>
      </c>
      <c r="CW124" s="10">
        <v>1E-3</v>
      </c>
      <c r="CX124" s="10">
        <v>0.249</v>
      </c>
      <c r="CY124" s="10">
        <v>0.02</v>
      </c>
      <c r="CZ124" s="10" t="s">
        <v>121</v>
      </c>
      <c r="DA124" s="10">
        <v>2E-3</v>
      </c>
      <c r="DB124" s="10">
        <v>1.4999999999999999E-2</v>
      </c>
      <c r="DC124" s="10">
        <v>8.0000000000000002E-3</v>
      </c>
      <c r="DD124" s="10" t="s">
        <v>121</v>
      </c>
      <c r="DE124" s="10">
        <v>6.8000000000000005E-2</v>
      </c>
      <c r="DF124" s="10">
        <v>8.5500000000000007</v>
      </c>
      <c r="DG124" s="10">
        <v>0.16400000000000001</v>
      </c>
      <c r="DH124" s="10">
        <v>1.4</v>
      </c>
      <c r="DI124" s="98">
        <v>2.5000000000000001E-2</v>
      </c>
      <c r="DJ124" s="10" t="s">
        <v>121</v>
      </c>
      <c r="DK124" s="10">
        <v>2E-3</v>
      </c>
      <c r="DL124" s="61" t="str">
        <f t="shared" si="3"/>
        <v>Anlieferung 2-07</v>
      </c>
    </row>
    <row r="125" spans="1:132">
      <c r="A125" s="11">
        <v>44575</v>
      </c>
      <c r="B125" s="64" t="s">
        <v>936</v>
      </c>
      <c r="C125" s="25" t="s">
        <v>128</v>
      </c>
      <c r="H125" s="3" t="e">
        <f>((F125)/(E125/100))</f>
        <v>#DIV/0!</v>
      </c>
      <c r="I125" s="4" t="e">
        <f>E125/F125</f>
        <v>#DIV/0!</v>
      </c>
      <c r="J125" s="4" t="e">
        <f>100/G125</f>
        <v>#DIV/0!</v>
      </c>
      <c r="N125" s="37" t="e">
        <f>M125/(K125/100)</f>
        <v>#DIV/0!</v>
      </c>
      <c r="O125" s="37" t="e">
        <f>N125/J125</f>
        <v>#DIV/0!</v>
      </c>
      <c r="P125" s="5" t="e">
        <f>M125/(L125/100)</f>
        <v>#DIV/0!</v>
      </c>
      <c r="Q125" s="5" t="e">
        <f>P125*I125</f>
        <v>#DIV/0!</v>
      </c>
      <c r="U125" s="15" t="e">
        <f>100-(T125-R125)/S125*100</f>
        <v>#DIV/0!</v>
      </c>
      <c r="AB125" s="14" t="e">
        <f>((AE125-AC125)*(1000/AD125))*1000</f>
        <v>#DIV/0!</v>
      </c>
      <c r="AF125" s="7" t="e">
        <f>#REF!*0.8</f>
        <v>#REF!</v>
      </c>
      <c r="AH125" s="8" t="e">
        <f>((AG125)*(H125/100))</f>
        <v>#DIV/0!</v>
      </c>
      <c r="AI125" s="7" t="e">
        <f>AG125/AH125</f>
        <v>#DIV/0!</v>
      </c>
      <c r="AO125" s="52" t="s">
        <v>936</v>
      </c>
      <c r="AP125" s="10">
        <v>1.0999999999999999E-2</v>
      </c>
      <c r="AQ125" s="10">
        <v>2E-3</v>
      </c>
      <c r="AR125" s="10">
        <v>5.8999999999999997E-2</v>
      </c>
      <c r="AS125" s="10">
        <v>0.01</v>
      </c>
      <c r="AT125" s="10" t="s">
        <v>121</v>
      </c>
      <c r="AU125" s="10">
        <v>8.9999999999999993E-3</v>
      </c>
      <c r="AV125" s="10">
        <v>6.3490000000000002</v>
      </c>
      <c r="AW125" s="10">
        <v>0.14799999999999999</v>
      </c>
      <c r="AX125" s="10">
        <v>5.0000000000000001E-3</v>
      </c>
      <c r="AY125" s="10">
        <v>3.0000000000000001E-3</v>
      </c>
      <c r="AZ125" s="10">
        <v>0.23400000000000001</v>
      </c>
      <c r="BA125" s="10">
        <v>0.01</v>
      </c>
      <c r="BB125" s="10">
        <v>4.2839999999999998</v>
      </c>
      <c r="BC125" s="10">
        <v>6.7000000000000004E-2</v>
      </c>
      <c r="BD125" s="10">
        <v>0.88500000000000001</v>
      </c>
      <c r="BE125" s="10">
        <v>2.9000000000000001E-2</v>
      </c>
      <c r="BF125" s="10" t="s">
        <v>121</v>
      </c>
      <c r="BG125" s="10">
        <v>1.2999999999999999E-2</v>
      </c>
      <c r="BH125" s="10">
        <v>2.4809999999999999</v>
      </c>
      <c r="BI125" s="10">
        <v>0.50700000000000001</v>
      </c>
      <c r="BJ125" s="10" t="s">
        <v>121</v>
      </c>
      <c r="BK125" s="10">
        <v>5.0000000000000001E-3</v>
      </c>
      <c r="BL125" s="10" t="s">
        <v>121</v>
      </c>
      <c r="BM125" s="10">
        <v>5.0000000000000001E-3</v>
      </c>
      <c r="BN125" s="10">
        <v>24.123999999999999</v>
      </c>
      <c r="BO125" s="10">
        <v>1.0629999999999999</v>
      </c>
      <c r="BP125" s="10">
        <v>39.427999999999997</v>
      </c>
      <c r="BQ125" s="10">
        <v>0.86899999999999999</v>
      </c>
      <c r="BR125" s="10">
        <v>4.5999999999999999E-2</v>
      </c>
      <c r="BS125" s="10">
        <v>3.0000000000000001E-3</v>
      </c>
      <c r="BT125" s="10">
        <v>2.0129999999999999</v>
      </c>
      <c r="BU125" s="10">
        <v>0.14000000000000001</v>
      </c>
      <c r="BV125" s="10" t="s">
        <v>121</v>
      </c>
      <c r="BW125" s="10">
        <v>8.5999999999999993E-2</v>
      </c>
      <c r="BX125" s="10" t="s">
        <v>121</v>
      </c>
      <c r="BY125" s="10">
        <v>1.2999999999999999E-2</v>
      </c>
      <c r="BZ125" s="10">
        <v>0.92500000000000004</v>
      </c>
      <c r="CA125" s="10">
        <v>7.0000000000000007E-2</v>
      </c>
      <c r="CB125" s="10">
        <v>8.5570000000000004</v>
      </c>
      <c r="CC125" s="10">
        <v>3.379</v>
      </c>
      <c r="CD125" s="10">
        <v>0.33900000000000002</v>
      </c>
      <c r="CE125" s="10">
        <v>2.1999999999999999E-2</v>
      </c>
      <c r="CF125" s="10" t="s">
        <v>121</v>
      </c>
      <c r="CG125" s="10">
        <v>4.0000000000000001E-3</v>
      </c>
      <c r="CH125" s="10">
        <v>4.0000000000000001E-3</v>
      </c>
      <c r="CI125" s="10">
        <v>1E-3</v>
      </c>
      <c r="CJ125" s="10" t="s">
        <v>121</v>
      </c>
      <c r="CK125" s="10">
        <v>1.016</v>
      </c>
      <c r="CL125" s="10" t="s">
        <v>121</v>
      </c>
      <c r="CM125" s="10">
        <v>2E-3</v>
      </c>
      <c r="CN125" s="10">
        <v>4.0000000000000001E-3</v>
      </c>
      <c r="CO125" s="10">
        <v>1E-3</v>
      </c>
      <c r="CP125" s="10">
        <v>1.3640000000000001</v>
      </c>
      <c r="CQ125" s="10">
        <v>0.108</v>
      </c>
      <c r="CR125" s="10" t="s">
        <v>121</v>
      </c>
      <c r="CS125" s="10">
        <v>2E-3</v>
      </c>
      <c r="CT125" s="10" t="s">
        <v>121</v>
      </c>
      <c r="CU125" s="10">
        <v>28.667999999999999</v>
      </c>
      <c r="CV125" s="10">
        <v>0.501</v>
      </c>
      <c r="CW125" s="10">
        <v>0.01</v>
      </c>
      <c r="CX125" s="10">
        <v>1.4890000000000001</v>
      </c>
      <c r="CY125" s="10">
        <v>9.2999999999999999E-2</v>
      </c>
      <c r="CZ125" s="10" t="s">
        <v>121</v>
      </c>
      <c r="DA125" s="10">
        <v>2E-3</v>
      </c>
      <c r="DB125" s="10" t="s">
        <v>121</v>
      </c>
      <c r="DC125" s="10">
        <v>4.7E-2</v>
      </c>
      <c r="DD125" s="10">
        <v>0.114</v>
      </c>
      <c r="DE125" s="10">
        <v>3.1E-2</v>
      </c>
      <c r="DF125" s="10">
        <v>4.1210000000000004</v>
      </c>
      <c r="DG125" s="10">
        <v>6.5000000000000002E-2</v>
      </c>
      <c r="DH125" s="10">
        <v>2.6520000000000001</v>
      </c>
      <c r="DI125" s="98">
        <v>5.1999999999999998E-2</v>
      </c>
      <c r="DJ125" s="10" t="s">
        <v>121</v>
      </c>
      <c r="DK125" s="10">
        <v>2E-3</v>
      </c>
      <c r="DL125" s="61" t="str">
        <f t="shared" si="3"/>
        <v>Anlieferung 2-08</v>
      </c>
    </row>
    <row r="126" spans="1:132">
      <c r="A126" s="11">
        <v>44575</v>
      </c>
      <c r="B126" s="64" t="s">
        <v>937</v>
      </c>
      <c r="C126" s="25" t="s">
        <v>128</v>
      </c>
      <c r="H126" s="3" t="e">
        <f>((F126)/(E126/100))</f>
        <v>#DIV/0!</v>
      </c>
      <c r="I126" s="4" t="e">
        <f>E126/F126</f>
        <v>#DIV/0!</v>
      </c>
      <c r="J126" s="4" t="e">
        <f>100/G126</f>
        <v>#DIV/0!</v>
      </c>
      <c r="N126" s="37" t="e">
        <f>M126/(K126/100)</f>
        <v>#DIV/0!</v>
      </c>
      <c r="O126" s="37" t="e">
        <f>N126/J126</f>
        <v>#DIV/0!</v>
      </c>
      <c r="P126" s="5" t="e">
        <f>M126/(L126/100)</f>
        <v>#DIV/0!</v>
      </c>
      <c r="Q126" s="5" t="e">
        <f>P126*I126</f>
        <v>#DIV/0!</v>
      </c>
      <c r="U126" s="15" t="e">
        <f>100-(T126-R126)/S126*100</f>
        <v>#DIV/0!</v>
      </c>
      <c r="AB126" s="14" t="e">
        <f>((AE126-AC126)*(1000/AD126))*1000</f>
        <v>#DIV/0!</v>
      </c>
      <c r="AF126" s="7" t="e">
        <f>#REF!*0.8</f>
        <v>#REF!</v>
      </c>
      <c r="AH126" s="8" t="e">
        <f>((AG126)*(H126/100))</f>
        <v>#DIV/0!</v>
      </c>
      <c r="AI126" s="7" t="e">
        <f>AG126/AH126</f>
        <v>#DIV/0!</v>
      </c>
      <c r="AO126" s="52" t="s">
        <v>937</v>
      </c>
      <c r="AP126" s="10">
        <v>8.0000000000000002E-3</v>
      </c>
      <c r="AQ126" s="10">
        <v>2E-3</v>
      </c>
      <c r="AR126" s="10">
        <v>4.1000000000000002E-2</v>
      </c>
      <c r="AS126" s="10">
        <v>0.01</v>
      </c>
      <c r="AT126" s="10" t="s">
        <v>121</v>
      </c>
      <c r="AU126" s="10">
        <v>1.0999999999999999E-2</v>
      </c>
      <c r="AV126" s="10">
        <v>10.698</v>
      </c>
      <c r="AW126" s="10">
        <v>0.26500000000000001</v>
      </c>
      <c r="AX126" s="10">
        <v>7.0000000000000001E-3</v>
      </c>
      <c r="AY126" s="10">
        <v>4.0000000000000001E-3</v>
      </c>
      <c r="AZ126" s="10">
        <v>0.23400000000000001</v>
      </c>
      <c r="BA126" s="10">
        <v>0.01</v>
      </c>
      <c r="BB126" s="10">
        <v>4.992</v>
      </c>
      <c r="BC126" s="10">
        <v>7.6999999999999999E-2</v>
      </c>
      <c r="BD126" s="10">
        <v>2.1930000000000001</v>
      </c>
      <c r="BE126" s="10">
        <v>4.8000000000000001E-2</v>
      </c>
      <c r="BF126" s="10" t="s">
        <v>121</v>
      </c>
      <c r="BG126" s="10">
        <v>1.4999999999999999E-2</v>
      </c>
      <c r="BH126" s="10">
        <v>2.379</v>
      </c>
      <c r="BI126" s="10">
        <v>0.48899999999999999</v>
      </c>
      <c r="BJ126" s="10" t="s">
        <v>121</v>
      </c>
      <c r="BK126" s="10">
        <v>5.0000000000000001E-3</v>
      </c>
      <c r="BL126" s="10">
        <v>8.9999999999999993E-3</v>
      </c>
      <c r="BM126" s="10">
        <v>3.0000000000000001E-3</v>
      </c>
      <c r="BN126" s="10">
        <v>18.849</v>
      </c>
      <c r="BO126" s="10">
        <v>0.81799999999999995</v>
      </c>
      <c r="BP126" s="10">
        <v>37.098999999999997</v>
      </c>
      <c r="BQ126" s="10">
        <v>0.90300000000000002</v>
      </c>
      <c r="BR126" s="10">
        <v>1.7999999999999999E-2</v>
      </c>
      <c r="BS126" s="10">
        <v>2E-3</v>
      </c>
      <c r="BT126" s="10">
        <v>2.3639999999999999</v>
      </c>
      <c r="BU126" s="10">
        <v>0.153</v>
      </c>
      <c r="BV126" s="10" t="s">
        <v>121</v>
      </c>
      <c r="BW126" s="10">
        <v>9.4E-2</v>
      </c>
      <c r="BX126" s="10" t="s">
        <v>121</v>
      </c>
      <c r="BY126" s="10">
        <v>1.6E-2</v>
      </c>
      <c r="BZ126" s="10">
        <v>1.17</v>
      </c>
      <c r="CA126" s="10">
        <v>0.08</v>
      </c>
      <c r="CB126" s="10">
        <v>8.1349999999999998</v>
      </c>
      <c r="CC126" s="10">
        <v>3.3370000000000002</v>
      </c>
      <c r="CD126" s="10">
        <v>0.253</v>
      </c>
      <c r="CE126" s="10">
        <v>0.02</v>
      </c>
      <c r="CF126" s="10" t="s">
        <v>121</v>
      </c>
      <c r="CG126" s="10">
        <v>4.0000000000000001E-3</v>
      </c>
      <c r="CH126" s="10">
        <v>3.0000000000000001E-3</v>
      </c>
      <c r="CI126" s="10">
        <v>1E-3</v>
      </c>
      <c r="CJ126" s="10" t="s">
        <v>121</v>
      </c>
      <c r="CK126" s="10">
        <v>0.93500000000000005</v>
      </c>
      <c r="CL126" s="10" t="s">
        <v>121</v>
      </c>
      <c r="CM126" s="10">
        <v>2E-3</v>
      </c>
      <c r="CN126" s="10">
        <v>3.0000000000000001E-3</v>
      </c>
      <c r="CO126" s="10">
        <v>1E-3</v>
      </c>
      <c r="CP126" s="10">
        <v>1.365</v>
      </c>
      <c r="CQ126" s="10">
        <v>9.9000000000000005E-2</v>
      </c>
      <c r="CR126" s="10" t="s">
        <v>121</v>
      </c>
      <c r="CS126" s="10">
        <v>2E-3</v>
      </c>
      <c r="CT126" s="10" t="s">
        <v>121</v>
      </c>
      <c r="CU126" s="10">
        <v>26.652999999999999</v>
      </c>
      <c r="CV126" s="10">
        <v>0.32700000000000001</v>
      </c>
      <c r="CW126" s="10">
        <v>7.0000000000000001E-3</v>
      </c>
      <c r="CX126" s="10">
        <v>2.2690000000000001</v>
      </c>
      <c r="CY126" s="10">
        <v>9.6000000000000002E-2</v>
      </c>
      <c r="CZ126" s="10" t="s">
        <v>121</v>
      </c>
      <c r="DA126" s="10">
        <v>2E-3</v>
      </c>
      <c r="DB126" s="10" t="s">
        <v>121</v>
      </c>
      <c r="DC126" s="10">
        <v>4.3999999999999997E-2</v>
      </c>
      <c r="DD126" s="10" t="s">
        <v>121</v>
      </c>
      <c r="DE126" s="10">
        <v>5.0999999999999997E-2</v>
      </c>
      <c r="DF126" s="10">
        <v>5.181</v>
      </c>
      <c r="DG126" s="10">
        <v>7.9000000000000001E-2</v>
      </c>
      <c r="DH126" s="10">
        <v>2.4009999999999998</v>
      </c>
      <c r="DI126" s="98">
        <v>4.4999999999999998E-2</v>
      </c>
      <c r="DJ126" s="10" t="s">
        <v>121</v>
      </c>
      <c r="DK126" s="10">
        <v>2E-3</v>
      </c>
      <c r="DL126" s="61" t="str">
        <f t="shared" si="3"/>
        <v>Anlieferung 2-09</v>
      </c>
    </row>
    <row r="127" spans="1:132">
      <c r="A127" s="11">
        <v>44575</v>
      </c>
      <c r="B127" s="64" t="s">
        <v>938</v>
      </c>
      <c r="C127" s="25" t="s">
        <v>128</v>
      </c>
      <c r="H127" s="3" t="e">
        <f>((F127)/(E127/100))</f>
        <v>#DIV/0!</v>
      </c>
      <c r="I127" s="4" t="e">
        <f>E127/F127</f>
        <v>#DIV/0!</v>
      </c>
      <c r="J127" s="4" t="e">
        <f>100/G127</f>
        <v>#DIV/0!</v>
      </c>
      <c r="N127" s="37" t="e">
        <f>M127/(K127/100)</f>
        <v>#DIV/0!</v>
      </c>
      <c r="O127" s="37" t="e">
        <f>N127/J127</f>
        <v>#DIV/0!</v>
      </c>
      <c r="P127" s="5" t="e">
        <f>M127/(L127/100)</f>
        <v>#DIV/0!</v>
      </c>
      <c r="Q127" s="5" t="e">
        <f>P127*I127</f>
        <v>#DIV/0!</v>
      </c>
      <c r="U127" s="15" t="e">
        <f>100-(T127-R127)/S127*100</f>
        <v>#DIV/0!</v>
      </c>
      <c r="AB127" s="14" t="e">
        <f>((AE127-AC127)*(1000/AD127))*1000</f>
        <v>#DIV/0!</v>
      </c>
      <c r="AF127" s="7" t="e">
        <f>#REF!*0.8</f>
        <v>#REF!</v>
      </c>
      <c r="AH127" s="8" t="e">
        <f>((AG127)*(H127/100))</f>
        <v>#DIV/0!</v>
      </c>
      <c r="AI127" s="7" t="e">
        <f>AG127/AH127</f>
        <v>#DIV/0!</v>
      </c>
      <c r="AO127" s="52" t="s">
        <v>938</v>
      </c>
      <c r="AP127" s="10" t="s">
        <v>121</v>
      </c>
      <c r="AQ127" s="10">
        <v>5.0000000000000001E-3</v>
      </c>
      <c r="AR127" s="10" t="s">
        <v>121</v>
      </c>
      <c r="AS127" s="10">
        <v>0.01</v>
      </c>
      <c r="AT127" s="10" t="s">
        <v>121</v>
      </c>
      <c r="AU127" s="10">
        <v>7.0000000000000001E-3</v>
      </c>
      <c r="AV127" s="10">
        <v>7.06</v>
      </c>
      <c r="AW127" s="10">
        <v>0.108</v>
      </c>
      <c r="AX127" s="10">
        <v>0.01</v>
      </c>
      <c r="AY127" s="10">
        <v>3.0000000000000001E-3</v>
      </c>
      <c r="AZ127" s="10">
        <v>1.3959999999999999</v>
      </c>
      <c r="BA127" s="10">
        <v>1.7000000000000001E-2</v>
      </c>
      <c r="BB127" s="10">
        <v>12.552</v>
      </c>
      <c r="BC127" s="10">
        <v>0.13600000000000001</v>
      </c>
      <c r="BD127" s="10">
        <v>9.4149999999999991</v>
      </c>
      <c r="BE127" s="10">
        <v>8.5999999999999993E-2</v>
      </c>
      <c r="BF127" s="10" t="s">
        <v>121</v>
      </c>
      <c r="BG127" s="10">
        <v>8.0000000000000002E-3</v>
      </c>
      <c r="BH127" s="10">
        <v>2.2959999999999998</v>
      </c>
      <c r="BI127" s="10">
        <v>0.27400000000000002</v>
      </c>
      <c r="BJ127" s="10" t="s">
        <v>121</v>
      </c>
      <c r="BK127" s="10">
        <v>3.0000000000000001E-3</v>
      </c>
      <c r="BL127" s="10" t="s">
        <v>121</v>
      </c>
      <c r="BM127" s="10">
        <v>3.0000000000000001E-3</v>
      </c>
      <c r="BN127" s="10">
        <v>5.0999999999999997E-2</v>
      </c>
      <c r="BO127" s="10">
        <v>2.1000000000000001E-2</v>
      </c>
      <c r="BP127" s="10">
        <v>59.793999999999997</v>
      </c>
      <c r="BQ127" s="10">
        <v>0.39100000000000001</v>
      </c>
      <c r="BR127" s="10">
        <v>0.17499999999999999</v>
      </c>
      <c r="BS127" s="10">
        <v>4.0000000000000001E-3</v>
      </c>
      <c r="BT127" s="10">
        <v>2.206</v>
      </c>
      <c r="BU127" s="10">
        <v>9.0999999999999998E-2</v>
      </c>
      <c r="BV127" s="10">
        <v>6.7000000000000004E-2</v>
      </c>
      <c r="BW127" s="10">
        <v>3.0000000000000001E-3</v>
      </c>
      <c r="BX127" s="10" t="s">
        <v>121</v>
      </c>
      <c r="BY127" s="10">
        <v>2.1000000000000001E-2</v>
      </c>
      <c r="BZ127" s="10">
        <v>7.5999999999999998E-2</v>
      </c>
      <c r="CA127" s="10">
        <v>3.5999999999999997E-2</v>
      </c>
      <c r="CB127" s="10" t="s">
        <v>121</v>
      </c>
      <c r="CC127" s="10">
        <v>2.83</v>
      </c>
      <c r="CD127" s="10">
        <v>0.10299999999999999</v>
      </c>
      <c r="CE127" s="10">
        <v>1.4E-2</v>
      </c>
      <c r="CF127" s="10" t="s">
        <v>121</v>
      </c>
      <c r="CG127" s="10">
        <v>2E-3</v>
      </c>
      <c r="CH127" s="10" t="s">
        <v>121</v>
      </c>
      <c r="CI127" s="10">
        <v>2E-3</v>
      </c>
      <c r="CJ127" s="10">
        <v>0.27700000000000002</v>
      </c>
      <c r="CK127" s="10">
        <v>0.02</v>
      </c>
      <c r="CL127" s="10" t="s">
        <v>121</v>
      </c>
      <c r="CM127" s="10">
        <v>2E-3</v>
      </c>
      <c r="CN127" s="10" t="s">
        <v>121</v>
      </c>
      <c r="CO127" s="10">
        <v>2E-3</v>
      </c>
      <c r="CP127" s="10">
        <v>1.6319999999999999</v>
      </c>
      <c r="CQ127" s="10">
        <v>1.6E-2</v>
      </c>
      <c r="CR127" s="10" t="s">
        <v>121</v>
      </c>
      <c r="CS127" s="10">
        <v>2E-3</v>
      </c>
      <c r="CT127" s="10">
        <v>1.399</v>
      </c>
      <c r="CU127" s="10">
        <v>5.8000000000000003E-2</v>
      </c>
      <c r="CV127" s="10">
        <v>4.0000000000000001E-3</v>
      </c>
      <c r="CW127" s="10">
        <v>1E-3</v>
      </c>
      <c r="CX127" s="10">
        <v>0.14699999999999999</v>
      </c>
      <c r="CY127" s="10">
        <v>1.7000000000000001E-2</v>
      </c>
      <c r="CZ127" s="10" t="s">
        <v>121</v>
      </c>
      <c r="DA127" s="10">
        <v>2E-3</v>
      </c>
      <c r="DB127" s="10" t="s">
        <v>121</v>
      </c>
      <c r="DC127" s="10">
        <v>0.01</v>
      </c>
      <c r="DD127" s="10" t="s">
        <v>121</v>
      </c>
      <c r="DE127" s="10">
        <v>1.9E-2</v>
      </c>
      <c r="DF127" s="10">
        <v>1.3120000000000001</v>
      </c>
      <c r="DG127" s="10">
        <v>0.02</v>
      </c>
      <c r="DH127" s="10">
        <v>1.6E-2</v>
      </c>
      <c r="DI127" s="98">
        <v>1E-3</v>
      </c>
      <c r="DJ127" s="10" t="s">
        <v>121</v>
      </c>
      <c r="DK127" s="10">
        <v>2E-3</v>
      </c>
      <c r="DL127" s="61" t="str">
        <f t="shared" si="3"/>
        <v>Anlieferung 2-10</v>
      </c>
    </row>
    <row r="128" spans="1:132">
      <c r="A128" s="11">
        <v>44575</v>
      </c>
      <c r="B128" s="64" t="s">
        <v>939</v>
      </c>
      <c r="C128" s="25" t="s">
        <v>128</v>
      </c>
      <c r="H128" s="3" t="e">
        <f>((F128)/(E128/100))</f>
        <v>#DIV/0!</v>
      </c>
      <c r="I128" s="4" t="e">
        <f>E128/F128</f>
        <v>#DIV/0!</v>
      </c>
      <c r="J128" s="4" t="e">
        <f>100/G128</f>
        <v>#DIV/0!</v>
      </c>
      <c r="N128" s="37" t="e">
        <f>M128/(K128/100)</f>
        <v>#DIV/0!</v>
      </c>
      <c r="O128" s="37" t="e">
        <f>N128/J128</f>
        <v>#DIV/0!</v>
      </c>
      <c r="P128" s="5" t="e">
        <f>M128/(L128/100)</f>
        <v>#DIV/0!</v>
      </c>
      <c r="Q128" s="5" t="e">
        <f>P128*I128</f>
        <v>#DIV/0!</v>
      </c>
      <c r="U128" s="15" t="e">
        <f>100-(T128-R128)/S128*100</f>
        <v>#DIV/0!</v>
      </c>
      <c r="AB128" s="14" t="e">
        <f>((AE128-AC128)*(1000/AD128))*1000</f>
        <v>#DIV/0!</v>
      </c>
      <c r="AF128" s="7" t="e">
        <f>#REF!*0.8</f>
        <v>#REF!</v>
      </c>
      <c r="AH128" s="8" t="e">
        <f>((AG128)*(H128/100))</f>
        <v>#DIV/0!</v>
      </c>
      <c r="AI128" s="7" t="e">
        <f>AG128/AH128</f>
        <v>#DIV/0!</v>
      </c>
      <c r="AO128" s="52" t="s">
        <v>939</v>
      </c>
      <c r="AP128" s="10">
        <v>1.7000000000000001E-2</v>
      </c>
      <c r="AQ128" s="10">
        <v>7.0000000000000001E-3</v>
      </c>
      <c r="AR128" s="10" t="s">
        <v>121</v>
      </c>
      <c r="AS128" s="10">
        <v>2.1000000000000001E-2</v>
      </c>
      <c r="AT128" s="10" t="s">
        <v>121</v>
      </c>
      <c r="AU128" s="10">
        <v>8.0000000000000002E-3</v>
      </c>
      <c r="AV128" s="10">
        <v>7.4269999999999996</v>
      </c>
      <c r="AW128" s="10">
        <v>0.182</v>
      </c>
      <c r="AX128" s="10" t="s">
        <v>121</v>
      </c>
      <c r="AY128" s="10">
        <v>5.0000000000000001E-3</v>
      </c>
      <c r="AZ128" s="10">
        <v>1.625</v>
      </c>
      <c r="BA128" s="10">
        <v>2.9000000000000001E-2</v>
      </c>
      <c r="BB128" s="10">
        <v>0.45200000000000001</v>
      </c>
      <c r="BC128" s="10">
        <v>1.4E-2</v>
      </c>
      <c r="BD128" s="10">
        <v>24.853000000000002</v>
      </c>
      <c r="BE128" s="10">
        <v>0.50700000000000001</v>
      </c>
      <c r="BF128" s="10" t="s">
        <v>121</v>
      </c>
      <c r="BG128" s="10">
        <v>6.0000000000000001E-3</v>
      </c>
      <c r="BH128" s="10">
        <v>1.992</v>
      </c>
      <c r="BI128" s="10">
        <v>0.35099999999999998</v>
      </c>
      <c r="BJ128" s="10">
        <v>1.4999999999999999E-2</v>
      </c>
      <c r="BK128" s="10">
        <v>6.0000000000000001E-3</v>
      </c>
      <c r="BL128" s="10" t="s">
        <v>121</v>
      </c>
      <c r="BM128" s="10">
        <v>5.0000000000000001E-3</v>
      </c>
      <c r="BN128" s="10">
        <v>0.04</v>
      </c>
      <c r="BO128" s="10">
        <v>2.1999999999999999E-2</v>
      </c>
      <c r="BP128" s="10">
        <v>53.750999999999998</v>
      </c>
      <c r="BQ128" s="10">
        <v>0.53400000000000003</v>
      </c>
      <c r="BR128" s="10">
        <v>1.7170000000000001</v>
      </c>
      <c r="BS128" s="10">
        <v>0.03</v>
      </c>
      <c r="BT128" s="10">
        <v>1.161</v>
      </c>
      <c r="BU128" s="10">
        <v>0.106</v>
      </c>
      <c r="BV128" s="10" t="s">
        <v>121</v>
      </c>
      <c r="BW128" s="10">
        <v>0.1</v>
      </c>
      <c r="BX128" s="10" t="s">
        <v>121</v>
      </c>
      <c r="BY128" s="10">
        <v>3.7999999999999999E-2</v>
      </c>
      <c r="BZ128" s="10">
        <v>0.16300000000000001</v>
      </c>
      <c r="CA128" s="10">
        <v>0.05</v>
      </c>
      <c r="CB128" s="10" t="s">
        <v>121</v>
      </c>
      <c r="CC128" s="10">
        <v>5.1509999999999998</v>
      </c>
      <c r="CD128" s="10">
        <v>0.129</v>
      </c>
      <c r="CE128" s="10">
        <v>1.7999999999999999E-2</v>
      </c>
      <c r="CF128" s="10" t="s">
        <v>121</v>
      </c>
      <c r="CG128" s="10">
        <v>3.0000000000000001E-3</v>
      </c>
      <c r="CH128" s="10" t="s">
        <v>121</v>
      </c>
      <c r="CI128" s="10">
        <v>2E-3</v>
      </c>
      <c r="CJ128" s="10" t="s">
        <v>121</v>
      </c>
      <c r="CK128" s="10">
        <v>0.75600000000000001</v>
      </c>
      <c r="CL128" s="10" t="s">
        <v>121</v>
      </c>
      <c r="CM128" s="10">
        <v>2E-3</v>
      </c>
      <c r="CN128" s="10">
        <v>8.9999999999999993E-3</v>
      </c>
      <c r="CO128" s="10">
        <v>2E-3</v>
      </c>
      <c r="CP128" s="10">
        <v>0.99199999999999999</v>
      </c>
      <c r="CQ128" s="10">
        <v>4.4999999999999998E-2</v>
      </c>
      <c r="CR128" s="10" t="s">
        <v>121</v>
      </c>
      <c r="CS128" s="10">
        <v>7.0000000000000001E-3</v>
      </c>
      <c r="CT128" s="10" t="s">
        <v>121</v>
      </c>
      <c r="CU128" s="10">
        <v>21.742999999999999</v>
      </c>
      <c r="CV128" s="10">
        <v>5.0000000000000001E-3</v>
      </c>
      <c r="CW128" s="10">
        <v>1E-3</v>
      </c>
      <c r="CX128" s="10">
        <v>0.14000000000000001</v>
      </c>
      <c r="CY128" s="10">
        <v>1.7000000000000001E-2</v>
      </c>
      <c r="CZ128" s="10" t="s">
        <v>121</v>
      </c>
      <c r="DA128" s="10">
        <v>3.0000000000000001E-3</v>
      </c>
      <c r="DB128" s="10">
        <v>1.7000000000000001E-2</v>
      </c>
      <c r="DC128" s="10">
        <v>7.0000000000000001E-3</v>
      </c>
      <c r="DD128" s="10" t="s">
        <v>121</v>
      </c>
      <c r="DE128" s="10">
        <v>4.8000000000000001E-2</v>
      </c>
      <c r="DF128" s="10">
        <v>4.1100000000000003</v>
      </c>
      <c r="DG128" s="10">
        <v>8.3000000000000004E-2</v>
      </c>
      <c r="DH128" s="10">
        <v>1.333</v>
      </c>
      <c r="DI128" s="98">
        <v>2.1999999999999999E-2</v>
      </c>
      <c r="DJ128" s="10" t="s">
        <v>121</v>
      </c>
      <c r="DK128" s="10">
        <v>2E-3</v>
      </c>
      <c r="DL128" s="61" t="str">
        <f t="shared" si="3"/>
        <v>Anlieferung 2-11</v>
      </c>
    </row>
    <row r="129" spans="1:132">
      <c r="A129" s="11">
        <v>44575</v>
      </c>
      <c r="B129" s="64" t="s">
        <v>940</v>
      </c>
      <c r="C129" s="25" t="s">
        <v>128</v>
      </c>
      <c r="H129" s="3" t="e">
        <f>((F129)/(E129/100))</f>
        <v>#DIV/0!</v>
      </c>
      <c r="I129" s="4" t="e">
        <f>E129/F129</f>
        <v>#DIV/0!</v>
      </c>
      <c r="J129" s="4" t="e">
        <f>100/G129</f>
        <v>#DIV/0!</v>
      </c>
      <c r="N129" s="37" t="e">
        <f>M129/(K129/100)</f>
        <v>#DIV/0!</v>
      </c>
      <c r="O129" s="37" t="e">
        <f>N129/J129</f>
        <v>#DIV/0!</v>
      </c>
      <c r="P129" s="5" t="e">
        <f>M129/(L129/100)</f>
        <v>#DIV/0!</v>
      </c>
      <c r="Q129" s="5" t="e">
        <f>P129*I129</f>
        <v>#DIV/0!</v>
      </c>
      <c r="U129" s="15" t="e">
        <f>100-(T129-R129)/S129*100</f>
        <v>#DIV/0!</v>
      </c>
      <c r="AB129" s="14" t="e">
        <f>((AE129-AC129)*(1000/AD129))*1000</f>
        <v>#DIV/0!</v>
      </c>
      <c r="AF129" s="7" t="e">
        <f>#REF!*0.8</f>
        <v>#REF!</v>
      </c>
      <c r="AH129" s="8" t="e">
        <f>((AG129)*(H129/100))</f>
        <v>#DIV/0!</v>
      </c>
      <c r="AI129" s="7" t="e">
        <f>AG129/AH129</f>
        <v>#DIV/0!</v>
      </c>
      <c r="AO129" s="52" t="s">
        <v>940</v>
      </c>
      <c r="AP129" s="10">
        <v>7.0999999999999994E-2</v>
      </c>
      <c r="AQ129" s="10">
        <v>8.9999999999999993E-3</v>
      </c>
      <c r="AR129" s="10">
        <v>3.3000000000000002E-2</v>
      </c>
      <c r="AS129" s="10">
        <v>8.0000000000000002E-3</v>
      </c>
      <c r="AT129" s="10" t="s">
        <v>121</v>
      </c>
      <c r="AU129" s="10">
        <v>7.0000000000000001E-3</v>
      </c>
      <c r="AV129" s="10">
        <v>4.6550000000000002</v>
      </c>
      <c r="AW129" s="10">
        <v>9.4E-2</v>
      </c>
      <c r="AX129" s="10" t="s">
        <v>121</v>
      </c>
      <c r="AY129" s="10">
        <v>4.0000000000000001E-3</v>
      </c>
      <c r="AZ129" s="10">
        <v>1.7669999999999999</v>
      </c>
      <c r="BA129" s="10">
        <v>3.3000000000000002E-2</v>
      </c>
      <c r="BB129" s="10">
        <v>0.106</v>
      </c>
      <c r="BC129" s="10">
        <v>6.0000000000000001E-3</v>
      </c>
      <c r="BD129" s="10">
        <v>12.875999999999999</v>
      </c>
      <c r="BE129" s="10">
        <v>0.21299999999999999</v>
      </c>
      <c r="BF129" s="10" t="s">
        <v>121</v>
      </c>
      <c r="BG129" s="10">
        <v>1.0999999999999999E-2</v>
      </c>
      <c r="BH129" s="10">
        <v>1.0569999999999999</v>
      </c>
      <c r="BI129" s="10">
        <v>0.28999999999999998</v>
      </c>
      <c r="BJ129" s="10">
        <v>0.03</v>
      </c>
      <c r="BK129" s="10">
        <v>8.0000000000000002E-3</v>
      </c>
      <c r="BL129" s="10" t="s">
        <v>121</v>
      </c>
      <c r="BM129" s="10">
        <v>5.0000000000000001E-3</v>
      </c>
      <c r="BN129" s="10">
        <v>5.9249999999999998</v>
      </c>
      <c r="BO129" s="10">
        <v>0.214</v>
      </c>
      <c r="BP129" s="10">
        <v>64.995000000000005</v>
      </c>
      <c r="BQ129" s="10">
        <v>0.42399999999999999</v>
      </c>
      <c r="BR129" s="10">
        <v>4.274</v>
      </c>
      <c r="BS129" s="10">
        <v>6.0999999999999999E-2</v>
      </c>
      <c r="BT129" s="10">
        <v>1.724</v>
      </c>
      <c r="BU129" s="10">
        <v>0.105</v>
      </c>
      <c r="BV129" s="10">
        <v>0.09</v>
      </c>
      <c r="BW129" s="10">
        <v>4.2000000000000003E-2</v>
      </c>
      <c r="BX129" s="10" t="s">
        <v>121</v>
      </c>
      <c r="BY129" s="10">
        <v>4.4999999999999998E-2</v>
      </c>
      <c r="BZ129" s="10">
        <v>0.32100000000000001</v>
      </c>
      <c r="CA129" s="10">
        <v>4.2999999999999997E-2</v>
      </c>
      <c r="CB129" s="10" t="s">
        <v>121</v>
      </c>
      <c r="CC129" s="10">
        <v>3.218</v>
      </c>
      <c r="CD129" s="10">
        <v>0.22500000000000001</v>
      </c>
      <c r="CE129" s="10">
        <v>2.1000000000000001E-2</v>
      </c>
      <c r="CF129" s="10" t="s">
        <v>121</v>
      </c>
      <c r="CG129" s="10">
        <v>2E-3</v>
      </c>
      <c r="CH129" s="10" t="s">
        <v>121</v>
      </c>
      <c r="CI129" s="10">
        <v>2E-3</v>
      </c>
      <c r="CJ129" s="10" t="s">
        <v>121</v>
      </c>
      <c r="CK129" s="10">
        <v>0.84899999999999998</v>
      </c>
      <c r="CL129" s="10" t="s">
        <v>121</v>
      </c>
      <c r="CM129" s="10">
        <v>2E-3</v>
      </c>
      <c r="CN129" s="10">
        <v>2.8000000000000001E-2</v>
      </c>
      <c r="CO129" s="10">
        <v>3.0000000000000001E-3</v>
      </c>
      <c r="CP129" s="10">
        <v>1.2330000000000001</v>
      </c>
      <c r="CQ129" s="10">
        <v>6.3E-2</v>
      </c>
      <c r="CR129" s="10">
        <v>1.4999999999999999E-2</v>
      </c>
      <c r="CS129" s="10">
        <v>3.0000000000000001E-3</v>
      </c>
      <c r="CT129" s="10" t="s">
        <v>121</v>
      </c>
      <c r="CU129" s="10">
        <v>22.23</v>
      </c>
      <c r="CV129" s="10">
        <v>0.11600000000000001</v>
      </c>
      <c r="CW129" s="10">
        <v>3.0000000000000001E-3</v>
      </c>
      <c r="CX129" s="10">
        <v>0.13800000000000001</v>
      </c>
      <c r="CY129" s="10">
        <v>0.05</v>
      </c>
      <c r="CZ129" s="10" t="s">
        <v>121</v>
      </c>
      <c r="DA129" s="10">
        <v>3.0000000000000001E-3</v>
      </c>
      <c r="DB129" s="10" t="s">
        <v>121</v>
      </c>
      <c r="DC129" s="10">
        <v>5.0999999999999997E-2</v>
      </c>
      <c r="DD129" s="10" t="s">
        <v>121</v>
      </c>
      <c r="DE129" s="10">
        <v>2.3E-2</v>
      </c>
      <c r="DF129" s="10">
        <v>0.21099999999999999</v>
      </c>
      <c r="DG129" s="10">
        <v>7.0000000000000001E-3</v>
      </c>
      <c r="DH129" s="10">
        <v>0.10199999999999999</v>
      </c>
      <c r="DI129" s="98">
        <v>3.0000000000000001E-3</v>
      </c>
      <c r="DJ129" s="10" t="s">
        <v>121</v>
      </c>
      <c r="DK129" s="10">
        <v>2E-3</v>
      </c>
      <c r="DL129" s="61" t="str">
        <f t="shared" si="3"/>
        <v>Anlieferung 2-12</v>
      </c>
    </row>
    <row r="130" spans="1:132">
      <c r="A130" s="11">
        <v>44575</v>
      </c>
      <c r="B130" s="64" t="s">
        <v>941</v>
      </c>
      <c r="C130" s="25" t="s">
        <v>128</v>
      </c>
      <c r="H130" s="3" t="e">
        <f>((F130)/(E130/100))</f>
        <v>#DIV/0!</v>
      </c>
      <c r="I130" s="4" t="e">
        <f>E130/F130</f>
        <v>#DIV/0!</v>
      </c>
      <c r="J130" s="4" t="e">
        <f>100/G130</f>
        <v>#DIV/0!</v>
      </c>
      <c r="N130" s="37" t="e">
        <f>M130/(K130/100)</f>
        <v>#DIV/0!</v>
      </c>
      <c r="O130" s="37" t="e">
        <f>N130/J130</f>
        <v>#DIV/0!</v>
      </c>
      <c r="P130" s="5" t="e">
        <f>M130/(L130/100)</f>
        <v>#DIV/0!</v>
      </c>
      <c r="Q130" s="5" t="e">
        <f>P130*I130</f>
        <v>#DIV/0!</v>
      </c>
      <c r="U130" s="15" t="e">
        <f>100-(T130-R130)/S130*100</f>
        <v>#DIV/0!</v>
      </c>
      <c r="AB130" s="14" t="e">
        <f>((AE130-AC130)*(1000/AD130))*1000</f>
        <v>#DIV/0!</v>
      </c>
      <c r="AF130" s="7" t="e">
        <f>#REF!*0.8</f>
        <v>#REF!</v>
      </c>
      <c r="AH130" s="8" t="e">
        <f>((AG130)*(H130/100))</f>
        <v>#DIV/0!</v>
      </c>
      <c r="AI130" s="7" t="e">
        <f>AG130/AH130</f>
        <v>#DIV/0!</v>
      </c>
      <c r="AO130" s="52" t="s">
        <v>941</v>
      </c>
      <c r="AP130" s="10" t="s">
        <v>121</v>
      </c>
      <c r="AQ130" s="10">
        <v>4.0000000000000001E-3</v>
      </c>
      <c r="AR130" s="10">
        <v>4.1000000000000002E-2</v>
      </c>
      <c r="AS130" s="10">
        <v>8.0000000000000002E-3</v>
      </c>
      <c r="AT130" s="10" t="s">
        <v>121</v>
      </c>
      <c r="AU130" s="10">
        <v>7.0000000000000001E-3</v>
      </c>
      <c r="AV130" s="10">
        <v>4.274</v>
      </c>
      <c r="AW130" s="10">
        <v>8.5000000000000006E-2</v>
      </c>
      <c r="AX130" s="10" t="s">
        <v>121</v>
      </c>
      <c r="AY130" s="10">
        <v>4.0000000000000001E-3</v>
      </c>
      <c r="AZ130" s="10">
        <v>0.60699999999999998</v>
      </c>
      <c r="BA130" s="10">
        <v>1.4E-2</v>
      </c>
      <c r="BB130" s="10">
        <v>6.7539999999999996</v>
      </c>
      <c r="BC130" s="10">
        <v>9.8000000000000004E-2</v>
      </c>
      <c r="BD130" s="10">
        <v>14.039</v>
      </c>
      <c r="BE130" s="10">
        <v>0.20699999999999999</v>
      </c>
      <c r="BF130" s="10" t="s">
        <v>121</v>
      </c>
      <c r="BG130" s="10">
        <v>7.0000000000000001E-3</v>
      </c>
      <c r="BH130" s="10">
        <v>1.954</v>
      </c>
      <c r="BI130" s="10">
        <v>0.35199999999999998</v>
      </c>
      <c r="BJ130" s="10">
        <v>7.0000000000000001E-3</v>
      </c>
      <c r="BK130" s="10">
        <v>3.0000000000000001E-3</v>
      </c>
      <c r="BL130" s="10">
        <v>6.0000000000000001E-3</v>
      </c>
      <c r="BM130" s="10">
        <v>3.0000000000000001E-3</v>
      </c>
      <c r="BN130" s="10">
        <v>8.702</v>
      </c>
      <c r="BO130" s="10">
        <v>0.31900000000000001</v>
      </c>
      <c r="BP130" s="10">
        <v>49.343000000000004</v>
      </c>
      <c r="BQ130" s="10">
        <v>0.61</v>
      </c>
      <c r="BR130" s="10">
        <v>0.29199999999999998</v>
      </c>
      <c r="BS130" s="10">
        <v>7.0000000000000001E-3</v>
      </c>
      <c r="BT130" s="10">
        <v>2.097</v>
      </c>
      <c r="BU130" s="10">
        <v>0.113</v>
      </c>
      <c r="BV130" s="10" t="s">
        <v>121</v>
      </c>
      <c r="BW130" s="10">
        <v>6.8000000000000005E-2</v>
      </c>
      <c r="BX130" s="10" t="s">
        <v>121</v>
      </c>
      <c r="BY130" s="10">
        <v>2.9000000000000001E-2</v>
      </c>
      <c r="BZ130" s="10">
        <v>0.34899999999999998</v>
      </c>
      <c r="CA130" s="10">
        <v>0.04</v>
      </c>
      <c r="CB130" s="10">
        <v>5.2809999999999997</v>
      </c>
      <c r="CC130" s="10">
        <v>2.4470000000000001</v>
      </c>
      <c r="CD130" s="10">
        <v>0.23300000000000001</v>
      </c>
      <c r="CE130" s="10">
        <v>1.7000000000000001E-2</v>
      </c>
      <c r="CF130" s="10" t="s">
        <v>121</v>
      </c>
      <c r="CG130" s="10">
        <v>3.0000000000000001E-3</v>
      </c>
      <c r="CH130" s="10">
        <v>2E-3</v>
      </c>
      <c r="CI130" s="10">
        <v>1E-3</v>
      </c>
      <c r="CJ130" s="10" t="s">
        <v>121</v>
      </c>
      <c r="CK130" s="10">
        <v>0.74099999999999999</v>
      </c>
      <c r="CL130" s="10" t="s">
        <v>121</v>
      </c>
      <c r="CM130" s="10">
        <v>2E-3</v>
      </c>
      <c r="CN130" s="10">
        <v>3.0000000000000001E-3</v>
      </c>
      <c r="CO130" s="10">
        <v>1E-3</v>
      </c>
      <c r="CP130" s="10">
        <v>0.876</v>
      </c>
      <c r="CQ130" s="10">
        <v>4.5999999999999999E-2</v>
      </c>
      <c r="CR130" s="10" t="s">
        <v>121</v>
      </c>
      <c r="CS130" s="10">
        <v>2E-3</v>
      </c>
      <c r="CT130" s="10" t="s">
        <v>121</v>
      </c>
      <c r="CU130" s="10">
        <v>21.834</v>
      </c>
      <c r="CV130" s="10">
        <v>0.18</v>
      </c>
      <c r="CW130" s="10">
        <v>4.0000000000000001E-3</v>
      </c>
      <c r="CX130" s="10">
        <v>0.47099999999999997</v>
      </c>
      <c r="CY130" s="10">
        <v>5.8000000000000003E-2</v>
      </c>
      <c r="CZ130" s="10" t="s">
        <v>121</v>
      </c>
      <c r="DA130" s="10">
        <v>2E-3</v>
      </c>
      <c r="DB130" s="10" t="s">
        <v>121</v>
      </c>
      <c r="DC130" s="10">
        <v>4.7E-2</v>
      </c>
      <c r="DD130" s="10" t="s">
        <v>121</v>
      </c>
      <c r="DE130" s="10">
        <v>3.5999999999999997E-2</v>
      </c>
      <c r="DF130" s="10">
        <v>3.1</v>
      </c>
      <c r="DG130" s="10">
        <v>4.7E-2</v>
      </c>
      <c r="DH130" s="10">
        <v>1.369</v>
      </c>
      <c r="DI130" s="98">
        <v>2.1999999999999999E-2</v>
      </c>
      <c r="DJ130" s="10" t="s">
        <v>121</v>
      </c>
      <c r="DK130" s="10">
        <v>2E-3</v>
      </c>
      <c r="DL130" s="61" t="str">
        <f t="shared" si="3"/>
        <v>Anlieferung 2-13</v>
      </c>
    </row>
    <row r="131" spans="1:132">
      <c r="A131" s="11">
        <v>44575</v>
      </c>
      <c r="B131" s="64" t="s">
        <v>154</v>
      </c>
      <c r="C131" s="25" t="s">
        <v>128</v>
      </c>
      <c r="H131" s="3" t="e">
        <f>((F131)/(E131/100))</f>
        <v>#DIV/0!</v>
      </c>
      <c r="I131" s="4" t="e">
        <f>E131/F131</f>
        <v>#DIV/0!</v>
      </c>
      <c r="J131" s="4" t="e">
        <f>100/G131</f>
        <v>#DIV/0!</v>
      </c>
      <c r="N131" s="37" t="e">
        <f>M131/(K131/100)</f>
        <v>#DIV/0!</v>
      </c>
      <c r="O131" s="37" t="e">
        <f>N131/J131</f>
        <v>#DIV/0!</v>
      </c>
      <c r="P131" s="5" t="e">
        <f>M131/(L131/100)</f>
        <v>#DIV/0!</v>
      </c>
      <c r="Q131" s="5" t="e">
        <f>P131*I131</f>
        <v>#DIV/0!</v>
      </c>
      <c r="U131" s="15" t="e">
        <f>100-(T131-R131)/S131*100</f>
        <v>#DIV/0!</v>
      </c>
      <c r="AB131" s="14" t="e">
        <f>((AE131-AC131)*(1000/AD131))*1000</f>
        <v>#DIV/0!</v>
      </c>
      <c r="AF131" s="7" t="e">
        <f>#REF!*0.8</f>
        <v>#REF!</v>
      </c>
      <c r="AH131" s="8" t="e">
        <f>((AG131)*(H131/100))</f>
        <v>#DIV/0!</v>
      </c>
      <c r="AI131" s="7" t="e">
        <f>AG131/AH131</f>
        <v>#DIV/0!</v>
      </c>
      <c r="AO131" s="52" t="s">
        <v>154</v>
      </c>
      <c r="AP131" s="10">
        <v>8.0000000000000002E-3</v>
      </c>
      <c r="AQ131" s="10">
        <v>2E-3</v>
      </c>
      <c r="AR131" s="10">
        <v>6.9000000000000006E-2</v>
      </c>
      <c r="AS131" s="10">
        <v>7.0000000000000001E-3</v>
      </c>
      <c r="AT131" s="10" t="s">
        <v>121</v>
      </c>
      <c r="AU131" s="10">
        <v>5.0000000000000001E-3</v>
      </c>
      <c r="AV131" s="10">
        <v>1.383</v>
      </c>
      <c r="AW131" s="10">
        <v>2.1999999999999999E-2</v>
      </c>
      <c r="AX131" s="10">
        <v>3.0000000000000001E-3</v>
      </c>
      <c r="AY131" s="10">
        <v>2E-3</v>
      </c>
      <c r="AZ131" s="10">
        <v>0.39900000000000002</v>
      </c>
      <c r="BA131" s="10">
        <v>1.2E-2</v>
      </c>
      <c r="BB131" s="10">
        <v>0.56100000000000005</v>
      </c>
      <c r="BC131" s="10">
        <v>1.2E-2</v>
      </c>
      <c r="BD131" s="10">
        <v>9.2810000000000006</v>
      </c>
      <c r="BE131" s="10">
        <v>0.123</v>
      </c>
      <c r="BF131" s="10" t="s">
        <v>121</v>
      </c>
      <c r="BG131" s="10">
        <v>7.0000000000000001E-3</v>
      </c>
      <c r="BH131" s="10">
        <v>1.038</v>
      </c>
      <c r="BI131" s="10">
        <v>0.30599999999999999</v>
      </c>
      <c r="BJ131" s="10">
        <v>4.0000000000000001E-3</v>
      </c>
      <c r="BK131" s="10">
        <v>2E-3</v>
      </c>
      <c r="BL131" s="10">
        <v>0.01</v>
      </c>
      <c r="BM131" s="10">
        <v>2E-3</v>
      </c>
      <c r="BN131" s="10">
        <v>14.182</v>
      </c>
      <c r="BO131" s="10">
        <v>0.47699999999999998</v>
      </c>
      <c r="BP131" s="10">
        <v>59.505000000000003</v>
      </c>
      <c r="BQ131" s="10">
        <v>0.40200000000000002</v>
      </c>
      <c r="BR131" s="10">
        <v>0.13600000000000001</v>
      </c>
      <c r="BS131" s="10">
        <v>3.0000000000000001E-3</v>
      </c>
      <c r="BT131" s="10">
        <v>7.9480000000000004</v>
      </c>
      <c r="BU131" s="10">
        <v>0.32500000000000001</v>
      </c>
      <c r="BV131" s="10">
        <v>7.2999999999999995E-2</v>
      </c>
      <c r="BW131" s="10">
        <v>3.7999999999999999E-2</v>
      </c>
      <c r="BX131" s="10" t="s">
        <v>121</v>
      </c>
      <c r="BY131" s="10">
        <v>2.3E-2</v>
      </c>
      <c r="BZ131" s="10">
        <v>0.245</v>
      </c>
      <c r="CA131" s="10">
        <v>3.3000000000000002E-2</v>
      </c>
      <c r="CB131" s="10" t="s">
        <v>121</v>
      </c>
      <c r="CC131" s="10">
        <v>5.282</v>
      </c>
      <c r="CD131" s="10">
        <v>0.27500000000000002</v>
      </c>
      <c r="CE131" s="10">
        <v>1.6E-2</v>
      </c>
      <c r="CF131" s="10">
        <v>3.0000000000000001E-3</v>
      </c>
      <c r="CG131" s="10">
        <v>1E-3</v>
      </c>
      <c r="CH131" s="10">
        <v>2E-3</v>
      </c>
      <c r="CI131" s="10">
        <v>1E-3</v>
      </c>
      <c r="CJ131" s="10" t="s">
        <v>121</v>
      </c>
      <c r="CK131" s="10">
        <v>0.85399999999999998</v>
      </c>
      <c r="CL131" s="10" t="s">
        <v>121</v>
      </c>
      <c r="CM131" s="10">
        <v>2E-3</v>
      </c>
      <c r="CN131" s="10">
        <v>3.0000000000000001E-3</v>
      </c>
      <c r="CO131" s="10">
        <v>1E-3</v>
      </c>
      <c r="CP131" s="10">
        <v>0.96399999999999997</v>
      </c>
      <c r="CQ131" s="10">
        <v>0.05</v>
      </c>
      <c r="CR131" s="10" t="s">
        <v>121</v>
      </c>
      <c r="CS131" s="10">
        <v>3.0000000000000001E-3</v>
      </c>
      <c r="CT131" s="10" t="s">
        <v>121</v>
      </c>
      <c r="CU131" s="10">
        <v>21.056999999999999</v>
      </c>
      <c r="CV131" s="10">
        <v>0.32100000000000001</v>
      </c>
      <c r="CW131" s="10">
        <v>5.0000000000000001E-3</v>
      </c>
      <c r="CX131" s="10" t="s">
        <v>121</v>
      </c>
      <c r="CY131" s="10">
        <v>0.10299999999999999</v>
      </c>
      <c r="CZ131" s="10">
        <v>2E-3</v>
      </c>
      <c r="DA131" s="10">
        <v>1E-3</v>
      </c>
      <c r="DB131" s="10" t="s">
        <v>121</v>
      </c>
      <c r="DC131" s="10">
        <v>4.1000000000000002E-2</v>
      </c>
      <c r="DD131" s="10" t="s">
        <v>121</v>
      </c>
      <c r="DE131" s="10">
        <v>3.3000000000000002E-2</v>
      </c>
      <c r="DF131" s="10">
        <v>3.302</v>
      </c>
      <c r="DG131" s="10">
        <v>4.2000000000000003E-2</v>
      </c>
      <c r="DH131" s="10">
        <v>0.26300000000000001</v>
      </c>
      <c r="DI131" s="98">
        <v>4.0000000000000001E-3</v>
      </c>
      <c r="DJ131" s="10" t="s">
        <v>121</v>
      </c>
      <c r="DK131" s="10">
        <v>2E-3</v>
      </c>
      <c r="DL131" s="61" t="str">
        <f t="shared" si="3"/>
        <v>Anlieferung 2-14</v>
      </c>
    </row>
    <row r="132" spans="1:132">
      <c r="A132" s="11">
        <v>44575</v>
      </c>
      <c r="B132" s="64" t="s">
        <v>155</v>
      </c>
      <c r="C132" s="25" t="s">
        <v>128</v>
      </c>
      <c r="H132" s="3" t="e">
        <f>((F132)/(E132/100))</f>
        <v>#DIV/0!</v>
      </c>
      <c r="I132" s="4" t="e">
        <f>E132/F132</f>
        <v>#DIV/0!</v>
      </c>
      <c r="J132" s="4" t="e">
        <f>100/G132</f>
        <v>#DIV/0!</v>
      </c>
      <c r="N132" s="37" t="e">
        <f>M132/(K132/100)</f>
        <v>#DIV/0!</v>
      </c>
      <c r="O132" s="37" t="e">
        <f>N132/J132</f>
        <v>#DIV/0!</v>
      </c>
      <c r="P132" s="5" t="e">
        <f>M132/(L132/100)</f>
        <v>#DIV/0!</v>
      </c>
      <c r="Q132" s="5" t="e">
        <f>P132*I132</f>
        <v>#DIV/0!</v>
      </c>
      <c r="U132" s="15" t="e">
        <f>100-(T132-R132)/S132*100</f>
        <v>#DIV/0!</v>
      </c>
      <c r="AB132" s="14" t="e">
        <f>((AE132-AC132)*(1000/AD132))*1000</f>
        <v>#DIV/0!</v>
      </c>
      <c r="AF132" s="7" t="e">
        <f>#REF!*0.8</f>
        <v>#REF!</v>
      </c>
      <c r="AH132" s="8" t="e">
        <f>((AG132)*(H132/100))</f>
        <v>#DIV/0!</v>
      </c>
      <c r="AI132" s="7" t="e">
        <f>AG132/AH132</f>
        <v>#DIV/0!</v>
      </c>
      <c r="AO132" s="52" t="s">
        <v>155</v>
      </c>
      <c r="AP132" s="10">
        <v>0.01</v>
      </c>
      <c r="AQ132" s="10">
        <v>3.0000000000000001E-3</v>
      </c>
      <c r="AR132" s="10">
        <v>5.2999999999999999E-2</v>
      </c>
      <c r="AS132" s="10">
        <v>0.01</v>
      </c>
      <c r="AT132" s="10" t="s">
        <v>121</v>
      </c>
      <c r="AU132" s="10">
        <v>8.0000000000000002E-3</v>
      </c>
      <c r="AV132" s="10">
        <v>5.9349999999999996</v>
      </c>
      <c r="AW132" s="10">
        <v>0.153</v>
      </c>
      <c r="AX132" s="10" t="s">
        <v>121</v>
      </c>
      <c r="AY132" s="10">
        <v>6.0000000000000001E-3</v>
      </c>
      <c r="AZ132" s="10">
        <v>0.28599999999999998</v>
      </c>
      <c r="BA132" s="10">
        <v>1.0999999999999999E-2</v>
      </c>
      <c r="BB132" s="10">
        <v>4.8339999999999996</v>
      </c>
      <c r="BC132" s="10">
        <v>7.8E-2</v>
      </c>
      <c r="BD132" s="10">
        <v>0.72399999999999998</v>
      </c>
      <c r="BE132" s="10">
        <v>2.7E-2</v>
      </c>
      <c r="BF132" s="10" t="s">
        <v>121</v>
      </c>
      <c r="BG132" s="10">
        <v>1.2999999999999999E-2</v>
      </c>
      <c r="BH132" s="10">
        <v>1.992</v>
      </c>
      <c r="BI132" s="10">
        <v>0.49099999999999999</v>
      </c>
      <c r="BJ132" s="10">
        <v>5.0000000000000001E-3</v>
      </c>
      <c r="BK132" s="10">
        <v>2E-3</v>
      </c>
      <c r="BL132" s="10" t="s">
        <v>121</v>
      </c>
      <c r="BM132" s="10">
        <v>5.0000000000000001E-3</v>
      </c>
      <c r="BN132" s="10">
        <v>21.838999999999999</v>
      </c>
      <c r="BO132" s="10">
        <v>1.0669999999999999</v>
      </c>
      <c r="BP132" s="10">
        <v>43.987000000000002</v>
      </c>
      <c r="BQ132" s="10">
        <v>0.83399999999999996</v>
      </c>
      <c r="BR132" s="10">
        <v>9.1999999999999998E-2</v>
      </c>
      <c r="BS132" s="10">
        <v>4.0000000000000001E-3</v>
      </c>
      <c r="BT132" s="10">
        <v>2.415</v>
      </c>
      <c r="BU132" s="10">
        <v>0.16700000000000001</v>
      </c>
      <c r="BV132" s="10" t="s">
        <v>121</v>
      </c>
      <c r="BW132" s="10">
        <v>0.09</v>
      </c>
      <c r="BX132" s="10" t="s">
        <v>121</v>
      </c>
      <c r="BY132" s="10">
        <v>1.4999999999999999E-2</v>
      </c>
      <c r="BZ132" s="10">
        <v>0.96899999999999997</v>
      </c>
      <c r="CA132" s="10">
        <v>7.4999999999999997E-2</v>
      </c>
      <c r="CB132" s="10">
        <v>6.2489999999999997</v>
      </c>
      <c r="CC132" s="10">
        <v>3.3769999999999998</v>
      </c>
      <c r="CD132" s="10">
        <v>0.33100000000000002</v>
      </c>
      <c r="CE132" s="10">
        <v>2.1999999999999999E-2</v>
      </c>
      <c r="CF132" s="10" t="s">
        <v>121</v>
      </c>
      <c r="CG132" s="10">
        <v>4.0000000000000001E-3</v>
      </c>
      <c r="CH132" s="10">
        <v>4.0000000000000001E-3</v>
      </c>
      <c r="CI132" s="10">
        <v>1E-3</v>
      </c>
      <c r="CJ132" s="10" t="s">
        <v>121</v>
      </c>
      <c r="CK132" s="10">
        <v>1.056</v>
      </c>
      <c r="CL132" s="10" t="s">
        <v>121</v>
      </c>
      <c r="CM132" s="10">
        <v>2E-3</v>
      </c>
      <c r="CN132" s="10">
        <v>5.0000000000000001E-3</v>
      </c>
      <c r="CO132" s="10">
        <v>1E-3</v>
      </c>
      <c r="CP132" s="10">
        <v>1.4259999999999999</v>
      </c>
      <c r="CQ132" s="10">
        <v>0.114</v>
      </c>
      <c r="CR132" s="10" t="s">
        <v>121</v>
      </c>
      <c r="CS132" s="10">
        <v>3.0000000000000001E-3</v>
      </c>
      <c r="CT132" s="10" t="s">
        <v>121</v>
      </c>
      <c r="CU132" s="10">
        <v>29.622</v>
      </c>
      <c r="CV132" s="10">
        <v>0.45800000000000002</v>
      </c>
      <c r="CW132" s="10">
        <v>0.01</v>
      </c>
      <c r="CX132" s="10">
        <v>1.6040000000000001</v>
      </c>
      <c r="CY132" s="10">
        <v>9.9000000000000005E-2</v>
      </c>
      <c r="CZ132" s="10" t="s">
        <v>121</v>
      </c>
      <c r="DA132" s="10">
        <v>2E-3</v>
      </c>
      <c r="DB132" s="10" t="s">
        <v>121</v>
      </c>
      <c r="DC132" s="10">
        <v>6.5000000000000002E-2</v>
      </c>
      <c r="DD132" s="10">
        <v>0.121</v>
      </c>
      <c r="DE132" s="10">
        <v>3.1E-2</v>
      </c>
      <c r="DF132" s="10">
        <v>3.9929999999999999</v>
      </c>
      <c r="DG132" s="10">
        <v>6.5000000000000002E-2</v>
      </c>
      <c r="DH132" s="10">
        <v>2.6619999999999999</v>
      </c>
      <c r="DI132" s="98">
        <v>5.7000000000000002E-2</v>
      </c>
      <c r="DJ132" s="10" t="s">
        <v>121</v>
      </c>
      <c r="DK132" s="10">
        <v>2E-3</v>
      </c>
      <c r="DL132" s="61" t="str">
        <f t="shared" si="3"/>
        <v>Anlieferung 2-15</v>
      </c>
    </row>
    <row r="133" spans="1:132">
      <c r="A133" s="11">
        <v>44575</v>
      </c>
      <c r="B133" s="64" t="s">
        <v>156</v>
      </c>
      <c r="C133" s="25" t="s">
        <v>128</v>
      </c>
      <c r="H133" s="3" t="e">
        <f>((F133)/(E133/100))</f>
        <v>#DIV/0!</v>
      </c>
      <c r="I133" s="4" t="e">
        <f>E133/F133</f>
        <v>#DIV/0!</v>
      </c>
      <c r="J133" s="4" t="e">
        <f>100/G133</f>
        <v>#DIV/0!</v>
      </c>
      <c r="N133" s="37" t="e">
        <f>M133/(K133/100)</f>
        <v>#DIV/0!</v>
      </c>
      <c r="O133" s="37" t="e">
        <f>N133/J133</f>
        <v>#DIV/0!</v>
      </c>
      <c r="P133" s="5" t="e">
        <f>M133/(L133/100)</f>
        <v>#DIV/0!</v>
      </c>
      <c r="Q133" s="5" t="e">
        <f>P133*I133</f>
        <v>#DIV/0!</v>
      </c>
      <c r="U133" s="15" t="e">
        <f>100-(T133-R133)/S133*100</f>
        <v>#DIV/0!</v>
      </c>
      <c r="AB133" s="14" t="e">
        <f>((AE133-AC133)*(1000/AD133))*1000</f>
        <v>#DIV/0!</v>
      </c>
      <c r="AF133" s="7" t="e">
        <f>#REF!*0.8</f>
        <v>#REF!</v>
      </c>
      <c r="AH133" s="8" t="e">
        <f>((AG133)*(H133/100))</f>
        <v>#DIV/0!</v>
      </c>
      <c r="AI133" s="7" t="e">
        <f>AG133/AH133</f>
        <v>#DIV/0!</v>
      </c>
      <c r="AO133" s="52" t="s">
        <v>156</v>
      </c>
      <c r="AP133" s="10">
        <v>6.8000000000000005E-2</v>
      </c>
      <c r="AQ133" s="10">
        <v>8.9999999999999993E-3</v>
      </c>
      <c r="AR133" s="10">
        <v>1.7000000000000001E-2</v>
      </c>
      <c r="AS133" s="10">
        <v>8.0000000000000002E-3</v>
      </c>
      <c r="AT133" s="10" t="s">
        <v>121</v>
      </c>
      <c r="AU133" s="10">
        <v>7.0000000000000001E-3</v>
      </c>
      <c r="AV133" s="10">
        <v>5</v>
      </c>
      <c r="AW133" s="10">
        <v>0.109</v>
      </c>
      <c r="AX133" s="10" t="s">
        <v>121</v>
      </c>
      <c r="AY133" s="10">
        <v>4.0000000000000001E-3</v>
      </c>
      <c r="AZ133" s="10">
        <v>1.607</v>
      </c>
      <c r="BA133" s="10">
        <v>3.4000000000000002E-2</v>
      </c>
      <c r="BB133" s="10">
        <v>5.8000000000000003E-2</v>
      </c>
      <c r="BC133" s="10">
        <v>5.0000000000000001E-3</v>
      </c>
      <c r="BD133" s="10">
        <v>12.074</v>
      </c>
      <c r="BE133" s="10">
        <v>0.22800000000000001</v>
      </c>
      <c r="BF133" s="10" t="s">
        <v>121</v>
      </c>
      <c r="BG133" s="10">
        <v>1.0999999999999999E-2</v>
      </c>
      <c r="BH133" s="10">
        <v>0.93500000000000005</v>
      </c>
      <c r="BI133" s="10">
        <v>0.34</v>
      </c>
      <c r="BJ133" s="10">
        <v>1.7000000000000001E-2</v>
      </c>
      <c r="BK133" s="10">
        <v>8.0000000000000002E-3</v>
      </c>
      <c r="BL133" s="10" t="s">
        <v>121</v>
      </c>
      <c r="BM133" s="10">
        <v>6.0000000000000001E-3</v>
      </c>
      <c r="BN133" s="10">
        <v>5.8490000000000002</v>
      </c>
      <c r="BO133" s="10">
        <v>0.24099999999999999</v>
      </c>
      <c r="BP133" s="10">
        <v>61.628</v>
      </c>
      <c r="BQ133" s="10">
        <v>0.47499999999999998</v>
      </c>
      <c r="BR133" s="10">
        <v>4.0439999999999996</v>
      </c>
      <c r="BS133" s="10">
        <v>6.0999999999999999E-2</v>
      </c>
      <c r="BT133" s="10">
        <v>1.2290000000000001</v>
      </c>
      <c r="BU133" s="10">
        <v>9.7000000000000003E-2</v>
      </c>
      <c r="BV133" s="10" t="s">
        <v>121</v>
      </c>
      <c r="BW133" s="10">
        <v>7.8E-2</v>
      </c>
      <c r="BX133" s="10">
        <v>5.3999999999999999E-2</v>
      </c>
      <c r="BY133" s="10">
        <v>0.02</v>
      </c>
      <c r="BZ133" s="10">
        <v>0.42099999999999999</v>
      </c>
      <c r="CA133" s="10">
        <v>4.8000000000000001E-2</v>
      </c>
      <c r="CB133" s="10" t="s">
        <v>121</v>
      </c>
      <c r="CC133" s="10">
        <v>3.6819999999999999</v>
      </c>
      <c r="CD133" s="10">
        <v>0.23400000000000001</v>
      </c>
      <c r="CE133" s="10">
        <v>2.1000000000000001E-2</v>
      </c>
      <c r="CF133" s="10" t="s">
        <v>121</v>
      </c>
      <c r="CG133" s="10">
        <v>2E-3</v>
      </c>
      <c r="CH133" s="10">
        <v>2E-3</v>
      </c>
      <c r="CI133" s="10">
        <v>1E-3</v>
      </c>
      <c r="CJ133" s="10" t="s">
        <v>121</v>
      </c>
      <c r="CK133" s="10">
        <v>0.93</v>
      </c>
      <c r="CL133" s="10" t="s">
        <v>121</v>
      </c>
      <c r="CM133" s="10">
        <v>2E-3</v>
      </c>
      <c r="CN133" s="10">
        <v>2.5999999999999999E-2</v>
      </c>
      <c r="CO133" s="10">
        <v>3.0000000000000001E-3</v>
      </c>
      <c r="CP133" s="10">
        <v>1.4890000000000001</v>
      </c>
      <c r="CQ133" s="10">
        <v>8.8999999999999996E-2</v>
      </c>
      <c r="CR133" s="10">
        <v>1.2999999999999999E-2</v>
      </c>
      <c r="CS133" s="10">
        <v>3.0000000000000001E-3</v>
      </c>
      <c r="CT133" s="10" t="s">
        <v>121</v>
      </c>
      <c r="CU133" s="10">
        <v>26.219000000000001</v>
      </c>
      <c r="CV133" s="10">
        <v>0.126</v>
      </c>
      <c r="CW133" s="10">
        <v>3.0000000000000001E-3</v>
      </c>
      <c r="CX133" s="10">
        <v>0.59599999999999997</v>
      </c>
      <c r="CY133" s="10">
        <v>6.3E-2</v>
      </c>
      <c r="CZ133" s="10" t="s">
        <v>121</v>
      </c>
      <c r="DA133" s="10">
        <v>3.0000000000000001E-3</v>
      </c>
      <c r="DB133" s="10" t="s">
        <v>121</v>
      </c>
      <c r="DC133" s="10">
        <v>3.6999999999999998E-2</v>
      </c>
      <c r="DD133" s="10" t="s">
        <v>121</v>
      </c>
      <c r="DE133" s="10">
        <v>2.5000000000000001E-2</v>
      </c>
      <c r="DF133" s="10">
        <v>0.38400000000000001</v>
      </c>
      <c r="DG133" s="10">
        <v>0.01</v>
      </c>
      <c r="DH133" s="10">
        <v>0.498</v>
      </c>
      <c r="DI133" s="98">
        <v>8.9999999999999993E-3</v>
      </c>
      <c r="DJ133" s="10" t="s">
        <v>121</v>
      </c>
      <c r="DK133" s="10">
        <v>2E-3</v>
      </c>
      <c r="DL133" s="61" t="str">
        <f t="shared" si="3"/>
        <v>Anlieferung 2-16</v>
      </c>
    </row>
    <row r="134" spans="1:132">
      <c r="A134" s="11">
        <v>44575</v>
      </c>
      <c r="B134" s="64" t="s">
        <v>157</v>
      </c>
      <c r="C134" s="25" t="s">
        <v>128</v>
      </c>
      <c r="H134" s="3" t="e">
        <f>((F134)/(E134/100))</f>
        <v>#DIV/0!</v>
      </c>
      <c r="I134" s="4" t="e">
        <f>E134/F134</f>
        <v>#DIV/0!</v>
      </c>
      <c r="J134" s="4" t="e">
        <f>100/G134</f>
        <v>#DIV/0!</v>
      </c>
      <c r="N134" s="37" t="e">
        <f>M134/(K134/100)</f>
        <v>#DIV/0!</v>
      </c>
      <c r="O134" s="37" t="e">
        <f>N134/J134</f>
        <v>#DIV/0!</v>
      </c>
      <c r="P134" s="5" t="e">
        <f>M134/(L134/100)</f>
        <v>#DIV/0!</v>
      </c>
      <c r="Q134" s="5" t="e">
        <f>P134*I134</f>
        <v>#DIV/0!</v>
      </c>
      <c r="U134" s="15" t="e">
        <f>100-(T134-R134)/S134*100</f>
        <v>#DIV/0!</v>
      </c>
      <c r="AB134" s="14" t="e">
        <f>((AE134-AC134)*(1000/AD134))*1000</f>
        <v>#DIV/0!</v>
      </c>
      <c r="AF134" s="7" t="e">
        <f>#REF!*0.8</f>
        <v>#REF!</v>
      </c>
      <c r="AH134" s="8" t="e">
        <f>((AG134)*(H134/100))</f>
        <v>#DIV/0!</v>
      </c>
      <c r="AI134" s="7" t="e">
        <f>AG134/AH134</f>
        <v>#DIV/0!</v>
      </c>
      <c r="AO134" s="52" t="s">
        <v>157</v>
      </c>
      <c r="AP134" s="10" t="s">
        <v>121</v>
      </c>
      <c r="AQ134" s="10">
        <v>4.0000000000000001E-3</v>
      </c>
      <c r="AR134" s="10">
        <v>1.6E-2</v>
      </c>
      <c r="AS134" s="10">
        <v>6.0000000000000001E-3</v>
      </c>
      <c r="AT134" s="10" t="s">
        <v>121</v>
      </c>
      <c r="AU134" s="10">
        <v>6.0000000000000001E-3</v>
      </c>
      <c r="AV134" s="10">
        <v>4.0780000000000003</v>
      </c>
      <c r="AW134" s="10">
        <v>6.4000000000000001E-2</v>
      </c>
      <c r="AX134" s="10">
        <v>7.0000000000000001E-3</v>
      </c>
      <c r="AY134" s="10">
        <v>3.0000000000000001E-3</v>
      </c>
      <c r="AZ134" s="10">
        <v>1.331</v>
      </c>
      <c r="BA134" s="10">
        <v>1.7000000000000001E-2</v>
      </c>
      <c r="BB134" s="10">
        <v>15.028</v>
      </c>
      <c r="BC134" s="10">
        <v>0.16400000000000001</v>
      </c>
      <c r="BD134" s="10">
        <v>14.002000000000001</v>
      </c>
      <c r="BE134" s="10">
        <v>0.109</v>
      </c>
      <c r="BF134" s="10" t="s">
        <v>121</v>
      </c>
      <c r="BG134" s="10">
        <v>7.0000000000000001E-3</v>
      </c>
      <c r="BH134" s="10">
        <v>2.7530000000000001</v>
      </c>
      <c r="BI134" s="10">
        <v>0.27800000000000002</v>
      </c>
      <c r="BJ134" s="10">
        <v>4.0000000000000001E-3</v>
      </c>
      <c r="BK134" s="10">
        <v>2E-3</v>
      </c>
      <c r="BL134" s="10">
        <v>4.0000000000000001E-3</v>
      </c>
      <c r="BM134" s="10">
        <v>2E-3</v>
      </c>
      <c r="BN134" s="10">
        <v>0.16500000000000001</v>
      </c>
      <c r="BO134" s="10">
        <v>1.7000000000000001E-2</v>
      </c>
      <c r="BP134" s="10">
        <v>51.83</v>
      </c>
      <c r="BQ134" s="10">
        <v>0.44900000000000001</v>
      </c>
      <c r="BR134" s="10">
        <v>0.23200000000000001</v>
      </c>
      <c r="BS134" s="10">
        <v>6.0000000000000001E-3</v>
      </c>
      <c r="BT134" s="10">
        <v>2.0979999999999999</v>
      </c>
      <c r="BU134" s="10">
        <v>9.2999999999999999E-2</v>
      </c>
      <c r="BV134" s="10">
        <v>0.14199999999999999</v>
      </c>
      <c r="BW134" s="10">
        <v>3.0000000000000001E-3</v>
      </c>
      <c r="BX134" s="10" t="s">
        <v>121</v>
      </c>
      <c r="BY134" s="10">
        <v>2.3E-2</v>
      </c>
      <c r="BZ134" s="10">
        <v>9.1999999999999998E-2</v>
      </c>
      <c r="CA134" s="10">
        <v>3.5999999999999997E-2</v>
      </c>
      <c r="CB134" s="10" t="s">
        <v>121</v>
      </c>
      <c r="CC134" s="10">
        <v>2.81</v>
      </c>
      <c r="CD134" s="10">
        <v>0.14000000000000001</v>
      </c>
      <c r="CE134" s="10">
        <v>1.4E-2</v>
      </c>
      <c r="CF134" s="10">
        <v>2E-3</v>
      </c>
      <c r="CG134" s="10">
        <v>1E-3</v>
      </c>
      <c r="CH134" s="10" t="s">
        <v>121</v>
      </c>
      <c r="CI134" s="10">
        <v>2E-3</v>
      </c>
      <c r="CJ134" s="10">
        <v>0.35799999999999998</v>
      </c>
      <c r="CK134" s="10">
        <v>1.7999999999999999E-2</v>
      </c>
      <c r="CL134" s="10" t="s">
        <v>121</v>
      </c>
      <c r="CM134" s="10">
        <v>2E-3</v>
      </c>
      <c r="CN134" s="10" t="s">
        <v>121</v>
      </c>
      <c r="CO134" s="10">
        <v>2E-3</v>
      </c>
      <c r="CP134" s="10">
        <v>0.88100000000000001</v>
      </c>
      <c r="CQ134" s="10">
        <v>0.01</v>
      </c>
      <c r="CR134" s="10" t="s">
        <v>121</v>
      </c>
      <c r="CS134" s="10">
        <v>3.0000000000000001E-3</v>
      </c>
      <c r="CT134" s="10">
        <v>2.113</v>
      </c>
      <c r="CU134" s="10">
        <v>6.0999999999999999E-2</v>
      </c>
      <c r="CV134" s="10">
        <v>1.0999999999999999E-2</v>
      </c>
      <c r="CW134" s="10">
        <v>1E-3</v>
      </c>
      <c r="CX134" s="10">
        <v>0.19500000000000001</v>
      </c>
      <c r="CY134" s="10">
        <v>2.5999999999999999E-2</v>
      </c>
      <c r="CZ134" s="10" t="s">
        <v>121</v>
      </c>
      <c r="DA134" s="10">
        <v>2E-3</v>
      </c>
      <c r="DB134" s="10" t="s">
        <v>121</v>
      </c>
      <c r="DC134" s="10">
        <v>2.4E-2</v>
      </c>
      <c r="DD134" s="10" t="s">
        <v>121</v>
      </c>
      <c r="DE134" s="10">
        <v>2.1999999999999999E-2</v>
      </c>
      <c r="DF134" s="10">
        <v>1.915</v>
      </c>
      <c r="DG134" s="10">
        <v>2.5999999999999999E-2</v>
      </c>
      <c r="DH134" s="10">
        <v>0.05</v>
      </c>
      <c r="DI134" s="98">
        <v>1E-3</v>
      </c>
      <c r="DJ134" s="10" t="s">
        <v>121</v>
      </c>
      <c r="DK134" s="10">
        <v>2E-3</v>
      </c>
      <c r="DL134" s="61" t="str">
        <f t="shared" si="3"/>
        <v>Anlieferung 2-17</v>
      </c>
    </row>
    <row r="135" spans="1:132">
      <c r="A135" s="11">
        <v>44575</v>
      </c>
      <c r="B135" s="64" t="s">
        <v>158</v>
      </c>
      <c r="C135" s="25" t="s">
        <v>128</v>
      </c>
      <c r="H135" s="3" t="e">
        <f>((F135)/(E135/100))</f>
        <v>#DIV/0!</v>
      </c>
      <c r="I135" s="4" t="e">
        <f>E135/F135</f>
        <v>#DIV/0!</v>
      </c>
      <c r="J135" s="4" t="e">
        <f>100/G135</f>
        <v>#DIV/0!</v>
      </c>
      <c r="N135" s="37" t="e">
        <f>M135/(K135/100)</f>
        <v>#DIV/0!</v>
      </c>
      <c r="O135" s="37" t="e">
        <f>N135/J135</f>
        <v>#DIV/0!</v>
      </c>
      <c r="P135" s="5" t="e">
        <f>M135/(L135/100)</f>
        <v>#DIV/0!</v>
      </c>
      <c r="Q135" s="5" t="e">
        <f>P135*I135</f>
        <v>#DIV/0!</v>
      </c>
      <c r="U135" s="15" t="e">
        <f>100-(T135-R135)/S135*100</f>
        <v>#DIV/0!</v>
      </c>
      <c r="AB135" s="14" t="e">
        <f>((AE135-AC135)*(1000/AD135))*1000</f>
        <v>#DIV/0!</v>
      </c>
      <c r="AF135" s="7" t="e">
        <f>#REF!*0.8</f>
        <v>#REF!</v>
      </c>
      <c r="AH135" s="8" t="e">
        <f>((AG135)*(H135/100))</f>
        <v>#DIV/0!</v>
      </c>
      <c r="AI135" s="7" t="e">
        <f>AG135/AH135</f>
        <v>#DIV/0!</v>
      </c>
      <c r="AO135" s="52" t="s">
        <v>158</v>
      </c>
      <c r="AP135" s="10">
        <v>1.7000000000000001E-2</v>
      </c>
      <c r="AQ135" s="10">
        <v>7.0000000000000001E-3</v>
      </c>
      <c r="AR135" s="10" t="s">
        <v>121</v>
      </c>
      <c r="AS135" s="10">
        <v>1.6E-2</v>
      </c>
      <c r="AT135" s="10" t="s">
        <v>121</v>
      </c>
      <c r="AU135" s="10">
        <v>8.0000000000000002E-3</v>
      </c>
      <c r="AV135" s="10">
        <v>8.0960000000000001</v>
      </c>
      <c r="AW135" s="10">
        <v>0.21</v>
      </c>
      <c r="AX135" s="10" t="s">
        <v>121</v>
      </c>
      <c r="AY135" s="10">
        <v>5.0000000000000001E-3</v>
      </c>
      <c r="AZ135" s="10">
        <v>1.7989999999999999</v>
      </c>
      <c r="BA135" s="10">
        <v>3.4000000000000002E-2</v>
      </c>
      <c r="BB135" s="10">
        <v>1.1599999999999999</v>
      </c>
      <c r="BC135" s="10">
        <v>2.9000000000000001E-2</v>
      </c>
      <c r="BD135" s="10">
        <v>19.452999999999999</v>
      </c>
      <c r="BE135" s="10">
        <v>0.437</v>
      </c>
      <c r="BF135" s="10" t="s">
        <v>121</v>
      </c>
      <c r="BG135" s="10">
        <v>8.0000000000000002E-3</v>
      </c>
      <c r="BH135" s="10">
        <v>1.9750000000000001</v>
      </c>
      <c r="BI135" s="10">
        <v>0.36199999999999999</v>
      </c>
      <c r="BJ135" s="10">
        <v>1.2999999999999999E-2</v>
      </c>
      <c r="BK135" s="10">
        <v>6.0000000000000001E-3</v>
      </c>
      <c r="BL135" s="10" t="s">
        <v>121</v>
      </c>
      <c r="BM135" s="10">
        <v>5.0000000000000001E-3</v>
      </c>
      <c r="BN135" s="10">
        <v>0.25700000000000001</v>
      </c>
      <c r="BO135" s="10">
        <v>2.7E-2</v>
      </c>
      <c r="BP135" s="10">
        <v>56.893999999999998</v>
      </c>
      <c r="BQ135" s="10">
        <v>0.51</v>
      </c>
      <c r="BR135" s="10">
        <v>1.8879999999999999</v>
      </c>
      <c r="BS135" s="10">
        <v>3.3000000000000002E-2</v>
      </c>
      <c r="BT135" s="10">
        <v>0.97799999999999998</v>
      </c>
      <c r="BU135" s="10">
        <v>0.10199999999999999</v>
      </c>
      <c r="BV135" s="10" t="s">
        <v>121</v>
      </c>
      <c r="BW135" s="10">
        <v>7.0999999999999994E-2</v>
      </c>
      <c r="BX135" s="10" t="s">
        <v>121</v>
      </c>
      <c r="BY135" s="10">
        <v>3.5000000000000003E-2</v>
      </c>
      <c r="BZ135" s="10">
        <v>0.246</v>
      </c>
      <c r="CA135" s="10">
        <v>5.0999999999999997E-2</v>
      </c>
      <c r="CB135" s="10" t="s">
        <v>121</v>
      </c>
      <c r="CC135" s="10">
        <v>4.9249999999999998</v>
      </c>
      <c r="CD135" s="10">
        <v>0.17799999999999999</v>
      </c>
      <c r="CE135" s="10">
        <v>0.02</v>
      </c>
      <c r="CF135" s="10" t="s">
        <v>121</v>
      </c>
      <c r="CG135" s="10">
        <v>3.0000000000000001E-3</v>
      </c>
      <c r="CH135" s="10" t="s">
        <v>121</v>
      </c>
      <c r="CI135" s="10">
        <v>2E-3</v>
      </c>
      <c r="CJ135" s="10" t="s">
        <v>121</v>
      </c>
      <c r="CK135" s="10">
        <v>1.02</v>
      </c>
      <c r="CL135" s="10" t="s">
        <v>121</v>
      </c>
      <c r="CM135" s="10">
        <v>2E-3</v>
      </c>
      <c r="CN135" s="10">
        <v>0.01</v>
      </c>
      <c r="CO135" s="10">
        <v>2E-3</v>
      </c>
      <c r="CP135" s="10">
        <v>1.125</v>
      </c>
      <c r="CQ135" s="10">
        <v>5.7000000000000002E-2</v>
      </c>
      <c r="CR135" s="10" t="s">
        <v>121</v>
      </c>
      <c r="CS135" s="10">
        <v>5.0000000000000001E-3</v>
      </c>
      <c r="CT135" s="10" t="s">
        <v>121</v>
      </c>
      <c r="CU135" s="10">
        <v>24.004000000000001</v>
      </c>
      <c r="CV135" s="10">
        <v>1.4E-2</v>
      </c>
      <c r="CW135" s="10">
        <v>1E-3</v>
      </c>
      <c r="CX135" s="10">
        <v>0.433</v>
      </c>
      <c r="CY135" s="10">
        <v>0.04</v>
      </c>
      <c r="CZ135" s="10" t="s">
        <v>121</v>
      </c>
      <c r="DA135" s="10">
        <v>3.0000000000000001E-3</v>
      </c>
      <c r="DB135" s="10" t="s">
        <v>121</v>
      </c>
      <c r="DC135" s="10">
        <v>2.9000000000000001E-2</v>
      </c>
      <c r="DD135" s="10" t="s">
        <v>121</v>
      </c>
      <c r="DE135" s="10">
        <v>4.7E-2</v>
      </c>
      <c r="DF135" s="10">
        <v>4.0659999999999998</v>
      </c>
      <c r="DG135" s="10">
        <v>8.5999999999999993E-2</v>
      </c>
      <c r="DH135" s="10">
        <v>1.3460000000000001</v>
      </c>
      <c r="DI135" s="98">
        <v>2.1999999999999999E-2</v>
      </c>
      <c r="DJ135" s="10" t="s">
        <v>121</v>
      </c>
      <c r="DK135" s="10">
        <v>2E-3</v>
      </c>
      <c r="DL135" s="61" t="str">
        <f t="shared" si="3"/>
        <v>Anlieferung 2-18</v>
      </c>
    </row>
    <row r="136" spans="1:132">
      <c r="A136" s="11">
        <v>44575</v>
      </c>
      <c r="B136" s="64" t="s">
        <v>159</v>
      </c>
      <c r="C136" s="25" t="s">
        <v>128</v>
      </c>
      <c r="H136" s="3" t="e">
        <f>((F136)/(E136/100))</f>
        <v>#DIV/0!</v>
      </c>
      <c r="I136" s="4" t="e">
        <f>E136/F136</f>
        <v>#DIV/0!</v>
      </c>
      <c r="J136" s="4" t="e">
        <f>100/G136</f>
        <v>#DIV/0!</v>
      </c>
      <c r="N136" s="37" t="e">
        <f>M136/(K136/100)</f>
        <v>#DIV/0!</v>
      </c>
      <c r="O136" s="37" t="e">
        <f>N136/J136</f>
        <v>#DIV/0!</v>
      </c>
      <c r="P136" s="5" t="e">
        <f>M136/(L136/100)</f>
        <v>#DIV/0!</v>
      </c>
      <c r="Q136" s="5" t="e">
        <f>P136*I136</f>
        <v>#DIV/0!</v>
      </c>
      <c r="U136" s="15" t="e">
        <f>100-(T136-R136)/S136*100</f>
        <v>#DIV/0!</v>
      </c>
      <c r="AB136" s="14" t="e">
        <f>((AE136-AC136)*(1000/AD136))*1000</f>
        <v>#DIV/0!</v>
      </c>
      <c r="AF136" s="7" t="e">
        <f>#REF!*0.8</f>
        <v>#REF!</v>
      </c>
      <c r="AH136" s="8" t="e">
        <f>((AG136)*(H136/100))</f>
        <v>#DIV/0!</v>
      </c>
      <c r="AI136" s="7" t="e">
        <f>AG136/AH136</f>
        <v>#DIV/0!</v>
      </c>
      <c r="AO136" s="52" t="s">
        <v>159</v>
      </c>
      <c r="AP136" s="10">
        <v>6.0000000000000001E-3</v>
      </c>
      <c r="AQ136" s="10">
        <v>2E-3</v>
      </c>
      <c r="AR136" s="10">
        <v>2.9000000000000001E-2</v>
      </c>
      <c r="AS136" s="10">
        <v>0.01</v>
      </c>
      <c r="AT136" s="10" t="s">
        <v>121</v>
      </c>
      <c r="AU136" s="10">
        <v>0.01</v>
      </c>
      <c r="AV136" s="10">
        <v>10.563000000000001</v>
      </c>
      <c r="AW136" s="10">
        <v>0.26900000000000002</v>
      </c>
      <c r="AX136" s="10" t="s">
        <v>121</v>
      </c>
      <c r="AY136" s="10">
        <v>6.0000000000000001E-3</v>
      </c>
      <c r="AZ136" s="10">
        <v>0.23200000000000001</v>
      </c>
      <c r="BA136" s="10">
        <v>0.01</v>
      </c>
      <c r="BB136" s="10">
        <v>4.9089999999999998</v>
      </c>
      <c r="BC136" s="10">
        <v>7.4999999999999997E-2</v>
      </c>
      <c r="BD136" s="10">
        <v>0.73799999999999999</v>
      </c>
      <c r="BE136" s="10">
        <v>2.5999999999999999E-2</v>
      </c>
      <c r="BF136" s="10" t="s">
        <v>121</v>
      </c>
      <c r="BG136" s="10">
        <v>1.6E-2</v>
      </c>
      <c r="BH136" s="10">
        <v>2.3540000000000001</v>
      </c>
      <c r="BI136" s="10">
        <v>0.501</v>
      </c>
      <c r="BJ136" s="10" t="s">
        <v>121</v>
      </c>
      <c r="BK136" s="10">
        <v>4.0000000000000001E-3</v>
      </c>
      <c r="BL136" s="10" t="s">
        <v>121</v>
      </c>
      <c r="BM136" s="10">
        <v>5.0000000000000001E-3</v>
      </c>
      <c r="BN136" s="10">
        <v>17.388000000000002</v>
      </c>
      <c r="BO136" s="10">
        <v>0.80400000000000005</v>
      </c>
      <c r="BP136" s="10">
        <v>39.796999999999997</v>
      </c>
      <c r="BQ136" s="10">
        <v>0.86699999999999999</v>
      </c>
      <c r="BR136" s="10">
        <v>3.9E-2</v>
      </c>
      <c r="BS136" s="10">
        <v>3.0000000000000001E-3</v>
      </c>
      <c r="BT136" s="10">
        <v>1.871</v>
      </c>
      <c r="BU136" s="10">
        <v>0.13600000000000001</v>
      </c>
      <c r="BV136" s="10" t="s">
        <v>121</v>
      </c>
      <c r="BW136" s="10">
        <v>8.6999999999999994E-2</v>
      </c>
      <c r="BX136" s="10" t="s">
        <v>121</v>
      </c>
      <c r="BY136" s="10">
        <v>1.0999999999999999E-2</v>
      </c>
      <c r="BZ136" s="10">
        <v>1.4</v>
      </c>
      <c r="CA136" s="10">
        <v>9.7000000000000003E-2</v>
      </c>
      <c r="CB136" s="10">
        <v>8.1029999999999998</v>
      </c>
      <c r="CC136" s="10">
        <v>3.3719999999999999</v>
      </c>
      <c r="CD136" s="10">
        <v>0.248</v>
      </c>
      <c r="CE136" s="10">
        <v>0.02</v>
      </c>
      <c r="CF136" s="10" t="s">
        <v>121</v>
      </c>
      <c r="CG136" s="10">
        <v>4.0000000000000001E-3</v>
      </c>
      <c r="CH136" s="10">
        <v>4.0000000000000001E-3</v>
      </c>
      <c r="CI136" s="10">
        <v>1E-3</v>
      </c>
      <c r="CJ136" s="10" t="s">
        <v>121</v>
      </c>
      <c r="CK136" s="10">
        <v>1.0269999999999999</v>
      </c>
      <c r="CL136" s="10" t="s">
        <v>121</v>
      </c>
      <c r="CM136" s="10">
        <v>2E-3</v>
      </c>
      <c r="CN136" s="10">
        <v>4.0000000000000001E-3</v>
      </c>
      <c r="CO136" s="10">
        <v>1E-3</v>
      </c>
      <c r="CP136" s="10">
        <v>1.3680000000000001</v>
      </c>
      <c r="CQ136" s="10">
        <v>0.107</v>
      </c>
      <c r="CR136" s="10" t="s">
        <v>121</v>
      </c>
      <c r="CS136" s="10">
        <v>2E-3</v>
      </c>
      <c r="CT136" s="10" t="s">
        <v>121</v>
      </c>
      <c r="CU136" s="10">
        <v>28.716000000000001</v>
      </c>
      <c r="CV136" s="10">
        <v>0.36699999999999999</v>
      </c>
      <c r="CW136" s="10">
        <v>7.0000000000000001E-3</v>
      </c>
      <c r="CX136" s="10">
        <v>2.9510000000000001</v>
      </c>
      <c r="CY136" s="10">
        <v>0.11600000000000001</v>
      </c>
      <c r="CZ136" s="10" t="s">
        <v>121</v>
      </c>
      <c r="DA136" s="10">
        <v>3.0000000000000001E-3</v>
      </c>
      <c r="DB136" s="10" t="s">
        <v>121</v>
      </c>
      <c r="DC136" s="10">
        <v>4.2999999999999997E-2</v>
      </c>
      <c r="DD136" s="10" t="s">
        <v>121</v>
      </c>
      <c r="DE136" s="10">
        <v>0.05</v>
      </c>
      <c r="DF136" s="10">
        <v>5.0149999999999997</v>
      </c>
      <c r="DG136" s="10">
        <v>7.5999999999999998E-2</v>
      </c>
      <c r="DH136" s="10">
        <v>2.6</v>
      </c>
      <c r="DI136" s="98">
        <v>4.8000000000000001E-2</v>
      </c>
      <c r="DJ136" s="10" t="s">
        <v>121</v>
      </c>
      <c r="DK136" s="10">
        <v>2E-3</v>
      </c>
      <c r="DL136" s="61" t="str">
        <f t="shared" si="3"/>
        <v>Anlieferung 2-19</v>
      </c>
    </row>
    <row r="137" spans="1:132">
      <c r="A137" s="11">
        <v>44575</v>
      </c>
      <c r="B137" s="64" t="s">
        <v>160</v>
      </c>
      <c r="C137" s="25" t="s">
        <v>128</v>
      </c>
      <c r="H137" s="3" t="e">
        <f>((F137)/(E137/100))</f>
        <v>#DIV/0!</v>
      </c>
      <c r="I137" s="4" t="e">
        <f>E137/F137</f>
        <v>#DIV/0!</v>
      </c>
      <c r="J137" s="4" t="e">
        <f>100/G137</f>
        <v>#DIV/0!</v>
      </c>
      <c r="N137" s="37" t="e">
        <f>M137/(K137/100)</f>
        <v>#DIV/0!</v>
      </c>
      <c r="O137" s="37" t="e">
        <f>N137/J137</f>
        <v>#DIV/0!</v>
      </c>
      <c r="P137" s="5" t="e">
        <f>M137/(L137/100)</f>
        <v>#DIV/0!</v>
      </c>
      <c r="Q137" s="5" t="e">
        <f>P137*I137</f>
        <v>#DIV/0!</v>
      </c>
      <c r="U137" s="15" t="e">
        <f>100-(T137-R137)/S137*100</f>
        <v>#DIV/0!</v>
      </c>
      <c r="AB137" s="14" t="e">
        <f>((AE137-AC137)*(1000/AD137))*1000</f>
        <v>#DIV/0!</v>
      </c>
      <c r="AF137" s="7" t="e">
        <f>#REF!*0.8</f>
        <v>#REF!</v>
      </c>
      <c r="AH137" s="8" t="e">
        <f>((AG137)*(H137/100))</f>
        <v>#DIV/0!</v>
      </c>
      <c r="AI137" s="7" t="e">
        <f>AG137/AH137</f>
        <v>#DIV/0!</v>
      </c>
      <c r="AO137" s="52" t="s">
        <v>160</v>
      </c>
      <c r="AP137" s="10">
        <v>8.0000000000000002E-3</v>
      </c>
      <c r="AQ137" s="10">
        <v>4.0000000000000001E-3</v>
      </c>
      <c r="AR137" s="10" t="s">
        <v>121</v>
      </c>
      <c r="AS137" s="10">
        <v>1.2999999999999999E-2</v>
      </c>
      <c r="AT137" s="10" t="s">
        <v>121</v>
      </c>
      <c r="AU137" s="10">
        <v>8.0000000000000002E-3</v>
      </c>
      <c r="AV137" s="10">
        <v>6.194</v>
      </c>
      <c r="AW137" s="10">
        <v>0.13700000000000001</v>
      </c>
      <c r="AX137" s="10">
        <v>8.9999999999999993E-3</v>
      </c>
      <c r="AY137" s="10">
        <v>3.0000000000000001E-3</v>
      </c>
      <c r="AZ137" s="10">
        <v>0.68300000000000005</v>
      </c>
      <c r="BA137" s="10">
        <v>1.4999999999999999E-2</v>
      </c>
      <c r="BB137" s="10">
        <v>4.1680000000000001</v>
      </c>
      <c r="BC137" s="10">
        <v>7.8E-2</v>
      </c>
      <c r="BD137" s="10">
        <v>8.8559999999999999</v>
      </c>
      <c r="BE137" s="10">
        <v>0.185</v>
      </c>
      <c r="BF137" s="10" t="s">
        <v>121</v>
      </c>
      <c r="BG137" s="10">
        <v>6.0000000000000001E-3</v>
      </c>
      <c r="BH137" s="10">
        <v>1.651</v>
      </c>
      <c r="BI137" s="10">
        <v>0.35299999999999998</v>
      </c>
      <c r="BJ137" s="10" t="s">
        <v>121</v>
      </c>
      <c r="BK137" s="10">
        <v>8.0000000000000002E-3</v>
      </c>
      <c r="BL137" s="10" t="s">
        <v>121</v>
      </c>
      <c r="BM137" s="10">
        <v>4.0000000000000001E-3</v>
      </c>
      <c r="BN137" s="10">
        <v>4.5609999999999999</v>
      </c>
      <c r="BO137" s="10">
        <v>0.19400000000000001</v>
      </c>
      <c r="BP137" s="10">
        <v>56.911999999999999</v>
      </c>
      <c r="BQ137" s="10">
        <v>0.50600000000000001</v>
      </c>
      <c r="BR137" s="10">
        <v>0.69599999999999995</v>
      </c>
      <c r="BS137" s="10">
        <v>1.2E-2</v>
      </c>
      <c r="BT137" s="10">
        <v>2.5630000000000002</v>
      </c>
      <c r="BU137" s="10">
        <v>0.13700000000000001</v>
      </c>
      <c r="BV137" s="10" t="s">
        <v>121</v>
      </c>
      <c r="BW137" s="10">
        <v>7.2999999999999995E-2</v>
      </c>
      <c r="BX137" s="10" t="s">
        <v>121</v>
      </c>
      <c r="BY137" s="10">
        <v>2.3E-2</v>
      </c>
      <c r="BZ137" s="10">
        <v>0.46200000000000002</v>
      </c>
      <c r="CA137" s="10">
        <v>4.4999999999999998E-2</v>
      </c>
      <c r="CB137" s="10">
        <v>4.7809999999999997</v>
      </c>
      <c r="CC137" s="10">
        <v>2.4489999999999998</v>
      </c>
      <c r="CD137" s="10">
        <v>0.128</v>
      </c>
      <c r="CE137" s="10">
        <v>1.4999999999999999E-2</v>
      </c>
      <c r="CF137" s="10" t="s">
        <v>121</v>
      </c>
      <c r="CG137" s="10">
        <v>3.0000000000000001E-3</v>
      </c>
      <c r="CH137" s="10">
        <v>2E-3</v>
      </c>
      <c r="CI137" s="10">
        <v>1E-3</v>
      </c>
      <c r="CJ137" s="10" t="s">
        <v>121</v>
      </c>
      <c r="CK137" s="10">
        <v>0.89400000000000002</v>
      </c>
      <c r="CL137" s="10" t="s">
        <v>121</v>
      </c>
      <c r="CM137" s="10">
        <v>2E-3</v>
      </c>
      <c r="CN137" s="10">
        <v>4.0000000000000001E-3</v>
      </c>
      <c r="CO137" s="10">
        <v>1E-3</v>
      </c>
      <c r="CP137" s="10">
        <v>0.75</v>
      </c>
      <c r="CQ137" s="10">
        <v>4.5999999999999999E-2</v>
      </c>
      <c r="CR137" s="10" t="s">
        <v>121</v>
      </c>
      <c r="CS137" s="10">
        <v>4.0000000000000001E-3</v>
      </c>
      <c r="CT137" s="10" t="s">
        <v>121</v>
      </c>
      <c r="CU137" s="10">
        <v>25.38</v>
      </c>
      <c r="CV137" s="10">
        <v>9.8000000000000004E-2</v>
      </c>
      <c r="CW137" s="10">
        <v>2E-3</v>
      </c>
      <c r="CX137" s="10">
        <v>0.71699999999999997</v>
      </c>
      <c r="CY137" s="10">
        <v>4.7E-2</v>
      </c>
      <c r="CZ137" s="10" t="s">
        <v>121</v>
      </c>
      <c r="DA137" s="10">
        <v>2E-3</v>
      </c>
      <c r="DB137" s="10" t="s">
        <v>121</v>
      </c>
      <c r="DC137" s="10">
        <v>2.9000000000000001E-2</v>
      </c>
      <c r="DD137" s="10" t="s">
        <v>121</v>
      </c>
      <c r="DE137" s="10">
        <v>4.4999999999999998E-2</v>
      </c>
      <c r="DF137" s="10">
        <v>5.12</v>
      </c>
      <c r="DG137" s="10">
        <v>9.1999999999999998E-2</v>
      </c>
      <c r="DH137" s="10">
        <v>1.6319999999999999</v>
      </c>
      <c r="DI137" s="98">
        <v>2.5000000000000001E-2</v>
      </c>
      <c r="DJ137" s="10" t="s">
        <v>121</v>
      </c>
      <c r="DK137" s="10">
        <v>2E-3</v>
      </c>
      <c r="DL137" s="61" t="str">
        <f t="shared" si="3"/>
        <v>Anlieferung 2-20</v>
      </c>
    </row>
    <row r="138" spans="1:132">
      <c r="A138" s="11">
        <v>44575</v>
      </c>
      <c r="B138" s="64" t="s">
        <v>161</v>
      </c>
      <c r="C138" s="25" t="s">
        <v>128</v>
      </c>
      <c r="H138" s="3" t="e">
        <f>((F138)/(E138/100))</f>
        <v>#DIV/0!</v>
      </c>
      <c r="I138" s="4" t="e">
        <f>E138/F138</f>
        <v>#DIV/0!</v>
      </c>
      <c r="J138" s="4" t="e">
        <f>100/G138</f>
        <v>#DIV/0!</v>
      </c>
      <c r="N138" s="37" t="e">
        <f>M138/(K138/100)</f>
        <v>#DIV/0!</v>
      </c>
      <c r="O138" s="37" t="e">
        <f>N138/J138</f>
        <v>#DIV/0!</v>
      </c>
      <c r="P138" s="5" t="e">
        <f>M138/(L138/100)</f>
        <v>#DIV/0!</v>
      </c>
      <c r="Q138" s="5" t="e">
        <f>P138*I138</f>
        <v>#DIV/0!</v>
      </c>
      <c r="U138" s="15" t="e">
        <f>100-(T138-R138)/S138*100</f>
        <v>#DIV/0!</v>
      </c>
      <c r="AB138" s="14" t="e">
        <f>((AE138-AC138)*(1000/AD138))*1000</f>
        <v>#DIV/0!</v>
      </c>
      <c r="AF138" s="7" t="e">
        <f>#REF!*0.8</f>
        <v>#REF!</v>
      </c>
      <c r="AH138" s="8" t="e">
        <f>((AG138)*(H138/100))</f>
        <v>#DIV/0!</v>
      </c>
      <c r="AI138" s="7" t="e">
        <f>AG138/AH138</f>
        <v>#DIV/0!</v>
      </c>
      <c r="AO138" s="52" t="s">
        <v>161</v>
      </c>
      <c r="AP138" s="10">
        <v>8.9999999999999993E-3</v>
      </c>
      <c r="AQ138" s="10">
        <v>2E-3</v>
      </c>
      <c r="AR138" s="10">
        <v>5.3999999999999999E-2</v>
      </c>
      <c r="AS138" s="10">
        <v>8.9999999999999993E-3</v>
      </c>
      <c r="AT138" s="10" t="s">
        <v>121</v>
      </c>
      <c r="AU138" s="10">
        <v>8.9999999999999993E-3</v>
      </c>
      <c r="AV138" s="10">
        <v>6.0949999999999998</v>
      </c>
      <c r="AW138" s="10">
        <v>0.152</v>
      </c>
      <c r="AX138" s="10" t="s">
        <v>121</v>
      </c>
      <c r="AY138" s="10">
        <v>5.0000000000000001E-3</v>
      </c>
      <c r="AZ138" s="10">
        <v>0.186</v>
      </c>
      <c r="BA138" s="10">
        <v>0.01</v>
      </c>
      <c r="BB138" s="10">
        <v>8.2739999999999991</v>
      </c>
      <c r="BC138" s="10">
        <v>0.127</v>
      </c>
      <c r="BD138" s="10">
        <v>1.4059999999999999</v>
      </c>
      <c r="BE138" s="10">
        <v>3.5999999999999997E-2</v>
      </c>
      <c r="BF138" s="10" t="s">
        <v>121</v>
      </c>
      <c r="BG138" s="10">
        <v>1.0999999999999999E-2</v>
      </c>
      <c r="BH138" s="10">
        <v>2.1110000000000002</v>
      </c>
      <c r="BI138" s="10">
        <v>0.45800000000000002</v>
      </c>
      <c r="BJ138" s="10" t="s">
        <v>121</v>
      </c>
      <c r="BK138" s="10">
        <v>4.0000000000000001E-3</v>
      </c>
      <c r="BL138" s="10" t="s">
        <v>121</v>
      </c>
      <c r="BM138" s="10">
        <v>7.0000000000000001E-3</v>
      </c>
      <c r="BN138" s="10">
        <v>22.395</v>
      </c>
      <c r="BO138" s="10">
        <v>1.0009999999999999</v>
      </c>
      <c r="BP138" s="10">
        <v>39.878</v>
      </c>
      <c r="BQ138" s="10">
        <v>0.875</v>
      </c>
      <c r="BR138" s="10">
        <v>2.9000000000000001E-2</v>
      </c>
      <c r="BS138" s="10">
        <v>2E-3</v>
      </c>
      <c r="BT138" s="10">
        <v>2.7109999999999999</v>
      </c>
      <c r="BU138" s="10">
        <v>0.16500000000000001</v>
      </c>
      <c r="BV138" s="10" t="s">
        <v>121</v>
      </c>
      <c r="BW138" s="10">
        <v>7.8E-2</v>
      </c>
      <c r="BX138" s="10" t="s">
        <v>121</v>
      </c>
      <c r="BY138" s="10">
        <v>1.2999999999999999E-2</v>
      </c>
      <c r="BZ138" s="10">
        <v>0.83299999999999996</v>
      </c>
      <c r="CA138" s="10">
        <v>6.0999999999999999E-2</v>
      </c>
      <c r="CB138" s="10">
        <v>6.0940000000000003</v>
      </c>
      <c r="CC138" s="10">
        <v>3.1560000000000001</v>
      </c>
      <c r="CD138" s="10">
        <v>0.30199999999999999</v>
      </c>
      <c r="CE138" s="10">
        <v>0.02</v>
      </c>
      <c r="CF138" s="10" t="s">
        <v>121</v>
      </c>
      <c r="CG138" s="10">
        <v>4.0000000000000001E-3</v>
      </c>
      <c r="CH138" s="10">
        <v>4.0000000000000001E-3</v>
      </c>
      <c r="CI138" s="10">
        <v>1E-3</v>
      </c>
      <c r="CJ138" s="10" t="s">
        <v>121</v>
      </c>
      <c r="CK138" s="10">
        <v>0.92700000000000005</v>
      </c>
      <c r="CL138" s="10" t="s">
        <v>121</v>
      </c>
      <c r="CM138" s="10">
        <v>2E-3</v>
      </c>
      <c r="CN138" s="10">
        <v>4.0000000000000001E-3</v>
      </c>
      <c r="CO138" s="10">
        <v>1E-3</v>
      </c>
      <c r="CP138" s="10">
        <v>1.139</v>
      </c>
      <c r="CQ138" s="10">
        <v>8.3000000000000004E-2</v>
      </c>
      <c r="CR138" s="10" t="s">
        <v>121</v>
      </c>
      <c r="CS138" s="10">
        <v>2E-3</v>
      </c>
      <c r="CT138" s="10" t="s">
        <v>121</v>
      </c>
      <c r="CU138" s="10">
        <v>26.645</v>
      </c>
      <c r="CV138" s="10">
        <v>0.48399999999999999</v>
      </c>
      <c r="CW138" s="10">
        <v>1.0999999999999999E-2</v>
      </c>
      <c r="CX138" s="10">
        <v>1.335</v>
      </c>
      <c r="CY138" s="10">
        <v>8.5999999999999993E-2</v>
      </c>
      <c r="CZ138" s="10" t="s">
        <v>121</v>
      </c>
      <c r="DA138" s="10">
        <v>2E-3</v>
      </c>
      <c r="DB138" s="10" t="s">
        <v>121</v>
      </c>
      <c r="DC138" s="10">
        <v>5.1999999999999998E-2</v>
      </c>
      <c r="DD138" s="10">
        <v>0.22</v>
      </c>
      <c r="DE138" s="10">
        <v>0.03</v>
      </c>
      <c r="DF138" s="10">
        <v>3.8530000000000002</v>
      </c>
      <c r="DG138" s="10">
        <v>6.3E-2</v>
      </c>
      <c r="DH138" s="10">
        <v>2.5790000000000002</v>
      </c>
      <c r="DI138" s="98">
        <v>5.3999999999999999E-2</v>
      </c>
      <c r="DJ138" s="10" t="s">
        <v>121</v>
      </c>
      <c r="DK138" s="10">
        <v>2E-3</v>
      </c>
      <c r="DL138" s="61" t="str">
        <f t="shared" si="3"/>
        <v>Anlieferung 2-21</v>
      </c>
    </row>
    <row r="139" spans="1:132">
      <c r="A139" s="11">
        <v>44575</v>
      </c>
      <c r="B139" s="64" t="s">
        <v>942</v>
      </c>
      <c r="C139" s="25" t="s">
        <v>128</v>
      </c>
      <c r="H139" s="3" t="e">
        <f>((F139)/(E139/100))</f>
        <v>#DIV/0!</v>
      </c>
      <c r="I139" s="4" t="e">
        <f>E139/F139</f>
        <v>#DIV/0!</v>
      </c>
      <c r="J139" s="4" t="e">
        <f>100/G139</f>
        <v>#DIV/0!</v>
      </c>
      <c r="N139" s="37" t="e">
        <f>M139/(K139/100)</f>
        <v>#DIV/0!</v>
      </c>
      <c r="O139" s="37" t="e">
        <f>N139/J139</f>
        <v>#DIV/0!</v>
      </c>
      <c r="P139" s="5" t="e">
        <f>M139/(L139/100)</f>
        <v>#DIV/0!</v>
      </c>
      <c r="Q139" s="5" t="e">
        <f>P139*I139</f>
        <v>#DIV/0!</v>
      </c>
      <c r="U139" s="15" t="e">
        <f>100-(T139-R139)/S139*100</f>
        <v>#DIV/0!</v>
      </c>
      <c r="AB139" s="14" t="e">
        <f>((AE139-AC139)*(1000/AD139))*1000</f>
        <v>#DIV/0!</v>
      </c>
      <c r="AF139" s="7" t="e">
        <f>#REF!*0.8</f>
        <v>#REF!</v>
      </c>
      <c r="AH139" s="8" t="e">
        <f>((AG139)*(H139/100))</f>
        <v>#DIV/0!</v>
      </c>
      <c r="AI139" s="7" t="e">
        <f>AG139/AH139</f>
        <v>#DIV/0!</v>
      </c>
      <c r="AO139" s="52" t="s">
        <v>942</v>
      </c>
      <c r="AP139" s="10" t="s">
        <v>121</v>
      </c>
      <c r="AQ139" s="10">
        <v>3.0000000000000001E-3</v>
      </c>
      <c r="AR139" s="10" t="s">
        <v>121</v>
      </c>
      <c r="AS139" s="10">
        <v>1.2E-2</v>
      </c>
      <c r="AT139" s="10" t="s">
        <v>121</v>
      </c>
      <c r="AU139" s="10">
        <v>0.01</v>
      </c>
      <c r="AV139" s="10">
        <v>11.342000000000001</v>
      </c>
      <c r="AW139" s="10">
        <v>0.30099999999999999</v>
      </c>
      <c r="AX139" s="10">
        <v>1.6E-2</v>
      </c>
      <c r="AY139" s="10">
        <v>4.0000000000000001E-3</v>
      </c>
      <c r="AZ139" s="10">
        <v>0.18</v>
      </c>
      <c r="BA139" s="10">
        <v>7.0000000000000001E-3</v>
      </c>
      <c r="BB139" s="10">
        <v>0.08</v>
      </c>
      <c r="BC139" s="10">
        <v>6.0000000000000001E-3</v>
      </c>
      <c r="BD139" s="10">
        <v>16.948</v>
      </c>
      <c r="BE139" s="10">
        <v>0.32</v>
      </c>
      <c r="BF139" s="10" t="s">
        <v>121</v>
      </c>
      <c r="BG139" s="10">
        <v>8.0000000000000002E-3</v>
      </c>
      <c r="BH139" s="10">
        <v>1.524</v>
      </c>
      <c r="BI139" s="10">
        <v>0.33</v>
      </c>
      <c r="BJ139" s="10">
        <v>6.0000000000000001E-3</v>
      </c>
      <c r="BK139" s="10">
        <v>2E-3</v>
      </c>
      <c r="BL139" s="10" t="s">
        <v>121</v>
      </c>
      <c r="BM139" s="10">
        <v>6.0000000000000001E-3</v>
      </c>
      <c r="BN139" s="10">
        <v>0.26800000000000002</v>
      </c>
      <c r="BO139" s="10">
        <v>3.2000000000000001E-2</v>
      </c>
      <c r="BP139" s="10">
        <v>55.853000000000002</v>
      </c>
      <c r="BQ139" s="10">
        <v>0.52</v>
      </c>
      <c r="BR139" s="10">
        <v>3.7999999999999999E-2</v>
      </c>
      <c r="BS139" s="10">
        <v>2E-3</v>
      </c>
      <c r="BT139" s="10">
        <v>1.131</v>
      </c>
      <c r="BU139" s="10">
        <v>9.8000000000000004E-2</v>
      </c>
      <c r="BV139" s="10" t="s">
        <v>121</v>
      </c>
      <c r="BW139" s="10">
        <v>6.4000000000000001E-2</v>
      </c>
      <c r="BX139" s="10" t="s">
        <v>121</v>
      </c>
      <c r="BY139" s="10">
        <v>4.2000000000000003E-2</v>
      </c>
      <c r="BZ139" s="10">
        <v>0.23699999999999999</v>
      </c>
      <c r="CA139" s="10">
        <v>4.4999999999999998E-2</v>
      </c>
      <c r="CB139" s="10" t="s">
        <v>121</v>
      </c>
      <c r="CC139" s="10">
        <v>5.94</v>
      </c>
      <c r="CD139" s="10">
        <v>0.17</v>
      </c>
      <c r="CE139" s="10">
        <v>1.4E-2</v>
      </c>
      <c r="CF139" s="10" t="s">
        <v>121</v>
      </c>
      <c r="CG139" s="10">
        <v>3.0000000000000001E-3</v>
      </c>
      <c r="CH139" s="10" t="s">
        <v>121</v>
      </c>
      <c r="CI139" s="10">
        <v>2E-3</v>
      </c>
      <c r="CJ139" s="10" t="s">
        <v>121</v>
      </c>
      <c r="CK139" s="10">
        <v>0.77700000000000002</v>
      </c>
      <c r="CL139" s="10" t="s">
        <v>121</v>
      </c>
      <c r="CM139" s="10">
        <v>2E-3</v>
      </c>
      <c r="CN139" s="10" t="s">
        <v>121</v>
      </c>
      <c r="CO139" s="10">
        <v>2E-3</v>
      </c>
      <c r="CP139" s="10">
        <v>1.284</v>
      </c>
      <c r="CQ139" s="10">
        <v>5.8999999999999997E-2</v>
      </c>
      <c r="CR139" s="10" t="s">
        <v>121</v>
      </c>
      <c r="CS139" s="10">
        <v>2E-3</v>
      </c>
      <c r="CT139" s="10" t="s">
        <v>121</v>
      </c>
      <c r="CU139" s="10">
        <v>22.552</v>
      </c>
      <c r="CV139" s="10">
        <v>1.6E-2</v>
      </c>
      <c r="CW139" s="10">
        <v>1E-3</v>
      </c>
      <c r="CX139" s="10">
        <v>0.38600000000000001</v>
      </c>
      <c r="CY139" s="10">
        <v>3.3000000000000002E-2</v>
      </c>
      <c r="CZ139" s="10" t="s">
        <v>121</v>
      </c>
      <c r="DA139" s="10">
        <v>2E-3</v>
      </c>
      <c r="DB139" s="10" t="s">
        <v>121</v>
      </c>
      <c r="DC139" s="10">
        <v>0.02</v>
      </c>
      <c r="DD139" s="10" t="s">
        <v>121</v>
      </c>
      <c r="DE139" s="10">
        <v>6.9000000000000006E-2</v>
      </c>
      <c r="DF139" s="10">
        <v>9.5250000000000004</v>
      </c>
      <c r="DG139" s="10">
        <v>0.17399999999999999</v>
      </c>
      <c r="DH139" s="10">
        <v>0.99299999999999999</v>
      </c>
      <c r="DI139" s="98">
        <v>1.6E-2</v>
      </c>
      <c r="DJ139" s="10" t="s">
        <v>121</v>
      </c>
      <c r="DK139" s="10">
        <v>2E-3</v>
      </c>
      <c r="DL139" s="61" t="str">
        <f t="shared" si="3"/>
        <v>Anlieferung 2-22</v>
      </c>
    </row>
    <row r="140" spans="1:132">
      <c r="A140" s="11">
        <v>44575</v>
      </c>
      <c r="B140" s="64" t="s">
        <v>943</v>
      </c>
      <c r="C140" s="25" t="s">
        <v>128</v>
      </c>
      <c r="H140" s="3" t="e">
        <f>((F140)/(E140/100))</f>
        <v>#DIV/0!</v>
      </c>
      <c r="I140" s="4" t="e">
        <f>E140/F140</f>
        <v>#DIV/0!</v>
      </c>
      <c r="J140" s="4" t="e">
        <f>100/G140</f>
        <v>#DIV/0!</v>
      </c>
      <c r="N140" s="37" t="e">
        <f>M140/(K140/100)</f>
        <v>#DIV/0!</v>
      </c>
      <c r="O140" s="37" t="e">
        <f>N140/J140</f>
        <v>#DIV/0!</v>
      </c>
      <c r="P140" s="5" t="e">
        <f>M140/(L140/100)</f>
        <v>#DIV/0!</v>
      </c>
      <c r="Q140" s="5" t="e">
        <f>P140*I140</f>
        <v>#DIV/0!</v>
      </c>
      <c r="U140" s="15" t="e">
        <f>100-(T140-R140)/S140*100</f>
        <v>#DIV/0!</v>
      </c>
      <c r="AB140" s="14" t="e">
        <f>((AE140-AC140)*(1000/AD140))*1000</f>
        <v>#DIV/0!</v>
      </c>
      <c r="AF140" s="7" t="e">
        <f>#REF!*0.8</f>
        <v>#REF!</v>
      </c>
      <c r="AH140" s="8" t="e">
        <f>((AG140)*(H140/100))</f>
        <v>#DIV/0!</v>
      </c>
      <c r="AI140" s="7" t="e">
        <f>AG140/AH140</f>
        <v>#DIV/0!</v>
      </c>
      <c r="AO140" s="52" t="s">
        <v>943</v>
      </c>
      <c r="DI140" s="99"/>
      <c r="DL140" s="61" t="str">
        <f t="shared" si="3"/>
        <v>Anlieferung 2-23-30 Entsorgung</v>
      </c>
    </row>
    <row r="141" spans="1:132">
      <c r="A141" s="11">
        <v>44575</v>
      </c>
      <c r="B141" s="64" t="s">
        <v>944</v>
      </c>
      <c r="C141" s="25" t="s">
        <v>128</v>
      </c>
      <c r="H141" s="3" t="e">
        <f>((F141)/(E141/100))</f>
        <v>#DIV/0!</v>
      </c>
      <c r="I141" s="4" t="e">
        <f>E141/F141</f>
        <v>#DIV/0!</v>
      </c>
      <c r="J141" s="4" t="e">
        <f>100/G141</f>
        <v>#DIV/0!</v>
      </c>
      <c r="N141" s="37" t="e">
        <f>M141/(K141/100)</f>
        <v>#DIV/0!</v>
      </c>
      <c r="O141" s="37" t="e">
        <f>N141/J141</f>
        <v>#DIV/0!</v>
      </c>
      <c r="P141" s="5" t="e">
        <f>M141/(L141/100)</f>
        <v>#DIV/0!</v>
      </c>
      <c r="Q141" s="5" t="e">
        <f>P141*I141</f>
        <v>#DIV/0!</v>
      </c>
      <c r="U141" s="15" t="e">
        <f>100-(T141-R141)/S141*100</f>
        <v>#DIV/0!</v>
      </c>
      <c r="AB141" s="14" t="e">
        <f>((AE141-AC141)*(1000/AD141))*1000</f>
        <v>#DIV/0!</v>
      </c>
      <c r="AF141" s="7" t="e">
        <f>#REF!*0.8</f>
        <v>#REF!</v>
      </c>
      <c r="AH141" s="8" t="e">
        <f>((AG141)*(H141/100))</f>
        <v>#DIV/0!</v>
      </c>
      <c r="AI141" s="7" t="e">
        <f>AG141/AH141</f>
        <v>#DIV/0!</v>
      </c>
      <c r="AO141" s="52" t="s">
        <v>944</v>
      </c>
      <c r="DI141" s="99"/>
      <c r="DL141" s="61">
        <f t="shared" si="3"/>
        <v>0</v>
      </c>
    </row>
    <row r="142" spans="1:132">
      <c r="A142" s="11">
        <v>44575</v>
      </c>
      <c r="B142" s="64" t="s">
        <v>945</v>
      </c>
      <c r="C142" s="25" t="s">
        <v>128</v>
      </c>
      <c r="H142" s="3" t="e">
        <f>((F142)/(E142/100))</f>
        <v>#DIV/0!</v>
      </c>
      <c r="I142" s="4" t="e">
        <f>E142/F142</f>
        <v>#DIV/0!</v>
      </c>
      <c r="J142" s="4" t="e">
        <f>100/G142</f>
        <v>#DIV/0!</v>
      </c>
      <c r="N142" s="37" t="e">
        <f>M142/(K142/100)</f>
        <v>#DIV/0!</v>
      </c>
      <c r="O142" s="37" t="e">
        <f>N142/J142</f>
        <v>#DIV/0!</v>
      </c>
      <c r="P142" s="5" t="e">
        <f>M142/(L142/100)</f>
        <v>#DIV/0!</v>
      </c>
      <c r="Q142" s="5" t="e">
        <f>P142*I142</f>
        <v>#DIV/0!</v>
      </c>
      <c r="U142" s="15" t="e">
        <f>100-(T142-R142)/S142*100</f>
        <v>#DIV/0!</v>
      </c>
      <c r="AB142" s="14" t="e">
        <f>((AE142-AC142)*(1000/AD142))*1000</f>
        <v>#DIV/0!</v>
      </c>
      <c r="AF142" s="7" t="e">
        <f>#REF!*0.8</f>
        <v>#REF!</v>
      </c>
      <c r="AH142" s="8" t="e">
        <f>((AG142)*(H142/100))</f>
        <v>#DIV/0!</v>
      </c>
      <c r="AI142" s="7" t="e">
        <f>AG142/AH142</f>
        <v>#DIV/0!</v>
      </c>
      <c r="AO142" s="52" t="s">
        <v>945</v>
      </c>
      <c r="DI142" s="99"/>
      <c r="DL142" s="61">
        <f t="shared" si="3"/>
        <v>0</v>
      </c>
    </row>
    <row r="143" spans="1:132">
      <c r="A143" s="11">
        <v>44575</v>
      </c>
      <c r="B143" s="64" t="s">
        <v>946</v>
      </c>
      <c r="C143" s="25" t="s">
        <v>128</v>
      </c>
      <c r="H143" s="3" t="e">
        <f>((F143)/(E143/100))</f>
        <v>#DIV/0!</v>
      </c>
      <c r="I143" s="4" t="e">
        <f>E143/F143</f>
        <v>#DIV/0!</v>
      </c>
      <c r="J143" s="4" t="e">
        <f>100/G143</f>
        <v>#DIV/0!</v>
      </c>
      <c r="N143" s="37" t="e">
        <f>M143/(K143/100)</f>
        <v>#DIV/0!</v>
      </c>
      <c r="O143" s="37" t="e">
        <f>N143/J143</f>
        <v>#DIV/0!</v>
      </c>
      <c r="P143" s="5" t="e">
        <f>M143/(L143/100)</f>
        <v>#DIV/0!</v>
      </c>
      <c r="Q143" s="5" t="e">
        <f>P143*I143</f>
        <v>#DIV/0!</v>
      </c>
      <c r="U143" s="15" t="e">
        <f>100-(T143-R143)/S143*100</f>
        <v>#DIV/0!</v>
      </c>
      <c r="AB143" s="14" t="e">
        <f>((AE143-AC143)*(1000/AD143))*1000</f>
        <v>#DIV/0!</v>
      </c>
      <c r="AF143" s="7" t="e">
        <f>#REF!*0.8</f>
        <v>#REF!</v>
      </c>
      <c r="AH143" s="8" t="e">
        <f>((AG143)*(H143/100))</f>
        <v>#DIV/0!</v>
      </c>
      <c r="AI143" s="7" t="e">
        <f>AG143/AH143</f>
        <v>#DIV/0!</v>
      </c>
      <c r="AO143" s="52" t="s">
        <v>946</v>
      </c>
      <c r="AP143" s="10">
        <v>0.14499999999999999</v>
      </c>
      <c r="AQ143" s="10">
        <v>2E-3</v>
      </c>
      <c r="AR143" s="10">
        <v>4.4999999999999998E-2</v>
      </c>
      <c r="AS143" s="10">
        <v>3.0000000000000001E-3</v>
      </c>
      <c r="AT143" s="10">
        <v>7.0000000000000001E-3</v>
      </c>
      <c r="AU143" s="10">
        <v>2E-3</v>
      </c>
      <c r="AV143" s="10">
        <v>2.9000000000000001E-2</v>
      </c>
      <c r="AW143" s="10">
        <v>2E-3</v>
      </c>
      <c r="AX143" s="10" t="s">
        <v>121</v>
      </c>
      <c r="AY143" s="10">
        <v>2E-3</v>
      </c>
      <c r="AZ143" s="10">
        <v>4.5999999999999999E-2</v>
      </c>
      <c r="BA143" s="10">
        <v>3.0000000000000001E-3</v>
      </c>
      <c r="BB143" s="10">
        <v>9.2999999999999999E-2</v>
      </c>
      <c r="BC143" s="10">
        <v>3.0000000000000001E-3</v>
      </c>
      <c r="BD143" s="10">
        <v>4.3529999999999998</v>
      </c>
      <c r="BE143" s="10">
        <v>3.1E-2</v>
      </c>
      <c r="BF143" s="10" t="s">
        <v>121</v>
      </c>
      <c r="BG143" s="10">
        <v>2E-3</v>
      </c>
      <c r="BH143" s="10">
        <v>2.3159999999999998</v>
      </c>
      <c r="BI143" s="10">
        <v>0.68799999999999994</v>
      </c>
      <c r="BJ143" s="10">
        <v>7.0000000000000001E-3</v>
      </c>
      <c r="BK143" s="10">
        <v>2E-3</v>
      </c>
      <c r="BL143" s="10" t="s">
        <v>121</v>
      </c>
      <c r="BM143" s="10">
        <v>2E-3</v>
      </c>
      <c r="BN143" s="10">
        <v>0.13200000000000001</v>
      </c>
      <c r="BO143" s="10">
        <v>7.0000000000000001E-3</v>
      </c>
      <c r="BP143" s="10">
        <v>68.512</v>
      </c>
      <c r="BQ143" s="10">
        <v>0.121</v>
      </c>
      <c r="BR143" s="10">
        <v>3.0000000000000001E-3</v>
      </c>
      <c r="BS143" s="10">
        <v>1E-3</v>
      </c>
      <c r="BT143" s="10">
        <v>11.178000000000001</v>
      </c>
      <c r="BU143" s="10">
        <v>0.122</v>
      </c>
      <c r="BV143" s="10">
        <v>0.88100000000000001</v>
      </c>
      <c r="BW143" s="10">
        <v>1.9E-2</v>
      </c>
      <c r="BX143" s="10" t="s">
        <v>121</v>
      </c>
      <c r="BY143" s="10">
        <v>8.9999999999999993E-3</v>
      </c>
      <c r="BZ143" s="10">
        <v>0.84599999999999997</v>
      </c>
      <c r="CA143" s="10">
        <v>3.1E-2</v>
      </c>
      <c r="CB143" s="10" t="s">
        <v>121</v>
      </c>
      <c r="CC143" s="10">
        <v>8.8529999999999998</v>
      </c>
      <c r="CD143" s="10">
        <v>0.186</v>
      </c>
      <c r="CE143" s="10">
        <v>7.0000000000000001E-3</v>
      </c>
      <c r="CF143" s="10">
        <v>2E-3</v>
      </c>
      <c r="CG143" s="10">
        <v>1E-3</v>
      </c>
      <c r="CH143" s="10" t="s">
        <v>121</v>
      </c>
      <c r="CI143" s="10">
        <v>2E-3</v>
      </c>
      <c r="CJ143" s="10">
        <v>0.89500000000000002</v>
      </c>
      <c r="CK143" s="10">
        <v>7.0000000000000007E-2</v>
      </c>
      <c r="CL143" s="10" t="s">
        <v>121</v>
      </c>
      <c r="CM143" s="10">
        <v>2E-3</v>
      </c>
      <c r="CN143" s="10">
        <v>4.0000000000000001E-3</v>
      </c>
      <c r="CO143" s="10">
        <v>1E-3</v>
      </c>
      <c r="CP143" s="10">
        <v>1.5269999999999999</v>
      </c>
      <c r="CQ143" s="10">
        <v>3.4000000000000002E-2</v>
      </c>
      <c r="CR143" s="10" t="s">
        <v>121</v>
      </c>
      <c r="CS143" s="10">
        <v>2E-3</v>
      </c>
      <c r="CT143" s="10">
        <v>7.1680000000000001</v>
      </c>
      <c r="CU143" s="10">
        <v>0.26300000000000001</v>
      </c>
      <c r="CV143" s="10">
        <v>2.1999999999999999E-2</v>
      </c>
      <c r="CW143" s="10">
        <v>1E-3</v>
      </c>
      <c r="CX143" s="10">
        <v>0.83399999999999996</v>
      </c>
      <c r="CY143" s="10">
        <v>1.9E-2</v>
      </c>
      <c r="CZ143" s="10" t="s">
        <v>121</v>
      </c>
      <c r="DA143" s="10">
        <v>2E-3</v>
      </c>
      <c r="DB143" s="10">
        <v>0.104</v>
      </c>
      <c r="DC143" s="10">
        <v>7.0000000000000001E-3</v>
      </c>
      <c r="DD143" s="10" t="s">
        <v>121</v>
      </c>
      <c r="DE143" s="10">
        <v>8.9999999999999993E-3</v>
      </c>
      <c r="DF143" s="10">
        <v>0.64500000000000002</v>
      </c>
      <c r="DG143" s="10">
        <v>7.0000000000000001E-3</v>
      </c>
      <c r="DH143" s="10">
        <v>1.2999999999999999E-2</v>
      </c>
      <c r="DI143" s="98">
        <v>1E-3</v>
      </c>
      <c r="DJ143" s="10">
        <v>6.0000000000000001E-3</v>
      </c>
      <c r="DK143" s="10">
        <v>1E-3</v>
      </c>
      <c r="DL143" s="61" t="str">
        <f t="shared" si="3"/>
        <v>DK III 2562 14.01.2022</v>
      </c>
      <c r="DM143" s="10">
        <v>0.33331033747071998</v>
      </c>
      <c r="DN143" s="10">
        <v>3.1116531106896401E-2</v>
      </c>
      <c r="DO143" s="10">
        <v>7.2230373864951196E-3</v>
      </c>
      <c r="DP143" s="10">
        <v>7.7521498228321398E-2</v>
      </c>
      <c r="DQ143" s="10">
        <v>0.60980706649029304</v>
      </c>
      <c r="DR143" s="10">
        <v>0.31107667883673301</v>
      </c>
      <c r="DS143" s="10">
        <v>2.1246286449088398E-3</v>
      </c>
      <c r="DT143" s="10">
        <v>1.6182212782773701E-3</v>
      </c>
      <c r="DU143" s="10">
        <v>1.7145970182330598E-2</v>
      </c>
      <c r="DV143" s="10">
        <v>0.25451948542888603</v>
      </c>
      <c r="DW143" s="10">
        <v>8.4519625607028304E-2</v>
      </c>
      <c r="DX143" s="10">
        <v>3.9133366594126598E-3</v>
      </c>
      <c r="DY143" s="10">
        <v>0.68305839569323701</v>
      </c>
      <c r="DZ143" s="10">
        <v>344.42395006543501</v>
      </c>
      <c r="EA143" s="10">
        <v>745.29033292286601</v>
      </c>
      <c r="EB143" s="10">
        <v>0.76640683225639095</v>
      </c>
    </row>
    <row r="144" spans="1:132">
      <c r="A144" s="11">
        <v>44575</v>
      </c>
      <c r="B144" s="64" t="s">
        <v>947</v>
      </c>
      <c r="C144" s="25" t="s">
        <v>128</v>
      </c>
      <c r="H144" s="3" t="e">
        <f>((F144)/(E144/100))</f>
        <v>#DIV/0!</v>
      </c>
      <c r="I144" s="4" t="e">
        <f>E144/F144</f>
        <v>#DIV/0!</v>
      </c>
      <c r="J144" s="4" t="e">
        <f>100/G144</f>
        <v>#DIV/0!</v>
      </c>
      <c r="N144" s="37" t="e">
        <f>M144/(K144/100)</f>
        <v>#DIV/0!</v>
      </c>
      <c r="O144" s="37" t="e">
        <f>N144/J144</f>
        <v>#DIV/0!</v>
      </c>
      <c r="P144" s="5" t="e">
        <f>M144/(L144/100)</f>
        <v>#DIV/0!</v>
      </c>
      <c r="Q144" s="5" t="e">
        <f>P144*I144</f>
        <v>#DIV/0!</v>
      </c>
      <c r="U144" s="15" t="e">
        <f>100-(T144-R144)/S144*100</f>
        <v>#DIV/0!</v>
      </c>
      <c r="AB144" s="14" t="e">
        <f>((AE144-AC144)*(1000/AD144))*1000</f>
        <v>#DIV/0!</v>
      </c>
      <c r="AF144" s="7" t="e">
        <f>#REF!*0.8</f>
        <v>#REF!</v>
      </c>
      <c r="AH144" s="8" t="e">
        <f>((AG144)*(H144/100))</f>
        <v>#DIV/0!</v>
      </c>
      <c r="AI144" s="7" t="e">
        <f>AG144/AH144</f>
        <v>#DIV/0!</v>
      </c>
      <c r="AO144" s="52" t="s">
        <v>947</v>
      </c>
      <c r="DI144" s="99"/>
      <c r="DL144" s="61">
        <f t="shared" si="3"/>
        <v>0</v>
      </c>
      <c r="DM144" s="10">
        <v>0.41823099398011798</v>
      </c>
      <c r="DN144" s="10">
        <v>1.7787829257624399E-2</v>
      </c>
      <c r="DO144" s="10">
        <v>8.6267053595638302E-3</v>
      </c>
      <c r="DP144" s="10">
        <v>5.9025944179198701E-2</v>
      </c>
      <c r="DQ144" s="10">
        <v>0.10489107436190299</v>
      </c>
      <c r="DR144" s="10">
        <v>1.20252792777891</v>
      </c>
      <c r="DS144" s="10">
        <v>5.0272867615131799E-2</v>
      </c>
      <c r="DT144" s="10">
        <v>1.2991032083246199</v>
      </c>
      <c r="DU144" s="10">
        <v>6.1593011440791497E-2</v>
      </c>
      <c r="DV144" s="10">
        <v>-1.88451013864105E-2</v>
      </c>
      <c r="DW144" s="10">
        <v>9.1097049616551101E-2</v>
      </c>
      <c r="DX144" s="10">
        <v>2.86365986449293E-2</v>
      </c>
      <c r="DY144" s="10">
        <v>0.70540735175403901</v>
      </c>
      <c r="DZ144" s="10">
        <v>347.78557590938402</v>
      </c>
      <c r="EA144" s="10">
        <v>885.22152314289303</v>
      </c>
      <c r="EB144" s="10">
        <v>0.23836829552486799</v>
      </c>
    </row>
    <row r="145" spans="1:132">
      <c r="A145" s="11">
        <v>44575</v>
      </c>
      <c r="B145" s="64" t="s">
        <v>84</v>
      </c>
      <c r="C145" s="25" t="s">
        <v>745</v>
      </c>
      <c r="H145" s="3" t="e">
        <f>((F145)/(E145/100))</f>
        <v>#DIV/0!</v>
      </c>
      <c r="I145" s="4" t="e">
        <f>E145/F145</f>
        <v>#DIV/0!</v>
      </c>
      <c r="J145" s="4" t="e">
        <f>100/G145</f>
        <v>#DIV/0!</v>
      </c>
      <c r="N145" s="37" t="e">
        <f>M145/(K145/100)</f>
        <v>#DIV/0!</v>
      </c>
      <c r="O145" s="37" t="e">
        <f>N145/J145</f>
        <v>#DIV/0!</v>
      </c>
      <c r="P145" s="5" t="e">
        <f>M145/(L145/100)</f>
        <v>#DIV/0!</v>
      </c>
      <c r="Q145" s="5" t="e">
        <f>P145*I145</f>
        <v>#DIV/0!</v>
      </c>
      <c r="U145" s="15" t="e">
        <f>100-(T145-R145)/S145*100</f>
        <v>#DIV/0!</v>
      </c>
      <c r="Z145" s="21">
        <v>1644</v>
      </c>
      <c r="AB145" s="14" t="e">
        <f>((AE145-AC145)*(1000/AD145))*1000</f>
        <v>#DIV/0!</v>
      </c>
      <c r="AF145" s="7" t="e">
        <f>#REF!*0.8</f>
        <v>#REF!</v>
      </c>
      <c r="AH145" s="8" t="e">
        <f>((AG145)*(H145/100))</f>
        <v>#DIV/0!</v>
      </c>
      <c r="AI145" s="7" t="e">
        <f>AG145/AH145</f>
        <v>#DIV/0!</v>
      </c>
      <c r="DI145" s="99"/>
      <c r="DL145" s="61">
        <f t="shared" si="3"/>
        <v>0</v>
      </c>
      <c r="DM145" s="10">
        <v>2.7656807691416301</v>
      </c>
      <c r="DN145" s="10">
        <v>-3.5233519276801498E-3</v>
      </c>
      <c r="DO145" s="10">
        <v>4.7170964168626898E-3</v>
      </c>
      <c r="DP145" s="10">
        <v>5.3244280450517698E-2</v>
      </c>
      <c r="DQ145" s="10">
        <v>0.13301622664482399</v>
      </c>
      <c r="DR145" s="10">
        <v>0.30123070127985102</v>
      </c>
      <c r="DS145" s="10">
        <v>6.4089684131409905E-2</v>
      </c>
      <c r="DT145" s="10">
        <v>8.6048644238330099E-2</v>
      </c>
      <c r="DU145" s="10">
        <v>4.3030467609652803E-2</v>
      </c>
      <c r="DV145" s="10">
        <v>7.9401915305201496E-3</v>
      </c>
      <c r="DW145" s="10">
        <v>0.169581988063151</v>
      </c>
      <c r="DX145" s="10">
        <v>1.29519580932594E-2</v>
      </c>
      <c r="DY145" s="10">
        <v>0.62560802935089499</v>
      </c>
      <c r="DZ145" s="10">
        <v>301.98393183417397</v>
      </c>
      <c r="EA145" s="10">
        <v>600.36761861298203</v>
      </c>
      <c r="EB145" s="10">
        <v>0.172380739958086</v>
      </c>
    </row>
    <row r="146" spans="1:132">
      <c r="A146" s="11">
        <v>44575</v>
      </c>
      <c r="B146" s="64" t="s">
        <v>841</v>
      </c>
      <c r="C146" s="25" t="s">
        <v>741</v>
      </c>
      <c r="H146" s="3" t="e">
        <f>((F146)/(E146/100))</f>
        <v>#DIV/0!</v>
      </c>
      <c r="I146" s="4" t="e">
        <f>E146/F146</f>
        <v>#DIV/0!</v>
      </c>
      <c r="J146" s="4" t="e">
        <f>100/G146</f>
        <v>#DIV/0!</v>
      </c>
      <c r="N146" s="37" t="e">
        <f>M146/(K146/100)</f>
        <v>#DIV/0!</v>
      </c>
      <c r="O146" s="37" t="e">
        <f>N146/J146</f>
        <v>#DIV/0!</v>
      </c>
      <c r="P146" s="5" t="e">
        <f>M146/(L146/100)</f>
        <v>#DIV/0!</v>
      </c>
      <c r="Q146" s="5" t="e">
        <f>P146*I146</f>
        <v>#DIV/0!</v>
      </c>
      <c r="U146" s="15" t="e">
        <f>100-(T146-R146)/S146*100</f>
        <v>#DIV/0!</v>
      </c>
      <c r="X146" s="2">
        <v>12.49</v>
      </c>
      <c r="Y146" s="2">
        <v>18.46</v>
      </c>
      <c r="Z146" s="21">
        <v>2882</v>
      </c>
      <c r="AB146" s="14" t="e">
        <f>((AE146-AC146)*(1000/AD146))*1000</f>
        <v>#DIV/0!</v>
      </c>
      <c r="AF146" s="7" t="e">
        <f>#REF!*0.8</f>
        <v>#REF!</v>
      </c>
      <c r="AH146" s="8" t="e">
        <f>((AG146)*(H146/100))</f>
        <v>#DIV/0!</v>
      </c>
      <c r="AI146" s="7" t="e">
        <f>AG146/AH146</f>
        <v>#DIV/0!</v>
      </c>
      <c r="DI146" s="99"/>
      <c r="DL146" s="61">
        <f t="shared" si="3"/>
        <v>0</v>
      </c>
      <c r="DM146" s="10">
        <v>6.8477404646424196</v>
      </c>
      <c r="DN146" s="10">
        <v>3.6759361739860399E-3</v>
      </c>
      <c r="DO146" s="10">
        <v>3.6768905745739899E-3</v>
      </c>
      <c r="DP146" s="10">
        <v>4.5050324025332399E-2</v>
      </c>
      <c r="DQ146" s="10">
        <v>0.162522354057797</v>
      </c>
      <c r="DR146" s="10">
        <v>0.311327470948847</v>
      </c>
      <c r="DS146" s="10">
        <v>3.7693132720014899E-2</v>
      </c>
      <c r="DT146" s="10">
        <v>1.26642308360203E-2</v>
      </c>
      <c r="DU146" s="10">
        <v>0.58634399971297402</v>
      </c>
      <c r="DV146" s="10">
        <v>4.0412238721344203E-2</v>
      </c>
      <c r="DW146" s="10">
        <v>0.14646816409156499</v>
      </c>
      <c r="DX146" s="10">
        <v>6.4100993126429799E-3</v>
      </c>
      <c r="DY146" s="10">
        <v>1.6815706006923801</v>
      </c>
      <c r="DZ146" s="10">
        <v>137.08136907759899</v>
      </c>
      <c r="EA146" s="10">
        <v>166.16815603730299</v>
      </c>
      <c r="EB146" s="10">
        <v>0.104220797816475</v>
      </c>
    </row>
    <row r="147" spans="1:132">
      <c r="A147" s="11">
        <v>44575</v>
      </c>
      <c r="B147" s="64" t="s">
        <v>192</v>
      </c>
      <c r="C147" s="25" t="s">
        <v>125</v>
      </c>
      <c r="E147" s="2">
        <v>100</v>
      </c>
      <c r="H147" s="3">
        <f>((F147)/(E147/100))</f>
        <v>0</v>
      </c>
      <c r="I147" s="4" t="e">
        <f>E147/F147</f>
        <v>#DIV/0!</v>
      </c>
      <c r="J147" s="4" t="e">
        <f>100/G147</f>
        <v>#DIV/0!</v>
      </c>
      <c r="N147" s="37" t="e">
        <f>M147/(K147/100)</f>
        <v>#DIV/0!</v>
      </c>
      <c r="O147" s="37" t="e">
        <f>N147/J147</f>
        <v>#DIV/0!</v>
      </c>
      <c r="P147" s="5" t="e">
        <f>M147/(L147/100)</f>
        <v>#DIV/0!</v>
      </c>
      <c r="Q147" s="5" t="e">
        <f>P147*I147</f>
        <v>#DIV/0!</v>
      </c>
      <c r="U147" s="15" t="e">
        <f>100-(T147-R147)/S147*100</f>
        <v>#DIV/0!</v>
      </c>
      <c r="V147" s="21">
        <v>1.0649999999999999</v>
      </c>
      <c r="X147" s="2">
        <v>11.43</v>
      </c>
      <c r="Y147" s="2">
        <v>9.51</v>
      </c>
      <c r="Z147" s="21">
        <v>3352</v>
      </c>
      <c r="AB147" s="14" t="e">
        <f>((AE147-AC147)*(1000/AD147))*1000</f>
        <v>#DIV/0!</v>
      </c>
      <c r="AF147" s="7" t="e">
        <f>#REF!*0.8</f>
        <v>#REF!</v>
      </c>
      <c r="AH147" s="8">
        <f>((AG147)*(H147/100))</f>
        <v>0</v>
      </c>
      <c r="AI147" s="7" t="e">
        <f>AG147/AH147</f>
        <v>#DIV/0!</v>
      </c>
      <c r="AJ147" s="6">
        <v>30.85</v>
      </c>
      <c r="AK147" s="2">
        <v>0.61</v>
      </c>
      <c r="AO147" s="20" t="s">
        <v>948</v>
      </c>
      <c r="DI147" s="99"/>
      <c r="DL147" s="61">
        <f t="shared" si="3"/>
        <v>0</v>
      </c>
      <c r="DM147" s="10">
        <v>234.60090586310301</v>
      </c>
      <c r="DN147" s="10">
        <v>3.6002912529700802E-2</v>
      </c>
      <c r="DO147" s="10">
        <v>2.5816578236699198E-3</v>
      </c>
      <c r="DP147" s="10">
        <v>3.8807498231335197E-2</v>
      </c>
      <c r="DQ147" s="10">
        <v>0.180880674302481</v>
      </c>
      <c r="DR147" s="10">
        <v>0.13776568978641501</v>
      </c>
      <c r="DS147" s="10">
        <v>3.8045303761345399E-2</v>
      </c>
      <c r="DT147" s="10">
        <v>4.7574294847379803E-3</v>
      </c>
      <c r="DU147" s="10">
        <v>0.57473280290526396</v>
      </c>
      <c r="DV147" s="10">
        <v>0.28773930333937398</v>
      </c>
      <c r="DW147" s="10">
        <v>0.16054850604600401</v>
      </c>
      <c r="DX147" s="10">
        <v>1.54057674056725E-2</v>
      </c>
      <c r="DY147" s="10">
        <v>3.5053871815287101</v>
      </c>
      <c r="DZ147" s="10">
        <v>26.824820718023599</v>
      </c>
      <c r="EA147" s="10">
        <v>24.938025209006199</v>
      </c>
      <c r="EB147" s="10">
        <v>0.13475203323669699</v>
      </c>
    </row>
    <row r="148" spans="1:132">
      <c r="A148" s="11">
        <v>44578</v>
      </c>
      <c r="B148" s="64">
        <v>44575</v>
      </c>
      <c r="C148" s="25" t="s">
        <v>859</v>
      </c>
      <c r="H148" s="3" t="e">
        <f>((F148)/(E148/100))</f>
        <v>#DIV/0!</v>
      </c>
      <c r="I148" s="4" t="e">
        <f>E148/F148</f>
        <v>#DIV/0!</v>
      </c>
      <c r="J148" s="4" t="e">
        <f>100/G148</f>
        <v>#DIV/0!</v>
      </c>
      <c r="N148" s="37" t="e">
        <f>M148/(K148/100)</f>
        <v>#DIV/0!</v>
      </c>
      <c r="O148" s="37" t="e">
        <f>N148/J148</f>
        <v>#DIV/0!</v>
      </c>
      <c r="P148" s="5" t="e">
        <f>M148/(L148/100)</f>
        <v>#DIV/0!</v>
      </c>
      <c r="Q148" s="5" t="e">
        <f>P148*I148</f>
        <v>#DIV/0!</v>
      </c>
      <c r="U148" s="15" t="e">
        <f>100-(T148-R148)/S148*100</f>
        <v>#DIV/0!</v>
      </c>
      <c r="V148" s="21">
        <v>4.4880000000000004</v>
      </c>
      <c r="X148" s="2">
        <v>8.4499999999999993</v>
      </c>
      <c r="Y148" s="2">
        <v>41.1</v>
      </c>
      <c r="Z148" s="21">
        <v>13959</v>
      </c>
      <c r="AB148" s="14" t="e">
        <f>((AE148-AC148)*(1000/AD148))*1000</f>
        <v>#DIV/0!</v>
      </c>
      <c r="AF148" s="7" t="e">
        <f>#REF!*0.8</f>
        <v>#REF!</v>
      </c>
      <c r="AH148" s="8" t="e">
        <f>((AG148)*(H148/100))</f>
        <v>#DIV/0!</v>
      </c>
      <c r="AI148" s="7" t="e">
        <f>AG148/AH148</f>
        <v>#DIV/0!</v>
      </c>
      <c r="AJ148" s="6">
        <v>63.99</v>
      </c>
      <c r="AK148" s="2">
        <v>0.105</v>
      </c>
      <c r="AP148" s="10">
        <v>0.34899999999999998</v>
      </c>
      <c r="AQ148" s="10">
        <v>5.0000000000000001E-3</v>
      </c>
      <c r="AR148" s="10" t="s">
        <v>121</v>
      </c>
      <c r="AS148" s="10">
        <v>4.0000000000000001E-3</v>
      </c>
      <c r="AT148" s="10">
        <v>8.2000000000000003E-2</v>
      </c>
      <c r="AU148" s="10">
        <v>4.0000000000000001E-3</v>
      </c>
      <c r="AV148" s="10">
        <v>0.16900000000000001</v>
      </c>
      <c r="AW148" s="10">
        <v>4.0000000000000001E-3</v>
      </c>
      <c r="AX148" s="10">
        <v>2.8000000000000001E-2</v>
      </c>
      <c r="AY148" s="10">
        <v>2E-3</v>
      </c>
      <c r="AZ148" s="10">
        <v>0.01</v>
      </c>
      <c r="BA148" s="10">
        <v>2E-3</v>
      </c>
      <c r="BB148" s="10">
        <v>0.11</v>
      </c>
      <c r="BC148" s="10">
        <v>3.0000000000000001E-3</v>
      </c>
      <c r="BD148" s="10">
        <v>0.37</v>
      </c>
      <c r="BE148" s="10">
        <v>0.01</v>
      </c>
      <c r="BF148" s="10" t="s">
        <v>121</v>
      </c>
      <c r="BG148" s="10">
        <v>3.0000000000000001E-3</v>
      </c>
      <c r="BH148" s="10" t="s">
        <v>121</v>
      </c>
      <c r="BI148" s="10">
        <v>2.6429999999999998</v>
      </c>
      <c r="BJ148" s="10">
        <v>5.0000000000000001E-3</v>
      </c>
      <c r="BK148" s="10">
        <v>3.0000000000000001E-3</v>
      </c>
      <c r="BL148" s="10" t="s">
        <v>121</v>
      </c>
      <c r="BM148" s="10">
        <v>2E-3</v>
      </c>
      <c r="BN148" s="10">
        <v>7.5999999999999998E-2</v>
      </c>
      <c r="BO148" s="10">
        <v>8.9999999999999993E-3</v>
      </c>
      <c r="BP148" s="10">
        <v>61.119</v>
      </c>
      <c r="BQ148" s="10">
        <v>0.17399999999999999</v>
      </c>
      <c r="BR148" s="10" t="s">
        <v>121</v>
      </c>
      <c r="BS148" s="10">
        <v>2E-3</v>
      </c>
      <c r="BT148" s="10">
        <v>1.1140000000000001</v>
      </c>
      <c r="BU148" s="10">
        <v>0.05</v>
      </c>
      <c r="BV148" s="10">
        <v>25.911999999999999</v>
      </c>
      <c r="BW148" s="10">
        <v>0.308</v>
      </c>
      <c r="BX148" s="10" t="s">
        <v>121</v>
      </c>
      <c r="BY148" s="10">
        <v>4.0000000000000001E-3</v>
      </c>
      <c r="BZ148" s="10">
        <v>3.3380000000000001</v>
      </c>
      <c r="CA148" s="10">
        <v>5.5E-2</v>
      </c>
      <c r="CB148" s="10" t="s">
        <v>121</v>
      </c>
      <c r="CC148" s="10">
        <v>23.536999999999999</v>
      </c>
      <c r="CD148" s="10" t="s">
        <v>121</v>
      </c>
      <c r="CE148" s="10">
        <v>8.9999999999999993E-3</v>
      </c>
      <c r="CF148" s="10" t="s">
        <v>121</v>
      </c>
      <c r="CG148" s="10">
        <v>2E-3</v>
      </c>
      <c r="CH148" s="10" t="s">
        <v>121</v>
      </c>
      <c r="CI148" s="10">
        <v>2E-3</v>
      </c>
      <c r="CJ148" s="10" t="s">
        <v>121</v>
      </c>
      <c r="CK148" s="10">
        <v>0.373</v>
      </c>
      <c r="CL148" s="10" t="s">
        <v>121</v>
      </c>
      <c r="CM148" s="10">
        <v>2E-3</v>
      </c>
      <c r="CN148" s="10">
        <v>0.01</v>
      </c>
      <c r="CO148" s="10">
        <v>1E-3</v>
      </c>
      <c r="CP148" s="10">
        <v>3.1469999999999998</v>
      </c>
      <c r="CQ148" s="10">
        <v>8.6999999999999994E-2</v>
      </c>
      <c r="CR148" s="10" t="s">
        <v>121</v>
      </c>
      <c r="CS148" s="10">
        <v>2E-3</v>
      </c>
      <c r="CT148" s="10">
        <v>1.8029999999999999</v>
      </c>
      <c r="CU148" s="10">
        <v>0.39</v>
      </c>
      <c r="CV148" s="10">
        <v>5.0000000000000001E-3</v>
      </c>
      <c r="CW148" s="10">
        <v>1E-3</v>
      </c>
      <c r="CX148" s="10">
        <v>7.4999999999999997E-2</v>
      </c>
      <c r="CY148" s="10">
        <v>6.0000000000000001E-3</v>
      </c>
      <c r="CZ148" s="10" t="s">
        <v>121</v>
      </c>
      <c r="DA148" s="10">
        <v>3.0000000000000001E-3</v>
      </c>
      <c r="DB148" s="10" t="s">
        <v>121</v>
      </c>
      <c r="DC148" s="10">
        <v>4.0000000000000001E-3</v>
      </c>
      <c r="DD148" s="10">
        <v>3.2000000000000001E-2</v>
      </c>
      <c r="DE148" s="10">
        <v>1.2E-2</v>
      </c>
      <c r="DF148" s="10">
        <v>2.0779999999999998</v>
      </c>
      <c r="DG148" s="10">
        <v>1.7999999999999999E-2</v>
      </c>
      <c r="DH148" s="10">
        <v>3.0000000000000001E-3</v>
      </c>
      <c r="DI148" s="98">
        <v>1E-3</v>
      </c>
      <c r="DJ148" s="10">
        <v>0.16</v>
      </c>
      <c r="DK148" s="10">
        <v>2E-3</v>
      </c>
      <c r="DL148" s="61" t="str">
        <f t="shared" si="3"/>
        <v>NL 689393 17.01.2022</v>
      </c>
    </row>
    <row r="149" spans="1:132">
      <c r="A149" s="11">
        <v>44578</v>
      </c>
      <c r="B149" s="64" t="s">
        <v>949</v>
      </c>
      <c r="C149" s="25" t="s">
        <v>859</v>
      </c>
      <c r="H149" s="3" t="e">
        <f>((F149)/(E149/100))</f>
        <v>#DIV/0!</v>
      </c>
      <c r="I149" s="4" t="e">
        <f>E149/F149</f>
        <v>#DIV/0!</v>
      </c>
      <c r="J149" s="4" t="e">
        <f>100/G149</f>
        <v>#DIV/0!</v>
      </c>
      <c r="N149" s="37" t="e">
        <f>M149/(K149/100)</f>
        <v>#DIV/0!</v>
      </c>
      <c r="O149" s="37" t="e">
        <f>N149/J149</f>
        <v>#DIV/0!</v>
      </c>
      <c r="P149" s="5" t="e">
        <f>M149/(L149/100)</f>
        <v>#DIV/0!</v>
      </c>
      <c r="Q149" s="5" t="e">
        <f>P149*I149</f>
        <v>#DIV/0!</v>
      </c>
      <c r="U149" s="15" t="e">
        <f>100-(T149-R149)/S149*100</f>
        <v>#DIV/0!</v>
      </c>
      <c r="AB149" s="14" t="e">
        <f>((AE149-AC149)*(1000/AD149))*1000</f>
        <v>#DIV/0!</v>
      </c>
      <c r="AF149" s="7" t="e">
        <f>#REF!*0.8</f>
        <v>#REF!</v>
      </c>
      <c r="AH149" s="8" t="e">
        <f>((AG149)*(H149/100))</f>
        <v>#DIV/0!</v>
      </c>
      <c r="AI149" s="7" t="e">
        <f>AG149/AH149</f>
        <v>#DIV/0!</v>
      </c>
      <c r="AK149" s="2">
        <v>0.13300000000000001</v>
      </c>
      <c r="AP149" s="10" t="s">
        <v>121</v>
      </c>
      <c r="AQ149" s="10">
        <v>3.0000000000000001E-3</v>
      </c>
      <c r="AR149" s="10">
        <v>1.4999999999999999E-2</v>
      </c>
      <c r="AS149" s="10">
        <v>8.0000000000000002E-3</v>
      </c>
      <c r="AT149" s="10" t="s">
        <v>121</v>
      </c>
      <c r="AU149" s="10">
        <v>8.0000000000000002E-3</v>
      </c>
      <c r="AV149" s="10">
        <v>5.8319999999999999</v>
      </c>
      <c r="AW149" s="10">
        <v>0.13200000000000001</v>
      </c>
      <c r="AX149" s="10">
        <v>6.0000000000000001E-3</v>
      </c>
      <c r="AY149" s="10">
        <v>3.0000000000000001E-3</v>
      </c>
      <c r="AZ149" s="10">
        <v>1.0129999999999999</v>
      </c>
      <c r="BA149" s="10">
        <v>1.9E-2</v>
      </c>
      <c r="BB149" s="10">
        <v>5.3979999999999997</v>
      </c>
      <c r="BC149" s="10">
        <v>9.7000000000000003E-2</v>
      </c>
      <c r="BD149" s="10">
        <v>18.567</v>
      </c>
      <c r="BE149" s="10">
        <v>0.33500000000000002</v>
      </c>
      <c r="BF149" s="10" t="s">
        <v>121</v>
      </c>
      <c r="BG149" s="10">
        <v>8.0000000000000002E-3</v>
      </c>
      <c r="BH149" s="10">
        <v>3.202</v>
      </c>
      <c r="BI149" s="10">
        <v>0.42099999999999999</v>
      </c>
      <c r="BJ149" s="10">
        <v>5.0000000000000001E-3</v>
      </c>
      <c r="BK149" s="10">
        <v>2E-3</v>
      </c>
      <c r="BL149" s="10">
        <v>6.0000000000000001E-3</v>
      </c>
      <c r="BM149" s="10">
        <v>3.0000000000000001E-3</v>
      </c>
      <c r="BN149" s="10">
        <v>3.8780000000000001</v>
      </c>
      <c r="BO149" s="10">
        <v>0.159</v>
      </c>
      <c r="BP149" s="10">
        <v>45.451000000000001</v>
      </c>
      <c r="BQ149" s="10">
        <v>0.64800000000000002</v>
      </c>
      <c r="BR149" s="10">
        <v>0.108</v>
      </c>
      <c r="BS149" s="10">
        <v>4.0000000000000001E-3</v>
      </c>
      <c r="BT149" s="10">
        <v>1.087</v>
      </c>
      <c r="BU149" s="10">
        <v>8.4000000000000005E-2</v>
      </c>
      <c r="BV149" s="10" t="s">
        <v>121</v>
      </c>
      <c r="BW149" s="10">
        <v>6.5000000000000002E-2</v>
      </c>
      <c r="BX149" s="10" t="s">
        <v>121</v>
      </c>
      <c r="BY149" s="10">
        <v>3.2000000000000001E-2</v>
      </c>
      <c r="BZ149" s="10">
        <v>0.315</v>
      </c>
      <c r="CA149" s="10">
        <v>4.2000000000000003E-2</v>
      </c>
      <c r="CB149" s="10">
        <v>6.3479999999999999</v>
      </c>
      <c r="CC149" s="10">
        <v>2.7330000000000001</v>
      </c>
      <c r="CD149" s="10">
        <v>0.215</v>
      </c>
      <c r="CE149" s="10">
        <v>1.7000000000000001E-2</v>
      </c>
      <c r="CF149" s="10" t="s">
        <v>121</v>
      </c>
      <c r="CG149" s="10">
        <v>3.0000000000000001E-3</v>
      </c>
      <c r="CH149" s="10" t="s">
        <v>121</v>
      </c>
      <c r="CI149" s="10">
        <v>2E-3</v>
      </c>
      <c r="CJ149" s="10" t="s">
        <v>121</v>
      </c>
      <c r="CK149" s="10">
        <v>0.8</v>
      </c>
      <c r="CL149" s="10" t="s">
        <v>121</v>
      </c>
      <c r="CM149" s="10">
        <v>2E-3</v>
      </c>
      <c r="CN149" s="10">
        <v>2E-3</v>
      </c>
      <c r="CO149" s="10">
        <v>1E-3</v>
      </c>
      <c r="CP149" s="10">
        <v>0.9</v>
      </c>
      <c r="CQ149" s="10">
        <v>4.4999999999999998E-2</v>
      </c>
      <c r="CR149" s="10" t="s">
        <v>121</v>
      </c>
      <c r="CS149" s="10">
        <v>2E-3</v>
      </c>
      <c r="CT149" s="10" t="s">
        <v>121</v>
      </c>
      <c r="CU149" s="10">
        <v>23.055</v>
      </c>
      <c r="CV149" s="10">
        <v>8.7999999999999995E-2</v>
      </c>
      <c r="CW149" s="10">
        <v>2E-3</v>
      </c>
      <c r="CX149" s="10">
        <v>0.40899999999999997</v>
      </c>
      <c r="CY149" s="10">
        <v>4.2999999999999997E-2</v>
      </c>
      <c r="CZ149" s="10" t="s">
        <v>121</v>
      </c>
      <c r="DA149" s="10">
        <v>2E-3</v>
      </c>
      <c r="DB149" s="10" t="s">
        <v>121</v>
      </c>
      <c r="DC149" s="10">
        <v>3.4000000000000002E-2</v>
      </c>
      <c r="DD149" s="10" t="s">
        <v>121</v>
      </c>
      <c r="DE149" s="10">
        <v>5.0999999999999997E-2</v>
      </c>
      <c r="DF149" s="10">
        <v>5.8330000000000002</v>
      </c>
      <c r="DG149" s="10">
        <v>0.10100000000000001</v>
      </c>
      <c r="DH149" s="10">
        <v>1.321</v>
      </c>
      <c r="DI149" s="98">
        <v>2.1999999999999999E-2</v>
      </c>
      <c r="DJ149" s="10" t="s">
        <v>121</v>
      </c>
      <c r="DK149" s="10">
        <v>2E-3</v>
      </c>
      <c r="DL149" s="61" t="str">
        <f t="shared" si="3"/>
        <v>Anlieferung 3-01</v>
      </c>
    </row>
    <row r="150" spans="1:132">
      <c r="A150" s="11">
        <v>44578</v>
      </c>
      <c r="B150" s="64"/>
      <c r="C150" s="25" t="s">
        <v>859</v>
      </c>
      <c r="H150" s="3" t="e">
        <f>((F150)/(E150/100))</f>
        <v>#DIV/0!</v>
      </c>
      <c r="I150" s="4" t="e">
        <f>E150/F150</f>
        <v>#DIV/0!</v>
      </c>
      <c r="J150" s="4" t="e">
        <f>100/G150</f>
        <v>#DIV/0!</v>
      </c>
      <c r="N150" s="37" t="e">
        <f>M150/(K150/100)</f>
        <v>#DIV/0!</v>
      </c>
      <c r="O150" s="37" t="e">
        <f>N150/J150</f>
        <v>#DIV/0!</v>
      </c>
      <c r="P150" s="5" t="e">
        <f>M150/(L150/100)</f>
        <v>#DIV/0!</v>
      </c>
      <c r="Q150" s="5" t="e">
        <f>P150*I150</f>
        <v>#DIV/0!</v>
      </c>
      <c r="U150" s="15" t="e">
        <f>100-(T150-R150)/S150*100</f>
        <v>#DIV/0!</v>
      </c>
      <c r="V150" s="21">
        <v>2.1800000000000002</v>
      </c>
      <c r="X150" s="2">
        <v>8.7799999999999994</v>
      </c>
      <c r="Y150" s="2">
        <v>19.059999999999999</v>
      </c>
      <c r="Z150" s="21">
        <v>6284</v>
      </c>
      <c r="AB150" s="14" t="e">
        <f>((AE150-AC150)*(1000/AD150))*1000</f>
        <v>#DIV/0!</v>
      </c>
      <c r="AF150" s="7" t="e">
        <f>#REF!*0.8</f>
        <v>#REF!</v>
      </c>
      <c r="AH150" s="8" t="e">
        <f>((AG150)*(H150/100))</f>
        <v>#DIV/0!</v>
      </c>
      <c r="AI150" s="7" t="e">
        <f>AG150/AH150</f>
        <v>#DIV/0!</v>
      </c>
      <c r="AJ150" s="6">
        <v>151.6</v>
      </c>
      <c r="AK150" s="2">
        <v>0.16300000000000001</v>
      </c>
      <c r="AP150" s="10">
        <v>1.0999999999999999E-2</v>
      </c>
      <c r="AQ150" s="10">
        <v>2E-3</v>
      </c>
      <c r="AR150" s="10">
        <v>1.7000000000000001E-2</v>
      </c>
      <c r="AS150" s="10">
        <v>8.9999999999999993E-3</v>
      </c>
      <c r="AT150" s="10" t="s">
        <v>121</v>
      </c>
      <c r="AU150" s="10">
        <v>8.9999999999999993E-3</v>
      </c>
      <c r="AV150" s="10">
        <v>5.4779999999999998</v>
      </c>
      <c r="AW150" s="10">
        <v>0.17499999999999999</v>
      </c>
      <c r="AX150" s="10" t="s">
        <v>121</v>
      </c>
      <c r="AY150" s="10">
        <v>5.0000000000000001E-3</v>
      </c>
      <c r="AZ150" s="10">
        <v>3.7999999999999999E-2</v>
      </c>
      <c r="BA150" s="10">
        <v>8.9999999999999993E-3</v>
      </c>
      <c r="BB150" s="10">
        <v>6.8230000000000004</v>
      </c>
      <c r="BC150" s="10">
        <v>0.11899999999999999</v>
      </c>
      <c r="BD150" s="10">
        <v>0.193</v>
      </c>
      <c r="BE150" s="10">
        <v>1.6E-2</v>
      </c>
      <c r="BF150" s="10" t="s">
        <v>121</v>
      </c>
      <c r="BG150" s="10">
        <v>0.01</v>
      </c>
      <c r="BH150" s="10">
        <v>1.8520000000000001</v>
      </c>
      <c r="BI150" s="10">
        <v>0.501</v>
      </c>
      <c r="BJ150" s="10" t="s">
        <v>121</v>
      </c>
      <c r="BK150" s="10">
        <v>3.0000000000000001E-3</v>
      </c>
      <c r="BL150" s="10">
        <v>5.0000000000000001E-3</v>
      </c>
      <c r="BM150" s="10">
        <v>3.0000000000000001E-3</v>
      </c>
      <c r="BN150" s="10">
        <v>20.166</v>
      </c>
      <c r="BO150" s="10">
        <v>1.2</v>
      </c>
      <c r="BP150" s="10">
        <v>52.034999999999997</v>
      </c>
      <c r="BQ150" s="10">
        <v>0.72899999999999998</v>
      </c>
      <c r="BR150" s="10">
        <v>4.0000000000000001E-3</v>
      </c>
      <c r="BS150" s="10">
        <v>1E-3</v>
      </c>
      <c r="BT150" s="10">
        <v>2.0779999999999998</v>
      </c>
      <c r="BU150" s="10">
        <v>0.155</v>
      </c>
      <c r="BV150" s="10" t="s">
        <v>121</v>
      </c>
      <c r="BW150" s="10">
        <v>9.9000000000000005E-2</v>
      </c>
      <c r="BX150" s="10">
        <v>0.01</v>
      </c>
      <c r="BY150" s="10">
        <v>6.0000000000000001E-3</v>
      </c>
      <c r="BZ150" s="10">
        <v>1.0649999999999999</v>
      </c>
      <c r="CA150" s="10">
        <v>8.4000000000000005E-2</v>
      </c>
      <c r="CB150" s="10" t="s">
        <v>121</v>
      </c>
      <c r="CC150" s="10">
        <v>8.7590000000000003</v>
      </c>
      <c r="CD150" s="10">
        <v>0.29699999999999999</v>
      </c>
      <c r="CE150" s="10">
        <v>0.02</v>
      </c>
      <c r="CF150" s="10" t="s">
        <v>121</v>
      </c>
      <c r="CG150" s="10">
        <v>4.0000000000000001E-3</v>
      </c>
      <c r="CH150" s="10">
        <v>4.0000000000000001E-3</v>
      </c>
      <c r="CI150" s="10">
        <v>1E-3</v>
      </c>
      <c r="CJ150" s="10" t="s">
        <v>121</v>
      </c>
      <c r="CK150" s="10">
        <v>1.175</v>
      </c>
      <c r="CL150" s="10" t="s">
        <v>121</v>
      </c>
      <c r="CM150" s="10">
        <v>2E-3</v>
      </c>
      <c r="CN150" s="10">
        <v>4.0000000000000001E-3</v>
      </c>
      <c r="CO150" s="10">
        <v>1E-3</v>
      </c>
      <c r="CP150" s="10">
        <v>1.4339999999999999</v>
      </c>
      <c r="CQ150" s="10">
        <v>0.125</v>
      </c>
      <c r="CR150" s="10" t="s">
        <v>121</v>
      </c>
      <c r="CS150" s="10">
        <v>2E-3</v>
      </c>
      <c r="CT150" s="10" t="s">
        <v>121</v>
      </c>
      <c r="CU150" s="10">
        <v>32.506999999999998</v>
      </c>
      <c r="CV150" s="10">
        <v>0.47599999999999998</v>
      </c>
      <c r="CW150" s="10">
        <v>1.2999999999999999E-2</v>
      </c>
      <c r="CX150" s="10">
        <v>1.647</v>
      </c>
      <c r="CY150" s="10">
        <v>0.1</v>
      </c>
      <c r="CZ150" s="10" t="s">
        <v>121</v>
      </c>
      <c r="DA150" s="10">
        <v>3.0000000000000001E-3</v>
      </c>
      <c r="DB150" s="10" t="s">
        <v>121</v>
      </c>
      <c r="DC150" s="10">
        <v>4.5999999999999999E-2</v>
      </c>
      <c r="DD150" s="10">
        <v>0.188</v>
      </c>
      <c r="DE150" s="10">
        <v>0.03</v>
      </c>
      <c r="DF150" s="10">
        <v>3.665</v>
      </c>
      <c r="DG150" s="10">
        <v>6.8000000000000005E-2</v>
      </c>
      <c r="DH150" s="10">
        <v>2.5059999999999998</v>
      </c>
      <c r="DI150" s="98">
        <v>6.6000000000000003E-2</v>
      </c>
      <c r="DJ150" s="10" t="s">
        <v>121</v>
      </c>
      <c r="DK150" s="10">
        <v>2E-3</v>
      </c>
      <c r="DL150" s="61" t="str">
        <f t="shared" si="3"/>
        <v>Anlieferung 3-02</v>
      </c>
    </row>
    <row r="151" spans="1:132">
      <c r="A151" s="11">
        <v>44578</v>
      </c>
      <c r="B151" s="64" t="s">
        <v>925</v>
      </c>
      <c r="C151" s="25" t="s">
        <v>859</v>
      </c>
      <c r="H151" s="3" t="e">
        <f>((F151)/(E151/100))</f>
        <v>#DIV/0!</v>
      </c>
      <c r="I151" s="4" t="e">
        <f>E151/F151</f>
        <v>#DIV/0!</v>
      </c>
      <c r="J151" s="4" t="e">
        <f>100/G151</f>
        <v>#DIV/0!</v>
      </c>
      <c r="N151" s="37" t="e">
        <f>M151/(K151/100)</f>
        <v>#DIV/0!</v>
      </c>
      <c r="O151" s="37" t="e">
        <f>N151/J151</f>
        <v>#DIV/0!</v>
      </c>
      <c r="P151" s="5" t="e">
        <f>M151/(L151/100)</f>
        <v>#DIV/0!</v>
      </c>
      <c r="Q151" s="5" t="e">
        <f>P151*I151</f>
        <v>#DIV/0!</v>
      </c>
      <c r="U151" s="15" t="e">
        <f>100-(T151-R151)/S151*100</f>
        <v>#DIV/0!</v>
      </c>
      <c r="AB151" s="14" t="e">
        <f>((AE151-AC151)*(1000/AD151))*1000</f>
        <v>#DIV/0!</v>
      </c>
      <c r="AF151" s="7" t="e">
        <f>#REF!*0.8</f>
        <v>#REF!</v>
      </c>
      <c r="AH151" s="8" t="e">
        <f>((AG151)*(H151/100))</f>
        <v>#DIV/0!</v>
      </c>
      <c r="AI151" s="7" t="e">
        <f>AG151/AH151</f>
        <v>#DIV/0!</v>
      </c>
      <c r="AK151" s="2">
        <v>0.18099999999999999</v>
      </c>
      <c r="AP151" s="10" t="s">
        <v>121</v>
      </c>
      <c r="AQ151" s="10">
        <v>4.0000000000000001E-3</v>
      </c>
      <c r="AR151" s="10" t="s">
        <v>121</v>
      </c>
      <c r="AS151" s="10">
        <v>1.0999999999999999E-2</v>
      </c>
      <c r="AT151" s="10">
        <v>2.9000000000000001E-2</v>
      </c>
      <c r="AU151" s="10">
        <v>6.0000000000000001E-3</v>
      </c>
      <c r="AV151" s="10">
        <v>5.6870000000000003</v>
      </c>
      <c r="AW151" s="10">
        <v>0.126</v>
      </c>
      <c r="AX151" s="10" t="s">
        <v>121</v>
      </c>
      <c r="AY151" s="10">
        <v>8.0000000000000002E-3</v>
      </c>
      <c r="AZ151" s="10">
        <v>1.57</v>
      </c>
      <c r="BA151" s="10">
        <v>2.9000000000000001E-2</v>
      </c>
      <c r="BB151" s="10">
        <v>2.677</v>
      </c>
      <c r="BC151" s="10">
        <v>5.2999999999999999E-2</v>
      </c>
      <c r="BD151" s="10">
        <v>20.033999999999999</v>
      </c>
      <c r="BE151" s="10">
        <v>0.41399999999999998</v>
      </c>
      <c r="BF151" s="10" t="s">
        <v>121</v>
      </c>
      <c r="BG151" s="10">
        <v>0.01</v>
      </c>
      <c r="BH151" s="10">
        <v>3.7309999999999999</v>
      </c>
      <c r="BI151" s="10">
        <v>0.46600000000000003</v>
      </c>
      <c r="BJ151" s="10">
        <v>6.0000000000000001E-3</v>
      </c>
      <c r="BK151" s="10">
        <v>2E-3</v>
      </c>
      <c r="BL151" s="10" t="s">
        <v>121</v>
      </c>
      <c r="BM151" s="10">
        <v>4.0000000000000001E-3</v>
      </c>
      <c r="BN151" s="10">
        <v>2.242</v>
      </c>
      <c r="BO151" s="10">
        <v>9.7000000000000003E-2</v>
      </c>
      <c r="BP151" s="10">
        <v>46.442999999999998</v>
      </c>
      <c r="BQ151" s="10">
        <v>0.58199999999999996</v>
      </c>
      <c r="BR151" s="10">
        <v>0.19700000000000001</v>
      </c>
      <c r="BS151" s="10">
        <v>5.0000000000000001E-3</v>
      </c>
      <c r="BT151" s="10">
        <v>1.629</v>
      </c>
      <c r="BU151" s="10">
        <v>0.1</v>
      </c>
      <c r="BV151" s="10" t="s">
        <v>121</v>
      </c>
      <c r="BW151" s="10">
        <v>7.0999999999999994E-2</v>
      </c>
      <c r="BX151" s="10" t="s">
        <v>121</v>
      </c>
      <c r="BY151" s="10">
        <v>3.2000000000000001E-2</v>
      </c>
      <c r="BZ151" s="10">
        <v>0.253</v>
      </c>
      <c r="CA151" s="10">
        <v>0.04</v>
      </c>
      <c r="CB151" s="10">
        <v>6.6589999999999998</v>
      </c>
      <c r="CC151" s="10">
        <v>2.919</v>
      </c>
      <c r="CD151" s="10">
        <v>0.20499999999999999</v>
      </c>
      <c r="CE151" s="10">
        <v>1.7999999999999999E-2</v>
      </c>
      <c r="CF151" s="10">
        <v>0.02</v>
      </c>
      <c r="CG151" s="10">
        <v>2E-3</v>
      </c>
      <c r="CH151" s="10" t="s">
        <v>121</v>
      </c>
      <c r="CI151" s="10">
        <v>2E-3</v>
      </c>
      <c r="CJ151" s="10" t="s">
        <v>121</v>
      </c>
      <c r="CK151" s="10">
        <v>0.97899999999999998</v>
      </c>
      <c r="CL151" s="10" t="s">
        <v>121</v>
      </c>
      <c r="CM151" s="10">
        <v>2E-3</v>
      </c>
      <c r="CN151" s="10">
        <v>2E-3</v>
      </c>
      <c r="CO151" s="10">
        <v>1E-3</v>
      </c>
      <c r="CP151" s="10">
        <v>0.96399999999999997</v>
      </c>
      <c r="CQ151" s="10">
        <v>4.8000000000000001E-2</v>
      </c>
      <c r="CR151" s="10" t="s">
        <v>121</v>
      </c>
      <c r="CS151" s="10">
        <v>2E-3</v>
      </c>
      <c r="CT151" s="10" t="s">
        <v>121</v>
      </c>
      <c r="CU151" s="10">
        <v>24.422000000000001</v>
      </c>
      <c r="CV151" s="10">
        <v>5.1999999999999998E-2</v>
      </c>
      <c r="CW151" s="10">
        <v>2E-3</v>
      </c>
      <c r="CX151" s="10">
        <v>0.437</v>
      </c>
      <c r="CY151" s="10">
        <v>3.5000000000000003E-2</v>
      </c>
      <c r="CZ151" s="10" t="s">
        <v>121</v>
      </c>
      <c r="DA151" s="10">
        <v>2E-3</v>
      </c>
      <c r="DB151" s="10" t="s">
        <v>121</v>
      </c>
      <c r="DC151" s="10">
        <v>2.1000000000000001E-2</v>
      </c>
      <c r="DD151" s="10" t="s">
        <v>121</v>
      </c>
      <c r="DE151" s="10">
        <v>5.1999999999999998E-2</v>
      </c>
      <c r="DF151" s="10">
        <v>6.3</v>
      </c>
      <c r="DG151" s="10">
        <v>0.114</v>
      </c>
      <c r="DH151" s="10">
        <v>0.84599999999999997</v>
      </c>
      <c r="DI151" s="98">
        <v>1.2999999999999999E-2</v>
      </c>
      <c r="DJ151" s="10" t="s">
        <v>121</v>
      </c>
      <c r="DK151" s="10">
        <v>2E-3</v>
      </c>
      <c r="DL151" s="61" t="str">
        <f t="shared" si="3"/>
        <v>Anlieferung 3-03</v>
      </c>
    </row>
    <row r="152" spans="1:132">
      <c r="A152" s="11">
        <v>44578</v>
      </c>
      <c r="B152" s="64"/>
      <c r="C152" s="25" t="s">
        <v>727</v>
      </c>
      <c r="H152" s="3" t="e">
        <f>((F152)/(E152/100))</f>
        <v>#DIV/0!</v>
      </c>
      <c r="I152" s="4" t="e">
        <f>E152/F152</f>
        <v>#DIV/0!</v>
      </c>
      <c r="J152" s="4" t="e">
        <f>100/G152</f>
        <v>#DIV/0!</v>
      </c>
      <c r="N152" s="37" t="e">
        <f>M152/(K152/100)</f>
        <v>#DIV/0!</v>
      </c>
      <c r="O152" s="37" t="e">
        <f>N152/J152</f>
        <v>#DIV/0!</v>
      </c>
      <c r="P152" s="5" t="e">
        <f>M152/(L152/100)</f>
        <v>#DIV/0!</v>
      </c>
      <c r="Q152" s="5" t="e">
        <f>P152*I152</f>
        <v>#DIV/0!</v>
      </c>
      <c r="U152" s="15" t="e">
        <f>100-(T152-R152)/S152*100</f>
        <v>#DIV/0!</v>
      </c>
      <c r="AB152" s="14" t="e">
        <f>((AE152-AC152)*(1000/AD152))*1000</f>
        <v>#DIV/0!</v>
      </c>
      <c r="AF152" s="7" t="e">
        <f>#REF!*0.8</f>
        <v>#REF!</v>
      </c>
      <c r="AH152" s="8" t="e">
        <f>((AG152)*(H152/100))</f>
        <v>#DIV/0!</v>
      </c>
      <c r="AI152" s="7" t="e">
        <f>AG152/AH152</f>
        <v>#DIV/0!</v>
      </c>
      <c r="AO152" s="20" t="s">
        <v>950</v>
      </c>
      <c r="AP152" s="10">
        <v>5.0000000000000001E-3</v>
      </c>
      <c r="AQ152" s="10">
        <v>3.0000000000000001E-3</v>
      </c>
      <c r="AR152" s="10" t="s">
        <v>121</v>
      </c>
      <c r="AS152" s="10">
        <v>0.01</v>
      </c>
      <c r="AT152" s="10">
        <v>1.208</v>
      </c>
      <c r="AU152" s="10">
        <v>3.2000000000000001E-2</v>
      </c>
      <c r="AV152" s="10">
        <v>5.125</v>
      </c>
      <c r="AW152" s="10">
        <v>0.113</v>
      </c>
      <c r="AX152" s="10" t="s">
        <v>121</v>
      </c>
      <c r="AY152" s="10">
        <v>5.0000000000000001E-3</v>
      </c>
      <c r="AZ152" s="10">
        <v>1.7470000000000001</v>
      </c>
      <c r="BA152" s="10">
        <v>3.5999999999999997E-2</v>
      </c>
      <c r="BB152" s="10">
        <v>3.726</v>
      </c>
      <c r="BC152" s="10">
        <v>7.9000000000000001E-2</v>
      </c>
      <c r="BD152" s="10">
        <v>10.221</v>
      </c>
      <c r="BE152" s="10">
        <v>0.24099999999999999</v>
      </c>
      <c r="BF152" s="10" t="s">
        <v>121</v>
      </c>
      <c r="BG152" s="10">
        <v>0.01</v>
      </c>
      <c r="BH152" s="10">
        <v>1.6060000000000001</v>
      </c>
      <c r="BI152" s="10">
        <v>0.375</v>
      </c>
      <c r="BJ152" s="10">
        <v>4.0000000000000001E-3</v>
      </c>
      <c r="BK152" s="10">
        <v>2E-3</v>
      </c>
      <c r="BL152" s="10" t="s">
        <v>121</v>
      </c>
      <c r="BM152" s="10">
        <v>3.0000000000000001E-3</v>
      </c>
      <c r="BN152" s="10">
        <v>2.6190000000000002</v>
      </c>
      <c r="BO152" s="10">
        <v>0.12</v>
      </c>
      <c r="BP152" s="10">
        <v>64.236000000000004</v>
      </c>
      <c r="BQ152" s="10">
        <v>0.39800000000000002</v>
      </c>
      <c r="BR152" s="10">
        <v>0.23699999999999999</v>
      </c>
      <c r="BS152" s="10">
        <v>6.0000000000000001E-3</v>
      </c>
      <c r="BT152" s="10">
        <v>0.74199999999999999</v>
      </c>
      <c r="BU152" s="10">
        <v>8.2000000000000003E-2</v>
      </c>
      <c r="BV152" s="10" t="s">
        <v>121</v>
      </c>
      <c r="BW152" s="10">
        <v>6.8000000000000005E-2</v>
      </c>
      <c r="BX152" s="10" t="s">
        <v>121</v>
      </c>
      <c r="BY152" s="10">
        <v>2.7E-2</v>
      </c>
      <c r="BZ152" s="10">
        <v>0.16800000000000001</v>
      </c>
      <c r="CA152" s="10">
        <v>0.04</v>
      </c>
      <c r="CB152" s="10" t="s">
        <v>121</v>
      </c>
      <c r="CC152" s="10">
        <v>6.5279999999999996</v>
      </c>
      <c r="CD152" s="10">
        <v>0.10299999999999999</v>
      </c>
      <c r="CE152" s="10">
        <v>1.6E-2</v>
      </c>
      <c r="CF152" s="10">
        <v>0.59399999999999997</v>
      </c>
      <c r="CG152" s="10">
        <v>0.01</v>
      </c>
      <c r="CH152" s="10" t="s">
        <v>121</v>
      </c>
      <c r="CI152" s="10">
        <v>2E-3</v>
      </c>
      <c r="CJ152" s="10" t="s">
        <v>121</v>
      </c>
      <c r="CK152" s="10">
        <v>1.0980000000000001</v>
      </c>
      <c r="CL152" s="10" t="s">
        <v>121</v>
      </c>
      <c r="CM152" s="10">
        <v>2E-3</v>
      </c>
      <c r="CN152" s="10">
        <v>3.0000000000000001E-3</v>
      </c>
      <c r="CO152" s="10">
        <v>1E-3</v>
      </c>
      <c r="CP152" s="10">
        <v>1.2529999999999999</v>
      </c>
      <c r="CQ152" s="10">
        <v>6.7000000000000004E-2</v>
      </c>
      <c r="CR152" s="10" t="s">
        <v>121</v>
      </c>
      <c r="CS152" s="10">
        <v>2E-3</v>
      </c>
      <c r="CT152" s="10" t="s">
        <v>121</v>
      </c>
      <c r="CU152" s="10">
        <v>26.867000000000001</v>
      </c>
      <c r="CV152" s="10">
        <v>6.0999999999999999E-2</v>
      </c>
      <c r="CW152" s="10">
        <v>2E-3</v>
      </c>
      <c r="CX152" s="10">
        <v>0.153</v>
      </c>
      <c r="CY152" s="10">
        <v>3.5000000000000003E-2</v>
      </c>
      <c r="CZ152" s="10" t="s">
        <v>121</v>
      </c>
      <c r="DA152" s="10">
        <v>2E-3</v>
      </c>
      <c r="DB152" s="10" t="s">
        <v>121</v>
      </c>
      <c r="DC152" s="10">
        <v>3.1E-2</v>
      </c>
      <c r="DD152" s="10" t="s">
        <v>121</v>
      </c>
      <c r="DE152" s="10">
        <v>7.3999999999999996E-2</v>
      </c>
      <c r="DF152" s="10">
        <v>5.9950000000000001</v>
      </c>
      <c r="DG152" s="10">
        <v>0.121</v>
      </c>
      <c r="DH152" s="10">
        <v>0.14099999999999999</v>
      </c>
      <c r="DI152" s="98">
        <v>3.0000000000000001E-3</v>
      </c>
      <c r="DJ152" s="10" t="s">
        <v>121</v>
      </c>
      <c r="DK152" s="10">
        <v>2E-3</v>
      </c>
      <c r="DL152" s="61" t="str">
        <f t="shared" si="3"/>
        <v>Anlieferung 3-04</v>
      </c>
    </row>
    <row r="153" spans="1:132">
      <c r="A153" s="11">
        <v>44578</v>
      </c>
      <c r="B153" s="64" t="s">
        <v>951</v>
      </c>
      <c r="C153" s="25" t="s">
        <v>128</v>
      </c>
      <c r="H153" s="3" t="e">
        <f>((F153)/(E153/100))</f>
        <v>#DIV/0!</v>
      </c>
      <c r="I153" s="4" t="e">
        <f>E153/F153</f>
        <v>#DIV/0!</v>
      </c>
      <c r="J153" s="4" t="e">
        <f>100/G153</f>
        <v>#DIV/0!</v>
      </c>
      <c r="N153" s="37" t="e">
        <f>M153/(K153/100)</f>
        <v>#DIV/0!</v>
      </c>
      <c r="O153" s="37" t="e">
        <f>N153/J153</f>
        <v>#DIV/0!</v>
      </c>
      <c r="P153" s="5" t="e">
        <f>M153/(L153/100)</f>
        <v>#DIV/0!</v>
      </c>
      <c r="Q153" s="5" t="e">
        <f>P153*I153</f>
        <v>#DIV/0!</v>
      </c>
      <c r="U153" s="15" t="e">
        <f>100-(T153-R153)/S153*100</f>
        <v>#DIV/0!</v>
      </c>
      <c r="AB153" s="14" t="e">
        <f>((AE153-AC153)*(1000/AD153))*1000</f>
        <v>#DIV/0!</v>
      </c>
      <c r="AF153" s="7" t="e">
        <f>#REF!*0.8</f>
        <v>#REF!</v>
      </c>
      <c r="AH153" s="8" t="e">
        <f>((AG153)*(H153/100))</f>
        <v>#DIV/0!</v>
      </c>
      <c r="AI153" s="7" t="e">
        <f>AG153/AH153</f>
        <v>#DIV/0!</v>
      </c>
      <c r="AO153" s="22" t="s">
        <v>951</v>
      </c>
      <c r="AP153" s="10" t="s">
        <v>121</v>
      </c>
      <c r="AQ153" s="10">
        <v>3.0000000000000001E-3</v>
      </c>
      <c r="AR153" s="10" t="s">
        <v>121</v>
      </c>
      <c r="AS153" s="10">
        <v>8.9999999999999993E-3</v>
      </c>
      <c r="AT153" s="10" t="s">
        <v>121</v>
      </c>
      <c r="AU153" s="10">
        <v>8.0000000000000002E-3</v>
      </c>
      <c r="AV153" s="10">
        <v>5.6660000000000004</v>
      </c>
      <c r="AW153" s="10">
        <v>8.8999999999999996E-2</v>
      </c>
      <c r="AX153" s="10" t="s">
        <v>121</v>
      </c>
      <c r="AY153" s="10">
        <v>5.0000000000000001E-3</v>
      </c>
      <c r="AZ153" s="10">
        <v>1.746</v>
      </c>
      <c r="BA153" s="10">
        <v>0.02</v>
      </c>
      <c r="BB153" s="10">
        <v>9.9499999999999993</v>
      </c>
      <c r="BC153" s="10">
        <v>0.11</v>
      </c>
      <c r="BD153" s="10">
        <v>11.000999999999999</v>
      </c>
      <c r="BE153" s="10">
        <v>9.5000000000000001E-2</v>
      </c>
      <c r="BF153" s="10" t="s">
        <v>121</v>
      </c>
      <c r="BG153" s="10">
        <v>6.0000000000000001E-3</v>
      </c>
      <c r="BH153" s="10">
        <v>3.0339999999999998</v>
      </c>
      <c r="BI153" s="10">
        <v>0.32500000000000001</v>
      </c>
      <c r="BJ153" s="10">
        <v>4.0000000000000001E-3</v>
      </c>
      <c r="BK153" s="10">
        <v>2E-3</v>
      </c>
      <c r="BL153" s="10" t="s">
        <v>121</v>
      </c>
      <c r="BM153" s="10">
        <v>5.0000000000000001E-3</v>
      </c>
      <c r="BN153" s="10">
        <v>9.7000000000000003E-2</v>
      </c>
      <c r="BO153" s="10">
        <v>2.1999999999999999E-2</v>
      </c>
      <c r="BP153" s="10">
        <v>60.206000000000003</v>
      </c>
      <c r="BQ153" s="10">
        <v>0.38400000000000001</v>
      </c>
      <c r="BR153" s="10">
        <v>0.16700000000000001</v>
      </c>
      <c r="BS153" s="10">
        <v>4.0000000000000001E-3</v>
      </c>
      <c r="BT153" s="10">
        <v>1.0669999999999999</v>
      </c>
      <c r="BU153" s="10">
        <v>7.8E-2</v>
      </c>
      <c r="BV153" s="10">
        <v>4.7E-2</v>
      </c>
      <c r="BW153" s="10">
        <v>4.0000000000000001E-3</v>
      </c>
      <c r="BX153" s="10">
        <v>2.5999999999999999E-2</v>
      </c>
      <c r="BY153" s="10">
        <v>1.4999999999999999E-2</v>
      </c>
      <c r="BZ153" s="10">
        <v>8.6999999999999994E-2</v>
      </c>
      <c r="CA153" s="10">
        <v>3.7999999999999999E-2</v>
      </c>
      <c r="CB153" s="10" t="s">
        <v>121</v>
      </c>
      <c r="CC153" s="10">
        <v>3.0640000000000001</v>
      </c>
      <c r="CD153" s="10">
        <v>0.10199999999999999</v>
      </c>
      <c r="CE153" s="10">
        <v>1.4999999999999999E-2</v>
      </c>
      <c r="CF153" s="10">
        <v>1.4999999999999999E-2</v>
      </c>
      <c r="CG153" s="10">
        <v>1E-3</v>
      </c>
      <c r="CH153" s="10" t="s">
        <v>121</v>
      </c>
      <c r="CI153" s="10">
        <v>2E-3</v>
      </c>
      <c r="CJ153" s="10">
        <v>0.16600000000000001</v>
      </c>
      <c r="CK153" s="10">
        <v>0.02</v>
      </c>
      <c r="CL153" s="10" t="s">
        <v>121</v>
      </c>
      <c r="CM153" s="10">
        <v>2E-3</v>
      </c>
      <c r="CN153" s="10" t="s">
        <v>121</v>
      </c>
      <c r="CO153" s="10">
        <v>2E-3</v>
      </c>
      <c r="CP153" s="10">
        <v>1.002</v>
      </c>
      <c r="CQ153" s="10">
        <v>1.2999999999999999E-2</v>
      </c>
      <c r="CR153" s="10" t="s">
        <v>121</v>
      </c>
      <c r="CS153" s="10">
        <v>2E-3</v>
      </c>
      <c r="CT153" s="10">
        <v>1.6539999999999999</v>
      </c>
      <c r="CU153" s="10">
        <v>6.8000000000000005E-2</v>
      </c>
      <c r="CV153" s="10">
        <v>5.0000000000000001E-3</v>
      </c>
      <c r="CW153" s="10">
        <v>1E-3</v>
      </c>
      <c r="CX153" s="10">
        <v>0.14000000000000001</v>
      </c>
      <c r="CY153" s="10">
        <v>1.4E-2</v>
      </c>
      <c r="CZ153" s="10" t="s">
        <v>121</v>
      </c>
      <c r="DA153" s="10">
        <v>2E-3</v>
      </c>
      <c r="DB153" s="10">
        <v>1.7999999999999999E-2</v>
      </c>
      <c r="DC153" s="10">
        <v>6.0000000000000001E-3</v>
      </c>
      <c r="DD153" s="10" t="s">
        <v>121</v>
      </c>
      <c r="DE153" s="10">
        <v>3.5000000000000003E-2</v>
      </c>
      <c r="DF153" s="10">
        <v>3.7879999999999998</v>
      </c>
      <c r="DG153" s="10">
        <v>4.5999999999999999E-2</v>
      </c>
      <c r="DH153" s="10">
        <v>8.9999999999999993E-3</v>
      </c>
      <c r="DI153" s="98">
        <v>1E-3</v>
      </c>
      <c r="DJ153" s="10" t="s">
        <v>121</v>
      </c>
      <c r="DK153" s="10">
        <v>2E-3</v>
      </c>
      <c r="DL153" s="61" t="str">
        <f t="shared" si="3"/>
        <v>Anlieferung 3-05</v>
      </c>
    </row>
    <row r="154" spans="1:132">
      <c r="A154" s="11">
        <v>44578</v>
      </c>
      <c r="B154" s="64" t="s">
        <v>952</v>
      </c>
      <c r="C154" s="25" t="s">
        <v>128</v>
      </c>
      <c r="H154" s="3" t="e">
        <f>((F154)/(E154/100))</f>
        <v>#DIV/0!</v>
      </c>
      <c r="I154" s="4" t="e">
        <f>E154/F154</f>
        <v>#DIV/0!</v>
      </c>
      <c r="J154" s="4" t="e">
        <f>100/G154</f>
        <v>#DIV/0!</v>
      </c>
      <c r="N154" s="37" t="e">
        <f>M154/(K154/100)</f>
        <v>#DIV/0!</v>
      </c>
      <c r="O154" s="37" t="e">
        <f>N154/J154</f>
        <v>#DIV/0!</v>
      </c>
      <c r="P154" s="5" t="e">
        <f>M154/(L154/100)</f>
        <v>#DIV/0!</v>
      </c>
      <c r="Q154" s="5" t="e">
        <f>P154*I154</f>
        <v>#DIV/0!</v>
      </c>
      <c r="U154" s="15" t="e">
        <f>100-(T154-R154)/S154*100</f>
        <v>#DIV/0!</v>
      </c>
      <c r="AB154" s="14" t="e">
        <f>((AE154-AC154)*(1000/AD154))*1000</f>
        <v>#DIV/0!</v>
      </c>
      <c r="AF154" s="7" t="e">
        <f>#REF!*0.8</f>
        <v>#REF!</v>
      </c>
      <c r="AH154" s="8" t="e">
        <f>((AG154)*(H154/100))</f>
        <v>#DIV/0!</v>
      </c>
      <c r="AI154" s="7" t="e">
        <f>AG154/AH154</f>
        <v>#DIV/0!</v>
      </c>
      <c r="AO154" s="22" t="s">
        <v>952</v>
      </c>
      <c r="AP154" s="10" t="s">
        <v>121</v>
      </c>
      <c r="AQ154" s="10">
        <v>5.0000000000000001E-3</v>
      </c>
      <c r="AR154" s="10" t="s">
        <v>121</v>
      </c>
      <c r="AS154" s="10">
        <v>1.2999999999999999E-2</v>
      </c>
      <c r="AT154" s="10" t="s">
        <v>121</v>
      </c>
      <c r="AU154" s="10">
        <v>0.01</v>
      </c>
      <c r="AV154" s="10">
        <v>7.9180000000000001</v>
      </c>
      <c r="AW154" s="10">
        <v>0.27600000000000002</v>
      </c>
      <c r="AX154" s="10" t="s">
        <v>121</v>
      </c>
      <c r="AY154" s="10">
        <v>8.0000000000000002E-3</v>
      </c>
      <c r="AZ154" s="10">
        <v>1.7000000000000001E-2</v>
      </c>
      <c r="BA154" s="10">
        <v>4.0000000000000001E-3</v>
      </c>
      <c r="BB154" s="10">
        <v>15.255000000000001</v>
      </c>
      <c r="BC154" s="10">
        <v>0.47299999999999998</v>
      </c>
      <c r="BD154" s="10">
        <v>13.791</v>
      </c>
      <c r="BE154" s="10">
        <v>0.41599999999999998</v>
      </c>
      <c r="BF154" s="10" t="s">
        <v>121</v>
      </c>
      <c r="BG154" s="10">
        <v>8.0000000000000002E-3</v>
      </c>
      <c r="BH154" s="10">
        <v>2.9820000000000002</v>
      </c>
      <c r="BI154" s="10">
        <v>0.499</v>
      </c>
      <c r="BJ154" s="10" t="s">
        <v>121</v>
      </c>
      <c r="BK154" s="10">
        <v>5.0000000000000001E-3</v>
      </c>
      <c r="BL154" s="10">
        <v>6.0000000000000001E-3</v>
      </c>
      <c r="BM154" s="10">
        <v>3.0000000000000001E-3</v>
      </c>
      <c r="BN154" s="10">
        <v>5.8999999999999997E-2</v>
      </c>
      <c r="BO154" s="10">
        <v>2.5999999999999999E-2</v>
      </c>
      <c r="BP154" s="10">
        <v>46.631</v>
      </c>
      <c r="BQ154" s="10">
        <v>0.72799999999999998</v>
      </c>
      <c r="BR154" s="10">
        <v>0.16700000000000001</v>
      </c>
      <c r="BS154" s="10">
        <v>6.0000000000000001E-3</v>
      </c>
      <c r="BT154" s="10">
        <v>0.621</v>
      </c>
      <c r="BU154" s="10">
        <v>9.2999999999999999E-2</v>
      </c>
      <c r="BV154" s="10" t="s">
        <v>121</v>
      </c>
      <c r="BW154" s="10">
        <v>0.09</v>
      </c>
      <c r="BX154" s="10" t="s">
        <v>121</v>
      </c>
      <c r="BY154" s="10">
        <v>3.2000000000000001E-2</v>
      </c>
      <c r="BZ154" s="10">
        <v>0.252</v>
      </c>
      <c r="CA154" s="10">
        <v>0.05</v>
      </c>
      <c r="CB154" s="10">
        <v>5.4359999999999999</v>
      </c>
      <c r="CC154" s="10">
        <v>3.32</v>
      </c>
      <c r="CD154" s="10">
        <v>9.1999999999999998E-2</v>
      </c>
      <c r="CE154" s="10">
        <v>1.2E-2</v>
      </c>
      <c r="CF154" s="10" t="s">
        <v>121</v>
      </c>
      <c r="CG154" s="10">
        <v>6.0000000000000001E-3</v>
      </c>
      <c r="CH154" s="10" t="s">
        <v>121</v>
      </c>
      <c r="CI154" s="10">
        <v>2E-3</v>
      </c>
      <c r="CJ154" s="10" t="s">
        <v>121</v>
      </c>
      <c r="CK154" s="10">
        <v>1.0569999999999999</v>
      </c>
      <c r="CL154" s="10" t="s">
        <v>121</v>
      </c>
      <c r="CM154" s="10">
        <v>2E-3</v>
      </c>
      <c r="CN154" s="10">
        <v>2E-3</v>
      </c>
      <c r="CO154" s="10">
        <v>1E-3</v>
      </c>
      <c r="CP154" s="10">
        <v>1.1020000000000001</v>
      </c>
      <c r="CQ154" s="10">
        <v>6.2E-2</v>
      </c>
      <c r="CR154" s="10" t="s">
        <v>121</v>
      </c>
      <c r="CS154" s="10">
        <v>2E-3</v>
      </c>
      <c r="CT154" s="10" t="s">
        <v>121</v>
      </c>
      <c r="CU154" s="10">
        <v>28.727</v>
      </c>
      <c r="CV154" s="10">
        <v>3.0000000000000001E-3</v>
      </c>
      <c r="CW154" s="10">
        <v>1E-3</v>
      </c>
      <c r="CX154" s="10">
        <v>9.6000000000000002E-2</v>
      </c>
      <c r="CY154" s="10">
        <v>1.2999999999999999E-2</v>
      </c>
      <c r="CZ154" s="10" t="s">
        <v>121</v>
      </c>
      <c r="DA154" s="10">
        <v>2E-3</v>
      </c>
      <c r="DB154" s="10" t="s">
        <v>121</v>
      </c>
      <c r="DC154" s="10">
        <v>1.0999999999999999E-2</v>
      </c>
      <c r="DD154" s="10" t="s">
        <v>121</v>
      </c>
      <c r="DE154" s="10">
        <v>2.7E-2</v>
      </c>
      <c r="DF154" s="10">
        <v>1.7370000000000001</v>
      </c>
      <c r="DG154" s="10">
        <v>5.6000000000000001E-2</v>
      </c>
      <c r="DH154" s="10">
        <v>3.8250000000000002</v>
      </c>
      <c r="DI154" s="98">
        <v>7.1999999999999995E-2</v>
      </c>
      <c r="DJ154" s="10" t="s">
        <v>121</v>
      </c>
      <c r="DK154" s="10">
        <v>2E-3</v>
      </c>
      <c r="DL154" s="61" t="str">
        <f t="shared" si="3"/>
        <v>Anlieferung 3-06</v>
      </c>
    </row>
    <row r="155" spans="1:132">
      <c r="A155" s="11">
        <v>44578</v>
      </c>
      <c r="B155" s="64" t="s">
        <v>953</v>
      </c>
      <c r="C155" s="25" t="s">
        <v>128</v>
      </c>
      <c r="H155" s="3" t="e">
        <f>((F155)/(E155/100))</f>
        <v>#DIV/0!</v>
      </c>
      <c r="I155" s="4" t="e">
        <f>E155/F155</f>
        <v>#DIV/0!</v>
      </c>
      <c r="J155" s="4" t="e">
        <f>100/G155</f>
        <v>#DIV/0!</v>
      </c>
      <c r="N155" s="37" t="e">
        <f>M155/(K155/100)</f>
        <v>#DIV/0!</v>
      </c>
      <c r="O155" s="37" t="e">
        <f>N155/J155</f>
        <v>#DIV/0!</v>
      </c>
      <c r="P155" s="5" t="e">
        <f>M155/(L155/100)</f>
        <v>#DIV/0!</v>
      </c>
      <c r="Q155" s="5" t="e">
        <f>P155*I155</f>
        <v>#DIV/0!</v>
      </c>
      <c r="U155" s="15" t="e">
        <f>100-(T155-R155)/S155*100</f>
        <v>#DIV/0!</v>
      </c>
      <c r="AB155" s="14" t="e">
        <f>((AE155-AC155)*(1000/AD155))*1000</f>
        <v>#DIV/0!</v>
      </c>
      <c r="AF155" s="7" t="e">
        <f>#REF!*0.8</f>
        <v>#REF!</v>
      </c>
      <c r="AH155" s="8" t="e">
        <f>((AG155)*(H155/100))</f>
        <v>#DIV/0!</v>
      </c>
      <c r="AI155" s="7" t="e">
        <f>AG155/AH155</f>
        <v>#DIV/0!</v>
      </c>
      <c r="AO155" s="22" t="s">
        <v>953</v>
      </c>
      <c r="AP155" s="10" t="s">
        <v>121</v>
      </c>
      <c r="AQ155" s="10">
        <v>2E-3</v>
      </c>
      <c r="AR155" s="10" t="s">
        <v>121</v>
      </c>
      <c r="AS155" s="10">
        <v>1.2E-2</v>
      </c>
      <c r="AT155" s="10" t="s">
        <v>121</v>
      </c>
      <c r="AU155" s="10">
        <v>0.01</v>
      </c>
      <c r="AV155" s="10">
        <v>8.5489999999999995</v>
      </c>
      <c r="AW155" s="10">
        <v>0.151</v>
      </c>
      <c r="AX155" s="10" t="s">
        <v>121</v>
      </c>
      <c r="AY155" s="10">
        <v>6.0000000000000001E-3</v>
      </c>
      <c r="AZ155" s="10">
        <v>1.8160000000000001</v>
      </c>
      <c r="BA155" s="10">
        <v>2.5000000000000001E-2</v>
      </c>
      <c r="BB155" s="10">
        <v>2.4009999999999998</v>
      </c>
      <c r="BC155" s="10">
        <v>3.9E-2</v>
      </c>
      <c r="BD155" s="10">
        <v>21.808</v>
      </c>
      <c r="BE155" s="10">
        <v>0.23200000000000001</v>
      </c>
      <c r="BF155" s="10" t="s">
        <v>121</v>
      </c>
      <c r="BG155" s="10">
        <v>8.0000000000000002E-3</v>
      </c>
      <c r="BH155" s="10">
        <v>1.5189999999999999</v>
      </c>
      <c r="BI155" s="10">
        <v>0.31900000000000001</v>
      </c>
      <c r="BJ155" s="10">
        <v>7.0000000000000001E-3</v>
      </c>
      <c r="BK155" s="10">
        <v>1E-3</v>
      </c>
      <c r="BL155" s="10" t="s">
        <v>121</v>
      </c>
      <c r="BM155" s="10">
        <v>4.0000000000000001E-3</v>
      </c>
      <c r="BN155" s="10">
        <v>1.4950000000000001</v>
      </c>
      <c r="BO155" s="10">
        <v>5.0999999999999997E-2</v>
      </c>
      <c r="BP155" s="10">
        <v>50.747999999999998</v>
      </c>
      <c r="BQ155" s="10">
        <v>0.56200000000000006</v>
      </c>
      <c r="BR155" s="10">
        <v>1.4E-2</v>
      </c>
      <c r="BS155" s="10">
        <v>2E-3</v>
      </c>
      <c r="BT155" s="10">
        <v>0.49</v>
      </c>
      <c r="BU155" s="10">
        <v>8.4000000000000005E-2</v>
      </c>
      <c r="BV155" s="10">
        <v>2.3E-2</v>
      </c>
      <c r="BW155" s="10">
        <v>3.0000000000000001E-3</v>
      </c>
      <c r="BX155" s="10" t="s">
        <v>121</v>
      </c>
      <c r="BY155" s="10">
        <v>3.4000000000000002E-2</v>
      </c>
      <c r="BZ155" s="10">
        <v>0.16200000000000001</v>
      </c>
      <c r="CA155" s="10">
        <v>4.7E-2</v>
      </c>
      <c r="CB155" s="10" t="s">
        <v>121</v>
      </c>
      <c r="CC155" s="10">
        <v>5.2809999999999997</v>
      </c>
      <c r="CD155" s="10">
        <v>0.224</v>
      </c>
      <c r="CE155" s="10">
        <v>1.9E-2</v>
      </c>
      <c r="CF155" s="10" t="s">
        <v>121</v>
      </c>
      <c r="CG155" s="10">
        <v>2E-3</v>
      </c>
      <c r="CH155" s="10" t="s">
        <v>121</v>
      </c>
      <c r="CI155" s="10">
        <v>2E-3</v>
      </c>
      <c r="CJ155" s="10">
        <v>0.17899999999999999</v>
      </c>
      <c r="CK155" s="10">
        <v>0.02</v>
      </c>
      <c r="CL155" s="10" t="s">
        <v>121</v>
      </c>
      <c r="CM155" s="10">
        <v>2E-3</v>
      </c>
      <c r="CN155" s="10" t="s">
        <v>121</v>
      </c>
      <c r="CO155" s="10">
        <v>2E-3</v>
      </c>
      <c r="CP155" s="10">
        <v>1.0309999999999999</v>
      </c>
      <c r="CQ155" s="10">
        <v>1.2999999999999999E-2</v>
      </c>
      <c r="CR155" s="10" t="s">
        <v>121</v>
      </c>
      <c r="CS155" s="10">
        <v>2E-3</v>
      </c>
      <c r="CT155" s="10">
        <v>1.42</v>
      </c>
      <c r="CU155" s="10">
        <v>6.4000000000000001E-2</v>
      </c>
      <c r="CV155" s="10">
        <v>3.2000000000000001E-2</v>
      </c>
      <c r="CW155" s="10">
        <v>1E-3</v>
      </c>
      <c r="CX155" s="10">
        <v>0.188</v>
      </c>
      <c r="CY155" s="10">
        <v>3.2000000000000001E-2</v>
      </c>
      <c r="CZ155" s="10" t="s">
        <v>121</v>
      </c>
      <c r="DA155" s="10">
        <v>2E-3</v>
      </c>
      <c r="DB155" s="10" t="s">
        <v>121</v>
      </c>
      <c r="DC155" s="10">
        <v>2.7E-2</v>
      </c>
      <c r="DD155" s="10" t="s">
        <v>121</v>
      </c>
      <c r="DE155" s="10">
        <v>6.3E-2</v>
      </c>
      <c r="DF155" s="10">
        <v>7.8630000000000004</v>
      </c>
      <c r="DG155" s="10">
        <v>0.11</v>
      </c>
      <c r="DH155" s="10">
        <v>2.4E-2</v>
      </c>
      <c r="DI155" s="98">
        <v>1E-3</v>
      </c>
      <c r="DJ155" s="10" t="s">
        <v>121</v>
      </c>
      <c r="DK155" s="10">
        <v>2E-3</v>
      </c>
      <c r="DL155" s="61" t="str">
        <f t="shared" si="3"/>
        <v>Anlieferung 3-07</v>
      </c>
    </row>
    <row r="156" spans="1:132">
      <c r="A156" s="11">
        <v>44578</v>
      </c>
      <c r="B156" s="64" t="s">
        <v>954</v>
      </c>
      <c r="C156" s="25" t="s">
        <v>128</v>
      </c>
      <c r="H156" s="3" t="e">
        <f>((F156)/(E156/100))</f>
        <v>#DIV/0!</v>
      </c>
      <c r="I156" s="4" t="e">
        <f>E156/F156</f>
        <v>#DIV/0!</v>
      </c>
      <c r="J156" s="4" t="e">
        <f>100/G156</f>
        <v>#DIV/0!</v>
      </c>
      <c r="N156" s="37" t="e">
        <f>M156/(K156/100)</f>
        <v>#DIV/0!</v>
      </c>
      <c r="O156" s="37" t="e">
        <f>N156/J156</f>
        <v>#DIV/0!</v>
      </c>
      <c r="P156" s="5" t="e">
        <f>M156/(L156/100)</f>
        <v>#DIV/0!</v>
      </c>
      <c r="Q156" s="5" t="e">
        <f>P156*I156</f>
        <v>#DIV/0!</v>
      </c>
      <c r="U156" s="15" t="e">
        <f>100-(T156-R156)/S156*100</f>
        <v>#DIV/0!</v>
      </c>
      <c r="AB156" s="14" t="e">
        <f>((AE156-AC156)*(1000/AD156))*1000</f>
        <v>#DIV/0!</v>
      </c>
      <c r="AF156" s="7" t="e">
        <f>#REF!*0.8</f>
        <v>#REF!</v>
      </c>
      <c r="AH156" s="8" t="e">
        <f>((AG156)*(H156/100))</f>
        <v>#DIV/0!</v>
      </c>
      <c r="AI156" s="7" t="e">
        <f>AG156/AH156</f>
        <v>#DIV/0!</v>
      </c>
      <c r="AO156" s="22" t="s">
        <v>954</v>
      </c>
      <c r="AP156" s="10" t="s">
        <v>121</v>
      </c>
      <c r="AQ156" s="10">
        <v>7.0000000000000001E-3</v>
      </c>
      <c r="AR156" s="10" t="s">
        <v>121</v>
      </c>
      <c r="AS156" s="10">
        <v>1.0999999999999999E-2</v>
      </c>
      <c r="AT156" s="10" t="s">
        <v>121</v>
      </c>
      <c r="AU156" s="10">
        <v>7.0000000000000001E-3</v>
      </c>
      <c r="AV156" s="10">
        <v>4.2309999999999999</v>
      </c>
      <c r="AW156" s="10">
        <v>9.0999999999999998E-2</v>
      </c>
      <c r="AX156" s="10" t="s">
        <v>121</v>
      </c>
      <c r="AY156" s="10">
        <v>6.0000000000000001E-3</v>
      </c>
      <c r="AZ156" s="10">
        <v>0.98199999999999998</v>
      </c>
      <c r="BA156" s="10">
        <v>0.02</v>
      </c>
      <c r="BB156" s="10">
        <v>7.7190000000000003</v>
      </c>
      <c r="BC156" s="10">
        <v>0.13</v>
      </c>
      <c r="BD156" s="10">
        <v>17.157</v>
      </c>
      <c r="BE156" s="10">
        <v>0.313</v>
      </c>
      <c r="BF156" s="10" t="s">
        <v>121</v>
      </c>
      <c r="BG156" s="10">
        <v>7.0000000000000001E-3</v>
      </c>
      <c r="BH156" s="10">
        <v>2.84</v>
      </c>
      <c r="BI156" s="10">
        <v>0.43</v>
      </c>
      <c r="BJ156" s="10">
        <v>5.0000000000000001E-3</v>
      </c>
      <c r="BK156" s="10">
        <v>3.0000000000000001E-3</v>
      </c>
      <c r="BL156" s="10">
        <v>8.9999999999999993E-3</v>
      </c>
      <c r="BM156" s="10">
        <v>3.0000000000000001E-3</v>
      </c>
      <c r="BN156" s="10">
        <v>5.5730000000000004</v>
      </c>
      <c r="BO156" s="10">
        <v>0.219</v>
      </c>
      <c r="BP156" s="10">
        <v>47.390999999999998</v>
      </c>
      <c r="BQ156" s="10">
        <v>0.61499999999999999</v>
      </c>
      <c r="BR156" s="10">
        <v>0.23300000000000001</v>
      </c>
      <c r="BS156" s="10">
        <v>6.0000000000000001E-3</v>
      </c>
      <c r="BT156" s="10">
        <v>1.5209999999999999</v>
      </c>
      <c r="BU156" s="10">
        <v>9.8000000000000004E-2</v>
      </c>
      <c r="BV156" s="10" t="s">
        <v>121</v>
      </c>
      <c r="BW156" s="10">
        <v>6.7000000000000004E-2</v>
      </c>
      <c r="BX156" s="10" t="s">
        <v>121</v>
      </c>
      <c r="BY156" s="10">
        <v>0.03</v>
      </c>
      <c r="BZ156" s="10">
        <v>0.317</v>
      </c>
      <c r="CA156" s="10">
        <v>4.2000000000000003E-2</v>
      </c>
      <c r="CB156" s="10">
        <v>4.7160000000000002</v>
      </c>
      <c r="CC156" s="10">
        <v>2.887</v>
      </c>
      <c r="CD156" s="10">
        <v>0.218</v>
      </c>
      <c r="CE156" s="10">
        <v>1.7000000000000001E-2</v>
      </c>
      <c r="CF156" s="10" t="s">
        <v>121</v>
      </c>
      <c r="CG156" s="10">
        <v>3.0000000000000001E-3</v>
      </c>
      <c r="CH156" s="10">
        <v>2E-3</v>
      </c>
      <c r="CI156" s="10">
        <v>1E-3</v>
      </c>
      <c r="CJ156" s="10" t="s">
        <v>121</v>
      </c>
      <c r="CK156" s="10">
        <v>0.82599999999999996</v>
      </c>
      <c r="CL156" s="10" t="s">
        <v>121</v>
      </c>
      <c r="CM156" s="10">
        <v>2E-3</v>
      </c>
      <c r="CN156" s="10">
        <v>3.0000000000000001E-3</v>
      </c>
      <c r="CO156" s="10">
        <v>1E-3</v>
      </c>
      <c r="CP156" s="10">
        <v>0.91700000000000004</v>
      </c>
      <c r="CQ156" s="10">
        <v>4.9000000000000002E-2</v>
      </c>
      <c r="CR156" s="10" t="s">
        <v>121</v>
      </c>
      <c r="CS156" s="10">
        <v>2E-3</v>
      </c>
      <c r="CT156" s="10" t="s">
        <v>121</v>
      </c>
      <c r="CU156" s="10">
        <v>23.74</v>
      </c>
      <c r="CV156" s="10">
        <v>0.12</v>
      </c>
      <c r="CW156" s="10">
        <v>3.0000000000000001E-3</v>
      </c>
      <c r="CX156" s="10">
        <v>0.377</v>
      </c>
      <c r="CY156" s="10">
        <v>4.9000000000000002E-2</v>
      </c>
      <c r="CZ156" s="10" t="s">
        <v>121</v>
      </c>
      <c r="DA156" s="10">
        <v>2E-3</v>
      </c>
      <c r="DB156" s="10" t="s">
        <v>121</v>
      </c>
      <c r="DC156" s="10">
        <v>2.9000000000000001E-2</v>
      </c>
      <c r="DD156" s="10" t="s">
        <v>121</v>
      </c>
      <c r="DE156" s="10">
        <v>4.2999999999999997E-2</v>
      </c>
      <c r="DF156" s="10">
        <v>4.5670000000000002</v>
      </c>
      <c r="DG156" s="10">
        <v>7.6999999999999999E-2</v>
      </c>
      <c r="DH156" s="10">
        <v>1.0840000000000001</v>
      </c>
      <c r="DI156" s="98">
        <v>1.9E-2</v>
      </c>
      <c r="DJ156" s="10" t="s">
        <v>121</v>
      </c>
      <c r="DK156" s="10">
        <v>2E-3</v>
      </c>
      <c r="DL156" s="61" t="str">
        <f t="shared" si="3"/>
        <v>Anlieferung 3-08</v>
      </c>
    </row>
    <row r="157" spans="1:132">
      <c r="A157" s="11">
        <v>44578</v>
      </c>
      <c r="B157" s="64" t="s">
        <v>955</v>
      </c>
      <c r="C157" s="25" t="s">
        <v>128</v>
      </c>
      <c r="H157" s="3" t="e">
        <f>((F157)/(E157/100))</f>
        <v>#DIV/0!</v>
      </c>
      <c r="I157" s="4" t="e">
        <f>E157/F157</f>
        <v>#DIV/0!</v>
      </c>
      <c r="J157" s="4" t="e">
        <f>100/G157</f>
        <v>#DIV/0!</v>
      </c>
      <c r="N157" s="37" t="e">
        <f>M157/(K157/100)</f>
        <v>#DIV/0!</v>
      </c>
      <c r="O157" s="37" t="e">
        <f>N157/J157</f>
        <v>#DIV/0!</v>
      </c>
      <c r="P157" s="5" t="e">
        <f>M157/(L157/100)</f>
        <v>#DIV/0!</v>
      </c>
      <c r="Q157" s="5" t="e">
        <f>P157*I157</f>
        <v>#DIV/0!</v>
      </c>
      <c r="U157" s="15" t="e">
        <f>100-(T157-R157)/S157*100</f>
        <v>#DIV/0!</v>
      </c>
      <c r="AB157" s="14" t="e">
        <f>((AE157-AC157)*(1000/AD157))*1000</f>
        <v>#DIV/0!</v>
      </c>
      <c r="AF157" s="7" t="e">
        <f>#REF!*0.8</f>
        <v>#REF!</v>
      </c>
      <c r="AH157" s="8" t="e">
        <f>((AG157)*(H157/100))</f>
        <v>#DIV/0!</v>
      </c>
      <c r="AI157" s="7" t="e">
        <f>AG157/AH157</f>
        <v>#DIV/0!</v>
      </c>
      <c r="AO157" s="22" t="s">
        <v>955</v>
      </c>
      <c r="AP157" s="10" t="s">
        <v>121</v>
      </c>
      <c r="AQ157" s="10">
        <v>5.0000000000000001E-3</v>
      </c>
      <c r="AR157" s="10" t="s">
        <v>121</v>
      </c>
      <c r="AS157" s="10">
        <v>1.0999999999999999E-2</v>
      </c>
      <c r="AT157" s="10" t="s">
        <v>121</v>
      </c>
      <c r="AU157" s="10">
        <v>8.9999999999999993E-3</v>
      </c>
      <c r="AV157" s="10">
        <v>9.68</v>
      </c>
      <c r="AW157" s="10">
        <v>0.23899999999999999</v>
      </c>
      <c r="AX157" s="10">
        <v>1.2999999999999999E-2</v>
      </c>
      <c r="AY157" s="10">
        <v>4.0000000000000001E-3</v>
      </c>
      <c r="AZ157" s="10">
        <v>2.379</v>
      </c>
      <c r="BA157" s="10">
        <v>3.5999999999999997E-2</v>
      </c>
      <c r="BB157" s="10">
        <v>9.7000000000000003E-2</v>
      </c>
      <c r="BC157" s="10">
        <v>6.0000000000000001E-3</v>
      </c>
      <c r="BD157" s="10">
        <v>13.157999999999999</v>
      </c>
      <c r="BE157" s="10">
        <v>0.25900000000000001</v>
      </c>
      <c r="BF157" s="10" t="s">
        <v>121</v>
      </c>
      <c r="BG157" s="10">
        <v>7.0000000000000001E-3</v>
      </c>
      <c r="BH157" s="10">
        <v>2.4009999999999998</v>
      </c>
      <c r="BI157" s="10">
        <v>0.39100000000000001</v>
      </c>
      <c r="BJ157" s="10">
        <v>5.0000000000000001E-3</v>
      </c>
      <c r="BK157" s="10">
        <v>2E-3</v>
      </c>
      <c r="BL157" s="10" t="s">
        <v>121</v>
      </c>
      <c r="BM157" s="10">
        <v>4.0000000000000001E-3</v>
      </c>
      <c r="BN157" s="10" t="s">
        <v>121</v>
      </c>
      <c r="BO157" s="10">
        <v>4.1000000000000002E-2</v>
      </c>
      <c r="BP157" s="10">
        <v>58.078000000000003</v>
      </c>
      <c r="BQ157" s="10">
        <v>0.47099999999999997</v>
      </c>
      <c r="BR157" s="10">
        <v>0.215</v>
      </c>
      <c r="BS157" s="10">
        <v>5.0000000000000001E-3</v>
      </c>
      <c r="BT157" s="10">
        <v>0.70699999999999996</v>
      </c>
      <c r="BU157" s="10">
        <v>8.4000000000000005E-2</v>
      </c>
      <c r="BV157" s="10" t="s">
        <v>121</v>
      </c>
      <c r="BW157" s="10">
        <v>7.2999999999999995E-2</v>
      </c>
      <c r="BX157" s="10" t="s">
        <v>121</v>
      </c>
      <c r="BY157" s="10">
        <v>3.5999999999999997E-2</v>
      </c>
      <c r="BZ157" s="10">
        <v>0.17599999999999999</v>
      </c>
      <c r="CA157" s="10">
        <v>4.3999999999999997E-2</v>
      </c>
      <c r="CB157" s="10" t="s">
        <v>121</v>
      </c>
      <c r="CC157" s="10">
        <v>4.0149999999999997</v>
      </c>
      <c r="CD157" s="10">
        <v>0.11700000000000001</v>
      </c>
      <c r="CE157" s="10">
        <v>1.9E-2</v>
      </c>
      <c r="CF157" s="10" t="s">
        <v>121</v>
      </c>
      <c r="CG157" s="10">
        <v>2E-3</v>
      </c>
      <c r="CH157" s="10" t="s">
        <v>121</v>
      </c>
      <c r="CI157" s="10">
        <v>2E-3</v>
      </c>
      <c r="CJ157" s="10" t="s">
        <v>121</v>
      </c>
      <c r="CK157" s="10">
        <v>0.81599999999999995</v>
      </c>
      <c r="CL157" s="10" t="s">
        <v>121</v>
      </c>
      <c r="CM157" s="10">
        <v>2E-3</v>
      </c>
      <c r="CN157" s="10">
        <v>2E-3</v>
      </c>
      <c r="CO157" s="10">
        <v>1E-3</v>
      </c>
      <c r="CP157" s="10">
        <v>0.871</v>
      </c>
      <c r="CQ157" s="10">
        <v>4.3999999999999997E-2</v>
      </c>
      <c r="CR157" s="10" t="s">
        <v>121</v>
      </c>
      <c r="CS157" s="10">
        <v>2E-3</v>
      </c>
      <c r="CT157" s="10" t="s">
        <v>121</v>
      </c>
      <c r="CU157" s="10">
        <v>23.32</v>
      </c>
      <c r="CV157" s="10">
        <v>5.0000000000000001E-3</v>
      </c>
      <c r="CW157" s="10">
        <v>1E-3</v>
      </c>
      <c r="CX157" s="10">
        <v>0.23</v>
      </c>
      <c r="CY157" s="10">
        <v>1.4999999999999999E-2</v>
      </c>
      <c r="CZ157" s="10" t="s">
        <v>121</v>
      </c>
      <c r="DA157" s="10">
        <v>2E-3</v>
      </c>
      <c r="DB157" s="10">
        <v>0.02</v>
      </c>
      <c r="DC157" s="10">
        <v>6.0000000000000001E-3</v>
      </c>
      <c r="DD157" s="10" t="s">
        <v>121</v>
      </c>
      <c r="DE157" s="10">
        <v>6.2E-2</v>
      </c>
      <c r="DF157" s="10">
        <v>8.5150000000000006</v>
      </c>
      <c r="DG157" s="10">
        <v>0.14599999999999999</v>
      </c>
      <c r="DH157" s="10">
        <v>9.1999999999999998E-2</v>
      </c>
      <c r="DI157" s="98">
        <v>2E-3</v>
      </c>
      <c r="DJ157" s="10" t="s">
        <v>121</v>
      </c>
      <c r="DK157" s="10">
        <v>2E-3</v>
      </c>
      <c r="DL157" s="61" t="str">
        <f t="shared" si="3"/>
        <v>Anlieferung 3-09</v>
      </c>
    </row>
    <row r="158" spans="1:132">
      <c r="A158" s="11">
        <v>44578</v>
      </c>
      <c r="B158" s="64" t="s">
        <v>956</v>
      </c>
      <c r="C158" s="25" t="s">
        <v>128</v>
      </c>
      <c r="H158" s="3" t="e">
        <f>((F158)/(E158/100))</f>
        <v>#DIV/0!</v>
      </c>
      <c r="I158" s="4" t="e">
        <f>E158/F158</f>
        <v>#DIV/0!</v>
      </c>
      <c r="J158" s="4" t="e">
        <f>100/G158</f>
        <v>#DIV/0!</v>
      </c>
      <c r="N158" s="37" t="e">
        <f>M158/(K158/100)</f>
        <v>#DIV/0!</v>
      </c>
      <c r="O158" s="37" t="e">
        <f>N158/J158</f>
        <v>#DIV/0!</v>
      </c>
      <c r="P158" s="5" t="e">
        <f>M158/(L158/100)</f>
        <v>#DIV/0!</v>
      </c>
      <c r="Q158" s="5" t="e">
        <f>P158*I158</f>
        <v>#DIV/0!</v>
      </c>
      <c r="U158" s="15" t="e">
        <f>100-(T158-R158)/S158*100</f>
        <v>#DIV/0!</v>
      </c>
      <c r="AB158" s="14" t="e">
        <f>((AE158-AC158)*(1000/AD158))*1000</f>
        <v>#DIV/0!</v>
      </c>
      <c r="AF158" s="7" t="e">
        <f>#REF!*0.8</f>
        <v>#REF!</v>
      </c>
      <c r="AH158" s="8" t="e">
        <f>((AG158)*(H158/100))</f>
        <v>#DIV/0!</v>
      </c>
      <c r="AI158" s="7" t="e">
        <f>AG158/AH158</f>
        <v>#DIV/0!</v>
      </c>
      <c r="AO158" s="22" t="s">
        <v>956</v>
      </c>
      <c r="AP158" s="10" t="s">
        <v>121</v>
      </c>
      <c r="AQ158" s="10">
        <v>4.0000000000000001E-3</v>
      </c>
      <c r="AR158" s="10" t="s">
        <v>121</v>
      </c>
      <c r="AS158" s="10">
        <v>0.01</v>
      </c>
      <c r="AT158" s="10" t="s">
        <v>121</v>
      </c>
      <c r="AU158" s="10">
        <v>7.0000000000000001E-3</v>
      </c>
      <c r="AV158" s="10">
        <v>4.851</v>
      </c>
      <c r="AW158" s="10">
        <v>8.1000000000000003E-2</v>
      </c>
      <c r="AX158" s="10">
        <v>8.0000000000000002E-3</v>
      </c>
      <c r="AY158" s="10">
        <v>3.0000000000000001E-3</v>
      </c>
      <c r="AZ158" s="10">
        <v>1.776</v>
      </c>
      <c r="BA158" s="10">
        <v>2.1000000000000001E-2</v>
      </c>
      <c r="BB158" s="10">
        <v>15.356</v>
      </c>
      <c r="BC158" s="10">
        <v>0.17599999999999999</v>
      </c>
      <c r="BD158" s="10">
        <v>13.401999999999999</v>
      </c>
      <c r="BE158" s="10">
        <v>0.111</v>
      </c>
      <c r="BF158" s="10" t="s">
        <v>121</v>
      </c>
      <c r="BG158" s="10">
        <v>1.2E-2</v>
      </c>
      <c r="BH158" s="10">
        <v>6.1180000000000003</v>
      </c>
      <c r="BI158" s="10">
        <v>0.42</v>
      </c>
      <c r="BJ158" s="10">
        <v>5.0000000000000001E-3</v>
      </c>
      <c r="BK158" s="10">
        <v>2E-3</v>
      </c>
      <c r="BL158" s="10">
        <v>4.0000000000000001E-3</v>
      </c>
      <c r="BM158" s="10">
        <v>2E-3</v>
      </c>
      <c r="BN158" s="10">
        <v>0.104</v>
      </c>
      <c r="BO158" s="10">
        <v>1.9E-2</v>
      </c>
      <c r="BP158" s="10">
        <v>46.470999999999997</v>
      </c>
      <c r="BQ158" s="10">
        <v>0.54400000000000004</v>
      </c>
      <c r="BR158" s="10">
        <v>0.19</v>
      </c>
      <c r="BS158" s="10">
        <v>5.0000000000000001E-3</v>
      </c>
      <c r="BT158" s="10">
        <v>1.234</v>
      </c>
      <c r="BU158" s="10">
        <v>8.5999999999999993E-2</v>
      </c>
      <c r="BV158" s="10">
        <v>3.5000000000000003E-2</v>
      </c>
      <c r="BW158" s="10">
        <v>3.0000000000000001E-3</v>
      </c>
      <c r="BX158" s="10" t="s">
        <v>121</v>
      </c>
      <c r="BY158" s="10">
        <v>3.2000000000000001E-2</v>
      </c>
      <c r="BZ158" s="10" t="s">
        <v>121</v>
      </c>
      <c r="CA158" s="10">
        <v>5.8999999999999997E-2</v>
      </c>
      <c r="CB158" s="10" t="s">
        <v>121</v>
      </c>
      <c r="CC158" s="10">
        <v>3.3130000000000002</v>
      </c>
      <c r="CD158" s="10">
        <v>0.105</v>
      </c>
      <c r="CE158" s="10">
        <v>1.4E-2</v>
      </c>
      <c r="CF158" s="10">
        <v>0.01</v>
      </c>
      <c r="CG158" s="10">
        <v>1E-3</v>
      </c>
      <c r="CH158" s="10" t="s">
        <v>121</v>
      </c>
      <c r="CI158" s="10">
        <v>2E-3</v>
      </c>
      <c r="CJ158" s="10">
        <v>0.17399999999999999</v>
      </c>
      <c r="CK158" s="10">
        <v>1.7999999999999999E-2</v>
      </c>
      <c r="CL158" s="10" t="s">
        <v>121</v>
      </c>
      <c r="CM158" s="10">
        <v>2E-3</v>
      </c>
      <c r="CN158" s="10" t="s">
        <v>121</v>
      </c>
      <c r="CO158" s="10">
        <v>2E-3</v>
      </c>
      <c r="CP158" s="10">
        <v>1.107</v>
      </c>
      <c r="CQ158" s="10">
        <v>1.2999999999999999E-2</v>
      </c>
      <c r="CR158" s="10" t="s">
        <v>121</v>
      </c>
      <c r="CS158" s="10">
        <v>2E-3</v>
      </c>
      <c r="CT158" s="10">
        <v>2.2040000000000002</v>
      </c>
      <c r="CU158" s="10">
        <v>6.8000000000000005E-2</v>
      </c>
      <c r="CV158" s="10">
        <v>5.0000000000000001E-3</v>
      </c>
      <c r="CW158" s="10">
        <v>1E-3</v>
      </c>
      <c r="CX158" s="10">
        <v>0.10199999999999999</v>
      </c>
      <c r="CY158" s="10">
        <v>1.4E-2</v>
      </c>
      <c r="CZ158" s="10" t="s">
        <v>121</v>
      </c>
      <c r="DA158" s="10">
        <v>2E-3</v>
      </c>
      <c r="DB158" s="10">
        <v>1.7000000000000001E-2</v>
      </c>
      <c r="DC158" s="10">
        <v>6.0000000000000001E-3</v>
      </c>
      <c r="DD158" s="10" t="s">
        <v>121</v>
      </c>
      <c r="DE158" s="10">
        <v>3.1E-2</v>
      </c>
      <c r="DF158" s="10">
        <v>3.367</v>
      </c>
      <c r="DG158" s="10">
        <v>4.3999999999999997E-2</v>
      </c>
      <c r="DH158" s="10">
        <v>7.0000000000000001E-3</v>
      </c>
      <c r="DI158" s="98">
        <v>1E-3</v>
      </c>
      <c r="DJ158" s="10" t="s">
        <v>121</v>
      </c>
      <c r="DK158" s="10">
        <v>2E-3</v>
      </c>
      <c r="DL158" s="61" t="str">
        <f t="shared" si="3"/>
        <v>Anlieferung 3-10</v>
      </c>
    </row>
    <row r="159" spans="1:132">
      <c r="A159" s="11">
        <v>44578</v>
      </c>
      <c r="B159" s="64" t="s">
        <v>957</v>
      </c>
      <c r="C159" s="25" t="s">
        <v>128</v>
      </c>
      <c r="H159" s="3" t="e">
        <f>((F159)/(E159/100))</f>
        <v>#DIV/0!</v>
      </c>
      <c r="I159" s="4" t="e">
        <f>E159/F159</f>
        <v>#DIV/0!</v>
      </c>
      <c r="J159" s="4" t="e">
        <f>100/G159</f>
        <v>#DIV/0!</v>
      </c>
      <c r="N159" s="37" t="e">
        <f>M159/(K159/100)</f>
        <v>#DIV/0!</v>
      </c>
      <c r="O159" s="37" t="e">
        <f>N159/J159</f>
        <v>#DIV/0!</v>
      </c>
      <c r="P159" s="5" t="e">
        <f>M159/(L159/100)</f>
        <v>#DIV/0!</v>
      </c>
      <c r="Q159" s="5" t="e">
        <f>P159*I159</f>
        <v>#DIV/0!</v>
      </c>
      <c r="U159" s="15" t="e">
        <f>100-(T159-R159)/S159*100</f>
        <v>#DIV/0!</v>
      </c>
      <c r="AB159" s="14" t="e">
        <f>((AE159-AC159)*(1000/AD159))*1000</f>
        <v>#DIV/0!</v>
      </c>
      <c r="AF159" s="7" t="e">
        <f>#REF!*0.8</f>
        <v>#REF!</v>
      </c>
      <c r="AH159" s="8" t="e">
        <f>((AG159)*(H159/100))</f>
        <v>#DIV/0!</v>
      </c>
      <c r="AI159" s="7" t="e">
        <f>AG159/AH159</f>
        <v>#DIV/0!</v>
      </c>
      <c r="AO159" s="22" t="s">
        <v>957</v>
      </c>
      <c r="AP159" s="10">
        <v>7.0000000000000001E-3</v>
      </c>
      <c r="AQ159" s="10">
        <v>2E-3</v>
      </c>
      <c r="AR159" s="10" t="s">
        <v>121</v>
      </c>
      <c r="AS159" s="10">
        <v>1.0999999999999999E-2</v>
      </c>
      <c r="AT159" s="10">
        <v>2.0219999999999998</v>
      </c>
      <c r="AU159" s="10">
        <v>0.04</v>
      </c>
      <c r="AV159" s="10">
        <v>1.5960000000000001</v>
      </c>
      <c r="AW159" s="10">
        <v>3.2000000000000001E-2</v>
      </c>
      <c r="AX159" s="10" t="s">
        <v>121</v>
      </c>
      <c r="AY159" s="10">
        <v>3.0000000000000001E-3</v>
      </c>
      <c r="AZ159" s="10">
        <v>2.1</v>
      </c>
      <c r="BA159" s="10">
        <v>2.7E-2</v>
      </c>
      <c r="BB159" s="10">
        <v>11.385</v>
      </c>
      <c r="BC159" s="10">
        <v>0.14799999999999999</v>
      </c>
      <c r="BD159" s="10">
        <v>14.358000000000001</v>
      </c>
      <c r="BE159" s="10">
        <v>0.14399999999999999</v>
      </c>
      <c r="BF159" s="10" t="s">
        <v>121</v>
      </c>
      <c r="BG159" s="10">
        <v>1.2E-2</v>
      </c>
      <c r="BH159" s="10">
        <v>1.0329999999999999</v>
      </c>
      <c r="BI159" s="10">
        <v>0.32700000000000001</v>
      </c>
      <c r="BJ159" s="10">
        <v>5.0000000000000001E-3</v>
      </c>
      <c r="BK159" s="10">
        <v>2E-3</v>
      </c>
      <c r="BL159" s="10" t="s">
        <v>121</v>
      </c>
      <c r="BM159" s="10">
        <v>4.0000000000000001E-3</v>
      </c>
      <c r="BN159" s="10">
        <v>3.605</v>
      </c>
      <c r="BO159" s="10">
        <v>8.2000000000000003E-2</v>
      </c>
      <c r="BP159" s="10">
        <v>47.023000000000003</v>
      </c>
      <c r="BQ159" s="10">
        <v>0.60099999999999998</v>
      </c>
      <c r="BR159" s="10">
        <v>8.0000000000000002E-3</v>
      </c>
      <c r="BS159" s="10">
        <v>1E-3</v>
      </c>
      <c r="BT159" s="10">
        <v>0.504</v>
      </c>
      <c r="BU159" s="10">
        <v>7.2999999999999995E-2</v>
      </c>
      <c r="BV159" s="10">
        <v>3.9E-2</v>
      </c>
      <c r="BW159" s="10">
        <v>3.0000000000000001E-3</v>
      </c>
      <c r="BX159" s="10" t="s">
        <v>121</v>
      </c>
      <c r="BY159" s="10">
        <v>3.3000000000000002E-2</v>
      </c>
      <c r="BZ159" s="10">
        <v>0.16700000000000001</v>
      </c>
      <c r="CA159" s="10">
        <v>3.5999999999999997E-2</v>
      </c>
      <c r="CB159" s="10" t="s">
        <v>121</v>
      </c>
      <c r="CC159" s="10">
        <v>3.9670000000000001</v>
      </c>
      <c r="CD159" s="10">
        <v>0.17399999999999999</v>
      </c>
      <c r="CE159" s="10">
        <v>1.9E-2</v>
      </c>
      <c r="CF159" s="10">
        <v>1.1459999999999999</v>
      </c>
      <c r="CG159" s="10">
        <v>1.9E-2</v>
      </c>
      <c r="CH159" s="10" t="s">
        <v>121</v>
      </c>
      <c r="CI159" s="10">
        <v>2E-3</v>
      </c>
      <c r="CJ159" s="10">
        <v>8.2000000000000003E-2</v>
      </c>
      <c r="CK159" s="10">
        <v>2.1000000000000001E-2</v>
      </c>
      <c r="CL159" s="10" t="s">
        <v>121</v>
      </c>
      <c r="CM159" s="10">
        <v>2E-3</v>
      </c>
      <c r="CN159" s="10">
        <v>2E-3</v>
      </c>
      <c r="CO159" s="10">
        <v>1E-3</v>
      </c>
      <c r="CP159" s="10">
        <v>1.978</v>
      </c>
      <c r="CQ159" s="10">
        <v>0.02</v>
      </c>
      <c r="CR159" s="10" t="s">
        <v>121</v>
      </c>
      <c r="CS159" s="10">
        <v>2E-3</v>
      </c>
      <c r="CT159" s="10">
        <v>2.8639999999999999</v>
      </c>
      <c r="CU159" s="10">
        <v>8.1000000000000003E-2</v>
      </c>
      <c r="CV159" s="10">
        <v>0.1</v>
      </c>
      <c r="CW159" s="10">
        <v>3.0000000000000001E-3</v>
      </c>
      <c r="CX159" s="10">
        <v>0.121</v>
      </c>
      <c r="CY159" s="10">
        <v>5.1999999999999998E-2</v>
      </c>
      <c r="CZ159" s="10" t="s">
        <v>121</v>
      </c>
      <c r="DA159" s="10">
        <v>2E-3</v>
      </c>
      <c r="DB159" s="10" t="s">
        <v>121</v>
      </c>
      <c r="DC159" s="10">
        <v>3.3000000000000002E-2</v>
      </c>
      <c r="DD159" s="10">
        <v>0.34899999999999998</v>
      </c>
      <c r="DE159" s="10">
        <v>3.5999999999999997E-2</v>
      </c>
      <c r="DF159" s="10">
        <v>5.7809999999999997</v>
      </c>
      <c r="DG159" s="10">
        <v>7.9000000000000001E-2</v>
      </c>
      <c r="DH159" s="10">
        <v>1.2999999999999999E-2</v>
      </c>
      <c r="DI159" s="98">
        <v>1E-3</v>
      </c>
      <c r="DJ159" s="10" t="s">
        <v>121</v>
      </c>
      <c r="DK159" s="10">
        <v>2E-3</v>
      </c>
      <c r="DL159" s="61" t="str">
        <f t="shared" si="3"/>
        <v>Anlieferung 3-11</v>
      </c>
    </row>
    <row r="160" spans="1:132">
      <c r="A160" s="11">
        <v>44578</v>
      </c>
      <c r="B160" s="64" t="s">
        <v>958</v>
      </c>
      <c r="C160" s="25" t="s">
        <v>128</v>
      </c>
      <c r="H160" s="3" t="e">
        <f>((F160)/(E160/100))</f>
        <v>#DIV/0!</v>
      </c>
      <c r="I160" s="4" t="e">
        <f>E160/F160</f>
        <v>#DIV/0!</v>
      </c>
      <c r="J160" s="4" t="e">
        <f>100/G160</f>
        <v>#DIV/0!</v>
      </c>
      <c r="N160" s="37" t="e">
        <f>M160/(K160/100)</f>
        <v>#DIV/0!</v>
      </c>
      <c r="O160" s="37" t="e">
        <f>N160/J160</f>
        <v>#DIV/0!</v>
      </c>
      <c r="P160" s="5" t="e">
        <f>M160/(L160/100)</f>
        <v>#DIV/0!</v>
      </c>
      <c r="Q160" s="5" t="e">
        <f>P160*I160</f>
        <v>#DIV/0!</v>
      </c>
      <c r="U160" s="15" t="e">
        <f>100-(T160-R160)/S160*100</f>
        <v>#DIV/0!</v>
      </c>
      <c r="AB160" s="14" t="e">
        <f>((AE160-AC160)*(1000/AD160))*1000</f>
        <v>#DIV/0!</v>
      </c>
      <c r="AF160" s="7" t="e">
        <f>#REF!*0.8</f>
        <v>#REF!</v>
      </c>
      <c r="AH160" s="8" t="e">
        <f>((AG160)*(H160/100))</f>
        <v>#DIV/0!</v>
      </c>
      <c r="AI160" s="7" t="e">
        <f>AG160/AH160</f>
        <v>#DIV/0!</v>
      </c>
      <c r="AO160" s="22" t="s">
        <v>958</v>
      </c>
      <c r="AP160" s="10" t="s">
        <v>121</v>
      </c>
      <c r="AQ160" s="10">
        <v>3.0000000000000001E-3</v>
      </c>
      <c r="AR160" s="10" t="s">
        <v>121</v>
      </c>
      <c r="AS160" s="10">
        <v>1.0999999999999999E-2</v>
      </c>
      <c r="AT160" s="10">
        <v>0.72899999999999998</v>
      </c>
      <c r="AU160" s="10">
        <v>2.4E-2</v>
      </c>
      <c r="AV160" s="10">
        <v>5.9219999999999997</v>
      </c>
      <c r="AW160" s="10">
        <v>0.159</v>
      </c>
      <c r="AX160" s="10" t="s">
        <v>121</v>
      </c>
      <c r="AY160" s="10">
        <v>5.0000000000000001E-3</v>
      </c>
      <c r="AZ160" s="10">
        <v>1.9179999999999999</v>
      </c>
      <c r="BA160" s="10">
        <v>3.9E-2</v>
      </c>
      <c r="BB160" s="10">
        <v>8.8030000000000008</v>
      </c>
      <c r="BC160" s="10">
        <v>0.20699999999999999</v>
      </c>
      <c r="BD160" s="10">
        <v>16.065999999999999</v>
      </c>
      <c r="BE160" s="10">
        <v>0.435</v>
      </c>
      <c r="BF160" s="10" t="s">
        <v>121</v>
      </c>
      <c r="BG160" s="10">
        <v>0.01</v>
      </c>
      <c r="BH160" s="10">
        <v>2.9590000000000001</v>
      </c>
      <c r="BI160" s="10">
        <v>0.47399999999999998</v>
      </c>
      <c r="BJ160" s="10">
        <v>5.0000000000000001E-3</v>
      </c>
      <c r="BK160" s="10">
        <v>2E-3</v>
      </c>
      <c r="BL160" s="10" t="s">
        <v>121</v>
      </c>
      <c r="BM160" s="10">
        <v>4.0000000000000001E-3</v>
      </c>
      <c r="BN160" s="10">
        <v>1.0940000000000001</v>
      </c>
      <c r="BO160" s="10">
        <v>0.06</v>
      </c>
      <c r="BP160" s="10">
        <v>54.04</v>
      </c>
      <c r="BQ160" s="10">
        <v>0.52900000000000003</v>
      </c>
      <c r="BR160" s="10">
        <v>3.1E-2</v>
      </c>
      <c r="BS160" s="10">
        <v>2E-3</v>
      </c>
      <c r="BT160" s="10">
        <v>0.66200000000000003</v>
      </c>
      <c r="BU160" s="10">
        <v>8.5999999999999993E-2</v>
      </c>
      <c r="BV160" s="10" t="s">
        <v>121</v>
      </c>
      <c r="BW160" s="10">
        <v>8.1000000000000003E-2</v>
      </c>
      <c r="BX160" s="10" t="s">
        <v>121</v>
      </c>
      <c r="BY160" s="10">
        <v>3.5000000000000003E-2</v>
      </c>
      <c r="BZ160" s="10" t="s">
        <v>121</v>
      </c>
      <c r="CA160" s="10">
        <v>9.8000000000000004E-2</v>
      </c>
      <c r="CB160" s="10" t="s">
        <v>121</v>
      </c>
      <c r="CC160" s="10">
        <v>6.8440000000000003</v>
      </c>
      <c r="CD160" s="10">
        <v>0.16900000000000001</v>
      </c>
      <c r="CE160" s="10">
        <v>1.9E-2</v>
      </c>
      <c r="CF160" s="10">
        <v>0.126</v>
      </c>
      <c r="CG160" s="10">
        <v>3.0000000000000001E-3</v>
      </c>
      <c r="CH160" s="10" t="s">
        <v>121</v>
      </c>
      <c r="CI160" s="10">
        <v>2E-3</v>
      </c>
      <c r="CJ160" s="10" t="s">
        <v>121</v>
      </c>
      <c r="CK160" s="10">
        <v>0.99199999999999999</v>
      </c>
      <c r="CL160" s="10" t="s">
        <v>121</v>
      </c>
      <c r="CM160" s="10">
        <v>2E-3</v>
      </c>
      <c r="CN160" s="10" t="s">
        <v>121</v>
      </c>
      <c r="CO160" s="10">
        <v>2E-3</v>
      </c>
      <c r="CP160" s="10">
        <v>1.0049999999999999</v>
      </c>
      <c r="CQ160" s="10">
        <v>5.7000000000000002E-2</v>
      </c>
      <c r="CR160" s="10" t="s">
        <v>121</v>
      </c>
      <c r="CS160" s="10">
        <v>2E-3</v>
      </c>
      <c r="CT160" s="10" t="s">
        <v>121</v>
      </c>
      <c r="CU160" s="10">
        <v>27.37</v>
      </c>
      <c r="CV160" s="10">
        <v>2.8000000000000001E-2</v>
      </c>
      <c r="CW160" s="10">
        <v>1E-3</v>
      </c>
      <c r="CX160" s="10">
        <v>0.108</v>
      </c>
      <c r="CY160" s="10">
        <v>2.7E-2</v>
      </c>
      <c r="CZ160" s="10" t="s">
        <v>121</v>
      </c>
      <c r="DA160" s="10">
        <v>2E-3</v>
      </c>
      <c r="DB160" s="10" t="s">
        <v>121</v>
      </c>
      <c r="DC160" s="10">
        <v>2.7E-2</v>
      </c>
      <c r="DD160" s="10" t="s">
        <v>121</v>
      </c>
      <c r="DE160" s="10">
        <v>4.9000000000000002E-2</v>
      </c>
      <c r="DF160" s="10">
        <v>5.3929999999999998</v>
      </c>
      <c r="DG160" s="10">
        <v>0.125</v>
      </c>
      <c r="DH160" s="10">
        <v>0.93700000000000006</v>
      </c>
      <c r="DI160" s="98">
        <v>1.7000000000000001E-2</v>
      </c>
      <c r="DJ160" s="10" t="s">
        <v>121</v>
      </c>
      <c r="DK160" s="10">
        <v>2E-3</v>
      </c>
      <c r="DL160" s="61" t="str">
        <f t="shared" si="3"/>
        <v>Anlieferung 3-12</v>
      </c>
    </row>
    <row r="161" spans="1:132">
      <c r="A161" s="11">
        <v>44578</v>
      </c>
      <c r="B161" s="64" t="s">
        <v>959</v>
      </c>
      <c r="C161" s="25" t="s">
        <v>128</v>
      </c>
      <c r="H161" s="3" t="e">
        <f>((F161)/(E161/100))</f>
        <v>#DIV/0!</v>
      </c>
      <c r="I161" s="4" t="e">
        <f>E161/F161</f>
        <v>#DIV/0!</v>
      </c>
      <c r="J161" s="4" t="e">
        <f>100/G161</f>
        <v>#DIV/0!</v>
      </c>
      <c r="N161" s="37" t="e">
        <f>M161/(K161/100)</f>
        <v>#DIV/0!</v>
      </c>
      <c r="O161" s="37" t="e">
        <f>N161/J161</f>
        <v>#DIV/0!</v>
      </c>
      <c r="P161" s="5" t="e">
        <f>M161/(L161/100)</f>
        <v>#DIV/0!</v>
      </c>
      <c r="Q161" s="5" t="e">
        <f>P161*I161</f>
        <v>#DIV/0!</v>
      </c>
      <c r="U161" s="15" t="e">
        <f>100-(T161-R161)/S161*100</f>
        <v>#DIV/0!</v>
      </c>
      <c r="AB161" s="14" t="e">
        <f>((AE161-AC161)*(1000/AD161))*1000</f>
        <v>#DIV/0!</v>
      </c>
      <c r="AF161" s="7" t="e">
        <f>#REF!*0.8</f>
        <v>#REF!</v>
      </c>
      <c r="AH161" s="8" t="e">
        <f>((AG161)*(H161/100))</f>
        <v>#DIV/0!</v>
      </c>
      <c r="AI161" s="7" t="e">
        <f>AG161/AH161</f>
        <v>#DIV/0!</v>
      </c>
      <c r="AO161" s="22" t="s">
        <v>959</v>
      </c>
      <c r="AP161" s="10" t="s">
        <v>121</v>
      </c>
      <c r="AQ161" s="10">
        <v>3.0000000000000001E-3</v>
      </c>
      <c r="AR161" s="10" t="s">
        <v>121</v>
      </c>
      <c r="AS161" s="10">
        <v>1.2E-2</v>
      </c>
      <c r="AT161" s="10">
        <v>0.371</v>
      </c>
      <c r="AU161" s="10">
        <v>1.4E-2</v>
      </c>
      <c r="AV161" s="10">
        <v>7.8070000000000004</v>
      </c>
      <c r="AW161" s="10">
        <v>0.189</v>
      </c>
      <c r="AX161" s="10" t="s">
        <v>121</v>
      </c>
      <c r="AY161" s="10">
        <v>8.9999999999999993E-3</v>
      </c>
      <c r="AZ161" s="10">
        <v>1.681</v>
      </c>
      <c r="BA161" s="10">
        <v>0.03</v>
      </c>
      <c r="BB161" s="10">
        <v>1.9379999999999999</v>
      </c>
      <c r="BC161" s="10">
        <v>3.7999999999999999E-2</v>
      </c>
      <c r="BD161" s="10">
        <v>14.920999999999999</v>
      </c>
      <c r="BE161" s="10">
        <v>0.28199999999999997</v>
      </c>
      <c r="BF161" s="10" t="s">
        <v>121</v>
      </c>
      <c r="BG161" s="10">
        <v>8.9999999999999993E-3</v>
      </c>
      <c r="BH161" s="10">
        <v>2.5019999999999998</v>
      </c>
      <c r="BI161" s="10">
        <v>0.41299999999999998</v>
      </c>
      <c r="BJ161" s="10">
        <v>3.0000000000000001E-3</v>
      </c>
      <c r="BK161" s="10">
        <v>2E-3</v>
      </c>
      <c r="BL161" s="10" t="s">
        <v>121</v>
      </c>
      <c r="BM161" s="10">
        <v>4.0000000000000001E-3</v>
      </c>
      <c r="BN161" s="10">
        <v>3.427</v>
      </c>
      <c r="BO161" s="10">
        <v>0.157</v>
      </c>
      <c r="BP161" s="10">
        <v>56.012</v>
      </c>
      <c r="BQ161" s="10">
        <v>0.53</v>
      </c>
      <c r="BR161" s="10">
        <v>8.4000000000000005E-2</v>
      </c>
      <c r="BS161" s="10">
        <v>3.0000000000000001E-3</v>
      </c>
      <c r="BT161" s="10">
        <v>1.081</v>
      </c>
      <c r="BU161" s="10">
        <v>8.7999999999999995E-2</v>
      </c>
      <c r="BV161" s="10" t="s">
        <v>121</v>
      </c>
      <c r="BW161" s="10">
        <v>7.0000000000000007E-2</v>
      </c>
      <c r="BX161" s="10" t="s">
        <v>121</v>
      </c>
      <c r="BY161" s="10">
        <v>0.03</v>
      </c>
      <c r="BZ161" s="10">
        <v>0.14799999999999999</v>
      </c>
      <c r="CA161" s="10">
        <v>3.7999999999999999E-2</v>
      </c>
      <c r="CB161" s="10" t="s">
        <v>121</v>
      </c>
      <c r="CC161" s="10">
        <v>5.7430000000000003</v>
      </c>
      <c r="CD161" s="10">
        <v>0.159</v>
      </c>
      <c r="CE161" s="10">
        <v>1.9E-2</v>
      </c>
      <c r="CF161" s="10">
        <v>0.14299999999999999</v>
      </c>
      <c r="CG161" s="10">
        <v>3.0000000000000001E-3</v>
      </c>
      <c r="CH161" s="10" t="s">
        <v>121</v>
      </c>
      <c r="CI161" s="10">
        <v>2E-3</v>
      </c>
      <c r="CJ161" s="10" t="s">
        <v>121</v>
      </c>
      <c r="CK161" s="10">
        <v>0.86099999999999999</v>
      </c>
      <c r="CL161" s="10" t="s">
        <v>121</v>
      </c>
      <c r="CM161" s="10">
        <v>2E-3</v>
      </c>
      <c r="CN161" s="10" t="s">
        <v>121</v>
      </c>
      <c r="CO161" s="10">
        <v>2E-3</v>
      </c>
      <c r="CP161" s="10">
        <v>1.0269999999999999</v>
      </c>
      <c r="CQ161" s="10">
        <v>5.7000000000000002E-2</v>
      </c>
      <c r="CR161" s="10" t="s">
        <v>121</v>
      </c>
      <c r="CS161" s="10">
        <v>2E-3</v>
      </c>
      <c r="CT161" s="10" t="s">
        <v>121</v>
      </c>
      <c r="CU161" s="10">
        <v>24.635999999999999</v>
      </c>
      <c r="CV161" s="10">
        <v>6.4000000000000001E-2</v>
      </c>
      <c r="CW161" s="10">
        <v>2E-3</v>
      </c>
      <c r="CX161" s="10">
        <v>0.248</v>
      </c>
      <c r="CY161" s="10">
        <v>3.4000000000000002E-2</v>
      </c>
      <c r="CZ161" s="10" t="s">
        <v>121</v>
      </c>
      <c r="DA161" s="10">
        <v>2E-3</v>
      </c>
      <c r="DB161" s="10" t="s">
        <v>121</v>
      </c>
      <c r="DC161" s="10">
        <v>2.1000000000000001E-2</v>
      </c>
      <c r="DD161" s="10" t="s">
        <v>121</v>
      </c>
      <c r="DE161" s="10">
        <v>0.06</v>
      </c>
      <c r="DF161" s="10">
        <v>7.6289999999999996</v>
      </c>
      <c r="DG161" s="10">
        <v>0.13</v>
      </c>
      <c r="DH161" s="10">
        <v>0.73499999999999999</v>
      </c>
      <c r="DI161" s="98">
        <v>1.2E-2</v>
      </c>
      <c r="DJ161" s="10" t="s">
        <v>121</v>
      </c>
      <c r="DK161" s="10">
        <v>2E-3</v>
      </c>
      <c r="DL161" s="61" t="str">
        <f t="shared" si="3"/>
        <v>Anlieferung 3-13</v>
      </c>
    </row>
    <row r="162" spans="1:132">
      <c r="A162" s="11">
        <v>44578</v>
      </c>
      <c r="B162" s="64" t="s">
        <v>163</v>
      </c>
      <c r="C162" s="25" t="s">
        <v>128</v>
      </c>
      <c r="H162" s="3" t="e">
        <f>((F162)/(E162/100))</f>
        <v>#DIV/0!</v>
      </c>
      <c r="I162" s="4" t="e">
        <f>E162/F162</f>
        <v>#DIV/0!</v>
      </c>
      <c r="J162" s="4" t="e">
        <f>100/G162</f>
        <v>#DIV/0!</v>
      </c>
      <c r="N162" s="37" t="e">
        <f>M162/(K162/100)</f>
        <v>#DIV/0!</v>
      </c>
      <c r="O162" s="37" t="e">
        <f>N162/J162</f>
        <v>#DIV/0!</v>
      </c>
      <c r="P162" s="5" t="e">
        <f>M162/(L162/100)</f>
        <v>#DIV/0!</v>
      </c>
      <c r="Q162" s="5" t="e">
        <f>P162*I162</f>
        <v>#DIV/0!</v>
      </c>
      <c r="U162" s="15" t="e">
        <f>100-(T162-R162)/S162*100</f>
        <v>#DIV/0!</v>
      </c>
      <c r="AB162" s="14" t="e">
        <f>((AE162-AC162)*(1000/AD162))*1000</f>
        <v>#DIV/0!</v>
      </c>
      <c r="AF162" s="7" t="e">
        <f>#REF!*0.8</f>
        <v>#REF!</v>
      </c>
      <c r="AH162" s="8" t="e">
        <f>((AG162)*(H162/100))</f>
        <v>#DIV/0!</v>
      </c>
      <c r="AI162" s="7" t="e">
        <f>AG162/AH162</f>
        <v>#DIV/0!</v>
      </c>
      <c r="AO162" s="22" t="s">
        <v>163</v>
      </c>
      <c r="AP162" s="10">
        <v>4.0000000000000001E-3</v>
      </c>
      <c r="AQ162" s="10">
        <v>2E-3</v>
      </c>
      <c r="AR162" s="10" t="s">
        <v>121</v>
      </c>
      <c r="AS162" s="10">
        <v>0.01</v>
      </c>
      <c r="AT162" s="10" t="s">
        <v>121</v>
      </c>
      <c r="AU162" s="10">
        <v>7.0000000000000001E-3</v>
      </c>
      <c r="AV162" s="10">
        <v>3.9710000000000001</v>
      </c>
      <c r="AW162" s="10">
        <v>8.1000000000000003E-2</v>
      </c>
      <c r="AX162" s="10" t="s">
        <v>121</v>
      </c>
      <c r="AY162" s="10">
        <v>4.0000000000000001E-3</v>
      </c>
      <c r="AZ162" s="10">
        <v>0.64500000000000002</v>
      </c>
      <c r="BA162" s="10">
        <v>1.6E-2</v>
      </c>
      <c r="BB162" s="10">
        <v>8.1750000000000007</v>
      </c>
      <c r="BC162" s="10">
        <v>0.13800000000000001</v>
      </c>
      <c r="BD162" s="10">
        <v>9.6259999999999994</v>
      </c>
      <c r="BE162" s="10">
        <v>0.186</v>
      </c>
      <c r="BF162" s="10" t="s">
        <v>121</v>
      </c>
      <c r="BG162" s="10">
        <v>8.0000000000000002E-3</v>
      </c>
      <c r="BH162" s="10">
        <v>2.137</v>
      </c>
      <c r="BI162" s="10">
        <v>0.443</v>
      </c>
      <c r="BJ162" s="10" t="s">
        <v>121</v>
      </c>
      <c r="BK162" s="10">
        <v>3.0000000000000001E-3</v>
      </c>
      <c r="BL162" s="10">
        <v>4.0000000000000001E-3</v>
      </c>
      <c r="BM162" s="10">
        <v>2E-3</v>
      </c>
      <c r="BN162" s="10">
        <v>7.0149999999999997</v>
      </c>
      <c r="BO162" s="10">
        <v>0.30099999999999999</v>
      </c>
      <c r="BP162" s="10">
        <v>55.826999999999998</v>
      </c>
      <c r="BQ162" s="10">
        <v>0.52100000000000002</v>
      </c>
      <c r="BR162" s="10">
        <v>0.14399999999999999</v>
      </c>
      <c r="BS162" s="10">
        <v>4.0000000000000001E-3</v>
      </c>
      <c r="BT162" s="10">
        <v>1.177</v>
      </c>
      <c r="BU162" s="10">
        <v>8.6999999999999994E-2</v>
      </c>
      <c r="BV162" s="10" t="s">
        <v>121</v>
      </c>
      <c r="BW162" s="10">
        <v>8.1000000000000003E-2</v>
      </c>
      <c r="BX162" s="10" t="s">
        <v>121</v>
      </c>
      <c r="BY162" s="10">
        <v>2.8000000000000001E-2</v>
      </c>
      <c r="BZ162" s="10">
        <v>0.31</v>
      </c>
      <c r="CA162" s="10">
        <v>4.1000000000000002E-2</v>
      </c>
      <c r="CB162" s="10">
        <v>4.8109999999999999</v>
      </c>
      <c r="CC162" s="10">
        <v>3.04</v>
      </c>
      <c r="CD162" s="10">
        <v>0.22600000000000001</v>
      </c>
      <c r="CE162" s="10">
        <v>1.6E-2</v>
      </c>
      <c r="CF162" s="10" t="s">
        <v>121</v>
      </c>
      <c r="CG162" s="10">
        <v>3.0000000000000001E-3</v>
      </c>
      <c r="CH162" s="10" t="s">
        <v>121</v>
      </c>
      <c r="CI162" s="10">
        <v>2E-3</v>
      </c>
      <c r="CJ162" s="10" t="s">
        <v>121</v>
      </c>
      <c r="CK162" s="10">
        <v>0.98799999999999999</v>
      </c>
      <c r="CL162" s="10" t="s">
        <v>121</v>
      </c>
      <c r="CM162" s="10">
        <v>2E-3</v>
      </c>
      <c r="CN162" s="10">
        <v>3.0000000000000001E-3</v>
      </c>
      <c r="CO162" s="10">
        <v>1E-3</v>
      </c>
      <c r="CP162" s="10">
        <v>1.111</v>
      </c>
      <c r="CQ162" s="10">
        <v>6.7000000000000004E-2</v>
      </c>
      <c r="CR162" s="10" t="s">
        <v>121</v>
      </c>
      <c r="CS162" s="10">
        <v>2E-3</v>
      </c>
      <c r="CT162" s="10" t="s">
        <v>121</v>
      </c>
      <c r="CU162" s="10">
        <v>27.553000000000001</v>
      </c>
      <c r="CV162" s="10">
        <v>0.157</v>
      </c>
      <c r="CW162" s="10">
        <v>3.0000000000000001E-3</v>
      </c>
      <c r="CX162" s="10">
        <v>0.501</v>
      </c>
      <c r="CY162" s="10">
        <v>6.5000000000000002E-2</v>
      </c>
      <c r="CZ162" s="10" t="s">
        <v>121</v>
      </c>
      <c r="DA162" s="10">
        <v>2E-3</v>
      </c>
      <c r="DB162" s="10" t="s">
        <v>121</v>
      </c>
      <c r="DC162" s="10">
        <v>3.7999999999999999E-2</v>
      </c>
      <c r="DD162" s="10" t="s">
        <v>121</v>
      </c>
      <c r="DE162" s="10">
        <v>3.3000000000000002E-2</v>
      </c>
      <c r="DF162" s="10">
        <v>2.9340000000000002</v>
      </c>
      <c r="DG162" s="10">
        <v>5.0999999999999997E-2</v>
      </c>
      <c r="DH162" s="10">
        <v>1.2130000000000001</v>
      </c>
      <c r="DI162" s="98">
        <v>1.9E-2</v>
      </c>
      <c r="DJ162" s="10" t="s">
        <v>121</v>
      </c>
      <c r="DK162" s="10">
        <v>2E-3</v>
      </c>
      <c r="DL162" s="61" t="str">
        <f t="shared" si="3"/>
        <v>Anlieferung 3-14</v>
      </c>
    </row>
    <row r="163" spans="1:132">
      <c r="A163" s="11">
        <v>44578</v>
      </c>
      <c r="B163" s="64" t="s">
        <v>164</v>
      </c>
      <c r="C163" s="25" t="s">
        <v>128</v>
      </c>
      <c r="H163" s="3" t="e">
        <f>((F163)/(E163/100))</f>
        <v>#DIV/0!</v>
      </c>
      <c r="I163" s="4" t="e">
        <f>E163/F163</f>
        <v>#DIV/0!</v>
      </c>
      <c r="J163" s="4" t="e">
        <f>100/G163</f>
        <v>#DIV/0!</v>
      </c>
      <c r="N163" s="37" t="e">
        <f>M163/(K163/100)</f>
        <v>#DIV/0!</v>
      </c>
      <c r="O163" s="37" t="e">
        <f>N163/J163</f>
        <v>#DIV/0!</v>
      </c>
      <c r="P163" s="5" t="e">
        <f>M163/(L163/100)</f>
        <v>#DIV/0!</v>
      </c>
      <c r="Q163" s="5" t="e">
        <f>P163*I163</f>
        <v>#DIV/0!</v>
      </c>
      <c r="U163" s="15" t="e">
        <f>100-(T163-R163)/S163*100</f>
        <v>#DIV/0!</v>
      </c>
      <c r="AB163" s="14" t="e">
        <f>((AE163-AC163)*(1000/AD163))*1000</f>
        <v>#DIV/0!</v>
      </c>
      <c r="AF163" s="7" t="e">
        <f>#REF!*0.8</f>
        <v>#REF!</v>
      </c>
      <c r="AH163" s="8" t="e">
        <f>((AG163)*(H163/100))</f>
        <v>#DIV/0!</v>
      </c>
      <c r="AI163" s="7" t="e">
        <f>AG163/AH163</f>
        <v>#DIV/0!</v>
      </c>
      <c r="AO163" s="22" t="s">
        <v>164</v>
      </c>
      <c r="AP163" s="10">
        <v>3.0000000000000001E-3</v>
      </c>
      <c r="AQ163" s="10">
        <v>2E-3</v>
      </c>
      <c r="AR163" s="10" t="s">
        <v>121</v>
      </c>
      <c r="AS163" s="10">
        <v>1.4E-2</v>
      </c>
      <c r="AT163" s="10" t="s">
        <v>121</v>
      </c>
      <c r="AU163" s="10">
        <v>0.01</v>
      </c>
      <c r="AV163" s="10">
        <v>9.8130000000000006</v>
      </c>
      <c r="AW163" s="10">
        <v>0.28899999999999998</v>
      </c>
      <c r="AX163" s="10" t="s">
        <v>121</v>
      </c>
      <c r="AY163" s="10">
        <v>7.0000000000000001E-3</v>
      </c>
      <c r="AZ163" s="10">
        <v>4.7E-2</v>
      </c>
      <c r="BA163" s="10">
        <v>7.0000000000000001E-3</v>
      </c>
      <c r="BB163" s="10">
        <v>3.0790000000000002</v>
      </c>
      <c r="BC163" s="10">
        <v>5.1999999999999998E-2</v>
      </c>
      <c r="BD163" s="10">
        <v>0.29899999999999999</v>
      </c>
      <c r="BE163" s="10">
        <v>0.02</v>
      </c>
      <c r="BF163" s="10" t="s">
        <v>121</v>
      </c>
      <c r="BG163" s="10">
        <v>0.01</v>
      </c>
      <c r="BH163" s="10">
        <v>1.4710000000000001</v>
      </c>
      <c r="BI163" s="10">
        <v>0.5</v>
      </c>
      <c r="BJ163" s="10" t="s">
        <v>121</v>
      </c>
      <c r="BK163" s="10">
        <v>3.0000000000000001E-3</v>
      </c>
      <c r="BL163" s="10" t="s">
        <v>121</v>
      </c>
      <c r="BM163" s="10">
        <v>5.0000000000000001E-3</v>
      </c>
      <c r="BN163" s="10">
        <v>16.366</v>
      </c>
      <c r="BO163" s="10">
        <v>0.90100000000000002</v>
      </c>
      <c r="BP163" s="10">
        <v>48.93</v>
      </c>
      <c r="BQ163" s="10">
        <v>0.77100000000000002</v>
      </c>
      <c r="BR163" s="10">
        <v>2E-3</v>
      </c>
      <c r="BS163" s="10">
        <v>1E-3</v>
      </c>
      <c r="BT163" s="10">
        <v>1.8109999999999999</v>
      </c>
      <c r="BU163" s="10">
        <v>0.13900000000000001</v>
      </c>
      <c r="BV163" s="10" t="s">
        <v>121</v>
      </c>
      <c r="BW163" s="10">
        <v>9.8000000000000004E-2</v>
      </c>
      <c r="BX163" s="10" t="s">
        <v>121</v>
      </c>
      <c r="BY163" s="10">
        <v>0.01</v>
      </c>
      <c r="BZ163" s="10">
        <v>1.4259999999999999</v>
      </c>
      <c r="CA163" s="10">
        <v>0.107</v>
      </c>
      <c r="CB163" s="10" t="s">
        <v>121</v>
      </c>
      <c r="CC163" s="10">
        <v>5.2809999999999997</v>
      </c>
      <c r="CD163" s="10">
        <v>0.22700000000000001</v>
      </c>
      <c r="CE163" s="10">
        <v>1.9E-2</v>
      </c>
      <c r="CF163" s="10" t="s">
        <v>121</v>
      </c>
      <c r="CG163" s="10">
        <v>4.0000000000000001E-3</v>
      </c>
      <c r="CH163" s="10">
        <v>4.0000000000000001E-3</v>
      </c>
      <c r="CI163" s="10">
        <v>1E-3</v>
      </c>
      <c r="CJ163" s="10" t="s">
        <v>121</v>
      </c>
      <c r="CK163" s="10">
        <v>1.1659999999999999</v>
      </c>
      <c r="CL163" s="10" t="s">
        <v>121</v>
      </c>
      <c r="CM163" s="10">
        <v>2E-3</v>
      </c>
      <c r="CN163" s="10">
        <v>3.0000000000000001E-3</v>
      </c>
      <c r="CO163" s="10">
        <v>1E-3</v>
      </c>
      <c r="CP163" s="10">
        <v>1.2070000000000001</v>
      </c>
      <c r="CQ163" s="10">
        <v>0.108</v>
      </c>
      <c r="CR163" s="10" t="s">
        <v>121</v>
      </c>
      <c r="CS163" s="10">
        <v>2E-3</v>
      </c>
      <c r="CT163" s="10" t="s">
        <v>121</v>
      </c>
      <c r="CU163" s="10">
        <v>31.963000000000001</v>
      </c>
      <c r="CV163" s="10">
        <v>0.33800000000000002</v>
      </c>
      <c r="CW163" s="10">
        <v>7.0000000000000001E-3</v>
      </c>
      <c r="CX163" s="10">
        <v>3.0030000000000001</v>
      </c>
      <c r="CY163" s="10">
        <v>0.123</v>
      </c>
      <c r="CZ163" s="10" t="s">
        <v>121</v>
      </c>
      <c r="DA163" s="10">
        <v>2E-3</v>
      </c>
      <c r="DB163" s="10" t="s">
        <v>121</v>
      </c>
      <c r="DC163" s="10">
        <v>3.9E-2</v>
      </c>
      <c r="DD163" s="10" t="s">
        <v>121</v>
      </c>
      <c r="DE163" s="10">
        <v>4.7E-2</v>
      </c>
      <c r="DF163" s="10">
        <v>4.2619999999999996</v>
      </c>
      <c r="DG163" s="10">
        <v>6.8000000000000005E-2</v>
      </c>
      <c r="DH163" s="10">
        <v>2.5179999999999998</v>
      </c>
      <c r="DI163" s="98">
        <v>5.0999999999999997E-2</v>
      </c>
      <c r="DJ163" s="10" t="s">
        <v>121</v>
      </c>
      <c r="DK163" s="10">
        <v>2E-3</v>
      </c>
      <c r="DL163" s="61" t="str">
        <f t="shared" si="3"/>
        <v>Anlieferung 3-15</v>
      </c>
    </row>
    <row r="164" spans="1:132">
      <c r="A164" s="11">
        <v>44578</v>
      </c>
      <c r="B164" s="64" t="s">
        <v>165</v>
      </c>
      <c r="C164" s="25" t="s">
        <v>128</v>
      </c>
      <c r="H164" s="3" t="e">
        <f>((F164)/(E164/100))</f>
        <v>#DIV/0!</v>
      </c>
      <c r="I164" s="4" t="e">
        <f>E164/F164</f>
        <v>#DIV/0!</v>
      </c>
      <c r="J164" s="4" t="e">
        <f>100/G164</f>
        <v>#DIV/0!</v>
      </c>
      <c r="N164" s="37" t="e">
        <f>M164/(K164/100)</f>
        <v>#DIV/0!</v>
      </c>
      <c r="O164" s="37" t="e">
        <f>N164/J164</f>
        <v>#DIV/0!</v>
      </c>
      <c r="P164" s="5" t="e">
        <f>M164/(L164/100)</f>
        <v>#DIV/0!</v>
      </c>
      <c r="Q164" s="5" t="e">
        <f>P164*I164</f>
        <v>#DIV/0!</v>
      </c>
      <c r="U164" s="15" t="e">
        <f>100-(T164-R164)/S164*100</f>
        <v>#DIV/0!</v>
      </c>
      <c r="AB164" s="14" t="e">
        <f>((AE164-AC164)*(1000/AD164))*1000</f>
        <v>#DIV/0!</v>
      </c>
      <c r="AF164" s="7" t="e">
        <f>#REF!*0.8</f>
        <v>#REF!</v>
      </c>
      <c r="AH164" s="8" t="e">
        <f>((AG164)*(H164/100))</f>
        <v>#DIV/0!</v>
      </c>
      <c r="AI164" s="7" t="e">
        <f>AG164/AH164</f>
        <v>#DIV/0!</v>
      </c>
      <c r="AO164" s="22" t="s">
        <v>165</v>
      </c>
      <c r="AP164" s="10" t="s">
        <v>121</v>
      </c>
      <c r="AQ164" s="10">
        <v>4.0000000000000001E-3</v>
      </c>
      <c r="AR164" s="10" t="s">
        <v>121</v>
      </c>
      <c r="AS164" s="10">
        <v>1.2999999999999999E-2</v>
      </c>
      <c r="AT164" s="10" t="s">
        <v>121</v>
      </c>
      <c r="AU164" s="10">
        <v>0.01</v>
      </c>
      <c r="AV164" s="10">
        <v>8.6310000000000002</v>
      </c>
      <c r="AW164" s="10">
        <v>0.308</v>
      </c>
      <c r="AX164" s="10">
        <v>7.0000000000000001E-3</v>
      </c>
      <c r="AY164" s="10">
        <v>4.0000000000000001E-3</v>
      </c>
      <c r="AZ164" s="10">
        <v>1.4999999999999999E-2</v>
      </c>
      <c r="BA164" s="10">
        <v>4.0000000000000001E-3</v>
      </c>
      <c r="BB164" s="10">
        <v>15.055</v>
      </c>
      <c r="BC164" s="10">
        <v>0.42199999999999999</v>
      </c>
      <c r="BD164" s="10">
        <v>13.11</v>
      </c>
      <c r="BE164" s="10">
        <v>0.36799999999999999</v>
      </c>
      <c r="BF164" s="10" t="s">
        <v>121</v>
      </c>
      <c r="BG164" s="10">
        <v>8.9999999999999993E-3</v>
      </c>
      <c r="BH164" s="10">
        <v>2.9780000000000002</v>
      </c>
      <c r="BI164" s="10">
        <v>0.47499999999999998</v>
      </c>
      <c r="BJ164" s="10" t="s">
        <v>121</v>
      </c>
      <c r="BK164" s="10">
        <v>6.0000000000000001E-3</v>
      </c>
      <c r="BL164" s="10" t="s">
        <v>121</v>
      </c>
      <c r="BM164" s="10">
        <v>6.0000000000000001E-3</v>
      </c>
      <c r="BN164" s="10">
        <v>0.14299999999999999</v>
      </c>
      <c r="BO164" s="10">
        <v>2.8000000000000001E-2</v>
      </c>
      <c r="BP164" s="10">
        <v>46.847999999999999</v>
      </c>
      <c r="BQ164" s="10">
        <v>0.71799999999999997</v>
      </c>
      <c r="BR164" s="10">
        <v>0.182</v>
      </c>
      <c r="BS164" s="10">
        <v>6.0000000000000001E-3</v>
      </c>
      <c r="BT164" s="10">
        <v>0.627</v>
      </c>
      <c r="BU164" s="10">
        <v>9.9000000000000005E-2</v>
      </c>
      <c r="BV164" s="10" t="s">
        <v>121</v>
      </c>
      <c r="BW164" s="10">
        <v>8.7999999999999995E-2</v>
      </c>
      <c r="BX164" s="10" t="s">
        <v>121</v>
      </c>
      <c r="BY164" s="10">
        <v>2.9000000000000001E-2</v>
      </c>
      <c r="BZ164" s="10">
        <v>0.28699999999999998</v>
      </c>
      <c r="CA164" s="10">
        <v>5.3999999999999999E-2</v>
      </c>
      <c r="CB164" s="10">
        <v>5.2469999999999999</v>
      </c>
      <c r="CC164" s="10">
        <v>3.1509999999999998</v>
      </c>
      <c r="CD164" s="10">
        <v>9.4E-2</v>
      </c>
      <c r="CE164" s="10">
        <v>1.2E-2</v>
      </c>
      <c r="CF164" s="10" t="s">
        <v>121</v>
      </c>
      <c r="CG164" s="10">
        <v>6.0000000000000001E-3</v>
      </c>
      <c r="CH164" s="10">
        <v>2E-3</v>
      </c>
      <c r="CI164" s="10">
        <v>1E-3</v>
      </c>
      <c r="CJ164" s="10" t="s">
        <v>121</v>
      </c>
      <c r="CK164" s="10">
        <v>1.024</v>
      </c>
      <c r="CL164" s="10" t="s">
        <v>121</v>
      </c>
      <c r="CM164" s="10">
        <v>2E-3</v>
      </c>
      <c r="CN164" s="10">
        <v>3.0000000000000001E-3</v>
      </c>
      <c r="CO164" s="10">
        <v>1E-3</v>
      </c>
      <c r="CP164" s="10">
        <v>1.1579999999999999</v>
      </c>
      <c r="CQ164" s="10">
        <v>6.4000000000000001E-2</v>
      </c>
      <c r="CR164" s="10" t="s">
        <v>121</v>
      </c>
      <c r="CS164" s="10">
        <v>2E-3</v>
      </c>
      <c r="CT164" s="10" t="s">
        <v>121</v>
      </c>
      <c r="CU164" s="10">
        <v>28.122</v>
      </c>
      <c r="CV164" s="10">
        <v>5.0000000000000001E-3</v>
      </c>
      <c r="CW164" s="10">
        <v>1E-3</v>
      </c>
      <c r="CX164" s="10">
        <v>0.111</v>
      </c>
      <c r="CY164" s="10">
        <v>1.4999999999999999E-2</v>
      </c>
      <c r="CZ164" s="10" t="s">
        <v>121</v>
      </c>
      <c r="DA164" s="10">
        <v>2E-3</v>
      </c>
      <c r="DB164" s="10" t="s">
        <v>121</v>
      </c>
      <c r="DC164" s="10">
        <v>1.2999999999999999E-2</v>
      </c>
      <c r="DD164" s="10" t="s">
        <v>121</v>
      </c>
      <c r="DE164" s="10">
        <v>2.5999999999999999E-2</v>
      </c>
      <c r="DF164" s="10">
        <v>1.5009999999999999</v>
      </c>
      <c r="DG164" s="10">
        <v>4.4999999999999998E-2</v>
      </c>
      <c r="DH164" s="10">
        <v>3.9849999999999999</v>
      </c>
      <c r="DI164" s="98">
        <v>7.3999999999999996E-2</v>
      </c>
      <c r="DJ164" s="10" t="s">
        <v>121</v>
      </c>
      <c r="DK164" s="10">
        <v>2E-3</v>
      </c>
      <c r="DL164" s="61" t="str">
        <f t="shared" si="3"/>
        <v>Anlieferung 3-16</v>
      </c>
    </row>
    <row r="165" spans="1:132">
      <c r="A165" s="11">
        <v>44578</v>
      </c>
      <c r="B165" s="64" t="s">
        <v>166</v>
      </c>
      <c r="C165" s="25" t="s">
        <v>128</v>
      </c>
      <c r="H165" s="3" t="e">
        <f>((F165)/(E165/100))</f>
        <v>#DIV/0!</v>
      </c>
      <c r="I165" s="4" t="e">
        <f>E165/F165</f>
        <v>#DIV/0!</v>
      </c>
      <c r="J165" s="4" t="e">
        <f>100/G165</f>
        <v>#DIV/0!</v>
      </c>
      <c r="N165" s="37" t="e">
        <f>M165/(K165/100)</f>
        <v>#DIV/0!</v>
      </c>
      <c r="O165" s="37" t="e">
        <f>N165/J165</f>
        <v>#DIV/0!</v>
      </c>
      <c r="P165" s="5" t="e">
        <f>M165/(L165/100)</f>
        <v>#DIV/0!</v>
      </c>
      <c r="Q165" s="5" t="e">
        <f>P165*I165</f>
        <v>#DIV/0!</v>
      </c>
      <c r="U165" s="15" t="e">
        <f>100-(T165-R165)/S165*100</f>
        <v>#DIV/0!</v>
      </c>
      <c r="AB165" s="14" t="e">
        <f>((AE165-AC165)*(1000/AD165))*1000</f>
        <v>#DIV/0!</v>
      </c>
      <c r="AF165" s="7" t="e">
        <f>#REF!*0.8</f>
        <v>#REF!</v>
      </c>
      <c r="AH165" s="8" t="e">
        <f>((AG165)*(H165/100))</f>
        <v>#DIV/0!</v>
      </c>
      <c r="AI165" s="7" t="e">
        <f>AG165/AH165</f>
        <v>#DIV/0!</v>
      </c>
      <c r="AO165" s="22" t="s">
        <v>166</v>
      </c>
      <c r="AP165" s="10" t="s">
        <v>121</v>
      </c>
      <c r="AQ165" s="10">
        <v>4.0000000000000001E-3</v>
      </c>
      <c r="AR165" s="10" t="s">
        <v>121</v>
      </c>
      <c r="AS165" s="10">
        <v>1.4999999999999999E-2</v>
      </c>
      <c r="AT165" s="10" t="s">
        <v>121</v>
      </c>
      <c r="AU165" s="10">
        <v>1.2E-2</v>
      </c>
      <c r="AV165" s="10">
        <v>10.651</v>
      </c>
      <c r="AW165" s="10">
        <v>0.249</v>
      </c>
      <c r="AX165" s="10" t="s">
        <v>121</v>
      </c>
      <c r="AY165" s="10">
        <v>7.0000000000000001E-3</v>
      </c>
      <c r="AZ165" s="10">
        <v>1.4690000000000001</v>
      </c>
      <c r="BA165" s="10">
        <v>5.1999999999999998E-2</v>
      </c>
      <c r="BB165" s="10">
        <v>8.2870000000000008</v>
      </c>
      <c r="BC165" s="10">
        <v>0.29699999999999999</v>
      </c>
      <c r="BD165" s="10">
        <v>2.4159999999999999</v>
      </c>
      <c r="BE165" s="10">
        <v>9.6000000000000002E-2</v>
      </c>
      <c r="BF165" s="10" t="s">
        <v>121</v>
      </c>
      <c r="BG165" s="10">
        <v>1.0999999999999999E-2</v>
      </c>
      <c r="BH165" s="10">
        <v>2.7869999999999999</v>
      </c>
      <c r="BI165" s="10">
        <v>0.61</v>
      </c>
      <c r="BJ165" s="10" t="s">
        <v>121</v>
      </c>
      <c r="BK165" s="10">
        <v>4.0000000000000001E-3</v>
      </c>
      <c r="BL165" s="10">
        <v>7.0000000000000001E-3</v>
      </c>
      <c r="BM165" s="10">
        <v>4.0000000000000001E-3</v>
      </c>
      <c r="BN165" s="10">
        <v>7.7430000000000003</v>
      </c>
      <c r="BO165" s="10">
        <v>0.35699999999999998</v>
      </c>
      <c r="BP165" s="10">
        <v>44.037999999999997</v>
      </c>
      <c r="BQ165" s="10">
        <v>0.93400000000000005</v>
      </c>
      <c r="BR165" s="10">
        <v>3.9E-2</v>
      </c>
      <c r="BS165" s="10">
        <v>3.0000000000000001E-3</v>
      </c>
      <c r="BT165" s="10">
        <v>1.393</v>
      </c>
      <c r="BU165" s="10">
        <v>0.13900000000000001</v>
      </c>
      <c r="BV165" s="10" t="s">
        <v>121</v>
      </c>
      <c r="BW165" s="10">
        <v>0.13600000000000001</v>
      </c>
      <c r="BX165" s="10" t="s">
        <v>121</v>
      </c>
      <c r="BY165" s="10">
        <v>1.7999999999999999E-2</v>
      </c>
      <c r="BZ165" s="10">
        <v>1.1459999999999999</v>
      </c>
      <c r="CA165" s="10">
        <v>0.10299999999999999</v>
      </c>
      <c r="CB165" s="10">
        <v>8.1920000000000002</v>
      </c>
      <c r="CC165" s="10">
        <v>3.843</v>
      </c>
      <c r="CD165" s="10">
        <v>0.13100000000000001</v>
      </c>
      <c r="CE165" s="10">
        <v>2.3E-2</v>
      </c>
      <c r="CF165" s="10" t="s">
        <v>121</v>
      </c>
      <c r="CG165" s="10">
        <v>8.0000000000000002E-3</v>
      </c>
      <c r="CH165" s="10">
        <v>5.0000000000000001E-3</v>
      </c>
      <c r="CI165" s="10">
        <v>1E-3</v>
      </c>
      <c r="CJ165" s="10" t="s">
        <v>121</v>
      </c>
      <c r="CK165" s="10">
        <v>1.5229999999999999</v>
      </c>
      <c r="CL165" s="10" t="s">
        <v>121</v>
      </c>
      <c r="CM165" s="10">
        <v>2E-3</v>
      </c>
      <c r="CN165" s="10">
        <v>3.0000000000000001E-3</v>
      </c>
      <c r="CO165" s="10">
        <v>1E-3</v>
      </c>
      <c r="CP165" s="10">
        <v>0.746</v>
      </c>
      <c r="CQ165" s="10">
        <v>8.6999999999999994E-2</v>
      </c>
      <c r="CR165" s="10" t="s">
        <v>121</v>
      </c>
      <c r="CS165" s="10">
        <v>2E-3</v>
      </c>
      <c r="CT165" s="10" t="s">
        <v>121</v>
      </c>
      <c r="CU165" s="10">
        <v>37.238</v>
      </c>
      <c r="CV165" s="10">
        <v>0.14099999999999999</v>
      </c>
      <c r="CW165" s="10">
        <v>5.0000000000000001E-3</v>
      </c>
      <c r="CX165" s="10">
        <v>2.2080000000000002</v>
      </c>
      <c r="CY165" s="10">
        <v>0.115</v>
      </c>
      <c r="CZ165" s="10" t="s">
        <v>121</v>
      </c>
      <c r="DA165" s="10">
        <v>2E-3</v>
      </c>
      <c r="DB165" s="10" t="s">
        <v>121</v>
      </c>
      <c r="DC165" s="10">
        <v>3.7999999999999999E-2</v>
      </c>
      <c r="DD165" s="10" t="s">
        <v>121</v>
      </c>
      <c r="DE165" s="10">
        <v>2.9000000000000001E-2</v>
      </c>
      <c r="DF165" s="10">
        <v>1.67</v>
      </c>
      <c r="DG165" s="10">
        <v>6.2E-2</v>
      </c>
      <c r="DH165" s="10">
        <v>6.9290000000000003</v>
      </c>
      <c r="DI165" s="98">
        <v>0.16700000000000001</v>
      </c>
      <c r="DJ165" s="10" t="s">
        <v>121</v>
      </c>
      <c r="DK165" s="10">
        <v>2E-3</v>
      </c>
      <c r="DL165" s="61" t="str">
        <f t="shared" si="3"/>
        <v>Anlieferung 3-17</v>
      </c>
    </row>
    <row r="166" spans="1:132">
      <c r="A166" s="11">
        <v>44578</v>
      </c>
      <c r="B166" s="64" t="s">
        <v>167</v>
      </c>
      <c r="C166" s="25" t="s">
        <v>128</v>
      </c>
      <c r="H166" s="3" t="e">
        <f>((F166)/(E166/100))</f>
        <v>#DIV/0!</v>
      </c>
      <c r="I166" s="4" t="e">
        <f>E166/F166</f>
        <v>#DIV/0!</v>
      </c>
      <c r="J166" s="4" t="e">
        <f>100/G166</f>
        <v>#DIV/0!</v>
      </c>
      <c r="N166" s="37" t="e">
        <f>M166/(K166/100)</f>
        <v>#DIV/0!</v>
      </c>
      <c r="O166" s="37" t="e">
        <f>N166/J166</f>
        <v>#DIV/0!</v>
      </c>
      <c r="P166" s="5" t="e">
        <f>M166/(L166/100)</f>
        <v>#DIV/0!</v>
      </c>
      <c r="Q166" s="5" t="e">
        <f>P166*I166</f>
        <v>#DIV/0!</v>
      </c>
      <c r="U166" s="15" t="e">
        <f>100-(T166-R166)/S166*100</f>
        <v>#DIV/0!</v>
      </c>
      <c r="AB166" s="14" t="e">
        <f>((AE166-AC166)*(1000/AD166))*1000</f>
        <v>#DIV/0!</v>
      </c>
      <c r="AF166" s="7" t="e">
        <f>#REF!*0.8</f>
        <v>#REF!</v>
      </c>
      <c r="AH166" s="8" t="e">
        <f>((AG166)*(H166/100))</f>
        <v>#DIV/0!</v>
      </c>
      <c r="AI166" s="7" t="e">
        <f>AG166/AH166</f>
        <v>#DIV/0!</v>
      </c>
      <c r="AO166" s="22" t="s">
        <v>167</v>
      </c>
      <c r="AP166" s="10" t="s">
        <v>121</v>
      </c>
      <c r="AQ166" s="10">
        <v>5.0000000000000001E-3</v>
      </c>
      <c r="AR166" s="10" t="s">
        <v>121</v>
      </c>
      <c r="AS166" s="10">
        <v>1.6E-2</v>
      </c>
      <c r="AT166" s="10" t="s">
        <v>121</v>
      </c>
      <c r="AU166" s="10">
        <v>1.2E-2</v>
      </c>
      <c r="AV166" s="10">
        <v>12.243</v>
      </c>
      <c r="AW166" s="10">
        <v>0.53700000000000003</v>
      </c>
      <c r="AX166" s="10" t="s">
        <v>121</v>
      </c>
      <c r="AY166" s="10">
        <v>0.01</v>
      </c>
      <c r="AZ166" s="10">
        <v>1.5129999999999999</v>
      </c>
      <c r="BA166" s="10">
        <v>0.03</v>
      </c>
      <c r="BB166" s="10">
        <v>5.7309999999999999</v>
      </c>
      <c r="BC166" s="10">
        <v>0.112</v>
      </c>
      <c r="BD166" s="10">
        <v>0.36099999999999999</v>
      </c>
      <c r="BE166" s="10">
        <v>2.4E-2</v>
      </c>
      <c r="BF166" s="10" t="s">
        <v>121</v>
      </c>
      <c r="BG166" s="10">
        <v>1.0999999999999999E-2</v>
      </c>
      <c r="BH166" s="10">
        <v>3.468</v>
      </c>
      <c r="BI166" s="10">
        <v>0.69199999999999995</v>
      </c>
      <c r="BJ166" s="10" t="s">
        <v>121</v>
      </c>
      <c r="BK166" s="10">
        <v>3.0000000000000001E-3</v>
      </c>
      <c r="BL166" s="10">
        <v>7.0000000000000001E-3</v>
      </c>
      <c r="BM166" s="10">
        <v>4.0000000000000001E-3</v>
      </c>
      <c r="BN166" s="10">
        <v>8.7210000000000001</v>
      </c>
      <c r="BO166" s="10">
        <v>0.63500000000000001</v>
      </c>
      <c r="BP166" s="10">
        <v>37.56</v>
      </c>
      <c r="BQ166" s="10">
        <v>1.085</v>
      </c>
      <c r="BR166" s="10">
        <v>7.0000000000000001E-3</v>
      </c>
      <c r="BS166" s="10">
        <v>2E-3</v>
      </c>
      <c r="BT166" s="10">
        <v>1.379</v>
      </c>
      <c r="BU166" s="10">
        <v>0.127</v>
      </c>
      <c r="BV166" s="10" t="s">
        <v>121</v>
      </c>
      <c r="BW166" s="10">
        <v>0.15</v>
      </c>
      <c r="BX166" s="10" t="s">
        <v>121</v>
      </c>
      <c r="BY166" s="10">
        <v>1.2E-2</v>
      </c>
      <c r="BZ166" s="10">
        <v>1.39</v>
      </c>
      <c r="CA166" s="10">
        <v>0.109</v>
      </c>
      <c r="CB166" s="10">
        <v>14.175000000000001</v>
      </c>
      <c r="CC166" s="10">
        <v>3.9780000000000002</v>
      </c>
      <c r="CD166" s="10">
        <v>0.106</v>
      </c>
      <c r="CE166" s="10">
        <v>2.4E-2</v>
      </c>
      <c r="CF166" s="10" t="s">
        <v>121</v>
      </c>
      <c r="CG166" s="10">
        <v>8.9999999999999993E-3</v>
      </c>
      <c r="CH166" s="10">
        <v>6.0000000000000001E-3</v>
      </c>
      <c r="CI166" s="10">
        <v>1E-3</v>
      </c>
      <c r="CJ166" s="10" t="s">
        <v>121</v>
      </c>
      <c r="CK166" s="10">
        <v>1.633</v>
      </c>
      <c r="CL166" s="10" t="s">
        <v>121</v>
      </c>
      <c r="CM166" s="10">
        <v>2E-3</v>
      </c>
      <c r="CN166" s="10">
        <v>4.0000000000000001E-3</v>
      </c>
      <c r="CO166" s="10">
        <v>1E-3</v>
      </c>
      <c r="CP166" s="10">
        <v>0.66400000000000003</v>
      </c>
      <c r="CQ166" s="10">
        <v>8.2000000000000003E-2</v>
      </c>
      <c r="CR166" s="10" t="s">
        <v>121</v>
      </c>
      <c r="CS166" s="10">
        <v>2E-3</v>
      </c>
      <c r="CT166" s="10" t="s">
        <v>121</v>
      </c>
      <c r="CU166" s="10">
        <v>38.969000000000001</v>
      </c>
      <c r="CV166" s="10">
        <v>0.161</v>
      </c>
      <c r="CW166" s="10">
        <v>4.0000000000000001E-3</v>
      </c>
      <c r="CX166" s="10">
        <v>2.7029999999999998</v>
      </c>
      <c r="CY166" s="10">
        <v>9.6000000000000002E-2</v>
      </c>
      <c r="CZ166" s="10" t="s">
        <v>121</v>
      </c>
      <c r="DA166" s="10">
        <v>3.0000000000000001E-3</v>
      </c>
      <c r="DB166" s="10" t="s">
        <v>121</v>
      </c>
      <c r="DC166" s="10">
        <v>3.2000000000000001E-2</v>
      </c>
      <c r="DD166" s="10" t="s">
        <v>121</v>
      </c>
      <c r="DE166" s="10">
        <v>2.5999999999999999E-2</v>
      </c>
      <c r="DF166" s="10">
        <v>1.3640000000000001</v>
      </c>
      <c r="DG166" s="10">
        <v>3.1E-2</v>
      </c>
      <c r="DH166" s="10">
        <v>8.4359999999999999</v>
      </c>
      <c r="DI166" s="98">
        <v>0.187</v>
      </c>
      <c r="DJ166" s="10" t="s">
        <v>121</v>
      </c>
      <c r="DK166" s="10">
        <v>2E-3</v>
      </c>
      <c r="DL166" s="61" t="str">
        <f t="shared" si="3"/>
        <v>Anlieferung 3-18</v>
      </c>
    </row>
    <row r="167" spans="1:132">
      <c r="A167" s="11">
        <v>44578</v>
      </c>
      <c r="B167" s="64" t="s">
        <v>168</v>
      </c>
      <c r="C167" s="25" t="s">
        <v>128</v>
      </c>
      <c r="H167" s="3" t="e">
        <f>((F167)/(E167/100))</f>
        <v>#DIV/0!</v>
      </c>
      <c r="I167" s="4" t="e">
        <f>E167/F167</f>
        <v>#DIV/0!</v>
      </c>
      <c r="J167" s="4" t="e">
        <f>100/G167</f>
        <v>#DIV/0!</v>
      </c>
      <c r="N167" s="37" t="e">
        <f>M167/(K167/100)</f>
        <v>#DIV/0!</v>
      </c>
      <c r="O167" s="37" t="e">
        <f>N167/J167</f>
        <v>#DIV/0!</v>
      </c>
      <c r="P167" s="5" t="e">
        <f>M167/(L167/100)</f>
        <v>#DIV/0!</v>
      </c>
      <c r="Q167" s="5" t="e">
        <f>P167*I167</f>
        <v>#DIV/0!</v>
      </c>
      <c r="U167" s="15" t="e">
        <f>100-(T167-R167)/S167*100</f>
        <v>#DIV/0!</v>
      </c>
      <c r="AB167" s="14" t="e">
        <f>((AE167-AC167)*(1000/AD167))*1000</f>
        <v>#DIV/0!</v>
      </c>
      <c r="AF167" s="7" t="e">
        <f>#REF!*0.8</f>
        <v>#REF!</v>
      </c>
      <c r="AH167" s="8" t="e">
        <f>((AG167)*(H167/100))</f>
        <v>#DIV/0!</v>
      </c>
      <c r="AI167" s="7" t="e">
        <f>AG167/AH167</f>
        <v>#DIV/0!</v>
      </c>
      <c r="AO167" s="22" t="s">
        <v>168</v>
      </c>
      <c r="AP167" s="10" t="s">
        <v>121</v>
      </c>
      <c r="AQ167" s="10">
        <v>4.0000000000000001E-3</v>
      </c>
      <c r="AR167" s="10" t="s">
        <v>121</v>
      </c>
      <c r="AS167" s="10">
        <v>0.01</v>
      </c>
      <c r="AT167" s="10" t="s">
        <v>121</v>
      </c>
      <c r="AU167" s="10">
        <v>8.9999999999999993E-3</v>
      </c>
      <c r="AV167" s="10">
        <v>7.0510000000000002</v>
      </c>
      <c r="AW167" s="10">
        <v>0.11899999999999999</v>
      </c>
      <c r="AX167" s="10" t="s">
        <v>121</v>
      </c>
      <c r="AY167" s="10">
        <v>5.0000000000000001E-3</v>
      </c>
      <c r="AZ167" s="10">
        <v>1.6990000000000001</v>
      </c>
      <c r="BA167" s="10">
        <v>0.02</v>
      </c>
      <c r="BB167" s="10">
        <v>14.833</v>
      </c>
      <c r="BC167" s="10">
        <v>0.17</v>
      </c>
      <c r="BD167" s="10">
        <v>9.141</v>
      </c>
      <c r="BE167" s="10">
        <v>8.5999999999999993E-2</v>
      </c>
      <c r="BF167" s="10" t="s">
        <v>121</v>
      </c>
      <c r="BG167" s="10">
        <v>7.0000000000000001E-3</v>
      </c>
      <c r="BH167" s="10">
        <v>4.5049999999999999</v>
      </c>
      <c r="BI167" s="10">
        <v>0.40600000000000003</v>
      </c>
      <c r="BJ167" s="10">
        <v>4.0000000000000001E-3</v>
      </c>
      <c r="BK167" s="10">
        <v>2E-3</v>
      </c>
      <c r="BL167" s="10" t="s">
        <v>121</v>
      </c>
      <c r="BM167" s="10">
        <v>4.0000000000000001E-3</v>
      </c>
      <c r="BN167" s="10" t="s">
        <v>121</v>
      </c>
      <c r="BO167" s="10">
        <v>5.8000000000000003E-2</v>
      </c>
      <c r="BP167" s="10">
        <v>57.305</v>
      </c>
      <c r="BQ167" s="10">
        <v>0.45600000000000002</v>
      </c>
      <c r="BR167" s="10">
        <v>0.20200000000000001</v>
      </c>
      <c r="BS167" s="10">
        <v>5.0000000000000001E-3</v>
      </c>
      <c r="BT167" s="10">
        <v>0.51700000000000002</v>
      </c>
      <c r="BU167" s="10">
        <v>7.1999999999999995E-2</v>
      </c>
      <c r="BV167" s="10">
        <v>4.5999999999999999E-2</v>
      </c>
      <c r="BW167" s="10">
        <v>4.0000000000000001E-3</v>
      </c>
      <c r="BX167" s="10">
        <v>2.8000000000000001E-2</v>
      </c>
      <c r="BY167" s="10">
        <v>1.4E-2</v>
      </c>
      <c r="BZ167" s="10" t="s">
        <v>121</v>
      </c>
      <c r="CA167" s="10">
        <v>5.6000000000000001E-2</v>
      </c>
      <c r="CB167" s="10" t="s">
        <v>121</v>
      </c>
      <c r="CC167" s="10">
        <v>3.4889999999999999</v>
      </c>
      <c r="CD167" s="10">
        <v>6.8000000000000005E-2</v>
      </c>
      <c r="CE167" s="10">
        <v>1.4999999999999999E-2</v>
      </c>
      <c r="CF167" s="10" t="s">
        <v>121</v>
      </c>
      <c r="CG167" s="10">
        <v>2E-3</v>
      </c>
      <c r="CH167" s="10" t="s">
        <v>121</v>
      </c>
      <c r="CI167" s="10">
        <v>2E-3</v>
      </c>
      <c r="CJ167" s="10">
        <v>0.14799999999999999</v>
      </c>
      <c r="CK167" s="10">
        <v>2.1000000000000001E-2</v>
      </c>
      <c r="CL167" s="10" t="s">
        <v>121</v>
      </c>
      <c r="CM167" s="10">
        <v>2E-3</v>
      </c>
      <c r="CN167" s="10" t="s">
        <v>121</v>
      </c>
      <c r="CO167" s="10">
        <v>2E-3</v>
      </c>
      <c r="CP167" s="10">
        <v>1.216</v>
      </c>
      <c r="CQ167" s="10">
        <v>1.4999999999999999E-2</v>
      </c>
      <c r="CR167" s="10" t="s">
        <v>121</v>
      </c>
      <c r="CS167" s="10">
        <v>2E-3</v>
      </c>
      <c r="CT167" s="10">
        <v>1.319</v>
      </c>
      <c r="CU167" s="10">
        <v>6.8000000000000005E-2</v>
      </c>
      <c r="CV167" s="10">
        <v>3.0000000000000001E-3</v>
      </c>
      <c r="CW167" s="10">
        <v>1E-3</v>
      </c>
      <c r="CX167" s="10">
        <v>9.4E-2</v>
      </c>
      <c r="CY167" s="10">
        <v>1.2E-2</v>
      </c>
      <c r="CZ167" s="10" t="s">
        <v>121</v>
      </c>
      <c r="DA167" s="10">
        <v>2E-3</v>
      </c>
      <c r="DB167" s="10">
        <v>1.6E-2</v>
      </c>
      <c r="DC167" s="10">
        <v>5.0000000000000001E-3</v>
      </c>
      <c r="DD167" s="10" t="s">
        <v>121</v>
      </c>
      <c r="DE167" s="10">
        <v>2.1999999999999999E-2</v>
      </c>
      <c r="DF167" s="10">
        <v>1.76</v>
      </c>
      <c r="DG167" s="10">
        <v>2.5999999999999999E-2</v>
      </c>
      <c r="DH167" s="10">
        <v>3.5999999999999997E-2</v>
      </c>
      <c r="DI167" s="98">
        <v>1E-3</v>
      </c>
      <c r="DJ167" s="10" t="s">
        <v>121</v>
      </c>
      <c r="DK167" s="10">
        <v>2E-3</v>
      </c>
      <c r="DL167" s="61" t="str">
        <f t="shared" si="3"/>
        <v>Anlieferung 3-19</v>
      </c>
    </row>
    <row r="168" spans="1:132">
      <c r="A168" s="11">
        <v>44578</v>
      </c>
      <c r="B168" s="64" t="s">
        <v>169</v>
      </c>
      <c r="C168" s="25" t="s">
        <v>128</v>
      </c>
      <c r="H168" s="3" t="e">
        <f>((F168)/(E168/100))</f>
        <v>#DIV/0!</v>
      </c>
      <c r="I168" s="4" t="e">
        <f>E168/F168</f>
        <v>#DIV/0!</v>
      </c>
      <c r="J168" s="4" t="e">
        <f>100/G168</f>
        <v>#DIV/0!</v>
      </c>
      <c r="N168" s="37" t="e">
        <f>M168/(K168/100)</f>
        <v>#DIV/0!</v>
      </c>
      <c r="O168" s="37" t="e">
        <f>N168/J168</f>
        <v>#DIV/0!</v>
      </c>
      <c r="P168" s="5" t="e">
        <f>M168/(L168/100)</f>
        <v>#DIV/0!</v>
      </c>
      <c r="Q168" s="5" t="e">
        <f>P168*I168</f>
        <v>#DIV/0!</v>
      </c>
      <c r="U168" s="15" t="e">
        <f>100-(T168-R168)/S168*100</f>
        <v>#DIV/0!</v>
      </c>
      <c r="AB168" s="14" t="e">
        <f>((AE168-AC168)*(1000/AD168))*1000</f>
        <v>#DIV/0!</v>
      </c>
      <c r="AF168" s="7" t="e">
        <f>#REF!*0.8</f>
        <v>#REF!</v>
      </c>
      <c r="AH168" s="8" t="e">
        <f>((AG168)*(H168/100))</f>
        <v>#DIV/0!</v>
      </c>
      <c r="AI168" s="7" t="e">
        <f>AG168/AH168</f>
        <v>#DIV/0!</v>
      </c>
      <c r="AO168" s="22" t="s">
        <v>169</v>
      </c>
      <c r="AP168" s="10" t="s">
        <v>121</v>
      </c>
      <c r="AQ168" s="10">
        <v>3.0000000000000001E-3</v>
      </c>
      <c r="AR168" s="10" t="s">
        <v>121</v>
      </c>
      <c r="AS168" s="10">
        <v>1.2999999999999999E-2</v>
      </c>
      <c r="AT168" s="10" t="s">
        <v>121</v>
      </c>
      <c r="AU168" s="10">
        <v>0.01</v>
      </c>
      <c r="AV168" s="10">
        <v>10.512</v>
      </c>
      <c r="AW168" s="10">
        <v>0.29199999999999998</v>
      </c>
      <c r="AX168" s="10">
        <v>1.0999999999999999E-2</v>
      </c>
      <c r="AY168" s="10">
        <v>4.0000000000000001E-3</v>
      </c>
      <c r="AZ168" s="10">
        <v>0.13100000000000001</v>
      </c>
      <c r="BA168" s="10">
        <v>6.0000000000000001E-3</v>
      </c>
      <c r="BB168" s="10">
        <v>9.8000000000000004E-2</v>
      </c>
      <c r="BC168" s="10">
        <v>7.0000000000000001E-3</v>
      </c>
      <c r="BD168" s="10">
        <v>22.565999999999999</v>
      </c>
      <c r="BE168" s="10">
        <v>0.42899999999999999</v>
      </c>
      <c r="BF168" s="10" t="s">
        <v>121</v>
      </c>
      <c r="BG168" s="10">
        <v>8.0000000000000002E-3</v>
      </c>
      <c r="BH168" s="10">
        <v>2.274</v>
      </c>
      <c r="BI168" s="10">
        <v>0.45800000000000002</v>
      </c>
      <c r="BJ168" s="10">
        <v>8.0000000000000002E-3</v>
      </c>
      <c r="BK168" s="10">
        <v>2E-3</v>
      </c>
      <c r="BL168" s="10">
        <v>5.0000000000000001E-3</v>
      </c>
      <c r="BM168" s="10">
        <v>3.0000000000000001E-3</v>
      </c>
      <c r="BN168" s="10">
        <v>0.20200000000000001</v>
      </c>
      <c r="BO168" s="10">
        <v>3.1E-2</v>
      </c>
      <c r="BP168" s="10">
        <v>44.356000000000002</v>
      </c>
      <c r="BQ168" s="10">
        <v>0.67100000000000004</v>
      </c>
      <c r="BR168" s="10">
        <v>3.1E-2</v>
      </c>
      <c r="BS168" s="10">
        <v>2E-3</v>
      </c>
      <c r="BT168" s="10">
        <v>0.86599999999999999</v>
      </c>
      <c r="BU168" s="10">
        <v>0.1</v>
      </c>
      <c r="BV168" s="10" t="s">
        <v>121</v>
      </c>
      <c r="BW168" s="10">
        <v>7.1999999999999995E-2</v>
      </c>
      <c r="BX168" s="10" t="s">
        <v>121</v>
      </c>
      <c r="BY168" s="10">
        <v>3.5999999999999997E-2</v>
      </c>
      <c r="BZ168" s="10">
        <v>0.192</v>
      </c>
      <c r="CA168" s="10">
        <v>4.9000000000000002E-2</v>
      </c>
      <c r="CB168" s="10">
        <v>6.319</v>
      </c>
      <c r="CC168" s="10">
        <v>3.2250000000000001</v>
      </c>
      <c r="CD168" s="10">
        <v>0.20200000000000001</v>
      </c>
      <c r="CE168" s="10">
        <v>1.4999999999999999E-2</v>
      </c>
      <c r="CF168" s="10" t="s">
        <v>121</v>
      </c>
      <c r="CG168" s="10">
        <v>3.0000000000000001E-3</v>
      </c>
      <c r="CH168" s="10" t="s">
        <v>121</v>
      </c>
      <c r="CI168" s="10">
        <v>2E-3</v>
      </c>
      <c r="CJ168" s="10" t="s">
        <v>121</v>
      </c>
      <c r="CK168" s="10">
        <v>0.89700000000000002</v>
      </c>
      <c r="CL168" s="10" t="s">
        <v>121</v>
      </c>
      <c r="CM168" s="10">
        <v>2E-3</v>
      </c>
      <c r="CN168" s="10" t="s">
        <v>121</v>
      </c>
      <c r="CO168" s="10">
        <v>2E-3</v>
      </c>
      <c r="CP168" s="10">
        <v>1.4990000000000001</v>
      </c>
      <c r="CQ168" s="10">
        <v>7.0999999999999994E-2</v>
      </c>
      <c r="CR168" s="10" t="s">
        <v>121</v>
      </c>
      <c r="CS168" s="10">
        <v>2E-3</v>
      </c>
      <c r="CT168" s="10" t="s">
        <v>121</v>
      </c>
      <c r="CU168" s="10">
        <v>24.675999999999998</v>
      </c>
      <c r="CV168" s="10">
        <v>7.0000000000000001E-3</v>
      </c>
      <c r="CW168" s="10">
        <v>1E-3</v>
      </c>
      <c r="CX168" s="10">
        <v>0.17499999999999999</v>
      </c>
      <c r="CY168" s="10">
        <v>1.9E-2</v>
      </c>
      <c r="CZ168" s="10" t="s">
        <v>121</v>
      </c>
      <c r="DA168" s="10">
        <v>2E-3</v>
      </c>
      <c r="DB168" s="10" t="s">
        <v>121</v>
      </c>
      <c r="DC168" s="10">
        <v>1.0999999999999999E-2</v>
      </c>
      <c r="DD168" s="10" t="s">
        <v>121</v>
      </c>
      <c r="DE168" s="10">
        <v>7.2999999999999995E-2</v>
      </c>
      <c r="DF168" s="10">
        <v>9.6289999999999996</v>
      </c>
      <c r="DG168" s="10">
        <v>0.189</v>
      </c>
      <c r="DH168" s="10">
        <v>0.90800000000000003</v>
      </c>
      <c r="DI168" s="98">
        <v>1.4999999999999999E-2</v>
      </c>
      <c r="DJ168" s="10" t="s">
        <v>121</v>
      </c>
      <c r="DK168" s="10">
        <v>2E-3</v>
      </c>
      <c r="DL168" s="61" t="str">
        <f t="shared" si="3"/>
        <v>Anlieferung 3-20</v>
      </c>
    </row>
    <row r="169" spans="1:132">
      <c r="A169" s="11">
        <v>44578</v>
      </c>
      <c r="B169" s="64" t="s">
        <v>170</v>
      </c>
      <c r="C169" s="25" t="s">
        <v>128</v>
      </c>
      <c r="H169" s="3" t="e">
        <f>((F169)/(E169/100))</f>
        <v>#DIV/0!</v>
      </c>
      <c r="I169" s="4" t="e">
        <f>E169/F169</f>
        <v>#DIV/0!</v>
      </c>
      <c r="J169" s="4" t="e">
        <f>100/G169</f>
        <v>#DIV/0!</v>
      </c>
      <c r="N169" s="37" t="e">
        <f>M169/(K169/100)</f>
        <v>#DIV/0!</v>
      </c>
      <c r="O169" s="37" t="e">
        <f>N169/J169</f>
        <v>#DIV/0!</v>
      </c>
      <c r="P169" s="5" t="e">
        <f>M169/(L169/100)</f>
        <v>#DIV/0!</v>
      </c>
      <c r="Q169" s="5" t="e">
        <f>P169*I169</f>
        <v>#DIV/0!</v>
      </c>
      <c r="U169" s="15" t="e">
        <f>100-(T169-R169)/S169*100</f>
        <v>#DIV/0!</v>
      </c>
      <c r="AB169" s="14" t="e">
        <f>((AE169-AC169)*(1000/AD169))*1000</f>
        <v>#DIV/0!</v>
      </c>
      <c r="AF169" s="7" t="e">
        <f>#REF!*0.8</f>
        <v>#REF!</v>
      </c>
      <c r="AH169" s="8" t="e">
        <f>((AG169)*(H169/100))</f>
        <v>#DIV/0!</v>
      </c>
      <c r="AI169" s="7" t="e">
        <f>AG169/AH169</f>
        <v>#DIV/0!</v>
      </c>
      <c r="AO169" s="22" t="s">
        <v>170</v>
      </c>
      <c r="AP169" s="10">
        <v>1.6E-2</v>
      </c>
      <c r="AQ169" s="10">
        <v>6.0000000000000001E-3</v>
      </c>
      <c r="AR169" s="10" t="s">
        <v>121</v>
      </c>
      <c r="AS169" s="10">
        <v>1.2999999999999999E-2</v>
      </c>
      <c r="AT169" s="10" t="s">
        <v>121</v>
      </c>
      <c r="AU169" s="10">
        <v>8.9999999999999993E-3</v>
      </c>
      <c r="AV169" s="10">
        <v>7.3449999999999998</v>
      </c>
      <c r="AW169" s="10">
        <v>0.192</v>
      </c>
      <c r="AX169" s="10" t="s">
        <v>121</v>
      </c>
      <c r="AY169" s="10">
        <v>8.0000000000000002E-3</v>
      </c>
      <c r="AZ169" s="10">
        <v>1.6859999999999999</v>
      </c>
      <c r="BA169" s="10">
        <v>3.3000000000000002E-2</v>
      </c>
      <c r="BB169" s="10">
        <v>0.26600000000000001</v>
      </c>
      <c r="BC169" s="10">
        <v>1.0999999999999999E-2</v>
      </c>
      <c r="BD169" s="10">
        <v>21.404</v>
      </c>
      <c r="BE169" s="10">
        <v>0.504</v>
      </c>
      <c r="BF169" s="10" t="s">
        <v>121</v>
      </c>
      <c r="BG169" s="10">
        <v>8.9999999999999993E-3</v>
      </c>
      <c r="BH169" s="10">
        <v>2.1539999999999999</v>
      </c>
      <c r="BI169" s="10">
        <v>0.42699999999999999</v>
      </c>
      <c r="BJ169" s="10">
        <v>1.7999999999999999E-2</v>
      </c>
      <c r="BK169" s="10">
        <v>6.0000000000000001E-3</v>
      </c>
      <c r="BL169" s="10" t="s">
        <v>121</v>
      </c>
      <c r="BM169" s="10">
        <v>5.0000000000000001E-3</v>
      </c>
      <c r="BN169" s="10" t="s">
        <v>121</v>
      </c>
      <c r="BO169" s="10">
        <v>3.9E-2</v>
      </c>
      <c r="BP169" s="10">
        <v>58.273000000000003</v>
      </c>
      <c r="BQ169" s="10">
        <v>0.49199999999999999</v>
      </c>
      <c r="BR169" s="10">
        <v>1.744</v>
      </c>
      <c r="BS169" s="10">
        <v>3.3000000000000002E-2</v>
      </c>
      <c r="BT169" s="10">
        <v>0.44600000000000001</v>
      </c>
      <c r="BU169" s="10">
        <v>9.0999999999999998E-2</v>
      </c>
      <c r="BV169" s="10" t="s">
        <v>121</v>
      </c>
      <c r="BW169" s="10">
        <v>7.4999999999999997E-2</v>
      </c>
      <c r="BX169" s="10" t="s">
        <v>121</v>
      </c>
      <c r="BY169" s="10">
        <v>3.5999999999999997E-2</v>
      </c>
      <c r="BZ169" s="10" t="s">
        <v>121</v>
      </c>
      <c r="CA169" s="10">
        <v>7.4999999999999997E-2</v>
      </c>
      <c r="CB169" s="10" t="s">
        <v>121</v>
      </c>
      <c r="CC169" s="10">
        <v>6.4930000000000003</v>
      </c>
      <c r="CD169" s="10">
        <v>0.17499999999999999</v>
      </c>
      <c r="CE169" s="10">
        <v>1.9E-2</v>
      </c>
      <c r="CF169" s="10" t="s">
        <v>121</v>
      </c>
      <c r="CG169" s="10">
        <v>3.0000000000000001E-3</v>
      </c>
      <c r="CH169" s="10" t="s">
        <v>121</v>
      </c>
      <c r="CI169" s="10">
        <v>2E-3</v>
      </c>
      <c r="CJ169" s="10" t="s">
        <v>121</v>
      </c>
      <c r="CK169" s="10">
        <v>0.9</v>
      </c>
      <c r="CL169" s="10" t="s">
        <v>121</v>
      </c>
      <c r="CM169" s="10">
        <v>2E-3</v>
      </c>
      <c r="CN169" s="10">
        <v>8.9999999999999993E-3</v>
      </c>
      <c r="CO169" s="10">
        <v>2E-3</v>
      </c>
      <c r="CP169" s="10">
        <v>0.84</v>
      </c>
      <c r="CQ169" s="10">
        <v>4.8000000000000001E-2</v>
      </c>
      <c r="CR169" s="10" t="s">
        <v>121</v>
      </c>
      <c r="CS169" s="10">
        <v>7.0000000000000001E-3</v>
      </c>
      <c r="CT169" s="10" t="s">
        <v>121</v>
      </c>
      <c r="CU169" s="10">
        <v>25.192</v>
      </c>
      <c r="CV169" s="10">
        <v>2E-3</v>
      </c>
      <c r="CW169" s="10">
        <v>1E-3</v>
      </c>
      <c r="CX169" s="10">
        <v>9.8000000000000004E-2</v>
      </c>
      <c r="CY169" s="10">
        <v>1.4E-2</v>
      </c>
      <c r="CZ169" s="10" t="s">
        <v>121</v>
      </c>
      <c r="DA169" s="10">
        <v>3.0000000000000001E-3</v>
      </c>
      <c r="DB169" s="10">
        <v>1.6E-2</v>
      </c>
      <c r="DC169" s="10">
        <v>6.0000000000000001E-3</v>
      </c>
      <c r="DD169" s="10" t="s">
        <v>121</v>
      </c>
      <c r="DE169" s="10">
        <v>4.7E-2</v>
      </c>
      <c r="DF169" s="10">
        <v>4.048</v>
      </c>
      <c r="DG169" s="10">
        <v>9.4E-2</v>
      </c>
      <c r="DH169" s="10">
        <v>1.32</v>
      </c>
      <c r="DI169" s="98">
        <v>2.3E-2</v>
      </c>
      <c r="DJ169" s="10" t="s">
        <v>121</v>
      </c>
      <c r="DK169" s="10">
        <v>2E-3</v>
      </c>
      <c r="DL169" s="61" t="str">
        <f t="shared" si="3"/>
        <v>Anlieferung 3-21</v>
      </c>
    </row>
    <row r="170" spans="1:132">
      <c r="A170" s="11">
        <v>44578</v>
      </c>
      <c r="B170" s="64" t="s">
        <v>171</v>
      </c>
      <c r="C170" s="25" t="s">
        <v>128</v>
      </c>
      <c r="H170" s="3" t="e">
        <f>((F170)/(E170/100))</f>
        <v>#DIV/0!</v>
      </c>
      <c r="I170" s="4" t="e">
        <f>E170/F170</f>
        <v>#DIV/0!</v>
      </c>
      <c r="J170" s="4" t="e">
        <f>100/G170</f>
        <v>#DIV/0!</v>
      </c>
      <c r="N170" s="37" t="e">
        <f>M170/(K170/100)</f>
        <v>#DIV/0!</v>
      </c>
      <c r="O170" s="37" t="e">
        <f>N170/J170</f>
        <v>#DIV/0!</v>
      </c>
      <c r="P170" s="5" t="e">
        <f>M170/(L170/100)</f>
        <v>#DIV/0!</v>
      </c>
      <c r="Q170" s="5" t="e">
        <f>P170*I170</f>
        <v>#DIV/0!</v>
      </c>
      <c r="U170" s="15" t="e">
        <f>100-(T170-R170)/S170*100</f>
        <v>#DIV/0!</v>
      </c>
      <c r="AB170" s="14" t="e">
        <f>((AE170-AC170)*(1000/AD170))*1000</f>
        <v>#DIV/0!</v>
      </c>
      <c r="AF170" s="7" t="e">
        <f>#REF!*0.8</f>
        <v>#REF!</v>
      </c>
      <c r="AH170" s="8" t="e">
        <f>((AG170)*(H170/100))</f>
        <v>#DIV/0!</v>
      </c>
      <c r="AI170" s="7" t="e">
        <f>AG170/AH170</f>
        <v>#DIV/0!</v>
      </c>
      <c r="AO170" s="22" t="s">
        <v>171</v>
      </c>
      <c r="AP170" s="10" t="s">
        <v>121</v>
      </c>
      <c r="AQ170" s="10">
        <v>4.0000000000000001E-3</v>
      </c>
      <c r="AR170" s="10" t="s">
        <v>121</v>
      </c>
      <c r="AS170" s="10">
        <v>1.2999999999999999E-2</v>
      </c>
      <c r="AT170" s="10" t="s">
        <v>121</v>
      </c>
      <c r="AU170" s="10">
        <v>0.01</v>
      </c>
      <c r="AV170" s="10">
        <v>7.5259999999999998</v>
      </c>
      <c r="AW170" s="10">
        <v>0.29199999999999998</v>
      </c>
      <c r="AX170" s="10" t="s">
        <v>121</v>
      </c>
      <c r="AY170" s="10">
        <v>6.0000000000000001E-3</v>
      </c>
      <c r="AZ170" s="10">
        <v>1.6E-2</v>
      </c>
      <c r="BA170" s="10">
        <v>4.0000000000000001E-3</v>
      </c>
      <c r="BB170" s="10">
        <v>14.484</v>
      </c>
      <c r="BC170" s="10">
        <v>0.47399999999999998</v>
      </c>
      <c r="BD170" s="10">
        <v>13.096</v>
      </c>
      <c r="BE170" s="10">
        <v>0.44800000000000001</v>
      </c>
      <c r="BF170" s="10" t="s">
        <v>121</v>
      </c>
      <c r="BG170" s="10">
        <v>8.0000000000000002E-3</v>
      </c>
      <c r="BH170" s="10">
        <v>1.8859999999999999</v>
      </c>
      <c r="BI170" s="10">
        <v>0.5</v>
      </c>
      <c r="BJ170" s="10" t="s">
        <v>121</v>
      </c>
      <c r="BK170" s="10">
        <v>6.0000000000000001E-3</v>
      </c>
      <c r="BL170" s="10" t="s">
        <v>121</v>
      </c>
      <c r="BM170" s="10">
        <v>5.0000000000000001E-3</v>
      </c>
      <c r="BN170" s="10">
        <v>0.13900000000000001</v>
      </c>
      <c r="BO170" s="10">
        <v>2.9000000000000001E-2</v>
      </c>
      <c r="BP170" s="10">
        <v>54.927</v>
      </c>
      <c r="BQ170" s="10">
        <v>0.61099999999999999</v>
      </c>
      <c r="BR170" s="10">
        <v>0.159</v>
      </c>
      <c r="BS170" s="10">
        <v>6.0000000000000001E-3</v>
      </c>
      <c r="BT170" s="10">
        <v>0.57399999999999995</v>
      </c>
      <c r="BU170" s="10">
        <v>8.8999999999999996E-2</v>
      </c>
      <c r="BV170" s="10" t="s">
        <v>121</v>
      </c>
      <c r="BW170" s="10">
        <v>9.9000000000000005E-2</v>
      </c>
      <c r="BX170" s="10" t="s">
        <v>121</v>
      </c>
      <c r="BY170" s="10">
        <v>3.9E-2</v>
      </c>
      <c r="BZ170" s="10">
        <v>0.251</v>
      </c>
      <c r="CA170" s="10">
        <v>4.8000000000000001E-2</v>
      </c>
      <c r="CB170" s="10" t="s">
        <v>121</v>
      </c>
      <c r="CC170" s="10">
        <v>8.6219999999999999</v>
      </c>
      <c r="CD170" s="10">
        <v>8.5999999999999993E-2</v>
      </c>
      <c r="CE170" s="10">
        <v>1.2E-2</v>
      </c>
      <c r="CF170" s="10" t="s">
        <v>121</v>
      </c>
      <c r="CG170" s="10">
        <v>6.0000000000000001E-3</v>
      </c>
      <c r="CH170" s="10" t="s">
        <v>121</v>
      </c>
      <c r="CI170" s="10">
        <v>2E-3</v>
      </c>
      <c r="CJ170" s="10" t="s">
        <v>121</v>
      </c>
      <c r="CK170" s="10">
        <v>1.159</v>
      </c>
      <c r="CL170" s="10" t="s">
        <v>121</v>
      </c>
      <c r="CM170" s="10">
        <v>2E-3</v>
      </c>
      <c r="CN170" s="10">
        <v>3.0000000000000001E-3</v>
      </c>
      <c r="CO170" s="10">
        <v>1E-3</v>
      </c>
      <c r="CP170" s="10">
        <v>1.0029999999999999</v>
      </c>
      <c r="CQ170" s="10">
        <v>6.5000000000000002E-2</v>
      </c>
      <c r="CR170" s="10" t="s">
        <v>121</v>
      </c>
      <c r="CS170" s="10">
        <v>2E-3</v>
      </c>
      <c r="CT170" s="10" t="s">
        <v>121</v>
      </c>
      <c r="CU170" s="10">
        <v>31.06</v>
      </c>
      <c r="CV170" s="10">
        <v>5.0000000000000001E-3</v>
      </c>
      <c r="CW170" s="10">
        <v>1E-3</v>
      </c>
      <c r="CX170" s="10">
        <v>0.11600000000000001</v>
      </c>
      <c r="CY170" s="10">
        <v>1.4999999999999999E-2</v>
      </c>
      <c r="CZ170" s="10" t="s">
        <v>121</v>
      </c>
      <c r="DA170" s="10">
        <v>2E-3</v>
      </c>
      <c r="DB170" s="10" t="s">
        <v>121</v>
      </c>
      <c r="DC170" s="10">
        <v>1.2E-2</v>
      </c>
      <c r="DD170" s="10" t="s">
        <v>121</v>
      </c>
      <c r="DE170" s="10">
        <v>2.8000000000000001E-2</v>
      </c>
      <c r="DF170" s="10">
        <v>1.9119999999999999</v>
      </c>
      <c r="DG170" s="10">
        <v>6.5000000000000002E-2</v>
      </c>
      <c r="DH170" s="10">
        <v>3.802</v>
      </c>
      <c r="DI170" s="98">
        <v>7.8E-2</v>
      </c>
      <c r="DJ170" s="10" t="s">
        <v>121</v>
      </c>
      <c r="DK170" s="10">
        <v>2E-3</v>
      </c>
      <c r="DL170" s="61" t="str">
        <f t="shared" si="3"/>
        <v>Anlieferung 3-22</v>
      </c>
    </row>
    <row r="171" spans="1:132">
      <c r="A171" s="11">
        <v>44578</v>
      </c>
      <c r="B171" s="64" t="s">
        <v>172</v>
      </c>
      <c r="C171" s="25" t="s">
        <v>128</v>
      </c>
      <c r="H171" s="3" t="e">
        <f>((F171)/(E171/100))</f>
        <v>#DIV/0!</v>
      </c>
      <c r="I171" s="4" t="e">
        <f>E171/F171</f>
        <v>#DIV/0!</v>
      </c>
      <c r="J171" s="4" t="e">
        <f>100/G171</f>
        <v>#DIV/0!</v>
      </c>
      <c r="N171" s="37" t="e">
        <f>M171/(K171/100)</f>
        <v>#DIV/0!</v>
      </c>
      <c r="O171" s="37" t="e">
        <f>N171/J171</f>
        <v>#DIV/0!</v>
      </c>
      <c r="P171" s="5" t="e">
        <f>M171/(L171/100)</f>
        <v>#DIV/0!</v>
      </c>
      <c r="Q171" s="5" t="e">
        <f>P171*I171</f>
        <v>#DIV/0!</v>
      </c>
      <c r="U171" s="15" t="e">
        <f>100-(T171-R171)/S171*100</f>
        <v>#DIV/0!</v>
      </c>
      <c r="AB171" s="14" t="e">
        <f>((AE171-AC171)*(1000/AD171))*1000</f>
        <v>#DIV/0!</v>
      </c>
      <c r="AF171" s="7" t="e">
        <f>#REF!*0.8</f>
        <v>#REF!</v>
      </c>
      <c r="AH171" s="8" t="e">
        <f>((AG171)*(H171/100))</f>
        <v>#DIV/0!</v>
      </c>
      <c r="AI171" s="7" t="e">
        <f>AG171/AH171</f>
        <v>#DIV/0!</v>
      </c>
      <c r="AO171" s="22" t="s">
        <v>172</v>
      </c>
      <c r="DI171" s="99"/>
      <c r="DL171" s="61" t="str">
        <f t="shared" si="3"/>
        <v>Anlieferung 3-23-32 Entsorgung</v>
      </c>
    </row>
    <row r="172" spans="1:132">
      <c r="A172" s="11">
        <v>44578</v>
      </c>
      <c r="B172" s="64" t="s">
        <v>173</v>
      </c>
      <c r="C172" s="25" t="s">
        <v>128</v>
      </c>
      <c r="H172" s="3" t="e">
        <f>((F172)/(E172/100))</f>
        <v>#DIV/0!</v>
      </c>
      <c r="I172" s="4" t="e">
        <f>E172/F172</f>
        <v>#DIV/0!</v>
      </c>
      <c r="J172" s="4" t="e">
        <f>100/G172</f>
        <v>#DIV/0!</v>
      </c>
      <c r="N172" s="37" t="e">
        <f>M172/(K172/100)</f>
        <v>#DIV/0!</v>
      </c>
      <c r="O172" s="37" t="e">
        <f>N172/J172</f>
        <v>#DIV/0!</v>
      </c>
      <c r="P172" s="5" t="e">
        <f>M172/(L172/100)</f>
        <v>#DIV/0!</v>
      </c>
      <c r="Q172" s="5" t="e">
        <f>P172*I172</f>
        <v>#DIV/0!</v>
      </c>
      <c r="U172" s="15" t="e">
        <f>100-(T172-R172)/S172*100</f>
        <v>#DIV/0!</v>
      </c>
      <c r="AB172" s="14" t="e">
        <f>((AE172-AC172)*(1000/AD172))*1000</f>
        <v>#DIV/0!</v>
      </c>
      <c r="AF172" s="7" t="e">
        <f>#REF!*0.8</f>
        <v>#REF!</v>
      </c>
      <c r="AH172" s="8" t="e">
        <f>((AG172)*(H172/100))</f>
        <v>#DIV/0!</v>
      </c>
      <c r="AI172" s="7" t="e">
        <f>AG172/AH172</f>
        <v>#DIV/0!</v>
      </c>
      <c r="AO172" s="22" t="s">
        <v>173</v>
      </c>
      <c r="DI172" s="99"/>
      <c r="DL172" s="61">
        <f t="shared" si="3"/>
        <v>0</v>
      </c>
    </row>
    <row r="173" spans="1:132">
      <c r="A173" s="11">
        <v>44578</v>
      </c>
      <c r="B173" s="64" t="s">
        <v>174</v>
      </c>
      <c r="C173" s="25" t="s">
        <v>128</v>
      </c>
      <c r="H173" s="3" t="e">
        <f>((F173)/(E173/100))</f>
        <v>#DIV/0!</v>
      </c>
      <c r="I173" s="4" t="e">
        <f>E173/F173</f>
        <v>#DIV/0!</v>
      </c>
      <c r="J173" s="4" t="e">
        <f>100/G173</f>
        <v>#DIV/0!</v>
      </c>
      <c r="N173" s="37" t="e">
        <f>M173/(K173/100)</f>
        <v>#DIV/0!</v>
      </c>
      <c r="O173" s="37" t="e">
        <f>N173/J173</f>
        <v>#DIV/0!</v>
      </c>
      <c r="P173" s="5" t="e">
        <f>M173/(L173/100)</f>
        <v>#DIV/0!</v>
      </c>
      <c r="Q173" s="5" t="e">
        <f>P173*I173</f>
        <v>#DIV/0!</v>
      </c>
      <c r="U173" s="15" t="e">
        <f>100-(T173-R173)/S173*100</f>
        <v>#DIV/0!</v>
      </c>
      <c r="AB173" s="14" t="e">
        <f>((AE173-AC173)*(1000/AD173))*1000</f>
        <v>#DIV/0!</v>
      </c>
      <c r="AF173" s="7" t="e">
        <f>#REF!*0.8</f>
        <v>#REF!</v>
      </c>
      <c r="AH173" s="8" t="e">
        <f>((AG173)*(H173/100))</f>
        <v>#DIV/0!</v>
      </c>
      <c r="AI173" s="7" t="e">
        <f>AG173/AH173</f>
        <v>#DIV/0!</v>
      </c>
      <c r="AO173" s="22" t="s">
        <v>174</v>
      </c>
      <c r="AP173" s="10">
        <v>5.5E-2</v>
      </c>
      <c r="AQ173" s="10">
        <v>1E-3</v>
      </c>
      <c r="AR173" s="10">
        <v>1.7999999999999999E-2</v>
      </c>
      <c r="AS173" s="10">
        <v>3.0000000000000001E-3</v>
      </c>
      <c r="AT173" s="10">
        <v>1.0999999999999999E-2</v>
      </c>
      <c r="AU173" s="10">
        <v>2E-3</v>
      </c>
      <c r="AV173" s="10">
        <v>2.1999999999999999E-2</v>
      </c>
      <c r="AW173" s="10">
        <v>2E-3</v>
      </c>
      <c r="AX173" s="10" t="s">
        <v>121</v>
      </c>
      <c r="AY173" s="10">
        <v>2E-3</v>
      </c>
      <c r="AZ173" s="10">
        <v>2.5999999999999999E-2</v>
      </c>
      <c r="BA173" s="10">
        <v>2E-3</v>
      </c>
      <c r="BB173" s="10">
        <v>0.23</v>
      </c>
      <c r="BC173" s="10">
        <v>4.0000000000000001E-3</v>
      </c>
      <c r="BD173" s="10">
        <v>2.4129999999999998</v>
      </c>
      <c r="BE173" s="10">
        <v>0.02</v>
      </c>
      <c r="BF173" s="10" t="s">
        <v>121</v>
      </c>
      <c r="BG173" s="10">
        <v>4.0000000000000001E-3</v>
      </c>
      <c r="BH173" s="10">
        <v>2.71</v>
      </c>
      <c r="BI173" s="10">
        <v>0.68600000000000005</v>
      </c>
      <c r="BJ173" s="10" t="s">
        <v>121</v>
      </c>
      <c r="BK173" s="10">
        <v>2E-3</v>
      </c>
      <c r="BL173" s="10" t="s">
        <v>121</v>
      </c>
      <c r="BM173" s="10">
        <v>2E-3</v>
      </c>
      <c r="BN173" s="10">
        <v>0.13300000000000001</v>
      </c>
      <c r="BO173" s="10">
        <v>6.0000000000000001E-3</v>
      </c>
      <c r="BP173" s="10">
        <v>67.891999999999996</v>
      </c>
      <c r="BQ173" s="10">
        <v>0.11899999999999999</v>
      </c>
      <c r="BR173" s="10" t="s">
        <v>121</v>
      </c>
      <c r="BS173" s="10">
        <v>2E-3</v>
      </c>
      <c r="BT173" s="10">
        <v>13.801</v>
      </c>
      <c r="BU173" s="10">
        <v>0.121</v>
      </c>
      <c r="BV173" s="10">
        <v>0.88800000000000001</v>
      </c>
      <c r="BW173" s="10">
        <v>0.02</v>
      </c>
      <c r="BX173" s="10" t="s">
        <v>121</v>
      </c>
      <c r="BY173" s="10">
        <v>8.9999999999999993E-3</v>
      </c>
      <c r="BZ173" s="10">
        <v>0.64900000000000002</v>
      </c>
      <c r="CA173" s="10">
        <v>2.5999999999999999E-2</v>
      </c>
      <c r="CB173" s="10" t="s">
        <v>121</v>
      </c>
      <c r="CC173" s="10">
        <v>6.1879999999999997</v>
      </c>
      <c r="CD173" s="10">
        <v>8.5999999999999993E-2</v>
      </c>
      <c r="CE173" s="10">
        <v>6.0000000000000001E-3</v>
      </c>
      <c r="CF173" s="10" t="s">
        <v>121</v>
      </c>
      <c r="CG173" s="10">
        <v>2E-3</v>
      </c>
      <c r="CH173" s="10" t="s">
        <v>121</v>
      </c>
      <c r="CI173" s="10">
        <v>2E-3</v>
      </c>
      <c r="CJ173" s="10">
        <v>0.40799999999999997</v>
      </c>
      <c r="CK173" s="10">
        <v>6.2E-2</v>
      </c>
      <c r="CL173" s="10" t="s">
        <v>121</v>
      </c>
      <c r="CM173" s="10">
        <v>2E-3</v>
      </c>
      <c r="CN173" s="10">
        <v>2E-3</v>
      </c>
      <c r="CO173" s="10">
        <v>1E-3</v>
      </c>
      <c r="CP173" s="10">
        <v>1.395</v>
      </c>
      <c r="CQ173" s="10">
        <v>3.3000000000000002E-2</v>
      </c>
      <c r="CR173" s="10" t="s">
        <v>121</v>
      </c>
      <c r="CS173" s="10">
        <v>2E-3</v>
      </c>
      <c r="CT173" s="10">
        <v>8.2690000000000001</v>
      </c>
      <c r="CU173" s="10">
        <v>0.28399999999999997</v>
      </c>
      <c r="CV173" s="10">
        <v>3.4000000000000002E-2</v>
      </c>
      <c r="CW173" s="10">
        <v>1E-3</v>
      </c>
      <c r="CX173" s="10">
        <v>0.51200000000000001</v>
      </c>
      <c r="CY173" s="10">
        <v>1.4E-2</v>
      </c>
      <c r="CZ173" s="10" t="s">
        <v>121</v>
      </c>
      <c r="DA173" s="10">
        <v>2E-3</v>
      </c>
      <c r="DB173" s="10">
        <v>0.05</v>
      </c>
      <c r="DC173" s="10">
        <v>5.0000000000000001E-3</v>
      </c>
      <c r="DD173" s="10" t="s">
        <v>121</v>
      </c>
      <c r="DE173" s="10">
        <v>7.0000000000000001E-3</v>
      </c>
      <c r="DF173" s="10">
        <v>0.36799999999999999</v>
      </c>
      <c r="DG173" s="10">
        <v>4.0000000000000001E-3</v>
      </c>
      <c r="DH173" s="10">
        <v>1.4E-2</v>
      </c>
      <c r="DI173" s="98">
        <v>1E-3</v>
      </c>
      <c r="DJ173" s="10">
        <v>4.0000000000000001E-3</v>
      </c>
      <c r="DK173" s="10">
        <v>1E-3</v>
      </c>
      <c r="DL173" s="61" t="str">
        <f t="shared" si="3"/>
        <v>DK III 2600 14.01.2022</v>
      </c>
      <c r="DM173" s="10">
        <v>0.39658449948446201</v>
      </c>
      <c r="DN173" s="10">
        <v>1.46690971102035E-2</v>
      </c>
      <c r="DO173" s="10">
        <v>-1.53868644556521E-3</v>
      </c>
      <c r="DP173" s="10">
        <v>3.7970492506380099E-2</v>
      </c>
      <c r="DQ173" s="10">
        <v>0.40183360798233703</v>
      </c>
      <c r="DR173" s="10">
        <v>0.16561124801923999</v>
      </c>
      <c r="DS173" s="10">
        <v>3.0791880322627702E-3</v>
      </c>
      <c r="DT173" s="10">
        <v>2.3642331981824898E-3</v>
      </c>
      <c r="DU173" s="10">
        <v>6.5581024943683099E-3</v>
      </c>
      <c r="DV173" s="10">
        <v>9.0858181884433606E-2</v>
      </c>
      <c r="DW173" s="10">
        <v>7.0833835557331207E-2</v>
      </c>
      <c r="DX173" s="10">
        <v>7.6858629537493894E-2</v>
      </c>
      <c r="DY173" s="10">
        <v>0.36252193677278</v>
      </c>
      <c r="DZ173" s="10">
        <v>305.22366853335899</v>
      </c>
      <c r="EA173" s="10">
        <v>585.17970600848298</v>
      </c>
      <c r="EB173" s="10">
        <v>0.54921088504598503</v>
      </c>
    </row>
    <row r="174" spans="1:132">
      <c r="A174" s="11">
        <v>44578</v>
      </c>
      <c r="B174" s="64" t="s">
        <v>175</v>
      </c>
      <c r="C174" s="25" t="s">
        <v>128</v>
      </c>
      <c r="H174" s="3" t="e">
        <f>((F174)/(E174/100))</f>
        <v>#DIV/0!</v>
      </c>
      <c r="I174" s="4" t="e">
        <f>E174/F174</f>
        <v>#DIV/0!</v>
      </c>
      <c r="J174" s="4" t="e">
        <f>100/G174</f>
        <v>#DIV/0!</v>
      </c>
      <c r="N174" s="37" t="e">
        <f>M174/(K174/100)</f>
        <v>#DIV/0!</v>
      </c>
      <c r="O174" s="37" t="e">
        <f>N174/J174</f>
        <v>#DIV/0!</v>
      </c>
      <c r="P174" s="5" t="e">
        <f>M174/(L174/100)</f>
        <v>#DIV/0!</v>
      </c>
      <c r="Q174" s="5" t="e">
        <f>P174*I174</f>
        <v>#DIV/0!</v>
      </c>
      <c r="U174" s="15" t="e">
        <f>100-(T174-R174)/S174*100</f>
        <v>#DIV/0!</v>
      </c>
      <c r="AB174" s="14" t="e">
        <f>((AE174-AC174)*(1000/AD174))*1000</f>
        <v>#DIV/0!</v>
      </c>
      <c r="AF174" s="7" t="e">
        <f>#REF!*0.8</f>
        <v>#REF!</v>
      </c>
      <c r="AH174" s="8" t="e">
        <f>((AG174)*(H174/100))</f>
        <v>#DIV/0!</v>
      </c>
      <c r="AI174" s="7" t="e">
        <f>AG174/AH174</f>
        <v>#DIV/0!</v>
      </c>
      <c r="AO174" s="22" t="s">
        <v>175</v>
      </c>
      <c r="AP174" s="10">
        <v>0.03</v>
      </c>
      <c r="AQ174" s="10">
        <v>1E-3</v>
      </c>
      <c r="AR174" s="10">
        <v>2.5000000000000001E-2</v>
      </c>
      <c r="AS174" s="10">
        <v>3.0000000000000001E-3</v>
      </c>
      <c r="AT174" s="10">
        <v>7.0000000000000001E-3</v>
      </c>
      <c r="AU174" s="10">
        <v>2E-3</v>
      </c>
      <c r="AV174" s="10">
        <v>2.3E-2</v>
      </c>
      <c r="AW174" s="10">
        <v>2E-3</v>
      </c>
      <c r="AX174" s="10" t="s">
        <v>121</v>
      </c>
      <c r="AY174" s="10">
        <v>2E-3</v>
      </c>
      <c r="AZ174" s="10">
        <v>2.5000000000000001E-2</v>
      </c>
      <c r="BA174" s="10">
        <v>3.0000000000000001E-3</v>
      </c>
      <c r="BB174" s="10">
        <v>0.11700000000000001</v>
      </c>
      <c r="BC174" s="10">
        <v>3.0000000000000001E-3</v>
      </c>
      <c r="BD174" s="10">
        <v>5.859</v>
      </c>
      <c r="BE174" s="10">
        <v>5.0999999999999997E-2</v>
      </c>
      <c r="BF174" s="10" t="s">
        <v>121</v>
      </c>
      <c r="BG174" s="10">
        <v>6.0000000000000001E-3</v>
      </c>
      <c r="BH174" s="10">
        <v>4.0129999999999999</v>
      </c>
      <c r="BI174" s="10">
        <v>1.369</v>
      </c>
      <c r="BJ174" s="10">
        <v>3.0000000000000001E-3</v>
      </c>
      <c r="BK174" s="10">
        <v>1E-3</v>
      </c>
      <c r="BL174" s="10" t="s">
        <v>121</v>
      </c>
      <c r="BM174" s="10">
        <v>2E-3</v>
      </c>
      <c r="BN174" s="10">
        <v>0.97</v>
      </c>
      <c r="BO174" s="10">
        <v>1.9E-2</v>
      </c>
      <c r="BP174" s="10">
        <v>57.476999999999997</v>
      </c>
      <c r="BQ174" s="10">
        <v>0.16800000000000001</v>
      </c>
      <c r="BR174" s="10">
        <v>2E-3</v>
      </c>
      <c r="BS174" s="10">
        <v>1E-3</v>
      </c>
      <c r="BT174" s="10">
        <v>12.981</v>
      </c>
      <c r="BU174" s="10">
        <v>0.152</v>
      </c>
      <c r="BV174" s="10">
        <v>0.46400000000000002</v>
      </c>
      <c r="BW174" s="10">
        <v>1.7999999999999999E-2</v>
      </c>
      <c r="BX174" s="10" t="s">
        <v>121</v>
      </c>
      <c r="BY174" s="10">
        <v>1.2E-2</v>
      </c>
      <c r="BZ174" s="10">
        <v>0.48799999999999999</v>
      </c>
      <c r="CA174" s="10">
        <v>2.9000000000000001E-2</v>
      </c>
      <c r="CB174" s="10" t="s">
        <v>121</v>
      </c>
      <c r="CC174" s="10">
        <v>15.802</v>
      </c>
      <c r="CD174" s="10">
        <v>0.109</v>
      </c>
      <c r="CE174" s="10">
        <v>7.0000000000000001E-3</v>
      </c>
      <c r="CF174" s="10" t="s">
        <v>121</v>
      </c>
      <c r="CG174" s="10">
        <v>2E-3</v>
      </c>
      <c r="CH174" s="10">
        <v>2E-3</v>
      </c>
      <c r="CI174" s="10">
        <v>1E-3</v>
      </c>
      <c r="CJ174" s="10">
        <v>1.5569999999999999</v>
      </c>
      <c r="CK174" s="10">
        <v>0.10299999999999999</v>
      </c>
      <c r="CL174" s="10" t="s">
        <v>121</v>
      </c>
      <c r="CM174" s="10">
        <v>2E-3</v>
      </c>
      <c r="CN174" s="10">
        <v>2E-3</v>
      </c>
      <c r="CO174" s="10">
        <v>1E-3</v>
      </c>
      <c r="CP174" s="10">
        <v>3.78</v>
      </c>
      <c r="CQ174" s="10">
        <v>6.2E-2</v>
      </c>
      <c r="CR174" s="10" t="s">
        <v>121</v>
      </c>
      <c r="CS174" s="10">
        <v>2E-3</v>
      </c>
      <c r="CT174" s="10">
        <v>8.0860000000000003</v>
      </c>
      <c r="CU174" s="10">
        <v>0.318</v>
      </c>
      <c r="CV174" s="10">
        <v>3.5999999999999997E-2</v>
      </c>
      <c r="CW174" s="10">
        <v>1E-3</v>
      </c>
      <c r="CX174" s="10">
        <v>3.5110000000000001</v>
      </c>
      <c r="CY174" s="10">
        <v>0.04</v>
      </c>
      <c r="CZ174" s="10" t="s">
        <v>121</v>
      </c>
      <c r="DA174" s="10">
        <v>2E-3</v>
      </c>
      <c r="DB174" s="10">
        <v>2.7E-2</v>
      </c>
      <c r="DC174" s="10">
        <v>1.0999999999999999E-2</v>
      </c>
      <c r="DD174" s="10" t="s">
        <v>121</v>
      </c>
      <c r="DE174" s="10">
        <v>7.0000000000000001E-3</v>
      </c>
      <c r="DF174" s="10">
        <v>0.35799999999999998</v>
      </c>
      <c r="DG174" s="10">
        <v>5.0000000000000001E-3</v>
      </c>
      <c r="DH174" s="10">
        <v>0.03</v>
      </c>
      <c r="DI174" s="98">
        <v>1E-3</v>
      </c>
      <c r="DJ174" s="10">
        <v>3.0000000000000001E-3</v>
      </c>
      <c r="DK174" s="10">
        <v>1E-3</v>
      </c>
      <c r="DL174" s="61" t="str">
        <f t="shared" si="3"/>
        <v>DK II 17.01.2022</v>
      </c>
      <c r="DM174" s="10">
        <v>0.28021098353825702</v>
      </c>
      <c r="DN174" s="10">
        <v>1.23340193795827E-2</v>
      </c>
      <c r="DO174" s="10">
        <v>4.9514049981537302E-3</v>
      </c>
      <c r="DP174" s="10">
        <v>1.5166903873645001E-2</v>
      </c>
      <c r="DQ174" s="10">
        <v>0.26907056244132799</v>
      </c>
      <c r="DR174" s="10">
        <v>0.12846118040110099</v>
      </c>
      <c r="DS174" s="10">
        <v>-5.8414764782248503E-3</v>
      </c>
      <c r="DT174" s="10">
        <v>1.2898471570573799E-3</v>
      </c>
      <c r="DU174" s="10">
        <v>4.1180688381775403E-3</v>
      </c>
      <c r="DV174" s="10">
        <v>-4.8760940555811803E-4</v>
      </c>
      <c r="DW174" s="10">
        <v>5.7111375682291299E-2</v>
      </c>
      <c r="DX174" s="10">
        <v>-2.6899886931302901E-4</v>
      </c>
      <c r="DY174" s="10">
        <v>-2.02235876823946E-3</v>
      </c>
      <c r="DZ174" s="10">
        <v>121.661926364485</v>
      </c>
      <c r="EA174" s="10">
        <v>30.859730484763901</v>
      </c>
      <c r="EB174" s="10">
        <v>0.110067675586051</v>
      </c>
    </row>
    <row r="175" spans="1:132">
      <c r="A175" s="11">
        <v>44578</v>
      </c>
      <c r="B175" s="64" t="s">
        <v>960</v>
      </c>
      <c r="C175" s="25" t="s">
        <v>128</v>
      </c>
      <c r="H175" s="3" t="e">
        <f>((F175)/(E175/100))</f>
        <v>#DIV/0!</v>
      </c>
      <c r="I175" s="4" t="e">
        <f>E175/F175</f>
        <v>#DIV/0!</v>
      </c>
      <c r="J175" s="4" t="e">
        <f>100/G175</f>
        <v>#DIV/0!</v>
      </c>
      <c r="N175" s="37" t="e">
        <f>M175/(K175/100)</f>
        <v>#DIV/0!</v>
      </c>
      <c r="O175" s="37" t="e">
        <f>N175/J175</f>
        <v>#DIV/0!</v>
      </c>
      <c r="P175" s="5" t="e">
        <f>M175/(L175/100)</f>
        <v>#DIV/0!</v>
      </c>
      <c r="Q175" s="5" t="e">
        <f>P175*I175</f>
        <v>#DIV/0!</v>
      </c>
      <c r="U175" s="15" t="e">
        <f>100-(T175-R175)/S175*100</f>
        <v>#DIV/0!</v>
      </c>
      <c r="AB175" s="14" t="e">
        <f>((AE175-AC175)*(1000/AD175))*1000</f>
        <v>#DIV/0!</v>
      </c>
      <c r="AF175" s="7" t="e">
        <f>#REF!*0.8</f>
        <v>#REF!</v>
      </c>
      <c r="AH175" s="8" t="e">
        <f>((AG175)*(H175/100))</f>
        <v>#DIV/0!</v>
      </c>
      <c r="AI175" s="7" t="e">
        <f>AG175/AH175</f>
        <v>#DIV/0!</v>
      </c>
      <c r="AO175" s="22" t="s">
        <v>960</v>
      </c>
      <c r="AP175" s="10">
        <v>4.2999999999999997E-2</v>
      </c>
      <c r="AQ175" s="10">
        <v>1E-3</v>
      </c>
      <c r="AR175" s="10">
        <v>0.01</v>
      </c>
      <c r="AS175" s="10">
        <v>2E-3</v>
      </c>
      <c r="AT175" s="10">
        <v>6.0000000000000001E-3</v>
      </c>
      <c r="AU175" s="10">
        <v>2E-3</v>
      </c>
      <c r="AV175" s="10">
        <v>1.4999999999999999E-2</v>
      </c>
      <c r="AW175" s="10">
        <v>1E-3</v>
      </c>
      <c r="AX175" s="10" t="s">
        <v>121</v>
      </c>
      <c r="AY175" s="10">
        <v>2E-3</v>
      </c>
      <c r="AZ175" s="10">
        <v>2.5999999999999999E-2</v>
      </c>
      <c r="BA175" s="10">
        <v>2E-3</v>
      </c>
      <c r="BB175" s="10">
        <v>0.2</v>
      </c>
      <c r="BC175" s="10">
        <v>3.0000000000000001E-3</v>
      </c>
      <c r="BD175" s="10">
        <v>2.246</v>
      </c>
      <c r="BE175" s="10">
        <v>1.9E-2</v>
      </c>
      <c r="BF175" s="10" t="s">
        <v>121</v>
      </c>
      <c r="BG175" s="10">
        <v>3.0000000000000001E-3</v>
      </c>
      <c r="BH175" s="10">
        <v>3.0939999999999999</v>
      </c>
      <c r="BI175" s="10">
        <v>0.65600000000000003</v>
      </c>
      <c r="BJ175" s="10" t="s">
        <v>121</v>
      </c>
      <c r="BK175" s="10">
        <v>2E-3</v>
      </c>
      <c r="BL175" s="10" t="s">
        <v>121</v>
      </c>
      <c r="BM175" s="10">
        <v>2E-3</v>
      </c>
      <c r="BN175" s="10">
        <v>9.0999999999999998E-2</v>
      </c>
      <c r="BO175" s="10">
        <v>6.0000000000000001E-3</v>
      </c>
      <c r="BP175" s="10">
        <v>67.84</v>
      </c>
      <c r="BQ175" s="10">
        <v>0.114</v>
      </c>
      <c r="BR175" s="10" t="s">
        <v>121</v>
      </c>
      <c r="BS175" s="10">
        <v>2E-3</v>
      </c>
      <c r="BT175" s="10">
        <v>12.887</v>
      </c>
      <c r="BU175" s="10">
        <v>0.114</v>
      </c>
      <c r="BV175" s="10">
        <v>0.86099999999999999</v>
      </c>
      <c r="BW175" s="10">
        <v>1.9E-2</v>
      </c>
      <c r="BX175" s="10" t="s">
        <v>121</v>
      </c>
      <c r="BY175" s="10">
        <v>7.0000000000000001E-3</v>
      </c>
      <c r="BZ175" s="10">
        <v>0.72499999999999998</v>
      </c>
      <c r="CA175" s="10">
        <v>2.5999999999999999E-2</v>
      </c>
      <c r="CB175" s="10" t="s">
        <v>121</v>
      </c>
      <c r="CC175" s="10">
        <v>5.46</v>
      </c>
      <c r="CD175" s="10">
        <v>7.0000000000000007E-2</v>
      </c>
      <c r="CE175" s="10">
        <v>5.0000000000000001E-3</v>
      </c>
      <c r="CF175" s="10" t="s">
        <v>121</v>
      </c>
      <c r="CG175" s="10">
        <v>2E-3</v>
      </c>
      <c r="CH175" s="10" t="s">
        <v>121</v>
      </c>
      <c r="CI175" s="10">
        <v>2E-3</v>
      </c>
      <c r="CJ175" s="10">
        <v>0.41899999999999998</v>
      </c>
      <c r="CK175" s="10">
        <v>5.7000000000000002E-2</v>
      </c>
      <c r="CL175" s="10" t="s">
        <v>121</v>
      </c>
      <c r="CM175" s="10">
        <v>2E-3</v>
      </c>
      <c r="CN175" s="10">
        <v>3.0000000000000001E-3</v>
      </c>
      <c r="CO175" s="10">
        <v>1E-3</v>
      </c>
      <c r="CP175" s="10">
        <v>1.0569999999999999</v>
      </c>
      <c r="CQ175" s="10">
        <v>2.8000000000000001E-2</v>
      </c>
      <c r="CR175" s="10" t="s">
        <v>121</v>
      </c>
      <c r="CS175" s="10">
        <v>2E-3</v>
      </c>
      <c r="CT175" s="10">
        <v>9.4009999999999998</v>
      </c>
      <c r="CU175" s="10">
        <v>0.28299999999999997</v>
      </c>
      <c r="CV175" s="10">
        <v>3.7999999999999999E-2</v>
      </c>
      <c r="CW175" s="10">
        <v>1E-3</v>
      </c>
      <c r="CX175" s="10">
        <v>0.50600000000000001</v>
      </c>
      <c r="CY175" s="10">
        <v>1.4E-2</v>
      </c>
      <c r="CZ175" s="10" t="s">
        <v>121</v>
      </c>
      <c r="DA175" s="10">
        <v>2E-3</v>
      </c>
      <c r="DB175" s="10">
        <v>4.2999999999999997E-2</v>
      </c>
      <c r="DC175" s="10">
        <v>5.0000000000000001E-3</v>
      </c>
      <c r="DD175" s="10">
        <v>2.4E-2</v>
      </c>
      <c r="DE175" s="10">
        <v>4.0000000000000001E-3</v>
      </c>
      <c r="DF175" s="10">
        <v>0.375</v>
      </c>
      <c r="DG175" s="10">
        <v>4.0000000000000001E-3</v>
      </c>
      <c r="DH175" s="10">
        <v>1.4E-2</v>
      </c>
      <c r="DI175" s="98">
        <v>1E-3</v>
      </c>
      <c r="DJ175" s="10">
        <v>4.0000000000000001E-3</v>
      </c>
      <c r="DK175" s="10">
        <v>1E-3</v>
      </c>
      <c r="DL175" s="61" t="str">
        <f t="shared" si="3"/>
        <v>DK III 2600 17.01.2022</v>
      </c>
      <c r="DM175" s="10">
        <v>-0.11763429464657101</v>
      </c>
      <c r="DN175" s="10">
        <v>1.4567832336711399E-2</v>
      </c>
      <c r="DO175" s="10">
        <v>-4.9527803913531803E-3</v>
      </c>
      <c r="DP175" s="10">
        <v>3.1855851058381499E-2</v>
      </c>
      <c r="DQ175" s="10">
        <v>9.5176618358544501E-3</v>
      </c>
      <c r="DR175" s="10">
        <v>-0.17423354801225099</v>
      </c>
      <c r="DS175" s="10">
        <v>-3.0325464424780499E-2</v>
      </c>
      <c r="DT175" s="96">
        <v>-1.8244809308531199E-5</v>
      </c>
      <c r="DU175" s="10">
        <v>-5.10304117674815E-3</v>
      </c>
      <c r="DV175" s="10">
        <v>-0.197231521045415</v>
      </c>
      <c r="DW175" s="10">
        <v>0.244132804238473</v>
      </c>
      <c r="DX175" s="10">
        <v>-1.6889019066163899E-2</v>
      </c>
      <c r="DY175" s="10">
        <v>-1.20998070621038</v>
      </c>
      <c r="DZ175" s="10">
        <v>18.812031277995199</v>
      </c>
      <c r="EA175" s="10">
        <v>343.131677296661</v>
      </c>
      <c r="EB175" s="10">
        <v>-7.7156864021183394E-2</v>
      </c>
    </row>
    <row r="176" spans="1:132">
      <c r="A176" s="11">
        <v>44578</v>
      </c>
      <c r="B176" s="64" t="s">
        <v>84</v>
      </c>
      <c r="C176" s="25" t="s">
        <v>741</v>
      </c>
      <c r="H176" s="3" t="e">
        <f>((F176)/(E176/100))</f>
        <v>#DIV/0!</v>
      </c>
      <c r="I176" s="4" t="e">
        <f>E176/F176</f>
        <v>#DIV/0!</v>
      </c>
      <c r="J176" s="4" t="e">
        <f>100/G176</f>
        <v>#DIV/0!</v>
      </c>
      <c r="N176" s="37" t="e">
        <f>M176/(K176/100)</f>
        <v>#DIV/0!</v>
      </c>
      <c r="O176" s="37" t="e">
        <f>N176/J176</f>
        <v>#DIV/0!</v>
      </c>
      <c r="P176" s="5" t="e">
        <f>M176/(L176/100)</f>
        <v>#DIV/0!</v>
      </c>
      <c r="Q176" s="5" t="e">
        <f>P176*I176</f>
        <v>#DIV/0!</v>
      </c>
      <c r="U176" s="15" t="e">
        <f>100-(T176-R176)/S176*100</f>
        <v>#DIV/0!</v>
      </c>
      <c r="X176" s="2">
        <v>12.57</v>
      </c>
      <c r="Y176" s="2">
        <v>25.2</v>
      </c>
      <c r="Z176" s="21">
        <v>5631</v>
      </c>
      <c r="AB176" s="14" t="e">
        <f>((AE176-AC176)*(1000/AD176))*1000</f>
        <v>#DIV/0!</v>
      </c>
      <c r="AF176" s="7" t="e">
        <f>#REF!*0.8</f>
        <v>#REF!</v>
      </c>
      <c r="AH176" s="8" t="e">
        <f>((AG176)*(H176/100))</f>
        <v>#DIV/0!</v>
      </c>
      <c r="AI176" s="7" t="e">
        <f>AG176/AH176</f>
        <v>#DIV/0!</v>
      </c>
      <c r="AP176" s="10">
        <v>0.111</v>
      </c>
      <c r="AQ176" s="10">
        <v>2E-3</v>
      </c>
      <c r="AR176" s="10">
        <v>5.7000000000000002E-2</v>
      </c>
      <c r="AS176" s="10">
        <v>3.0000000000000001E-3</v>
      </c>
      <c r="AT176" s="10">
        <v>5.0000000000000001E-3</v>
      </c>
      <c r="AU176" s="10">
        <v>2E-3</v>
      </c>
      <c r="AV176" s="10">
        <v>0.02</v>
      </c>
      <c r="AW176" s="10">
        <v>2E-3</v>
      </c>
      <c r="AX176" s="10">
        <v>5.3999999999999999E-2</v>
      </c>
      <c r="AY176" s="10">
        <v>2E-3</v>
      </c>
      <c r="AZ176" s="10">
        <v>2.8000000000000001E-2</v>
      </c>
      <c r="BA176" s="10">
        <v>2E-3</v>
      </c>
      <c r="BB176" s="10">
        <v>0.19900000000000001</v>
      </c>
      <c r="BC176" s="10">
        <v>4.0000000000000001E-3</v>
      </c>
      <c r="BD176" s="10">
        <v>2.7170000000000001</v>
      </c>
      <c r="BE176" s="10">
        <v>2.3E-2</v>
      </c>
      <c r="BF176" s="10" t="s">
        <v>121</v>
      </c>
      <c r="BG176" s="10">
        <v>4.0000000000000001E-3</v>
      </c>
      <c r="BH176" s="10">
        <v>2.6080000000000001</v>
      </c>
      <c r="BI176" s="10">
        <v>0.69</v>
      </c>
      <c r="BJ176" s="10" t="s">
        <v>121</v>
      </c>
      <c r="BK176" s="10">
        <v>3.0000000000000001E-3</v>
      </c>
      <c r="BL176" s="10" t="s">
        <v>121</v>
      </c>
      <c r="BM176" s="10">
        <v>2E-3</v>
      </c>
      <c r="BN176" s="10">
        <v>8.8999999999999996E-2</v>
      </c>
      <c r="BO176" s="10">
        <v>7.0000000000000001E-3</v>
      </c>
      <c r="BP176" s="10">
        <v>64.709000000000003</v>
      </c>
      <c r="BQ176" s="10">
        <v>0.14699999999999999</v>
      </c>
      <c r="BR176" s="10" t="s">
        <v>121</v>
      </c>
      <c r="BS176" s="10">
        <v>2E-3</v>
      </c>
      <c r="BT176" s="10">
        <v>11.208</v>
      </c>
      <c r="BU176" s="10">
        <v>0.11600000000000001</v>
      </c>
      <c r="BV176" s="10">
        <v>1.109</v>
      </c>
      <c r="BW176" s="10">
        <v>2.1000000000000001E-2</v>
      </c>
      <c r="BX176" s="10" t="s">
        <v>121</v>
      </c>
      <c r="BY176" s="10">
        <v>8.0000000000000002E-3</v>
      </c>
      <c r="BZ176" s="10">
        <v>1.1819999999999999</v>
      </c>
      <c r="CA176" s="10">
        <v>3.2000000000000001E-2</v>
      </c>
      <c r="CB176" s="10" t="s">
        <v>121</v>
      </c>
      <c r="CC176" s="10">
        <v>6.3380000000000001</v>
      </c>
      <c r="CD176" s="10">
        <v>0.14799999999999999</v>
      </c>
      <c r="CE176" s="10">
        <v>7.0000000000000001E-3</v>
      </c>
      <c r="CF176" s="10" t="s">
        <v>121</v>
      </c>
      <c r="CG176" s="10">
        <v>2E-3</v>
      </c>
      <c r="CH176" s="10" t="s">
        <v>121</v>
      </c>
      <c r="CI176" s="10">
        <v>2E-3</v>
      </c>
      <c r="CJ176" s="10">
        <v>0.35199999999999998</v>
      </c>
      <c r="CK176" s="10">
        <v>5.7000000000000002E-2</v>
      </c>
      <c r="CL176" s="10" t="s">
        <v>121</v>
      </c>
      <c r="CM176" s="10">
        <v>2E-3</v>
      </c>
      <c r="CN176" s="10">
        <v>5.0000000000000001E-3</v>
      </c>
      <c r="CO176" s="10">
        <v>1E-3</v>
      </c>
      <c r="CP176" s="10">
        <v>1.2849999999999999</v>
      </c>
      <c r="CQ176" s="10">
        <v>3.1E-2</v>
      </c>
      <c r="CR176" s="10" t="s">
        <v>121</v>
      </c>
      <c r="CS176" s="10">
        <v>2E-3</v>
      </c>
      <c r="CT176" s="10">
        <v>7.23</v>
      </c>
      <c r="CU176" s="10">
        <v>0.26200000000000001</v>
      </c>
      <c r="CV176" s="10">
        <v>0.02</v>
      </c>
      <c r="CW176" s="10">
        <v>1E-3</v>
      </c>
      <c r="CX176" s="10">
        <v>0.59399999999999997</v>
      </c>
      <c r="CY176" s="10">
        <v>1.4999999999999999E-2</v>
      </c>
      <c r="CZ176" s="10" t="s">
        <v>121</v>
      </c>
      <c r="DA176" s="10">
        <v>2E-3</v>
      </c>
      <c r="DB176" s="10">
        <v>6.3E-2</v>
      </c>
      <c r="DC176" s="10">
        <v>5.0000000000000001E-3</v>
      </c>
      <c r="DD176" s="10" t="s">
        <v>121</v>
      </c>
      <c r="DE176" s="10">
        <v>1.2999999999999999E-2</v>
      </c>
      <c r="DF176" s="10">
        <v>1.66</v>
      </c>
      <c r="DG176" s="10">
        <v>1.2999999999999999E-2</v>
      </c>
      <c r="DH176" s="10">
        <v>1.6E-2</v>
      </c>
      <c r="DI176" s="98">
        <v>1E-3</v>
      </c>
      <c r="DJ176" s="10">
        <v>2.1000000000000001E-2</v>
      </c>
      <c r="DK176" s="10">
        <v>1E-3</v>
      </c>
      <c r="DL176" s="61" t="str">
        <f t="shared" si="3"/>
        <v>DK III W1 17.01.2022</v>
      </c>
      <c r="DM176" s="10">
        <v>0.98818857611645095</v>
      </c>
      <c r="DN176" s="10">
        <v>3.2494132765519199E-2</v>
      </c>
      <c r="DO176" s="10">
        <v>3.84047962783877E-2</v>
      </c>
      <c r="DP176" s="10">
        <v>6.2394017173823299E-2</v>
      </c>
      <c r="DQ176" s="10">
        <v>0.62183987470914504</v>
      </c>
      <c r="DR176" s="10">
        <v>0.26805762156549101</v>
      </c>
      <c r="DS176" s="10">
        <v>-8.3966563717758702E-4</v>
      </c>
      <c r="DT176" s="10">
        <v>3.4933186084050399E-3</v>
      </c>
      <c r="DU176" s="10">
        <v>3.7927031298851402E-2</v>
      </c>
      <c r="DV176" s="10">
        <v>0.172509379429344</v>
      </c>
      <c r="DW176" s="10">
        <v>0.119091696022933</v>
      </c>
      <c r="DX176" s="10">
        <v>1.9369231563109501E-2</v>
      </c>
      <c r="DY176" s="10">
        <v>0.33399774037915098</v>
      </c>
      <c r="DZ176" s="10">
        <v>332.96716392594999</v>
      </c>
      <c r="EA176" s="10">
        <v>711.58134291256295</v>
      </c>
      <c r="EB176" s="10">
        <v>0.49390872195110602</v>
      </c>
    </row>
    <row r="177" spans="1:132">
      <c r="A177" s="11">
        <v>44578</v>
      </c>
      <c r="B177" s="64" t="s">
        <v>961</v>
      </c>
      <c r="C177" s="25" t="s">
        <v>125</v>
      </c>
      <c r="D177" s="21">
        <v>36</v>
      </c>
      <c r="E177" s="2">
        <v>100</v>
      </c>
      <c r="F177" s="2">
        <v>64</v>
      </c>
      <c r="H177" s="3">
        <f>((F177)/(E177/100))</f>
        <v>64</v>
      </c>
      <c r="I177" s="4">
        <f>E177/F177</f>
        <v>1.5625</v>
      </c>
      <c r="J177" s="4" t="e">
        <f>100/G177</f>
        <v>#DIV/0!</v>
      </c>
      <c r="N177" s="37" t="e">
        <f>M177/(K177/100)</f>
        <v>#DIV/0!</v>
      </c>
      <c r="O177" s="37" t="e">
        <f>N177/J177</f>
        <v>#DIV/0!</v>
      </c>
      <c r="P177" s="5" t="e">
        <f>M177/(L177/100)</f>
        <v>#DIV/0!</v>
      </c>
      <c r="Q177" s="5" t="e">
        <f>P177*I177</f>
        <v>#DIV/0!</v>
      </c>
      <c r="U177" s="15" t="e">
        <f>100-(T177-R177)/S177*100</f>
        <v>#DIV/0!</v>
      </c>
      <c r="V177" s="21">
        <v>0.63</v>
      </c>
      <c r="X177" s="2">
        <v>11.88</v>
      </c>
      <c r="Y177" s="2">
        <v>6.69</v>
      </c>
      <c r="Z177" s="21">
        <v>1986</v>
      </c>
      <c r="AB177" s="14" t="e">
        <f>((AE177-AC177)*(1000/AD177))*1000</f>
        <v>#DIV/0!</v>
      </c>
      <c r="AF177" s="7" t="e">
        <f>#REF!*0.8</f>
        <v>#REF!</v>
      </c>
      <c r="AG177" s="2">
        <v>157</v>
      </c>
      <c r="AH177" s="8">
        <f>((AG177)*(H177/100))</f>
        <v>100.48</v>
      </c>
      <c r="AI177" s="7">
        <f>AG177/AH177</f>
        <v>1.5625</v>
      </c>
      <c r="AJ177" s="6">
        <v>37.43</v>
      </c>
      <c r="AK177" s="2">
        <v>0.40200000000000002</v>
      </c>
      <c r="AO177" s="20" t="s">
        <v>962</v>
      </c>
      <c r="AP177" s="10">
        <v>0.17499999999999999</v>
      </c>
      <c r="AQ177" s="10">
        <v>3.0000000000000001E-3</v>
      </c>
      <c r="AR177" s="10">
        <v>6.0000000000000001E-3</v>
      </c>
      <c r="AS177" s="10">
        <v>3.0000000000000001E-3</v>
      </c>
      <c r="AT177" s="10">
        <v>8.1000000000000003E-2</v>
      </c>
      <c r="AU177" s="10">
        <v>3.0000000000000001E-3</v>
      </c>
      <c r="AV177" s="10">
        <v>6.4000000000000001E-2</v>
      </c>
      <c r="AW177" s="10">
        <v>2E-3</v>
      </c>
      <c r="AX177" s="10">
        <v>1.2E-2</v>
      </c>
      <c r="AY177" s="10">
        <v>1E-3</v>
      </c>
      <c r="AZ177" s="10">
        <v>1.4999999999999999E-2</v>
      </c>
      <c r="BA177" s="10">
        <v>2E-3</v>
      </c>
      <c r="BB177" s="10">
        <v>6.4000000000000001E-2</v>
      </c>
      <c r="BC177" s="10">
        <v>2E-3</v>
      </c>
      <c r="BD177" s="10">
        <v>0.55100000000000005</v>
      </c>
      <c r="BE177" s="10">
        <v>0.01</v>
      </c>
      <c r="BF177" s="10" t="s">
        <v>121</v>
      </c>
      <c r="BG177" s="10">
        <v>1.0999999999999999E-2</v>
      </c>
      <c r="BH177" s="10" t="s">
        <v>121</v>
      </c>
      <c r="BI177" s="10">
        <v>3.069</v>
      </c>
      <c r="BJ177" s="10" t="s">
        <v>121</v>
      </c>
      <c r="BK177" s="10">
        <v>3.0000000000000001E-3</v>
      </c>
      <c r="BL177" s="10" t="s">
        <v>121</v>
      </c>
      <c r="BM177" s="10">
        <v>2E-3</v>
      </c>
      <c r="BN177" s="10">
        <v>0.13600000000000001</v>
      </c>
      <c r="BO177" s="10">
        <v>8.0000000000000002E-3</v>
      </c>
      <c r="BP177" s="10">
        <v>64.992999999999995</v>
      </c>
      <c r="BQ177" s="10">
        <v>0.13400000000000001</v>
      </c>
      <c r="BR177" s="10">
        <v>2E-3</v>
      </c>
      <c r="BS177" s="10">
        <v>1E-3</v>
      </c>
      <c r="BT177" s="10">
        <v>13.57</v>
      </c>
      <c r="BU177" s="10">
        <v>0.13</v>
      </c>
      <c r="BV177" s="10">
        <v>13.855</v>
      </c>
      <c r="BW177" s="10">
        <v>0.14599999999999999</v>
      </c>
      <c r="BX177" s="10" t="s">
        <v>121</v>
      </c>
      <c r="BY177" s="10">
        <v>4.0000000000000001E-3</v>
      </c>
      <c r="BZ177" s="10">
        <v>3.004</v>
      </c>
      <c r="CA177" s="10">
        <v>4.5999999999999999E-2</v>
      </c>
      <c r="CB177" s="10" t="s">
        <v>121</v>
      </c>
      <c r="CC177" s="10">
        <v>16.408000000000001</v>
      </c>
      <c r="CD177" s="10">
        <v>3.1E-2</v>
      </c>
      <c r="CE177" s="10">
        <v>5.0000000000000001E-3</v>
      </c>
      <c r="CF177" s="10">
        <v>4.0000000000000001E-3</v>
      </c>
      <c r="CG177" s="10">
        <v>1E-3</v>
      </c>
      <c r="CH177" s="10" t="s">
        <v>121</v>
      </c>
      <c r="CI177" s="10">
        <v>2E-3</v>
      </c>
      <c r="CJ177" s="10" t="s">
        <v>121</v>
      </c>
      <c r="CK177" s="10">
        <v>0.16500000000000001</v>
      </c>
      <c r="CL177" s="10" t="s">
        <v>121</v>
      </c>
      <c r="CM177" s="10">
        <v>2E-3</v>
      </c>
      <c r="CN177" s="10">
        <v>5.0000000000000001E-3</v>
      </c>
      <c r="CO177" s="10">
        <v>1E-3</v>
      </c>
      <c r="CP177" s="10">
        <v>1.3939999999999999</v>
      </c>
      <c r="CQ177" s="10">
        <v>5.1999999999999998E-2</v>
      </c>
      <c r="CR177" s="10" t="s">
        <v>121</v>
      </c>
      <c r="CS177" s="10">
        <v>2E-3</v>
      </c>
      <c r="CT177" s="10">
        <v>0.85599999999999998</v>
      </c>
      <c r="CU177" s="10">
        <v>0.29299999999999998</v>
      </c>
      <c r="CV177" s="10">
        <v>0.02</v>
      </c>
      <c r="CW177" s="10">
        <v>1E-3</v>
      </c>
      <c r="CX177" s="10">
        <v>0.14499999999999999</v>
      </c>
      <c r="CY177" s="10">
        <v>8.9999999999999993E-3</v>
      </c>
      <c r="CZ177" s="10" t="s">
        <v>121</v>
      </c>
      <c r="DA177" s="10">
        <v>2E-3</v>
      </c>
      <c r="DB177" s="10" t="s">
        <v>121</v>
      </c>
      <c r="DC177" s="10">
        <v>6.0000000000000001E-3</v>
      </c>
      <c r="DD177" s="10">
        <v>2.5000000000000001E-2</v>
      </c>
      <c r="DE177" s="10">
        <v>7.0000000000000001E-3</v>
      </c>
      <c r="DF177" s="10">
        <v>0.88700000000000001</v>
      </c>
      <c r="DG177" s="10">
        <v>8.0000000000000002E-3</v>
      </c>
      <c r="DH177" s="10">
        <v>1.2E-2</v>
      </c>
      <c r="DI177" s="98">
        <v>1E-3</v>
      </c>
      <c r="DJ177" s="10">
        <v>7.6999999999999999E-2</v>
      </c>
      <c r="DK177" s="10">
        <v>1E-3</v>
      </c>
      <c r="DL177" s="61" t="str">
        <f t="shared" si="3"/>
        <v>UTV</v>
      </c>
    </row>
    <row r="178" spans="1:132">
      <c r="A178" s="11">
        <v>44578</v>
      </c>
      <c r="B178" s="64"/>
      <c r="C178" s="25" t="s">
        <v>124</v>
      </c>
      <c r="D178" s="21">
        <v>25</v>
      </c>
      <c r="E178" s="2">
        <v>100</v>
      </c>
      <c r="F178" s="2">
        <v>75</v>
      </c>
      <c r="H178" s="3">
        <f>((F178)/(E178/100))</f>
        <v>75</v>
      </c>
      <c r="I178" s="4">
        <f>E178/F178</f>
        <v>1.3333333333333333</v>
      </c>
      <c r="J178" s="4" t="e">
        <f>100/G178</f>
        <v>#DIV/0!</v>
      </c>
      <c r="N178" s="37" t="e">
        <f>M178/(K178/100)</f>
        <v>#DIV/0!</v>
      </c>
      <c r="O178" s="37" t="e">
        <f>N178/J178</f>
        <v>#DIV/0!</v>
      </c>
      <c r="P178" s="5" t="e">
        <f>M178/(L178/100)</f>
        <v>#DIV/0!</v>
      </c>
      <c r="Q178" s="5" t="e">
        <f>P178*I178</f>
        <v>#DIV/0!</v>
      </c>
      <c r="U178" s="15" t="e">
        <f>100-(T178-R178)/S178*100</f>
        <v>#DIV/0!</v>
      </c>
      <c r="V178" s="21">
        <v>1.339</v>
      </c>
      <c r="X178" s="2">
        <v>11.53</v>
      </c>
      <c r="Y178" s="2">
        <v>4.1900000000000004</v>
      </c>
      <c r="Z178" s="21">
        <v>676</v>
      </c>
      <c r="AB178" s="14" t="e">
        <f>((AE178-AC178)*(1000/AD178))*1000</f>
        <v>#DIV/0!</v>
      </c>
      <c r="AF178" s="7" t="e">
        <f>#REF!*0.8</f>
        <v>#REF!</v>
      </c>
      <c r="AG178" s="2">
        <v>133</v>
      </c>
      <c r="AH178" s="8">
        <f>((AG178)*(H178/100))</f>
        <v>99.75</v>
      </c>
      <c r="AI178" s="7">
        <f>AG178/AH178</f>
        <v>1.3333333333333333</v>
      </c>
      <c r="AJ178" s="6">
        <v>23.39</v>
      </c>
      <c r="AK178" s="2">
        <v>0.26900000000000002</v>
      </c>
      <c r="AO178" s="20" t="s">
        <v>963</v>
      </c>
      <c r="AP178" s="10">
        <v>0.13500000000000001</v>
      </c>
      <c r="AQ178" s="10">
        <v>2E-3</v>
      </c>
      <c r="AR178" s="10">
        <v>7.1999999999999995E-2</v>
      </c>
      <c r="AS178" s="10">
        <v>3.0000000000000001E-3</v>
      </c>
      <c r="AT178" s="10">
        <v>4.0000000000000001E-3</v>
      </c>
      <c r="AU178" s="10">
        <v>2E-3</v>
      </c>
      <c r="AV178" s="10">
        <v>3.6999999999999998E-2</v>
      </c>
      <c r="AW178" s="10">
        <v>2E-3</v>
      </c>
      <c r="AX178" s="10">
        <v>6.0000000000000001E-3</v>
      </c>
      <c r="AY178" s="10">
        <v>1E-3</v>
      </c>
      <c r="AZ178" s="10">
        <v>4.4999999999999998E-2</v>
      </c>
      <c r="BA178" s="10">
        <v>3.0000000000000001E-3</v>
      </c>
      <c r="BB178" s="10">
        <v>5.1999999999999998E-2</v>
      </c>
      <c r="BC178" s="10">
        <v>2E-3</v>
      </c>
      <c r="BD178" s="10">
        <v>8.7799999999999994</v>
      </c>
      <c r="BE178" s="10">
        <v>5.2999999999999999E-2</v>
      </c>
      <c r="BF178" s="10" t="s">
        <v>121</v>
      </c>
      <c r="BG178" s="10">
        <v>4.0000000000000001E-3</v>
      </c>
      <c r="BH178" s="10" t="s">
        <v>121</v>
      </c>
      <c r="BI178" s="10">
        <v>0.64900000000000002</v>
      </c>
      <c r="BJ178" s="10">
        <v>5.0000000000000001E-3</v>
      </c>
      <c r="BK178" s="10">
        <v>2E-3</v>
      </c>
      <c r="BL178" s="10" t="s">
        <v>121</v>
      </c>
      <c r="BM178" s="10">
        <v>2E-3</v>
      </c>
      <c r="BN178" s="10">
        <v>6.7000000000000004E-2</v>
      </c>
      <c r="BO178" s="10">
        <v>6.0000000000000001E-3</v>
      </c>
      <c r="BP178" s="10">
        <v>77.010999999999996</v>
      </c>
      <c r="BQ178" s="10">
        <v>0.10199999999999999</v>
      </c>
      <c r="BR178" s="10" t="s">
        <v>121</v>
      </c>
      <c r="BS178" s="10">
        <v>2E-3</v>
      </c>
      <c r="BT178" s="10">
        <v>4.3639999999999999</v>
      </c>
      <c r="BU178" s="10">
        <v>9.5000000000000001E-2</v>
      </c>
      <c r="BV178" s="10">
        <v>0.80500000000000005</v>
      </c>
      <c r="BW178" s="10">
        <v>1.7999999999999999E-2</v>
      </c>
      <c r="BX178" s="10" t="s">
        <v>121</v>
      </c>
      <c r="BY178" s="10">
        <v>1.2999999999999999E-2</v>
      </c>
      <c r="BZ178" s="10">
        <v>0.58299999999999996</v>
      </c>
      <c r="CA178" s="10">
        <v>0.03</v>
      </c>
      <c r="CB178" s="10" t="s">
        <v>121</v>
      </c>
      <c r="CC178" s="10">
        <v>8.4190000000000005</v>
      </c>
      <c r="CD178" s="10">
        <v>0.307</v>
      </c>
      <c r="CE178" s="10">
        <v>8.9999999999999993E-3</v>
      </c>
      <c r="CF178" s="10" t="s">
        <v>121</v>
      </c>
      <c r="CG178" s="10">
        <v>2E-3</v>
      </c>
      <c r="CH178" s="10" t="s">
        <v>121</v>
      </c>
      <c r="CI178" s="10">
        <v>2E-3</v>
      </c>
      <c r="CJ178" s="10">
        <v>0.127</v>
      </c>
      <c r="CK178" s="10">
        <v>4.2999999999999997E-2</v>
      </c>
      <c r="CL178" s="10" t="s">
        <v>121</v>
      </c>
      <c r="CM178" s="10">
        <v>2E-3</v>
      </c>
      <c r="CN178" s="10">
        <v>3.0000000000000001E-3</v>
      </c>
      <c r="CO178" s="10">
        <v>1E-3</v>
      </c>
      <c r="CP178" s="10">
        <v>0.77400000000000002</v>
      </c>
      <c r="CQ178" s="10">
        <v>2.4E-2</v>
      </c>
      <c r="CR178" s="10" t="s">
        <v>121</v>
      </c>
      <c r="CS178" s="10">
        <v>2E-3</v>
      </c>
      <c r="CT178" s="10">
        <v>3.2080000000000002</v>
      </c>
      <c r="CU178" s="10">
        <v>0.191</v>
      </c>
      <c r="CV178" s="10">
        <v>8.0000000000000002E-3</v>
      </c>
      <c r="CW178" s="10">
        <v>1E-3</v>
      </c>
      <c r="CX178" s="10">
        <v>0.13600000000000001</v>
      </c>
      <c r="CY178" s="10">
        <v>1.2999999999999999E-2</v>
      </c>
      <c r="CZ178" s="10" t="s">
        <v>121</v>
      </c>
      <c r="DA178" s="10">
        <v>2E-3</v>
      </c>
      <c r="DB178" s="10">
        <v>0.13100000000000001</v>
      </c>
      <c r="DC178" s="10">
        <v>6.0000000000000001E-3</v>
      </c>
      <c r="DD178" s="10" t="s">
        <v>121</v>
      </c>
      <c r="DE178" s="10">
        <v>1.7999999999999999E-2</v>
      </c>
      <c r="DF178" s="10">
        <v>2.6680000000000001</v>
      </c>
      <c r="DG178" s="10">
        <v>2.1000000000000001E-2</v>
      </c>
      <c r="DH178" s="10">
        <v>1.2E-2</v>
      </c>
      <c r="DI178" s="98">
        <v>1E-3</v>
      </c>
      <c r="DJ178" s="10">
        <v>8.0000000000000002E-3</v>
      </c>
      <c r="DK178" s="10">
        <v>1E-3</v>
      </c>
      <c r="DL178" s="61" t="str">
        <f t="shared" ref="DL178:DL245" si="4">AO182</f>
        <v>DK III 2562 17.01.2022</v>
      </c>
      <c r="DM178" s="10">
        <v>-6.0114833215717103E-2</v>
      </c>
      <c r="DN178" s="10">
        <v>3.33352874132068E-2</v>
      </c>
      <c r="DO178" s="10">
        <v>3.86352439369222E-3</v>
      </c>
      <c r="DP178" s="10">
        <v>7.4192332133578606E-2</v>
      </c>
      <c r="DQ178" s="10">
        <v>5.2546911178978799E-2</v>
      </c>
      <c r="DR178" s="10">
        <v>-0.15012648693751199</v>
      </c>
      <c r="DS178" s="10">
        <v>-6.7271810899301607E-2</v>
      </c>
      <c r="DT178" s="10">
        <v>1.4901481552072201E-3</v>
      </c>
      <c r="DU178" s="10">
        <v>4.5058046841989999E-4</v>
      </c>
      <c r="DV178" s="10">
        <v>-0.18714285192994001</v>
      </c>
      <c r="DW178" s="10">
        <v>0.20235071698660601</v>
      </c>
      <c r="DX178" s="10">
        <v>-1.8568760823129599E-2</v>
      </c>
      <c r="DY178" s="10">
        <v>-1.16490899431355</v>
      </c>
      <c r="DZ178" s="10">
        <v>22.879301632950298</v>
      </c>
      <c r="EA178" s="10">
        <v>16.579368627012901</v>
      </c>
      <c r="EB178" s="10">
        <v>-5.6485115757216701E-2</v>
      </c>
    </row>
    <row r="179" spans="1:132">
      <c r="A179" s="11">
        <v>44578</v>
      </c>
      <c r="B179" s="64">
        <v>2600</v>
      </c>
      <c r="C179" s="25" t="s">
        <v>125</v>
      </c>
      <c r="D179" s="21">
        <v>32</v>
      </c>
      <c r="E179" s="2">
        <v>100</v>
      </c>
      <c r="F179" s="2">
        <v>68</v>
      </c>
      <c r="H179" s="3">
        <f>((F179)/(E179/100))</f>
        <v>68</v>
      </c>
      <c r="I179" s="4">
        <f>E179/F179</f>
        <v>1.4705882352941178</v>
      </c>
      <c r="J179" s="4" t="e">
        <f>100/G179</f>
        <v>#DIV/0!</v>
      </c>
      <c r="N179" s="37" t="e">
        <f>M179/(K179/100)</f>
        <v>#DIV/0!</v>
      </c>
      <c r="O179" s="37" t="e">
        <f>N179/J179</f>
        <v>#DIV/0!</v>
      </c>
      <c r="P179" s="5" t="e">
        <f>M179/(L179/100)</f>
        <v>#DIV/0!</v>
      </c>
      <c r="Q179" s="5" t="e">
        <f>P179*I179</f>
        <v>#DIV/0!</v>
      </c>
      <c r="U179" s="15" t="e">
        <f>100-(T179-R179)/S179*100</f>
        <v>#DIV/0!</v>
      </c>
      <c r="V179" s="21">
        <v>0.72799999999999998</v>
      </c>
      <c r="X179" s="2">
        <v>11.92</v>
      </c>
      <c r="Y179" s="2">
        <v>5.58</v>
      </c>
      <c r="Z179" s="21">
        <v>1949</v>
      </c>
      <c r="AB179" s="14" t="e">
        <f>((AE179-AC179)*(1000/AD179))*1000</f>
        <v>#DIV/0!</v>
      </c>
      <c r="AF179" s="7" t="e">
        <f>#REF!*0.8</f>
        <v>#REF!</v>
      </c>
      <c r="AG179" s="2">
        <v>147</v>
      </c>
      <c r="AH179" s="8">
        <f>((AG179)*(H179/100))</f>
        <v>99.960000000000008</v>
      </c>
      <c r="AI179" s="7">
        <f>AG179/AH179</f>
        <v>1.4705882352941175</v>
      </c>
      <c r="AJ179" s="6">
        <v>44.98</v>
      </c>
      <c r="AK179" s="2">
        <v>0.01</v>
      </c>
      <c r="AO179" s="20" t="s">
        <v>964</v>
      </c>
      <c r="AP179" s="10">
        <v>0.40699999999999997</v>
      </c>
      <c r="AQ179" s="10">
        <v>5.0000000000000001E-3</v>
      </c>
      <c r="AR179" s="10" t="s">
        <v>121</v>
      </c>
      <c r="AS179" s="10">
        <v>7.0000000000000001E-3</v>
      </c>
      <c r="AT179" s="10">
        <v>0.10100000000000001</v>
      </c>
      <c r="AU179" s="10">
        <v>4.0000000000000001E-3</v>
      </c>
      <c r="AV179" s="10">
        <v>0.107</v>
      </c>
      <c r="AW179" s="10">
        <v>3.0000000000000001E-3</v>
      </c>
      <c r="AX179" s="10">
        <v>3.2000000000000001E-2</v>
      </c>
      <c r="AY179" s="10">
        <v>2E-3</v>
      </c>
      <c r="AZ179" s="10">
        <v>1.7999999999999999E-2</v>
      </c>
      <c r="BA179" s="10">
        <v>2E-3</v>
      </c>
      <c r="BB179" s="10">
        <v>0.161</v>
      </c>
      <c r="BC179" s="10">
        <v>4.0000000000000001E-3</v>
      </c>
      <c r="BD179" s="10">
        <v>0.36399999999999999</v>
      </c>
      <c r="BE179" s="10">
        <v>8.9999999999999993E-3</v>
      </c>
      <c r="BF179" s="10" t="s">
        <v>121</v>
      </c>
      <c r="BG179" s="10">
        <v>4.0000000000000001E-3</v>
      </c>
      <c r="BH179" s="10" t="s">
        <v>121</v>
      </c>
      <c r="BI179" s="10">
        <v>4.8049999999999997</v>
      </c>
      <c r="BJ179" s="10" t="s">
        <v>121</v>
      </c>
      <c r="BK179" s="10">
        <v>5.0000000000000001E-3</v>
      </c>
      <c r="BL179" s="10" t="s">
        <v>121</v>
      </c>
      <c r="BM179" s="10">
        <v>2E-3</v>
      </c>
      <c r="BN179" s="10">
        <v>3.2000000000000001E-2</v>
      </c>
      <c r="BO179" s="10">
        <v>8.0000000000000002E-3</v>
      </c>
      <c r="BP179" s="10">
        <v>57.244999999999997</v>
      </c>
      <c r="BQ179" s="10">
        <v>0.17499999999999999</v>
      </c>
      <c r="BR179" s="10" t="s">
        <v>121</v>
      </c>
      <c r="BS179" s="10">
        <v>3.0000000000000001E-3</v>
      </c>
      <c r="BT179" s="10">
        <v>1.2430000000000001</v>
      </c>
      <c r="BU179" s="10">
        <v>4.9000000000000002E-2</v>
      </c>
      <c r="BV179" s="10">
        <v>28.975999999999999</v>
      </c>
      <c r="BW179" s="10">
        <v>0.35799999999999998</v>
      </c>
      <c r="BX179" s="10" t="s">
        <v>121</v>
      </c>
      <c r="BY179" s="10">
        <v>4.0000000000000001E-3</v>
      </c>
      <c r="BZ179" s="10">
        <v>3.4550000000000001</v>
      </c>
      <c r="CA179" s="10">
        <v>5.1999999999999998E-2</v>
      </c>
      <c r="CB179" s="10" t="s">
        <v>121</v>
      </c>
      <c r="CC179" s="10">
        <v>24.285</v>
      </c>
      <c r="CD179" s="10">
        <v>1.4E-2</v>
      </c>
      <c r="CE179" s="10">
        <v>4.0000000000000001E-3</v>
      </c>
      <c r="CF179" s="10" t="s">
        <v>121</v>
      </c>
      <c r="CG179" s="10">
        <v>2E-3</v>
      </c>
      <c r="CH179" s="10" t="s">
        <v>121</v>
      </c>
      <c r="CI179" s="10">
        <v>2E-3</v>
      </c>
      <c r="CJ179" s="10" t="s">
        <v>121</v>
      </c>
      <c r="CK179" s="10">
        <v>0.35</v>
      </c>
      <c r="CL179" s="10" t="s">
        <v>121</v>
      </c>
      <c r="CM179" s="10">
        <v>2E-3</v>
      </c>
      <c r="CN179" s="10">
        <v>1.0999999999999999E-2</v>
      </c>
      <c r="CO179" s="10">
        <v>1E-3</v>
      </c>
      <c r="CP179" s="10">
        <v>3.7869999999999999</v>
      </c>
      <c r="CQ179" s="10">
        <v>0.106</v>
      </c>
      <c r="CR179" s="10" t="s">
        <v>121</v>
      </c>
      <c r="CS179" s="10">
        <v>2E-3</v>
      </c>
      <c r="CT179" s="10">
        <v>1.7809999999999999</v>
      </c>
      <c r="CU179" s="10">
        <v>0.42699999999999999</v>
      </c>
      <c r="CV179" s="10">
        <v>6.0000000000000001E-3</v>
      </c>
      <c r="CW179" s="10">
        <v>1E-3</v>
      </c>
      <c r="CX179" s="10">
        <v>7.9000000000000001E-2</v>
      </c>
      <c r="CY179" s="10">
        <v>6.0000000000000001E-3</v>
      </c>
      <c r="CZ179" s="10" t="s">
        <v>121</v>
      </c>
      <c r="DA179" s="10">
        <v>3.0000000000000001E-3</v>
      </c>
      <c r="DB179" s="10" t="s">
        <v>121</v>
      </c>
      <c r="DC179" s="10">
        <v>3.0000000000000001E-3</v>
      </c>
      <c r="DD179" s="10">
        <v>0.05</v>
      </c>
      <c r="DE179" s="10">
        <v>1.0999999999999999E-2</v>
      </c>
      <c r="DF179" s="10">
        <v>1.9590000000000001</v>
      </c>
      <c r="DG179" s="10">
        <v>1.6E-2</v>
      </c>
      <c r="DH179" s="10">
        <v>4.0000000000000001E-3</v>
      </c>
      <c r="DI179" s="98">
        <v>1E-3</v>
      </c>
      <c r="DJ179" s="10">
        <v>0.16400000000000001</v>
      </c>
      <c r="DK179" s="10">
        <v>2E-3</v>
      </c>
      <c r="DL179" s="61" t="str">
        <f t="shared" si="4"/>
        <v>Sita 18.01.2022</v>
      </c>
    </row>
    <row r="180" spans="1:132">
      <c r="A180" s="11">
        <v>44578</v>
      </c>
      <c r="B180" s="64" t="s">
        <v>120</v>
      </c>
      <c r="C180" s="25" t="s">
        <v>125</v>
      </c>
      <c r="D180" s="21">
        <v>39</v>
      </c>
      <c r="E180" s="2">
        <v>100</v>
      </c>
      <c r="F180" s="2">
        <v>61</v>
      </c>
      <c r="H180" s="3">
        <f>((F180)/(E180/100))</f>
        <v>61</v>
      </c>
      <c r="I180" s="4">
        <f>E180/F180</f>
        <v>1.639344262295082</v>
      </c>
      <c r="J180" s="4" t="e">
        <f>100/G180</f>
        <v>#DIV/0!</v>
      </c>
      <c r="N180" s="37" t="e">
        <f>M180/(K180/100)</f>
        <v>#DIV/0!</v>
      </c>
      <c r="O180" s="37" t="e">
        <f>N180/J180</f>
        <v>#DIV/0!</v>
      </c>
      <c r="P180" s="5" t="e">
        <f>M180/(L180/100)</f>
        <v>#DIV/0!</v>
      </c>
      <c r="Q180" s="5" t="e">
        <f>P180*I180</f>
        <v>#DIV/0!</v>
      </c>
      <c r="U180" s="15" t="e">
        <f>100-(T180-R180)/S180*100</f>
        <v>#DIV/0!</v>
      </c>
      <c r="V180" s="21">
        <v>2.1589999999999998</v>
      </c>
      <c r="X180" s="2">
        <v>10.98</v>
      </c>
      <c r="Y180" s="2">
        <v>10.44</v>
      </c>
      <c r="Z180" s="21">
        <v>3416</v>
      </c>
      <c r="AB180" s="14" t="e">
        <f>((AE180-AC180)*(1000/AD180))*1000</f>
        <v>#DIV/0!</v>
      </c>
      <c r="AF180" s="7" t="e">
        <f>#REF!*0.8</f>
        <v>#REF!</v>
      </c>
      <c r="AG180" s="2">
        <v>165</v>
      </c>
      <c r="AH180" s="8">
        <f>((AG180)*(H180/100))</f>
        <v>100.64999999999999</v>
      </c>
      <c r="AI180" s="7">
        <f>AG180/AH180</f>
        <v>1.639344262295082</v>
      </c>
      <c r="AJ180" s="6">
        <v>51.3</v>
      </c>
      <c r="AK180" s="2">
        <v>0.622</v>
      </c>
      <c r="AO180" s="20" t="s">
        <v>965</v>
      </c>
      <c r="DI180" s="99"/>
      <c r="DL180" s="61" t="str">
        <f t="shared" si="4"/>
        <v>VNE 2127 18.01.2022</v>
      </c>
    </row>
    <row r="181" spans="1:132">
      <c r="A181" s="11">
        <v>44578</v>
      </c>
      <c r="B181" s="64"/>
      <c r="C181" s="25" t="s">
        <v>117</v>
      </c>
      <c r="H181" s="3" t="e">
        <f>((F181)/(E181/100))</f>
        <v>#DIV/0!</v>
      </c>
      <c r="I181" s="4" t="e">
        <f>E181/F181</f>
        <v>#DIV/0!</v>
      </c>
      <c r="J181" s="4" t="e">
        <f>100/G181</f>
        <v>#DIV/0!</v>
      </c>
      <c r="N181" s="37" t="e">
        <f>M181/(K181/100)</f>
        <v>#DIV/0!</v>
      </c>
      <c r="O181" s="37" t="e">
        <f>N181/J181</f>
        <v>#DIV/0!</v>
      </c>
      <c r="P181" s="5" t="e">
        <f>M181/(L181/100)</f>
        <v>#DIV/0!</v>
      </c>
      <c r="Q181" s="5" t="e">
        <f>P181*I181</f>
        <v>#DIV/0!</v>
      </c>
      <c r="U181" s="15" t="e">
        <f>100-(T181-R181)/S181*100</f>
        <v>#DIV/0!</v>
      </c>
      <c r="X181" s="2">
        <v>12.2</v>
      </c>
      <c r="AB181" s="14" t="e">
        <f>((AE181-AC181)*(1000/AD181))*1000</f>
        <v>#DIV/0!</v>
      </c>
      <c r="AF181" s="7" t="e">
        <f>#REF!*0.8</f>
        <v>#REF!</v>
      </c>
      <c r="AG181" s="2">
        <v>60</v>
      </c>
      <c r="AH181" s="8" t="e">
        <f>((AG181)*(H181/100))</f>
        <v>#DIV/0!</v>
      </c>
      <c r="AI181" s="7" t="e">
        <f>AG181/AH181</f>
        <v>#DIV/0!</v>
      </c>
      <c r="AO181" s="20" t="s">
        <v>117</v>
      </c>
      <c r="DI181" s="99"/>
      <c r="DL181" s="61">
        <f t="shared" si="4"/>
        <v>0</v>
      </c>
    </row>
    <row r="182" spans="1:132">
      <c r="A182" s="11">
        <v>44578</v>
      </c>
      <c r="B182" s="64">
        <v>2562</v>
      </c>
      <c r="C182" s="25" t="s">
        <v>125</v>
      </c>
      <c r="D182" s="21">
        <v>42</v>
      </c>
      <c r="E182" s="2">
        <v>100</v>
      </c>
      <c r="F182" s="2">
        <v>58</v>
      </c>
      <c r="H182" s="3">
        <f>((F182)/(E182/100))</f>
        <v>58</v>
      </c>
      <c r="I182" s="4">
        <f>E182/F182</f>
        <v>1.7241379310344827</v>
      </c>
      <c r="J182" s="4" t="e">
        <f>100/G182</f>
        <v>#DIV/0!</v>
      </c>
      <c r="N182" s="37" t="e">
        <f>M182/(K182/100)</f>
        <v>#DIV/0!</v>
      </c>
      <c r="O182" s="37" t="e">
        <f>N182/J182</f>
        <v>#DIV/0!</v>
      </c>
      <c r="P182" s="5" t="e">
        <f>M182/(L182/100)</f>
        <v>#DIV/0!</v>
      </c>
      <c r="Q182" s="5" t="e">
        <f>P182*I182</f>
        <v>#DIV/0!</v>
      </c>
      <c r="U182" s="15" t="e">
        <f>100-(T182-R182)/S182*100</f>
        <v>#DIV/0!</v>
      </c>
      <c r="V182" s="21">
        <v>3.552</v>
      </c>
      <c r="X182" s="2">
        <v>11.76</v>
      </c>
      <c r="Y182" s="2">
        <v>8.7100000000000009</v>
      </c>
      <c r="Z182" s="21">
        <v>2998</v>
      </c>
      <c r="AB182" s="14" t="e">
        <f>((AE182-AC182)*(1000/AD182))*1000</f>
        <v>#DIV/0!</v>
      </c>
      <c r="AF182" s="7" t="e">
        <f>#REF!*0.8</f>
        <v>#REF!</v>
      </c>
      <c r="AG182" s="2">
        <v>174</v>
      </c>
      <c r="AH182" s="8">
        <f>((AG182)*(H182/100))</f>
        <v>100.91999999999999</v>
      </c>
      <c r="AI182" s="7">
        <f>AG182/AH182</f>
        <v>1.7241379310344829</v>
      </c>
      <c r="AJ182" s="6">
        <v>65.66</v>
      </c>
      <c r="AK182" s="2">
        <v>5.2999999999999999E-2</v>
      </c>
      <c r="AO182" s="20" t="s">
        <v>966</v>
      </c>
      <c r="DI182" s="99"/>
      <c r="DL182" s="61">
        <f t="shared" si="4"/>
        <v>0</v>
      </c>
    </row>
    <row r="183" spans="1:132">
      <c r="A183" s="11">
        <v>44579</v>
      </c>
      <c r="B183" s="64"/>
      <c r="C183" s="25" t="s">
        <v>727</v>
      </c>
      <c r="H183" s="3" t="e">
        <f>((F183)/(E183/100))</f>
        <v>#DIV/0!</v>
      </c>
      <c r="I183" s="4" t="e">
        <f>E183/F183</f>
        <v>#DIV/0!</v>
      </c>
      <c r="J183" s="4" t="e">
        <f>100/G183</f>
        <v>#DIV/0!</v>
      </c>
      <c r="N183" s="37" t="e">
        <f>M183/(K183/100)</f>
        <v>#DIV/0!</v>
      </c>
      <c r="O183" s="37" t="e">
        <f>N183/J183</f>
        <v>#DIV/0!</v>
      </c>
      <c r="P183" s="5" t="e">
        <f>M183/(L183/100)</f>
        <v>#DIV/0!</v>
      </c>
      <c r="Q183" s="5" t="e">
        <f>P183*I183</f>
        <v>#DIV/0!</v>
      </c>
      <c r="U183" s="15" t="e">
        <f>100-(T183-R183)/S183*100</f>
        <v>#DIV/0!</v>
      </c>
      <c r="AB183" s="14" t="e">
        <f>((AE183-AC183)*(1000/AD183))*1000</f>
        <v>#DIV/0!</v>
      </c>
      <c r="AF183" s="7" t="e">
        <f>#REF!*0.8</f>
        <v>#REF!</v>
      </c>
      <c r="AH183" s="8" t="e">
        <f>((AG183)*(H183/100))</f>
        <v>#DIV/0!</v>
      </c>
      <c r="AI183" s="7" t="e">
        <f>AG183/AH183</f>
        <v>#DIV/0!</v>
      </c>
      <c r="AO183" s="20" t="s">
        <v>967</v>
      </c>
      <c r="DI183" s="99"/>
      <c r="DL183" s="61">
        <f t="shared" si="4"/>
        <v>0</v>
      </c>
      <c r="DM183" s="10">
        <v>0.26640919321883999</v>
      </c>
      <c r="DN183" s="10">
        <v>-4.8004205155643001E-3</v>
      </c>
      <c r="DO183" s="10">
        <v>7.6618068343931901E-3</v>
      </c>
      <c r="DP183" s="10">
        <v>4.7166289806437799E-2</v>
      </c>
      <c r="DQ183" s="10">
        <v>2.6428839389125599E-2</v>
      </c>
      <c r="DR183" s="10">
        <v>1.0983882544354899</v>
      </c>
      <c r="DS183" s="10">
        <v>6.8373507255333102E-2</v>
      </c>
      <c r="DT183" s="10">
        <v>5.51327918923087E-2</v>
      </c>
      <c r="DU183" s="10">
        <v>4.09986513267964E-2</v>
      </c>
      <c r="DV183" s="10">
        <v>0.32961753615327</v>
      </c>
      <c r="DW183" s="10">
        <v>-0.13404011830059701</v>
      </c>
      <c r="DX183" s="10">
        <v>1.1352729161564899E-2</v>
      </c>
      <c r="DY183" s="10">
        <v>0.47758880812549198</v>
      </c>
      <c r="DZ183" s="10">
        <v>45.450562493031697</v>
      </c>
      <c r="EA183" s="10">
        <v>46.378526822503098</v>
      </c>
      <c r="EB183" s="10">
        <v>0.13403947488769299</v>
      </c>
    </row>
    <row r="184" spans="1:132">
      <c r="A184" s="11">
        <v>44579</v>
      </c>
      <c r="B184" s="64" t="s">
        <v>84</v>
      </c>
      <c r="C184" s="25" t="s">
        <v>830</v>
      </c>
      <c r="H184" s="3" t="e">
        <f>((F184)/(E184/100))</f>
        <v>#DIV/0!</v>
      </c>
      <c r="I184" s="4" t="e">
        <f>E184/F184</f>
        <v>#DIV/0!</v>
      </c>
      <c r="J184" s="4" t="e">
        <f>100/G184</f>
        <v>#DIV/0!</v>
      </c>
      <c r="N184" s="37" t="e">
        <f>M184/(K184/100)</f>
        <v>#DIV/0!</v>
      </c>
      <c r="O184" s="37" t="e">
        <f>N184/J184</f>
        <v>#DIV/0!</v>
      </c>
      <c r="P184" s="5" t="e">
        <f>M184/(L184/100)</f>
        <v>#DIV/0!</v>
      </c>
      <c r="Q184" s="5" t="e">
        <f>P184*I184</f>
        <v>#DIV/0!</v>
      </c>
      <c r="U184" s="15" t="e">
        <f>100-(T184-R184)/S184*100</f>
        <v>#DIV/0!</v>
      </c>
      <c r="X184" s="2">
        <v>11.5</v>
      </c>
      <c r="Y184" s="2">
        <v>2.84</v>
      </c>
      <c r="Z184" s="20" t="s">
        <v>907</v>
      </c>
      <c r="AB184" s="14" t="e">
        <f>((AE184-AC184)*(1000/AD184))*1000</f>
        <v>#DIV/0!</v>
      </c>
      <c r="AF184" s="7" t="e">
        <f>#REF!*0.8</f>
        <v>#REF!</v>
      </c>
      <c r="AH184" s="8" t="e">
        <f>((AG184)*(H184/100))</f>
        <v>#DIV/0!</v>
      </c>
      <c r="AI184" s="7" t="e">
        <f>AG184/AH184</f>
        <v>#DIV/0!</v>
      </c>
      <c r="AO184" s="20" t="s">
        <v>968</v>
      </c>
      <c r="DI184" s="99"/>
      <c r="DL184" s="61">
        <f t="shared" si="4"/>
        <v>0</v>
      </c>
      <c r="DM184" s="10">
        <v>57.814646749018202</v>
      </c>
      <c r="DN184" s="10">
        <v>-1.8421415488925501E-2</v>
      </c>
      <c r="DO184" s="10">
        <v>5.6107232485448997E-3</v>
      </c>
      <c r="DP184" s="10">
        <v>6.3491717401544204E-2</v>
      </c>
      <c r="DQ184" s="10">
        <v>4.8967244408740403E-2</v>
      </c>
      <c r="DR184" s="10">
        <v>2.3264019614801499</v>
      </c>
      <c r="DS184" s="10">
        <v>0.14970588798703199</v>
      </c>
      <c r="DT184" s="10">
        <v>1.0344232925961099E-3</v>
      </c>
      <c r="DU184" s="10">
        <v>3.99368016842978E-2</v>
      </c>
      <c r="DV184" s="10">
        <v>0.39289866932197798</v>
      </c>
      <c r="DW184" s="10">
        <v>-8.0975532997840799E-2</v>
      </c>
      <c r="DX184" s="10">
        <v>4.5985013405362499E-2</v>
      </c>
      <c r="DY184" s="10">
        <v>1.06308392244105</v>
      </c>
      <c r="DZ184" s="10">
        <v>14.243890278386999</v>
      </c>
      <c r="EA184" s="10">
        <v>13.563855452999</v>
      </c>
      <c r="EB184" s="10">
        <v>-8.3348851981170907E-3</v>
      </c>
    </row>
    <row r="185" spans="1:132">
      <c r="A185" s="11">
        <v>44579</v>
      </c>
      <c r="B185" s="64" t="s">
        <v>969</v>
      </c>
      <c r="C185" s="25" t="s">
        <v>741</v>
      </c>
      <c r="H185" s="3" t="e">
        <f>((F185)/(E185/100))</f>
        <v>#DIV/0!</v>
      </c>
      <c r="I185" s="4" t="e">
        <f>E185/F185</f>
        <v>#DIV/0!</v>
      </c>
      <c r="J185" s="4" t="e">
        <f>100/G185</f>
        <v>#DIV/0!</v>
      </c>
      <c r="N185" s="37" t="e">
        <f>M185/(K185/100)</f>
        <v>#DIV/0!</v>
      </c>
      <c r="O185" s="37" t="e">
        <f>N185/J185</f>
        <v>#DIV/0!</v>
      </c>
      <c r="P185" s="5" t="e">
        <f>M185/(L185/100)</f>
        <v>#DIV/0!</v>
      </c>
      <c r="Q185" s="5" t="e">
        <f>P185*I185</f>
        <v>#DIV/0!</v>
      </c>
      <c r="U185" s="15" t="e">
        <f>100-(T185-R185)/S185*100</f>
        <v>#DIV/0!</v>
      </c>
      <c r="X185" s="2">
        <v>12.5</v>
      </c>
      <c r="Y185" s="2">
        <v>17.2</v>
      </c>
      <c r="Z185" s="21">
        <v>3005</v>
      </c>
      <c r="AB185" s="14" t="e">
        <f>((AE185-AC185)*(1000/AD185))*1000</f>
        <v>#DIV/0!</v>
      </c>
      <c r="AF185" s="7" t="e">
        <f>#REF!*0.8</f>
        <v>#REF!</v>
      </c>
      <c r="AH185" s="8" t="e">
        <f>((AG185)*(H185/100))</f>
        <v>#DIV/0!</v>
      </c>
      <c r="AI185" s="7" t="e">
        <f>AG185/AH185</f>
        <v>#DIV/0!</v>
      </c>
      <c r="DI185" s="99"/>
      <c r="DL185" s="61">
        <f t="shared" si="4"/>
        <v>0</v>
      </c>
    </row>
    <row r="186" spans="1:132">
      <c r="A186" s="11">
        <v>44579</v>
      </c>
      <c r="B186" s="64" t="s">
        <v>970</v>
      </c>
      <c r="C186" s="25" t="s">
        <v>741</v>
      </c>
      <c r="H186" s="3" t="e">
        <f>((F186)/(E186/100))</f>
        <v>#DIV/0!</v>
      </c>
      <c r="I186" s="4" t="e">
        <f>E186/F186</f>
        <v>#DIV/0!</v>
      </c>
      <c r="J186" s="4" t="e">
        <f>100/G186</f>
        <v>#DIV/0!</v>
      </c>
      <c r="N186" s="37" t="e">
        <f>M186/(K186/100)</f>
        <v>#DIV/0!</v>
      </c>
      <c r="O186" s="37" t="e">
        <f>N186/J186</f>
        <v>#DIV/0!</v>
      </c>
      <c r="P186" s="5" t="e">
        <f>M186/(L186/100)</f>
        <v>#DIV/0!</v>
      </c>
      <c r="Q186" s="5" t="e">
        <f>P186*I186</f>
        <v>#DIV/0!</v>
      </c>
      <c r="U186" s="15" t="e">
        <f>100-(T186-R186)/S186*100</f>
        <v>#DIV/0!</v>
      </c>
      <c r="X186" s="2">
        <v>12.5</v>
      </c>
      <c r="Y186" s="2">
        <v>18.47</v>
      </c>
      <c r="Z186" s="21">
        <v>3538</v>
      </c>
      <c r="AB186" s="14" t="e">
        <f>((AE186-AC186)*(1000/AD186))*1000</f>
        <v>#DIV/0!</v>
      </c>
      <c r="AF186" s="7" t="e">
        <f>#REF!*0.8</f>
        <v>#REF!</v>
      </c>
      <c r="AH186" s="8" t="e">
        <f>((AG186)*(H186/100))</f>
        <v>#DIV/0!</v>
      </c>
      <c r="AI186" s="7" t="e">
        <f>AG186/AH186</f>
        <v>#DIV/0!</v>
      </c>
      <c r="AP186" s="10">
        <v>4.3999999999999997E-2</v>
      </c>
      <c r="AQ186" s="10">
        <v>1E-3</v>
      </c>
      <c r="AR186" s="10">
        <v>1.2999999999999999E-2</v>
      </c>
      <c r="AS186" s="10">
        <v>2E-3</v>
      </c>
      <c r="AT186" s="10">
        <v>6.0000000000000001E-3</v>
      </c>
      <c r="AU186" s="10">
        <v>2E-3</v>
      </c>
      <c r="AV186" s="10">
        <v>0.02</v>
      </c>
      <c r="AW186" s="10">
        <v>1E-3</v>
      </c>
      <c r="AX186" s="10">
        <v>2E-3</v>
      </c>
      <c r="AY186" s="10">
        <v>1E-3</v>
      </c>
      <c r="AZ186" s="10">
        <v>1.7000000000000001E-2</v>
      </c>
      <c r="BA186" s="10">
        <v>2E-3</v>
      </c>
      <c r="BB186" s="10">
        <v>9.0999999999999998E-2</v>
      </c>
      <c r="BC186" s="10">
        <v>2E-3</v>
      </c>
      <c r="BD186" s="10">
        <v>4.0910000000000002</v>
      </c>
      <c r="BE186" s="10">
        <v>2.7E-2</v>
      </c>
      <c r="BF186" s="10" t="s">
        <v>121</v>
      </c>
      <c r="BG186" s="10">
        <v>2E-3</v>
      </c>
      <c r="BH186" s="10">
        <v>2.944</v>
      </c>
      <c r="BI186" s="10">
        <v>0.65600000000000003</v>
      </c>
      <c r="BJ186" s="10" t="s">
        <v>121</v>
      </c>
      <c r="BK186" s="10">
        <v>2E-3</v>
      </c>
      <c r="BL186" s="10" t="s">
        <v>121</v>
      </c>
      <c r="BM186" s="10">
        <v>2E-3</v>
      </c>
      <c r="BN186" s="10">
        <v>9.7000000000000003E-2</v>
      </c>
      <c r="BO186" s="10">
        <v>6.0000000000000001E-3</v>
      </c>
      <c r="BP186" s="10">
        <v>71.024000000000001</v>
      </c>
      <c r="BQ186" s="10">
        <v>0.107</v>
      </c>
      <c r="BR186" s="10">
        <v>2E-3</v>
      </c>
      <c r="BS186" s="10">
        <v>1E-3</v>
      </c>
      <c r="BT186" s="10">
        <v>11.278</v>
      </c>
      <c r="BU186" s="10">
        <v>0.115</v>
      </c>
      <c r="BV186" s="10">
        <v>0.503</v>
      </c>
      <c r="BW186" s="10">
        <v>1.4E-2</v>
      </c>
      <c r="BX186" s="10" t="s">
        <v>121</v>
      </c>
      <c r="BY186" s="10">
        <v>8.9999999999999993E-3</v>
      </c>
      <c r="BZ186" s="10">
        <v>0.44400000000000001</v>
      </c>
      <c r="CA186" s="10">
        <v>2.3E-2</v>
      </c>
      <c r="CB186" s="10" t="s">
        <v>121</v>
      </c>
      <c r="CC186" s="10">
        <v>6.7670000000000003</v>
      </c>
      <c r="CD186" s="10">
        <v>0.126</v>
      </c>
      <c r="CE186" s="10">
        <v>6.0000000000000001E-3</v>
      </c>
      <c r="CF186" s="10" t="s">
        <v>121</v>
      </c>
      <c r="CG186" s="10">
        <v>2E-3</v>
      </c>
      <c r="CH186" s="10" t="s">
        <v>121</v>
      </c>
      <c r="CI186" s="10">
        <v>2E-3</v>
      </c>
      <c r="CJ186" s="10">
        <v>0.63900000000000001</v>
      </c>
      <c r="CK186" s="10">
        <v>5.8999999999999997E-2</v>
      </c>
      <c r="CL186" s="10" t="s">
        <v>121</v>
      </c>
      <c r="CM186" s="10">
        <v>2E-3</v>
      </c>
      <c r="CN186" s="10" t="s">
        <v>121</v>
      </c>
      <c r="CO186" s="10">
        <v>2E-3</v>
      </c>
      <c r="CP186" s="10">
        <v>1.139</v>
      </c>
      <c r="CQ186" s="10">
        <v>2.8000000000000001E-2</v>
      </c>
      <c r="CR186" s="10" t="s">
        <v>121</v>
      </c>
      <c r="CS186" s="10">
        <v>2E-3</v>
      </c>
      <c r="CT186" s="10">
        <v>6.1040000000000001</v>
      </c>
      <c r="CU186" s="10">
        <v>0.23799999999999999</v>
      </c>
      <c r="CV186" s="10">
        <v>2.3E-2</v>
      </c>
      <c r="CW186" s="10">
        <v>1E-3</v>
      </c>
      <c r="CX186" s="10">
        <v>0.64</v>
      </c>
      <c r="CY186" s="10">
        <v>1.4999999999999999E-2</v>
      </c>
      <c r="CZ186" s="10" t="s">
        <v>121</v>
      </c>
      <c r="DA186" s="10">
        <v>2E-3</v>
      </c>
      <c r="DB186" s="10">
        <v>3.9E-2</v>
      </c>
      <c r="DC186" s="10">
        <v>5.0000000000000001E-3</v>
      </c>
      <c r="DD186" s="10" t="s">
        <v>121</v>
      </c>
      <c r="DE186" s="10">
        <v>8.0000000000000002E-3</v>
      </c>
      <c r="DF186" s="10">
        <v>0.69199999999999995</v>
      </c>
      <c r="DG186" s="10">
        <v>6.0000000000000001E-3</v>
      </c>
      <c r="DH186" s="10">
        <v>8.9999999999999993E-3</v>
      </c>
      <c r="DI186" s="98">
        <v>1E-3</v>
      </c>
      <c r="DJ186" s="10">
        <v>6.0000000000000001E-3</v>
      </c>
      <c r="DK186" s="10">
        <v>1E-3</v>
      </c>
      <c r="DL186" s="61" t="str">
        <f t="shared" si="4"/>
        <v>DK III 2562 18.01.2022</v>
      </c>
      <c r="DM186" s="10">
        <v>0.52209070159813997</v>
      </c>
      <c r="DN186" s="10">
        <v>3.6182300511959899E-2</v>
      </c>
      <c r="DO186" s="10">
        <v>1.5533634471931601E-2</v>
      </c>
      <c r="DP186" s="10">
        <v>6.2263365756351198E-2</v>
      </c>
      <c r="DQ186" s="10">
        <v>1.1212615001503701</v>
      </c>
      <c r="DR186" s="10">
        <v>0.105188163215375</v>
      </c>
      <c r="DS186" s="10">
        <v>2.7981477023822698E-2</v>
      </c>
      <c r="DT186" s="10">
        <v>-1.6452849751079099E-3</v>
      </c>
      <c r="DU186" s="10">
        <v>1.6319833038718201E-2</v>
      </c>
      <c r="DV186" s="10">
        <v>0.34008176467737</v>
      </c>
      <c r="DW186" s="10">
        <v>0.101619629275989</v>
      </c>
      <c r="DX186" s="10">
        <v>3.2434743489793097E-2</v>
      </c>
      <c r="DY186" s="10">
        <v>0.15246440124774599</v>
      </c>
      <c r="DZ186" s="10">
        <v>231.59920859967701</v>
      </c>
      <c r="EA186" s="10">
        <v>336.26242312162702</v>
      </c>
      <c r="EB186" s="10">
        <v>0.25879979107708001</v>
      </c>
    </row>
    <row r="187" spans="1:132">
      <c r="A187" s="11">
        <v>44579</v>
      </c>
      <c r="B187" s="64" t="s">
        <v>971</v>
      </c>
      <c r="C187" s="25" t="s">
        <v>859</v>
      </c>
      <c r="H187" s="3" t="e">
        <f>((F187)/(E187/100))</f>
        <v>#DIV/0!</v>
      </c>
      <c r="I187" s="4" t="e">
        <f>E187/F187</f>
        <v>#DIV/0!</v>
      </c>
      <c r="J187" s="4" t="e">
        <f>100/G187</f>
        <v>#DIV/0!</v>
      </c>
      <c r="N187" s="37" t="e">
        <f>M187/(K187/100)</f>
        <v>#DIV/0!</v>
      </c>
      <c r="O187" s="37" t="e">
        <f>N187/J187</f>
        <v>#DIV/0!</v>
      </c>
      <c r="P187" s="5" t="e">
        <f>M187/(L187/100)</f>
        <v>#DIV/0!</v>
      </c>
      <c r="Q187" s="5" t="e">
        <f>P187*I187</f>
        <v>#DIV/0!</v>
      </c>
      <c r="U187" s="15" t="e">
        <f>100-(T187-R187)/S187*100</f>
        <v>#DIV/0!</v>
      </c>
      <c r="V187" s="21">
        <v>54.39</v>
      </c>
      <c r="X187" s="2">
        <v>8.41</v>
      </c>
      <c r="Y187" s="2">
        <v>9.52</v>
      </c>
      <c r="Z187" s="21">
        <v>3031</v>
      </c>
      <c r="AB187" s="14" t="e">
        <f>((AE187-AC187)*(1000/AD187))*1000</f>
        <v>#DIV/0!</v>
      </c>
      <c r="AF187" s="7" t="e">
        <f>#REF!*0.8</f>
        <v>#REF!</v>
      </c>
      <c r="AH187" s="8" t="e">
        <f>((AG187)*(H187/100))</f>
        <v>#DIV/0!</v>
      </c>
      <c r="AI187" s="7" t="e">
        <f>AG187/AH187</f>
        <v>#DIV/0!</v>
      </c>
      <c r="AJ187" s="6">
        <v>17.86</v>
      </c>
      <c r="AK187" s="2">
        <v>2.5999999999999999E-2</v>
      </c>
      <c r="DI187" s="99"/>
      <c r="DL187" s="61">
        <f t="shared" si="4"/>
        <v>0</v>
      </c>
    </row>
    <row r="188" spans="1:132">
      <c r="A188" s="11">
        <v>44579</v>
      </c>
      <c r="B188" s="64" t="s">
        <v>925</v>
      </c>
      <c r="C188" s="25" t="s">
        <v>859</v>
      </c>
      <c r="H188" s="3" t="e">
        <f>((F188)/(E188/100))</f>
        <v>#DIV/0!</v>
      </c>
      <c r="I188" s="4" t="e">
        <f>E188/F188</f>
        <v>#DIV/0!</v>
      </c>
      <c r="J188" s="4" t="e">
        <f>100/G188</f>
        <v>#DIV/0!</v>
      </c>
      <c r="N188" s="37" t="e">
        <f>M188/(K188/100)</f>
        <v>#DIV/0!</v>
      </c>
      <c r="O188" s="37" t="e">
        <f>N188/J188</f>
        <v>#DIV/0!</v>
      </c>
      <c r="P188" s="5" t="e">
        <f>M188/(L188/100)</f>
        <v>#DIV/0!</v>
      </c>
      <c r="Q188" s="5" t="e">
        <f>P188*I188</f>
        <v>#DIV/0!</v>
      </c>
      <c r="U188" s="15" t="e">
        <f>100-(T188-R188)/S188*100</f>
        <v>#DIV/0!</v>
      </c>
      <c r="AB188" s="14" t="e">
        <f>((AE188-AC188)*(1000/AD188))*1000</f>
        <v>#DIV/0!</v>
      </c>
      <c r="AF188" s="7" t="e">
        <f>#REF!*0.8</f>
        <v>#REF!</v>
      </c>
      <c r="AH188" s="8" t="e">
        <f>((AG188)*(H188/100))</f>
        <v>#DIV/0!</v>
      </c>
      <c r="AI188" s="7" t="e">
        <f>AG188/AH188</f>
        <v>#DIV/0!</v>
      </c>
      <c r="AK188" s="2">
        <v>4.9000000000000002E-2</v>
      </c>
      <c r="DI188" s="99"/>
      <c r="DL188" s="61">
        <f t="shared" si="4"/>
        <v>0</v>
      </c>
      <c r="DM188" s="10">
        <v>0.49021582009922599</v>
      </c>
      <c r="DN188" s="10">
        <v>-1.8611682734103501E-2</v>
      </c>
      <c r="DO188" s="10">
        <v>4.47488912356308E-3</v>
      </c>
      <c r="DP188" s="10">
        <v>8.4642092544031697E-2</v>
      </c>
      <c r="DQ188" s="10">
        <v>8.0163092912672901E-2</v>
      </c>
      <c r="DR188" s="10">
        <v>3.6117022683876998</v>
      </c>
      <c r="DS188" s="10">
        <v>3.0267714988989398E-2</v>
      </c>
      <c r="DT188" s="10">
        <v>7.0358236668110502E-2</v>
      </c>
      <c r="DU188" s="10">
        <v>0.32356033055113498</v>
      </c>
      <c r="DV188" s="10">
        <v>0.54926099516718596</v>
      </c>
      <c r="DW188" s="10">
        <v>-0.106694510442149</v>
      </c>
      <c r="DX188" s="10">
        <v>1.73326120166758E-2</v>
      </c>
      <c r="DY188" s="10">
        <v>1.47857607920111</v>
      </c>
      <c r="DZ188" s="10">
        <v>333.02323570596099</v>
      </c>
      <c r="EA188" s="10">
        <v>773.37932341906196</v>
      </c>
      <c r="EB188" s="10">
        <v>0.116402636973947</v>
      </c>
    </row>
    <row r="189" spans="1:132">
      <c r="A189" s="11">
        <v>44579</v>
      </c>
      <c r="B189" s="64" t="s">
        <v>833</v>
      </c>
      <c r="C189" s="25" t="s">
        <v>830</v>
      </c>
      <c r="H189" s="3" t="e">
        <f>((F189)/(E189/100))</f>
        <v>#DIV/0!</v>
      </c>
      <c r="I189" s="4" t="e">
        <f>E189/F189</f>
        <v>#DIV/0!</v>
      </c>
      <c r="J189" s="4" t="e">
        <f>100/G189</f>
        <v>#DIV/0!</v>
      </c>
      <c r="N189" s="37" t="e">
        <f>M189/(K189/100)</f>
        <v>#DIV/0!</v>
      </c>
      <c r="O189" s="37" t="e">
        <f>N189/J189</f>
        <v>#DIV/0!</v>
      </c>
      <c r="P189" s="5" t="e">
        <f>M189/(L189/100)</f>
        <v>#DIV/0!</v>
      </c>
      <c r="Q189" s="5" t="e">
        <f>P189*I189</f>
        <v>#DIV/0!</v>
      </c>
      <c r="U189" s="15" t="e">
        <f>100-(T189-R189)/S189*100</f>
        <v>#DIV/0!</v>
      </c>
      <c r="X189" s="2">
        <v>11.55</v>
      </c>
      <c r="Y189" s="2">
        <v>2.88</v>
      </c>
      <c r="Z189" s="21">
        <v>633</v>
      </c>
      <c r="AB189" s="14" t="e">
        <f>((AE189-AC189)*(1000/AD189))*1000</f>
        <v>#DIV/0!</v>
      </c>
      <c r="AF189" s="7" t="e">
        <f>#REF!*0.8</f>
        <v>#REF!</v>
      </c>
      <c r="AH189" s="8" t="e">
        <f>((AG189)*(H189/100))</f>
        <v>#DIV/0!</v>
      </c>
      <c r="AI189" s="7" t="e">
        <f>AG189/AH189</f>
        <v>#DIV/0!</v>
      </c>
      <c r="DI189" s="99"/>
      <c r="DL189" s="61">
        <f>AO193</f>
        <v>0</v>
      </c>
      <c r="DM189" s="10">
        <v>19.219229512450301</v>
      </c>
      <c r="DN189" s="10">
        <v>-3.79479766237973E-2</v>
      </c>
      <c r="DO189" s="10">
        <v>5.8410510094057304E-3</v>
      </c>
      <c r="DP189" s="10">
        <v>6.8633419420289901E-2</v>
      </c>
      <c r="DQ189" s="10">
        <v>0.21388417727956799</v>
      </c>
      <c r="DR189" s="10">
        <v>0.63384876032447002</v>
      </c>
      <c r="DS189" s="10">
        <v>2.2488653677597899E-2</v>
      </c>
      <c r="DT189" s="10">
        <v>1.24177657372456E-3</v>
      </c>
      <c r="DU189" s="10">
        <v>9.6847846774902296E-2</v>
      </c>
      <c r="DV189" s="10">
        <v>5.1807860476965297</v>
      </c>
      <c r="DW189" s="10">
        <v>-0.132191654917758</v>
      </c>
      <c r="DX189" s="10">
        <v>3.1974911524577702E-2</v>
      </c>
      <c r="DY189" s="10">
        <v>2.3534305440996799</v>
      </c>
      <c r="DZ189" s="10">
        <v>275.03532272994602</v>
      </c>
      <c r="EA189" s="10">
        <v>501.597135699668</v>
      </c>
      <c r="EB189" s="10">
        <v>8.6616004672949096E-2</v>
      </c>
    </row>
    <row r="190" spans="1:132" ht="15.75" customHeight="1">
      <c r="A190" s="11">
        <v>44579</v>
      </c>
      <c r="B190" s="64">
        <v>2562</v>
      </c>
      <c r="C190" s="25" t="s">
        <v>125</v>
      </c>
      <c r="D190" s="21">
        <v>30</v>
      </c>
      <c r="E190" s="2">
        <v>100</v>
      </c>
      <c r="F190" s="2">
        <v>70</v>
      </c>
      <c r="H190" s="3">
        <f>((F190)/(E190/100))</f>
        <v>70</v>
      </c>
      <c r="I190" s="4">
        <f>E190/F190</f>
        <v>1.4285714285714286</v>
      </c>
      <c r="J190" s="4" t="e">
        <f>100/G190</f>
        <v>#DIV/0!</v>
      </c>
      <c r="N190" s="37" t="e">
        <f>M190/(K190/100)</f>
        <v>#DIV/0!</v>
      </c>
      <c r="O190" s="37" t="e">
        <f>N190/J190</f>
        <v>#DIV/0!</v>
      </c>
      <c r="P190" s="5" t="e">
        <f>M190/(L190/100)</f>
        <v>#DIV/0!</v>
      </c>
      <c r="Q190" s="5" t="e">
        <f>P190*I190</f>
        <v>#DIV/0!</v>
      </c>
      <c r="U190" s="15" t="e">
        <f>100-(T190-R190)/S190*100</f>
        <v>#DIV/0!</v>
      </c>
      <c r="V190" s="21">
        <v>1.08</v>
      </c>
      <c r="X190" s="2">
        <v>12.13</v>
      </c>
      <c r="Y190" s="2">
        <v>6.66</v>
      </c>
      <c r="Z190" s="20">
        <v>1779</v>
      </c>
      <c r="AB190" s="14" t="e">
        <f>((AE190-AC190)*(1000/AD190))*1000</f>
        <v>#DIV/0!</v>
      </c>
      <c r="AF190" s="7" t="e">
        <f>#REF!*0.8</f>
        <v>#REF!</v>
      </c>
      <c r="AG190" s="2">
        <v>143</v>
      </c>
      <c r="AH190" s="8">
        <f>((AG190)*(H190/100))</f>
        <v>100.1</v>
      </c>
      <c r="AI190" s="7">
        <f>AG190/AH190</f>
        <v>1.4285714285714286</v>
      </c>
      <c r="AJ190" s="6">
        <v>61.24</v>
      </c>
      <c r="AK190" s="2">
        <v>1.121</v>
      </c>
      <c r="AO190" s="20" t="s">
        <v>979</v>
      </c>
      <c r="DI190" s="99"/>
      <c r="DL190" s="61">
        <f>AO194</f>
        <v>0</v>
      </c>
      <c r="DM190" s="10">
        <v>0.59950882991468202</v>
      </c>
      <c r="DN190" s="10">
        <v>2.1244475495734001E-2</v>
      </c>
      <c r="DO190" s="10">
        <v>4.8052755096634897E-3</v>
      </c>
      <c r="DP190" s="10">
        <v>5.2368852147749001E-2</v>
      </c>
      <c r="DQ190" s="10">
        <v>0.115407413798048</v>
      </c>
      <c r="DR190" s="10">
        <v>3.0198688273967398</v>
      </c>
      <c r="DS190" s="10">
        <v>2.0483920024556599E-2</v>
      </c>
      <c r="DT190" s="10">
        <v>0.113636926676837</v>
      </c>
      <c r="DU190" s="10">
        <v>9.2699372854142495E-2</v>
      </c>
      <c r="DV190" s="10">
        <v>0.63149199621150198</v>
      </c>
      <c r="DW190" s="10">
        <v>-6.8585262494829199E-2</v>
      </c>
      <c r="DX190" s="10">
        <v>1.96744690905679E-2</v>
      </c>
      <c r="DY190" s="10">
        <v>1.42080871558494</v>
      </c>
      <c r="DZ190" s="10">
        <v>291.54558374668898</v>
      </c>
      <c r="EA190" s="10">
        <v>547.98555045324895</v>
      </c>
      <c r="EB190" s="10">
        <v>0.19094561962891801</v>
      </c>
    </row>
    <row r="191" spans="1:132">
      <c r="A191" s="11">
        <v>44579</v>
      </c>
      <c r="B191" s="64"/>
      <c r="C191" s="25" t="s">
        <v>745</v>
      </c>
      <c r="H191" s="3" t="e">
        <f>((F191)/(E191/100))</f>
        <v>#DIV/0!</v>
      </c>
      <c r="I191" s="4" t="e">
        <f>E191/F191</f>
        <v>#DIV/0!</v>
      </c>
      <c r="J191" s="4" t="e">
        <f>100/G191</f>
        <v>#DIV/0!</v>
      </c>
      <c r="N191" s="37" t="e">
        <f>M191/(K191/100)</f>
        <v>#DIV/0!</v>
      </c>
      <c r="O191" s="37" t="e">
        <f>N191/J191</f>
        <v>#DIV/0!</v>
      </c>
      <c r="P191" s="5" t="e">
        <f>M191/(L191/100)</f>
        <v>#DIV/0!</v>
      </c>
      <c r="Q191" s="5" t="e">
        <f>P191*I191</f>
        <v>#DIV/0!</v>
      </c>
      <c r="U191" s="15" t="e">
        <f>100-(T191-R191)/S191*100</f>
        <v>#DIV/0!</v>
      </c>
      <c r="X191" s="2">
        <v>12.56</v>
      </c>
      <c r="Y191" s="2">
        <v>14.67</v>
      </c>
      <c r="Z191" s="21">
        <v>1783</v>
      </c>
      <c r="AB191" s="14" t="e">
        <f>((AE191-AC191)*(1000/AD191))*1000</f>
        <v>#DIV/0!</v>
      </c>
      <c r="AF191" s="7" t="e">
        <f>#REF!*0.8</f>
        <v>#REF!</v>
      </c>
      <c r="AH191" s="8" t="e">
        <f>((AG191)*(H191/100))</f>
        <v>#DIV/0!</v>
      </c>
      <c r="AI191" s="7" t="e">
        <f>AG191/AH191</f>
        <v>#DIV/0!</v>
      </c>
      <c r="DI191" s="99"/>
      <c r="DL191" s="2"/>
      <c r="DM191" s="10">
        <v>5.6911428992219903</v>
      </c>
      <c r="DN191" s="10">
        <v>-1.09368147089301E-2</v>
      </c>
      <c r="DO191" s="10">
        <v>5.4412444206327704E-3</v>
      </c>
      <c r="DP191" s="10">
        <v>5.5371141534283401E-2</v>
      </c>
      <c r="DQ191" s="10">
        <v>0.37868190438341298</v>
      </c>
      <c r="DR191" s="10">
        <v>0.43320675412235099</v>
      </c>
      <c r="DS191" s="10">
        <v>2.5481313984523499E-2</v>
      </c>
      <c r="DT191" s="10">
        <v>7.87849405684606E-4</v>
      </c>
      <c r="DU191" s="10">
        <v>3.6446033598328403E-2</v>
      </c>
      <c r="DV191" s="10">
        <v>0.60995281211792995</v>
      </c>
      <c r="DW191" s="10">
        <v>-0.110138524253712</v>
      </c>
      <c r="DX191" s="10">
        <v>0.169731520717253</v>
      </c>
      <c r="DY191" s="10">
        <v>0.96664188649760796</v>
      </c>
      <c r="DZ191" s="10">
        <v>76.353844279676395</v>
      </c>
      <c r="EA191" s="10">
        <v>82.624483504785701</v>
      </c>
      <c r="EB191" s="10">
        <v>8.18404743669289E-2</v>
      </c>
    </row>
    <row r="192" spans="1:132">
      <c r="A192" s="11">
        <v>44579</v>
      </c>
      <c r="B192" s="64">
        <v>-1</v>
      </c>
      <c r="C192" s="25" t="s">
        <v>859</v>
      </c>
      <c r="H192" s="3" t="e">
        <f>((F192)/(E192/100))</f>
        <v>#DIV/0!</v>
      </c>
      <c r="I192" s="4" t="e">
        <f>E192/F192</f>
        <v>#DIV/0!</v>
      </c>
      <c r="J192" s="4" t="e">
        <f>100/G192</f>
        <v>#DIV/0!</v>
      </c>
      <c r="N192" s="37" t="e">
        <f>M192/(K192/100)</f>
        <v>#DIV/0!</v>
      </c>
      <c r="O192" s="37" t="e">
        <f>N192/J192</f>
        <v>#DIV/0!</v>
      </c>
      <c r="P192" s="5" t="e">
        <f>M192/(L192/100)</f>
        <v>#DIV/0!</v>
      </c>
      <c r="Q192" s="5" t="e">
        <f>P192*I192</f>
        <v>#DIV/0!</v>
      </c>
      <c r="U192" s="15" t="e">
        <f>100-(T192-R192)/S192*100</f>
        <v>#DIV/0!</v>
      </c>
      <c r="V192" s="21">
        <v>1.2529999999999999</v>
      </c>
      <c r="X192" s="2">
        <v>7.64</v>
      </c>
      <c r="Y192" s="2">
        <v>13.2</v>
      </c>
      <c r="Z192" s="21">
        <v>4123</v>
      </c>
      <c r="AB192" s="14" t="e">
        <f>((AE192-AC192)*(1000/AD192))*1000</f>
        <v>#DIV/0!</v>
      </c>
      <c r="AF192" s="7" t="e">
        <f>#REF!*0.8</f>
        <v>#REF!</v>
      </c>
      <c r="AH192" s="8" t="e">
        <f>((AG192)*(H192/100))</f>
        <v>#DIV/0!</v>
      </c>
      <c r="AI192" s="7" t="e">
        <f>AG192/AH192</f>
        <v>#DIV/0!</v>
      </c>
      <c r="AJ192" s="6">
        <v>141.5</v>
      </c>
      <c r="AK192" s="2">
        <v>0.08</v>
      </c>
      <c r="AP192" s="10">
        <v>0.188</v>
      </c>
      <c r="AQ192" s="10">
        <v>4.0000000000000001E-3</v>
      </c>
      <c r="AR192" s="10" t="s">
        <v>121</v>
      </c>
      <c r="AS192" s="10">
        <v>4.0000000000000001E-3</v>
      </c>
      <c r="AT192" s="10">
        <v>5.6000000000000001E-2</v>
      </c>
      <c r="AU192" s="10">
        <v>3.0000000000000001E-3</v>
      </c>
      <c r="AV192" s="10">
        <v>0.11899999999999999</v>
      </c>
      <c r="AW192" s="10">
        <v>4.0000000000000001E-3</v>
      </c>
      <c r="AX192" s="10">
        <v>7.0000000000000001E-3</v>
      </c>
      <c r="AY192" s="10">
        <v>1E-3</v>
      </c>
      <c r="AZ192" s="10">
        <v>2.3E-2</v>
      </c>
      <c r="BA192" s="10">
        <v>3.0000000000000001E-3</v>
      </c>
      <c r="BB192" s="10">
        <v>4.8000000000000001E-2</v>
      </c>
      <c r="BC192" s="10">
        <v>2E-3</v>
      </c>
      <c r="BD192" s="10">
        <v>0.47699999999999998</v>
      </c>
      <c r="BE192" s="10">
        <v>1.0999999999999999E-2</v>
      </c>
      <c r="BF192" s="10" t="s">
        <v>121</v>
      </c>
      <c r="BG192" s="10">
        <v>4.0000000000000001E-3</v>
      </c>
      <c r="BH192" s="10">
        <v>4.2069999999999999</v>
      </c>
      <c r="BI192" s="10">
        <v>2.6360000000000001</v>
      </c>
      <c r="BJ192" s="10" t="s">
        <v>121</v>
      </c>
      <c r="BK192" s="10">
        <v>4.0000000000000001E-3</v>
      </c>
      <c r="BL192" s="10" t="s">
        <v>121</v>
      </c>
      <c r="BM192" s="10">
        <v>2E-3</v>
      </c>
      <c r="BN192" s="10">
        <v>0.11899999999999999</v>
      </c>
      <c r="BO192" s="10">
        <v>8.9999999999999993E-3</v>
      </c>
      <c r="BP192" s="10">
        <v>42.487000000000002</v>
      </c>
      <c r="BQ192" s="10">
        <v>0.22700000000000001</v>
      </c>
      <c r="BR192" s="10">
        <v>3.0000000000000001E-3</v>
      </c>
      <c r="BS192" s="10">
        <v>1E-3</v>
      </c>
      <c r="BT192" s="10">
        <v>34.597000000000001</v>
      </c>
      <c r="BU192" s="10">
        <v>0.46500000000000002</v>
      </c>
      <c r="BV192" s="10">
        <v>10.087</v>
      </c>
      <c r="BW192" s="10">
        <v>0.20599999999999999</v>
      </c>
      <c r="BX192" s="10" t="s">
        <v>121</v>
      </c>
      <c r="BY192" s="10">
        <v>4.0000000000000001E-3</v>
      </c>
      <c r="BZ192" s="10">
        <v>1.484</v>
      </c>
      <c r="CA192" s="10">
        <v>4.4999999999999998E-2</v>
      </c>
      <c r="CB192" s="10" t="s">
        <v>121</v>
      </c>
      <c r="CC192" s="10">
        <v>25.335000000000001</v>
      </c>
      <c r="CD192" s="10">
        <v>4.8000000000000001E-2</v>
      </c>
      <c r="CE192" s="10">
        <v>6.0000000000000001E-3</v>
      </c>
      <c r="CF192" s="10">
        <v>2E-3</v>
      </c>
      <c r="CG192" s="10">
        <v>1E-3</v>
      </c>
      <c r="CH192" s="10" t="s">
        <v>121</v>
      </c>
      <c r="CI192" s="10">
        <v>2E-3</v>
      </c>
      <c r="CJ192" s="10" t="s">
        <v>121</v>
      </c>
      <c r="CK192" s="10">
        <v>0.20100000000000001</v>
      </c>
      <c r="CL192" s="10" t="s">
        <v>121</v>
      </c>
      <c r="CM192" s="10">
        <v>2E-3</v>
      </c>
      <c r="CN192" s="10">
        <v>4.0000000000000001E-3</v>
      </c>
      <c r="CO192" s="10">
        <v>1E-3</v>
      </c>
      <c r="CP192" s="10">
        <v>3.331</v>
      </c>
      <c r="CQ192" s="10">
        <v>0.107</v>
      </c>
      <c r="CR192" s="10" t="s">
        <v>121</v>
      </c>
      <c r="CS192" s="10">
        <v>2E-3</v>
      </c>
      <c r="CT192" s="10">
        <v>1.647</v>
      </c>
      <c r="CU192" s="10">
        <v>0.36</v>
      </c>
      <c r="CV192" s="10">
        <v>2.5000000000000001E-2</v>
      </c>
      <c r="CW192" s="10">
        <v>1E-3</v>
      </c>
      <c r="CX192" s="10">
        <v>0.19600000000000001</v>
      </c>
      <c r="CY192" s="10">
        <v>1.7999999999999999E-2</v>
      </c>
      <c r="CZ192" s="10" t="s">
        <v>121</v>
      </c>
      <c r="DA192" s="10">
        <v>2E-3</v>
      </c>
      <c r="DB192" s="10" t="s">
        <v>121</v>
      </c>
      <c r="DC192" s="10">
        <v>0.01</v>
      </c>
      <c r="DD192" s="10">
        <v>2.5000000000000001E-2</v>
      </c>
      <c r="DE192" s="10">
        <v>7.0000000000000001E-3</v>
      </c>
      <c r="DF192" s="10">
        <v>0.73099999999999998</v>
      </c>
      <c r="DG192" s="10">
        <v>1.0999999999999999E-2</v>
      </c>
      <c r="DH192" s="10">
        <v>0.01</v>
      </c>
      <c r="DI192" s="98">
        <v>1E-3</v>
      </c>
      <c r="DJ192" s="10">
        <v>7.6999999999999999E-2</v>
      </c>
      <c r="DK192" s="10">
        <v>1E-3</v>
      </c>
      <c r="DL192" s="61" t="str">
        <f t="shared" si="4"/>
        <v>21-0289 -1</v>
      </c>
    </row>
    <row r="193" spans="1:132">
      <c r="A193" s="11">
        <v>44579</v>
      </c>
      <c r="B193" s="64" t="s">
        <v>991</v>
      </c>
      <c r="C193" s="25" t="s">
        <v>859</v>
      </c>
      <c r="H193" s="3" t="e">
        <f>((F193)/(E193/100))</f>
        <v>#DIV/0!</v>
      </c>
      <c r="I193" s="4" t="e">
        <f>E193/F193</f>
        <v>#DIV/0!</v>
      </c>
      <c r="J193" s="4" t="e">
        <f>100/G193</f>
        <v>#DIV/0!</v>
      </c>
      <c r="N193" s="37" t="e">
        <f>M193/(K193/100)</f>
        <v>#DIV/0!</v>
      </c>
      <c r="O193" s="37" t="e">
        <f>N193/J193</f>
        <v>#DIV/0!</v>
      </c>
      <c r="P193" s="5" t="e">
        <f>M193/(L193/100)</f>
        <v>#DIV/0!</v>
      </c>
      <c r="Q193" s="5" t="e">
        <f>P193*I193</f>
        <v>#DIV/0!</v>
      </c>
      <c r="U193" s="15" t="e">
        <f>100-(T193-R193)/S193*100</f>
        <v>#DIV/0!</v>
      </c>
      <c r="AB193" s="14" t="e">
        <f>((AE193-AC193)*(1000/AD193))*1000</f>
        <v>#DIV/0!</v>
      </c>
      <c r="AF193" s="7" t="e">
        <f>#REF!*0.8</f>
        <v>#REF!</v>
      </c>
      <c r="AH193" s="8" t="e">
        <f>((AG193)*(H193/100))</f>
        <v>#DIV/0!</v>
      </c>
      <c r="AI193" s="7" t="e">
        <f>AG193/AH193</f>
        <v>#DIV/0!</v>
      </c>
      <c r="AK193" s="2">
        <v>0.214</v>
      </c>
      <c r="AP193" s="10">
        <v>0.19500000000000001</v>
      </c>
      <c r="AQ193" s="10">
        <v>4.0000000000000001E-3</v>
      </c>
      <c r="AR193" s="10" t="s">
        <v>121</v>
      </c>
      <c r="AS193" s="10">
        <v>5.0000000000000001E-3</v>
      </c>
      <c r="AT193" s="10">
        <v>5.8999999999999997E-2</v>
      </c>
      <c r="AU193" s="10">
        <v>3.0000000000000001E-3</v>
      </c>
      <c r="AV193" s="10">
        <v>6.2E-2</v>
      </c>
      <c r="AW193" s="10">
        <v>3.0000000000000001E-3</v>
      </c>
      <c r="AX193" s="10">
        <v>0.01</v>
      </c>
      <c r="AY193" s="10">
        <v>1E-3</v>
      </c>
      <c r="AZ193" s="10">
        <v>2.7E-2</v>
      </c>
      <c r="BA193" s="10">
        <v>3.0000000000000001E-3</v>
      </c>
      <c r="BB193" s="10">
        <v>5.7000000000000002E-2</v>
      </c>
      <c r="BC193" s="10">
        <v>3.0000000000000001E-3</v>
      </c>
      <c r="BD193" s="10">
        <v>0.44700000000000001</v>
      </c>
      <c r="BE193" s="10">
        <v>1.0999999999999999E-2</v>
      </c>
      <c r="BF193" s="10" t="s">
        <v>121</v>
      </c>
      <c r="BG193" s="10">
        <v>5.0000000000000001E-3</v>
      </c>
      <c r="BH193" s="10" t="s">
        <v>121</v>
      </c>
      <c r="BI193" s="10">
        <v>2.915</v>
      </c>
      <c r="BJ193" s="10" t="s">
        <v>121</v>
      </c>
      <c r="BK193" s="10">
        <v>4.0000000000000001E-3</v>
      </c>
      <c r="BL193" s="10" t="s">
        <v>121</v>
      </c>
      <c r="BM193" s="10">
        <v>2E-3</v>
      </c>
      <c r="BN193" s="10">
        <v>7.9000000000000001E-2</v>
      </c>
      <c r="BO193" s="10">
        <v>8.9999999999999993E-3</v>
      </c>
      <c r="BP193" s="10">
        <v>47.006999999999998</v>
      </c>
      <c r="BQ193" s="10">
        <v>0.22</v>
      </c>
      <c r="BR193" s="10" t="s">
        <v>121</v>
      </c>
      <c r="BS193" s="10">
        <v>2E-3</v>
      </c>
      <c r="BT193" s="10">
        <v>33.695999999999998</v>
      </c>
      <c r="BU193" s="10">
        <v>0.50800000000000001</v>
      </c>
      <c r="BV193" s="10">
        <v>9.6050000000000004</v>
      </c>
      <c r="BW193" s="10">
        <v>0.23200000000000001</v>
      </c>
      <c r="BX193" s="10" t="s">
        <v>121</v>
      </c>
      <c r="BY193" s="10">
        <v>5.0000000000000001E-3</v>
      </c>
      <c r="BZ193" s="10">
        <v>1.4670000000000001</v>
      </c>
      <c r="CA193" s="10">
        <v>4.7E-2</v>
      </c>
      <c r="CB193" s="10" t="s">
        <v>121</v>
      </c>
      <c r="CC193" s="10">
        <v>28.137</v>
      </c>
      <c r="CD193" s="10">
        <v>0.05</v>
      </c>
      <c r="CE193" s="10">
        <v>6.0000000000000001E-3</v>
      </c>
      <c r="CF193" s="10">
        <v>3.0000000000000001E-3</v>
      </c>
      <c r="CG193" s="10">
        <v>1E-3</v>
      </c>
      <c r="CH193" s="10" t="s">
        <v>121</v>
      </c>
      <c r="CI193" s="10">
        <v>2E-3</v>
      </c>
      <c r="CJ193" s="10" t="s">
        <v>121</v>
      </c>
      <c r="CK193" s="10">
        <v>0.17799999999999999</v>
      </c>
      <c r="CL193" s="10" t="s">
        <v>121</v>
      </c>
      <c r="CM193" s="10">
        <v>2E-3</v>
      </c>
      <c r="CN193" s="10">
        <v>4.0000000000000001E-3</v>
      </c>
      <c r="CO193" s="10">
        <v>1E-3</v>
      </c>
      <c r="CP193" s="10">
        <v>2.532</v>
      </c>
      <c r="CQ193" s="10">
        <v>9.2999999999999999E-2</v>
      </c>
      <c r="CR193" s="10" t="s">
        <v>121</v>
      </c>
      <c r="CS193" s="10">
        <v>2E-3</v>
      </c>
      <c r="CT193" s="10">
        <v>1.546</v>
      </c>
      <c r="CU193" s="10">
        <v>0.32600000000000001</v>
      </c>
      <c r="CV193" s="10">
        <v>2.5000000000000001E-2</v>
      </c>
      <c r="CW193" s="10">
        <v>1E-3</v>
      </c>
      <c r="CX193" s="10">
        <v>0.189</v>
      </c>
      <c r="CY193" s="10">
        <v>1.7999999999999999E-2</v>
      </c>
      <c r="CZ193" s="10" t="s">
        <v>121</v>
      </c>
      <c r="DA193" s="10">
        <v>2E-3</v>
      </c>
      <c r="DB193" s="10" t="s">
        <v>121</v>
      </c>
      <c r="DC193" s="10">
        <v>7.0000000000000001E-3</v>
      </c>
      <c r="DD193" s="10">
        <v>1.7999999999999999E-2</v>
      </c>
      <c r="DE193" s="10">
        <v>8.0000000000000002E-3</v>
      </c>
      <c r="DF193" s="10">
        <v>0.871</v>
      </c>
      <c r="DG193" s="10">
        <v>1.0999999999999999E-2</v>
      </c>
      <c r="DH193" s="10">
        <v>5.0000000000000001E-3</v>
      </c>
      <c r="DI193" s="98">
        <v>1E-3</v>
      </c>
      <c r="DJ193" s="10">
        <v>7.1999999999999995E-2</v>
      </c>
      <c r="DK193" s="10">
        <v>1E-3</v>
      </c>
      <c r="DL193" s="61" t="str">
        <f t="shared" si="4"/>
        <v>21-0289 -2</v>
      </c>
    </row>
    <row r="194" spans="1:132">
      <c r="A194" s="11">
        <v>44579</v>
      </c>
      <c r="B194" s="64">
        <v>-2</v>
      </c>
      <c r="C194" s="25" t="s">
        <v>859</v>
      </c>
      <c r="H194" s="3" t="e">
        <f>((F194)/(E194/100))</f>
        <v>#DIV/0!</v>
      </c>
      <c r="I194" s="4" t="e">
        <f>E194/F194</f>
        <v>#DIV/0!</v>
      </c>
      <c r="J194" s="4" t="e">
        <f>100/G194</f>
        <v>#DIV/0!</v>
      </c>
      <c r="N194" s="37" t="e">
        <f>M194/(K194/100)</f>
        <v>#DIV/0!</v>
      </c>
      <c r="O194" s="37" t="e">
        <f>N194/J194</f>
        <v>#DIV/0!</v>
      </c>
      <c r="P194" s="5" t="e">
        <f>M194/(L194/100)</f>
        <v>#DIV/0!</v>
      </c>
      <c r="Q194" s="5" t="e">
        <f>P194*I194</f>
        <v>#DIV/0!</v>
      </c>
      <c r="U194" s="15" t="e">
        <f>100-(T194-R194)/S194*100</f>
        <v>#DIV/0!</v>
      </c>
      <c r="V194" s="21">
        <v>3.1</v>
      </c>
      <c r="X194" s="2">
        <v>7.95</v>
      </c>
      <c r="Y194" s="2">
        <v>12</v>
      </c>
      <c r="Z194" s="21">
        <v>3872</v>
      </c>
      <c r="AB194" s="14" t="e">
        <f>((AE194-AC194)*(1000/AD194))*1000</f>
        <v>#DIV/0!</v>
      </c>
      <c r="AF194" s="7" t="e">
        <f>#REF!*0.8</f>
        <v>#REF!</v>
      </c>
      <c r="AH194" s="8" t="e">
        <f>((AG194)*(H194/100))</f>
        <v>#DIV/0!</v>
      </c>
      <c r="AI194" s="7" t="e">
        <f>AG194/AH194</f>
        <v>#DIV/0!</v>
      </c>
      <c r="AJ194" s="6">
        <v>61.5</v>
      </c>
      <c r="AK194" s="2">
        <v>0.115</v>
      </c>
      <c r="AP194" s="10">
        <v>0.16500000000000001</v>
      </c>
      <c r="AQ194" s="10">
        <v>3.0000000000000001E-3</v>
      </c>
      <c r="AR194" s="10" t="s">
        <v>121</v>
      </c>
      <c r="AS194" s="10">
        <v>5.0000000000000001E-3</v>
      </c>
      <c r="AT194" s="10">
        <v>6.4000000000000001E-2</v>
      </c>
      <c r="AU194" s="10">
        <v>3.0000000000000001E-3</v>
      </c>
      <c r="AV194" s="10">
        <v>0.20899999999999999</v>
      </c>
      <c r="AW194" s="10">
        <v>5.0000000000000001E-3</v>
      </c>
      <c r="AX194" s="10">
        <v>7.0000000000000001E-3</v>
      </c>
      <c r="AY194" s="10">
        <v>1E-3</v>
      </c>
      <c r="AZ194" s="10">
        <v>3.2000000000000001E-2</v>
      </c>
      <c r="BA194" s="10">
        <v>3.0000000000000001E-3</v>
      </c>
      <c r="BB194" s="10">
        <v>4.9000000000000002E-2</v>
      </c>
      <c r="BC194" s="10">
        <v>2E-3</v>
      </c>
      <c r="BD194" s="10">
        <v>0.374</v>
      </c>
      <c r="BE194" s="10">
        <v>0.01</v>
      </c>
      <c r="BF194" s="10" t="s">
        <v>121</v>
      </c>
      <c r="BG194" s="10">
        <v>5.0000000000000001E-3</v>
      </c>
      <c r="BH194" s="10" t="s">
        <v>121</v>
      </c>
      <c r="BI194" s="10">
        <v>3.0670000000000002</v>
      </c>
      <c r="BJ194" s="10" t="s">
        <v>121</v>
      </c>
      <c r="BK194" s="10">
        <v>3.0000000000000001E-3</v>
      </c>
      <c r="BL194" s="10" t="s">
        <v>121</v>
      </c>
      <c r="BM194" s="10">
        <v>2E-3</v>
      </c>
      <c r="BN194" s="10">
        <v>0.16800000000000001</v>
      </c>
      <c r="BO194" s="10">
        <v>0.01</v>
      </c>
      <c r="BP194" s="10">
        <v>47.41</v>
      </c>
      <c r="BQ194" s="10">
        <v>0.20699999999999999</v>
      </c>
      <c r="BR194" s="10" t="s">
        <v>121</v>
      </c>
      <c r="BS194" s="10">
        <v>2E-3</v>
      </c>
      <c r="BT194" s="10">
        <v>34.484999999999999</v>
      </c>
      <c r="BU194" s="10">
        <v>0.51900000000000002</v>
      </c>
      <c r="BV194" s="10">
        <v>9.9380000000000006</v>
      </c>
      <c r="BW194" s="10">
        <v>0.26300000000000001</v>
      </c>
      <c r="BX194" s="10" t="s">
        <v>121</v>
      </c>
      <c r="BY194" s="10">
        <v>4.0000000000000001E-3</v>
      </c>
      <c r="BZ194" s="10">
        <v>1.4530000000000001</v>
      </c>
      <c r="CA194" s="10">
        <v>4.7E-2</v>
      </c>
      <c r="CB194" s="10" t="s">
        <v>121</v>
      </c>
      <c r="CC194" s="10">
        <v>29.698</v>
      </c>
      <c r="CD194" s="10">
        <v>4.1000000000000002E-2</v>
      </c>
      <c r="CE194" s="10">
        <v>6.0000000000000001E-3</v>
      </c>
      <c r="CF194" s="10">
        <v>4.0000000000000001E-3</v>
      </c>
      <c r="CG194" s="10">
        <v>1E-3</v>
      </c>
      <c r="CH194" s="10" t="s">
        <v>121</v>
      </c>
      <c r="CI194" s="10">
        <v>2E-3</v>
      </c>
      <c r="CJ194" s="10" t="s">
        <v>121</v>
      </c>
      <c r="CK194" s="10">
        <v>0.22500000000000001</v>
      </c>
      <c r="CL194" s="10" t="s">
        <v>121</v>
      </c>
      <c r="CM194" s="10">
        <v>2E-3</v>
      </c>
      <c r="CN194" s="10">
        <v>5.0000000000000001E-3</v>
      </c>
      <c r="CO194" s="10">
        <v>1E-3</v>
      </c>
      <c r="CP194" s="10">
        <v>2.5430000000000001</v>
      </c>
      <c r="CQ194" s="10">
        <v>9.9000000000000005E-2</v>
      </c>
      <c r="CR194" s="10" t="s">
        <v>121</v>
      </c>
      <c r="CS194" s="10">
        <v>2E-3</v>
      </c>
      <c r="CT194" s="10">
        <v>1.8340000000000001</v>
      </c>
      <c r="CU194" s="10">
        <v>0.33100000000000002</v>
      </c>
      <c r="CV194" s="10">
        <v>2.4E-2</v>
      </c>
      <c r="CW194" s="10">
        <v>1E-3</v>
      </c>
      <c r="CX194" s="10">
        <v>0.20499999999999999</v>
      </c>
      <c r="CY194" s="10">
        <v>1.7999999999999999E-2</v>
      </c>
      <c r="CZ194" s="10" t="s">
        <v>121</v>
      </c>
      <c r="DA194" s="10">
        <v>2E-3</v>
      </c>
      <c r="DB194" s="10" t="s">
        <v>121</v>
      </c>
      <c r="DC194" s="10">
        <v>8.0000000000000002E-3</v>
      </c>
      <c r="DD194" s="10">
        <v>3.5000000000000003E-2</v>
      </c>
      <c r="DE194" s="10">
        <v>8.0000000000000002E-3</v>
      </c>
      <c r="DF194" s="10">
        <v>0.84</v>
      </c>
      <c r="DG194" s="10">
        <v>0.01</v>
      </c>
      <c r="DH194" s="10">
        <v>6.0000000000000001E-3</v>
      </c>
      <c r="DI194" s="98">
        <v>1E-3</v>
      </c>
      <c r="DJ194" s="10">
        <v>0.107</v>
      </c>
      <c r="DK194" s="10">
        <v>1E-3</v>
      </c>
      <c r="DL194" s="61" t="str">
        <f t="shared" si="4"/>
        <v>21-0289 -3</v>
      </c>
    </row>
    <row r="195" spans="1:132">
      <c r="A195" s="11">
        <v>44579</v>
      </c>
      <c r="B195" s="64" t="s">
        <v>992</v>
      </c>
      <c r="C195" s="25" t="s">
        <v>859</v>
      </c>
      <c r="H195" s="3" t="e">
        <f>((F195)/(E195/100))</f>
        <v>#DIV/0!</v>
      </c>
      <c r="I195" s="4" t="e">
        <f>E195/F195</f>
        <v>#DIV/0!</v>
      </c>
      <c r="J195" s="4" t="e">
        <f>100/G195</f>
        <v>#DIV/0!</v>
      </c>
      <c r="N195" s="37" t="e">
        <f>M195/(K195/100)</f>
        <v>#DIV/0!</v>
      </c>
      <c r="O195" s="37" t="e">
        <f>N195/J195</f>
        <v>#DIV/0!</v>
      </c>
      <c r="P195" s="5" t="e">
        <f>M195/(L195/100)</f>
        <v>#DIV/0!</v>
      </c>
      <c r="Q195" s="5" t="e">
        <f>P195*I195</f>
        <v>#DIV/0!</v>
      </c>
      <c r="U195" s="15" t="e">
        <f>100-(T195-R195)/S195*100</f>
        <v>#DIV/0!</v>
      </c>
      <c r="AB195" s="14" t="e">
        <f>((AE195-AC195)*(1000/AD195))*1000</f>
        <v>#DIV/0!</v>
      </c>
      <c r="AF195" s="7" t="e">
        <f>#REF!*0.8</f>
        <v>#REF!</v>
      </c>
      <c r="AH195" s="8" t="e">
        <f>((AG195)*(H195/100))</f>
        <v>#DIV/0!</v>
      </c>
      <c r="AI195" s="7" t="e">
        <f>AG195/AH195</f>
        <v>#DIV/0!</v>
      </c>
      <c r="AK195" s="2">
        <v>0.379</v>
      </c>
      <c r="AP195" s="10">
        <v>0.16700000000000001</v>
      </c>
      <c r="AQ195" s="10">
        <v>3.0000000000000001E-3</v>
      </c>
      <c r="AR195" s="10" t="s">
        <v>121</v>
      </c>
      <c r="AS195" s="10">
        <v>5.0000000000000001E-3</v>
      </c>
      <c r="AT195" s="10">
        <v>9.1999999999999998E-2</v>
      </c>
      <c r="AU195" s="10">
        <v>4.0000000000000001E-3</v>
      </c>
      <c r="AV195" s="10">
        <v>0.08</v>
      </c>
      <c r="AW195" s="10">
        <v>3.0000000000000001E-3</v>
      </c>
      <c r="AX195" s="10">
        <v>8.0000000000000002E-3</v>
      </c>
      <c r="AY195" s="10">
        <v>1E-3</v>
      </c>
      <c r="AZ195" s="10">
        <v>2.8000000000000001E-2</v>
      </c>
      <c r="BA195" s="10">
        <v>3.0000000000000001E-3</v>
      </c>
      <c r="BB195" s="10">
        <v>6.8000000000000005E-2</v>
      </c>
      <c r="BC195" s="10">
        <v>3.0000000000000001E-3</v>
      </c>
      <c r="BD195" s="10">
        <v>0.61399999999999999</v>
      </c>
      <c r="BE195" s="10">
        <v>1.2999999999999999E-2</v>
      </c>
      <c r="BF195" s="10" t="s">
        <v>121</v>
      </c>
      <c r="BG195" s="10">
        <v>5.0000000000000001E-3</v>
      </c>
      <c r="BH195" s="10" t="s">
        <v>121</v>
      </c>
      <c r="BI195" s="10">
        <v>2.964</v>
      </c>
      <c r="BJ195" s="10" t="s">
        <v>121</v>
      </c>
      <c r="BK195" s="10">
        <v>3.0000000000000001E-3</v>
      </c>
      <c r="BL195" s="10" t="s">
        <v>121</v>
      </c>
      <c r="BM195" s="10">
        <v>2E-3</v>
      </c>
      <c r="BN195" s="10">
        <v>0.113</v>
      </c>
      <c r="BO195" s="10">
        <v>0.01</v>
      </c>
      <c r="BP195" s="10">
        <v>50.475999999999999</v>
      </c>
      <c r="BQ195" s="10">
        <v>0.20200000000000001</v>
      </c>
      <c r="BR195" s="10" t="s">
        <v>121</v>
      </c>
      <c r="BS195" s="10">
        <v>2E-3</v>
      </c>
      <c r="BT195" s="10">
        <v>30.414000000000001</v>
      </c>
      <c r="BU195" s="10">
        <v>0.45700000000000002</v>
      </c>
      <c r="BV195" s="10">
        <v>10.255000000000001</v>
      </c>
      <c r="BW195" s="10">
        <v>0.26600000000000001</v>
      </c>
      <c r="BX195" s="10" t="s">
        <v>121</v>
      </c>
      <c r="BY195" s="10">
        <v>5.0000000000000001E-3</v>
      </c>
      <c r="BZ195" s="10">
        <v>1.643</v>
      </c>
      <c r="CA195" s="10">
        <v>0.05</v>
      </c>
      <c r="CB195" s="10" t="s">
        <v>121</v>
      </c>
      <c r="CC195" s="10">
        <v>30.731999999999999</v>
      </c>
      <c r="CD195" s="10">
        <v>5.6000000000000001E-2</v>
      </c>
      <c r="CE195" s="10">
        <v>6.0000000000000001E-3</v>
      </c>
      <c r="CF195" s="10">
        <v>5.0000000000000001E-3</v>
      </c>
      <c r="CG195" s="10">
        <v>1E-3</v>
      </c>
      <c r="CH195" s="10" t="s">
        <v>121</v>
      </c>
      <c r="CI195" s="10">
        <v>2E-3</v>
      </c>
      <c r="CJ195" s="10" t="s">
        <v>121</v>
      </c>
      <c r="CK195" s="10">
        <v>0.187</v>
      </c>
      <c r="CL195" s="10" t="s">
        <v>121</v>
      </c>
      <c r="CM195" s="10">
        <v>2E-3</v>
      </c>
      <c r="CN195" s="10">
        <v>5.0000000000000001E-3</v>
      </c>
      <c r="CO195" s="10">
        <v>1E-3</v>
      </c>
      <c r="CP195" s="10">
        <v>2.6019999999999999</v>
      </c>
      <c r="CQ195" s="10">
        <v>0.1</v>
      </c>
      <c r="CR195" s="10" t="s">
        <v>121</v>
      </c>
      <c r="CS195" s="10">
        <v>2E-3</v>
      </c>
      <c r="CT195" s="10">
        <v>1.8460000000000001</v>
      </c>
      <c r="CU195" s="10">
        <v>0.33500000000000002</v>
      </c>
      <c r="CV195" s="10">
        <v>2.7E-2</v>
      </c>
      <c r="CW195" s="10">
        <v>1E-3</v>
      </c>
      <c r="CX195" s="10">
        <v>0.26800000000000002</v>
      </c>
      <c r="CY195" s="10">
        <v>1.7000000000000001E-2</v>
      </c>
      <c r="CZ195" s="10" t="s">
        <v>121</v>
      </c>
      <c r="DA195" s="10">
        <v>2E-3</v>
      </c>
      <c r="DB195" s="10" t="s">
        <v>121</v>
      </c>
      <c r="DC195" s="10">
        <v>8.0000000000000002E-3</v>
      </c>
      <c r="DD195" s="10">
        <v>3.5000000000000003E-2</v>
      </c>
      <c r="DE195" s="10">
        <v>8.0000000000000002E-3</v>
      </c>
      <c r="DF195" s="10">
        <v>0.94099999999999995</v>
      </c>
      <c r="DG195" s="10">
        <v>1.0999999999999999E-2</v>
      </c>
      <c r="DH195" s="10">
        <v>8.9999999999999993E-3</v>
      </c>
      <c r="DI195" s="98">
        <v>1E-3</v>
      </c>
      <c r="DJ195" s="10">
        <v>9.5000000000000001E-2</v>
      </c>
      <c r="DK195" s="10">
        <v>1E-3</v>
      </c>
      <c r="DL195" s="61" t="str">
        <f t="shared" si="4"/>
        <v>21-0289 -4</v>
      </c>
    </row>
    <row r="196" spans="1:132">
      <c r="A196" s="11">
        <v>44579</v>
      </c>
      <c r="B196" s="64" t="s">
        <v>984</v>
      </c>
      <c r="C196" s="25" t="s">
        <v>784</v>
      </c>
      <c r="H196" s="3" t="e">
        <f>((F196)/(E196/100))</f>
        <v>#DIV/0!</v>
      </c>
      <c r="I196" s="4" t="e">
        <f>E196/F196</f>
        <v>#DIV/0!</v>
      </c>
      <c r="J196" s="4" t="e">
        <f>100/G196</f>
        <v>#DIV/0!</v>
      </c>
      <c r="N196" s="37" t="e">
        <f>M196/(K196/100)</f>
        <v>#DIV/0!</v>
      </c>
      <c r="O196" s="37" t="e">
        <f>N196/J196</f>
        <v>#DIV/0!</v>
      </c>
      <c r="P196" s="5" t="e">
        <f>M196/(L196/100)</f>
        <v>#DIV/0!</v>
      </c>
      <c r="Q196" s="5" t="e">
        <f>P196*I196</f>
        <v>#DIV/0!</v>
      </c>
      <c r="U196" s="15" t="e">
        <f>100-(T196-R196)/S196*100</f>
        <v>#DIV/0!</v>
      </c>
      <c r="W196" s="10" t="s">
        <v>980</v>
      </c>
      <c r="X196" s="2">
        <v>12.25</v>
      </c>
      <c r="AB196" s="14" t="e">
        <f>((AE196-AC196)*(1000/AD196))*1000</f>
        <v>#DIV/0!</v>
      </c>
      <c r="AF196" s="7" t="e">
        <f>#REF!*0.8</f>
        <v>#REF!</v>
      </c>
      <c r="AH196" s="8" t="e">
        <f>((AG196)*(H196/100))</f>
        <v>#DIV/0!</v>
      </c>
      <c r="AI196" s="7" t="e">
        <f>AG196/AH196</f>
        <v>#DIV/0!</v>
      </c>
      <c r="AO196" s="20" t="s">
        <v>975</v>
      </c>
      <c r="AP196" s="10">
        <v>0.16200000000000001</v>
      </c>
      <c r="AQ196" s="10">
        <v>3.0000000000000001E-3</v>
      </c>
      <c r="AR196" s="10" t="s">
        <v>121</v>
      </c>
      <c r="AS196" s="10">
        <v>4.0000000000000001E-3</v>
      </c>
      <c r="AT196" s="10">
        <v>6.7000000000000004E-2</v>
      </c>
      <c r="AU196" s="10">
        <v>3.0000000000000001E-3</v>
      </c>
      <c r="AV196" s="10">
        <v>5.8000000000000003E-2</v>
      </c>
      <c r="AW196" s="10">
        <v>2E-3</v>
      </c>
      <c r="AX196" s="10">
        <v>0.01</v>
      </c>
      <c r="AY196" s="10">
        <v>1E-3</v>
      </c>
      <c r="AZ196" s="10">
        <v>1.4E-2</v>
      </c>
      <c r="BA196" s="10">
        <v>2E-3</v>
      </c>
      <c r="BB196" s="10">
        <v>5.5E-2</v>
      </c>
      <c r="BC196" s="10">
        <v>2E-3</v>
      </c>
      <c r="BD196" s="10">
        <v>0.52400000000000002</v>
      </c>
      <c r="BE196" s="10">
        <v>0.01</v>
      </c>
      <c r="BF196" s="10" t="s">
        <v>121</v>
      </c>
      <c r="BG196" s="10">
        <v>1.0999999999999999E-2</v>
      </c>
      <c r="BH196" s="10" t="s">
        <v>121</v>
      </c>
      <c r="BI196" s="10">
        <v>1.952</v>
      </c>
      <c r="BJ196" s="10" t="s">
        <v>121</v>
      </c>
      <c r="BK196" s="10">
        <v>3.0000000000000001E-3</v>
      </c>
      <c r="BL196" s="10" t="s">
        <v>121</v>
      </c>
      <c r="BM196" s="10">
        <v>2E-3</v>
      </c>
      <c r="BN196" s="10">
        <v>9.8000000000000004E-2</v>
      </c>
      <c r="BO196" s="10">
        <v>8.0000000000000002E-3</v>
      </c>
      <c r="BP196" s="10">
        <v>62.466000000000001</v>
      </c>
      <c r="BQ196" s="10">
        <v>0.14499999999999999</v>
      </c>
      <c r="BR196" s="10">
        <v>2E-3</v>
      </c>
      <c r="BS196" s="10">
        <v>1E-3</v>
      </c>
      <c r="BT196" s="10">
        <v>19.335999999999999</v>
      </c>
      <c r="BU196" s="10">
        <v>0.17599999999999999</v>
      </c>
      <c r="BV196" s="10">
        <v>9.6379999999999999</v>
      </c>
      <c r="BW196" s="10">
        <v>0.113</v>
      </c>
      <c r="BX196" s="10" t="s">
        <v>121</v>
      </c>
      <c r="BY196" s="10">
        <v>6.0000000000000001E-3</v>
      </c>
      <c r="BZ196" s="10">
        <v>1.8089999999999999</v>
      </c>
      <c r="CA196" s="10">
        <v>3.7999999999999999E-2</v>
      </c>
      <c r="CB196" s="10" t="s">
        <v>121</v>
      </c>
      <c r="CC196" s="10">
        <v>16.544</v>
      </c>
      <c r="CD196" s="10">
        <v>3.2000000000000001E-2</v>
      </c>
      <c r="CE196" s="10">
        <v>5.0000000000000001E-3</v>
      </c>
      <c r="CF196" s="10">
        <v>2E-3</v>
      </c>
      <c r="CG196" s="10">
        <v>1E-3</v>
      </c>
      <c r="CH196" s="10" t="s">
        <v>121</v>
      </c>
      <c r="CI196" s="10">
        <v>2E-3</v>
      </c>
      <c r="CJ196" s="10" t="s">
        <v>121</v>
      </c>
      <c r="CK196" s="10">
        <v>0.14799999999999999</v>
      </c>
      <c r="CL196" s="10" t="s">
        <v>121</v>
      </c>
      <c r="CM196" s="10">
        <v>2E-3</v>
      </c>
      <c r="CN196" s="10">
        <v>5.0000000000000001E-3</v>
      </c>
      <c r="CO196" s="10">
        <v>1E-3</v>
      </c>
      <c r="CP196" s="10">
        <v>1.5720000000000001</v>
      </c>
      <c r="CQ196" s="10">
        <v>5.0999999999999997E-2</v>
      </c>
      <c r="CR196" s="10" t="s">
        <v>121</v>
      </c>
      <c r="CS196" s="10">
        <v>2E-3</v>
      </c>
      <c r="CT196" s="10">
        <v>1.264</v>
      </c>
      <c r="CU196" s="10">
        <v>0.27400000000000002</v>
      </c>
      <c r="CV196" s="10">
        <v>1.7999999999999999E-2</v>
      </c>
      <c r="CW196" s="10">
        <v>1E-3</v>
      </c>
      <c r="CX196" s="10">
        <v>0.13</v>
      </c>
      <c r="CY196" s="10">
        <v>0.01</v>
      </c>
      <c r="CZ196" s="10" t="s">
        <v>121</v>
      </c>
      <c r="DA196" s="10">
        <v>2E-3</v>
      </c>
      <c r="DB196" s="10" t="s">
        <v>121</v>
      </c>
      <c r="DC196" s="10">
        <v>4.0000000000000001E-3</v>
      </c>
      <c r="DD196" s="10">
        <v>2.9000000000000001E-2</v>
      </c>
      <c r="DE196" s="10">
        <v>7.0000000000000001E-3</v>
      </c>
      <c r="DF196" s="10">
        <v>0.79600000000000004</v>
      </c>
      <c r="DG196" s="10">
        <v>8.0000000000000002E-3</v>
      </c>
      <c r="DH196" s="10">
        <v>8.0000000000000002E-3</v>
      </c>
      <c r="DI196" s="98">
        <v>1E-3</v>
      </c>
      <c r="DJ196" s="10">
        <v>8.6999999999999994E-2</v>
      </c>
      <c r="DK196" s="10">
        <v>1E-3</v>
      </c>
      <c r="DL196" s="61" t="str">
        <f t="shared" si="4"/>
        <v>UTV</v>
      </c>
    </row>
    <row r="197" spans="1:132">
      <c r="A197" s="11">
        <v>44579</v>
      </c>
      <c r="B197" s="64" t="s">
        <v>972</v>
      </c>
      <c r="C197" s="25" t="s">
        <v>784</v>
      </c>
      <c r="H197" s="3" t="e">
        <f>((F197)/(E197/100))</f>
        <v>#DIV/0!</v>
      </c>
      <c r="I197" s="4" t="e">
        <f>E197/F197</f>
        <v>#DIV/0!</v>
      </c>
      <c r="J197" s="4" t="e">
        <f>100/G197</f>
        <v>#DIV/0!</v>
      </c>
      <c r="N197" s="37" t="e">
        <f>M197/(K197/100)</f>
        <v>#DIV/0!</v>
      </c>
      <c r="O197" s="37" t="e">
        <f>N197/J197</f>
        <v>#DIV/0!</v>
      </c>
      <c r="P197" s="5" t="e">
        <f>M197/(L197/100)</f>
        <v>#DIV/0!</v>
      </c>
      <c r="Q197" s="5" t="e">
        <f>P197*I197</f>
        <v>#DIV/0!</v>
      </c>
      <c r="U197" s="15" t="e">
        <f>100-(T197-R197)/S197*100</f>
        <v>#DIV/0!</v>
      </c>
      <c r="W197" s="10" t="s">
        <v>981</v>
      </c>
      <c r="X197" s="2">
        <v>12.64</v>
      </c>
      <c r="AB197" s="14" t="e">
        <f>((AE197-AC197)*(1000/AD197))*1000</f>
        <v>#DIV/0!</v>
      </c>
      <c r="AF197" s="7" t="e">
        <f>#REF!*0.8</f>
        <v>#REF!</v>
      </c>
      <c r="AH197" s="8" t="e">
        <f>((AG197)*(H197/100))</f>
        <v>#DIV/0!</v>
      </c>
      <c r="AI197" s="7" t="e">
        <f>AG197/AH197</f>
        <v>#DIV/0!</v>
      </c>
      <c r="AO197" s="20" t="s">
        <v>976</v>
      </c>
      <c r="AP197" s="10">
        <v>0.4</v>
      </c>
      <c r="AQ197" s="10">
        <v>5.0000000000000001E-3</v>
      </c>
      <c r="AR197" s="10" t="s">
        <v>121</v>
      </c>
      <c r="AS197" s="10">
        <v>4.0000000000000001E-3</v>
      </c>
      <c r="AT197" s="10">
        <v>8.5999999999999993E-2</v>
      </c>
      <c r="AU197" s="10">
        <v>4.0000000000000001E-3</v>
      </c>
      <c r="AV197" s="10">
        <v>0.25600000000000001</v>
      </c>
      <c r="AW197" s="10">
        <v>5.0000000000000001E-3</v>
      </c>
      <c r="AX197" s="10">
        <v>2.8000000000000001E-2</v>
      </c>
      <c r="AY197" s="10">
        <v>2E-3</v>
      </c>
      <c r="AZ197" s="10">
        <v>1.6E-2</v>
      </c>
      <c r="BA197" s="10">
        <v>2E-3</v>
      </c>
      <c r="BB197" s="10">
        <v>0.121</v>
      </c>
      <c r="BC197" s="10">
        <v>3.0000000000000001E-3</v>
      </c>
      <c r="BD197" s="10">
        <v>0.372</v>
      </c>
      <c r="BE197" s="10">
        <v>8.9999999999999993E-3</v>
      </c>
      <c r="BF197" s="10" t="s">
        <v>121</v>
      </c>
      <c r="BG197" s="10">
        <v>5.0000000000000001E-3</v>
      </c>
      <c r="BH197" s="10" t="s">
        <v>121</v>
      </c>
      <c r="BI197" s="10">
        <v>3.7770000000000001</v>
      </c>
      <c r="BJ197" s="10" t="s">
        <v>121</v>
      </c>
      <c r="BK197" s="10">
        <v>5.0000000000000001E-3</v>
      </c>
      <c r="BL197" s="10" t="s">
        <v>121</v>
      </c>
      <c r="BM197" s="10">
        <v>2E-3</v>
      </c>
      <c r="BN197" s="10">
        <v>0.152</v>
      </c>
      <c r="BO197" s="10">
        <v>8.9999999999999993E-3</v>
      </c>
      <c r="BP197" s="10">
        <v>59.033000000000001</v>
      </c>
      <c r="BQ197" s="10">
        <v>0.17699999999999999</v>
      </c>
      <c r="BR197" s="10" t="s">
        <v>121</v>
      </c>
      <c r="BS197" s="10">
        <v>2E-3</v>
      </c>
      <c r="BT197" s="10">
        <v>1.109</v>
      </c>
      <c r="BU197" s="10">
        <v>4.9000000000000002E-2</v>
      </c>
      <c r="BV197" s="10">
        <v>26.864000000000001</v>
      </c>
      <c r="BW197" s="10">
        <v>0.372</v>
      </c>
      <c r="BX197" s="10" t="s">
        <v>121</v>
      </c>
      <c r="BY197" s="10">
        <v>4.0000000000000001E-3</v>
      </c>
      <c r="BZ197" s="10">
        <v>3.452</v>
      </c>
      <c r="CA197" s="10">
        <v>5.3999999999999999E-2</v>
      </c>
      <c r="CB197" s="10" t="s">
        <v>121</v>
      </c>
      <c r="CC197" s="10">
        <v>27.4</v>
      </c>
      <c r="CD197" s="10">
        <v>8.9999999999999993E-3</v>
      </c>
      <c r="CE197" s="10">
        <v>4.0000000000000001E-3</v>
      </c>
      <c r="CF197" s="10">
        <v>2E-3</v>
      </c>
      <c r="CG197" s="10">
        <v>1E-3</v>
      </c>
      <c r="CH197" s="10" t="s">
        <v>121</v>
      </c>
      <c r="CI197" s="10">
        <v>2E-3</v>
      </c>
      <c r="CJ197" s="10" t="s">
        <v>121</v>
      </c>
      <c r="CK197" s="10">
        <v>0.23100000000000001</v>
      </c>
      <c r="CL197" s="10" t="s">
        <v>121</v>
      </c>
      <c r="CM197" s="10">
        <v>2E-3</v>
      </c>
      <c r="CN197" s="10">
        <v>1.0999999999999999E-2</v>
      </c>
      <c r="CO197" s="10">
        <v>1E-3</v>
      </c>
      <c r="CP197" s="10">
        <v>3.5310000000000001</v>
      </c>
      <c r="CQ197" s="10">
        <v>0.1</v>
      </c>
      <c r="CR197" s="10" t="s">
        <v>121</v>
      </c>
      <c r="CS197" s="10">
        <v>2E-3</v>
      </c>
      <c r="CT197" s="10">
        <v>1.998</v>
      </c>
      <c r="CU197" s="10">
        <v>0.39300000000000002</v>
      </c>
      <c r="CV197" s="10">
        <v>5.0000000000000001E-3</v>
      </c>
      <c r="CW197" s="10">
        <v>1E-3</v>
      </c>
      <c r="CX197" s="10">
        <v>6.8000000000000005E-2</v>
      </c>
      <c r="CY197" s="10">
        <v>6.0000000000000001E-3</v>
      </c>
      <c r="CZ197" s="10" t="s">
        <v>121</v>
      </c>
      <c r="DA197" s="10">
        <v>3.0000000000000001E-3</v>
      </c>
      <c r="DB197" s="10" t="s">
        <v>121</v>
      </c>
      <c r="DC197" s="10">
        <v>4.0000000000000001E-3</v>
      </c>
      <c r="DD197" s="10">
        <v>5.0999999999999997E-2</v>
      </c>
      <c r="DE197" s="10">
        <v>1.0999999999999999E-2</v>
      </c>
      <c r="DF197" s="10">
        <v>2.0169999999999999</v>
      </c>
      <c r="DG197" s="10">
        <v>1.7999999999999999E-2</v>
      </c>
      <c r="DH197" s="10">
        <v>4.0000000000000001E-3</v>
      </c>
      <c r="DI197" s="98">
        <v>1E-3</v>
      </c>
      <c r="DJ197" s="10">
        <v>0.192</v>
      </c>
      <c r="DK197" s="10">
        <v>2E-3</v>
      </c>
      <c r="DL197" s="61" t="str">
        <f t="shared" si="4"/>
        <v>NL 689393 19.01.2022</v>
      </c>
    </row>
    <row r="198" spans="1:132">
      <c r="A198" s="11">
        <v>44579</v>
      </c>
      <c r="B198" s="64" t="s">
        <v>973</v>
      </c>
      <c r="C198" s="25" t="s">
        <v>784</v>
      </c>
      <c r="H198" s="3" t="e">
        <f>((F198)/(E198/100))</f>
        <v>#DIV/0!</v>
      </c>
      <c r="I198" s="4" t="e">
        <f>E198/F198</f>
        <v>#DIV/0!</v>
      </c>
      <c r="J198" s="4" t="e">
        <f>100/G198</f>
        <v>#DIV/0!</v>
      </c>
      <c r="N198" s="37" t="e">
        <f>M198/(K198/100)</f>
        <v>#DIV/0!</v>
      </c>
      <c r="O198" s="37" t="e">
        <f>N198/J198</f>
        <v>#DIV/0!</v>
      </c>
      <c r="P198" s="5" t="e">
        <f>M198/(L198/100)</f>
        <v>#DIV/0!</v>
      </c>
      <c r="Q198" s="5" t="e">
        <f>P198*I198</f>
        <v>#DIV/0!</v>
      </c>
      <c r="U198" s="15" t="e">
        <f>100-(T198-R198)/S198*100</f>
        <v>#DIV/0!</v>
      </c>
      <c r="W198" s="10" t="s">
        <v>982</v>
      </c>
      <c r="X198" s="2">
        <v>12.17</v>
      </c>
      <c r="AB198" s="14" t="e">
        <f>((AE198-AC198)*(1000/AD198))*1000</f>
        <v>#DIV/0!</v>
      </c>
      <c r="AF198" s="7" t="e">
        <f>#REF!*0.8</f>
        <v>#REF!</v>
      </c>
      <c r="AH198" s="8" t="e">
        <f>((AG198)*(H198/100))</f>
        <v>#DIV/0!</v>
      </c>
      <c r="AI198" s="7" t="e">
        <f>AG198/AH198</f>
        <v>#DIV/0!</v>
      </c>
      <c r="AO198" s="20" t="s">
        <v>977</v>
      </c>
      <c r="DI198" s="99"/>
      <c r="DL198" s="61">
        <f t="shared" si="4"/>
        <v>0</v>
      </c>
    </row>
    <row r="199" spans="1:132">
      <c r="A199" s="11">
        <v>44579</v>
      </c>
      <c r="B199" s="64" t="s">
        <v>974</v>
      </c>
      <c r="C199" s="25" t="s">
        <v>784</v>
      </c>
      <c r="H199" s="3" t="e">
        <f>((F199)/(E199/100))</f>
        <v>#DIV/0!</v>
      </c>
      <c r="I199" s="4" t="e">
        <f>E199/F199</f>
        <v>#DIV/0!</v>
      </c>
      <c r="J199" s="4" t="e">
        <f>100/G199</f>
        <v>#DIV/0!</v>
      </c>
      <c r="N199" s="37" t="e">
        <f>M199/(K199/100)</f>
        <v>#DIV/0!</v>
      </c>
      <c r="O199" s="37" t="e">
        <f>N199/J199</f>
        <v>#DIV/0!</v>
      </c>
      <c r="P199" s="5" t="e">
        <f>M199/(L199/100)</f>
        <v>#DIV/0!</v>
      </c>
      <c r="Q199" s="5" t="e">
        <f>P199*I199</f>
        <v>#DIV/0!</v>
      </c>
      <c r="U199" s="15" t="e">
        <f>100-(T199-R199)/S199*100</f>
        <v>#DIV/0!</v>
      </c>
      <c r="W199" s="10" t="s">
        <v>983</v>
      </c>
      <c r="X199" s="2">
        <v>12.55</v>
      </c>
      <c r="AB199" s="14" t="e">
        <f>((AE199-AC199)*(1000/AD199))*1000</f>
        <v>#DIV/0!</v>
      </c>
      <c r="AF199" s="7" t="e">
        <f>#REF!*0.8</f>
        <v>#REF!</v>
      </c>
      <c r="AH199" s="8" t="e">
        <f>((AG199)*(H199/100))</f>
        <v>#DIV/0!</v>
      </c>
      <c r="AI199" s="7" t="e">
        <f>AG199/AH199</f>
        <v>#DIV/0!</v>
      </c>
      <c r="AO199" s="20" t="s">
        <v>978</v>
      </c>
      <c r="DI199" s="99"/>
      <c r="DL199" s="61">
        <f t="shared" si="4"/>
        <v>0</v>
      </c>
    </row>
    <row r="200" spans="1:132">
      <c r="A200" s="11">
        <v>44579</v>
      </c>
      <c r="B200" s="64"/>
      <c r="C200" s="25" t="s">
        <v>117</v>
      </c>
      <c r="H200" s="3" t="e">
        <f>((F200)/(E200/100))</f>
        <v>#DIV/0!</v>
      </c>
      <c r="I200" s="4" t="e">
        <f>E200/F200</f>
        <v>#DIV/0!</v>
      </c>
      <c r="J200" s="4" t="e">
        <f>100/G200</f>
        <v>#DIV/0!</v>
      </c>
      <c r="N200" s="37" t="e">
        <f>M200/(K200/100)</f>
        <v>#DIV/0!</v>
      </c>
      <c r="O200" s="37" t="e">
        <f>N200/J200</f>
        <v>#DIV/0!</v>
      </c>
      <c r="P200" s="5" t="e">
        <f>M200/(L200/100)</f>
        <v>#DIV/0!</v>
      </c>
      <c r="Q200" s="5" t="e">
        <f>P200*I200</f>
        <v>#DIV/0!</v>
      </c>
      <c r="U200" s="15" t="e">
        <f>100-(T200-R200)/S200*100</f>
        <v>#DIV/0!</v>
      </c>
      <c r="X200" s="2">
        <v>11.99</v>
      </c>
      <c r="AB200" s="14" t="e">
        <f>((AE200-AC200)*(1000/AD200))*1000</f>
        <v>#DIV/0!</v>
      </c>
      <c r="AF200" s="7" t="e">
        <f>#REF!*0.8</f>
        <v>#REF!</v>
      </c>
      <c r="AG200" s="2">
        <v>60</v>
      </c>
      <c r="AH200" s="8" t="e">
        <f>((AG200)*(H200/100))</f>
        <v>#DIV/0!</v>
      </c>
      <c r="AI200" s="7" t="e">
        <f>AG200/AH200</f>
        <v>#DIV/0!</v>
      </c>
      <c r="AO200" s="20" t="s">
        <v>117</v>
      </c>
      <c r="AP200" s="10">
        <v>3.1E-2</v>
      </c>
      <c r="AQ200" s="10">
        <v>1E-3</v>
      </c>
      <c r="AR200" s="10">
        <v>3.2000000000000001E-2</v>
      </c>
      <c r="AS200" s="10">
        <v>3.0000000000000001E-3</v>
      </c>
      <c r="AT200" s="10">
        <v>8.0000000000000002E-3</v>
      </c>
      <c r="AU200" s="10">
        <v>2E-3</v>
      </c>
      <c r="AV200" s="10">
        <v>1.6E-2</v>
      </c>
      <c r="AW200" s="10">
        <v>2E-3</v>
      </c>
      <c r="AX200" s="10" t="s">
        <v>121</v>
      </c>
      <c r="AY200" s="10">
        <v>2E-3</v>
      </c>
      <c r="AZ200" s="10">
        <v>2.4E-2</v>
      </c>
      <c r="BA200" s="10">
        <v>3.0000000000000001E-3</v>
      </c>
      <c r="BB200" s="10">
        <v>0.154</v>
      </c>
      <c r="BC200" s="10">
        <v>4.0000000000000001E-3</v>
      </c>
      <c r="BD200" s="10">
        <v>5.601</v>
      </c>
      <c r="BE200" s="10">
        <v>4.3999999999999997E-2</v>
      </c>
      <c r="BF200" s="10" t="s">
        <v>121</v>
      </c>
      <c r="BG200" s="10">
        <v>4.0000000000000001E-3</v>
      </c>
      <c r="BH200" s="10">
        <v>3.47</v>
      </c>
      <c r="BI200" s="10">
        <v>1.1719999999999999</v>
      </c>
      <c r="BJ200" s="10" t="s">
        <v>121</v>
      </c>
      <c r="BK200" s="10">
        <v>2E-3</v>
      </c>
      <c r="BL200" s="10" t="s">
        <v>121</v>
      </c>
      <c r="BM200" s="10">
        <v>2E-3</v>
      </c>
      <c r="BN200" s="10">
        <v>1.6850000000000001</v>
      </c>
      <c r="BO200" s="10">
        <v>2.5000000000000001E-2</v>
      </c>
      <c r="BP200" s="10">
        <v>49.792999999999999</v>
      </c>
      <c r="BQ200" s="10">
        <v>0.221</v>
      </c>
      <c r="BR200" s="10" t="s">
        <v>121</v>
      </c>
      <c r="BS200" s="10">
        <v>2E-3</v>
      </c>
      <c r="BT200" s="10">
        <v>13.749000000000001</v>
      </c>
      <c r="BU200" s="10">
        <v>0.14599999999999999</v>
      </c>
      <c r="BV200" s="10">
        <v>0.41599999999999998</v>
      </c>
      <c r="BW200" s="10">
        <v>1.7000000000000001E-2</v>
      </c>
      <c r="BX200" s="10" t="s">
        <v>121</v>
      </c>
      <c r="BY200" s="10">
        <v>1.2E-2</v>
      </c>
      <c r="BZ200" s="10">
        <v>0.41199999999999998</v>
      </c>
      <c r="CA200" s="10">
        <v>2.7E-2</v>
      </c>
      <c r="CB200" s="10" t="s">
        <v>121</v>
      </c>
      <c r="CC200" s="10">
        <v>10.481</v>
      </c>
      <c r="CD200" s="10">
        <v>0.109</v>
      </c>
      <c r="CE200" s="10">
        <v>7.0000000000000001E-3</v>
      </c>
      <c r="CF200" s="10" t="s">
        <v>121</v>
      </c>
      <c r="CG200" s="10">
        <v>2E-3</v>
      </c>
      <c r="CH200" s="10">
        <v>2E-3</v>
      </c>
      <c r="CI200" s="10">
        <v>1E-3</v>
      </c>
      <c r="CJ200" s="10">
        <v>1.2849999999999999</v>
      </c>
      <c r="CK200" s="10">
        <v>0.10100000000000001</v>
      </c>
      <c r="CL200" s="10" t="s">
        <v>121</v>
      </c>
      <c r="CM200" s="10">
        <v>2E-3</v>
      </c>
      <c r="CN200" s="10">
        <v>2E-3</v>
      </c>
      <c r="CO200" s="10">
        <v>1E-3</v>
      </c>
      <c r="CP200" s="10">
        <v>4.41</v>
      </c>
      <c r="CQ200" s="10">
        <v>6.5000000000000002E-2</v>
      </c>
      <c r="CR200" s="10" t="s">
        <v>121</v>
      </c>
      <c r="CS200" s="10">
        <v>2E-3</v>
      </c>
      <c r="CT200" s="10">
        <v>6.9359999999999999</v>
      </c>
      <c r="CU200" s="10">
        <v>0.30499999999999999</v>
      </c>
      <c r="CV200" s="10">
        <v>3.5999999999999997E-2</v>
      </c>
      <c r="CW200" s="10">
        <v>1E-3</v>
      </c>
      <c r="CX200" s="10">
        <v>3.2080000000000002</v>
      </c>
      <c r="CY200" s="10">
        <v>3.5999999999999997E-2</v>
      </c>
      <c r="CZ200" s="10" t="s">
        <v>121</v>
      </c>
      <c r="DA200" s="10">
        <v>2E-3</v>
      </c>
      <c r="DB200" s="10">
        <v>2.5000000000000001E-2</v>
      </c>
      <c r="DC200" s="10">
        <v>0.01</v>
      </c>
      <c r="DD200" s="10" t="s">
        <v>121</v>
      </c>
      <c r="DE200" s="10">
        <v>7.0000000000000001E-3</v>
      </c>
      <c r="DF200" s="10">
        <v>0.28000000000000003</v>
      </c>
      <c r="DG200" s="10">
        <v>4.0000000000000001E-3</v>
      </c>
      <c r="DH200" s="10">
        <v>3.2000000000000001E-2</v>
      </c>
      <c r="DI200" s="98">
        <v>1E-3</v>
      </c>
      <c r="DJ200" s="10">
        <v>2E-3</v>
      </c>
      <c r="DK200" s="10">
        <v>1E-3</v>
      </c>
      <c r="DL200" s="61" t="str">
        <f t="shared" si="4"/>
        <v>DK II 2624</v>
      </c>
      <c r="DM200" s="10">
        <v>0.30393778380683001</v>
      </c>
      <c r="DN200" s="10">
        <v>-4.3262098246542504E-3</v>
      </c>
      <c r="DO200" s="10">
        <v>2.0903184885004899E-3</v>
      </c>
      <c r="DP200" s="10">
        <v>2.6991066169561699E-2</v>
      </c>
      <c r="DQ200" s="10">
        <v>0.244632789650303</v>
      </c>
      <c r="DR200" s="10">
        <v>5.1741690675264204E-3</v>
      </c>
      <c r="DS200" s="10">
        <v>7.6465017060564798E-3</v>
      </c>
      <c r="DT200" s="10">
        <v>1.18653147726106E-4</v>
      </c>
      <c r="DU200" s="10">
        <v>2.4515223367963901E-3</v>
      </c>
      <c r="DV200" s="10">
        <v>8.8390946556305194E-2</v>
      </c>
      <c r="DW200" s="10">
        <v>-3.06155776518129E-2</v>
      </c>
      <c r="DX200" s="10">
        <v>1.5641133915248299E-3</v>
      </c>
      <c r="DY200" s="10">
        <v>7.5298563270796398E-2</v>
      </c>
      <c r="DZ200" s="10">
        <v>119.05004087192199</v>
      </c>
      <c r="EA200" s="10">
        <v>40.839367935342501</v>
      </c>
      <c r="EB200" s="10">
        <v>6.9617137345856603E-2</v>
      </c>
    </row>
    <row r="201" spans="1:132">
      <c r="A201" s="11">
        <v>44580</v>
      </c>
      <c r="B201" s="64"/>
      <c r="C201" s="25" t="s">
        <v>727</v>
      </c>
      <c r="H201" s="3" t="e">
        <f>((F201)/(E201/100))</f>
        <v>#DIV/0!</v>
      </c>
      <c r="I201" s="4" t="e">
        <f>E201/F201</f>
        <v>#DIV/0!</v>
      </c>
      <c r="J201" s="4" t="e">
        <f>100/G201</f>
        <v>#DIV/0!</v>
      </c>
      <c r="N201" s="37" t="e">
        <f>M201/(K201/100)</f>
        <v>#DIV/0!</v>
      </c>
      <c r="O201" s="37" t="e">
        <f>N201/J201</f>
        <v>#DIV/0!</v>
      </c>
      <c r="P201" s="5" t="e">
        <f>M201/(L201/100)</f>
        <v>#DIV/0!</v>
      </c>
      <c r="Q201" s="5" t="e">
        <f>P201*I201</f>
        <v>#DIV/0!</v>
      </c>
      <c r="U201" s="15" t="e">
        <f>100-(T201-R201)/S201*100</f>
        <v>#DIV/0!</v>
      </c>
      <c r="AB201" s="14" t="e">
        <f>((AE201-AC201)*(1000/AD201))*1000</f>
        <v>#DIV/0!</v>
      </c>
      <c r="AF201" s="7" t="e">
        <f>#REF!*0.8</f>
        <v>#REF!</v>
      </c>
      <c r="AH201" s="8" t="e">
        <f>((AG201)*(H201/100))</f>
        <v>#DIV/0!</v>
      </c>
      <c r="AI201" s="7" t="e">
        <f>AG201/AH201</f>
        <v>#DIV/0!</v>
      </c>
      <c r="AO201" s="20" t="s">
        <v>985</v>
      </c>
      <c r="DI201" s="99"/>
      <c r="DL201" s="61">
        <f t="shared" si="4"/>
        <v>0</v>
      </c>
    </row>
    <row r="202" spans="1:132">
      <c r="A202" s="11">
        <v>44580</v>
      </c>
      <c r="B202" s="64">
        <v>1</v>
      </c>
      <c r="C202" s="25" t="s">
        <v>741</v>
      </c>
      <c r="H202" s="3" t="e">
        <f>((F202)/(E202/100))</f>
        <v>#DIV/0!</v>
      </c>
      <c r="I202" s="4" t="e">
        <f>E202/F202</f>
        <v>#DIV/0!</v>
      </c>
      <c r="J202" s="4" t="e">
        <f>100/G202</f>
        <v>#DIV/0!</v>
      </c>
      <c r="N202" s="37" t="e">
        <f>M202/(K202/100)</f>
        <v>#DIV/0!</v>
      </c>
      <c r="O202" s="37" t="e">
        <f>N202/J202</f>
        <v>#DIV/0!</v>
      </c>
      <c r="P202" s="5" t="e">
        <f>M202/(L202/100)</f>
        <v>#DIV/0!</v>
      </c>
      <c r="Q202" s="5" t="e">
        <f>P202*I202</f>
        <v>#DIV/0!</v>
      </c>
      <c r="U202" s="15" t="e">
        <f>100-(T202-R202)/S202*100</f>
        <v>#DIV/0!</v>
      </c>
      <c r="X202" s="2">
        <v>12.69</v>
      </c>
      <c r="Y202" s="2">
        <v>18.489999999999998</v>
      </c>
      <c r="Z202" s="21">
        <v>3153</v>
      </c>
      <c r="AB202" s="14" t="e">
        <f>((AE202-AC202)*(1000/AD202))*1000</f>
        <v>#DIV/0!</v>
      </c>
      <c r="AF202" s="7" t="e">
        <f>#REF!*0.8</f>
        <v>#REF!</v>
      </c>
      <c r="AH202" s="8" t="e">
        <f>((AG202)*(H202/100))</f>
        <v>#DIV/0!</v>
      </c>
      <c r="AI202" s="7" t="e">
        <f>AG202/AH202</f>
        <v>#DIV/0!</v>
      </c>
      <c r="AP202" s="10">
        <v>0.17799999999999999</v>
      </c>
      <c r="AQ202" s="10">
        <v>3.0000000000000001E-3</v>
      </c>
      <c r="AR202" s="10">
        <v>4.4999999999999998E-2</v>
      </c>
      <c r="AS202" s="10">
        <v>3.0000000000000001E-3</v>
      </c>
      <c r="AT202" s="10">
        <v>1.0999999999999999E-2</v>
      </c>
      <c r="AU202" s="10">
        <v>2E-3</v>
      </c>
      <c r="AV202" s="10">
        <v>2.1999999999999999E-2</v>
      </c>
      <c r="AW202" s="10">
        <v>2E-3</v>
      </c>
      <c r="AX202" s="10">
        <v>1.7000000000000001E-2</v>
      </c>
      <c r="AY202" s="10">
        <v>1E-3</v>
      </c>
      <c r="AZ202" s="10">
        <v>7.5999999999999998E-2</v>
      </c>
      <c r="BA202" s="10">
        <v>3.0000000000000001E-3</v>
      </c>
      <c r="BB202" s="10">
        <v>0.10199999999999999</v>
      </c>
      <c r="BC202" s="10">
        <v>3.0000000000000001E-3</v>
      </c>
      <c r="BD202" s="10">
        <v>3.6030000000000002</v>
      </c>
      <c r="BE202" s="10">
        <v>2.8000000000000001E-2</v>
      </c>
      <c r="BF202" s="10" t="s">
        <v>121</v>
      </c>
      <c r="BG202" s="10">
        <v>4.0000000000000001E-3</v>
      </c>
      <c r="BH202" s="10">
        <v>2.9180000000000001</v>
      </c>
      <c r="BI202" s="10">
        <v>0.83899999999999997</v>
      </c>
      <c r="BJ202" s="10" t="s">
        <v>121</v>
      </c>
      <c r="BK202" s="10">
        <v>3.0000000000000001E-3</v>
      </c>
      <c r="BL202" s="10" t="s">
        <v>121</v>
      </c>
      <c r="BM202" s="10">
        <v>2E-3</v>
      </c>
      <c r="BN202" s="10">
        <v>0.16400000000000001</v>
      </c>
      <c r="BO202" s="10">
        <v>7.0000000000000001E-3</v>
      </c>
      <c r="BP202" s="10">
        <v>65.263999999999996</v>
      </c>
      <c r="BQ202" s="10">
        <v>0.13400000000000001</v>
      </c>
      <c r="BR202" s="10" t="s">
        <v>121</v>
      </c>
      <c r="BS202" s="10">
        <v>2E-3</v>
      </c>
      <c r="BT202" s="10">
        <v>11.137</v>
      </c>
      <c r="BU202" s="10">
        <v>0.121</v>
      </c>
      <c r="BV202" s="10">
        <v>1.5649999999999999</v>
      </c>
      <c r="BW202" s="10">
        <v>2.7E-2</v>
      </c>
      <c r="BX202" s="10" t="s">
        <v>121</v>
      </c>
      <c r="BY202" s="10">
        <v>8.9999999999999993E-3</v>
      </c>
      <c r="BZ202" s="10">
        <v>1.101</v>
      </c>
      <c r="CA202" s="10">
        <v>3.3000000000000002E-2</v>
      </c>
      <c r="CB202" s="10" t="s">
        <v>121</v>
      </c>
      <c r="CC202" s="10">
        <v>9.3930000000000007</v>
      </c>
      <c r="CD202" s="10">
        <v>0.17599999999999999</v>
      </c>
      <c r="CE202" s="10">
        <v>7.0000000000000001E-3</v>
      </c>
      <c r="CF202" s="10">
        <v>5.0000000000000001E-3</v>
      </c>
      <c r="CG202" s="10">
        <v>1E-3</v>
      </c>
      <c r="CH202" s="10">
        <v>2E-3</v>
      </c>
      <c r="CI202" s="10">
        <v>1E-3</v>
      </c>
      <c r="CJ202" s="10">
        <v>0.49399999999999999</v>
      </c>
      <c r="CK202" s="10">
        <v>6.9000000000000006E-2</v>
      </c>
      <c r="CL202" s="10" t="s">
        <v>121</v>
      </c>
      <c r="CM202" s="10">
        <v>2E-3</v>
      </c>
      <c r="CN202" s="10">
        <v>5.0000000000000001E-3</v>
      </c>
      <c r="CO202" s="10">
        <v>1E-3</v>
      </c>
      <c r="CP202" s="10">
        <v>1.667</v>
      </c>
      <c r="CQ202" s="10">
        <v>3.6999999999999998E-2</v>
      </c>
      <c r="CR202" s="10" t="s">
        <v>121</v>
      </c>
      <c r="CS202" s="10">
        <v>2E-3</v>
      </c>
      <c r="CT202" s="10">
        <v>9.0830000000000002</v>
      </c>
      <c r="CU202" s="10">
        <v>0.30299999999999999</v>
      </c>
      <c r="CV202" s="10">
        <v>2.4E-2</v>
      </c>
      <c r="CW202" s="10">
        <v>1E-3</v>
      </c>
      <c r="CX202" s="10">
        <v>1.1559999999999999</v>
      </c>
      <c r="CY202" s="10">
        <v>0.02</v>
      </c>
      <c r="CZ202" s="10" t="s">
        <v>121</v>
      </c>
      <c r="DA202" s="10">
        <v>2E-3</v>
      </c>
      <c r="DB202" s="10">
        <v>5.5E-2</v>
      </c>
      <c r="DC202" s="10">
        <v>7.0000000000000001E-3</v>
      </c>
      <c r="DD202" s="10" t="s">
        <v>121</v>
      </c>
      <c r="DE202" s="10">
        <v>1.2E-2</v>
      </c>
      <c r="DF202" s="10">
        <v>1.0940000000000001</v>
      </c>
      <c r="DG202" s="10">
        <v>0.01</v>
      </c>
      <c r="DH202" s="10">
        <v>1.4E-2</v>
      </c>
      <c r="DI202" s="98">
        <v>1E-3</v>
      </c>
      <c r="DJ202" s="10">
        <v>1.0999999999999999E-2</v>
      </c>
      <c r="DK202" s="10">
        <v>1E-3</v>
      </c>
      <c r="DL202" s="61" t="str">
        <f t="shared" si="4"/>
        <v>DK III W1 19.01.2022</v>
      </c>
      <c r="DM202" s="10">
        <v>2.7216843283358199E-2</v>
      </c>
      <c r="DN202" s="10">
        <v>2.0657938259211399E-3</v>
      </c>
      <c r="DO202" s="10">
        <v>3.8859852314117101E-2</v>
      </c>
      <c r="DP202" s="10">
        <v>2.38236244270057E-2</v>
      </c>
      <c r="DQ202" s="10">
        <v>0.86764318863982703</v>
      </c>
      <c r="DR202" s="10">
        <v>0.251098407013363</v>
      </c>
      <c r="DS202" s="10">
        <v>-2.7864236631693498E-3</v>
      </c>
      <c r="DT202" s="10">
        <v>-1.0223963677939399E-3</v>
      </c>
      <c r="DU202" s="10">
        <v>5.2112426119363797E-3</v>
      </c>
      <c r="DV202" s="10">
        <v>0.25941992665957098</v>
      </c>
      <c r="DW202" s="10">
        <v>-7.1588977737617604E-2</v>
      </c>
      <c r="DX202" s="10">
        <v>6.9210235527932998E-2</v>
      </c>
      <c r="DY202" s="10">
        <v>-9.3787522726382893E-3</v>
      </c>
      <c r="DZ202" s="10">
        <v>332.02162627582197</v>
      </c>
      <c r="EA202" s="10">
        <v>834.68511795261702</v>
      </c>
      <c r="EB202" s="10">
        <v>1.4249796820159799</v>
      </c>
    </row>
    <row r="203" spans="1:132">
      <c r="A203" s="11">
        <v>44580</v>
      </c>
      <c r="B203" s="64">
        <v>2</v>
      </c>
      <c r="C203" s="25" t="s">
        <v>741</v>
      </c>
      <c r="H203" s="3" t="e">
        <f>((F203)/(E203/100))</f>
        <v>#DIV/0!</v>
      </c>
      <c r="I203" s="4" t="e">
        <f>E203/F203</f>
        <v>#DIV/0!</v>
      </c>
      <c r="J203" s="4" t="e">
        <f>100/G203</f>
        <v>#DIV/0!</v>
      </c>
      <c r="N203" s="37" t="e">
        <f>M203/(K203/100)</f>
        <v>#DIV/0!</v>
      </c>
      <c r="O203" s="37" t="e">
        <f>N203/J203</f>
        <v>#DIV/0!</v>
      </c>
      <c r="P203" s="5" t="e">
        <f>M203/(L203/100)</f>
        <v>#DIV/0!</v>
      </c>
      <c r="Q203" s="5" t="e">
        <f>P203*I203</f>
        <v>#DIV/0!</v>
      </c>
      <c r="U203" s="15" t="e">
        <f>100-(T203-R203)/S203*100</f>
        <v>#DIV/0!</v>
      </c>
      <c r="X203" s="2">
        <v>12.4</v>
      </c>
      <c r="Y203" s="2">
        <v>17.489999999999998</v>
      </c>
      <c r="Z203" s="21">
        <v>3171</v>
      </c>
      <c r="AB203" s="14" t="e">
        <f>((AE203-AC203)*(1000/AD203))*1000</f>
        <v>#DIV/0!</v>
      </c>
      <c r="AF203" s="7" t="e">
        <f>#REF!*0.8</f>
        <v>#REF!</v>
      </c>
      <c r="AH203" s="8" t="e">
        <f>((AG203)*(H203/100))</f>
        <v>#DIV/0!</v>
      </c>
      <c r="AI203" s="7" t="e">
        <f>AG203/AH203</f>
        <v>#DIV/0!</v>
      </c>
      <c r="AP203" s="10">
        <v>7.9000000000000001E-2</v>
      </c>
      <c r="AQ203" s="10">
        <v>2E-3</v>
      </c>
      <c r="AR203" s="10">
        <v>1.7999999999999999E-2</v>
      </c>
      <c r="AS203" s="10">
        <v>3.0000000000000001E-3</v>
      </c>
      <c r="AT203" s="10">
        <v>0.01</v>
      </c>
      <c r="AU203" s="10">
        <v>2E-3</v>
      </c>
      <c r="AV203" s="10">
        <v>1.4999999999999999E-2</v>
      </c>
      <c r="AW203" s="10">
        <v>2E-3</v>
      </c>
      <c r="AX203" s="10" t="s">
        <v>121</v>
      </c>
      <c r="AY203" s="10">
        <v>2E-3</v>
      </c>
      <c r="AZ203" s="10">
        <v>3.3000000000000002E-2</v>
      </c>
      <c r="BA203" s="10">
        <v>2E-3</v>
      </c>
      <c r="BB203" s="10">
        <v>0.191</v>
      </c>
      <c r="BC203" s="10">
        <v>3.0000000000000001E-3</v>
      </c>
      <c r="BD203" s="10">
        <v>3.629</v>
      </c>
      <c r="BE203" s="10">
        <v>2.8000000000000001E-2</v>
      </c>
      <c r="BF203" s="10" t="s">
        <v>121</v>
      </c>
      <c r="BG203" s="10">
        <v>2E-3</v>
      </c>
      <c r="BH203" s="10">
        <v>2.9990000000000001</v>
      </c>
      <c r="BI203" s="10">
        <v>0.879</v>
      </c>
      <c r="BJ203" s="10" t="s">
        <v>121</v>
      </c>
      <c r="BK203" s="10">
        <v>2E-3</v>
      </c>
      <c r="BL203" s="10" t="s">
        <v>121</v>
      </c>
      <c r="BM203" s="10">
        <v>2E-3</v>
      </c>
      <c r="BN203" s="10">
        <v>0.14099999999999999</v>
      </c>
      <c r="BO203" s="10">
        <v>7.0000000000000001E-3</v>
      </c>
      <c r="BP203" s="10">
        <v>65.688000000000002</v>
      </c>
      <c r="BQ203" s="10">
        <v>0.128</v>
      </c>
      <c r="BR203" s="10">
        <v>7.0000000000000001E-3</v>
      </c>
      <c r="BS203" s="10">
        <v>1E-3</v>
      </c>
      <c r="BT203" s="10">
        <v>13.481</v>
      </c>
      <c r="BU203" s="10">
        <v>0.13</v>
      </c>
      <c r="BV203" s="10">
        <v>1.0369999999999999</v>
      </c>
      <c r="BW203" s="10">
        <v>2.1999999999999999E-2</v>
      </c>
      <c r="BX203" s="10" t="s">
        <v>121</v>
      </c>
      <c r="BY203" s="10">
        <v>0.01</v>
      </c>
      <c r="BZ203" s="10">
        <v>0.98799999999999999</v>
      </c>
      <c r="CA203" s="10">
        <v>3.1E-2</v>
      </c>
      <c r="CB203" s="10" t="s">
        <v>121</v>
      </c>
      <c r="CC203" s="10">
        <v>10.798</v>
      </c>
      <c r="CD203" s="10">
        <v>0.152</v>
      </c>
      <c r="CE203" s="10">
        <v>7.0000000000000001E-3</v>
      </c>
      <c r="CF203" s="10" t="s">
        <v>121</v>
      </c>
      <c r="CG203" s="10">
        <v>2E-3</v>
      </c>
      <c r="CH203" s="10" t="s">
        <v>121</v>
      </c>
      <c r="CI203" s="10">
        <v>2E-3</v>
      </c>
      <c r="CJ203" s="10">
        <v>0.497</v>
      </c>
      <c r="CK203" s="10">
        <v>6.6000000000000003E-2</v>
      </c>
      <c r="CL203" s="10" t="s">
        <v>121</v>
      </c>
      <c r="CM203" s="10">
        <v>2E-3</v>
      </c>
      <c r="CN203" s="10">
        <v>3.0000000000000001E-3</v>
      </c>
      <c r="CO203" s="10">
        <v>1E-3</v>
      </c>
      <c r="CP203" s="10">
        <v>1.4830000000000001</v>
      </c>
      <c r="CQ203" s="10">
        <v>3.5000000000000003E-2</v>
      </c>
      <c r="CR203" s="10" t="s">
        <v>121</v>
      </c>
      <c r="CS203" s="10">
        <v>2E-3</v>
      </c>
      <c r="CT203" s="10">
        <v>8.6910000000000007</v>
      </c>
      <c r="CU203" s="10">
        <v>0.29199999999999998</v>
      </c>
      <c r="CV203" s="10">
        <v>3.4000000000000002E-2</v>
      </c>
      <c r="CW203" s="10">
        <v>1E-3</v>
      </c>
      <c r="CX203" s="10">
        <v>0.49099999999999999</v>
      </c>
      <c r="CY203" s="10">
        <v>1.4999999999999999E-2</v>
      </c>
      <c r="CZ203" s="10" t="s">
        <v>121</v>
      </c>
      <c r="DA203" s="10">
        <v>2E-3</v>
      </c>
      <c r="DB203" s="10">
        <v>5.6000000000000001E-2</v>
      </c>
      <c r="DC203" s="10">
        <v>5.0000000000000001E-3</v>
      </c>
      <c r="DD203" s="10" t="s">
        <v>121</v>
      </c>
      <c r="DE203" s="10">
        <v>6.0000000000000001E-3</v>
      </c>
      <c r="DF203" s="10">
        <v>0.25</v>
      </c>
      <c r="DG203" s="10">
        <v>4.0000000000000001E-3</v>
      </c>
      <c r="DH203" s="10">
        <v>1.2999999999999999E-2</v>
      </c>
      <c r="DI203" s="98">
        <v>1E-3</v>
      </c>
      <c r="DJ203" s="10">
        <v>7.0000000000000001E-3</v>
      </c>
      <c r="DK203" s="10">
        <v>1E-3</v>
      </c>
      <c r="DL203" s="61" t="str">
        <f t="shared" si="4"/>
        <v>DK III W2 19.01.2022</v>
      </c>
      <c r="DM203" s="10">
        <v>0.177471576312066</v>
      </c>
      <c r="DN203" s="10">
        <v>7.9997976293403796E-3</v>
      </c>
      <c r="DO203" s="10">
        <v>1.6368080926479699E-2</v>
      </c>
      <c r="DP203" s="10">
        <v>3.75461738613257E-2</v>
      </c>
      <c r="DQ203" s="10">
        <v>0.31271520733123698</v>
      </c>
      <c r="DR203" s="10">
        <v>9.0876177625389798E-2</v>
      </c>
      <c r="DS203" s="10">
        <v>7.7966161014839403E-3</v>
      </c>
      <c r="DT203" s="10">
        <v>2.2107600066164601E-4</v>
      </c>
      <c r="DU203" s="10">
        <v>4.5634073370327596E-3</v>
      </c>
      <c r="DV203" s="10">
        <v>8.5216102122174606E-2</v>
      </c>
      <c r="DW203" s="10">
        <v>-0.102041693902678</v>
      </c>
      <c r="DX203" s="10">
        <v>1.51394067474237E-2</v>
      </c>
      <c r="DY203" s="10">
        <v>5.1753552503361798E-2</v>
      </c>
      <c r="DZ203" s="10">
        <v>322.30241618770998</v>
      </c>
      <c r="EA203" s="10">
        <v>727.61249566036201</v>
      </c>
      <c r="EB203" s="10">
        <v>0.75112517591273498</v>
      </c>
    </row>
    <row r="204" spans="1:132">
      <c r="A204" s="11">
        <v>44580</v>
      </c>
      <c r="B204" s="64">
        <v>2624</v>
      </c>
      <c r="C204" s="25" t="s">
        <v>124</v>
      </c>
      <c r="D204" s="21">
        <v>26</v>
      </c>
      <c r="E204" s="2">
        <v>100</v>
      </c>
      <c r="F204" s="2">
        <v>74</v>
      </c>
      <c r="H204" s="3">
        <f>((F204)/(E204/100))</f>
        <v>74</v>
      </c>
      <c r="I204" s="4">
        <f>E204/F204</f>
        <v>1.3513513513513513</v>
      </c>
      <c r="J204" s="4" t="e">
        <f>100/G204</f>
        <v>#DIV/0!</v>
      </c>
      <c r="N204" s="37" t="e">
        <f>M204/(K204/100)</f>
        <v>#DIV/0!</v>
      </c>
      <c r="O204" s="37" t="e">
        <f>N204/J204</f>
        <v>#DIV/0!</v>
      </c>
      <c r="P204" s="5" t="e">
        <f>M204/(L204/100)</f>
        <v>#DIV/0!</v>
      </c>
      <c r="Q204" s="5" t="e">
        <f>P204*I204</f>
        <v>#DIV/0!</v>
      </c>
      <c r="U204" s="15" t="e">
        <f>100-(T204-R204)/S204*100</f>
        <v>#DIV/0!</v>
      </c>
      <c r="V204" s="21">
        <v>0.66700000000000004</v>
      </c>
      <c r="X204" s="2">
        <v>11.31</v>
      </c>
      <c r="Y204" s="2">
        <v>4.01</v>
      </c>
      <c r="Z204" s="21">
        <v>561</v>
      </c>
      <c r="AB204" s="14" t="e">
        <f>((AE204-AC204)*(1000/AD204))*1000</f>
        <v>#DIV/0!</v>
      </c>
      <c r="AF204" s="7" t="e">
        <f>#REF!*0.8</f>
        <v>#REF!</v>
      </c>
      <c r="AG204" s="2">
        <v>135</v>
      </c>
      <c r="AH204" s="8">
        <f>((AG204)*(H204/100))</f>
        <v>99.9</v>
      </c>
      <c r="AI204" s="7">
        <f>AG204/AH204</f>
        <v>1.3513513513513513</v>
      </c>
      <c r="AJ204" s="6">
        <v>5.4329999999999998</v>
      </c>
      <c r="AK204" s="2">
        <v>0.245</v>
      </c>
      <c r="AO204" s="20" t="s">
        <v>986</v>
      </c>
      <c r="AP204" s="10">
        <v>0.13300000000000001</v>
      </c>
      <c r="AQ204" s="10">
        <v>2E-3</v>
      </c>
      <c r="AR204" s="10" t="s">
        <v>121</v>
      </c>
      <c r="AS204" s="10">
        <v>4.0000000000000001E-3</v>
      </c>
      <c r="AT204" s="10">
        <v>4.9000000000000002E-2</v>
      </c>
      <c r="AU204" s="10">
        <v>2E-3</v>
      </c>
      <c r="AV204" s="10">
        <v>3.6999999999999998E-2</v>
      </c>
      <c r="AW204" s="10">
        <v>2E-3</v>
      </c>
      <c r="AX204" s="10">
        <v>6.0000000000000001E-3</v>
      </c>
      <c r="AY204" s="10">
        <v>1E-3</v>
      </c>
      <c r="AZ204" s="10">
        <v>1.0999999999999999E-2</v>
      </c>
      <c r="BA204" s="10">
        <v>2E-3</v>
      </c>
      <c r="BB204" s="10">
        <v>4.9000000000000002E-2</v>
      </c>
      <c r="BC204" s="10">
        <v>2E-3</v>
      </c>
      <c r="BD204" s="10">
        <v>0.34100000000000003</v>
      </c>
      <c r="BE204" s="10">
        <v>8.0000000000000002E-3</v>
      </c>
      <c r="BF204" s="10" t="s">
        <v>121</v>
      </c>
      <c r="BG204" s="10">
        <v>6.0000000000000001E-3</v>
      </c>
      <c r="BH204" s="10" t="s">
        <v>121</v>
      </c>
      <c r="BI204" s="10">
        <v>2.0819999999999999</v>
      </c>
      <c r="BJ204" s="10" t="s">
        <v>121</v>
      </c>
      <c r="BK204" s="10">
        <v>3.0000000000000001E-3</v>
      </c>
      <c r="BL204" s="10" t="s">
        <v>121</v>
      </c>
      <c r="BM204" s="10">
        <v>2E-3</v>
      </c>
      <c r="BN204" s="10">
        <v>4.5999999999999999E-2</v>
      </c>
      <c r="BO204" s="10">
        <v>6.0000000000000001E-3</v>
      </c>
      <c r="BP204" s="10">
        <v>67.635999999999996</v>
      </c>
      <c r="BQ204" s="10">
        <v>0.123</v>
      </c>
      <c r="BR204" s="10" t="s">
        <v>121</v>
      </c>
      <c r="BS204" s="10">
        <v>2E-3</v>
      </c>
      <c r="BT204" s="10">
        <v>13.688000000000001</v>
      </c>
      <c r="BU204" s="10">
        <v>0.123</v>
      </c>
      <c r="BV204" s="10">
        <v>10.54</v>
      </c>
      <c r="BW204" s="10">
        <v>0.10199999999999999</v>
      </c>
      <c r="BX204" s="10" t="s">
        <v>121</v>
      </c>
      <c r="BY204" s="10">
        <v>3.0000000000000001E-3</v>
      </c>
      <c r="BZ204" s="10">
        <v>2.593</v>
      </c>
      <c r="CA204" s="10">
        <v>4.1000000000000002E-2</v>
      </c>
      <c r="CB204" s="10" t="s">
        <v>121</v>
      </c>
      <c r="CC204" s="10">
        <v>13.782999999999999</v>
      </c>
      <c r="CD204" s="10">
        <v>1.9E-2</v>
      </c>
      <c r="CE204" s="10">
        <v>4.0000000000000001E-3</v>
      </c>
      <c r="CF204" s="10" t="s">
        <v>121</v>
      </c>
      <c r="CG204" s="10">
        <v>2E-3</v>
      </c>
      <c r="CH204" s="10" t="s">
        <v>121</v>
      </c>
      <c r="CI204" s="10">
        <v>2E-3</v>
      </c>
      <c r="CJ204" s="10" t="s">
        <v>121</v>
      </c>
      <c r="CK204" s="10">
        <v>0.153</v>
      </c>
      <c r="CL204" s="10" t="s">
        <v>121</v>
      </c>
      <c r="CM204" s="10">
        <v>2E-3</v>
      </c>
      <c r="CN204" s="10">
        <v>4.0000000000000001E-3</v>
      </c>
      <c r="CO204" s="10">
        <v>1E-3</v>
      </c>
      <c r="CP204" s="10">
        <v>2.5950000000000002</v>
      </c>
      <c r="CQ204" s="10">
        <v>6.0999999999999999E-2</v>
      </c>
      <c r="CR204" s="10" t="s">
        <v>121</v>
      </c>
      <c r="CS204" s="10">
        <v>2E-3</v>
      </c>
      <c r="CT204" s="10">
        <v>1.37</v>
      </c>
      <c r="CU204" s="10">
        <v>0.27700000000000002</v>
      </c>
      <c r="CV204" s="10">
        <v>1.4E-2</v>
      </c>
      <c r="CW204" s="10">
        <v>1E-3</v>
      </c>
      <c r="CX204" s="10">
        <v>9.8000000000000004E-2</v>
      </c>
      <c r="CY204" s="10">
        <v>8.0000000000000002E-3</v>
      </c>
      <c r="CZ204" s="10" t="s">
        <v>121</v>
      </c>
      <c r="DA204" s="10">
        <v>2E-3</v>
      </c>
      <c r="DB204" s="10" t="s">
        <v>121</v>
      </c>
      <c r="DC204" s="10">
        <v>5.0000000000000001E-3</v>
      </c>
      <c r="DD204" s="10">
        <v>3.5000000000000003E-2</v>
      </c>
      <c r="DE204" s="10">
        <v>6.0000000000000001E-3</v>
      </c>
      <c r="DF204" s="10">
        <v>0.61199999999999999</v>
      </c>
      <c r="DG204" s="10">
        <v>6.0000000000000001E-3</v>
      </c>
      <c r="DH204" s="10">
        <v>3.0000000000000001E-3</v>
      </c>
      <c r="DI204" s="98">
        <v>1E-3</v>
      </c>
      <c r="DJ204" s="10">
        <v>0.11600000000000001</v>
      </c>
      <c r="DK204" s="10">
        <v>1E-3</v>
      </c>
      <c r="DL204" s="61" t="str">
        <f t="shared" si="4"/>
        <v>UTV 19.01.2022</v>
      </c>
    </row>
    <row r="205" spans="1:132">
      <c r="A205" s="11">
        <v>44580</v>
      </c>
      <c r="B205" s="64" t="s">
        <v>84</v>
      </c>
      <c r="C205" s="25" t="s">
        <v>745</v>
      </c>
      <c r="H205" s="3" t="e">
        <f>((F205)/(E205/100))</f>
        <v>#DIV/0!</v>
      </c>
      <c r="I205" s="4" t="e">
        <f>E205/F205</f>
        <v>#DIV/0!</v>
      </c>
      <c r="J205" s="4" t="e">
        <f>100/G205</f>
        <v>#DIV/0!</v>
      </c>
      <c r="N205" s="37" t="e">
        <f>M205/(K205/100)</f>
        <v>#DIV/0!</v>
      </c>
      <c r="O205" s="37" t="e">
        <f>N205/J205</f>
        <v>#DIV/0!</v>
      </c>
      <c r="P205" s="5" t="e">
        <f>M205/(L205/100)</f>
        <v>#DIV/0!</v>
      </c>
      <c r="Q205" s="5" t="e">
        <f>P205*I205</f>
        <v>#DIV/0!</v>
      </c>
      <c r="U205" s="15" t="e">
        <f>100-(T205-R205)/S205*100</f>
        <v>#DIV/0!</v>
      </c>
      <c r="X205" s="2">
        <v>12.6</v>
      </c>
      <c r="Y205" s="2">
        <v>13.6</v>
      </c>
      <c r="Z205" s="21">
        <v>1832</v>
      </c>
      <c r="AB205" s="14" t="e">
        <f>((AE205-AC205)*(1000/AD205))*1000</f>
        <v>#DIV/0!</v>
      </c>
      <c r="AF205" s="7" t="e">
        <f>#REF!*0.8</f>
        <v>#REF!</v>
      </c>
      <c r="AH205" s="8" t="e">
        <f>((AG205)*(H205/100))</f>
        <v>#DIV/0!</v>
      </c>
      <c r="AI205" s="7" t="e">
        <f>AG205/AH205</f>
        <v>#DIV/0!</v>
      </c>
      <c r="AP205" s="10">
        <v>4.1000000000000002E-2</v>
      </c>
      <c r="AQ205" s="10">
        <v>1E-3</v>
      </c>
      <c r="AR205" s="10">
        <v>2.3E-2</v>
      </c>
      <c r="AS205" s="10">
        <v>3.0000000000000001E-3</v>
      </c>
      <c r="AT205" s="10">
        <v>5.0000000000000001E-3</v>
      </c>
      <c r="AU205" s="10">
        <v>2E-3</v>
      </c>
      <c r="AV205" s="10">
        <v>0.01</v>
      </c>
      <c r="AW205" s="10">
        <v>1E-3</v>
      </c>
      <c r="AX205" s="10" t="s">
        <v>121</v>
      </c>
      <c r="AY205" s="10">
        <v>2E-3</v>
      </c>
      <c r="AZ205" s="10">
        <v>0.02</v>
      </c>
      <c r="BA205" s="10">
        <v>2E-3</v>
      </c>
      <c r="BB205" s="10">
        <v>0.11799999999999999</v>
      </c>
      <c r="BC205" s="10">
        <v>3.0000000000000001E-3</v>
      </c>
      <c r="BD205" s="10">
        <v>2.1619999999999999</v>
      </c>
      <c r="BE205" s="10">
        <v>1.9E-2</v>
      </c>
      <c r="BF205" s="10" t="s">
        <v>121</v>
      </c>
      <c r="BG205" s="10">
        <v>3.0000000000000001E-3</v>
      </c>
      <c r="BH205" s="10">
        <v>3.5750000000000002</v>
      </c>
      <c r="BI205" s="10">
        <v>0.79500000000000004</v>
      </c>
      <c r="BJ205" s="10" t="s">
        <v>121</v>
      </c>
      <c r="BK205" s="10">
        <v>2E-3</v>
      </c>
      <c r="BL205" s="10" t="s">
        <v>121</v>
      </c>
      <c r="BM205" s="10">
        <v>2E-3</v>
      </c>
      <c r="BN205" s="10">
        <v>0.189</v>
      </c>
      <c r="BO205" s="10">
        <v>7.0000000000000001E-3</v>
      </c>
      <c r="BP205" s="10">
        <v>67.81</v>
      </c>
      <c r="BQ205" s="10">
        <v>0.11700000000000001</v>
      </c>
      <c r="BR205" s="10" t="s">
        <v>121</v>
      </c>
      <c r="BS205" s="10">
        <v>2E-3</v>
      </c>
      <c r="BT205" s="10">
        <v>14.678000000000001</v>
      </c>
      <c r="BU205" s="10">
        <v>0.125</v>
      </c>
      <c r="BV205" s="10">
        <v>0.96</v>
      </c>
      <c r="BW205" s="10">
        <v>1.9E-2</v>
      </c>
      <c r="BX205" s="10" t="s">
        <v>121</v>
      </c>
      <c r="BY205" s="10">
        <v>7.0000000000000001E-3</v>
      </c>
      <c r="BZ205" s="10">
        <v>0.77400000000000002</v>
      </c>
      <c r="CA205" s="10">
        <v>2.7E-2</v>
      </c>
      <c r="CB205" s="10" t="s">
        <v>121</v>
      </c>
      <c r="CC205" s="10">
        <v>7.99</v>
      </c>
      <c r="CD205" s="10">
        <v>6.9000000000000006E-2</v>
      </c>
      <c r="CE205" s="10">
        <v>5.0000000000000001E-3</v>
      </c>
      <c r="CF205" s="10">
        <v>2E-3</v>
      </c>
      <c r="CG205" s="10">
        <v>1E-3</v>
      </c>
      <c r="CH205" s="10" t="s">
        <v>121</v>
      </c>
      <c r="CI205" s="10">
        <v>2E-3</v>
      </c>
      <c r="CJ205" s="10">
        <v>0.33100000000000002</v>
      </c>
      <c r="CK205" s="10">
        <v>5.5E-2</v>
      </c>
      <c r="CL205" s="10" t="s">
        <v>121</v>
      </c>
      <c r="CM205" s="10">
        <v>2E-3</v>
      </c>
      <c r="CN205" s="10">
        <v>2E-3</v>
      </c>
      <c r="CO205" s="10">
        <v>1E-3</v>
      </c>
      <c r="CP205" s="10">
        <v>1.3460000000000001</v>
      </c>
      <c r="CQ205" s="10">
        <v>0.03</v>
      </c>
      <c r="CR205" s="10" t="s">
        <v>121</v>
      </c>
      <c r="CS205" s="10">
        <v>2E-3</v>
      </c>
      <c r="CT205" s="10">
        <v>6.7610000000000001</v>
      </c>
      <c r="CU205" s="10">
        <v>0.24199999999999999</v>
      </c>
      <c r="CV205" s="10">
        <v>3.4000000000000002E-2</v>
      </c>
      <c r="CW205" s="10">
        <v>1E-3</v>
      </c>
      <c r="CX205" s="10">
        <v>0.76900000000000002</v>
      </c>
      <c r="CY205" s="10">
        <v>1.7000000000000001E-2</v>
      </c>
      <c r="CZ205" s="10" t="s">
        <v>121</v>
      </c>
      <c r="DA205" s="10">
        <v>2E-3</v>
      </c>
      <c r="DB205" s="10">
        <v>0.05</v>
      </c>
      <c r="DC205" s="10">
        <v>6.0000000000000001E-3</v>
      </c>
      <c r="DD205" s="10" t="s">
        <v>121</v>
      </c>
      <c r="DE205" s="10">
        <v>5.0000000000000001E-3</v>
      </c>
      <c r="DF205" s="10">
        <v>0.247</v>
      </c>
      <c r="DG205" s="10">
        <v>3.0000000000000001E-3</v>
      </c>
      <c r="DH205" s="10">
        <v>1.4E-2</v>
      </c>
      <c r="DI205" s="98">
        <v>1E-3</v>
      </c>
      <c r="DJ205" s="10">
        <v>8.0000000000000002E-3</v>
      </c>
      <c r="DK205" s="10">
        <v>1E-3</v>
      </c>
      <c r="DL205" s="61" t="str">
        <f t="shared" si="4"/>
        <v>DK III 2562 19.01.2022</v>
      </c>
      <c r="DM205" s="10">
        <v>1.6719321063633501</v>
      </c>
      <c r="DN205" s="10">
        <v>-1.25067190787244E-2</v>
      </c>
      <c r="DO205" s="10">
        <v>9.9731008458813098E-3</v>
      </c>
      <c r="DP205" s="10">
        <v>6.3689131423996402E-3</v>
      </c>
      <c r="DQ205" s="10">
        <v>0.54471536448306002</v>
      </c>
      <c r="DR205" s="10">
        <v>-3.8804597446869199E-3</v>
      </c>
      <c r="DS205" s="10">
        <v>1.9136611308277599E-2</v>
      </c>
      <c r="DT205" s="10">
        <v>-2.62507709774722E-3</v>
      </c>
      <c r="DU205" s="10">
        <v>1.33870847462178E-2</v>
      </c>
      <c r="DV205" s="10">
        <v>0.32529569675924402</v>
      </c>
      <c r="DW205" s="10">
        <v>-9.8024229227001894E-2</v>
      </c>
      <c r="DX205" s="10">
        <v>2.4108338229181101E-2</v>
      </c>
      <c r="DY205" s="10">
        <v>9.8393920825483303E-2</v>
      </c>
      <c r="DZ205" s="10">
        <v>114.881448023779</v>
      </c>
      <c r="EA205" s="10">
        <v>129.51659380442501</v>
      </c>
      <c r="EB205" s="10">
        <v>0.18263410761645499</v>
      </c>
    </row>
    <row r="206" spans="1:132">
      <c r="A206" s="11">
        <v>44580</v>
      </c>
      <c r="B206" s="64" t="s">
        <v>120</v>
      </c>
      <c r="C206" s="25" t="s">
        <v>125</v>
      </c>
      <c r="D206" s="21">
        <v>32</v>
      </c>
      <c r="E206" s="2">
        <v>100</v>
      </c>
      <c r="F206" s="2">
        <v>68</v>
      </c>
      <c r="H206" s="3">
        <f>((F206)/(E206/100))</f>
        <v>68</v>
      </c>
      <c r="I206" s="4">
        <f>E206/F206</f>
        <v>1.4705882352941178</v>
      </c>
      <c r="J206" s="4" t="e">
        <f>100/G206</f>
        <v>#DIV/0!</v>
      </c>
      <c r="N206" s="37" t="e">
        <f>M206/(K206/100)</f>
        <v>#DIV/0!</v>
      </c>
      <c r="O206" s="37" t="e">
        <f>N206/J206</f>
        <v>#DIV/0!</v>
      </c>
      <c r="P206" s="5" t="e">
        <f>M206/(L206/100)</f>
        <v>#DIV/0!</v>
      </c>
      <c r="Q206" s="5" t="e">
        <f>P206*I206</f>
        <v>#DIV/0!</v>
      </c>
      <c r="U206" s="15" t="e">
        <f>100-(T206-R206)/S206*100</f>
        <v>#DIV/0!</v>
      </c>
      <c r="V206" s="21">
        <v>7.9359999999999999</v>
      </c>
      <c r="X206" s="2">
        <v>11.7</v>
      </c>
      <c r="Y206" s="2">
        <v>12.02</v>
      </c>
      <c r="Z206" s="21">
        <v>3547</v>
      </c>
      <c r="AB206" s="14" t="e">
        <f>((AE206-AC206)*(1000/AD206))*1000</f>
        <v>#DIV/0!</v>
      </c>
      <c r="AF206" s="7" t="e">
        <f>#REF!*0.8</f>
        <v>#REF!</v>
      </c>
      <c r="AG206" s="2">
        <v>147</v>
      </c>
      <c r="AH206" s="8">
        <f>((AG206)*(H206/100))</f>
        <v>99.960000000000008</v>
      </c>
      <c r="AI206" s="7">
        <f>AG206/AH206</f>
        <v>1.4705882352941175</v>
      </c>
      <c r="AJ206" s="6">
        <v>32.700000000000003</v>
      </c>
      <c r="AK206" s="2">
        <v>0.86799999999999999</v>
      </c>
      <c r="AO206" s="20" t="s">
        <v>987</v>
      </c>
      <c r="DI206" s="99"/>
      <c r="DL206" s="61">
        <f t="shared" si="4"/>
        <v>0</v>
      </c>
    </row>
    <row r="207" spans="1:132">
      <c r="A207" s="11">
        <v>44580</v>
      </c>
      <c r="B207" s="64" t="s">
        <v>207</v>
      </c>
      <c r="C207" s="25" t="s">
        <v>125</v>
      </c>
      <c r="D207" s="21">
        <v>27</v>
      </c>
      <c r="E207" s="2">
        <v>100</v>
      </c>
      <c r="F207" s="2">
        <v>73</v>
      </c>
      <c r="H207" s="3">
        <f>((F207)/(E207/100))</f>
        <v>73</v>
      </c>
      <c r="I207" s="4">
        <f>E207/F207</f>
        <v>1.3698630136986301</v>
      </c>
      <c r="J207" s="4" t="e">
        <f>100/G207</f>
        <v>#DIV/0!</v>
      </c>
      <c r="N207" s="37" t="e">
        <f>M207/(K207/100)</f>
        <v>#DIV/0!</v>
      </c>
      <c r="O207" s="37" t="e">
        <f>N207/J207</f>
        <v>#DIV/0!</v>
      </c>
      <c r="P207" s="5" t="e">
        <f>M207/(L207/100)</f>
        <v>#DIV/0!</v>
      </c>
      <c r="Q207" s="5" t="e">
        <f>P207*I207</f>
        <v>#DIV/0!</v>
      </c>
      <c r="U207" s="15" t="e">
        <f>100-(T207-R207)/S207*100</f>
        <v>#DIV/0!</v>
      </c>
      <c r="V207" s="21">
        <v>4.056</v>
      </c>
      <c r="X207" s="2">
        <v>12.53</v>
      </c>
      <c r="Y207" s="2">
        <v>10.86</v>
      </c>
      <c r="Z207" s="21">
        <v>1648</v>
      </c>
      <c r="AB207" s="14" t="e">
        <f>((AE207-AC207)*(1000/AD207))*1000</f>
        <v>#DIV/0!</v>
      </c>
      <c r="AF207" s="7" t="e">
        <f>#REF!*0.8</f>
        <v>#REF!</v>
      </c>
      <c r="AG207" s="2">
        <v>137</v>
      </c>
      <c r="AH207" s="8">
        <f>((AG207)*(H207/100))</f>
        <v>100.00999999999999</v>
      </c>
      <c r="AI207" s="7">
        <f>AG207/AH207</f>
        <v>1.3698630136986303</v>
      </c>
      <c r="AJ207" s="6">
        <v>27</v>
      </c>
      <c r="AK207" s="2">
        <v>0.313</v>
      </c>
      <c r="AO207" s="20" t="s">
        <v>988</v>
      </c>
      <c r="DI207" s="99"/>
      <c r="DL207" s="61">
        <f t="shared" si="4"/>
        <v>0</v>
      </c>
    </row>
    <row r="208" spans="1:132">
      <c r="A208" s="11">
        <v>44580</v>
      </c>
      <c r="B208" s="64"/>
      <c r="C208" s="25" t="s">
        <v>117</v>
      </c>
      <c r="H208" s="3" t="e">
        <f>((F208)/(E208/100))</f>
        <v>#DIV/0!</v>
      </c>
      <c r="I208" s="4" t="e">
        <f>E208/F208</f>
        <v>#DIV/0!</v>
      </c>
      <c r="J208" s="4" t="e">
        <f>100/G208</f>
        <v>#DIV/0!</v>
      </c>
      <c r="N208" s="37" t="e">
        <f>M208/(K208/100)</f>
        <v>#DIV/0!</v>
      </c>
      <c r="O208" s="37" t="e">
        <f>N208/J208</f>
        <v>#DIV/0!</v>
      </c>
      <c r="P208" s="5" t="e">
        <f>M208/(L208/100)</f>
        <v>#DIV/0!</v>
      </c>
      <c r="Q208" s="5" t="e">
        <f>P208*I208</f>
        <v>#DIV/0!</v>
      </c>
      <c r="U208" s="15" t="e">
        <f>100-(T208-R208)/S208*100</f>
        <v>#DIV/0!</v>
      </c>
      <c r="X208" s="2">
        <v>11.77</v>
      </c>
      <c r="AB208" s="14" t="e">
        <f>((AE208-AC208)*(1000/AD208))*1000</f>
        <v>#DIV/0!</v>
      </c>
      <c r="AF208" s="7" t="e">
        <f>#REF!*0.8</f>
        <v>#REF!</v>
      </c>
      <c r="AG208" s="2">
        <v>60</v>
      </c>
      <c r="AH208" s="8" t="e">
        <f>((AG208)*(H208/100))</f>
        <v>#DIV/0!</v>
      </c>
      <c r="AI208" s="7" t="e">
        <f>AG208/AH208</f>
        <v>#DIV/0!</v>
      </c>
      <c r="AO208" s="20" t="s">
        <v>989</v>
      </c>
      <c r="DI208" s="99"/>
      <c r="DL208" s="61">
        <f t="shared" si="4"/>
        <v>0</v>
      </c>
    </row>
    <row r="209" spans="1:131">
      <c r="A209" s="11">
        <v>44580</v>
      </c>
      <c r="B209" s="64">
        <v>2562</v>
      </c>
      <c r="C209" s="25" t="s">
        <v>125</v>
      </c>
      <c r="D209" s="21">
        <v>34</v>
      </c>
      <c r="E209" s="2">
        <v>100</v>
      </c>
      <c r="F209" s="2">
        <v>66</v>
      </c>
      <c r="H209" s="3">
        <f>((F209)/(E209/100))</f>
        <v>66</v>
      </c>
      <c r="I209" s="4">
        <f>E209/F209</f>
        <v>1.5151515151515151</v>
      </c>
      <c r="J209" s="4" t="e">
        <f>100/G209</f>
        <v>#DIV/0!</v>
      </c>
      <c r="N209" s="37" t="e">
        <f>M209/(K209/100)</f>
        <v>#DIV/0!</v>
      </c>
      <c r="O209" s="37" t="e">
        <f>N209/J209</f>
        <v>#DIV/0!</v>
      </c>
      <c r="P209" s="5" t="e">
        <f>M209/(L209/100)</f>
        <v>#DIV/0!</v>
      </c>
      <c r="Q209" s="5" t="e">
        <f>P209*I209</f>
        <v>#DIV/0!</v>
      </c>
      <c r="U209" s="15" t="e">
        <f>100-(T209-R209)/S209*100</f>
        <v>#DIV/0!</v>
      </c>
      <c r="V209" s="21">
        <v>3.8679999999999999</v>
      </c>
      <c r="X209" s="2">
        <v>12.11</v>
      </c>
      <c r="Y209" s="2">
        <v>6.85</v>
      </c>
      <c r="Z209" s="21">
        <v>1772</v>
      </c>
      <c r="AB209" s="14" t="e">
        <f>((AE209-AC209)*(1000/AD209))*1000</f>
        <v>#DIV/0!</v>
      </c>
      <c r="AF209" s="7" t="e">
        <f>#REF!*0.8</f>
        <v>#REF!</v>
      </c>
      <c r="AG209" s="2">
        <v>152</v>
      </c>
      <c r="AH209" s="8">
        <f>((AG209)*(H209/100))</f>
        <v>100.32000000000001</v>
      </c>
      <c r="AI209" s="7">
        <f>AG209/AH209</f>
        <v>1.5151515151515151</v>
      </c>
      <c r="AJ209" s="6">
        <v>41.09</v>
      </c>
      <c r="AK209" s="2">
        <v>0.54500000000000004</v>
      </c>
      <c r="AO209" s="20" t="s">
        <v>990</v>
      </c>
      <c r="DI209" s="99"/>
      <c r="DL209" s="61">
        <f t="shared" si="4"/>
        <v>0</v>
      </c>
    </row>
    <row r="210" spans="1:131">
      <c r="A210" s="11">
        <v>44581</v>
      </c>
      <c r="B210" s="64">
        <v>-1</v>
      </c>
      <c r="C210" s="25" t="s">
        <v>741</v>
      </c>
      <c r="H210" s="3" t="e">
        <f>((F210)/(E210/100))</f>
        <v>#DIV/0!</v>
      </c>
      <c r="I210" s="4" t="e">
        <f>E210/F210</f>
        <v>#DIV/0!</v>
      </c>
      <c r="J210" s="4" t="e">
        <f>100/G210</f>
        <v>#DIV/0!</v>
      </c>
      <c r="N210" s="37" t="e">
        <f>M210/(K210/100)</f>
        <v>#DIV/0!</v>
      </c>
      <c r="O210" s="37" t="e">
        <f>N210/J210</f>
        <v>#DIV/0!</v>
      </c>
      <c r="P210" s="5" t="e">
        <f>M210/(L210/100)</f>
        <v>#DIV/0!</v>
      </c>
      <c r="Q210" s="5" t="e">
        <f>P210*I210</f>
        <v>#DIV/0!</v>
      </c>
      <c r="U210" s="15" t="e">
        <f>100-(T210-R210)/S210*100</f>
        <v>#DIV/0!</v>
      </c>
      <c r="X210" s="2">
        <v>12.39</v>
      </c>
      <c r="Y210" s="2">
        <v>15.79</v>
      </c>
      <c r="AB210" s="14" t="e">
        <f>((AE210-AC210)*(1000/AD210))*1000</f>
        <v>#DIV/0!</v>
      </c>
      <c r="AF210" s="7" t="e">
        <f>#REF!*0.8</f>
        <v>#REF!</v>
      </c>
      <c r="AH210" s="8" t="e">
        <f>((AG210)*(H210/100))</f>
        <v>#DIV/0!</v>
      </c>
      <c r="AI210" s="7" t="e">
        <f>AG210/AH210</f>
        <v>#DIV/0!</v>
      </c>
      <c r="DI210" s="99"/>
      <c r="DL210" s="61">
        <f t="shared" si="4"/>
        <v>0</v>
      </c>
    </row>
    <row r="211" spans="1:131">
      <c r="A211" s="11">
        <v>44581</v>
      </c>
      <c r="B211" s="64">
        <v>-2</v>
      </c>
      <c r="C211" s="25" t="s">
        <v>741</v>
      </c>
      <c r="H211" s="3" t="e">
        <f>((F211)/(E211/100))</f>
        <v>#DIV/0!</v>
      </c>
      <c r="I211" s="4" t="e">
        <f>E211/F211</f>
        <v>#DIV/0!</v>
      </c>
      <c r="J211" s="4" t="e">
        <f>100/G211</f>
        <v>#DIV/0!</v>
      </c>
      <c r="N211" s="37" t="e">
        <f>M211/(K211/100)</f>
        <v>#DIV/0!</v>
      </c>
      <c r="O211" s="37" t="e">
        <f>N211/J211</f>
        <v>#DIV/0!</v>
      </c>
      <c r="P211" s="5" t="e">
        <f>M211/(L211/100)</f>
        <v>#DIV/0!</v>
      </c>
      <c r="Q211" s="5" t="e">
        <f>P211*I211</f>
        <v>#DIV/0!</v>
      </c>
      <c r="U211" s="15" t="e">
        <f>100-(T211-R211)/S211*100</f>
        <v>#DIV/0!</v>
      </c>
      <c r="X211" s="2">
        <v>12.17</v>
      </c>
      <c r="Y211" s="2">
        <v>19.48</v>
      </c>
      <c r="Z211" s="21">
        <v>3580</v>
      </c>
      <c r="AB211" s="14" t="e">
        <f>((AE211-AC211)*(1000/AD211))*1000</f>
        <v>#DIV/0!</v>
      </c>
      <c r="AF211" s="7" t="e">
        <f>#REF!*0.8</f>
        <v>#REF!</v>
      </c>
      <c r="AH211" s="8" t="e">
        <f>((AG211)*(H211/100))</f>
        <v>#DIV/0!</v>
      </c>
      <c r="AI211" s="7" t="e">
        <f>AG211/AH211</f>
        <v>#DIV/0!</v>
      </c>
      <c r="AP211" s="10">
        <v>9.2999999999999999E-2</v>
      </c>
      <c r="AQ211" s="10">
        <v>2E-3</v>
      </c>
      <c r="AR211" s="10">
        <v>0.13200000000000001</v>
      </c>
      <c r="AS211" s="10">
        <v>4.0000000000000001E-3</v>
      </c>
      <c r="AT211" s="10">
        <v>4.0000000000000001E-3</v>
      </c>
      <c r="AU211" s="10">
        <v>2E-3</v>
      </c>
      <c r="AV211" s="10">
        <v>5.3999999999999999E-2</v>
      </c>
      <c r="AW211" s="10">
        <v>2E-3</v>
      </c>
      <c r="AX211" s="10">
        <v>3.0000000000000001E-3</v>
      </c>
      <c r="AY211" s="10">
        <v>1E-3</v>
      </c>
      <c r="AZ211" s="10">
        <v>3.7999999999999999E-2</v>
      </c>
      <c r="BA211" s="10">
        <v>3.0000000000000001E-3</v>
      </c>
      <c r="BB211" s="10">
        <v>0.14499999999999999</v>
      </c>
      <c r="BC211" s="10">
        <v>3.0000000000000001E-3</v>
      </c>
      <c r="BD211" s="10">
        <v>7.7210000000000001</v>
      </c>
      <c r="BE211" s="10">
        <v>5.3999999999999999E-2</v>
      </c>
      <c r="BF211" s="10" t="s">
        <v>121</v>
      </c>
      <c r="BG211" s="10">
        <v>6.0000000000000001E-3</v>
      </c>
      <c r="BH211" s="10">
        <v>4.3879999999999999</v>
      </c>
      <c r="BI211" s="10">
        <v>1.117</v>
      </c>
      <c r="BJ211" s="10" t="s">
        <v>121</v>
      </c>
      <c r="BK211" s="10">
        <v>3.0000000000000001E-3</v>
      </c>
      <c r="BL211" s="10" t="s">
        <v>121</v>
      </c>
      <c r="BM211" s="10">
        <v>2E-3</v>
      </c>
      <c r="BN211" s="10">
        <v>9.7000000000000003E-2</v>
      </c>
      <c r="BO211" s="10">
        <v>7.0000000000000001E-3</v>
      </c>
      <c r="BP211" s="10">
        <v>61.642000000000003</v>
      </c>
      <c r="BQ211" s="10">
        <v>0.161</v>
      </c>
      <c r="BR211" s="10" t="s">
        <v>121</v>
      </c>
      <c r="BS211" s="10">
        <v>2E-3</v>
      </c>
      <c r="BT211" s="10">
        <v>12.744999999999999</v>
      </c>
      <c r="BU211" s="10">
        <v>0.14799999999999999</v>
      </c>
      <c r="BV211" s="10">
        <v>0.98599999999999999</v>
      </c>
      <c r="BW211" s="10">
        <v>2.1999999999999999E-2</v>
      </c>
      <c r="BX211" s="10" t="s">
        <v>121</v>
      </c>
      <c r="BY211" s="10">
        <v>1.2999999999999999E-2</v>
      </c>
      <c r="BZ211" s="10">
        <v>0.57499999999999996</v>
      </c>
      <c r="CA211" s="10">
        <v>0.03</v>
      </c>
      <c r="CB211" s="10" t="s">
        <v>121</v>
      </c>
      <c r="CC211" s="10">
        <v>11.391</v>
      </c>
      <c r="CD211" s="10">
        <v>0.188</v>
      </c>
      <c r="CE211" s="10">
        <v>8.0000000000000002E-3</v>
      </c>
      <c r="CF211" s="10">
        <v>5.0000000000000001E-3</v>
      </c>
      <c r="CG211" s="10">
        <v>1E-3</v>
      </c>
      <c r="CH211" s="10" t="s">
        <v>121</v>
      </c>
      <c r="CI211" s="10">
        <v>2E-3</v>
      </c>
      <c r="CJ211" s="10">
        <v>0.443</v>
      </c>
      <c r="CK211" s="10">
        <v>6.5000000000000002E-2</v>
      </c>
      <c r="CL211" s="10" t="s">
        <v>121</v>
      </c>
      <c r="CM211" s="10">
        <v>2E-3</v>
      </c>
      <c r="CN211" s="10">
        <v>2E-3</v>
      </c>
      <c r="CO211" s="10">
        <v>1E-3</v>
      </c>
      <c r="CP211" s="10">
        <v>1.319</v>
      </c>
      <c r="CQ211" s="10">
        <v>3.4000000000000002E-2</v>
      </c>
      <c r="CR211" s="10" t="s">
        <v>121</v>
      </c>
      <c r="CS211" s="10">
        <v>2E-3</v>
      </c>
      <c r="CT211" s="10">
        <v>7.36</v>
      </c>
      <c r="CU211" s="10">
        <v>0.28399999999999997</v>
      </c>
      <c r="CV211" s="10">
        <v>2.8000000000000001E-2</v>
      </c>
      <c r="CW211" s="10">
        <v>1E-3</v>
      </c>
      <c r="CX211" s="10">
        <v>0.50700000000000001</v>
      </c>
      <c r="CY211" s="10">
        <v>1.7000000000000001E-2</v>
      </c>
      <c r="CZ211" s="10" t="s">
        <v>121</v>
      </c>
      <c r="DA211" s="10">
        <v>2E-3</v>
      </c>
      <c r="DB211" s="10">
        <v>0.02</v>
      </c>
      <c r="DC211" s="10">
        <v>5.0000000000000001E-3</v>
      </c>
      <c r="DD211" s="10" t="s">
        <v>121</v>
      </c>
      <c r="DE211" s="10">
        <v>1.2999999999999999E-2</v>
      </c>
      <c r="DF211" s="10">
        <v>1.46</v>
      </c>
      <c r="DG211" s="10">
        <v>1.4999999999999999E-2</v>
      </c>
      <c r="DH211" s="10">
        <v>2.7E-2</v>
      </c>
      <c r="DI211" s="98">
        <v>1E-3</v>
      </c>
      <c r="DJ211" s="10">
        <v>6.0000000000000001E-3</v>
      </c>
      <c r="DK211" s="10">
        <v>1E-3</v>
      </c>
      <c r="DL211" s="61" t="str">
        <f t="shared" si="4"/>
        <v>DK III W2 20.01.2022</v>
      </c>
      <c r="DM211" s="10">
        <v>-5.7602079199558003E-2</v>
      </c>
      <c r="DN211" s="10">
        <v>1.35619965230335E-2</v>
      </c>
      <c r="DO211" s="10">
        <v>9.2543941399045593E-3</v>
      </c>
      <c r="DP211" s="10">
        <v>0.41393841429078398</v>
      </c>
      <c r="DQ211" s="10">
        <v>0.31224939691047499</v>
      </c>
      <c r="DR211" s="10">
        <v>8.2360827401545905E-2</v>
      </c>
      <c r="DS211" s="10">
        <v>-8.3299497785184495E-4</v>
      </c>
      <c r="DT211" s="10">
        <v>1.06615714576431E-2</v>
      </c>
      <c r="DU211" s="10">
        <v>0.18536896173843401</v>
      </c>
      <c r="DV211" s="10">
        <v>-0.19854688581080199</v>
      </c>
      <c r="DW211" s="10">
        <v>1.5608650748457799E-2</v>
      </c>
      <c r="DX211" s="10">
        <v>0.73966648507025101</v>
      </c>
      <c r="DY211" s="10">
        <v>346.69994627078802</v>
      </c>
      <c r="DZ211" s="10">
        <v>837.06884876419099</v>
      </c>
      <c r="EA211" s="10">
        <v>0.95951953783557498</v>
      </c>
    </row>
    <row r="212" spans="1:131">
      <c r="A212" s="11">
        <v>44581</v>
      </c>
      <c r="B212" s="64">
        <v>-3</v>
      </c>
      <c r="C212" s="25" t="s">
        <v>741</v>
      </c>
      <c r="H212" s="3" t="e">
        <f>((F212)/(E212/100))</f>
        <v>#DIV/0!</v>
      </c>
      <c r="I212" s="4" t="e">
        <f>E212/F212</f>
        <v>#DIV/0!</v>
      </c>
      <c r="J212" s="4" t="e">
        <f>100/G212</f>
        <v>#DIV/0!</v>
      </c>
      <c r="N212" s="37" t="e">
        <f>M212/(K212/100)</f>
        <v>#DIV/0!</v>
      </c>
      <c r="O212" s="37" t="e">
        <f>N212/J212</f>
        <v>#DIV/0!</v>
      </c>
      <c r="P212" s="5" t="e">
        <f>M212/(L212/100)</f>
        <v>#DIV/0!</v>
      </c>
      <c r="Q212" s="5" t="e">
        <f>P212*I212</f>
        <v>#DIV/0!</v>
      </c>
      <c r="U212" s="15" t="e">
        <f>100-(T212-R212)/S212*100</f>
        <v>#DIV/0!</v>
      </c>
      <c r="X212" s="2">
        <v>12.65</v>
      </c>
      <c r="Y212" s="2">
        <v>17.89</v>
      </c>
      <c r="Z212" s="21">
        <v>3238</v>
      </c>
      <c r="AB212" s="14" t="e">
        <f>((AE212-AC212)*(1000/AD212))*1000</f>
        <v>#DIV/0!</v>
      </c>
      <c r="AF212" s="7" t="e">
        <f>#REF!*0.8</f>
        <v>#REF!</v>
      </c>
      <c r="AH212" s="8" t="e">
        <f>((AG212)*(H212/100))</f>
        <v>#DIV/0!</v>
      </c>
      <c r="AI212" s="7" t="e">
        <f>AG212/AH212</f>
        <v>#DIV/0!</v>
      </c>
      <c r="AP212" s="10" t="s">
        <v>121</v>
      </c>
      <c r="AQ212" s="10">
        <v>2E-3</v>
      </c>
      <c r="AR212" s="10" t="s">
        <v>121</v>
      </c>
      <c r="AS212" s="10">
        <v>1.2999999999999999E-2</v>
      </c>
      <c r="AT212" s="10" t="s">
        <v>121</v>
      </c>
      <c r="AU212" s="10">
        <v>0.01</v>
      </c>
      <c r="AV212" s="10">
        <v>12.249000000000001</v>
      </c>
      <c r="AW212" s="10">
        <v>0.318</v>
      </c>
      <c r="AX212" s="10">
        <v>7.0000000000000001E-3</v>
      </c>
      <c r="AY212" s="10">
        <v>4.0000000000000001E-3</v>
      </c>
      <c r="AZ212" s="10">
        <v>2.1739999999999999</v>
      </c>
      <c r="BA212" s="10">
        <v>3.2000000000000001E-2</v>
      </c>
      <c r="BB212" s="10">
        <v>2.8000000000000001E-2</v>
      </c>
      <c r="BC212" s="10">
        <v>5.0000000000000001E-3</v>
      </c>
      <c r="BD212" s="10">
        <v>17.838999999999999</v>
      </c>
      <c r="BE212" s="10">
        <v>0.29599999999999999</v>
      </c>
      <c r="BF212" s="10" t="s">
        <v>121</v>
      </c>
      <c r="BG212" s="10">
        <v>0.01</v>
      </c>
      <c r="BH212" s="10">
        <v>1.6080000000000001</v>
      </c>
      <c r="BI212" s="10">
        <v>0.35899999999999999</v>
      </c>
      <c r="BJ212" s="10">
        <v>3.0000000000000001E-3</v>
      </c>
      <c r="BK212" s="10">
        <v>1E-3</v>
      </c>
      <c r="BL212" s="10" t="s">
        <v>121</v>
      </c>
      <c r="BM212" s="10">
        <v>4.0000000000000001E-3</v>
      </c>
      <c r="BN212" s="10" t="s">
        <v>121</v>
      </c>
      <c r="BO212" s="10">
        <v>7.5999999999999998E-2</v>
      </c>
      <c r="BP212" s="10">
        <v>56.832000000000001</v>
      </c>
      <c r="BQ212" s="10">
        <v>0.51100000000000001</v>
      </c>
      <c r="BR212" s="10">
        <v>5.0000000000000001E-3</v>
      </c>
      <c r="BS212" s="10">
        <v>1E-3</v>
      </c>
      <c r="BT212" s="10">
        <v>0.39600000000000002</v>
      </c>
      <c r="BU212" s="10">
        <v>8.5000000000000006E-2</v>
      </c>
      <c r="BV212" s="10" t="s">
        <v>121</v>
      </c>
      <c r="BW212" s="10">
        <v>6.5000000000000002E-2</v>
      </c>
      <c r="BX212" s="10" t="s">
        <v>121</v>
      </c>
      <c r="BY212" s="10">
        <v>3.3000000000000002E-2</v>
      </c>
      <c r="BZ212" s="10">
        <v>0.20300000000000001</v>
      </c>
      <c r="CA212" s="10">
        <v>4.7E-2</v>
      </c>
      <c r="CB212" s="10" t="s">
        <v>121</v>
      </c>
      <c r="CC212" s="10">
        <v>4.2619999999999996</v>
      </c>
      <c r="CD212" s="10">
        <v>0.17</v>
      </c>
      <c r="CE212" s="10">
        <v>0.02</v>
      </c>
      <c r="CF212" s="10" t="s">
        <v>121</v>
      </c>
      <c r="CG212" s="10">
        <v>2E-3</v>
      </c>
      <c r="CH212" s="10" t="s">
        <v>121</v>
      </c>
      <c r="CI212" s="10">
        <v>2E-3</v>
      </c>
      <c r="CJ212" s="10" t="s">
        <v>121</v>
      </c>
      <c r="CK212" s="10">
        <v>0.76500000000000001</v>
      </c>
      <c r="CL212" s="10" t="s">
        <v>121</v>
      </c>
      <c r="CM212" s="10">
        <v>2E-3</v>
      </c>
      <c r="CN212" s="10" t="s">
        <v>121</v>
      </c>
      <c r="CO212" s="10">
        <v>2E-3</v>
      </c>
      <c r="CP212" s="10">
        <v>0.88100000000000001</v>
      </c>
      <c r="CQ212" s="10">
        <v>4.4999999999999998E-2</v>
      </c>
      <c r="CR212" s="10" t="s">
        <v>121</v>
      </c>
      <c r="CS212" s="10">
        <v>2E-3</v>
      </c>
      <c r="CT212" s="10" t="s">
        <v>121</v>
      </c>
      <c r="CU212" s="10">
        <v>22.19</v>
      </c>
      <c r="CV212" s="10">
        <v>3.0000000000000001E-3</v>
      </c>
      <c r="CW212" s="10">
        <v>1E-3</v>
      </c>
      <c r="CX212" s="10">
        <v>0.20799999999999999</v>
      </c>
      <c r="CY212" s="10">
        <v>1.6E-2</v>
      </c>
      <c r="CZ212" s="10" t="s">
        <v>121</v>
      </c>
      <c r="DA212" s="10">
        <v>2E-3</v>
      </c>
      <c r="DB212" s="10">
        <v>0.02</v>
      </c>
      <c r="DC212" s="10">
        <v>6.0000000000000001E-3</v>
      </c>
      <c r="DD212" s="10" t="s">
        <v>121</v>
      </c>
      <c r="DE212" s="10">
        <v>0.06</v>
      </c>
      <c r="DF212" s="10">
        <v>7.3179999999999996</v>
      </c>
      <c r="DG212" s="10">
        <v>0.11700000000000001</v>
      </c>
      <c r="DH212" s="10">
        <v>5.1999999999999998E-2</v>
      </c>
      <c r="DI212" s="98">
        <v>1E-3</v>
      </c>
      <c r="DJ212" s="10" t="s">
        <v>121</v>
      </c>
      <c r="DK212" s="10">
        <v>2E-3</v>
      </c>
      <c r="DL212" s="61" t="str">
        <f t="shared" si="4"/>
        <v>Anlieferung 4-01</v>
      </c>
    </row>
    <row r="213" spans="1:131">
      <c r="A213" s="11">
        <v>44581</v>
      </c>
      <c r="B213" s="64">
        <v>-4</v>
      </c>
      <c r="C213" s="25" t="s">
        <v>741</v>
      </c>
      <c r="H213" s="3" t="e">
        <f>((F213)/(E213/100))</f>
        <v>#DIV/0!</v>
      </c>
      <c r="I213" s="4" t="e">
        <f>E213/F213</f>
        <v>#DIV/0!</v>
      </c>
      <c r="J213" s="4" t="e">
        <f>100/G213</f>
        <v>#DIV/0!</v>
      </c>
      <c r="N213" s="37" t="e">
        <f>M213/(K213/100)</f>
        <v>#DIV/0!</v>
      </c>
      <c r="O213" s="37" t="e">
        <f>N213/J213</f>
        <v>#DIV/0!</v>
      </c>
      <c r="P213" s="5" t="e">
        <f>M213/(L213/100)</f>
        <v>#DIV/0!</v>
      </c>
      <c r="Q213" s="5" t="e">
        <f>P213*I213</f>
        <v>#DIV/0!</v>
      </c>
      <c r="U213" s="15" t="e">
        <f>100-(T213-R213)/S213*100</f>
        <v>#DIV/0!</v>
      </c>
      <c r="X213" s="2">
        <v>12.49</v>
      </c>
      <c r="Y213" s="2">
        <v>38.4</v>
      </c>
      <c r="Z213" s="21">
        <v>10793</v>
      </c>
      <c r="AB213" s="14" t="e">
        <f>((AE213-AC213)*(1000/AD213))*1000</f>
        <v>#DIV/0!</v>
      </c>
      <c r="AF213" s="7" t="e">
        <f>#REF!*0.8</f>
        <v>#REF!</v>
      </c>
      <c r="AH213" s="8" t="e">
        <f>((AG213)*(H213/100))</f>
        <v>#DIV/0!</v>
      </c>
      <c r="AI213" s="7" t="e">
        <f>AG213/AH213</f>
        <v>#DIV/0!</v>
      </c>
      <c r="AP213" s="10" t="s">
        <v>121</v>
      </c>
      <c r="AQ213" s="10">
        <v>2E-3</v>
      </c>
      <c r="AR213" s="10" t="s">
        <v>121</v>
      </c>
      <c r="AS213" s="10">
        <v>1.2E-2</v>
      </c>
      <c r="AT213" s="10">
        <v>0.106</v>
      </c>
      <c r="AU213" s="10">
        <v>8.0000000000000002E-3</v>
      </c>
      <c r="AV213" s="10">
        <v>7.5049999999999999</v>
      </c>
      <c r="AW213" s="10">
        <v>0.154</v>
      </c>
      <c r="AX213" s="10">
        <v>6.0000000000000001E-3</v>
      </c>
      <c r="AY213" s="10">
        <v>4.0000000000000001E-3</v>
      </c>
      <c r="AZ213" s="10">
        <v>0.06</v>
      </c>
      <c r="BA213" s="10">
        <v>6.0000000000000001E-3</v>
      </c>
      <c r="BB213" s="10">
        <v>6.0119999999999996</v>
      </c>
      <c r="BC213" s="10">
        <v>9.1999999999999998E-2</v>
      </c>
      <c r="BD213" s="10">
        <v>18.196000000000002</v>
      </c>
      <c r="BE213" s="10">
        <v>0.27100000000000002</v>
      </c>
      <c r="BF213" s="10" t="s">
        <v>121</v>
      </c>
      <c r="BG213" s="10">
        <v>7.0000000000000001E-3</v>
      </c>
      <c r="BH213" s="10">
        <v>2.1230000000000002</v>
      </c>
      <c r="BI213" s="10">
        <v>0.38500000000000001</v>
      </c>
      <c r="BJ213" s="10">
        <v>4.0000000000000001E-3</v>
      </c>
      <c r="BK213" s="10">
        <v>1E-3</v>
      </c>
      <c r="BL213" s="10" t="s">
        <v>121</v>
      </c>
      <c r="BM213" s="10">
        <v>6.0000000000000001E-3</v>
      </c>
      <c r="BN213" s="10">
        <v>4.1989999999999998</v>
      </c>
      <c r="BO213" s="10">
        <v>0.17399999999999999</v>
      </c>
      <c r="BP213" s="10">
        <v>57.639000000000003</v>
      </c>
      <c r="BQ213" s="10">
        <v>0.47299999999999998</v>
      </c>
      <c r="BR213" s="10" t="s">
        <v>121</v>
      </c>
      <c r="BS213" s="10">
        <v>2E-3</v>
      </c>
      <c r="BT213" s="10">
        <v>0.83599999999999997</v>
      </c>
      <c r="BU213" s="10">
        <v>8.7999999999999995E-2</v>
      </c>
      <c r="BV213" s="10" t="s">
        <v>121</v>
      </c>
      <c r="BW213" s="10">
        <v>8.6999999999999994E-2</v>
      </c>
      <c r="BX213" s="10" t="s">
        <v>121</v>
      </c>
      <c r="BY213" s="10">
        <v>4.2000000000000003E-2</v>
      </c>
      <c r="BZ213" s="10">
        <v>0.46899999999999997</v>
      </c>
      <c r="CA213" s="10">
        <v>0.05</v>
      </c>
      <c r="CB213" s="10" t="s">
        <v>121</v>
      </c>
      <c r="CC213" s="10">
        <v>4.1369999999999996</v>
      </c>
      <c r="CD213" s="10">
        <v>0.20499999999999999</v>
      </c>
      <c r="CE213" s="10">
        <v>1.4E-2</v>
      </c>
      <c r="CF213" s="10">
        <v>4.2999999999999997E-2</v>
      </c>
      <c r="CG213" s="10">
        <v>1E-3</v>
      </c>
      <c r="CH213" s="10" t="s">
        <v>121</v>
      </c>
      <c r="CI213" s="10">
        <v>2E-3</v>
      </c>
      <c r="CJ213" s="10" t="s">
        <v>121</v>
      </c>
      <c r="CK213" s="10">
        <v>0.78600000000000003</v>
      </c>
      <c r="CL213" s="10" t="s">
        <v>121</v>
      </c>
      <c r="CM213" s="10">
        <v>2E-3</v>
      </c>
      <c r="CN213" s="10">
        <v>3.0000000000000001E-3</v>
      </c>
      <c r="CO213" s="10">
        <v>1E-3</v>
      </c>
      <c r="CP213" s="10">
        <v>1.2909999999999999</v>
      </c>
      <c r="CQ213" s="10">
        <v>6.2E-2</v>
      </c>
      <c r="CR213" s="10" t="s">
        <v>121</v>
      </c>
      <c r="CS213" s="10">
        <v>2E-3</v>
      </c>
      <c r="CT213" s="10" t="s">
        <v>121</v>
      </c>
      <c r="CU213" s="10">
        <v>22.742999999999999</v>
      </c>
      <c r="CV213" s="10">
        <v>9.9000000000000005E-2</v>
      </c>
      <c r="CW213" s="10">
        <v>2E-3</v>
      </c>
      <c r="CX213" s="10">
        <v>0.36</v>
      </c>
      <c r="CY213" s="10">
        <v>4.8000000000000001E-2</v>
      </c>
      <c r="CZ213" s="10" t="s">
        <v>121</v>
      </c>
      <c r="DA213" s="10">
        <v>2E-3</v>
      </c>
      <c r="DB213" s="10" t="s">
        <v>121</v>
      </c>
      <c r="DC213" s="10">
        <v>3.5000000000000003E-2</v>
      </c>
      <c r="DD213" s="10" t="s">
        <v>121</v>
      </c>
      <c r="DE213" s="10">
        <v>1.7999999999999999E-2</v>
      </c>
      <c r="DF213" s="10">
        <v>0.60099999999999998</v>
      </c>
      <c r="DG213" s="10">
        <v>1.4E-2</v>
      </c>
      <c r="DH213" s="10">
        <v>0.24099999999999999</v>
      </c>
      <c r="DI213" s="98">
        <v>4.0000000000000001E-3</v>
      </c>
      <c r="DJ213" s="10" t="s">
        <v>121</v>
      </c>
      <c r="DK213" s="10">
        <v>2E-3</v>
      </c>
      <c r="DL213" s="61" t="str">
        <f t="shared" si="4"/>
        <v>Anlieferung 4-02</v>
      </c>
    </row>
    <row r="214" spans="1:131">
      <c r="A214" s="11">
        <v>44581</v>
      </c>
      <c r="B214" s="64"/>
      <c r="C214" s="25" t="s">
        <v>745</v>
      </c>
      <c r="H214" s="3" t="e">
        <f>((F214)/(E214/100))</f>
        <v>#DIV/0!</v>
      </c>
      <c r="I214" s="4" t="e">
        <f>E214/F214</f>
        <v>#DIV/0!</v>
      </c>
      <c r="J214" s="4" t="e">
        <f>100/G214</f>
        <v>#DIV/0!</v>
      </c>
      <c r="N214" s="37" t="e">
        <f>M214/(K214/100)</f>
        <v>#DIV/0!</v>
      </c>
      <c r="O214" s="37" t="e">
        <f>N214/J214</f>
        <v>#DIV/0!</v>
      </c>
      <c r="P214" s="5" t="e">
        <f>M214/(L214/100)</f>
        <v>#DIV/0!</v>
      </c>
      <c r="Q214" s="5" t="e">
        <f>P214*I214</f>
        <v>#DIV/0!</v>
      </c>
      <c r="U214" s="15" t="e">
        <f>100-(T214-R214)/S214*100</f>
        <v>#DIV/0!</v>
      </c>
      <c r="X214" s="2">
        <v>12.64</v>
      </c>
      <c r="Y214" s="2">
        <v>16.2</v>
      </c>
      <c r="Z214" s="21">
        <v>2097</v>
      </c>
      <c r="AB214" s="14" t="e">
        <f>((AE214-AC214)*(1000/AD214))*1000</f>
        <v>#DIV/0!</v>
      </c>
      <c r="AF214" s="7" t="e">
        <f>#REF!*0.8</f>
        <v>#REF!</v>
      </c>
      <c r="AH214" s="8" t="e">
        <f>((AG214)*(H214/100))</f>
        <v>#DIV/0!</v>
      </c>
      <c r="AI214" s="7" t="e">
        <f>AG214/AH214</f>
        <v>#DIV/0!</v>
      </c>
      <c r="AP214" s="10" t="s">
        <v>121</v>
      </c>
      <c r="AQ214" s="10">
        <v>3.0000000000000001E-3</v>
      </c>
      <c r="AR214" s="10" t="s">
        <v>121</v>
      </c>
      <c r="AS214" s="10">
        <v>0.01</v>
      </c>
      <c r="AT214" s="10">
        <v>9.0999999999999998E-2</v>
      </c>
      <c r="AU214" s="10">
        <v>7.0000000000000001E-3</v>
      </c>
      <c r="AV214" s="10">
        <v>4.79</v>
      </c>
      <c r="AW214" s="10">
        <v>9.9000000000000005E-2</v>
      </c>
      <c r="AX214" s="10">
        <v>5.0000000000000001E-3</v>
      </c>
      <c r="AY214" s="10">
        <v>3.0000000000000001E-3</v>
      </c>
      <c r="AZ214" s="10">
        <v>0.753</v>
      </c>
      <c r="BA214" s="10">
        <v>1.6E-2</v>
      </c>
      <c r="BB214" s="10">
        <v>5.0659999999999998</v>
      </c>
      <c r="BC214" s="10">
        <v>0.106</v>
      </c>
      <c r="BD214" s="10">
        <v>16.734999999999999</v>
      </c>
      <c r="BE214" s="10">
        <v>0.36499999999999999</v>
      </c>
      <c r="BF214" s="10" t="s">
        <v>121</v>
      </c>
      <c r="BG214" s="10">
        <v>1.0999999999999999E-2</v>
      </c>
      <c r="BH214" s="10">
        <v>2.2269999999999999</v>
      </c>
      <c r="BI214" s="10">
        <v>0.38200000000000001</v>
      </c>
      <c r="BJ214" s="10">
        <v>3.0000000000000001E-3</v>
      </c>
      <c r="BK214" s="10">
        <v>2E-3</v>
      </c>
      <c r="BL214" s="10" t="s">
        <v>121</v>
      </c>
      <c r="BM214" s="10">
        <v>3.0000000000000001E-3</v>
      </c>
      <c r="BN214" s="10">
        <v>2.302</v>
      </c>
      <c r="BO214" s="10">
        <v>9.2999999999999999E-2</v>
      </c>
      <c r="BP214" s="10">
        <v>54.856999999999999</v>
      </c>
      <c r="BQ214" s="10">
        <v>0.48699999999999999</v>
      </c>
      <c r="BR214" s="10">
        <v>0.10199999999999999</v>
      </c>
      <c r="BS214" s="10">
        <v>3.0000000000000001E-3</v>
      </c>
      <c r="BT214" s="10">
        <v>1.1040000000000001</v>
      </c>
      <c r="BU214" s="10">
        <v>7.9000000000000001E-2</v>
      </c>
      <c r="BV214" s="10" t="s">
        <v>121</v>
      </c>
      <c r="BW214" s="10">
        <v>6.9000000000000006E-2</v>
      </c>
      <c r="BX214" s="10" t="s">
        <v>121</v>
      </c>
      <c r="BY214" s="10">
        <v>2.9000000000000001E-2</v>
      </c>
      <c r="BZ214" s="10">
        <v>0.22600000000000001</v>
      </c>
      <c r="CA214" s="10">
        <v>3.5999999999999997E-2</v>
      </c>
      <c r="CB214" s="10">
        <v>4.3739999999999997</v>
      </c>
      <c r="CC214" s="10">
        <v>2.6110000000000002</v>
      </c>
      <c r="CD214" s="10">
        <v>0.156</v>
      </c>
      <c r="CE214" s="10">
        <v>1.4999999999999999E-2</v>
      </c>
      <c r="CF214" s="10" t="s">
        <v>121</v>
      </c>
      <c r="CG214" s="10">
        <v>4.0000000000000001E-3</v>
      </c>
      <c r="CH214" s="10" t="s">
        <v>121</v>
      </c>
      <c r="CI214" s="10">
        <v>2E-3</v>
      </c>
      <c r="CJ214" s="10" t="s">
        <v>121</v>
      </c>
      <c r="CK214" s="10">
        <v>0.84799999999999998</v>
      </c>
      <c r="CL214" s="10" t="s">
        <v>121</v>
      </c>
      <c r="CM214" s="10">
        <v>2E-3</v>
      </c>
      <c r="CN214" s="10">
        <v>2E-3</v>
      </c>
      <c r="CO214" s="10">
        <v>1E-3</v>
      </c>
      <c r="CP214" s="10">
        <v>0.74099999999999999</v>
      </c>
      <c r="CQ214" s="10">
        <v>0.04</v>
      </c>
      <c r="CR214" s="10" t="s">
        <v>121</v>
      </c>
      <c r="CS214" s="10">
        <v>2E-3</v>
      </c>
      <c r="CT214" s="10" t="s">
        <v>121</v>
      </c>
      <c r="CU214" s="10">
        <v>24.081</v>
      </c>
      <c r="CV214" s="10">
        <v>0.05</v>
      </c>
      <c r="CW214" s="10">
        <v>1E-3</v>
      </c>
      <c r="CX214" s="10">
        <v>0.443</v>
      </c>
      <c r="CY214" s="10">
        <v>2.8000000000000001E-2</v>
      </c>
      <c r="CZ214" s="10" t="s">
        <v>121</v>
      </c>
      <c r="DA214" s="10">
        <v>2E-3</v>
      </c>
      <c r="DB214" s="10" t="s">
        <v>121</v>
      </c>
      <c r="DC214" s="10">
        <v>2.1000000000000001E-2</v>
      </c>
      <c r="DD214" s="10" t="s">
        <v>121</v>
      </c>
      <c r="DE214" s="10">
        <v>4.4999999999999998E-2</v>
      </c>
      <c r="DF214" s="10">
        <v>4.835</v>
      </c>
      <c r="DG214" s="10">
        <v>9.9000000000000005E-2</v>
      </c>
      <c r="DH214" s="10">
        <v>1.1399999999999999</v>
      </c>
      <c r="DI214" s="98">
        <v>1.7000000000000001E-2</v>
      </c>
      <c r="DJ214" s="10" t="s">
        <v>121</v>
      </c>
      <c r="DK214" s="10">
        <v>2E-3</v>
      </c>
      <c r="DL214" s="61" t="str">
        <f t="shared" si="4"/>
        <v>Anlieferung 4-03</v>
      </c>
    </row>
    <row r="215" spans="1:131">
      <c r="A215" s="11">
        <v>44581</v>
      </c>
      <c r="B215" s="64" t="s">
        <v>207</v>
      </c>
      <c r="C215" s="25" t="s">
        <v>125</v>
      </c>
      <c r="D215" s="21">
        <v>32</v>
      </c>
      <c r="E215" s="2">
        <v>100</v>
      </c>
      <c r="F215" s="2">
        <v>68</v>
      </c>
      <c r="H215" s="3">
        <f>((F215)/(E215/100))</f>
        <v>68</v>
      </c>
      <c r="I215" s="4">
        <f>E215/F215</f>
        <v>1.4705882352941178</v>
      </c>
      <c r="J215" s="4" t="e">
        <f>100/G215</f>
        <v>#DIV/0!</v>
      </c>
      <c r="N215" s="37" t="e">
        <f>M215/(K215/100)</f>
        <v>#DIV/0!</v>
      </c>
      <c r="O215" s="37" t="e">
        <f>N215/J215</f>
        <v>#DIV/0!</v>
      </c>
      <c r="P215" s="5" t="e">
        <f>M215/(L215/100)</f>
        <v>#DIV/0!</v>
      </c>
      <c r="Q215" s="5" t="e">
        <f>P215*I215</f>
        <v>#DIV/0!</v>
      </c>
      <c r="U215" s="15" t="e">
        <f>100-(T215-R215)/S215*100</f>
        <v>#DIV/0!</v>
      </c>
      <c r="V215" s="21">
        <v>3.6640000000000001</v>
      </c>
      <c r="X215" s="2">
        <v>12.51</v>
      </c>
      <c r="Y215" s="2">
        <v>10.65</v>
      </c>
      <c r="Z215" s="21">
        <v>2033</v>
      </c>
      <c r="AB215" s="14" t="e">
        <f>((AE215-AC215)*(1000/AD215))*1000</f>
        <v>#DIV/0!</v>
      </c>
      <c r="AF215" s="7" t="e">
        <f>#REF!*0.8</f>
        <v>#REF!</v>
      </c>
      <c r="AG215" s="2">
        <v>147</v>
      </c>
      <c r="AH215" s="8">
        <f>((AG215)*(H215/100))</f>
        <v>99.960000000000008</v>
      </c>
      <c r="AI215" s="7">
        <f>AG215/AH215</f>
        <v>1.4705882352941175</v>
      </c>
      <c r="AJ215" s="6">
        <v>24.54</v>
      </c>
      <c r="AK215" s="2">
        <v>0.41399999999999998</v>
      </c>
      <c r="AO215" s="20" t="s">
        <v>1005</v>
      </c>
      <c r="AP215" s="10">
        <v>8.9999999999999993E-3</v>
      </c>
      <c r="AQ215" s="10">
        <v>4.0000000000000001E-3</v>
      </c>
      <c r="AR215" s="10" t="s">
        <v>121</v>
      </c>
      <c r="AS215" s="10">
        <v>1.4E-2</v>
      </c>
      <c r="AT215" s="10" t="s">
        <v>121</v>
      </c>
      <c r="AU215" s="10">
        <v>8.9999999999999993E-3</v>
      </c>
      <c r="AV215" s="10">
        <v>7.101</v>
      </c>
      <c r="AW215" s="10">
        <v>0.19400000000000001</v>
      </c>
      <c r="AX215" s="10" t="s">
        <v>121</v>
      </c>
      <c r="AY215" s="10">
        <v>6.0000000000000001E-3</v>
      </c>
      <c r="AZ215" s="10">
        <v>0.997</v>
      </c>
      <c r="BA215" s="10">
        <v>2.5000000000000001E-2</v>
      </c>
      <c r="BB215" s="10">
        <v>3.1789999999999998</v>
      </c>
      <c r="BC215" s="10">
        <v>6.3E-2</v>
      </c>
      <c r="BD215" s="10">
        <v>3.9220000000000002</v>
      </c>
      <c r="BE215" s="10">
        <v>9.1999999999999998E-2</v>
      </c>
      <c r="BF215" s="10" t="s">
        <v>121</v>
      </c>
      <c r="BG215" s="10">
        <v>1.4E-2</v>
      </c>
      <c r="BH215" s="10">
        <v>2.1989999999999998</v>
      </c>
      <c r="BI215" s="10">
        <v>0.51600000000000001</v>
      </c>
      <c r="BJ215" s="10" t="s">
        <v>121</v>
      </c>
      <c r="BK215" s="10">
        <v>5.0000000000000001E-3</v>
      </c>
      <c r="BL215" s="10" t="s">
        <v>121</v>
      </c>
      <c r="BM215" s="10">
        <v>5.0000000000000001E-3</v>
      </c>
      <c r="BN215" s="10">
        <v>11.851000000000001</v>
      </c>
      <c r="BO215" s="10">
        <v>0.66100000000000003</v>
      </c>
      <c r="BP215" s="10">
        <v>50.354999999999997</v>
      </c>
      <c r="BQ215" s="10">
        <v>0.73799999999999999</v>
      </c>
      <c r="BR215" s="10">
        <v>0.38700000000000001</v>
      </c>
      <c r="BS215" s="10">
        <v>8.9999999999999993E-3</v>
      </c>
      <c r="BT215" s="10">
        <v>1.8819999999999999</v>
      </c>
      <c r="BU215" s="10">
        <v>0.14799999999999999</v>
      </c>
      <c r="BV215" s="10" t="s">
        <v>121</v>
      </c>
      <c r="BW215" s="10">
        <v>0.114</v>
      </c>
      <c r="BX215" s="10" t="s">
        <v>121</v>
      </c>
      <c r="BY215" s="10">
        <v>2.1000000000000001E-2</v>
      </c>
      <c r="BZ215" s="10">
        <v>1.0009999999999999</v>
      </c>
      <c r="CA215" s="10">
        <v>8.1000000000000003E-2</v>
      </c>
      <c r="CB215" s="10">
        <v>8.3680000000000003</v>
      </c>
      <c r="CC215" s="10">
        <v>3.2919999999999998</v>
      </c>
      <c r="CD215" s="10">
        <v>0.17299999999999999</v>
      </c>
      <c r="CE215" s="10">
        <v>2.1000000000000001E-2</v>
      </c>
      <c r="CF215" s="10" t="s">
        <v>121</v>
      </c>
      <c r="CG215" s="10">
        <v>6.0000000000000001E-3</v>
      </c>
      <c r="CH215" s="10">
        <v>4.0000000000000001E-3</v>
      </c>
      <c r="CI215" s="10">
        <v>1E-3</v>
      </c>
      <c r="CJ215" s="10" t="s">
        <v>121</v>
      </c>
      <c r="CK215" s="10">
        <v>1.3240000000000001</v>
      </c>
      <c r="CL215" s="10" t="s">
        <v>121</v>
      </c>
      <c r="CM215" s="10">
        <v>2E-3</v>
      </c>
      <c r="CN215" s="10">
        <v>4.0000000000000001E-3</v>
      </c>
      <c r="CO215" s="10">
        <v>1E-3</v>
      </c>
      <c r="CP215" s="10">
        <v>0.80300000000000005</v>
      </c>
      <c r="CQ215" s="10">
        <v>8.1000000000000003E-2</v>
      </c>
      <c r="CR215" s="10" t="s">
        <v>121</v>
      </c>
      <c r="CS215" s="10">
        <v>2E-3</v>
      </c>
      <c r="CT215" s="10" t="s">
        <v>121</v>
      </c>
      <c r="CU215" s="10">
        <v>34.798999999999999</v>
      </c>
      <c r="CV215" s="10">
        <v>0.218</v>
      </c>
      <c r="CW215" s="10">
        <v>5.0000000000000001E-3</v>
      </c>
      <c r="CX215" s="10">
        <v>1.921</v>
      </c>
      <c r="CY215" s="10">
        <v>9.7000000000000003E-2</v>
      </c>
      <c r="CZ215" s="10" t="s">
        <v>121</v>
      </c>
      <c r="DA215" s="10">
        <v>3.0000000000000001E-3</v>
      </c>
      <c r="DB215" s="10" t="s">
        <v>121</v>
      </c>
      <c r="DC215" s="10">
        <v>4.2999999999999997E-2</v>
      </c>
      <c r="DD215" s="10" t="s">
        <v>121</v>
      </c>
      <c r="DE215" s="10">
        <v>0.03</v>
      </c>
      <c r="DF215" s="10">
        <v>1.3979999999999999</v>
      </c>
      <c r="DG215" s="10">
        <v>0.03</v>
      </c>
      <c r="DH215" s="10">
        <v>4.2210000000000001</v>
      </c>
      <c r="DI215" s="98">
        <v>7.2999999999999995E-2</v>
      </c>
      <c r="DJ215" s="10" t="s">
        <v>121</v>
      </c>
      <c r="DK215" s="10">
        <v>2E-3</v>
      </c>
      <c r="DL215" s="61" t="str">
        <f t="shared" si="4"/>
        <v>Anlieferung 4-04</v>
      </c>
    </row>
    <row r="216" spans="1:131">
      <c r="A216" s="11">
        <v>44581</v>
      </c>
      <c r="B216" s="64" t="s">
        <v>993</v>
      </c>
      <c r="C216" s="25" t="s">
        <v>128</v>
      </c>
      <c r="H216" s="3" t="e">
        <f>((F216)/(E216/100))</f>
        <v>#DIV/0!</v>
      </c>
      <c r="I216" s="4" t="e">
        <f>E216/F216</f>
        <v>#DIV/0!</v>
      </c>
      <c r="J216" s="4" t="e">
        <f>100/G216</f>
        <v>#DIV/0!</v>
      </c>
      <c r="N216" s="37" t="e">
        <f>M216/(K216/100)</f>
        <v>#DIV/0!</v>
      </c>
      <c r="O216" s="37" t="e">
        <f>N216/J216</f>
        <v>#DIV/0!</v>
      </c>
      <c r="P216" s="5" t="e">
        <f>M216/(L216/100)</f>
        <v>#DIV/0!</v>
      </c>
      <c r="Q216" s="5" t="e">
        <f>P216*I216</f>
        <v>#DIV/0!</v>
      </c>
      <c r="U216" s="15" t="e">
        <f>100-(T216-R216)/S216*100</f>
        <v>#DIV/0!</v>
      </c>
      <c r="AB216" s="14" t="e">
        <f>((AE216-AC216)*(1000/AD216))*1000</f>
        <v>#DIV/0!</v>
      </c>
      <c r="AF216" s="7" t="e">
        <f>#REF!*0.8</f>
        <v>#REF!</v>
      </c>
      <c r="AH216" s="8" t="e">
        <f>((AG216)*(H216/100))</f>
        <v>#DIV/0!</v>
      </c>
      <c r="AI216" s="7" t="e">
        <f>AG216/AH216</f>
        <v>#DIV/0!</v>
      </c>
      <c r="AO216" s="22" t="s">
        <v>993</v>
      </c>
      <c r="AP216" s="10" t="s">
        <v>121</v>
      </c>
      <c r="AQ216" s="10">
        <v>3.0000000000000001E-3</v>
      </c>
      <c r="AR216" s="10" t="s">
        <v>121</v>
      </c>
      <c r="AS216" s="10">
        <v>1.2E-2</v>
      </c>
      <c r="AT216" s="10">
        <v>0.47699999999999998</v>
      </c>
      <c r="AU216" s="10">
        <v>1.7999999999999999E-2</v>
      </c>
      <c r="AV216" s="10">
        <v>4.9219999999999997</v>
      </c>
      <c r="AW216" s="10">
        <v>0.129</v>
      </c>
      <c r="AX216" s="10" t="s">
        <v>121</v>
      </c>
      <c r="AY216" s="10">
        <v>5.0000000000000001E-3</v>
      </c>
      <c r="AZ216" s="10">
        <v>1.81</v>
      </c>
      <c r="BA216" s="10">
        <v>3.5999999999999997E-2</v>
      </c>
      <c r="BB216" s="10">
        <v>13.38</v>
      </c>
      <c r="BC216" s="10">
        <v>0.309</v>
      </c>
      <c r="BD216" s="10">
        <v>16.699000000000002</v>
      </c>
      <c r="BE216" s="10">
        <v>0.46600000000000003</v>
      </c>
      <c r="BF216" s="10" t="s">
        <v>121</v>
      </c>
      <c r="BG216" s="10">
        <v>7.0000000000000001E-3</v>
      </c>
      <c r="BH216" s="10">
        <v>2.5350000000000001</v>
      </c>
      <c r="BI216" s="10">
        <v>0.47499999999999998</v>
      </c>
      <c r="BJ216" s="10">
        <v>4.0000000000000001E-3</v>
      </c>
      <c r="BK216" s="10">
        <v>2E-3</v>
      </c>
      <c r="BL216" s="10">
        <v>8.9999999999999993E-3</v>
      </c>
      <c r="BM216" s="10">
        <v>3.0000000000000001E-3</v>
      </c>
      <c r="BN216" s="10">
        <v>0.95199999999999996</v>
      </c>
      <c r="BO216" s="10">
        <v>5.0999999999999997E-2</v>
      </c>
      <c r="BP216" s="10">
        <v>50.006</v>
      </c>
      <c r="BQ216" s="10">
        <v>0.58199999999999996</v>
      </c>
      <c r="BR216" s="10">
        <v>6.8000000000000005E-2</v>
      </c>
      <c r="BS216" s="10">
        <v>3.0000000000000001E-3</v>
      </c>
      <c r="BT216" s="10">
        <v>0.65800000000000003</v>
      </c>
      <c r="BU216" s="10">
        <v>8.5000000000000006E-2</v>
      </c>
      <c r="BV216" s="10" t="s">
        <v>121</v>
      </c>
      <c r="BW216" s="10">
        <v>9.6000000000000002E-2</v>
      </c>
      <c r="BX216" s="10" t="s">
        <v>121</v>
      </c>
      <c r="BY216" s="10">
        <v>3.5999999999999997E-2</v>
      </c>
      <c r="BZ216" s="10">
        <v>7.8E-2</v>
      </c>
      <c r="CA216" s="10">
        <v>4.2999999999999997E-2</v>
      </c>
      <c r="CB216" s="10" t="s">
        <v>121</v>
      </c>
      <c r="CC216" s="10">
        <v>5.0830000000000002</v>
      </c>
      <c r="CD216" s="10">
        <v>0.16200000000000001</v>
      </c>
      <c r="CE216" s="10">
        <v>1.7000000000000001E-2</v>
      </c>
      <c r="CF216" s="10">
        <v>0.26600000000000001</v>
      </c>
      <c r="CG216" s="10">
        <v>6.0000000000000001E-3</v>
      </c>
      <c r="CH216" s="10" t="s">
        <v>121</v>
      </c>
      <c r="CI216" s="10">
        <v>2E-3</v>
      </c>
      <c r="CJ216" s="10" t="s">
        <v>121</v>
      </c>
      <c r="CK216" s="10">
        <v>0.875</v>
      </c>
      <c r="CL216" s="10" t="s">
        <v>121</v>
      </c>
      <c r="CM216" s="10">
        <v>2E-3</v>
      </c>
      <c r="CN216" s="10" t="s">
        <v>121</v>
      </c>
      <c r="CO216" s="10">
        <v>2E-3</v>
      </c>
      <c r="CP216" s="10">
        <v>1.1220000000000001</v>
      </c>
      <c r="CQ216" s="10">
        <v>5.2999999999999999E-2</v>
      </c>
      <c r="CR216" s="10" t="s">
        <v>121</v>
      </c>
      <c r="CS216" s="10">
        <v>2E-3</v>
      </c>
      <c r="CT216" s="10" t="s">
        <v>121</v>
      </c>
      <c r="CU216" s="10">
        <v>24.721</v>
      </c>
      <c r="CV216" s="10">
        <v>2.7E-2</v>
      </c>
      <c r="CW216" s="10">
        <v>1E-3</v>
      </c>
      <c r="CX216" s="10">
        <v>0.128</v>
      </c>
      <c r="CY216" s="10">
        <v>0.03</v>
      </c>
      <c r="CZ216" s="10" t="s">
        <v>121</v>
      </c>
      <c r="DA216" s="10">
        <v>2E-3</v>
      </c>
      <c r="DB216" s="10" t="s">
        <v>121</v>
      </c>
      <c r="DC216" s="10">
        <v>2.8000000000000001E-2</v>
      </c>
      <c r="DD216" s="10" t="s">
        <v>121</v>
      </c>
      <c r="DE216" s="10">
        <v>5.1999999999999998E-2</v>
      </c>
      <c r="DF216" s="10">
        <v>6.5039999999999996</v>
      </c>
      <c r="DG216" s="10">
        <v>0.14799999999999999</v>
      </c>
      <c r="DH216" s="10">
        <v>0.186</v>
      </c>
      <c r="DI216" s="98">
        <v>4.0000000000000001E-3</v>
      </c>
      <c r="DJ216" s="10" t="s">
        <v>121</v>
      </c>
      <c r="DK216" s="10">
        <v>2E-3</v>
      </c>
      <c r="DL216" s="61" t="str">
        <f t="shared" si="4"/>
        <v>Anlieferung 4-05</v>
      </c>
    </row>
    <row r="217" spans="1:131">
      <c r="A217" s="11">
        <v>44581</v>
      </c>
      <c r="B217" s="64" t="s">
        <v>994</v>
      </c>
      <c r="C217" s="25" t="s">
        <v>128</v>
      </c>
      <c r="H217" s="3" t="e">
        <f>((F217)/(E217/100))</f>
        <v>#DIV/0!</v>
      </c>
      <c r="I217" s="4" t="e">
        <f>E217/F217</f>
        <v>#DIV/0!</v>
      </c>
      <c r="J217" s="4" t="e">
        <f>100/G217</f>
        <v>#DIV/0!</v>
      </c>
      <c r="N217" s="37" t="e">
        <f>M217/(K217/100)</f>
        <v>#DIV/0!</v>
      </c>
      <c r="O217" s="37" t="e">
        <f>N217/J217</f>
        <v>#DIV/0!</v>
      </c>
      <c r="P217" s="5" t="e">
        <f>M217/(L217/100)</f>
        <v>#DIV/0!</v>
      </c>
      <c r="Q217" s="5" t="e">
        <f>P217*I217</f>
        <v>#DIV/0!</v>
      </c>
      <c r="U217" s="15" t="e">
        <f>100-(T217-R217)/S217*100</f>
        <v>#DIV/0!</v>
      </c>
      <c r="AB217" s="14" t="e">
        <f>((AE217-AC217)*(1000/AD217))*1000</f>
        <v>#DIV/0!</v>
      </c>
      <c r="AF217" s="7" t="e">
        <f>#REF!*0.8</f>
        <v>#REF!</v>
      </c>
      <c r="AH217" s="8" t="e">
        <f>((AG217)*(H217/100))</f>
        <v>#DIV/0!</v>
      </c>
      <c r="AI217" s="7" t="e">
        <f>AG217/AH217</f>
        <v>#DIV/0!</v>
      </c>
      <c r="AO217" s="22" t="s">
        <v>994</v>
      </c>
      <c r="AP217" s="10">
        <v>8.0000000000000002E-3</v>
      </c>
      <c r="AQ217" s="10">
        <v>4.0000000000000001E-3</v>
      </c>
      <c r="AR217" s="10" t="s">
        <v>121</v>
      </c>
      <c r="AS217" s="10">
        <v>1.2E-2</v>
      </c>
      <c r="AT217" s="10">
        <v>0.14099999999999999</v>
      </c>
      <c r="AU217" s="10">
        <v>8.0000000000000002E-3</v>
      </c>
      <c r="AV217" s="10">
        <v>5.6390000000000002</v>
      </c>
      <c r="AW217" s="10">
        <v>0.124</v>
      </c>
      <c r="AX217" s="10">
        <v>5.0000000000000001E-3</v>
      </c>
      <c r="AY217" s="10">
        <v>3.0000000000000001E-3</v>
      </c>
      <c r="AZ217" s="10">
        <v>1.361</v>
      </c>
      <c r="BA217" s="10">
        <v>0.03</v>
      </c>
      <c r="BB217" s="10">
        <v>1.724</v>
      </c>
      <c r="BC217" s="10">
        <v>3.7999999999999999E-2</v>
      </c>
      <c r="BD217" s="10">
        <v>11.42</v>
      </c>
      <c r="BE217" s="10">
        <v>0.246</v>
      </c>
      <c r="BF217" s="10" t="s">
        <v>121</v>
      </c>
      <c r="BG217" s="10">
        <v>8.0000000000000002E-3</v>
      </c>
      <c r="BH217" s="10">
        <v>2.266</v>
      </c>
      <c r="BI217" s="10">
        <v>0.40100000000000002</v>
      </c>
      <c r="BJ217" s="10" t="s">
        <v>121</v>
      </c>
      <c r="BK217" s="10">
        <v>8.0000000000000002E-3</v>
      </c>
      <c r="BL217" s="10" t="s">
        <v>121</v>
      </c>
      <c r="BM217" s="10">
        <v>6.0000000000000001E-3</v>
      </c>
      <c r="BN217" s="10">
        <v>5.1260000000000003</v>
      </c>
      <c r="BO217" s="10">
        <v>0.22800000000000001</v>
      </c>
      <c r="BP217" s="10">
        <v>58.488</v>
      </c>
      <c r="BQ217" s="10">
        <v>0.505</v>
      </c>
      <c r="BR217" s="10">
        <v>0.67800000000000005</v>
      </c>
      <c r="BS217" s="10">
        <v>1.2999999999999999E-2</v>
      </c>
      <c r="BT217" s="10">
        <v>2.0579999999999998</v>
      </c>
      <c r="BU217" s="10">
        <v>0.125</v>
      </c>
      <c r="BV217" s="10" t="s">
        <v>121</v>
      </c>
      <c r="BW217" s="10">
        <v>8.2000000000000003E-2</v>
      </c>
      <c r="BX217" s="10" t="s">
        <v>121</v>
      </c>
      <c r="BY217" s="10">
        <v>2.8000000000000001E-2</v>
      </c>
      <c r="BZ217" s="10">
        <v>0.27</v>
      </c>
      <c r="CA217" s="10">
        <v>0.04</v>
      </c>
      <c r="CB217" s="10">
        <v>4.0060000000000002</v>
      </c>
      <c r="CC217" s="10">
        <v>2.661</v>
      </c>
      <c r="CD217" s="10">
        <v>0.16300000000000001</v>
      </c>
      <c r="CE217" s="10">
        <v>1.9E-2</v>
      </c>
      <c r="CF217" s="10">
        <v>9.1999999999999998E-2</v>
      </c>
      <c r="CG217" s="10">
        <v>3.0000000000000001E-3</v>
      </c>
      <c r="CH217" s="10">
        <v>2E-3</v>
      </c>
      <c r="CI217" s="10">
        <v>1E-3</v>
      </c>
      <c r="CJ217" s="10" t="s">
        <v>121</v>
      </c>
      <c r="CK217" s="10">
        <v>0.99199999999999999</v>
      </c>
      <c r="CL217" s="10" t="s">
        <v>121</v>
      </c>
      <c r="CM217" s="10">
        <v>2E-3</v>
      </c>
      <c r="CN217" s="10">
        <v>5.0000000000000001E-3</v>
      </c>
      <c r="CO217" s="10">
        <v>1E-3</v>
      </c>
      <c r="CP217" s="10">
        <v>1.026</v>
      </c>
      <c r="CQ217" s="10">
        <v>6.4000000000000001E-2</v>
      </c>
      <c r="CR217" s="10" t="s">
        <v>121</v>
      </c>
      <c r="CS217" s="10">
        <v>2E-3</v>
      </c>
      <c r="CT217" s="10" t="s">
        <v>121</v>
      </c>
      <c r="CU217" s="10">
        <v>27.524000000000001</v>
      </c>
      <c r="CV217" s="10">
        <v>0.10199999999999999</v>
      </c>
      <c r="CW217" s="10">
        <v>2E-3</v>
      </c>
      <c r="CX217" s="10">
        <v>0.45900000000000002</v>
      </c>
      <c r="CY217" s="10">
        <v>4.8000000000000001E-2</v>
      </c>
      <c r="CZ217" s="10" t="s">
        <v>121</v>
      </c>
      <c r="DA217" s="10">
        <v>2E-3</v>
      </c>
      <c r="DB217" s="10" t="s">
        <v>121</v>
      </c>
      <c r="DC217" s="10">
        <v>4.1000000000000002E-2</v>
      </c>
      <c r="DD217" s="10" t="s">
        <v>121</v>
      </c>
      <c r="DE217" s="10">
        <v>3.6999999999999998E-2</v>
      </c>
      <c r="DF217" s="10">
        <v>2.9</v>
      </c>
      <c r="DG217" s="10">
        <v>5.8000000000000003E-2</v>
      </c>
      <c r="DH217" s="10">
        <v>2.06</v>
      </c>
      <c r="DI217" s="98">
        <v>3.1E-2</v>
      </c>
      <c r="DJ217" s="10" t="s">
        <v>121</v>
      </c>
      <c r="DK217" s="10">
        <v>2E-3</v>
      </c>
      <c r="DL217" s="61" t="str">
        <f t="shared" si="4"/>
        <v>Anlieferung 4-06</v>
      </c>
    </row>
    <row r="218" spans="1:131">
      <c r="A218" s="11">
        <v>44581</v>
      </c>
      <c r="B218" s="64" t="s">
        <v>995</v>
      </c>
      <c r="C218" s="25" t="s">
        <v>128</v>
      </c>
      <c r="H218" s="3" t="e">
        <f>((F218)/(E218/100))</f>
        <v>#DIV/0!</v>
      </c>
      <c r="I218" s="4" t="e">
        <f>E218/F218</f>
        <v>#DIV/0!</v>
      </c>
      <c r="J218" s="4" t="e">
        <f>100/G218</f>
        <v>#DIV/0!</v>
      </c>
      <c r="N218" s="37" t="e">
        <f>M218/(K218/100)</f>
        <v>#DIV/0!</v>
      </c>
      <c r="O218" s="37" t="e">
        <f>N218/J218</f>
        <v>#DIV/0!</v>
      </c>
      <c r="P218" s="5" t="e">
        <f>M218/(L218/100)</f>
        <v>#DIV/0!</v>
      </c>
      <c r="Q218" s="5" t="e">
        <f>P218*I218</f>
        <v>#DIV/0!</v>
      </c>
      <c r="U218" s="15" t="e">
        <f>100-(T218-R218)/S218*100</f>
        <v>#DIV/0!</v>
      </c>
      <c r="AB218" s="14" t="e">
        <f>((AE218-AC218)*(1000/AD218))*1000</f>
        <v>#DIV/0!</v>
      </c>
      <c r="AF218" s="7" t="e">
        <f>#REF!*0.8</f>
        <v>#REF!</v>
      </c>
      <c r="AH218" s="8" t="e">
        <f>((AG218)*(H218/100))</f>
        <v>#DIV/0!</v>
      </c>
      <c r="AI218" s="7" t="e">
        <f>AG218/AH218</f>
        <v>#DIV/0!</v>
      </c>
      <c r="AO218" s="22" t="s">
        <v>995</v>
      </c>
      <c r="AP218" s="10">
        <v>8.9999999999999993E-3</v>
      </c>
      <c r="AQ218" s="10">
        <v>2E-3</v>
      </c>
      <c r="AR218" s="10">
        <v>2.8000000000000001E-2</v>
      </c>
      <c r="AS218" s="10">
        <v>8.9999999999999993E-3</v>
      </c>
      <c r="AT218" s="10" t="s">
        <v>121</v>
      </c>
      <c r="AU218" s="10">
        <v>8.9999999999999993E-3</v>
      </c>
      <c r="AV218" s="10">
        <v>5.5010000000000003</v>
      </c>
      <c r="AW218" s="10">
        <v>0.13200000000000001</v>
      </c>
      <c r="AX218" s="10" t="s">
        <v>121</v>
      </c>
      <c r="AY218" s="10">
        <v>5.0000000000000001E-3</v>
      </c>
      <c r="AZ218" s="10">
        <v>5.1999999999999998E-2</v>
      </c>
      <c r="BA218" s="10">
        <v>8.9999999999999993E-3</v>
      </c>
      <c r="BB218" s="10">
        <v>9.4990000000000006</v>
      </c>
      <c r="BC218" s="10">
        <v>0.14599999999999999</v>
      </c>
      <c r="BD218" s="10">
        <v>0.32200000000000001</v>
      </c>
      <c r="BE218" s="10">
        <v>1.9E-2</v>
      </c>
      <c r="BF218" s="10" t="s">
        <v>121</v>
      </c>
      <c r="BG218" s="10">
        <v>0.01</v>
      </c>
      <c r="BH218" s="10">
        <v>2.6859999999999999</v>
      </c>
      <c r="BI218" s="10">
        <v>0.56200000000000006</v>
      </c>
      <c r="BJ218" s="10" t="s">
        <v>121</v>
      </c>
      <c r="BK218" s="10">
        <v>3.0000000000000001E-3</v>
      </c>
      <c r="BL218" s="10" t="s">
        <v>121</v>
      </c>
      <c r="BM218" s="10">
        <v>7.0000000000000001E-3</v>
      </c>
      <c r="BN218" s="10">
        <v>19.773</v>
      </c>
      <c r="BO218" s="10">
        <v>0.96899999999999997</v>
      </c>
      <c r="BP218" s="10">
        <v>43.344999999999999</v>
      </c>
      <c r="BQ218" s="10">
        <v>0.85</v>
      </c>
      <c r="BR218" s="10">
        <v>4.0000000000000001E-3</v>
      </c>
      <c r="BS218" s="10">
        <v>2E-3</v>
      </c>
      <c r="BT218" s="10">
        <v>2.246</v>
      </c>
      <c r="BU218" s="10">
        <v>0.17</v>
      </c>
      <c r="BV218" s="10" t="s">
        <v>121</v>
      </c>
      <c r="BW218" s="10">
        <v>0.10199999999999999</v>
      </c>
      <c r="BX218" s="10" t="s">
        <v>121</v>
      </c>
      <c r="BY218" s="10">
        <v>1.4E-2</v>
      </c>
      <c r="BZ218" s="10">
        <v>1.123</v>
      </c>
      <c r="CA218" s="10">
        <v>8.8999999999999996E-2</v>
      </c>
      <c r="CB218" s="10" t="s">
        <v>121</v>
      </c>
      <c r="CC218" s="10">
        <v>5.7050000000000001</v>
      </c>
      <c r="CD218" s="10">
        <v>0.32100000000000001</v>
      </c>
      <c r="CE218" s="10">
        <v>2.1000000000000001E-2</v>
      </c>
      <c r="CF218" s="10" t="s">
        <v>121</v>
      </c>
      <c r="CG218" s="10">
        <v>4.0000000000000001E-3</v>
      </c>
      <c r="CH218" s="10">
        <v>3.0000000000000001E-3</v>
      </c>
      <c r="CI218" s="10">
        <v>1E-3</v>
      </c>
      <c r="CJ218" s="10" t="s">
        <v>121</v>
      </c>
      <c r="CK218" s="10">
        <v>1.2070000000000001</v>
      </c>
      <c r="CL218" s="10" t="s">
        <v>121</v>
      </c>
      <c r="CM218" s="10">
        <v>2E-3</v>
      </c>
      <c r="CN218" s="10">
        <v>5.0000000000000001E-3</v>
      </c>
      <c r="CO218" s="10">
        <v>1E-3</v>
      </c>
      <c r="CP218" s="10">
        <v>1.5229999999999999</v>
      </c>
      <c r="CQ218" s="10">
        <v>0.13200000000000001</v>
      </c>
      <c r="CR218" s="10" t="s">
        <v>121</v>
      </c>
      <c r="CS218" s="10">
        <v>2E-3</v>
      </c>
      <c r="CT218" s="10" t="s">
        <v>121</v>
      </c>
      <c r="CU218" s="10">
        <v>32.597000000000001</v>
      </c>
      <c r="CV218" s="10">
        <v>0.50600000000000001</v>
      </c>
      <c r="CW218" s="10">
        <v>0.01</v>
      </c>
      <c r="CX218" s="10">
        <v>1.768</v>
      </c>
      <c r="CY218" s="10">
        <v>0.111</v>
      </c>
      <c r="CZ218" s="10">
        <v>2E-3</v>
      </c>
      <c r="DA218" s="10">
        <v>1E-3</v>
      </c>
      <c r="DB218" s="10" t="s">
        <v>121</v>
      </c>
      <c r="DC218" s="10">
        <v>4.9000000000000002E-2</v>
      </c>
      <c r="DD218" s="10">
        <v>0.27</v>
      </c>
      <c r="DE218" s="10">
        <v>3.1E-2</v>
      </c>
      <c r="DF218" s="10">
        <v>3.69</v>
      </c>
      <c r="DG218" s="10">
        <v>6.0999999999999999E-2</v>
      </c>
      <c r="DH218" s="10">
        <v>2.5539999999999998</v>
      </c>
      <c r="DI218" s="98">
        <v>0.05</v>
      </c>
      <c r="DJ218" s="10" t="s">
        <v>121</v>
      </c>
      <c r="DK218" s="10">
        <v>2E-3</v>
      </c>
      <c r="DL218" s="61" t="str">
        <f t="shared" si="4"/>
        <v>Anlieferung 4-07</v>
      </c>
    </row>
    <row r="219" spans="1:131">
      <c r="A219" s="11">
        <v>44581</v>
      </c>
      <c r="B219" s="64" t="s">
        <v>996</v>
      </c>
      <c r="C219" s="25" t="s">
        <v>128</v>
      </c>
      <c r="H219" s="3" t="e">
        <f>((F219)/(E219/100))</f>
        <v>#DIV/0!</v>
      </c>
      <c r="I219" s="4" t="e">
        <f>E219/F219</f>
        <v>#DIV/0!</v>
      </c>
      <c r="J219" s="4" t="e">
        <f>100/G219</f>
        <v>#DIV/0!</v>
      </c>
      <c r="N219" s="37" t="e">
        <f>M219/(K219/100)</f>
        <v>#DIV/0!</v>
      </c>
      <c r="O219" s="37" t="e">
        <f>N219/J219</f>
        <v>#DIV/0!</v>
      </c>
      <c r="P219" s="5" t="e">
        <f>M219/(L219/100)</f>
        <v>#DIV/0!</v>
      </c>
      <c r="Q219" s="5" t="e">
        <f>P219*I219</f>
        <v>#DIV/0!</v>
      </c>
      <c r="U219" s="15" t="e">
        <f>100-(T219-R219)/S219*100</f>
        <v>#DIV/0!</v>
      </c>
      <c r="AB219" s="14" t="e">
        <f>((AE219-AC219)*(1000/AD219))*1000</f>
        <v>#DIV/0!</v>
      </c>
      <c r="AF219" s="7" t="e">
        <f>#REF!*0.8</f>
        <v>#REF!</v>
      </c>
      <c r="AH219" s="8" t="e">
        <f>((AG219)*(H219/100))</f>
        <v>#DIV/0!</v>
      </c>
      <c r="AI219" s="7" t="e">
        <f>AG219/AH219</f>
        <v>#DIV/0!</v>
      </c>
      <c r="AO219" s="22" t="s">
        <v>996</v>
      </c>
      <c r="AP219" s="10" t="s">
        <v>121</v>
      </c>
      <c r="AQ219" s="10">
        <v>2E-3</v>
      </c>
      <c r="AR219" s="10" t="s">
        <v>121</v>
      </c>
      <c r="AS219" s="10">
        <v>1.2E-2</v>
      </c>
      <c r="AT219" s="10" t="s">
        <v>121</v>
      </c>
      <c r="AU219" s="10">
        <v>8.9999999999999993E-3</v>
      </c>
      <c r="AV219" s="10">
        <v>9.9600000000000009</v>
      </c>
      <c r="AW219" s="10">
        <v>0.16900000000000001</v>
      </c>
      <c r="AX219" s="10">
        <v>7.0000000000000001E-3</v>
      </c>
      <c r="AY219" s="10">
        <v>4.0000000000000001E-3</v>
      </c>
      <c r="AZ219" s="10">
        <v>1.1739999999999999</v>
      </c>
      <c r="BA219" s="10">
        <v>1.7000000000000001E-2</v>
      </c>
      <c r="BB219" s="10">
        <v>7.6999999999999999E-2</v>
      </c>
      <c r="BC219" s="10">
        <v>6.0000000000000001E-3</v>
      </c>
      <c r="BD219" s="10">
        <v>20.952999999999999</v>
      </c>
      <c r="BE219" s="10">
        <v>0.21099999999999999</v>
      </c>
      <c r="BF219" s="10" t="s">
        <v>121</v>
      </c>
      <c r="BG219" s="10">
        <v>8.0000000000000002E-3</v>
      </c>
      <c r="BH219" s="10">
        <v>1.871</v>
      </c>
      <c r="BI219" s="10">
        <v>0.32600000000000001</v>
      </c>
      <c r="BJ219" s="10">
        <v>7.0000000000000001E-3</v>
      </c>
      <c r="BK219" s="10">
        <v>2E-3</v>
      </c>
      <c r="BL219" s="10" t="s">
        <v>121</v>
      </c>
      <c r="BM219" s="10">
        <v>4.0000000000000001E-3</v>
      </c>
      <c r="BN219" s="10">
        <v>0.25700000000000001</v>
      </c>
      <c r="BO219" s="10">
        <v>0.03</v>
      </c>
      <c r="BP219" s="10">
        <v>52.866999999999997</v>
      </c>
      <c r="BQ219" s="10">
        <v>0.52400000000000002</v>
      </c>
      <c r="BR219" s="10">
        <v>0.01</v>
      </c>
      <c r="BS219" s="10">
        <v>1E-3</v>
      </c>
      <c r="BT219" s="10">
        <v>0.53600000000000003</v>
      </c>
      <c r="BU219" s="10">
        <v>8.7999999999999995E-2</v>
      </c>
      <c r="BV219" s="10">
        <v>2.4E-2</v>
      </c>
      <c r="BW219" s="10">
        <v>3.0000000000000001E-3</v>
      </c>
      <c r="BX219" s="10" t="s">
        <v>121</v>
      </c>
      <c r="BY219" s="10">
        <v>3.4000000000000002E-2</v>
      </c>
      <c r="BZ219" s="10">
        <v>0.16</v>
      </c>
      <c r="CA219" s="10">
        <v>4.7E-2</v>
      </c>
      <c r="CB219" s="10" t="s">
        <v>121</v>
      </c>
      <c r="CC219" s="10">
        <v>3.73</v>
      </c>
      <c r="CD219" s="10">
        <v>0.187</v>
      </c>
      <c r="CE219" s="10">
        <v>1.7000000000000001E-2</v>
      </c>
      <c r="CF219" s="10" t="s">
        <v>121</v>
      </c>
      <c r="CG219" s="10">
        <v>2E-3</v>
      </c>
      <c r="CH219" s="10" t="s">
        <v>121</v>
      </c>
      <c r="CI219" s="10">
        <v>2E-3</v>
      </c>
      <c r="CJ219" s="10">
        <v>0.251</v>
      </c>
      <c r="CK219" s="10">
        <v>2.1999999999999999E-2</v>
      </c>
      <c r="CL219" s="10" t="s">
        <v>121</v>
      </c>
      <c r="CM219" s="10">
        <v>2E-3</v>
      </c>
      <c r="CN219" s="10" t="s">
        <v>121</v>
      </c>
      <c r="CO219" s="10">
        <v>2E-3</v>
      </c>
      <c r="CP219" s="10">
        <v>1.575</v>
      </c>
      <c r="CQ219" s="10">
        <v>1.7000000000000001E-2</v>
      </c>
      <c r="CR219" s="10" t="s">
        <v>121</v>
      </c>
      <c r="CS219" s="10">
        <v>2E-3</v>
      </c>
      <c r="CT219" s="10">
        <v>1.083</v>
      </c>
      <c r="CU219" s="10">
        <v>0.06</v>
      </c>
      <c r="CV219" s="10">
        <v>0.01</v>
      </c>
      <c r="CW219" s="10">
        <v>1E-3</v>
      </c>
      <c r="CX219" s="10">
        <v>0.17899999999999999</v>
      </c>
      <c r="CY219" s="10">
        <v>1.9E-2</v>
      </c>
      <c r="CZ219" s="10" t="s">
        <v>121</v>
      </c>
      <c r="DA219" s="10">
        <v>2E-3</v>
      </c>
      <c r="DB219" s="10">
        <v>1.2999999999999999E-2</v>
      </c>
      <c r="DC219" s="10">
        <v>8.0000000000000002E-3</v>
      </c>
      <c r="DD219" s="10" t="s">
        <v>121</v>
      </c>
      <c r="DE219" s="10">
        <v>6.6000000000000003E-2</v>
      </c>
      <c r="DF219" s="10">
        <v>8.7880000000000003</v>
      </c>
      <c r="DG219" s="10">
        <v>0.11700000000000001</v>
      </c>
      <c r="DH219" s="10">
        <v>3.0000000000000001E-3</v>
      </c>
      <c r="DI219" s="98">
        <v>1E-3</v>
      </c>
      <c r="DJ219" s="10" t="s">
        <v>121</v>
      </c>
      <c r="DK219" s="10">
        <v>2E-3</v>
      </c>
      <c r="DL219" s="61" t="str">
        <f t="shared" si="4"/>
        <v>Anlieferung 4-08</v>
      </c>
    </row>
    <row r="220" spans="1:131">
      <c r="A220" s="11">
        <v>44581</v>
      </c>
      <c r="B220" s="64" t="s">
        <v>997</v>
      </c>
      <c r="C220" s="25" t="s">
        <v>128</v>
      </c>
      <c r="H220" s="3" t="e">
        <f>((F220)/(E220/100))</f>
        <v>#DIV/0!</v>
      </c>
      <c r="I220" s="4" t="e">
        <f>E220/F220</f>
        <v>#DIV/0!</v>
      </c>
      <c r="J220" s="4" t="e">
        <f>100/G220</f>
        <v>#DIV/0!</v>
      </c>
      <c r="N220" s="37" t="e">
        <f>M220/(K220/100)</f>
        <v>#DIV/0!</v>
      </c>
      <c r="O220" s="37" t="e">
        <f>N220/J220</f>
        <v>#DIV/0!</v>
      </c>
      <c r="P220" s="5" t="e">
        <f>M220/(L220/100)</f>
        <v>#DIV/0!</v>
      </c>
      <c r="Q220" s="5" t="e">
        <f>P220*I220</f>
        <v>#DIV/0!</v>
      </c>
      <c r="U220" s="15" t="e">
        <f>100-(T220-R220)/S220*100</f>
        <v>#DIV/0!</v>
      </c>
      <c r="AB220" s="14" t="e">
        <f>((AE220-AC220)*(1000/AD220))*1000</f>
        <v>#DIV/0!</v>
      </c>
      <c r="AF220" s="7" t="e">
        <f>#REF!*0.8</f>
        <v>#REF!</v>
      </c>
      <c r="AH220" s="8" t="e">
        <f>((AG220)*(H220/100))</f>
        <v>#DIV/0!</v>
      </c>
      <c r="AI220" s="7" t="e">
        <f>AG220/AH220</f>
        <v>#DIV/0!</v>
      </c>
      <c r="AO220" s="22" t="s">
        <v>997</v>
      </c>
      <c r="AP220" s="10" t="s">
        <v>121</v>
      </c>
      <c r="AQ220" s="10">
        <v>4.0000000000000001E-3</v>
      </c>
      <c r="AR220" s="10" t="s">
        <v>121</v>
      </c>
      <c r="AS220" s="10">
        <v>1.2999999999999999E-2</v>
      </c>
      <c r="AT220" s="10" t="s">
        <v>121</v>
      </c>
      <c r="AU220" s="10">
        <v>8.9999999999999993E-3</v>
      </c>
      <c r="AV220" s="10">
        <v>7.4180000000000001</v>
      </c>
      <c r="AW220" s="10">
        <v>0.26100000000000001</v>
      </c>
      <c r="AX220" s="10" t="s">
        <v>121</v>
      </c>
      <c r="AY220" s="10">
        <v>8.0000000000000002E-3</v>
      </c>
      <c r="AZ220" s="10">
        <v>1.7000000000000001E-2</v>
      </c>
      <c r="BA220" s="10">
        <v>4.0000000000000001E-3</v>
      </c>
      <c r="BB220" s="10">
        <v>14.581</v>
      </c>
      <c r="BC220" s="10">
        <v>0.45200000000000001</v>
      </c>
      <c r="BD220" s="10">
        <v>14.042999999999999</v>
      </c>
      <c r="BE220" s="10">
        <v>0.432</v>
      </c>
      <c r="BF220" s="10" t="s">
        <v>121</v>
      </c>
      <c r="BG220" s="10">
        <v>7.0000000000000001E-3</v>
      </c>
      <c r="BH220" s="10">
        <v>2.3149999999999999</v>
      </c>
      <c r="BI220" s="10">
        <v>0.47399999999999998</v>
      </c>
      <c r="BJ220" s="10" t="s">
        <v>121</v>
      </c>
      <c r="BK220" s="10">
        <v>5.0000000000000001E-3</v>
      </c>
      <c r="BL220" s="10">
        <v>7.0000000000000001E-3</v>
      </c>
      <c r="BM220" s="10">
        <v>3.0000000000000001E-3</v>
      </c>
      <c r="BN220" s="10">
        <v>7.6999999999999999E-2</v>
      </c>
      <c r="BO220" s="10">
        <v>2.5000000000000001E-2</v>
      </c>
      <c r="BP220" s="10">
        <v>48.651000000000003</v>
      </c>
      <c r="BQ220" s="10">
        <v>0.69299999999999995</v>
      </c>
      <c r="BR220" s="10">
        <v>0.156</v>
      </c>
      <c r="BS220" s="10">
        <v>6.0000000000000001E-3</v>
      </c>
      <c r="BT220" s="10">
        <v>0.53200000000000003</v>
      </c>
      <c r="BU220" s="10">
        <v>8.7999999999999995E-2</v>
      </c>
      <c r="BV220" s="10" t="s">
        <v>121</v>
      </c>
      <c r="BW220" s="10">
        <v>8.8999999999999996E-2</v>
      </c>
      <c r="BX220" s="10" t="s">
        <v>121</v>
      </c>
      <c r="BY220" s="10">
        <v>0.03</v>
      </c>
      <c r="BZ220" s="10">
        <v>0.25800000000000001</v>
      </c>
      <c r="CA220" s="10">
        <v>4.8000000000000001E-2</v>
      </c>
      <c r="CB220" s="10">
        <v>5.056</v>
      </c>
      <c r="CC220" s="10">
        <v>3.2749999999999999</v>
      </c>
      <c r="CD220" s="10">
        <v>0.11700000000000001</v>
      </c>
      <c r="CE220" s="10">
        <v>1.2999999999999999E-2</v>
      </c>
      <c r="CF220" s="10" t="s">
        <v>121</v>
      </c>
      <c r="CG220" s="10">
        <v>6.0000000000000001E-3</v>
      </c>
      <c r="CH220" s="10" t="s">
        <v>121</v>
      </c>
      <c r="CI220" s="10">
        <v>2E-3</v>
      </c>
      <c r="CJ220" s="10" t="s">
        <v>121</v>
      </c>
      <c r="CK220" s="10">
        <v>1.0489999999999999</v>
      </c>
      <c r="CL220" s="10" t="s">
        <v>121</v>
      </c>
      <c r="CM220" s="10">
        <v>2E-3</v>
      </c>
      <c r="CN220" s="10">
        <v>3.0000000000000001E-3</v>
      </c>
      <c r="CO220" s="10">
        <v>1E-3</v>
      </c>
      <c r="CP220" s="10">
        <v>1.0549999999999999</v>
      </c>
      <c r="CQ220" s="10">
        <v>0.06</v>
      </c>
      <c r="CR220" s="10" t="s">
        <v>121</v>
      </c>
      <c r="CS220" s="10">
        <v>3.0000000000000001E-3</v>
      </c>
      <c r="CT220" s="10" t="s">
        <v>121</v>
      </c>
      <c r="CU220" s="10">
        <v>28.588999999999999</v>
      </c>
      <c r="CV220" s="10">
        <v>3.0000000000000001E-3</v>
      </c>
      <c r="CW220" s="10">
        <v>1E-3</v>
      </c>
      <c r="CX220" s="10">
        <v>9.9000000000000005E-2</v>
      </c>
      <c r="CY220" s="10">
        <v>1.2999999999999999E-2</v>
      </c>
      <c r="CZ220" s="10" t="s">
        <v>121</v>
      </c>
      <c r="DA220" s="10">
        <v>2E-3</v>
      </c>
      <c r="DB220" s="10" t="s">
        <v>121</v>
      </c>
      <c r="DC220" s="10">
        <v>8.0000000000000002E-3</v>
      </c>
      <c r="DD220" s="10" t="s">
        <v>121</v>
      </c>
      <c r="DE220" s="10">
        <v>2.7E-2</v>
      </c>
      <c r="DF220" s="10">
        <v>1.7430000000000001</v>
      </c>
      <c r="DG220" s="10">
        <v>5.7000000000000002E-2</v>
      </c>
      <c r="DH220" s="10">
        <v>3.8540000000000001</v>
      </c>
      <c r="DI220" s="98">
        <v>7.2999999999999995E-2</v>
      </c>
      <c r="DJ220" s="10" t="s">
        <v>121</v>
      </c>
      <c r="DK220" s="10">
        <v>2E-3</v>
      </c>
      <c r="DL220" s="61" t="str">
        <f t="shared" si="4"/>
        <v>Anlieferung 4-09</v>
      </c>
    </row>
    <row r="221" spans="1:131">
      <c r="A221" s="11">
        <v>44581</v>
      </c>
      <c r="B221" s="64" t="s">
        <v>998</v>
      </c>
      <c r="C221" s="25" t="s">
        <v>128</v>
      </c>
      <c r="H221" s="3" t="e">
        <f>((F221)/(E221/100))</f>
        <v>#DIV/0!</v>
      </c>
      <c r="I221" s="4" t="e">
        <f>E221/F221</f>
        <v>#DIV/0!</v>
      </c>
      <c r="J221" s="4" t="e">
        <f>100/G221</f>
        <v>#DIV/0!</v>
      </c>
      <c r="N221" s="37" t="e">
        <f>M221/(K221/100)</f>
        <v>#DIV/0!</v>
      </c>
      <c r="O221" s="37" t="e">
        <f>N221/J221</f>
        <v>#DIV/0!</v>
      </c>
      <c r="P221" s="5" t="e">
        <f>M221/(L221/100)</f>
        <v>#DIV/0!</v>
      </c>
      <c r="Q221" s="5" t="e">
        <f>P221*I221</f>
        <v>#DIV/0!</v>
      </c>
      <c r="U221" s="15" t="e">
        <f>100-(T221-R221)/S221*100</f>
        <v>#DIV/0!</v>
      </c>
      <c r="AB221" s="14" t="e">
        <f>((AE221-AC221)*(1000/AD221))*1000</f>
        <v>#DIV/0!</v>
      </c>
      <c r="AF221" s="7" t="e">
        <f>#REF!*0.8</f>
        <v>#REF!</v>
      </c>
      <c r="AH221" s="8" t="e">
        <f>((AG221)*(H221/100))</f>
        <v>#DIV/0!</v>
      </c>
      <c r="AI221" s="7" t="e">
        <f>AG221/AH221</f>
        <v>#DIV/0!</v>
      </c>
      <c r="AO221" s="22" t="s">
        <v>998</v>
      </c>
      <c r="AP221" s="10" t="s">
        <v>121</v>
      </c>
      <c r="AQ221" s="10">
        <v>6.0000000000000001E-3</v>
      </c>
      <c r="AR221" s="10" t="s">
        <v>121</v>
      </c>
      <c r="AS221" s="10">
        <v>1.7000000000000001E-2</v>
      </c>
      <c r="AT221" s="10" t="s">
        <v>121</v>
      </c>
      <c r="AU221" s="10">
        <v>1.2E-2</v>
      </c>
      <c r="AV221" s="10">
        <v>12.288</v>
      </c>
      <c r="AW221" s="10">
        <v>0.32800000000000001</v>
      </c>
      <c r="AX221" s="10" t="s">
        <v>121</v>
      </c>
      <c r="AY221" s="10">
        <v>8.9999999999999993E-3</v>
      </c>
      <c r="AZ221" s="10">
        <v>1.3049999999999999</v>
      </c>
      <c r="BA221" s="10">
        <v>4.7E-2</v>
      </c>
      <c r="BB221" s="10">
        <v>4.4169999999999998</v>
      </c>
      <c r="BC221" s="10">
        <v>0.155</v>
      </c>
      <c r="BD221" s="10">
        <v>0.25900000000000001</v>
      </c>
      <c r="BE221" s="10">
        <v>2.3E-2</v>
      </c>
      <c r="BF221" s="10" t="s">
        <v>121</v>
      </c>
      <c r="BG221" s="10">
        <v>1.2E-2</v>
      </c>
      <c r="BH221" s="10">
        <v>3.008</v>
      </c>
      <c r="BI221" s="10">
        <v>0.68700000000000006</v>
      </c>
      <c r="BJ221" s="10" t="s">
        <v>121</v>
      </c>
      <c r="BK221" s="10">
        <v>3.0000000000000001E-3</v>
      </c>
      <c r="BL221" s="10" t="s">
        <v>121</v>
      </c>
      <c r="BM221" s="10">
        <v>6.0000000000000001E-3</v>
      </c>
      <c r="BN221" s="10">
        <v>8.9619999999999997</v>
      </c>
      <c r="BO221" s="10">
        <v>0.47399999999999998</v>
      </c>
      <c r="BP221" s="10">
        <v>40.927</v>
      </c>
      <c r="BQ221" s="10">
        <v>1.052</v>
      </c>
      <c r="BR221" s="10" t="s">
        <v>121</v>
      </c>
      <c r="BS221" s="10">
        <v>3.0000000000000001E-3</v>
      </c>
      <c r="BT221" s="10">
        <v>1.2130000000000001</v>
      </c>
      <c r="BU221" s="10">
        <v>0.13</v>
      </c>
      <c r="BV221" s="10" t="s">
        <v>121</v>
      </c>
      <c r="BW221" s="10">
        <v>0.155</v>
      </c>
      <c r="BX221" s="10" t="s">
        <v>121</v>
      </c>
      <c r="BY221" s="10">
        <v>1.0999999999999999E-2</v>
      </c>
      <c r="BZ221" s="10">
        <v>1.2509999999999999</v>
      </c>
      <c r="CA221" s="10">
        <v>0.12</v>
      </c>
      <c r="CB221" s="10">
        <v>13.811999999999999</v>
      </c>
      <c r="CC221" s="10">
        <v>4.0110000000000001</v>
      </c>
      <c r="CD221" s="10">
        <v>0.11600000000000001</v>
      </c>
      <c r="CE221" s="10">
        <v>2.5000000000000001E-2</v>
      </c>
      <c r="CF221" s="10" t="s">
        <v>121</v>
      </c>
      <c r="CG221" s="10">
        <v>8.9999999999999993E-3</v>
      </c>
      <c r="CH221" s="10">
        <v>5.0000000000000001E-3</v>
      </c>
      <c r="CI221" s="10">
        <v>1E-3</v>
      </c>
      <c r="CJ221" s="10" t="s">
        <v>121</v>
      </c>
      <c r="CK221" s="10">
        <v>1.69</v>
      </c>
      <c r="CL221" s="10" t="s">
        <v>121</v>
      </c>
      <c r="CM221" s="10">
        <v>2E-3</v>
      </c>
      <c r="CN221" s="10">
        <v>3.0000000000000001E-3</v>
      </c>
      <c r="CO221" s="10">
        <v>1E-3</v>
      </c>
      <c r="CP221" s="10">
        <v>0.66300000000000003</v>
      </c>
      <c r="CQ221" s="10">
        <v>9.2999999999999999E-2</v>
      </c>
      <c r="CR221" s="10" t="s">
        <v>121</v>
      </c>
      <c r="CS221" s="10">
        <v>2E-3</v>
      </c>
      <c r="CT221" s="10" t="s">
        <v>121</v>
      </c>
      <c r="CU221" s="10">
        <v>40.094000000000001</v>
      </c>
      <c r="CV221" s="10">
        <v>0.161</v>
      </c>
      <c r="CW221" s="10">
        <v>5.0000000000000001E-3</v>
      </c>
      <c r="CX221" s="10">
        <v>2.302</v>
      </c>
      <c r="CY221" s="10">
        <v>0.122</v>
      </c>
      <c r="CZ221" s="10" t="s">
        <v>121</v>
      </c>
      <c r="DA221" s="10">
        <v>2E-3</v>
      </c>
      <c r="DB221" s="10" t="s">
        <v>121</v>
      </c>
      <c r="DC221" s="10">
        <v>2.8000000000000001E-2</v>
      </c>
      <c r="DD221" s="10" t="s">
        <v>121</v>
      </c>
      <c r="DE221" s="10">
        <v>2.4E-2</v>
      </c>
      <c r="DF221" s="10">
        <v>0.85399999999999998</v>
      </c>
      <c r="DG221" s="10">
        <v>3.2000000000000001E-2</v>
      </c>
      <c r="DH221" s="10">
        <v>8.4510000000000005</v>
      </c>
      <c r="DI221" s="98">
        <v>0.191</v>
      </c>
      <c r="DJ221" s="10" t="s">
        <v>121</v>
      </c>
      <c r="DK221" s="10">
        <v>2E-3</v>
      </c>
      <c r="DL221" s="61" t="str">
        <f t="shared" si="4"/>
        <v>Anlieferung 4-10</v>
      </c>
    </row>
    <row r="222" spans="1:131">
      <c r="A222" s="11">
        <v>44581</v>
      </c>
      <c r="B222" s="64" t="s">
        <v>999</v>
      </c>
      <c r="C222" s="25" t="s">
        <v>128</v>
      </c>
      <c r="H222" s="3" t="e">
        <f>((F222)/(E222/100))</f>
        <v>#DIV/0!</v>
      </c>
      <c r="I222" s="4" t="e">
        <f>E222/F222</f>
        <v>#DIV/0!</v>
      </c>
      <c r="J222" s="4" t="e">
        <f>100/G222</f>
        <v>#DIV/0!</v>
      </c>
      <c r="N222" s="37" t="e">
        <f>M222/(K222/100)</f>
        <v>#DIV/0!</v>
      </c>
      <c r="O222" s="37" t="e">
        <f>N222/J222</f>
        <v>#DIV/0!</v>
      </c>
      <c r="P222" s="5" t="e">
        <f>M222/(L222/100)</f>
        <v>#DIV/0!</v>
      </c>
      <c r="Q222" s="5" t="e">
        <f>P222*I222</f>
        <v>#DIV/0!</v>
      </c>
      <c r="U222" s="15" t="e">
        <f>100-(T222-R222)/S222*100</f>
        <v>#DIV/0!</v>
      </c>
      <c r="AB222" s="14" t="e">
        <f>((AE222-AC222)*(1000/AD222))*1000</f>
        <v>#DIV/0!</v>
      </c>
      <c r="AF222" s="7" t="e">
        <f>#REF!*0.8</f>
        <v>#REF!</v>
      </c>
      <c r="AH222" s="8" t="e">
        <f>((AG222)*(H222/100))</f>
        <v>#DIV/0!</v>
      </c>
      <c r="AI222" s="7" t="e">
        <f>AG222/AH222</f>
        <v>#DIV/0!</v>
      </c>
      <c r="AO222" s="22" t="s">
        <v>999</v>
      </c>
      <c r="AP222" s="10">
        <v>7.0000000000000001E-3</v>
      </c>
      <c r="AQ222" s="10">
        <v>3.0000000000000001E-3</v>
      </c>
      <c r="AR222" s="10">
        <v>1.9E-2</v>
      </c>
      <c r="AS222" s="10">
        <v>7.0000000000000001E-3</v>
      </c>
      <c r="AT222" s="10">
        <v>0.41499999999999998</v>
      </c>
      <c r="AU222" s="10">
        <v>1.2999999999999999E-2</v>
      </c>
      <c r="AV222" s="10">
        <v>3.7050000000000001</v>
      </c>
      <c r="AW222" s="10">
        <v>7.2999999999999995E-2</v>
      </c>
      <c r="AX222" s="10" t="s">
        <v>121</v>
      </c>
      <c r="AY222" s="10">
        <v>4.0000000000000001E-3</v>
      </c>
      <c r="AZ222" s="10">
        <v>1.002</v>
      </c>
      <c r="BA222" s="10">
        <v>0.02</v>
      </c>
      <c r="BB222" s="10">
        <v>7.8570000000000002</v>
      </c>
      <c r="BC222" s="10">
        <v>0.13800000000000001</v>
      </c>
      <c r="BD222" s="10">
        <v>15.987</v>
      </c>
      <c r="BE222" s="10">
        <v>0.311</v>
      </c>
      <c r="BF222" s="10" t="s">
        <v>121</v>
      </c>
      <c r="BG222" s="10">
        <v>8.0000000000000002E-3</v>
      </c>
      <c r="BH222" s="10">
        <v>2.5459999999999998</v>
      </c>
      <c r="BI222" s="10">
        <v>0.39100000000000001</v>
      </c>
      <c r="BJ222" s="10">
        <v>7.0000000000000001E-3</v>
      </c>
      <c r="BK222" s="10">
        <v>3.0000000000000001E-3</v>
      </c>
      <c r="BL222" s="10" t="s">
        <v>121</v>
      </c>
      <c r="BM222" s="10">
        <v>5.0000000000000001E-3</v>
      </c>
      <c r="BN222" s="10">
        <v>3.956</v>
      </c>
      <c r="BO222" s="10">
        <v>0.14599999999999999</v>
      </c>
      <c r="BP222" s="10">
        <v>58.036999999999999</v>
      </c>
      <c r="BQ222" s="10">
        <v>0.44500000000000001</v>
      </c>
      <c r="BR222" s="10">
        <v>0.47599999999999998</v>
      </c>
      <c r="BS222" s="10">
        <v>8.9999999999999993E-3</v>
      </c>
      <c r="BT222" s="10">
        <v>0.89400000000000002</v>
      </c>
      <c r="BU222" s="10">
        <v>7.6999999999999999E-2</v>
      </c>
      <c r="BV222" s="10" t="s">
        <v>121</v>
      </c>
      <c r="BW222" s="10">
        <v>6.0999999999999999E-2</v>
      </c>
      <c r="BX222" s="10" t="s">
        <v>121</v>
      </c>
      <c r="BY222" s="10">
        <v>2.7E-2</v>
      </c>
      <c r="BZ222" s="10">
        <v>0.28699999999999998</v>
      </c>
      <c r="CA222" s="10">
        <v>3.9E-2</v>
      </c>
      <c r="CB222" s="10" t="s">
        <v>121</v>
      </c>
      <c r="CC222" s="10">
        <v>5.4130000000000003</v>
      </c>
      <c r="CD222" s="10">
        <v>0.187</v>
      </c>
      <c r="CE222" s="10">
        <v>1.6E-2</v>
      </c>
      <c r="CF222" s="10">
        <v>0.248</v>
      </c>
      <c r="CG222" s="10">
        <v>5.0000000000000001E-3</v>
      </c>
      <c r="CH222" s="10" t="s">
        <v>121</v>
      </c>
      <c r="CI222" s="10">
        <v>2E-3</v>
      </c>
      <c r="CJ222" s="10" t="s">
        <v>121</v>
      </c>
      <c r="CK222" s="10">
        <v>0.92900000000000005</v>
      </c>
      <c r="CL222" s="10" t="s">
        <v>121</v>
      </c>
      <c r="CM222" s="10">
        <v>2E-3</v>
      </c>
      <c r="CN222" s="10">
        <v>4.0000000000000001E-3</v>
      </c>
      <c r="CO222" s="10">
        <v>1E-3</v>
      </c>
      <c r="CP222" s="10">
        <v>1.056</v>
      </c>
      <c r="CQ222" s="10">
        <v>0.05</v>
      </c>
      <c r="CR222" s="10" t="s">
        <v>121</v>
      </c>
      <c r="CS222" s="10">
        <v>3.0000000000000001E-3</v>
      </c>
      <c r="CT222" s="10" t="s">
        <v>121</v>
      </c>
      <c r="CU222" s="10">
        <v>23.061</v>
      </c>
      <c r="CV222" s="10">
        <v>8.5000000000000006E-2</v>
      </c>
      <c r="CW222" s="10">
        <v>2E-3</v>
      </c>
      <c r="CX222" s="10">
        <v>0.152</v>
      </c>
      <c r="CY222" s="10">
        <v>3.6999999999999998E-2</v>
      </c>
      <c r="CZ222" s="10" t="s">
        <v>121</v>
      </c>
      <c r="DA222" s="10">
        <v>2E-3</v>
      </c>
      <c r="DB222" s="10" t="s">
        <v>121</v>
      </c>
      <c r="DC222" s="10">
        <v>2.8000000000000001E-2</v>
      </c>
      <c r="DD222" s="10" t="s">
        <v>121</v>
      </c>
      <c r="DE222" s="10">
        <v>3.3000000000000002E-2</v>
      </c>
      <c r="DF222" s="10">
        <v>2.839</v>
      </c>
      <c r="DG222" s="10">
        <v>5.1999999999999998E-2</v>
      </c>
      <c r="DH222" s="10">
        <v>0.191</v>
      </c>
      <c r="DI222" s="98">
        <v>4.0000000000000001E-3</v>
      </c>
      <c r="DJ222" s="10" t="s">
        <v>121</v>
      </c>
      <c r="DK222" s="10">
        <v>2E-3</v>
      </c>
      <c r="DL222" s="61" t="str">
        <f t="shared" si="4"/>
        <v>Anlieferung 4-11</v>
      </c>
    </row>
    <row r="223" spans="1:131">
      <c r="A223" s="11">
        <v>44581</v>
      </c>
      <c r="B223" s="64" t="s">
        <v>1000</v>
      </c>
      <c r="C223" s="25" t="s">
        <v>128</v>
      </c>
      <c r="H223" s="3" t="e">
        <f>((F223)/(E223/100))</f>
        <v>#DIV/0!</v>
      </c>
      <c r="I223" s="4" t="e">
        <f>E223/F223</f>
        <v>#DIV/0!</v>
      </c>
      <c r="J223" s="4" t="e">
        <f>100/G223</f>
        <v>#DIV/0!</v>
      </c>
      <c r="N223" s="37" t="e">
        <f>M223/(K223/100)</f>
        <v>#DIV/0!</v>
      </c>
      <c r="O223" s="37" t="e">
        <f>N223/J223</f>
        <v>#DIV/0!</v>
      </c>
      <c r="P223" s="5" t="e">
        <f>M223/(L223/100)</f>
        <v>#DIV/0!</v>
      </c>
      <c r="Q223" s="5" t="e">
        <f>P223*I223</f>
        <v>#DIV/0!</v>
      </c>
      <c r="U223" s="15" t="e">
        <f>100-(T223-R223)/S223*100</f>
        <v>#DIV/0!</v>
      </c>
      <c r="AB223" s="14" t="e">
        <f>((AE223-AC223)*(1000/AD223))*1000</f>
        <v>#DIV/0!</v>
      </c>
      <c r="AF223" s="7" t="e">
        <f>#REF!*0.8</f>
        <v>#REF!</v>
      </c>
      <c r="AH223" s="8" t="e">
        <f>((AG223)*(H223/100))</f>
        <v>#DIV/0!</v>
      </c>
      <c r="AI223" s="7" t="e">
        <f>AG223/AH223</f>
        <v>#DIV/0!</v>
      </c>
      <c r="AO223" s="22" t="s">
        <v>1000</v>
      </c>
      <c r="AP223" s="10">
        <v>1.6E-2</v>
      </c>
      <c r="AQ223" s="10">
        <v>7.0000000000000001E-3</v>
      </c>
      <c r="AR223" s="10" t="s">
        <v>121</v>
      </c>
      <c r="AS223" s="10">
        <v>1.2999999999999999E-2</v>
      </c>
      <c r="AT223" s="10" t="s">
        <v>121</v>
      </c>
      <c r="AU223" s="10">
        <v>8.9999999999999993E-3</v>
      </c>
      <c r="AV223" s="10">
        <v>7.5949999999999998</v>
      </c>
      <c r="AW223" s="10">
        <v>0.2</v>
      </c>
      <c r="AX223" s="10" t="s">
        <v>121</v>
      </c>
      <c r="AY223" s="10">
        <v>8.0000000000000002E-3</v>
      </c>
      <c r="AZ223" s="10">
        <v>1.7989999999999999</v>
      </c>
      <c r="BA223" s="10">
        <v>3.3000000000000002E-2</v>
      </c>
      <c r="BB223" s="10">
        <v>0.30399999999999999</v>
      </c>
      <c r="BC223" s="10">
        <v>1.2E-2</v>
      </c>
      <c r="BD223" s="10">
        <v>20.986000000000001</v>
      </c>
      <c r="BE223" s="10">
        <v>0.47</v>
      </c>
      <c r="BF223" s="10" t="s">
        <v>121</v>
      </c>
      <c r="BG223" s="10">
        <v>1.0999999999999999E-2</v>
      </c>
      <c r="BH223" s="10">
        <v>2.2429999999999999</v>
      </c>
      <c r="BI223" s="10">
        <v>0.439</v>
      </c>
      <c r="BJ223" s="10">
        <v>1.7999999999999999E-2</v>
      </c>
      <c r="BK223" s="10">
        <v>6.0000000000000001E-3</v>
      </c>
      <c r="BL223" s="10" t="s">
        <v>121</v>
      </c>
      <c r="BM223" s="10">
        <v>5.0000000000000001E-3</v>
      </c>
      <c r="BN223" s="10">
        <v>4.9000000000000002E-2</v>
      </c>
      <c r="BO223" s="10">
        <v>2.5000000000000001E-2</v>
      </c>
      <c r="BP223" s="10">
        <v>52.658000000000001</v>
      </c>
      <c r="BQ223" s="10">
        <v>0.56799999999999995</v>
      </c>
      <c r="BR223" s="10">
        <v>1.8280000000000001</v>
      </c>
      <c r="BS223" s="10">
        <v>3.3000000000000002E-2</v>
      </c>
      <c r="BT223" s="10">
        <v>0.53200000000000003</v>
      </c>
      <c r="BU223" s="10">
        <v>9.5000000000000001E-2</v>
      </c>
      <c r="BV223" s="10" t="s">
        <v>121</v>
      </c>
      <c r="BW223" s="10">
        <v>7.3999999999999996E-2</v>
      </c>
      <c r="BX223" s="10">
        <v>3.6999999999999998E-2</v>
      </c>
      <c r="BY223" s="10">
        <v>2.4E-2</v>
      </c>
      <c r="BZ223" s="10">
        <v>0.124</v>
      </c>
      <c r="CA223" s="10">
        <v>5.0999999999999997E-2</v>
      </c>
      <c r="CB223" s="10">
        <v>5.2270000000000003</v>
      </c>
      <c r="CC223" s="10">
        <v>3.0449999999999999</v>
      </c>
      <c r="CD223" s="10">
        <v>0.14299999999999999</v>
      </c>
      <c r="CE223" s="10">
        <v>1.9E-2</v>
      </c>
      <c r="CF223" s="10" t="s">
        <v>121</v>
      </c>
      <c r="CG223" s="10">
        <v>3.0000000000000001E-3</v>
      </c>
      <c r="CH223" s="10" t="s">
        <v>121</v>
      </c>
      <c r="CI223" s="10">
        <v>2E-3</v>
      </c>
      <c r="CJ223" s="10" t="s">
        <v>121</v>
      </c>
      <c r="CK223" s="10">
        <v>0.89700000000000002</v>
      </c>
      <c r="CL223" s="10" t="s">
        <v>121</v>
      </c>
      <c r="CM223" s="10">
        <v>2E-3</v>
      </c>
      <c r="CN223" s="10">
        <v>8.0000000000000002E-3</v>
      </c>
      <c r="CO223" s="10">
        <v>2E-3</v>
      </c>
      <c r="CP223" s="10">
        <v>0.88300000000000001</v>
      </c>
      <c r="CQ223" s="10">
        <v>4.9000000000000002E-2</v>
      </c>
      <c r="CR223" s="10" t="s">
        <v>121</v>
      </c>
      <c r="CS223" s="10">
        <v>5.0000000000000001E-3</v>
      </c>
      <c r="CT223" s="10" t="s">
        <v>121</v>
      </c>
      <c r="CU223" s="10">
        <v>25.055</v>
      </c>
      <c r="CV223" s="10">
        <v>4.0000000000000001E-3</v>
      </c>
      <c r="CW223" s="10">
        <v>1E-3</v>
      </c>
      <c r="CX223" s="10">
        <v>0.13800000000000001</v>
      </c>
      <c r="CY223" s="10">
        <v>1.7000000000000001E-2</v>
      </c>
      <c r="CZ223" s="10" t="s">
        <v>121</v>
      </c>
      <c r="DA223" s="10">
        <v>3.0000000000000001E-3</v>
      </c>
      <c r="DB223" s="10">
        <v>1.4999999999999999E-2</v>
      </c>
      <c r="DC223" s="10">
        <v>7.0000000000000001E-3</v>
      </c>
      <c r="DD223" s="10" t="s">
        <v>121</v>
      </c>
      <c r="DE223" s="10">
        <v>4.8000000000000001E-2</v>
      </c>
      <c r="DF223" s="10">
        <v>4.048</v>
      </c>
      <c r="DG223" s="10">
        <v>0.09</v>
      </c>
      <c r="DH223" s="10">
        <v>1.3280000000000001</v>
      </c>
      <c r="DI223" s="98">
        <v>2.1999999999999999E-2</v>
      </c>
      <c r="DJ223" s="10" t="s">
        <v>121</v>
      </c>
      <c r="DK223" s="10">
        <v>2E-3</v>
      </c>
      <c r="DL223" s="61" t="str">
        <f t="shared" si="4"/>
        <v>Anlieferung 4-12</v>
      </c>
    </row>
    <row r="224" spans="1:131">
      <c r="A224" s="11">
        <v>44581</v>
      </c>
      <c r="B224" s="64" t="s">
        <v>1001</v>
      </c>
      <c r="C224" s="25" t="s">
        <v>128</v>
      </c>
      <c r="H224" s="3" t="e">
        <f>((F224)/(E224/100))</f>
        <v>#DIV/0!</v>
      </c>
      <c r="I224" s="4" t="e">
        <f>E224/F224</f>
        <v>#DIV/0!</v>
      </c>
      <c r="J224" s="4" t="e">
        <f>100/G224</f>
        <v>#DIV/0!</v>
      </c>
      <c r="N224" s="37" t="e">
        <f>M224/(K224/100)</f>
        <v>#DIV/0!</v>
      </c>
      <c r="O224" s="37" t="e">
        <f>N224/J224</f>
        <v>#DIV/0!</v>
      </c>
      <c r="P224" s="5" t="e">
        <f>M224/(L224/100)</f>
        <v>#DIV/0!</v>
      </c>
      <c r="Q224" s="5" t="e">
        <f>P224*I224</f>
        <v>#DIV/0!</v>
      </c>
      <c r="U224" s="15" t="e">
        <f>100-(T224-R224)/S224*100</f>
        <v>#DIV/0!</v>
      </c>
      <c r="AB224" s="14" t="e">
        <f>((AE224-AC224)*(1000/AD224))*1000</f>
        <v>#DIV/0!</v>
      </c>
      <c r="AF224" s="7" t="e">
        <f>#REF!*0.8</f>
        <v>#REF!</v>
      </c>
      <c r="AH224" s="8" t="e">
        <f>((AG224)*(H224/100))</f>
        <v>#DIV/0!</v>
      </c>
      <c r="AI224" s="7" t="e">
        <f>AG224/AH224</f>
        <v>#DIV/0!</v>
      </c>
      <c r="AO224" s="22" t="s">
        <v>1001</v>
      </c>
      <c r="AP224" s="10" t="s">
        <v>121</v>
      </c>
      <c r="AQ224" s="10">
        <v>3.0000000000000001E-3</v>
      </c>
      <c r="AR224" s="10">
        <v>2.1999999999999999E-2</v>
      </c>
      <c r="AS224" s="10">
        <v>8.9999999999999993E-3</v>
      </c>
      <c r="AT224" s="10" t="s">
        <v>121</v>
      </c>
      <c r="AU224" s="10">
        <v>0.01</v>
      </c>
      <c r="AV224" s="10">
        <v>9.298</v>
      </c>
      <c r="AW224" s="10">
        <v>0.247</v>
      </c>
      <c r="AX224" s="10" t="s">
        <v>121</v>
      </c>
      <c r="AY224" s="10">
        <v>6.0000000000000001E-3</v>
      </c>
      <c r="AZ224" s="10">
        <v>1.0980000000000001</v>
      </c>
      <c r="BA224" s="10">
        <v>2.1000000000000001E-2</v>
      </c>
      <c r="BB224" s="10">
        <v>6.7000000000000004E-2</v>
      </c>
      <c r="BC224" s="10">
        <v>6.0000000000000001E-3</v>
      </c>
      <c r="BD224" s="10">
        <v>20.280999999999999</v>
      </c>
      <c r="BE224" s="10">
        <v>0.434</v>
      </c>
      <c r="BF224" s="10" t="s">
        <v>121</v>
      </c>
      <c r="BG224" s="10">
        <v>7.0000000000000001E-3</v>
      </c>
      <c r="BH224" s="10">
        <v>2.0209999999999999</v>
      </c>
      <c r="BI224" s="10">
        <v>0.44400000000000001</v>
      </c>
      <c r="BJ224" s="10">
        <v>5.0000000000000001E-3</v>
      </c>
      <c r="BK224" s="10">
        <v>2E-3</v>
      </c>
      <c r="BL224" s="10">
        <v>4.0000000000000001E-3</v>
      </c>
      <c r="BM224" s="10">
        <v>3.0000000000000001E-3</v>
      </c>
      <c r="BN224" s="10">
        <v>0.45900000000000002</v>
      </c>
      <c r="BO224" s="10">
        <v>3.9E-2</v>
      </c>
      <c r="BP224" s="10">
        <v>54.978000000000002</v>
      </c>
      <c r="BQ224" s="10">
        <v>0.51600000000000001</v>
      </c>
      <c r="BR224" s="10">
        <v>7.2999999999999995E-2</v>
      </c>
      <c r="BS224" s="10">
        <v>3.0000000000000001E-3</v>
      </c>
      <c r="BT224" s="10">
        <v>0.83599999999999997</v>
      </c>
      <c r="BU224" s="10">
        <v>9.4E-2</v>
      </c>
      <c r="BV224" s="10" t="s">
        <v>121</v>
      </c>
      <c r="BW224" s="10">
        <v>7.2999999999999995E-2</v>
      </c>
      <c r="BX224" s="10" t="s">
        <v>121</v>
      </c>
      <c r="BY224" s="10">
        <v>4.1000000000000002E-2</v>
      </c>
      <c r="BZ224" s="10">
        <v>0.19600000000000001</v>
      </c>
      <c r="CA224" s="10">
        <v>4.7E-2</v>
      </c>
      <c r="CB224" s="10" t="s">
        <v>121</v>
      </c>
      <c r="CC224" s="10">
        <v>7.62</v>
      </c>
      <c r="CD224" s="10">
        <v>0.17799999999999999</v>
      </c>
      <c r="CE224" s="10">
        <v>1.7000000000000001E-2</v>
      </c>
      <c r="CF224" s="10" t="s">
        <v>121</v>
      </c>
      <c r="CG224" s="10">
        <v>3.0000000000000001E-3</v>
      </c>
      <c r="CH224" s="10" t="s">
        <v>121</v>
      </c>
      <c r="CI224" s="10">
        <v>2E-3</v>
      </c>
      <c r="CJ224" s="10" t="s">
        <v>121</v>
      </c>
      <c r="CK224" s="10">
        <v>0.90100000000000002</v>
      </c>
      <c r="CL224" s="10" t="s">
        <v>121</v>
      </c>
      <c r="CM224" s="10">
        <v>2E-3</v>
      </c>
      <c r="CN224" s="10">
        <v>2E-3</v>
      </c>
      <c r="CO224" s="10">
        <v>1E-3</v>
      </c>
      <c r="CP224" s="10">
        <v>1.1060000000000001</v>
      </c>
      <c r="CQ224" s="10">
        <v>5.8000000000000003E-2</v>
      </c>
      <c r="CR224" s="10" t="s">
        <v>121</v>
      </c>
      <c r="CS224" s="10">
        <v>2E-3</v>
      </c>
      <c r="CT224" s="10" t="s">
        <v>121</v>
      </c>
      <c r="CU224" s="10">
        <v>25.314</v>
      </c>
      <c r="CV224" s="10">
        <v>1.2999999999999999E-2</v>
      </c>
      <c r="CW224" s="10">
        <v>1E-3</v>
      </c>
      <c r="CX224" s="10">
        <v>0.191</v>
      </c>
      <c r="CY224" s="10">
        <v>2.3E-2</v>
      </c>
      <c r="CZ224" s="10" t="s">
        <v>121</v>
      </c>
      <c r="DA224" s="10">
        <v>2E-3</v>
      </c>
      <c r="DB224" s="10" t="s">
        <v>121</v>
      </c>
      <c r="DC224" s="10">
        <v>1.4E-2</v>
      </c>
      <c r="DD224" s="10" t="s">
        <v>121</v>
      </c>
      <c r="DE224" s="10">
        <v>6.6000000000000003E-2</v>
      </c>
      <c r="DF224" s="10">
        <v>8.6609999999999996</v>
      </c>
      <c r="DG224" s="10">
        <v>0.17199999999999999</v>
      </c>
      <c r="DH224" s="10">
        <v>0.495</v>
      </c>
      <c r="DI224" s="98">
        <v>8.9999999999999993E-3</v>
      </c>
      <c r="DJ224" s="10" t="s">
        <v>121</v>
      </c>
      <c r="DK224" s="10">
        <v>2E-3</v>
      </c>
      <c r="DL224" s="61" t="str">
        <f t="shared" si="4"/>
        <v>Anlieferung 4-13</v>
      </c>
    </row>
    <row r="225" spans="1:132">
      <c r="A225" s="11">
        <v>44581</v>
      </c>
      <c r="B225" s="64" t="s">
        <v>182</v>
      </c>
      <c r="C225" s="25" t="s">
        <v>128</v>
      </c>
      <c r="H225" s="3" t="e">
        <f>((F225)/(E225/100))</f>
        <v>#DIV/0!</v>
      </c>
      <c r="I225" s="4" t="e">
        <f>E225/F225</f>
        <v>#DIV/0!</v>
      </c>
      <c r="J225" s="4" t="e">
        <f>100/G225</f>
        <v>#DIV/0!</v>
      </c>
      <c r="N225" s="37" t="e">
        <f>M225/(K225/100)</f>
        <v>#DIV/0!</v>
      </c>
      <c r="O225" s="37" t="e">
        <f>N225/J225</f>
        <v>#DIV/0!</v>
      </c>
      <c r="P225" s="5" t="e">
        <f>M225/(L225/100)</f>
        <v>#DIV/0!</v>
      </c>
      <c r="Q225" s="5" t="e">
        <f>P225*I225</f>
        <v>#DIV/0!</v>
      </c>
      <c r="U225" s="15" t="e">
        <f>100-(T225-R225)/S225*100</f>
        <v>#DIV/0!</v>
      </c>
      <c r="AB225" s="14" t="e">
        <f>((AE225-AC225)*(1000/AD225))*1000</f>
        <v>#DIV/0!</v>
      </c>
      <c r="AF225" s="7" t="e">
        <f>#REF!*0.8</f>
        <v>#REF!</v>
      </c>
      <c r="AH225" s="8" t="e">
        <f>((AG225)*(H225/100))</f>
        <v>#DIV/0!</v>
      </c>
      <c r="AI225" s="7" t="e">
        <f>AG225/AH225</f>
        <v>#DIV/0!</v>
      </c>
      <c r="AO225" s="22" t="s">
        <v>182</v>
      </c>
      <c r="AP225" s="10" t="s">
        <v>121</v>
      </c>
      <c r="AQ225" s="10">
        <v>3.0000000000000001E-3</v>
      </c>
      <c r="AR225" s="10" t="s">
        <v>121</v>
      </c>
      <c r="AS225" s="10">
        <v>1.9E-2</v>
      </c>
      <c r="AT225" s="10" t="s">
        <v>121</v>
      </c>
      <c r="AU225" s="10">
        <v>8.0000000000000002E-3</v>
      </c>
      <c r="AV225" s="10">
        <v>5.7030000000000003</v>
      </c>
      <c r="AW225" s="10">
        <v>0.107</v>
      </c>
      <c r="AX225" s="10" t="s">
        <v>121</v>
      </c>
      <c r="AY225" s="10">
        <v>5.0000000000000001E-3</v>
      </c>
      <c r="AZ225" s="10">
        <v>1.0860000000000001</v>
      </c>
      <c r="BA225" s="10">
        <v>1.7999999999999999E-2</v>
      </c>
      <c r="BB225" s="10">
        <v>13.885</v>
      </c>
      <c r="BC225" s="10">
        <v>0.19600000000000001</v>
      </c>
      <c r="BD225" s="10">
        <v>20.407</v>
      </c>
      <c r="BE225" s="10">
        <v>0.22800000000000001</v>
      </c>
      <c r="BF225" s="10" t="s">
        <v>121</v>
      </c>
      <c r="BG225" s="10">
        <v>8.0000000000000002E-3</v>
      </c>
      <c r="BH225" s="10">
        <v>1.518</v>
      </c>
      <c r="BI225" s="10">
        <v>0.373</v>
      </c>
      <c r="BJ225" s="10">
        <v>8.0000000000000002E-3</v>
      </c>
      <c r="BK225" s="10">
        <v>2E-3</v>
      </c>
      <c r="BL225" s="10" t="s">
        <v>121</v>
      </c>
      <c r="BM225" s="10">
        <v>4.0000000000000001E-3</v>
      </c>
      <c r="BN225" s="10">
        <v>4.2539999999999996</v>
      </c>
      <c r="BO225" s="10">
        <v>0.10199999999999999</v>
      </c>
      <c r="BP225" s="10">
        <v>42.408999999999999</v>
      </c>
      <c r="BQ225" s="10">
        <v>0.67</v>
      </c>
      <c r="BR225" s="10">
        <v>2.3E-2</v>
      </c>
      <c r="BS225" s="10">
        <v>2E-3</v>
      </c>
      <c r="BT225" s="10">
        <v>0.72199999999999998</v>
      </c>
      <c r="BU225" s="10">
        <v>8.5999999999999993E-2</v>
      </c>
      <c r="BV225" s="10">
        <v>1.6E-2</v>
      </c>
      <c r="BW225" s="10">
        <v>3.0000000000000001E-3</v>
      </c>
      <c r="BX225" s="10" t="s">
        <v>121</v>
      </c>
      <c r="BY225" s="10">
        <v>3.2000000000000001E-2</v>
      </c>
      <c r="BZ225" s="10">
        <v>0.251</v>
      </c>
      <c r="CA225" s="10">
        <v>4.9000000000000002E-2</v>
      </c>
      <c r="CB225" s="10" t="s">
        <v>121</v>
      </c>
      <c r="CC225" s="10">
        <v>7.4240000000000004</v>
      </c>
      <c r="CD225" s="10">
        <v>0.22</v>
      </c>
      <c r="CE225" s="10">
        <v>1.6E-2</v>
      </c>
      <c r="CF225" s="10">
        <v>2E-3</v>
      </c>
      <c r="CG225" s="10">
        <v>1E-3</v>
      </c>
      <c r="CH225" s="10" t="s">
        <v>121</v>
      </c>
      <c r="CI225" s="10">
        <v>2E-3</v>
      </c>
      <c r="CJ225" s="10">
        <v>4.5999999999999999E-2</v>
      </c>
      <c r="CK225" s="10">
        <v>0.02</v>
      </c>
      <c r="CL225" s="10" t="s">
        <v>121</v>
      </c>
      <c r="CM225" s="10">
        <v>2E-3</v>
      </c>
      <c r="CN225" s="10">
        <v>3.0000000000000001E-3</v>
      </c>
      <c r="CO225" s="10">
        <v>1E-3</v>
      </c>
      <c r="CP225" s="10">
        <v>1.552</v>
      </c>
      <c r="CQ225" s="10">
        <v>1.7000000000000001E-2</v>
      </c>
      <c r="CR225" s="10" t="s">
        <v>121</v>
      </c>
      <c r="CS225" s="10">
        <v>2E-3</v>
      </c>
      <c r="CT225" s="10">
        <v>2.6930000000000001</v>
      </c>
      <c r="CU225" s="10">
        <v>8.2000000000000003E-2</v>
      </c>
      <c r="CV225" s="10">
        <v>0.122</v>
      </c>
      <c r="CW225" s="10">
        <v>3.0000000000000001E-3</v>
      </c>
      <c r="CX225" s="10" t="s">
        <v>121</v>
      </c>
      <c r="CY225" s="10">
        <v>8.1000000000000003E-2</v>
      </c>
      <c r="CZ225" s="10" t="s">
        <v>121</v>
      </c>
      <c r="DA225" s="10">
        <v>2E-3</v>
      </c>
      <c r="DB225" s="10" t="s">
        <v>121</v>
      </c>
      <c r="DC225" s="10">
        <v>3.3000000000000002E-2</v>
      </c>
      <c r="DD225" s="10">
        <v>0.28100000000000003</v>
      </c>
      <c r="DE225" s="10">
        <v>3.4000000000000002E-2</v>
      </c>
      <c r="DF225" s="10">
        <v>4.6879999999999997</v>
      </c>
      <c r="DG225" s="10">
        <v>7.0999999999999994E-2</v>
      </c>
      <c r="DH225" s="10">
        <v>2.5000000000000001E-2</v>
      </c>
      <c r="DI225" s="98">
        <v>1E-3</v>
      </c>
      <c r="DJ225" s="10" t="s">
        <v>121</v>
      </c>
      <c r="DK225" s="10">
        <v>2E-3</v>
      </c>
      <c r="DL225" s="61" t="str">
        <f t="shared" si="4"/>
        <v>Anlieferung 4-14</v>
      </c>
    </row>
    <row r="226" spans="1:132">
      <c r="A226" s="11">
        <v>44581</v>
      </c>
      <c r="B226" s="64" t="s">
        <v>183</v>
      </c>
      <c r="C226" s="25" t="s">
        <v>128</v>
      </c>
      <c r="H226" s="3" t="e">
        <f>((F226)/(E226/100))</f>
        <v>#DIV/0!</v>
      </c>
      <c r="I226" s="4" t="e">
        <f>E226/F226</f>
        <v>#DIV/0!</v>
      </c>
      <c r="J226" s="4" t="e">
        <f>100/G226</f>
        <v>#DIV/0!</v>
      </c>
      <c r="N226" s="37" t="e">
        <f>M226/(K226/100)</f>
        <v>#DIV/0!</v>
      </c>
      <c r="O226" s="37" t="e">
        <f>N226/J226</f>
        <v>#DIV/0!</v>
      </c>
      <c r="P226" s="5" t="e">
        <f>M226/(L226/100)</f>
        <v>#DIV/0!</v>
      </c>
      <c r="Q226" s="5" t="e">
        <f>P226*I226</f>
        <v>#DIV/0!</v>
      </c>
      <c r="U226" s="15" t="e">
        <f>100-(T226-R226)/S226*100</f>
        <v>#DIV/0!</v>
      </c>
      <c r="AB226" s="14" t="e">
        <f>((AE226-AC226)*(1000/AD226))*1000</f>
        <v>#DIV/0!</v>
      </c>
      <c r="AF226" s="7" t="e">
        <f>#REF!*0.8</f>
        <v>#REF!</v>
      </c>
      <c r="AH226" s="8" t="e">
        <f>((AG226)*(H226/100))</f>
        <v>#DIV/0!</v>
      </c>
      <c r="AI226" s="7" t="e">
        <f>AG226/AH226</f>
        <v>#DIV/0!</v>
      </c>
      <c r="AO226" s="22" t="s">
        <v>183</v>
      </c>
      <c r="AP226" s="10">
        <v>1.7999999999999999E-2</v>
      </c>
      <c r="AQ226" s="10">
        <v>7.0000000000000001E-3</v>
      </c>
      <c r="AR226" s="10" t="s">
        <v>121</v>
      </c>
      <c r="AS226" s="10">
        <v>1.2999999999999999E-2</v>
      </c>
      <c r="AT226" s="10" t="s">
        <v>121</v>
      </c>
      <c r="AU226" s="10">
        <v>8.0000000000000002E-3</v>
      </c>
      <c r="AV226" s="10">
        <v>7.4580000000000002</v>
      </c>
      <c r="AW226" s="10">
        <v>0.191</v>
      </c>
      <c r="AX226" s="10" t="s">
        <v>121</v>
      </c>
      <c r="AY226" s="10">
        <v>5.0000000000000001E-3</v>
      </c>
      <c r="AZ226" s="10">
        <v>1.76</v>
      </c>
      <c r="BA226" s="10">
        <v>3.2000000000000001E-2</v>
      </c>
      <c r="BB226" s="10">
        <v>0.32700000000000001</v>
      </c>
      <c r="BC226" s="10">
        <v>1.2E-2</v>
      </c>
      <c r="BD226" s="10">
        <v>21.884</v>
      </c>
      <c r="BE226" s="10">
        <v>0.47199999999999998</v>
      </c>
      <c r="BF226" s="10" t="s">
        <v>121</v>
      </c>
      <c r="BG226" s="10">
        <v>8.0000000000000002E-3</v>
      </c>
      <c r="BH226" s="10">
        <v>2.9060000000000001</v>
      </c>
      <c r="BI226" s="10">
        <v>0.435</v>
      </c>
      <c r="BJ226" s="10">
        <v>1.4999999999999999E-2</v>
      </c>
      <c r="BK226" s="10">
        <v>6.0000000000000001E-3</v>
      </c>
      <c r="BL226" s="10" t="s">
        <v>121</v>
      </c>
      <c r="BM226" s="10">
        <v>7.0000000000000001E-3</v>
      </c>
      <c r="BN226" s="10" t="s">
        <v>121</v>
      </c>
      <c r="BO226" s="10">
        <v>3.5000000000000003E-2</v>
      </c>
      <c r="BP226" s="10">
        <v>51.448</v>
      </c>
      <c r="BQ226" s="10">
        <v>0.57799999999999996</v>
      </c>
      <c r="BR226" s="10">
        <v>1.83</v>
      </c>
      <c r="BS226" s="10">
        <v>3.2000000000000001E-2</v>
      </c>
      <c r="BT226" s="10">
        <v>0.435</v>
      </c>
      <c r="BU226" s="10">
        <v>9.5000000000000001E-2</v>
      </c>
      <c r="BV226" s="10" t="s">
        <v>121</v>
      </c>
      <c r="BW226" s="10">
        <v>7.0999999999999994E-2</v>
      </c>
      <c r="BX226" s="10" t="s">
        <v>121</v>
      </c>
      <c r="BY226" s="10">
        <v>3.6999999999999998E-2</v>
      </c>
      <c r="BZ226" s="10">
        <v>9.6000000000000002E-2</v>
      </c>
      <c r="CA226" s="10">
        <v>5.0999999999999997E-2</v>
      </c>
      <c r="CB226" s="10">
        <v>4.782</v>
      </c>
      <c r="CC226" s="10">
        <v>2.8959999999999999</v>
      </c>
      <c r="CD226" s="10">
        <v>0.113</v>
      </c>
      <c r="CE226" s="10">
        <v>1.9E-2</v>
      </c>
      <c r="CF226" s="10" t="s">
        <v>121</v>
      </c>
      <c r="CG226" s="10">
        <v>3.0000000000000001E-3</v>
      </c>
      <c r="CH226" s="10" t="s">
        <v>121</v>
      </c>
      <c r="CI226" s="10">
        <v>2E-3</v>
      </c>
      <c r="CJ226" s="10" t="s">
        <v>121</v>
      </c>
      <c r="CK226" s="10">
        <v>0.85099999999999998</v>
      </c>
      <c r="CL226" s="10" t="s">
        <v>121</v>
      </c>
      <c r="CM226" s="10">
        <v>2E-3</v>
      </c>
      <c r="CN226" s="10">
        <v>0.01</v>
      </c>
      <c r="CO226" s="10">
        <v>2E-3</v>
      </c>
      <c r="CP226" s="10">
        <v>0.93300000000000005</v>
      </c>
      <c r="CQ226" s="10">
        <v>4.8000000000000001E-2</v>
      </c>
      <c r="CR226" s="10" t="s">
        <v>121</v>
      </c>
      <c r="CS226" s="10">
        <v>5.0000000000000001E-3</v>
      </c>
      <c r="CT226" s="10" t="s">
        <v>121</v>
      </c>
      <c r="CU226" s="10">
        <v>24.027000000000001</v>
      </c>
      <c r="CV226" s="10">
        <v>3.0000000000000001E-3</v>
      </c>
      <c r="CW226" s="10">
        <v>1E-3</v>
      </c>
      <c r="CX226" s="10">
        <v>0.11700000000000001</v>
      </c>
      <c r="CY226" s="10">
        <v>1.4999999999999999E-2</v>
      </c>
      <c r="CZ226" s="10" t="s">
        <v>121</v>
      </c>
      <c r="DA226" s="10">
        <v>4.0000000000000001E-3</v>
      </c>
      <c r="DB226" s="10">
        <v>1.6E-2</v>
      </c>
      <c r="DC226" s="10">
        <v>6.0000000000000001E-3</v>
      </c>
      <c r="DD226" s="10" t="s">
        <v>121</v>
      </c>
      <c r="DE226" s="10">
        <v>0.05</v>
      </c>
      <c r="DF226" s="10">
        <v>4.399</v>
      </c>
      <c r="DG226" s="10">
        <v>9.6000000000000002E-2</v>
      </c>
      <c r="DH226" s="10">
        <v>1.3740000000000001</v>
      </c>
      <c r="DI226" s="98">
        <v>2.3E-2</v>
      </c>
      <c r="DJ226" s="10" t="s">
        <v>121</v>
      </c>
      <c r="DK226" s="10">
        <v>2E-3</v>
      </c>
      <c r="DL226" s="61" t="str">
        <f t="shared" si="4"/>
        <v>Anlieferung 4-15</v>
      </c>
    </row>
    <row r="227" spans="1:132">
      <c r="A227" s="11">
        <v>44581</v>
      </c>
      <c r="B227" s="64" t="s">
        <v>184</v>
      </c>
      <c r="C227" s="25" t="s">
        <v>128</v>
      </c>
      <c r="H227" s="3" t="e">
        <f>((F227)/(E227/100))</f>
        <v>#DIV/0!</v>
      </c>
      <c r="I227" s="4" t="e">
        <f>E227/F227</f>
        <v>#DIV/0!</v>
      </c>
      <c r="J227" s="4" t="e">
        <f>100/G227</f>
        <v>#DIV/0!</v>
      </c>
      <c r="N227" s="37" t="e">
        <f>M227/(K227/100)</f>
        <v>#DIV/0!</v>
      </c>
      <c r="O227" s="37" t="e">
        <f>N227/J227</f>
        <v>#DIV/0!</v>
      </c>
      <c r="P227" s="5" t="e">
        <f>M227/(L227/100)</f>
        <v>#DIV/0!</v>
      </c>
      <c r="Q227" s="5" t="e">
        <f>P227*I227</f>
        <v>#DIV/0!</v>
      </c>
      <c r="U227" s="15" t="e">
        <f>100-(T227-R227)/S227*100</f>
        <v>#DIV/0!</v>
      </c>
      <c r="AB227" s="14" t="e">
        <f>((AE227-AC227)*(1000/AD227))*1000</f>
        <v>#DIV/0!</v>
      </c>
      <c r="AF227" s="7" t="e">
        <f>#REF!*0.8</f>
        <v>#REF!</v>
      </c>
      <c r="AH227" s="8" t="e">
        <f>((AG227)*(H227/100))</f>
        <v>#DIV/0!</v>
      </c>
      <c r="AI227" s="7" t="e">
        <f>AG227/AH227</f>
        <v>#DIV/0!</v>
      </c>
      <c r="AO227" s="22" t="s">
        <v>184</v>
      </c>
      <c r="AP227" s="10">
        <v>7.0000000000000001E-3</v>
      </c>
      <c r="AQ227" s="10">
        <v>3.0000000000000001E-3</v>
      </c>
      <c r="AR227" s="10">
        <v>1.4E-2</v>
      </c>
      <c r="AS227" s="10">
        <v>8.9999999999999993E-3</v>
      </c>
      <c r="AT227" s="10" t="s">
        <v>121</v>
      </c>
      <c r="AU227" s="10">
        <v>8.9999999999999993E-3</v>
      </c>
      <c r="AV227" s="10">
        <v>6.0549999999999997</v>
      </c>
      <c r="AW227" s="10">
        <v>0.155</v>
      </c>
      <c r="AX227" s="10" t="s">
        <v>121</v>
      </c>
      <c r="AY227" s="10">
        <v>7.0000000000000001E-3</v>
      </c>
      <c r="AZ227" s="10">
        <v>0.56999999999999995</v>
      </c>
      <c r="BA227" s="10">
        <v>1.4E-2</v>
      </c>
      <c r="BB227" s="10">
        <v>4.46</v>
      </c>
      <c r="BC227" s="10">
        <v>6.9000000000000006E-2</v>
      </c>
      <c r="BD227" s="10">
        <v>6.1950000000000003</v>
      </c>
      <c r="BE227" s="10">
        <v>0.106</v>
      </c>
      <c r="BF227" s="10" t="s">
        <v>121</v>
      </c>
      <c r="BG227" s="10">
        <v>8.9999999999999993E-3</v>
      </c>
      <c r="BH227" s="10">
        <v>2.4260000000000002</v>
      </c>
      <c r="BI227" s="10">
        <v>0.44600000000000001</v>
      </c>
      <c r="BJ227" s="10" t="s">
        <v>121</v>
      </c>
      <c r="BK227" s="10">
        <v>7.0000000000000001E-3</v>
      </c>
      <c r="BL227" s="10" t="s">
        <v>121</v>
      </c>
      <c r="BM227" s="10">
        <v>5.0000000000000001E-3</v>
      </c>
      <c r="BN227" s="10">
        <v>12.532999999999999</v>
      </c>
      <c r="BO227" s="10">
        <v>0.63</v>
      </c>
      <c r="BP227" s="10">
        <v>51.933999999999997</v>
      </c>
      <c r="BQ227" s="10">
        <v>0.66700000000000004</v>
      </c>
      <c r="BR227" s="10">
        <v>0.35599999999999998</v>
      </c>
      <c r="BS227" s="10">
        <v>8.0000000000000002E-3</v>
      </c>
      <c r="BT227" s="10">
        <v>2.0179999999999998</v>
      </c>
      <c r="BU227" s="10">
        <v>0.13600000000000001</v>
      </c>
      <c r="BV227" s="10" t="s">
        <v>121</v>
      </c>
      <c r="BW227" s="10">
        <v>8.8999999999999996E-2</v>
      </c>
      <c r="BX227" s="10" t="s">
        <v>121</v>
      </c>
      <c r="BY227" s="10">
        <v>2.4E-2</v>
      </c>
      <c r="BZ227" s="10">
        <v>0.88700000000000001</v>
      </c>
      <c r="CA227" s="10">
        <v>6.6000000000000003E-2</v>
      </c>
      <c r="CB227" s="10">
        <v>5.0640000000000001</v>
      </c>
      <c r="CC227" s="10">
        <v>2.9449999999999998</v>
      </c>
      <c r="CD227" s="10">
        <v>0.214</v>
      </c>
      <c r="CE227" s="10">
        <v>1.9E-2</v>
      </c>
      <c r="CF227" s="10" t="s">
        <v>121</v>
      </c>
      <c r="CG227" s="10">
        <v>4.0000000000000001E-3</v>
      </c>
      <c r="CH227" s="10">
        <v>3.0000000000000001E-3</v>
      </c>
      <c r="CI227" s="10">
        <v>1E-3</v>
      </c>
      <c r="CJ227" s="10" t="s">
        <v>121</v>
      </c>
      <c r="CK227" s="10">
        <v>1.0549999999999999</v>
      </c>
      <c r="CL227" s="10" t="s">
        <v>121</v>
      </c>
      <c r="CM227" s="10">
        <v>2E-3</v>
      </c>
      <c r="CN227" s="10">
        <v>6.0000000000000001E-3</v>
      </c>
      <c r="CO227" s="10">
        <v>1E-3</v>
      </c>
      <c r="CP227" s="10">
        <v>0.92200000000000004</v>
      </c>
      <c r="CQ227" s="10">
        <v>7.1999999999999995E-2</v>
      </c>
      <c r="CR227" s="10" t="s">
        <v>121</v>
      </c>
      <c r="CS227" s="10">
        <v>2E-3</v>
      </c>
      <c r="CT227" s="10" t="s">
        <v>121</v>
      </c>
      <c r="CU227" s="10">
        <v>29.391999999999999</v>
      </c>
      <c r="CV227" s="10">
        <v>0.24399999999999999</v>
      </c>
      <c r="CW227" s="10">
        <v>5.0000000000000001E-3</v>
      </c>
      <c r="CX227" s="10">
        <v>1.3180000000000001</v>
      </c>
      <c r="CY227" s="10">
        <v>7.4999999999999997E-2</v>
      </c>
      <c r="CZ227" s="10" t="s">
        <v>121</v>
      </c>
      <c r="DA227" s="10">
        <v>3.0000000000000001E-3</v>
      </c>
      <c r="DB227" s="10" t="s">
        <v>121</v>
      </c>
      <c r="DC227" s="10">
        <v>4.5999999999999999E-2</v>
      </c>
      <c r="DD227" s="10" t="s">
        <v>121</v>
      </c>
      <c r="DE227" s="10">
        <v>3.4000000000000002E-2</v>
      </c>
      <c r="DF227" s="10">
        <v>2.1560000000000001</v>
      </c>
      <c r="DG227" s="10">
        <v>3.5999999999999997E-2</v>
      </c>
      <c r="DH227" s="10">
        <v>2.6080000000000001</v>
      </c>
      <c r="DI227" s="98">
        <v>4.8000000000000001E-2</v>
      </c>
      <c r="DJ227" s="10" t="s">
        <v>121</v>
      </c>
      <c r="DK227" s="10">
        <v>2E-3</v>
      </c>
      <c r="DL227" s="61" t="str">
        <f t="shared" si="4"/>
        <v>Anlieferung 4-16</v>
      </c>
    </row>
    <row r="228" spans="1:132">
      <c r="A228" s="11">
        <v>44581</v>
      </c>
      <c r="B228" s="64" t="s">
        <v>185</v>
      </c>
      <c r="C228" s="25" t="s">
        <v>128</v>
      </c>
      <c r="H228" s="3" t="e">
        <f>((F228)/(E228/100))</f>
        <v>#DIV/0!</v>
      </c>
      <c r="I228" s="4" t="e">
        <f>E228/F228</f>
        <v>#DIV/0!</v>
      </c>
      <c r="J228" s="4" t="e">
        <f>100/G228</f>
        <v>#DIV/0!</v>
      </c>
      <c r="N228" s="37" t="e">
        <f>M228/(K228/100)</f>
        <v>#DIV/0!</v>
      </c>
      <c r="O228" s="37" t="e">
        <f>N228/J228</f>
        <v>#DIV/0!</v>
      </c>
      <c r="P228" s="5" t="e">
        <f>M228/(L228/100)</f>
        <v>#DIV/0!</v>
      </c>
      <c r="Q228" s="5" t="e">
        <f>P228*I228</f>
        <v>#DIV/0!</v>
      </c>
      <c r="U228" s="15" t="e">
        <f>100-(T228-R228)/S228*100</f>
        <v>#DIV/0!</v>
      </c>
      <c r="AB228" s="14" t="e">
        <f>((AE228-AC228)*(1000/AD228))*1000</f>
        <v>#DIV/0!</v>
      </c>
      <c r="AF228" s="7" t="e">
        <f>#REF!*0.8</f>
        <v>#REF!</v>
      </c>
      <c r="AH228" s="8" t="e">
        <f>((AG228)*(H228/100))</f>
        <v>#DIV/0!</v>
      </c>
      <c r="AI228" s="7" t="e">
        <f>AG228/AH228</f>
        <v>#DIV/0!</v>
      </c>
      <c r="AO228" s="22" t="s">
        <v>185</v>
      </c>
      <c r="AP228" s="10" t="s">
        <v>121</v>
      </c>
      <c r="AQ228" s="10">
        <v>4.0000000000000001E-3</v>
      </c>
      <c r="AR228" s="10" t="s">
        <v>121</v>
      </c>
      <c r="AS228" s="10">
        <v>1.2999999999999999E-2</v>
      </c>
      <c r="AT228" s="10" t="s">
        <v>121</v>
      </c>
      <c r="AU228" s="10">
        <v>0.01</v>
      </c>
      <c r="AV228" s="10">
        <v>7.4</v>
      </c>
      <c r="AW228" s="10">
        <v>0.27500000000000002</v>
      </c>
      <c r="AX228" s="10" t="s">
        <v>121</v>
      </c>
      <c r="AY228" s="10">
        <v>7.0000000000000001E-3</v>
      </c>
      <c r="AZ228" s="10">
        <v>2.4E-2</v>
      </c>
      <c r="BA228" s="10">
        <v>4.0000000000000001E-3</v>
      </c>
      <c r="BB228" s="10">
        <v>14.132</v>
      </c>
      <c r="BC228" s="10">
        <v>0.46800000000000003</v>
      </c>
      <c r="BD228" s="10">
        <v>13.436999999999999</v>
      </c>
      <c r="BE228" s="10">
        <v>0.45900000000000002</v>
      </c>
      <c r="BF228" s="10" t="s">
        <v>121</v>
      </c>
      <c r="BG228" s="10">
        <v>0.01</v>
      </c>
      <c r="BH228" s="10">
        <v>1.67</v>
      </c>
      <c r="BI228" s="10">
        <v>0.47899999999999998</v>
      </c>
      <c r="BJ228" s="10" t="s">
        <v>121</v>
      </c>
      <c r="BK228" s="10">
        <v>4.0000000000000001E-3</v>
      </c>
      <c r="BL228" s="10">
        <v>5.0000000000000001E-3</v>
      </c>
      <c r="BM228" s="10">
        <v>3.0000000000000001E-3</v>
      </c>
      <c r="BN228" s="10">
        <v>8.1000000000000003E-2</v>
      </c>
      <c r="BO228" s="10">
        <v>2.9000000000000001E-2</v>
      </c>
      <c r="BP228" s="10">
        <v>55.576999999999998</v>
      </c>
      <c r="BQ228" s="10">
        <v>0.59499999999999997</v>
      </c>
      <c r="BR228" s="10">
        <v>0.156</v>
      </c>
      <c r="BS228" s="10">
        <v>6.0000000000000001E-3</v>
      </c>
      <c r="BT228" s="10">
        <v>0.57099999999999995</v>
      </c>
      <c r="BU228" s="10">
        <v>8.5999999999999993E-2</v>
      </c>
      <c r="BV228" s="10" t="s">
        <v>121</v>
      </c>
      <c r="BW228" s="10">
        <v>9.7000000000000003E-2</v>
      </c>
      <c r="BX228" s="10" t="s">
        <v>121</v>
      </c>
      <c r="BY228" s="10">
        <v>4.7E-2</v>
      </c>
      <c r="BZ228" s="10">
        <v>0.23699999999999999</v>
      </c>
      <c r="CA228" s="10">
        <v>4.7E-2</v>
      </c>
      <c r="CB228" s="10" t="s">
        <v>121</v>
      </c>
      <c r="CC228" s="10">
        <v>7.0490000000000004</v>
      </c>
      <c r="CD228" s="10">
        <v>9.8000000000000004E-2</v>
      </c>
      <c r="CE228" s="10">
        <v>1.2E-2</v>
      </c>
      <c r="CF228" s="10" t="s">
        <v>121</v>
      </c>
      <c r="CG228" s="10">
        <v>6.0000000000000001E-3</v>
      </c>
      <c r="CH228" s="10" t="s">
        <v>121</v>
      </c>
      <c r="CI228" s="10">
        <v>2E-3</v>
      </c>
      <c r="CJ228" s="10" t="s">
        <v>121</v>
      </c>
      <c r="CK228" s="10">
        <v>1.145</v>
      </c>
      <c r="CL228" s="10" t="s">
        <v>121</v>
      </c>
      <c r="CM228" s="10">
        <v>2E-3</v>
      </c>
      <c r="CN228" s="10">
        <v>3.0000000000000001E-3</v>
      </c>
      <c r="CO228" s="10">
        <v>1E-3</v>
      </c>
      <c r="CP228" s="10">
        <v>0.91400000000000003</v>
      </c>
      <c r="CQ228" s="10">
        <v>0.06</v>
      </c>
      <c r="CR228" s="10" t="s">
        <v>121</v>
      </c>
      <c r="CS228" s="10">
        <v>2E-3</v>
      </c>
      <c r="CT228" s="10" t="s">
        <v>121</v>
      </c>
      <c r="CU228" s="10">
        <v>30.756</v>
      </c>
      <c r="CV228" s="10">
        <v>3.0000000000000001E-3</v>
      </c>
      <c r="CW228" s="10">
        <v>1E-3</v>
      </c>
      <c r="CX228" s="10">
        <v>0.1</v>
      </c>
      <c r="CY228" s="10">
        <v>1.2999999999999999E-2</v>
      </c>
      <c r="CZ228" s="10" t="s">
        <v>121</v>
      </c>
      <c r="DA228" s="10">
        <v>2E-3</v>
      </c>
      <c r="DB228" s="10" t="s">
        <v>121</v>
      </c>
      <c r="DC228" s="10">
        <v>1.0999999999999999E-2</v>
      </c>
      <c r="DD228" s="10" t="s">
        <v>121</v>
      </c>
      <c r="DE228" s="10">
        <v>2.8000000000000001E-2</v>
      </c>
      <c r="DF228" s="10">
        <v>1.9119999999999999</v>
      </c>
      <c r="DG228" s="10">
        <v>6.5000000000000002E-2</v>
      </c>
      <c r="DH228" s="10">
        <v>3.6629999999999998</v>
      </c>
      <c r="DI228" s="98">
        <v>7.1999999999999995E-2</v>
      </c>
      <c r="DJ228" s="10" t="s">
        <v>121</v>
      </c>
      <c r="DK228" s="10">
        <v>2E-3</v>
      </c>
      <c r="DL228" s="61" t="str">
        <f t="shared" si="4"/>
        <v>Anlieferung 4-17</v>
      </c>
    </row>
    <row r="229" spans="1:132">
      <c r="A229" s="11">
        <v>44581</v>
      </c>
      <c r="B229" s="64" t="s">
        <v>186</v>
      </c>
      <c r="C229" s="25" t="s">
        <v>128</v>
      </c>
      <c r="H229" s="3" t="e">
        <f>((F229)/(E229/100))</f>
        <v>#DIV/0!</v>
      </c>
      <c r="I229" s="4" t="e">
        <f>E229/F229</f>
        <v>#DIV/0!</v>
      </c>
      <c r="J229" s="4" t="e">
        <f>100/G229</f>
        <v>#DIV/0!</v>
      </c>
      <c r="N229" s="37" t="e">
        <f>M229/(K229/100)</f>
        <v>#DIV/0!</v>
      </c>
      <c r="O229" s="37" t="e">
        <f>N229/J229</f>
        <v>#DIV/0!</v>
      </c>
      <c r="P229" s="5" t="e">
        <f>M229/(L229/100)</f>
        <v>#DIV/0!</v>
      </c>
      <c r="Q229" s="5" t="e">
        <f>P229*I229</f>
        <v>#DIV/0!</v>
      </c>
      <c r="U229" s="15" t="e">
        <f>100-(T229-R229)/S229*100</f>
        <v>#DIV/0!</v>
      </c>
      <c r="AB229" s="14" t="e">
        <f>((AE229-AC229)*(1000/AD229))*1000</f>
        <v>#DIV/0!</v>
      </c>
      <c r="AF229" s="7" t="e">
        <f>#REF!*0.8</f>
        <v>#REF!</v>
      </c>
      <c r="AH229" s="8" t="e">
        <f>((AG229)*(H229/100))</f>
        <v>#DIV/0!</v>
      </c>
      <c r="AI229" s="7" t="e">
        <f>AG229/AH229</f>
        <v>#DIV/0!</v>
      </c>
      <c r="AO229" s="22" t="s">
        <v>186</v>
      </c>
      <c r="AP229" s="10" t="s">
        <v>121</v>
      </c>
      <c r="AQ229" s="10">
        <v>3.0000000000000001E-3</v>
      </c>
      <c r="AR229" s="10" t="s">
        <v>121</v>
      </c>
      <c r="AS229" s="10">
        <v>1.4E-2</v>
      </c>
      <c r="AT229" s="10" t="s">
        <v>121</v>
      </c>
      <c r="AU229" s="10">
        <v>0.01</v>
      </c>
      <c r="AV229" s="10">
        <v>9.327</v>
      </c>
      <c r="AW229" s="10">
        <v>0.26300000000000001</v>
      </c>
      <c r="AX229" s="10">
        <v>1.0999999999999999E-2</v>
      </c>
      <c r="AY229" s="10">
        <v>4.0000000000000001E-3</v>
      </c>
      <c r="AZ229" s="10">
        <v>5.6000000000000001E-2</v>
      </c>
      <c r="BA229" s="10">
        <v>8.0000000000000002E-3</v>
      </c>
      <c r="BB229" s="10">
        <v>5.7720000000000002</v>
      </c>
      <c r="BC229" s="10">
        <v>0.09</v>
      </c>
      <c r="BD229" s="10">
        <v>0.499</v>
      </c>
      <c r="BE229" s="10">
        <v>2.3E-2</v>
      </c>
      <c r="BF229" s="10" t="s">
        <v>121</v>
      </c>
      <c r="BG229" s="10">
        <v>0.01</v>
      </c>
      <c r="BH229" s="10">
        <v>2.077</v>
      </c>
      <c r="BI229" s="10">
        <v>0.48499999999999999</v>
      </c>
      <c r="BJ229" s="10" t="s">
        <v>121</v>
      </c>
      <c r="BK229" s="10">
        <v>4.0000000000000001E-3</v>
      </c>
      <c r="BL229" s="10">
        <v>7.0000000000000001E-3</v>
      </c>
      <c r="BM229" s="10">
        <v>3.0000000000000001E-3</v>
      </c>
      <c r="BN229" s="10">
        <v>15.608000000000001</v>
      </c>
      <c r="BO229" s="10">
        <v>0.81</v>
      </c>
      <c r="BP229" s="10">
        <v>45.457999999999998</v>
      </c>
      <c r="BQ229" s="10">
        <v>0.81299999999999994</v>
      </c>
      <c r="BR229" s="10">
        <v>4.0000000000000001E-3</v>
      </c>
      <c r="BS229" s="10">
        <v>1E-3</v>
      </c>
      <c r="BT229" s="10">
        <v>1.96</v>
      </c>
      <c r="BU229" s="10">
        <v>0.14299999999999999</v>
      </c>
      <c r="BV229" s="10" t="s">
        <v>121</v>
      </c>
      <c r="BW229" s="10">
        <v>9.1999999999999998E-2</v>
      </c>
      <c r="BX229" s="10" t="s">
        <v>121</v>
      </c>
      <c r="BY229" s="10">
        <v>1.4E-2</v>
      </c>
      <c r="BZ229" s="10">
        <v>1.5740000000000001</v>
      </c>
      <c r="CA229" s="10">
        <v>0.11</v>
      </c>
      <c r="CB229" s="10">
        <v>5.2030000000000003</v>
      </c>
      <c r="CC229" s="10">
        <v>3.3380000000000001</v>
      </c>
      <c r="CD229" s="10">
        <v>0.215</v>
      </c>
      <c r="CE229" s="10">
        <v>1.9E-2</v>
      </c>
      <c r="CF229" s="10" t="s">
        <v>121</v>
      </c>
      <c r="CG229" s="10">
        <v>4.0000000000000001E-3</v>
      </c>
      <c r="CH229" s="10">
        <v>4.0000000000000001E-3</v>
      </c>
      <c r="CI229" s="10">
        <v>1E-3</v>
      </c>
      <c r="CJ229" s="10" t="s">
        <v>121</v>
      </c>
      <c r="CK229" s="10">
        <v>1.0860000000000001</v>
      </c>
      <c r="CL229" s="10" t="s">
        <v>121</v>
      </c>
      <c r="CM229" s="10">
        <v>2E-3</v>
      </c>
      <c r="CN229" s="10">
        <v>3.0000000000000001E-3</v>
      </c>
      <c r="CO229" s="10">
        <v>1E-3</v>
      </c>
      <c r="CP229" s="10">
        <v>1.341</v>
      </c>
      <c r="CQ229" s="10">
        <v>0.108</v>
      </c>
      <c r="CR229" s="10" t="s">
        <v>121</v>
      </c>
      <c r="CS229" s="10">
        <v>2E-3</v>
      </c>
      <c r="CT229" s="10" t="s">
        <v>121</v>
      </c>
      <c r="CU229" s="10">
        <v>30.109000000000002</v>
      </c>
      <c r="CV229" s="10">
        <v>0.34300000000000003</v>
      </c>
      <c r="CW229" s="10">
        <v>7.0000000000000001E-3</v>
      </c>
      <c r="CX229" s="10">
        <v>3.3109999999999999</v>
      </c>
      <c r="CY229" s="10">
        <v>0.13</v>
      </c>
      <c r="CZ229" s="10" t="s">
        <v>121</v>
      </c>
      <c r="DA229" s="10">
        <v>2E-3</v>
      </c>
      <c r="DB229" s="10" t="s">
        <v>121</v>
      </c>
      <c r="DC229" s="10">
        <v>4.3999999999999997E-2</v>
      </c>
      <c r="DD229" s="10" t="s">
        <v>121</v>
      </c>
      <c r="DE229" s="10">
        <v>4.9000000000000002E-2</v>
      </c>
      <c r="DF229" s="10">
        <v>4.7279999999999998</v>
      </c>
      <c r="DG229" s="10">
        <v>7.3999999999999996E-2</v>
      </c>
      <c r="DH229" s="10">
        <v>2.4950000000000001</v>
      </c>
      <c r="DI229" s="98">
        <v>0.05</v>
      </c>
      <c r="DJ229" s="10" t="s">
        <v>121</v>
      </c>
      <c r="DK229" s="10">
        <v>2E-3</v>
      </c>
      <c r="DL229" s="61" t="str">
        <f t="shared" si="4"/>
        <v>Anlieferung 4-18</v>
      </c>
    </row>
    <row r="230" spans="1:132">
      <c r="A230" s="11">
        <v>44581</v>
      </c>
      <c r="B230" s="64" t="s">
        <v>187</v>
      </c>
      <c r="C230" s="25" t="s">
        <v>128</v>
      </c>
      <c r="H230" s="3" t="e">
        <f>((F230)/(E230/100))</f>
        <v>#DIV/0!</v>
      </c>
      <c r="I230" s="4" t="e">
        <f>E230/F230</f>
        <v>#DIV/0!</v>
      </c>
      <c r="J230" s="4" t="e">
        <f>100/G230</f>
        <v>#DIV/0!</v>
      </c>
      <c r="N230" s="37" t="e">
        <f>M230/(K230/100)</f>
        <v>#DIV/0!</v>
      </c>
      <c r="O230" s="37" t="e">
        <f>N230/J230</f>
        <v>#DIV/0!</v>
      </c>
      <c r="P230" s="5" t="e">
        <f>M230/(L230/100)</f>
        <v>#DIV/0!</v>
      </c>
      <c r="Q230" s="5" t="e">
        <f>P230*I230</f>
        <v>#DIV/0!</v>
      </c>
      <c r="U230" s="15" t="e">
        <f>100-(T230-R230)/S230*100</f>
        <v>#DIV/0!</v>
      </c>
      <c r="AB230" s="14" t="e">
        <f>((AE230-AC230)*(1000/AD230))*1000</f>
        <v>#DIV/0!</v>
      </c>
      <c r="AF230" s="7" t="e">
        <f>#REF!*0.8</f>
        <v>#REF!</v>
      </c>
      <c r="AH230" s="8" t="e">
        <f>((AG230)*(H230/100))</f>
        <v>#DIV/0!</v>
      </c>
      <c r="AI230" s="7" t="e">
        <f>AG230/AH230</f>
        <v>#DIV/0!</v>
      </c>
      <c r="AO230" s="22" t="s">
        <v>187</v>
      </c>
      <c r="AP230" s="10" t="s">
        <v>121</v>
      </c>
      <c r="AQ230" s="10">
        <v>4.0000000000000001E-3</v>
      </c>
      <c r="AR230" s="10" t="s">
        <v>121</v>
      </c>
      <c r="AS230" s="10">
        <v>0.01</v>
      </c>
      <c r="AT230" s="10">
        <v>0.53900000000000003</v>
      </c>
      <c r="AU230" s="10">
        <v>1.7999999999999999E-2</v>
      </c>
      <c r="AV230" s="10">
        <v>7.8109999999999999</v>
      </c>
      <c r="AW230" s="10">
        <v>0.187</v>
      </c>
      <c r="AX230" s="10">
        <v>7.0000000000000001E-3</v>
      </c>
      <c r="AY230" s="10">
        <v>4.0000000000000001E-3</v>
      </c>
      <c r="AZ230" s="10">
        <v>2.0950000000000002</v>
      </c>
      <c r="BA230" s="10">
        <v>3.5000000000000003E-2</v>
      </c>
      <c r="BB230" s="10">
        <v>4.9669999999999996</v>
      </c>
      <c r="BC230" s="10">
        <v>9.5000000000000001E-2</v>
      </c>
      <c r="BD230" s="10">
        <v>10.085000000000001</v>
      </c>
      <c r="BE230" s="10">
        <v>0.218</v>
      </c>
      <c r="BF230" s="10" t="s">
        <v>121</v>
      </c>
      <c r="BG230" s="10">
        <v>6.0000000000000001E-3</v>
      </c>
      <c r="BH230" s="10">
        <v>2.4020000000000001</v>
      </c>
      <c r="BI230" s="10">
        <v>0.36299999999999999</v>
      </c>
      <c r="BJ230" s="10" t="s">
        <v>121</v>
      </c>
      <c r="BK230" s="10">
        <v>2E-3</v>
      </c>
      <c r="BL230" s="10" t="s">
        <v>121</v>
      </c>
      <c r="BM230" s="10">
        <v>4.0000000000000001E-3</v>
      </c>
      <c r="BN230" s="10">
        <v>0.40600000000000003</v>
      </c>
      <c r="BO230" s="10">
        <v>3.2000000000000001E-2</v>
      </c>
      <c r="BP230" s="10">
        <v>60.542999999999999</v>
      </c>
      <c r="BQ230" s="10">
        <v>0.45100000000000001</v>
      </c>
      <c r="BR230" s="10">
        <v>2.8000000000000001E-2</v>
      </c>
      <c r="BS230" s="10">
        <v>2E-3</v>
      </c>
      <c r="BT230" s="10">
        <v>0.85299999999999998</v>
      </c>
      <c r="BU230" s="10">
        <v>8.5000000000000006E-2</v>
      </c>
      <c r="BV230" s="10" t="s">
        <v>121</v>
      </c>
      <c r="BW230" s="10">
        <v>8.3000000000000004E-2</v>
      </c>
      <c r="BX230" s="10" t="s">
        <v>121</v>
      </c>
      <c r="BY230" s="10">
        <v>2.4E-2</v>
      </c>
      <c r="BZ230" s="10">
        <v>0.14199999999999999</v>
      </c>
      <c r="CA230" s="10">
        <v>0.04</v>
      </c>
      <c r="CB230" s="10" t="s">
        <v>121</v>
      </c>
      <c r="CC230" s="10">
        <v>4.7889999999999997</v>
      </c>
      <c r="CD230" s="10">
        <v>8.6999999999999994E-2</v>
      </c>
      <c r="CE230" s="10">
        <v>1.7000000000000001E-2</v>
      </c>
      <c r="CF230" s="10">
        <v>2.4E-2</v>
      </c>
      <c r="CG230" s="10">
        <v>1E-3</v>
      </c>
      <c r="CH230" s="10" t="s">
        <v>121</v>
      </c>
      <c r="CI230" s="10">
        <v>2E-3</v>
      </c>
      <c r="CJ230" s="10" t="s">
        <v>121</v>
      </c>
      <c r="CK230" s="10">
        <v>1.0349999999999999</v>
      </c>
      <c r="CL230" s="10" t="s">
        <v>121</v>
      </c>
      <c r="CM230" s="10">
        <v>2E-3</v>
      </c>
      <c r="CN230" s="10" t="s">
        <v>121</v>
      </c>
      <c r="CO230" s="10">
        <v>2E-3</v>
      </c>
      <c r="CP230" s="10">
        <v>1.0609999999999999</v>
      </c>
      <c r="CQ230" s="10">
        <v>4.7E-2</v>
      </c>
      <c r="CR230" s="10" t="s">
        <v>121</v>
      </c>
      <c r="CS230" s="10">
        <v>2E-3</v>
      </c>
      <c r="CT230" s="10" t="s">
        <v>121</v>
      </c>
      <c r="CU230" s="10">
        <v>22.446999999999999</v>
      </c>
      <c r="CV230" s="10">
        <v>1.4E-2</v>
      </c>
      <c r="CW230" s="10">
        <v>1E-3</v>
      </c>
      <c r="CX230" s="10">
        <v>0.21199999999999999</v>
      </c>
      <c r="CY230" s="10">
        <v>2.1000000000000001E-2</v>
      </c>
      <c r="CZ230" s="10" t="s">
        <v>121</v>
      </c>
      <c r="DA230" s="10">
        <v>2E-3</v>
      </c>
      <c r="DB230" s="10">
        <v>2.1000000000000001E-2</v>
      </c>
      <c r="DC230" s="10">
        <v>8.0000000000000002E-3</v>
      </c>
      <c r="DD230" s="10" t="s">
        <v>121</v>
      </c>
      <c r="DE230" s="10">
        <v>9.2999999999999999E-2</v>
      </c>
      <c r="DF230" s="10">
        <v>8.3409999999999993</v>
      </c>
      <c r="DG230" s="10">
        <v>0.152</v>
      </c>
      <c r="DH230" s="10">
        <v>0.35799999999999998</v>
      </c>
      <c r="DI230" s="98">
        <v>6.0000000000000001E-3</v>
      </c>
      <c r="DJ230" s="10" t="s">
        <v>121</v>
      </c>
      <c r="DK230" s="10">
        <v>2E-3</v>
      </c>
      <c r="DL230" s="61" t="str">
        <f t="shared" si="4"/>
        <v>Anlieferung 4-19</v>
      </c>
    </row>
    <row r="231" spans="1:132">
      <c r="A231" s="11">
        <v>44581</v>
      </c>
      <c r="B231" s="64" t="s">
        <v>188</v>
      </c>
      <c r="C231" s="25" t="s">
        <v>128</v>
      </c>
      <c r="H231" s="3" t="e">
        <f>((F231)/(E231/100))</f>
        <v>#DIV/0!</v>
      </c>
      <c r="I231" s="4" t="e">
        <f>E231/F231</f>
        <v>#DIV/0!</v>
      </c>
      <c r="J231" s="4" t="e">
        <f>100/G231</f>
        <v>#DIV/0!</v>
      </c>
      <c r="N231" s="37" t="e">
        <f>M231/(K231/100)</f>
        <v>#DIV/0!</v>
      </c>
      <c r="O231" s="37" t="e">
        <f>N231/J231</f>
        <v>#DIV/0!</v>
      </c>
      <c r="P231" s="5" t="e">
        <f>M231/(L231/100)</f>
        <v>#DIV/0!</v>
      </c>
      <c r="Q231" s="5" t="e">
        <f>P231*I231</f>
        <v>#DIV/0!</v>
      </c>
      <c r="U231" s="15" t="e">
        <f>100-(T231-R231)/S231*100</f>
        <v>#DIV/0!</v>
      </c>
      <c r="AB231" s="14" t="e">
        <f>((AE231-AC231)*(1000/AD231))*1000</f>
        <v>#DIV/0!</v>
      </c>
      <c r="AF231" s="7" t="e">
        <f>#REF!*0.8</f>
        <v>#REF!</v>
      </c>
      <c r="AH231" s="8" t="e">
        <f>((AG231)*(H231/100))</f>
        <v>#DIV/0!</v>
      </c>
      <c r="AI231" s="7" t="e">
        <f>AG231/AH231</f>
        <v>#DIV/0!</v>
      </c>
      <c r="AO231" s="22" t="s">
        <v>188</v>
      </c>
      <c r="DI231" s="99"/>
      <c r="DL231" s="61">
        <f t="shared" si="4"/>
        <v>0</v>
      </c>
    </row>
    <row r="232" spans="1:132">
      <c r="A232" s="11">
        <v>44581</v>
      </c>
      <c r="B232" s="64" t="s">
        <v>189</v>
      </c>
      <c r="C232" s="25" t="s">
        <v>128</v>
      </c>
      <c r="H232" s="3" t="e">
        <f>((F232)/(E232/100))</f>
        <v>#DIV/0!</v>
      </c>
      <c r="I232" s="4" t="e">
        <f>E232/F232</f>
        <v>#DIV/0!</v>
      </c>
      <c r="J232" s="4" t="e">
        <f>100/G232</f>
        <v>#DIV/0!</v>
      </c>
      <c r="N232" s="37" t="e">
        <f>M232/(K232/100)</f>
        <v>#DIV/0!</v>
      </c>
      <c r="O232" s="37" t="e">
        <f>N232/J232</f>
        <v>#DIV/0!</v>
      </c>
      <c r="P232" s="5" t="e">
        <f>M232/(L232/100)</f>
        <v>#DIV/0!</v>
      </c>
      <c r="Q232" s="5" t="e">
        <f>P232*I232</f>
        <v>#DIV/0!</v>
      </c>
      <c r="U232" s="15" t="e">
        <f>100-(T232-R232)/S232*100</f>
        <v>#DIV/0!</v>
      </c>
      <c r="AB232" s="14" t="e">
        <f>((AE232-AC232)*(1000/AD232))*1000</f>
        <v>#DIV/0!</v>
      </c>
      <c r="AF232" s="7" t="e">
        <f>#REF!*0.8</f>
        <v>#REF!</v>
      </c>
      <c r="AH232" s="8" t="e">
        <f>((AG232)*(H232/100))</f>
        <v>#DIV/0!</v>
      </c>
      <c r="AI232" s="7" t="e">
        <f>AG232/AH232</f>
        <v>#DIV/0!</v>
      </c>
      <c r="AO232" s="22" t="s">
        <v>189</v>
      </c>
      <c r="AP232" s="10">
        <v>0.23400000000000001</v>
      </c>
      <c r="AQ232" s="10">
        <v>3.0000000000000001E-3</v>
      </c>
      <c r="AR232" s="10">
        <v>5.5E-2</v>
      </c>
      <c r="AS232" s="10">
        <v>3.0000000000000001E-3</v>
      </c>
      <c r="AT232" s="10">
        <v>8.9999999999999993E-3</v>
      </c>
      <c r="AU232" s="10">
        <v>2E-3</v>
      </c>
      <c r="AV232" s="10">
        <v>2.1999999999999999E-2</v>
      </c>
      <c r="AW232" s="10">
        <v>2E-3</v>
      </c>
      <c r="AX232" s="10">
        <v>8.0000000000000002E-3</v>
      </c>
      <c r="AY232" s="10">
        <v>1E-3</v>
      </c>
      <c r="AZ232" s="10">
        <v>7.1999999999999995E-2</v>
      </c>
      <c r="BA232" s="10">
        <v>3.0000000000000001E-3</v>
      </c>
      <c r="BB232" s="10">
        <v>0.13800000000000001</v>
      </c>
      <c r="BC232" s="10">
        <v>3.0000000000000001E-3</v>
      </c>
      <c r="BD232" s="10">
        <v>2.9420000000000002</v>
      </c>
      <c r="BE232" s="10">
        <v>2.4E-2</v>
      </c>
      <c r="BF232" s="10" t="s">
        <v>121</v>
      </c>
      <c r="BG232" s="10">
        <v>3.0000000000000001E-3</v>
      </c>
      <c r="BH232" s="10">
        <v>3.4430000000000001</v>
      </c>
      <c r="BI232" s="10">
        <v>0.94899999999999995</v>
      </c>
      <c r="BJ232" s="10" t="s">
        <v>121</v>
      </c>
      <c r="BK232" s="10">
        <v>4.0000000000000001E-3</v>
      </c>
      <c r="BL232" s="10" t="s">
        <v>121</v>
      </c>
      <c r="BM232" s="10">
        <v>2E-3</v>
      </c>
      <c r="BN232" s="10">
        <v>0.24099999999999999</v>
      </c>
      <c r="BO232" s="10">
        <v>8.0000000000000002E-3</v>
      </c>
      <c r="BP232" s="10">
        <v>56.378</v>
      </c>
      <c r="BQ232" s="10">
        <v>0.17599999999999999</v>
      </c>
      <c r="BR232" s="10" t="s">
        <v>121</v>
      </c>
      <c r="BS232" s="10">
        <v>2E-3</v>
      </c>
      <c r="BT232" s="10">
        <v>12.803000000000001</v>
      </c>
      <c r="BU232" s="10">
        <v>0.126</v>
      </c>
      <c r="BV232" s="10">
        <v>1.4970000000000001</v>
      </c>
      <c r="BW232" s="10">
        <v>2.7E-2</v>
      </c>
      <c r="BX232" s="10" t="s">
        <v>121</v>
      </c>
      <c r="BY232" s="10">
        <v>8.9999999999999993E-3</v>
      </c>
      <c r="BZ232" s="10">
        <v>1.022</v>
      </c>
      <c r="CA232" s="10">
        <v>3.2000000000000001E-2</v>
      </c>
      <c r="CB232" s="10" t="s">
        <v>121</v>
      </c>
      <c r="CC232" s="10">
        <v>8.1460000000000008</v>
      </c>
      <c r="CD232" s="10">
        <v>0.189</v>
      </c>
      <c r="CE232" s="10">
        <v>7.0000000000000001E-3</v>
      </c>
      <c r="CF232" s="10">
        <v>3.0000000000000001E-3</v>
      </c>
      <c r="CG232" s="10">
        <v>1E-3</v>
      </c>
      <c r="CH232" s="10" t="s">
        <v>121</v>
      </c>
      <c r="CI232" s="10">
        <v>2E-3</v>
      </c>
      <c r="CJ232" s="10">
        <v>0.44800000000000001</v>
      </c>
      <c r="CK232" s="10">
        <v>7.1999999999999995E-2</v>
      </c>
      <c r="CL232" s="10" t="s">
        <v>121</v>
      </c>
      <c r="CM232" s="10">
        <v>2E-3</v>
      </c>
      <c r="CN232" s="10">
        <v>3.0000000000000001E-3</v>
      </c>
      <c r="CO232" s="10">
        <v>1E-3</v>
      </c>
      <c r="CP232" s="10">
        <v>1.994</v>
      </c>
      <c r="CQ232" s="10">
        <v>4.2000000000000003E-2</v>
      </c>
      <c r="CR232" s="10" t="s">
        <v>121</v>
      </c>
      <c r="CS232" s="10">
        <v>2E-3</v>
      </c>
      <c r="CT232" s="10">
        <v>9.5579999999999998</v>
      </c>
      <c r="CU232" s="10">
        <v>0.315</v>
      </c>
      <c r="CV232" s="10">
        <v>2.9000000000000001E-2</v>
      </c>
      <c r="CW232" s="10">
        <v>1E-3</v>
      </c>
      <c r="CX232" s="10">
        <v>1.18</v>
      </c>
      <c r="CY232" s="10">
        <v>2.1000000000000001E-2</v>
      </c>
      <c r="CZ232" s="10" t="s">
        <v>121</v>
      </c>
      <c r="DA232" s="10">
        <v>2E-3</v>
      </c>
      <c r="DB232" s="10">
        <v>6.2E-2</v>
      </c>
      <c r="DC232" s="10">
        <v>7.0000000000000001E-3</v>
      </c>
      <c r="DD232" s="10" t="s">
        <v>121</v>
      </c>
      <c r="DE232" s="10">
        <v>0.01</v>
      </c>
      <c r="DF232" s="10">
        <v>0.90700000000000003</v>
      </c>
      <c r="DG232" s="10">
        <v>8.0000000000000002E-3</v>
      </c>
      <c r="DH232" s="10">
        <v>1.6E-2</v>
      </c>
      <c r="DI232" s="98">
        <v>1E-3</v>
      </c>
      <c r="DJ232" s="10">
        <v>0.01</v>
      </c>
      <c r="DK232" s="10">
        <v>1E-3</v>
      </c>
      <c r="DL232" s="61" t="str">
        <f t="shared" si="4"/>
        <v>DK III W1 20.01.2022</v>
      </c>
      <c r="DM232" s="10">
        <v>0.32181918204815502</v>
      </c>
      <c r="DN232" s="10">
        <v>-5.05615659076495E-2</v>
      </c>
      <c r="DO232" s="10">
        <v>4.7183493851958302E-2</v>
      </c>
      <c r="DP232" s="10">
        <v>2.4611733888422999E-2</v>
      </c>
      <c r="DQ232" s="10">
        <v>0.56312229661498603</v>
      </c>
      <c r="DR232" s="10">
        <v>0.56626450652668603</v>
      </c>
      <c r="DS232" s="10">
        <v>9.9875530786785793E-2</v>
      </c>
      <c r="DT232" s="10">
        <v>8.04101457325108E-4</v>
      </c>
      <c r="DU232" s="10">
        <v>1.9653581119237502E-2</v>
      </c>
      <c r="DV232" s="10">
        <v>0.37377136923119803</v>
      </c>
      <c r="DW232" s="10">
        <v>-0.213742915398247</v>
      </c>
      <c r="DX232" s="10">
        <v>0.18199084121466999</v>
      </c>
      <c r="DY232" s="10">
        <v>0.78065361668881705</v>
      </c>
      <c r="DZ232" s="10">
        <v>334.87125784524801</v>
      </c>
      <c r="EA232" s="10">
        <v>818.66616355825204</v>
      </c>
      <c r="EB232" s="10">
        <v>1.20564193164503</v>
      </c>
    </row>
    <row r="233" spans="1:132">
      <c r="A233" s="11">
        <v>44581</v>
      </c>
      <c r="B233" s="64" t="s">
        <v>190</v>
      </c>
      <c r="C233" s="25" t="s">
        <v>128</v>
      </c>
      <c r="H233" s="3" t="e">
        <f>((F233)/(E233/100))</f>
        <v>#DIV/0!</v>
      </c>
      <c r="I233" s="4" t="e">
        <f>E233/F233</f>
        <v>#DIV/0!</v>
      </c>
      <c r="J233" s="4" t="e">
        <f>100/G233</f>
        <v>#DIV/0!</v>
      </c>
      <c r="N233" s="37" t="e">
        <f>M233/(K233/100)</f>
        <v>#DIV/0!</v>
      </c>
      <c r="O233" s="37" t="e">
        <f>N233/J233</f>
        <v>#DIV/0!</v>
      </c>
      <c r="P233" s="5" t="e">
        <f>M233/(L233/100)</f>
        <v>#DIV/0!</v>
      </c>
      <c r="Q233" s="5" t="e">
        <f>P233*I233</f>
        <v>#DIV/0!</v>
      </c>
      <c r="U233" s="15" t="e">
        <f>100-(T233-R233)/S233*100</f>
        <v>#DIV/0!</v>
      </c>
      <c r="AB233" s="14" t="e">
        <f>((AE233-AC233)*(1000/AD233))*1000</f>
        <v>#DIV/0!</v>
      </c>
      <c r="AF233" s="7" t="e">
        <f>#REF!*0.8</f>
        <v>#REF!</v>
      </c>
      <c r="AH233" s="8" t="e">
        <f>((AG233)*(H233/100))</f>
        <v>#DIV/0!</v>
      </c>
      <c r="AI233" s="7" t="e">
        <f>AG233/AH233</f>
        <v>#DIV/0!</v>
      </c>
      <c r="AO233" s="22" t="s">
        <v>190</v>
      </c>
      <c r="AP233" s="10">
        <v>0.17100000000000001</v>
      </c>
      <c r="AQ233" s="10">
        <v>2E-3</v>
      </c>
      <c r="AR233" s="10">
        <v>4.0000000000000001E-3</v>
      </c>
      <c r="AS233" s="10">
        <v>2E-3</v>
      </c>
      <c r="AT233" s="10">
        <v>6.6000000000000003E-2</v>
      </c>
      <c r="AU233" s="10">
        <v>3.0000000000000001E-3</v>
      </c>
      <c r="AV233" s="10">
        <v>4.8000000000000001E-2</v>
      </c>
      <c r="AW233" s="10">
        <v>2E-3</v>
      </c>
      <c r="AX233" s="10">
        <v>8.0000000000000002E-3</v>
      </c>
      <c r="AY233" s="10">
        <v>1E-3</v>
      </c>
      <c r="AZ233" s="10">
        <v>1.0999999999999999E-2</v>
      </c>
      <c r="BA233" s="10">
        <v>2E-3</v>
      </c>
      <c r="BB233" s="10">
        <v>5.3999999999999999E-2</v>
      </c>
      <c r="BC233" s="10">
        <v>2E-3</v>
      </c>
      <c r="BD233" s="10">
        <v>0.46500000000000002</v>
      </c>
      <c r="BE233" s="10">
        <v>8.9999999999999993E-3</v>
      </c>
      <c r="BF233" s="10" t="s">
        <v>121</v>
      </c>
      <c r="BG233" s="10">
        <v>8.9999999999999993E-3</v>
      </c>
      <c r="BH233" s="10" t="s">
        <v>121</v>
      </c>
      <c r="BI233" s="10">
        <v>2.4929999999999999</v>
      </c>
      <c r="BJ233" s="10" t="s">
        <v>121</v>
      </c>
      <c r="BK233" s="10">
        <v>3.0000000000000001E-3</v>
      </c>
      <c r="BL233" s="10" t="s">
        <v>121</v>
      </c>
      <c r="BM233" s="10">
        <v>2E-3</v>
      </c>
      <c r="BN233" s="10">
        <v>7.1999999999999995E-2</v>
      </c>
      <c r="BO233" s="10">
        <v>7.0000000000000001E-3</v>
      </c>
      <c r="BP233" s="10">
        <v>67.771000000000001</v>
      </c>
      <c r="BQ233" s="10">
        <v>0.125</v>
      </c>
      <c r="BR233" s="10">
        <v>2E-3</v>
      </c>
      <c r="BS233" s="10">
        <v>1E-3</v>
      </c>
      <c r="BT233" s="10">
        <v>14.461</v>
      </c>
      <c r="BU233" s="10">
        <v>0.13100000000000001</v>
      </c>
      <c r="BV233" s="10">
        <v>9.0830000000000002</v>
      </c>
      <c r="BW233" s="10">
        <v>9.1999999999999998E-2</v>
      </c>
      <c r="BX233" s="10" t="s">
        <v>121</v>
      </c>
      <c r="BY233" s="10">
        <v>4.0000000000000001E-3</v>
      </c>
      <c r="BZ233" s="10">
        <v>1.863</v>
      </c>
      <c r="CA233" s="10">
        <v>3.6999999999999998E-2</v>
      </c>
      <c r="CB233" s="10" t="s">
        <v>121</v>
      </c>
      <c r="CC233" s="10">
        <v>14.122999999999999</v>
      </c>
      <c r="CD233" s="10">
        <v>2.7E-2</v>
      </c>
      <c r="CE233" s="10">
        <v>5.0000000000000001E-3</v>
      </c>
      <c r="CF233" s="10" t="s">
        <v>121</v>
      </c>
      <c r="CG233" s="10">
        <v>2E-3</v>
      </c>
      <c r="CH233" s="10" t="s">
        <v>121</v>
      </c>
      <c r="CI233" s="10">
        <v>2E-3</v>
      </c>
      <c r="CJ233" s="10" t="s">
        <v>121</v>
      </c>
      <c r="CK233" s="10">
        <v>0.156</v>
      </c>
      <c r="CL233" s="10" t="s">
        <v>121</v>
      </c>
      <c r="CM233" s="10">
        <v>2E-3</v>
      </c>
      <c r="CN233" s="10">
        <v>5.0000000000000001E-3</v>
      </c>
      <c r="CO233" s="10">
        <v>1E-3</v>
      </c>
      <c r="CP233" s="10">
        <v>3.605</v>
      </c>
      <c r="CQ233" s="10">
        <v>7.0000000000000007E-2</v>
      </c>
      <c r="CR233" s="10" t="s">
        <v>121</v>
      </c>
      <c r="CS233" s="10">
        <v>2E-3</v>
      </c>
      <c r="CT233" s="10">
        <v>1.2210000000000001</v>
      </c>
      <c r="CU233" s="10">
        <v>0.27</v>
      </c>
      <c r="CV233" s="10">
        <v>1.4999999999999999E-2</v>
      </c>
      <c r="CW233" s="10">
        <v>1E-3</v>
      </c>
      <c r="CX233" s="10">
        <v>0.112</v>
      </c>
      <c r="CY233" s="10">
        <v>8.0000000000000002E-3</v>
      </c>
      <c r="CZ233" s="10" t="s">
        <v>121</v>
      </c>
      <c r="DA233" s="10">
        <v>2E-3</v>
      </c>
      <c r="DB233" s="10" t="s">
        <v>121</v>
      </c>
      <c r="DC233" s="10">
        <v>5.0000000000000001E-3</v>
      </c>
      <c r="DD233" s="10">
        <v>4.1000000000000002E-2</v>
      </c>
      <c r="DE233" s="10">
        <v>6.0000000000000001E-3</v>
      </c>
      <c r="DF233" s="10">
        <v>0.76100000000000001</v>
      </c>
      <c r="DG233" s="10">
        <v>7.0000000000000001E-3</v>
      </c>
      <c r="DH233" s="10">
        <v>4.0000000000000001E-3</v>
      </c>
      <c r="DI233" s="98">
        <v>1E-3</v>
      </c>
      <c r="DJ233" s="10">
        <v>0.12</v>
      </c>
      <c r="DK233" s="10">
        <v>1E-3</v>
      </c>
      <c r="DL233" s="61" t="str">
        <f t="shared" si="4"/>
        <v>UTV 20.01.2022</v>
      </c>
    </row>
    <row r="234" spans="1:132">
      <c r="A234" s="11">
        <v>44581</v>
      </c>
      <c r="B234" s="64" t="s">
        <v>191</v>
      </c>
      <c r="C234" s="25" t="s">
        <v>128</v>
      </c>
      <c r="H234" s="3" t="e">
        <f>((F234)/(E234/100))</f>
        <v>#DIV/0!</v>
      </c>
      <c r="I234" s="4" t="e">
        <f>E234/F234</f>
        <v>#DIV/0!</v>
      </c>
      <c r="J234" s="4" t="e">
        <f>100/G234</f>
        <v>#DIV/0!</v>
      </c>
      <c r="N234" s="37" t="e">
        <f>M234/(K234/100)</f>
        <v>#DIV/0!</v>
      </c>
      <c r="O234" s="37" t="e">
        <f>N234/J234</f>
        <v>#DIV/0!</v>
      </c>
      <c r="P234" s="5" t="e">
        <f>M234/(L234/100)</f>
        <v>#DIV/0!</v>
      </c>
      <c r="Q234" s="5" t="e">
        <f>P234*I234</f>
        <v>#DIV/0!</v>
      </c>
      <c r="U234" s="15" t="e">
        <f>100-(T234-R234)/S234*100</f>
        <v>#DIV/0!</v>
      </c>
      <c r="AB234" s="14" t="e">
        <f>((AE234-AC234)*(1000/AD234))*1000</f>
        <v>#DIV/0!</v>
      </c>
      <c r="AF234" s="7" t="e">
        <f>#REF!*0.8</f>
        <v>#REF!</v>
      </c>
      <c r="AH234" s="8" t="e">
        <f>((AG234)*(H234/100))</f>
        <v>#DIV/0!</v>
      </c>
      <c r="AI234" s="7" t="e">
        <f>AG234/AH234</f>
        <v>#DIV/0!</v>
      </c>
      <c r="AO234" s="22" t="s">
        <v>191</v>
      </c>
      <c r="DI234" s="99"/>
      <c r="DL234" s="2"/>
      <c r="DM234" s="10">
        <v>-0.144989387021981</v>
      </c>
      <c r="DN234" s="10">
        <v>1.28697863103491E-2</v>
      </c>
      <c r="DO234" s="10">
        <v>5.7763346422632202E-4</v>
      </c>
      <c r="DP234" s="10">
        <v>8.1645174239229706E-2</v>
      </c>
      <c r="DQ234" s="10">
        <v>2.3899800169641199E-2</v>
      </c>
      <c r="DR234" s="10">
        <v>-0.210573589519257</v>
      </c>
      <c r="DS234" s="10">
        <v>-2.7138866996122599E-2</v>
      </c>
      <c r="DT234" s="10">
        <v>4.1938213688770499E-4</v>
      </c>
      <c r="DU234" s="10">
        <v>-8.5282382333168305E-4</v>
      </c>
      <c r="DV234" s="10">
        <v>-0.212801396955313</v>
      </c>
      <c r="DW234" s="10">
        <v>0.33255463419014702</v>
      </c>
      <c r="DX234" s="10">
        <v>-1.9606493589611199E-2</v>
      </c>
      <c r="DY234" s="10">
        <v>-1.54791453524537</v>
      </c>
      <c r="DZ234" s="10">
        <v>26.381057426991401</v>
      </c>
      <c r="EA234" s="10">
        <v>24.318129344421202</v>
      </c>
      <c r="EB234" s="10">
        <v>-0.114057596662721</v>
      </c>
    </row>
    <row r="235" spans="1:132">
      <c r="A235" s="11">
        <v>44581</v>
      </c>
      <c r="B235" s="64" t="s">
        <v>1002</v>
      </c>
      <c r="C235" s="25" t="s">
        <v>128</v>
      </c>
      <c r="H235" s="3" t="e">
        <f>((F235)/(E235/100))</f>
        <v>#DIV/0!</v>
      </c>
      <c r="I235" s="4" t="e">
        <f>E235/F235</f>
        <v>#DIV/0!</v>
      </c>
      <c r="J235" s="4" t="e">
        <f>100/G235</f>
        <v>#DIV/0!</v>
      </c>
      <c r="N235" s="37" t="e">
        <f>M235/(K235/100)</f>
        <v>#DIV/0!</v>
      </c>
      <c r="O235" s="37" t="e">
        <f>N235/J235</f>
        <v>#DIV/0!</v>
      </c>
      <c r="P235" s="5" t="e">
        <f>M235/(L235/100)</f>
        <v>#DIV/0!</v>
      </c>
      <c r="Q235" s="5" t="e">
        <f>P235*I235</f>
        <v>#DIV/0!</v>
      </c>
      <c r="U235" s="15" t="e">
        <f>100-(T235-R235)/S235*100</f>
        <v>#DIV/0!</v>
      </c>
      <c r="AB235" s="14" t="e">
        <f>((AE235-AC235)*(1000/AD235))*1000</f>
        <v>#DIV/0!</v>
      </c>
      <c r="AF235" s="7" t="e">
        <f>#REF!*0.8</f>
        <v>#REF!</v>
      </c>
      <c r="AH235" s="8" t="e">
        <f>((AG235)*(H235/100))</f>
        <v>#DIV/0!</v>
      </c>
      <c r="AI235" s="7" t="e">
        <f>AG235/AH235</f>
        <v>#DIV/0!</v>
      </c>
      <c r="DI235" s="99"/>
      <c r="DL235" s="2"/>
      <c r="DM235" s="10">
        <v>-0.14689234617985</v>
      </c>
      <c r="DN235" s="10">
        <v>2.19670981810089E-2</v>
      </c>
      <c r="DO235" s="96">
        <v>6.5592608641624206E-5</v>
      </c>
      <c r="DP235" s="10">
        <v>7.0167759784995398E-2</v>
      </c>
      <c r="DQ235" s="10">
        <v>1.92036612313785E-2</v>
      </c>
      <c r="DR235" s="10">
        <v>-0.210887534557613</v>
      </c>
      <c r="DS235" s="10">
        <v>-7.6813955992375801E-4</v>
      </c>
      <c r="DT235" s="10">
        <v>-3.1948421657875101E-4</v>
      </c>
      <c r="DU235" s="10">
        <v>-2.5309490922051999E-3</v>
      </c>
      <c r="DV235" s="10">
        <v>-0.21555714646221899</v>
      </c>
      <c r="DW235" s="10">
        <v>0.39358319375963002</v>
      </c>
      <c r="DX235" s="10">
        <v>-2.03960588195316E-2</v>
      </c>
      <c r="DY235" s="10">
        <v>-1.5568740312076299</v>
      </c>
      <c r="DZ235" s="10">
        <v>26.128871016974902</v>
      </c>
      <c r="EA235" s="10">
        <v>19.025099291895099</v>
      </c>
      <c r="EB235" s="10">
        <v>-0.117006642198569</v>
      </c>
    </row>
    <row r="236" spans="1:132">
      <c r="A236" s="11">
        <v>44581</v>
      </c>
      <c r="B236" s="64" t="s">
        <v>120</v>
      </c>
      <c r="C236" s="25" t="s">
        <v>125</v>
      </c>
      <c r="D236" s="21">
        <v>31</v>
      </c>
      <c r="E236" s="2">
        <v>100</v>
      </c>
      <c r="F236" s="2">
        <v>69</v>
      </c>
      <c r="H236" s="3">
        <f>((F236)/(E236/100))</f>
        <v>69</v>
      </c>
      <c r="I236" s="4">
        <f>E236/F236</f>
        <v>1.4492753623188406</v>
      </c>
      <c r="J236" s="4" t="e">
        <f>100/G236</f>
        <v>#DIV/0!</v>
      </c>
      <c r="N236" s="37" t="e">
        <f>M236/(K236/100)</f>
        <v>#DIV/0!</v>
      </c>
      <c r="O236" s="37" t="e">
        <f>N236/J236</f>
        <v>#DIV/0!</v>
      </c>
      <c r="P236" s="5" t="e">
        <f>M236/(L236/100)</f>
        <v>#DIV/0!</v>
      </c>
      <c r="Q236" s="5" t="e">
        <f>P236*I236</f>
        <v>#DIV/0!</v>
      </c>
      <c r="U236" s="15" t="e">
        <f>100-(T236-R236)/S236*100</f>
        <v>#DIV/0!</v>
      </c>
      <c r="V236" s="21">
        <v>0.83499999999999996</v>
      </c>
      <c r="X236" s="2">
        <v>11.08</v>
      </c>
      <c r="Y236" s="2">
        <v>10.039999999999999</v>
      </c>
      <c r="Z236" s="21">
        <v>3167</v>
      </c>
      <c r="AB236" s="14" t="e">
        <f>((AE236-AC236)*(1000/AD236))*1000</f>
        <v>#DIV/0!</v>
      </c>
      <c r="AF236" s="7" t="e">
        <f>#REF!*0.8</f>
        <v>#REF!</v>
      </c>
      <c r="AG236" s="2">
        <v>145</v>
      </c>
      <c r="AH236" s="8">
        <f>((AG236)*(H236/100))</f>
        <v>100.05</v>
      </c>
      <c r="AI236" s="7">
        <f>AG236/AH236</f>
        <v>1.4492753623188406</v>
      </c>
      <c r="AJ236" s="6">
        <v>27.75</v>
      </c>
      <c r="AK236" s="2">
        <v>0.56299999999999994</v>
      </c>
      <c r="AO236" s="20" t="s">
        <v>1003</v>
      </c>
      <c r="DI236" s="99"/>
      <c r="DL236" s="2"/>
      <c r="DM236" s="10">
        <v>-0.15476541632658999</v>
      </c>
      <c r="DN236" s="10">
        <v>2.67839840980241E-2</v>
      </c>
      <c r="DO236" s="10">
        <v>-8.6289568099607596E-4</v>
      </c>
      <c r="DP236" s="10">
        <v>5.7974502391714103E-2</v>
      </c>
      <c r="DQ236" s="10">
        <v>2.17424025653194E-2</v>
      </c>
      <c r="DR236" s="10">
        <v>-0.208233325317879</v>
      </c>
      <c r="DS236" s="10">
        <v>-4.0457060143286899E-2</v>
      </c>
      <c r="DT236" s="10">
        <v>-4.7896934710623198E-4</v>
      </c>
      <c r="DU236" s="10">
        <v>-7.4493132094164E-3</v>
      </c>
      <c r="DV236" s="10">
        <v>-0.216254823729738</v>
      </c>
      <c r="DW236" s="10">
        <v>0.46560284206708202</v>
      </c>
      <c r="DX236" s="10">
        <v>-2.0821534161848499E-2</v>
      </c>
      <c r="DY236" s="10">
        <v>-1.5606330080814801</v>
      </c>
      <c r="DZ236" s="10">
        <v>35.746205268352902</v>
      </c>
      <c r="EA236" s="10">
        <v>25.3149678816931</v>
      </c>
      <c r="EB236" s="10">
        <v>-0.115502637900931</v>
      </c>
    </row>
    <row r="237" spans="1:132">
      <c r="A237" s="11">
        <v>44581</v>
      </c>
      <c r="B237" s="64"/>
      <c r="C237" s="25" t="s">
        <v>117</v>
      </c>
      <c r="H237" s="3" t="e">
        <f>((F237)/(E237/100))</f>
        <v>#DIV/0!</v>
      </c>
      <c r="I237" s="4" t="e">
        <f>E237/F237</f>
        <v>#DIV/0!</v>
      </c>
      <c r="J237" s="4" t="e">
        <f>100/G237</f>
        <v>#DIV/0!</v>
      </c>
      <c r="N237" s="37" t="e">
        <f>M237/(K237/100)</f>
        <v>#DIV/0!</v>
      </c>
      <c r="O237" s="37" t="e">
        <f>N237/J237</f>
        <v>#DIV/0!</v>
      </c>
      <c r="P237" s="5" t="e">
        <f>M237/(L237/100)</f>
        <v>#DIV/0!</v>
      </c>
      <c r="Q237" s="5" t="e">
        <f>P237*I237</f>
        <v>#DIV/0!</v>
      </c>
      <c r="U237" s="15" t="e">
        <f>100-(T237-R237)/S237*100</f>
        <v>#DIV/0!</v>
      </c>
      <c r="X237" s="2">
        <v>11.58</v>
      </c>
      <c r="AB237" s="14" t="e">
        <f>((AE237-AC237)*(1000/AD237))*1000</f>
        <v>#DIV/0!</v>
      </c>
      <c r="AF237" s="7" t="e">
        <f>#REF!*0.8</f>
        <v>#REF!</v>
      </c>
      <c r="AG237" s="2">
        <v>60</v>
      </c>
      <c r="AH237" s="8" t="e">
        <f>((AG237)*(H237/100))</f>
        <v>#DIV/0!</v>
      </c>
      <c r="AI237" s="7" t="e">
        <f>AG237/AH237</f>
        <v>#DIV/0!</v>
      </c>
      <c r="AO237" s="20" t="s">
        <v>1004</v>
      </c>
      <c r="DI237" s="99"/>
      <c r="DL237" s="2"/>
      <c r="DM237" s="10">
        <v>-0.14271596210534099</v>
      </c>
      <c r="DN237" s="10">
        <v>1.1821289713331001E-2</v>
      </c>
      <c r="DO237" s="10">
        <v>-9.28761362974908E-4</v>
      </c>
      <c r="DP237" s="10">
        <v>3.1912525790452902E-2</v>
      </c>
      <c r="DQ237" s="10">
        <v>2.7593449281408101E-2</v>
      </c>
      <c r="DR237" s="10">
        <v>-0.20170994159045699</v>
      </c>
      <c r="DS237" s="10">
        <v>-6.7772474513117895E-2</v>
      </c>
      <c r="DT237" s="10">
        <v>-1.32464157591075E-3</v>
      </c>
      <c r="DU237" s="10">
        <v>-6.0177787611784203E-3</v>
      </c>
      <c r="DV237" s="10">
        <v>-0.21520762995121701</v>
      </c>
      <c r="DW237" s="10">
        <v>0.48954019043004598</v>
      </c>
      <c r="DX237" s="10">
        <v>-2.1077492345708999E-2</v>
      </c>
      <c r="DY237" s="10">
        <v>-1.5622516662569299</v>
      </c>
      <c r="DZ237" s="10">
        <v>51.058272740835903</v>
      </c>
      <c r="EA237" s="10">
        <v>86.684949653332893</v>
      </c>
      <c r="EB237" s="10">
        <v>-0.110875866967237</v>
      </c>
    </row>
    <row r="238" spans="1:132">
      <c r="A238" s="11">
        <v>44581</v>
      </c>
      <c r="B238" s="64" t="s">
        <v>1015</v>
      </c>
      <c r="C238" s="25" t="s">
        <v>859</v>
      </c>
      <c r="H238" s="3" t="e">
        <f>((F238)/(E238/100))</f>
        <v>#DIV/0!</v>
      </c>
      <c r="I238" s="4" t="e">
        <f>E238/F238</f>
        <v>#DIV/0!</v>
      </c>
      <c r="J238" s="4" t="e">
        <f>100/G238</f>
        <v>#DIV/0!</v>
      </c>
      <c r="N238" s="37" t="e">
        <f>M238/(K238/100)</f>
        <v>#DIV/0!</v>
      </c>
      <c r="O238" s="37" t="e">
        <f>N238/J238</f>
        <v>#DIV/0!</v>
      </c>
      <c r="P238" s="5" t="e">
        <f>M238/(L238/100)</f>
        <v>#DIV/0!</v>
      </c>
      <c r="Q238" s="5" t="e">
        <f>P238*I238</f>
        <v>#DIV/0!</v>
      </c>
      <c r="U238" s="15" t="e">
        <f>100-(T238-R238)/S238*100</f>
        <v>#DIV/0!</v>
      </c>
      <c r="V238" s="21">
        <v>9.0510000000000002</v>
      </c>
      <c r="X238" s="2">
        <v>8.23</v>
      </c>
      <c r="Y238" s="2">
        <v>10.86</v>
      </c>
      <c r="Z238" s="21">
        <v>2410</v>
      </c>
      <c r="AB238" s="14" t="e">
        <f>((AE238-AC238)*(1000/AD238))*1000</f>
        <v>#DIV/0!</v>
      </c>
      <c r="AF238" s="7" t="e">
        <f>#REF!*0.8</f>
        <v>#REF!</v>
      </c>
      <c r="AH238" s="8" t="e">
        <f>((AG238)*(H238/100))</f>
        <v>#DIV/0!</v>
      </c>
      <c r="AI238" s="7" t="e">
        <f>AG238/AH238</f>
        <v>#DIV/0!</v>
      </c>
      <c r="AJ238" s="6">
        <v>443.4</v>
      </c>
      <c r="AK238" s="2">
        <v>2.4E-2</v>
      </c>
      <c r="AP238" s="10">
        <v>9.5000000000000001E-2</v>
      </c>
      <c r="AQ238" s="10">
        <v>2E-3</v>
      </c>
      <c r="AR238" s="10">
        <v>5.8999999999999997E-2</v>
      </c>
      <c r="AS238" s="10">
        <v>4.0000000000000001E-3</v>
      </c>
      <c r="AT238" s="10">
        <v>7.0000000000000001E-3</v>
      </c>
      <c r="AU238" s="10">
        <v>2E-3</v>
      </c>
      <c r="AV238" s="10">
        <v>1.4999999999999999E-2</v>
      </c>
      <c r="AW238" s="10">
        <v>2E-3</v>
      </c>
      <c r="AX238" s="10" t="s">
        <v>121</v>
      </c>
      <c r="AY238" s="10">
        <v>2E-3</v>
      </c>
      <c r="AZ238" s="10">
        <v>5.8000000000000003E-2</v>
      </c>
      <c r="BA238" s="10">
        <v>4.0000000000000001E-3</v>
      </c>
      <c r="BB238" s="10">
        <v>0.188</v>
      </c>
      <c r="BC238" s="10">
        <v>5.0000000000000001E-3</v>
      </c>
      <c r="BD238" s="10">
        <v>8.8889999999999993</v>
      </c>
      <c r="BE238" s="10">
        <v>7.0999999999999994E-2</v>
      </c>
      <c r="BF238" s="10" t="s">
        <v>121</v>
      </c>
      <c r="BG238" s="10">
        <v>4.0000000000000001E-3</v>
      </c>
      <c r="BH238" s="10">
        <v>2.4409999999999998</v>
      </c>
      <c r="BI238" s="10">
        <v>0.69199999999999995</v>
      </c>
      <c r="BJ238" s="10">
        <v>7.0000000000000001E-3</v>
      </c>
      <c r="BK238" s="10">
        <v>2E-3</v>
      </c>
      <c r="BL238" s="10">
        <v>4.0000000000000001E-3</v>
      </c>
      <c r="BM238" s="10">
        <v>1E-3</v>
      </c>
      <c r="BN238" s="10">
        <v>3.911</v>
      </c>
      <c r="BO238" s="10">
        <v>5.8000000000000003E-2</v>
      </c>
      <c r="BP238" s="10">
        <v>61.235999999999997</v>
      </c>
      <c r="BQ238" s="10">
        <v>0.214</v>
      </c>
      <c r="BR238" s="10">
        <v>2E-3</v>
      </c>
      <c r="BS238" s="10">
        <v>1E-3</v>
      </c>
      <c r="BT238" s="10">
        <v>9.1280000000000001</v>
      </c>
      <c r="BU238" s="10">
        <v>0.13300000000000001</v>
      </c>
      <c r="BV238" s="10">
        <v>0.54200000000000004</v>
      </c>
      <c r="BW238" s="10">
        <v>1.4999999999999999E-2</v>
      </c>
      <c r="BX238" s="10" t="s">
        <v>121</v>
      </c>
      <c r="BY238" s="10">
        <v>1.6E-2</v>
      </c>
      <c r="BZ238" s="10">
        <v>0.40799999999999997</v>
      </c>
      <c r="CA238" s="10">
        <v>2.9000000000000001E-2</v>
      </c>
      <c r="CB238" s="10" t="s">
        <v>121</v>
      </c>
      <c r="CC238" s="10">
        <v>8.1150000000000002</v>
      </c>
      <c r="CD238" s="10">
        <v>0.27800000000000002</v>
      </c>
      <c r="CE238" s="10">
        <v>0.01</v>
      </c>
      <c r="CF238" s="10" t="s">
        <v>121</v>
      </c>
      <c r="CG238" s="10">
        <v>2E-3</v>
      </c>
      <c r="CH238" s="10">
        <v>2E-3</v>
      </c>
      <c r="CI238" s="10">
        <v>1E-3</v>
      </c>
      <c r="CJ238" s="10">
        <v>0.67200000000000004</v>
      </c>
      <c r="CK238" s="10">
        <v>0.06</v>
      </c>
      <c r="CL238" s="10" t="s">
        <v>121</v>
      </c>
      <c r="CM238" s="10">
        <v>2E-3</v>
      </c>
      <c r="CN238" s="10" t="s">
        <v>121</v>
      </c>
      <c r="CO238" s="10">
        <v>2E-3</v>
      </c>
      <c r="CP238" s="10">
        <v>1.383</v>
      </c>
      <c r="CQ238" s="10">
        <v>0.03</v>
      </c>
      <c r="CR238" s="10" t="s">
        <v>121</v>
      </c>
      <c r="CS238" s="10">
        <v>2E-3</v>
      </c>
      <c r="CT238" s="10">
        <v>5.5670000000000002</v>
      </c>
      <c r="CU238" s="10">
        <v>0.22900000000000001</v>
      </c>
      <c r="CV238" s="10">
        <v>5.2999999999999999E-2</v>
      </c>
      <c r="CW238" s="10">
        <v>1E-3</v>
      </c>
      <c r="CX238" s="10">
        <v>2.7349999999999999</v>
      </c>
      <c r="CY238" s="10">
        <v>3.7999999999999999E-2</v>
      </c>
      <c r="CZ238" s="10" t="s">
        <v>121</v>
      </c>
      <c r="DA238" s="10">
        <v>2E-3</v>
      </c>
      <c r="DB238" s="10">
        <v>3.1E-2</v>
      </c>
      <c r="DC238" s="10">
        <v>1.2E-2</v>
      </c>
      <c r="DD238" s="10" t="s">
        <v>121</v>
      </c>
      <c r="DE238" s="10">
        <v>0.02</v>
      </c>
      <c r="DF238" s="10">
        <v>2.2429999999999999</v>
      </c>
      <c r="DG238" s="10">
        <v>2.3E-2</v>
      </c>
      <c r="DH238" s="10">
        <v>0.03</v>
      </c>
      <c r="DI238" s="98">
        <v>1E-3</v>
      </c>
      <c r="DJ238" s="10">
        <v>5.0000000000000001E-3</v>
      </c>
      <c r="DK238" s="10">
        <v>1E-3</v>
      </c>
      <c r="DL238" s="61" t="str">
        <f t="shared" si="4"/>
        <v>DK II 21.01.2022</v>
      </c>
      <c r="DM238" s="10">
        <v>0.176835962914491</v>
      </c>
      <c r="DN238" s="10">
        <v>1.72260064046123E-3</v>
      </c>
      <c r="DO238" s="10">
        <v>5.2498715270143199E-3</v>
      </c>
      <c r="DP238" s="10">
        <v>1.46728834576326E-2</v>
      </c>
      <c r="DQ238" s="10">
        <v>0.24179659888628499</v>
      </c>
      <c r="DR238" s="10">
        <v>-2.2153906531187499E-3</v>
      </c>
      <c r="DS238" s="10">
        <v>5.9084818875183402E-3</v>
      </c>
      <c r="DT238" s="10">
        <v>-3.7985563588095403E-4</v>
      </c>
      <c r="DU238" s="10">
        <v>4.8724111180018298E-3</v>
      </c>
      <c r="DV238" s="96">
        <v>-8.3216937143883902E-6</v>
      </c>
      <c r="DW238" s="10">
        <v>4.5289374333685697E-2</v>
      </c>
      <c r="DX238" s="10">
        <v>-3.0291859563355599E-4</v>
      </c>
      <c r="DY238" s="10">
        <v>-0.121338520081157</v>
      </c>
      <c r="DZ238" s="10">
        <v>131.97009378446899</v>
      </c>
      <c r="EA238" s="10">
        <v>24.992411925409101</v>
      </c>
      <c r="EB238" s="10">
        <v>9.5603905538141201E-2</v>
      </c>
    </row>
    <row r="239" spans="1:132">
      <c r="A239" s="11">
        <v>44581</v>
      </c>
      <c r="B239" s="64" t="s">
        <v>1014</v>
      </c>
      <c r="C239" s="25" t="s">
        <v>859</v>
      </c>
      <c r="H239" s="3" t="e">
        <f>((F239)/(E239/100))</f>
        <v>#DIV/0!</v>
      </c>
      <c r="I239" s="4" t="e">
        <f>E239/F239</f>
        <v>#DIV/0!</v>
      </c>
      <c r="J239" s="4" t="e">
        <f>100/G239</f>
        <v>#DIV/0!</v>
      </c>
      <c r="N239" s="37" t="e">
        <f>M239/(K239/100)</f>
        <v>#DIV/0!</v>
      </c>
      <c r="O239" s="37" t="e">
        <f>N239/J239</f>
        <v>#DIV/0!</v>
      </c>
      <c r="P239" s="5" t="e">
        <f>M239/(L239/100)</f>
        <v>#DIV/0!</v>
      </c>
      <c r="Q239" s="5" t="e">
        <f>P239*I239</f>
        <v>#DIV/0!</v>
      </c>
      <c r="U239" s="15" t="e">
        <f>100-(T239-R239)/S239*100</f>
        <v>#DIV/0!</v>
      </c>
      <c r="AB239" s="14" t="e">
        <f>((AE239-AC239)*(1000/AD239))*1000</f>
        <v>#DIV/0!</v>
      </c>
      <c r="AF239" s="7" t="e">
        <f>#REF!*0.8</f>
        <v>#REF!</v>
      </c>
      <c r="AH239" s="8" t="e">
        <f>((AG239)*(H239/100))</f>
        <v>#DIV/0!</v>
      </c>
      <c r="AI239" s="7" t="e">
        <f>AG239/AH239</f>
        <v>#DIV/0!</v>
      </c>
      <c r="AK239" s="2">
        <v>1.9E-2</v>
      </c>
      <c r="AP239" s="10">
        <v>0.50800000000000001</v>
      </c>
      <c r="AQ239" s="10">
        <v>8.0000000000000002E-3</v>
      </c>
      <c r="AR239" s="10" t="s">
        <v>121</v>
      </c>
      <c r="AS239" s="10">
        <v>4.0000000000000001E-3</v>
      </c>
      <c r="AT239" s="10">
        <v>0.09</v>
      </c>
      <c r="AU239" s="10">
        <v>4.0000000000000001E-3</v>
      </c>
      <c r="AV239" s="10">
        <v>7.9000000000000001E-2</v>
      </c>
      <c r="AW239" s="10">
        <v>3.0000000000000001E-3</v>
      </c>
      <c r="AX239" s="10">
        <v>3.1E-2</v>
      </c>
      <c r="AY239" s="10">
        <v>2E-3</v>
      </c>
      <c r="AZ239" s="10">
        <v>0.01</v>
      </c>
      <c r="BA239" s="10">
        <v>2E-3</v>
      </c>
      <c r="BB239" s="10">
        <v>0.1</v>
      </c>
      <c r="BC239" s="10">
        <v>3.0000000000000001E-3</v>
      </c>
      <c r="BD239" s="10">
        <v>0.315</v>
      </c>
      <c r="BE239" s="10">
        <v>0.01</v>
      </c>
      <c r="BF239" s="10" t="s">
        <v>121</v>
      </c>
      <c r="BG239" s="10">
        <v>4.0000000000000001E-3</v>
      </c>
      <c r="BH239" s="10" t="s">
        <v>121</v>
      </c>
      <c r="BI239" s="10">
        <v>5.1219999999999999</v>
      </c>
      <c r="BJ239" s="10">
        <v>0.02</v>
      </c>
      <c r="BK239" s="10">
        <v>4.0000000000000001E-3</v>
      </c>
      <c r="BL239" s="10" t="s">
        <v>121</v>
      </c>
      <c r="BM239" s="10">
        <v>2E-3</v>
      </c>
      <c r="BN239" s="10" t="s">
        <v>121</v>
      </c>
      <c r="BO239" s="10">
        <v>1.2E-2</v>
      </c>
      <c r="BP239" s="10">
        <v>62.77</v>
      </c>
      <c r="BQ239" s="10">
        <v>0.17199999999999999</v>
      </c>
      <c r="BR239" s="10" t="s">
        <v>121</v>
      </c>
      <c r="BS239" s="10">
        <v>2E-3</v>
      </c>
      <c r="BT239" s="10">
        <v>0.88600000000000001</v>
      </c>
      <c r="BU239" s="10">
        <v>4.5999999999999999E-2</v>
      </c>
      <c r="BV239" s="10">
        <v>24.265999999999998</v>
      </c>
      <c r="BW239" s="10">
        <v>0.61799999999999999</v>
      </c>
      <c r="BX239" s="10" t="s">
        <v>121</v>
      </c>
      <c r="BY239" s="10">
        <v>4.0000000000000001E-3</v>
      </c>
      <c r="BZ239" s="10">
        <v>3.2250000000000001</v>
      </c>
      <c r="CA239" s="10">
        <v>5.8000000000000003E-2</v>
      </c>
      <c r="CB239" s="10" t="s">
        <v>121</v>
      </c>
      <c r="CC239" s="10">
        <v>42.436</v>
      </c>
      <c r="CD239" s="10" t="s">
        <v>121</v>
      </c>
      <c r="CE239" s="10">
        <v>8.0000000000000002E-3</v>
      </c>
      <c r="CF239" s="10" t="s">
        <v>121</v>
      </c>
      <c r="CG239" s="10">
        <v>2E-3</v>
      </c>
      <c r="CH239" s="10" t="s">
        <v>121</v>
      </c>
      <c r="CI239" s="10">
        <v>2E-3</v>
      </c>
      <c r="CJ239" s="10" t="s">
        <v>121</v>
      </c>
      <c r="CK239" s="10">
        <v>0.35699999999999998</v>
      </c>
      <c r="CL239" s="10" t="s">
        <v>121</v>
      </c>
      <c r="CM239" s="10">
        <v>2E-3</v>
      </c>
      <c r="CN239" s="10">
        <v>1.0999999999999999E-2</v>
      </c>
      <c r="CO239" s="10">
        <v>1E-3</v>
      </c>
      <c r="CP239" s="10">
        <v>4.1369999999999996</v>
      </c>
      <c r="CQ239" s="10">
        <v>0.17799999999999999</v>
      </c>
      <c r="CR239" s="10" t="s">
        <v>121</v>
      </c>
      <c r="CS239" s="10">
        <v>2E-3</v>
      </c>
      <c r="CT239" s="10">
        <v>1.355</v>
      </c>
      <c r="CU239" s="10">
        <v>0.52100000000000002</v>
      </c>
      <c r="CV239" s="10">
        <v>5.0000000000000001E-3</v>
      </c>
      <c r="CW239" s="10">
        <v>1E-3</v>
      </c>
      <c r="CX239" s="10">
        <v>6.0999999999999999E-2</v>
      </c>
      <c r="CY239" s="10">
        <v>6.0000000000000001E-3</v>
      </c>
      <c r="CZ239" s="10" t="s">
        <v>121</v>
      </c>
      <c r="DA239" s="10">
        <v>3.0000000000000001E-3</v>
      </c>
      <c r="DB239" s="10" t="s">
        <v>121</v>
      </c>
      <c r="DC239" s="10">
        <v>3.0000000000000001E-3</v>
      </c>
      <c r="DD239" s="10">
        <v>6.7000000000000004E-2</v>
      </c>
      <c r="DE239" s="10">
        <v>1.0999999999999999E-2</v>
      </c>
      <c r="DF239" s="10">
        <v>1.8660000000000001</v>
      </c>
      <c r="DG239" s="10">
        <v>2.3E-2</v>
      </c>
      <c r="DH239" s="10">
        <v>2E-3</v>
      </c>
      <c r="DI239" s="98">
        <v>1E-3</v>
      </c>
      <c r="DJ239" s="10">
        <v>0.185</v>
      </c>
      <c r="DK239" s="10">
        <v>3.0000000000000001E-3</v>
      </c>
      <c r="DL239" s="61" t="str">
        <f t="shared" si="4"/>
        <v>NL 689696 21.01.2022</v>
      </c>
    </row>
    <row r="240" spans="1:132">
      <c r="A240" s="11">
        <v>44581</v>
      </c>
      <c r="B240" s="64" t="s">
        <v>1016</v>
      </c>
      <c r="C240" s="25" t="s">
        <v>859</v>
      </c>
      <c r="H240" s="3" t="e">
        <f>((F240)/(E240/100))</f>
        <v>#DIV/0!</v>
      </c>
      <c r="I240" s="4" t="e">
        <f>E240/F240</f>
        <v>#DIV/0!</v>
      </c>
      <c r="J240" s="4" t="e">
        <f>100/G240</f>
        <v>#DIV/0!</v>
      </c>
      <c r="N240" s="37" t="e">
        <f>M240/(K240/100)</f>
        <v>#DIV/0!</v>
      </c>
      <c r="O240" s="37" t="e">
        <f>N240/J240</f>
        <v>#DIV/0!</v>
      </c>
      <c r="P240" s="5" t="e">
        <f>M240/(L240/100)</f>
        <v>#DIV/0!</v>
      </c>
      <c r="Q240" s="5" t="e">
        <f>P240*I240</f>
        <v>#DIV/0!</v>
      </c>
      <c r="U240" s="15" t="e">
        <f>100-(T240-R240)/S240*100</f>
        <v>#DIV/0!</v>
      </c>
      <c r="V240" s="21">
        <v>204.8</v>
      </c>
      <c r="X240" s="2">
        <v>9.07</v>
      </c>
      <c r="Y240" s="2">
        <v>4.32</v>
      </c>
      <c r="Z240" s="20" t="s">
        <v>907</v>
      </c>
      <c r="AB240" s="14" t="e">
        <f>((AE240-AC240)*(1000/AD240))*1000</f>
        <v>#DIV/0!</v>
      </c>
      <c r="AF240" s="7" t="e">
        <f>#REF!*0.8</f>
        <v>#REF!</v>
      </c>
      <c r="AH240" s="8" t="e">
        <f>((AG240)*(H240/100))</f>
        <v>#DIV/0!</v>
      </c>
      <c r="AI240" s="7" t="e">
        <f>AG240/AH240</f>
        <v>#DIV/0!</v>
      </c>
      <c r="AJ240" s="6">
        <v>116.8</v>
      </c>
      <c r="AK240" s="2">
        <v>2.1999999999999999E-2</v>
      </c>
      <c r="AM240" s="21">
        <v>35.409999999999997</v>
      </c>
      <c r="AN240" s="21">
        <v>28.36</v>
      </c>
      <c r="AP240" s="10">
        <v>0.189</v>
      </c>
      <c r="AQ240" s="10">
        <v>1.4E-2</v>
      </c>
      <c r="AR240" s="10">
        <v>4.5999999999999999E-2</v>
      </c>
      <c r="AS240" s="10">
        <v>4.0000000000000001E-3</v>
      </c>
      <c r="AT240" s="10">
        <v>0.127</v>
      </c>
      <c r="AU240" s="10">
        <v>1.2E-2</v>
      </c>
      <c r="AV240" s="10">
        <v>5.6000000000000001E-2</v>
      </c>
      <c r="AW240" s="10">
        <v>6.0000000000000001E-3</v>
      </c>
      <c r="AX240" s="10">
        <v>8.0000000000000002E-3</v>
      </c>
      <c r="AY240" s="10">
        <v>1E-3</v>
      </c>
      <c r="AZ240" s="10">
        <v>7.9000000000000001E-2</v>
      </c>
      <c r="BA240" s="10">
        <v>4.0000000000000001E-3</v>
      </c>
      <c r="BB240" s="10">
        <v>0.11600000000000001</v>
      </c>
      <c r="BC240" s="10">
        <v>7.0000000000000001E-3</v>
      </c>
      <c r="BD240" s="10">
        <v>2.7040000000000002</v>
      </c>
      <c r="BE240" s="10">
        <v>8.6999999999999994E-2</v>
      </c>
      <c r="BF240" s="10" t="s">
        <v>121</v>
      </c>
      <c r="BG240" s="10">
        <v>1.2999999999999999E-2</v>
      </c>
      <c r="BH240" s="10">
        <v>4.0179999999999998</v>
      </c>
      <c r="BI240" s="10">
        <v>2.202</v>
      </c>
      <c r="BJ240" s="10" t="s">
        <v>121</v>
      </c>
      <c r="BK240" s="10">
        <v>4.0000000000000001E-3</v>
      </c>
      <c r="BL240" s="10" t="s">
        <v>121</v>
      </c>
      <c r="BM240" s="10">
        <v>2E-3</v>
      </c>
      <c r="BN240" s="10">
        <v>0.29799999999999999</v>
      </c>
      <c r="BO240" s="10">
        <v>3.3000000000000002E-2</v>
      </c>
      <c r="BP240" s="10">
        <v>60.017000000000003</v>
      </c>
      <c r="BQ240" s="10">
        <v>0.17499999999999999</v>
      </c>
      <c r="BR240" s="10">
        <v>3.0000000000000001E-3</v>
      </c>
      <c r="BS240" s="10">
        <v>1E-3</v>
      </c>
      <c r="BT240" s="10">
        <v>17.475000000000001</v>
      </c>
      <c r="BU240" s="10">
        <v>0.373</v>
      </c>
      <c r="BV240" s="10">
        <v>1.966</v>
      </c>
      <c r="BW240" s="10">
        <v>0.255</v>
      </c>
      <c r="BX240" s="10" t="s">
        <v>121</v>
      </c>
      <c r="BY240" s="10">
        <v>1.2E-2</v>
      </c>
      <c r="BZ240" s="10">
        <v>2.141</v>
      </c>
      <c r="CA240" s="10">
        <v>8.1000000000000003E-2</v>
      </c>
      <c r="CB240" s="10" t="s">
        <v>121</v>
      </c>
      <c r="CC240" s="10">
        <v>25.042000000000002</v>
      </c>
      <c r="CD240" s="10">
        <v>0.16</v>
      </c>
      <c r="CE240" s="10">
        <v>8.9999999999999993E-3</v>
      </c>
      <c r="CF240" s="10">
        <v>1.9E-2</v>
      </c>
      <c r="CG240" s="10">
        <v>2E-3</v>
      </c>
      <c r="CH240" s="10">
        <v>2E-3</v>
      </c>
      <c r="CI240" s="10">
        <v>1E-3</v>
      </c>
      <c r="CJ240" s="10" t="s">
        <v>121</v>
      </c>
      <c r="CK240" s="10">
        <v>4.141</v>
      </c>
      <c r="CL240" s="10" t="s">
        <v>121</v>
      </c>
      <c r="CM240" s="10">
        <v>2E-3</v>
      </c>
      <c r="CN240" s="10">
        <v>5.0000000000000001E-3</v>
      </c>
      <c r="CO240" s="10">
        <v>1E-3</v>
      </c>
      <c r="CP240" s="10">
        <v>7.8289999999999997</v>
      </c>
      <c r="CQ240" s="10">
        <v>0.46300000000000002</v>
      </c>
      <c r="CR240" s="10" t="s">
        <v>121</v>
      </c>
      <c r="CS240" s="10">
        <v>2E-3</v>
      </c>
      <c r="CT240" s="10" t="s">
        <v>121</v>
      </c>
      <c r="CU240" s="10">
        <v>59.557000000000002</v>
      </c>
      <c r="CV240" s="10">
        <v>4.2999999999999997E-2</v>
      </c>
      <c r="CW240" s="10">
        <v>3.0000000000000001E-3</v>
      </c>
      <c r="CX240" s="10">
        <v>1.0089999999999999</v>
      </c>
      <c r="CY240" s="10">
        <v>3.6999999999999998E-2</v>
      </c>
      <c r="CZ240" s="10" t="s">
        <v>121</v>
      </c>
      <c r="DA240" s="10">
        <v>2E-3</v>
      </c>
      <c r="DB240" s="10">
        <v>1.2999999999999999E-2</v>
      </c>
      <c r="DC240" s="10">
        <v>6.0000000000000001E-3</v>
      </c>
      <c r="DD240" s="10" t="s">
        <v>121</v>
      </c>
      <c r="DE240" s="10">
        <v>1.4999999999999999E-2</v>
      </c>
      <c r="DF240" s="10">
        <v>1.5960000000000001</v>
      </c>
      <c r="DG240" s="10">
        <v>0.09</v>
      </c>
      <c r="DH240" s="10">
        <v>5.2999999999999999E-2</v>
      </c>
      <c r="DI240" s="98">
        <v>4.0000000000000001E-3</v>
      </c>
      <c r="DJ240" s="10">
        <v>1.4E-2</v>
      </c>
      <c r="DK240" s="10">
        <v>1E-3</v>
      </c>
      <c r="DL240" s="61" t="str">
        <f t="shared" si="4"/>
        <v>22-0011 21.01.2022</v>
      </c>
    </row>
    <row r="241" spans="1:132">
      <c r="A241" s="11">
        <v>44581</v>
      </c>
      <c r="B241" s="64" t="s">
        <v>1017</v>
      </c>
      <c r="C241" s="25" t="s">
        <v>859</v>
      </c>
      <c r="H241" s="3" t="e">
        <f>((F241)/(E241/100))</f>
        <v>#DIV/0!</v>
      </c>
      <c r="I241" s="4" t="e">
        <f>E241/F241</f>
        <v>#DIV/0!</v>
      </c>
      <c r="J241" s="4" t="e">
        <f>100/G241</f>
        <v>#DIV/0!</v>
      </c>
      <c r="N241" s="37" t="e">
        <f>M241/(K241/100)</f>
        <v>#DIV/0!</v>
      </c>
      <c r="O241" s="37" t="e">
        <f>N241/J241</f>
        <v>#DIV/0!</v>
      </c>
      <c r="P241" s="5" t="e">
        <f>M241/(L241/100)</f>
        <v>#DIV/0!</v>
      </c>
      <c r="Q241" s="5" t="e">
        <f>P241*I241</f>
        <v>#DIV/0!</v>
      </c>
      <c r="U241" s="15" t="e">
        <f>100-(T241-R241)/S241*100</f>
        <v>#DIV/0!</v>
      </c>
      <c r="AB241" s="14" t="e">
        <f>((AE241-AC241)*(1000/AD241))*1000</f>
        <v>#DIV/0!</v>
      </c>
      <c r="AF241" s="7" t="e">
        <f>#REF!*0.8</f>
        <v>#REF!</v>
      </c>
      <c r="AH241" s="8" t="e">
        <f>((AG241)*(H241/100))</f>
        <v>#DIV/0!</v>
      </c>
      <c r="AI241" s="7" t="e">
        <f>AG241/AH241</f>
        <v>#DIV/0!</v>
      </c>
      <c r="AK241" s="2">
        <v>2.8000000000000001E-2</v>
      </c>
      <c r="AP241" s="10">
        <v>3.4000000000000002E-2</v>
      </c>
      <c r="AQ241" s="10">
        <v>1E-3</v>
      </c>
      <c r="AR241" s="10">
        <v>1.7999999999999999E-2</v>
      </c>
      <c r="AS241" s="10">
        <v>3.0000000000000001E-3</v>
      </c>
      <c r="AT241" s="10">
        <v>1.0999999999999999E-2</v>
      </c>
      <c r="AU241" s="10">
        <v>2E-3</v>
      </c>
      <c r="AV241" s="10">
        <v>1.9E-2</v>
      </c>
      <c r="AW241" s="10">
        <v>2E-3</v>
      </c>
      <c r="AX241" s="10" t="s">
        <v>121</v>
      </c>
      <c r="AY241" s="10">
        <v>2E-3</v>
      </c>
      <c r="AZ241" s="10">
        <v>2.7E-2</v>
      </c>
      <c r="BA241" s="10">
        <v>2E-3</v>
      </c>
      <c r="BB241" s="10">
        <v>0.13700000000000001</v>
      </c>
      <c r="BC241" s="10">
        <v>3.0000000000000001E-3</v>
      </c>
      <c r="BD241" s="10">
        <v>3.6080000000000001</v>
      </c>
      <c r="BE241" s="10">
        <v>2.7E-2</v>
      </c>
      <c r="BF241" s="10" t="s">
        <v>121</v>
      </c>
      <c r="BG241" s="10">
        <v>4.0000000000000001E-3</v>
      </c>
      <c r="BH241" s="10">
        <v>3.1379999999999999</v>
      </c>
      <c r="BI241" s="10">
        <v>0.80700000000000005</v>
      </c>
      <c r="BJ241" s="10">
        <v>2E-3</v>
      </c>
      <c r="BK241" s="10">
        <v>1E-3</v>
      </c>
      <c r="BL241" s="10" t="s">
        <v>121</v>
      </c>
      <c r="BM241" s="10">
        <v>2E-3</v>
      </c>
      <c r="BN241" s="10">
        <v>0.13800000000000001</v>
      </c>
      <c r="BO241" s="10">
        <v>7.0000000000000001E-3</v>
      </c>
      <c r="BP241" s="10">
        <v>68.236999999999995</v>
      </c>
      <c r="BQ241" s="10">
        <v>0.11700000000000001</v>
      </c>
      <c r="BR241" s="10">
        <v>4.0000000000000001E-3</v>
      </c>
      <c r="BS241" s="10">
        <v>1E-3</v>
      </c>
      <c r="BT241" s="10">
        <v>10.747</v>
      </c>
      <c r="BU241" s="10">
        <v>0.114</v>
      </c>
      <c r="BV241" s="10">
        <v>0.78700000000000003</v>
      </c>
      <c r="BW241" s="10">
        <v>1.7999999999999999E-2</v>
      </c>
      <c r="BX241" s="10" t="s">
        <v>121</v>
      </c>
      <c r="BY241" s="10">
        <v>1.0999999999999999E-2</v>
      </c>
      <c r="BZ241" s="10">
        <v>0.82399999999999995</v>
      </c>
      <c r="CA241" s="10">
        <v>2.9000000000000001E-2</v>
      </c>
      <c r="CB241" s="10" t="s">
        <v>121</v>
      </c>
      <c r="CC241" s="10">
        <v>9.2240000000000002</v>
      </c>
      <c r="CD241" s="10">
        <v>0.10199999999999999</v>
      </c>
      <c r="CE241" s="10">
        <v>6.0000000000000001E-3</v>
      </c>
      <c r="CF241" s="10" t="s">
        <v>121</v>
      </c>
      <c r="CG241" s="10">
        <v>2E-3</v>
      </c>
      <c r="CH241" s="10" t="s">
        <v>121</v>
      </c>
      <c r="CI241" s="10">
        <v>2E-3</v>
      </c>
      <c r="CJ241" s="10">
        <v>0.76200000000000001</v>
      </c>
      <c r="CK241" s="10">
        <v>6.8000000000000005E-2</v>
      </c>
      <c r="CL241" s="10" t="s">
        <v>121</v>
      </c>
      <c r="CM241" s="10">
        <v>2E-3</v>
      </c>
      <c r="CN241" s="10">
        <v>3.0000000000000001E-3</v>
      </c>
      <c r="CO241" s="10">
        <v>1E-3</v>
      </c>
      <c r="CP241" s="10">
        <v>1.4510000000000001</v>
      </c>
      <c r="CQ241" s="10">
        <v>3.3000000000000002E-2</v>
      </c>
      <c r="CR241" s="10" t="s">
        <v>121</v>
      </c>
      <c r="CS241" s="10">
        <v>2E-3</v>
      </c>
      <c r="CT241" s="10">
        <v>8.9369999999999994</v>
      </c>
      <c r="CU241" s="10">
        <v>0.28499999999999998</v>
      </c>
      <c r="CV241" s="10">
        <v>3.1E-2</v>
      </c>
      <c r="CW241" s="10">
        <v>1E-3</v>
      </c>
      <c r="CX241" s="10">
        <v>0.65300000000000002</v>
      </c>
      <c r="CY241" s="10">
        <v>1.4999999999999999E-2</v>
      </c>
      <c r="CZ241" s="10" t="s">
        <v>121</v>
      </c>
      <c r="DA241" s="10">
        <v>2E-3</v>
      </c>
      <c r="DB241" s="10">
        <v>6.0999999999999999E-2</v>
      </c>
      <c r="DC241" s="10">
        <v>5.0000000000000001E-3</v>
      </c>
      <c r="DD241" s="10" t="s">
        <v>121</v>
      </c>
      <c r="DE241" s="10">
        <v>5.0000000000000001E-3</v>
      </c>
      <c r="DF241" s="10">
        <v>0.24099999999999999</v>
      </c>
      <c r="DG241" s="10">
        <v>3.0000000000000001E-3</v>
      </c>
      <c r="DH241" s="10">
        <v>1.4E-2</v>
      </c>
      <c r="DI241" s="98">
        <v>1E-3</v>
      </c>
      <c r="DJ241" s="10">
        <v>8.9999999999999993E-3</v>
      </c>
      <c r="DK241" s="10">
        <v>1E-3</v>
      </c>
      <c r="DL241" s="61" t="str">
        <f t="shared" si="4"/>
        <v>ENE 2600 21.01.2022</v>
      </c>
      <c r="DM241" s="10">
        <v>-0.109777459080838</v>
      </c>
      <c r="DN241" s="10">
        <v>-1.2901268854832099E-3</v>
      </c>
      <c r="DO241" s="10">
        <v>2.0252351249791002E-3</v>
      </c>
      <c r="DP241" s="10">
        <v>2.5542689939317801E-2</v>
      </c>
      <c r="DQ241" s="10">
        <v>5.5519983782430997E-2</v>
      </c>
      <c r="DR241" s="10">
        <v>-0.201630563694537</v>
      </c>
      <c r="DS241" s="10">
        <v>7.6355832357598002E-3</v>
      </c>
      <c r="DT241" s="10">
        <v>1.9301280359172101E-3</v>
      </c>
      <c r="DU241" s="10">
        <v>3.99894959350631E-3</v>
      </c>
      <c r="DV241" s="10">
        <v>-0.20572178221690501</v>
      </c>
      <c r="DW241" s="10">
        <v>0.29973960014498302</v>
      </c>
      <c r="DX241" s="10">
        <v>-1.7213818450544299E-2</v>
      </c>
      <c r="DY241" s="10">
        <v>-1.41723775136454</v>
      </c>
      <c r="DZ241" s="10">
        <v>40.645055467500299</v>
      </c>
      <c r="EA241" s="10">
        <v>33.553171569311601</v>
      </c>
      <c r="EB241" s="10">
        <v>-0.10094480196535301</v>
      </c>
    </row>
    <row r="242" spans="1:132">
      <c r="A242" s="11">
        <v>44582</v>
      </c>
      <c r="B242" s="64"/>
      <c r="C242" s="25" t="s">
        <v>124</v>
      </c>
      <c r="D242" s="21">
        <v>27</v>
      </c>
      <c r="E242" s="2">
        <v>100</v>
      </c>
      <c r="F242" s="2">
        <v>73</v>
      </c>
      <c r="H242" s="3">
        <f>((F242)/(E242/100))</f>
        <v>73</v>
      </c>
      <c r="I242" s="4">
        <f>E242/F242</f>
        <v>1.3698630136986301</v>
      </c>
      <c r="J242" s="4" t="e">
        <f>100/G242</f>
        <v>#DIV/0!</v>
      </c>
      <c r="N242" s="37" t="e">
        <f>M242/(K242/100)</f>
        <v>#DIV/0!</v>
      </c>
      <c r="O242" s="37" t="e">
        <f>N242/J242</f>
        <v>#DIV/0!</v>
      </c>
      <c r="P242" s="5" t="e">
        <f>M242/(L242/100)</f>
        <v>#DIV/0!</v>
      </c>
      <c r="Q242" s="5" t="e">
        <f>P242*I242</f>
        <v>#DIV/0!</v>
      </c>
      <c r="U242" s="15" t="e">
        <f>100-(T242-R242)/S242*100</f>
        <v>#DIV/0!</v>
      </c>
      <c r="V242" s="21">
        <v>0.98299999999999998</v>
      </c>
      <c r="X242" s="2">
        <v>10.93</v>
      </c>
      <c r="Y242" s="2">
        <v>4.8099999999999996</v>
      </c>
      <c r="Z242" s="21">
        <v>896</v>
      </c>
      <c r="AB242" s="14" t="e">
        <f>((AE242-AC242)*(1000/AD242))*1000</f>
        <v>#DIV/0!</v>
      </c>
      <c r="AF242" s="7" t="e">
        <f>#REF!*0.8</f>
        <v>#REF!</v>
      </c>
      <c r="AG242" s="2">
        <v>137</v>
      </c>
      <c r="AH242" s="8">
        <f>((AG242)*(H242/100))</f>
        <v>100.00999999999999</v>
      </c>
      <c r="AI242" s="7">
        <f>AG242/AH242</f>
        <v>1.3698630136986303</v>
      </c>
      <c r="AJ242" s="6">
        <v>11.33</v>
      </c>
      <c r="AK242" s="2">
        <v>0.24199999999999999</v>
      </c>
      <c r="AM242" s="21">
        <v>7.04</v>
      </c>
      <c r="AN242" s="21">
        <v>2.0699999999999998</v>
      </c>
      <c r="AO242" s="20" t="s">
        <v>1007</v>
      </c>
      <c r="DI242" s="99"/>
      <c r="DL242" s="61">
        <f t="shared" si="4"/>
        <v>0</v>
      </c>
    </row>
    <row r="243" spans="1:132">
      <c r="A243" s="11">
        <v>44582</v>
      </c>
      <c r="B243" s="64"/>
      <c r="C243" s="25" t="s">
        <v>727</v>
      </c>
      <c r="H243" s="3" t="e">
        <f>((F243)/(E243/100))</f>
        <v>#DIV/0!</v>
      </c>
      <c r="I243" s="4" t="e">
        <f>E243/F243</f>
        <v>#DIV/0!</v>
      </c>
      <c r="J243" s="4" t="e">
        <f>100/G243</f>
        <v>#DIV/0!</v>
      </c>
      <c r="N243" s="37" t="e">
        <f>M243/(K243/100)</f>
        <v>#DIV/0!</v>
      </c>
      <c r="O243" s="37" t="e">
        <f>N243/J243</f>
        <v>#DIV/0!</v>
      </c>
      <c r="P243" s="5" t="e">
        <f>M243/(L243/100)</f>
        <v>#DIV/0!</v>
      </c>
      <c r="Q243" s="5" t="e">
        <f>P243*I243</f>
        <v>#DIV/0!</v>
      </c>
      <c r="U243" s="15" t="e">
        <f>100-(T243-R243)/S243*100</f>
        <v>#DIV/0!</v>
      </c>
      <c r="AB243" s="14" t="e">
        <f>((AE243-AC243)*(1000/AD243))*1000</f>
        <v>#DIV/0!</v>
      </c>
      <c r="AF243" s="7" t="e">
        <f>#REF!*0.8</f>
        <v>#REF!</v>
      </c>
      <c r="AH243" s="8" t="e">
        <f>((AG243)*(H243/100))</f>
        <v>#DIV/0!</v>
      </c>
      <c r="AI243" s="7" t="e">
        <f>AG243/AH243</f>
        <v>#DIV/0!</v>
      </c>
      <c r="AO243" s="20" t="s">
        <v>1006</v>
      </c>
      <c r="AP243" s="10">
        <v>0.19800000000000001</v>
      </c>
      <c r="AQ243" s="10">
        <v>2E-3</v>
      </c>
      <c r="AR243" s="10">
        <v>2.8000000000000001E-2</v>
      </c>
      <c r="AS243" s="10">
        <v>2E-3</v>
      </c>
      <c r="AT243" s="10" t="s">
        <v>121</v>
      </c>
      <c r="AU243" s="10">
        <v>3.0000000000000001E-3</v>
      </c>
      <c r="AV243" s="10">
        <v>7.0000000000000001E-3</v>
      </c>
      <c r="AW243" s="10">
        <v>1E-3</v>
      </c>
      <c r="AX243" s="10">
        <v>1.7000000000000001E-2</v>
      </c>
      <c r="AY243" s="10">
        <v>1E-3</v>
      </c>
      <c r="AZ243" s="10">
        <v>3.5000000000000003E-2</v>
      </c>
      <c r="BA243" s="10">
        <v>2E-3</v>
      </c>
      <c r="BB243" s="10">
        <v>0.115</v>
      </c>
      <c r="BC243" s="10">
        <v>2E-3</v>
      </c>
      <c r="BD243" s="10">
        <v>1.67</v>
      </c>
      <c r="BE243" s="10">
        <v>1.6E-2</v>
      </c>
      <c r="BF243" s="10" t="s">
        <v>121</v>
      </c>
      <c r="BG243" s="10">
        <v>2E-3</v>
      </c>
      <c r="BH243" s="10">
        <v>1.3180000000000001</v>
      </c>
      <c r="BI243" s="10">
        <v>0.66200000000000003</v>
      </c>
      <c r="BJ243" s="10">
        <v>4.0000000000000001E-3</v>
      </c>
      <c r="BK243" s="10">
        <v>2E-3</v>
      </c>
      <c r="BL243" s="10" t="s">
        <v>121</v>
      </c>
      <c r="BM243" s="10">
        <v>2E-3</v>
      </c>
      <c r="BN243" s="10">
        <v>2.1999999999999999E-2</v>
      </c>
      <c r="BO243" s="10">
        <v>5.0000000000000001E-3</v>
      </c>
      <c r="BP243" s="10">
        <v>73.942999999999998</v>
      </c>
      <c r="BQ243" s="10">
        <v>9.2999999999999999E-2</v>
      </c>
      <c r="BR243" s="10" t="s">
        <v>121</v>
      </c>
      <c r="BS243" s="10">
        <v>2E-3</v>
      </c>
      <c r="BT243" s="10">
        <v>11.603999999999999</v>
      </c>
      <c r="BU243" s="10">
        <v>0.106</v>
      </c>
      <c r="BV243" s="10">
        <v>1.3939999999999999</v>
      </c>
      <c r="BW243" s="10">
        <v>2.7E-2</v>
      </c>
      <c r="BX243" s="10" t="s">
        <v>121</v>
      </c>
      <c r="BY243" s="10">
        <v>6.0000000000000001E-3</v>
      </c>
      <c r="BZ243" s="10">
        <v>0.628</v>
      </c>
      <c r="CA243" s="10">
        <v>2.1999999999999999E-2</v>
      </c>
      <c r="CB243" s="10" t="s">
        <v>121</v>
      </c>
      <c r="CC243" s="10">
        <v>10.337</v>
      </c>
      <c r="CD243" s="10">
        <v>5.8999999999999997E-2</v>
      </c>
      <c r="CE243" s="10">
        <v>5.0000000000000001E-3</v>
      </c>
      <c r="CF243" s="10">
        <v>2E-3</v>
      </c>
      <c r="CG243" s="10">
        <v>1E-3</v>
      </c>
      <c r="CH243" s="10" t="s">
        <v>121</v>
      </c>
      <c r="CI243" s="10">
        <v>2E-3</v>
      </c>
      <c r="CJ243" s="10">
        <v>0.16800000000000001</v>
      </c>
      <c r="CK243" s="10">
        <v>6.8000000000000005E-2</v>
      </c>
      <c r="CL243" s="10" t="s">
        <v>121</v>
      </c>
      <c r="CM243" s="10">
        <v>2E-3</v>
      </c>
      <c r="CN243" s="10">
        <v>6.0000000000000001E-3</v>
      </c>
      <c r="CO243" s="10">
        <v>1E-3</v>
      </c>
      <c r="CP243" s="10">
        <v>2.1549999999999998</v>
      </c>
      <c r="CQ243" s="10">
        <v>4.3999999999999997E-2</v>
      </c>
      <c r="CR243" s="10" t="s">
        <v>121</v>
      </c>
      <c r="CS243" s="10">
        <v>2E-3</v>
      </c>
      <c r="CT243" s="10">
        <v>5.8760000000000003</v>
      </c>
      <c r="CU243" s="10">
        <v>0.28100000000000003</v>
      </c>
      <c r="CV243" s="10">
        <v>1.4E-2</v>
      </c>
      <c r="CW243" s="10">
        <v>1E-3</v>
      </c>
      <c r="CX243" s="10">
        <v>0.17899999999999999</v>
      </c>
      <c r="CY243" s="10">
        <v>8.9999999999999993E-3</v>
      </c>
      <c r="CZ243" s="10" t="s">
        <v>121</v>
      </c>
      <c r="DA243" s="10">
        <v>2E-3</v>
      </c>
      <c r="DB243" s="10">
        <v>5.6000000000000001E-2</v>
      </c>
      <c r="DC243" s="10">
        <v>4.0000000000000001E-3</v>
      </c>
      <c r="DD243" s="10" t="s">
        <v>121</v>
      </c>
      <c r="DE243" s="10">
        <v>7.0000000000000001E-3</v>
      </c>
      <c r="DF243" s="10">
        <v>0.48299999999999998</v>
      </c>
      <c r="DG243" s="10">
        <v>5.0000000000000001E-3</v>
      </c>
      <c r="DH243" s="10">
        <v>5.0000000000000001E-3</v>
      </c>
      <c r="DI243" s="98">
        <v>1E-3</v>
      </c>
      <c r="DJ243" s="10">
        <v>1.2E-2</v>
      </c>
      <c r="DK243" s="10">
        <v>1E-3</v>
      </c>
      <c r="DL243" s="61" t="str">
        <f t="shared" si="4"/>
        <v>DK III W1 21.01.2022</v>
      </c>
      <c r="DM243" s="10">
        <v>0.15773167945460101</v>
      </c>
      <c r="DN243" s="10">
        <v>7.4674817020543398E-3</v>
      </c>
      <c r="DO243" s="10">
        <v>5.1894765326798202E-2</v>
      </c>
      <c r="DP243" s="10">
        <v>7.62469524960592E-2</v>
      </c>
      <c r="DQ243" s="10">
        <v>1.01477670385584</v>
      </c>
      <c r="DR243" s="10">
        <v>0.70847481706484805</v>
      </c>
      <c r="DS243" s="10">
        <v>3.3978816867574799E-2</v>
      </c>
      <c r="DT243" s="10">
        <v>-3.44669970713196E-4</v>
      </c>
      <c r="DU243" s="10">
        <v>8.4442728207219792E-3</v>
      </c>
      <c r="DV243" s="10">
        <v>0.237988481277499</v>
      </c>
      <c r="DW243" s="10">
        <v>0.16248106051980701</v>
      </c>
      <c r="DX243" s="10">
        <v>3.4541873455290698E-3</v>
      </c>
      <c r="DY243" s="10">
        <v>-0.36232018434181401</v>
      </c>
      <c r="DZ243" s="10">
        <v>380.178235040944</v>
      </c>
      <c r="EA243" s="10">
        <v>1028.4892140008501</v>
      </c>
      <c r="EB243" s="10">
        <v>2.0302739442414599</v>
      </c>
    </row>
    <row r="244" spans="1:132">
      <c r="A244" s="11">
        <v>44582</v>
      </c>
      <c r="B244" s="64" t="s">
        <v>1009</v>
      </c>
      <c r="C244" s="25" t="s">
        <v>1008</v>
      </c>
      <c r="H244" s="3" t="e">
        <f>((F244)/(E244/100))</f>
        <v>#DIV/0!</v>
      </c>
      <c r="I244" s="4" t="e">
        <f>E244/F244</f>
        <v>#DIV/0!</v>
      </c>
      <c r="J244" s="4" t="e">
        <f>100/G244</f>
        <v>#DIV/0!</v>
      </c>
      <c r="N244" s="37" t="e">
        <f>M244/(K244/100)</f>
        <v>#DIV/0!</v>
      </c>
      <c r="O244" s="37" t="e">
        <f>N244/J244</f>
        <v>#DIV/0!</v>
      </c>
      <c r="P244" s="5" t="e">
        <f>M244/(L244/100)</f>
        <v>#DIV/0!</v>
      </c>
      <c r="Q244" s="5" t="e">
        <f>P244*I244</f>
        <v>#DIV/0!</v>
      </c>
      <c r="U244" s="15" t="e">
        <f>100-(T244-R244)/S244*100</f>
        <v>#DIV/0!</v>
      </c>
      <c r="AB244" s="14" t="e">
        <f>((AE244-AC244)*(1000/AD244))*1000</f>
        <v>#DIV/0!</v>
      </c>
      <c r="AF244" s="7" t="e">
        <f>#REF!*0.8</f>
        <v>#REF!</v>
      </c>
      <c r="AH244" s="8" t="e">
        <f>((AG244)*(H244/100))</f>
        <v>#DIV/0!</v>
      </c>
      <c r="AI244" s="7" t="e">
        <f>AG244/AH244</f>
        <v>#DIV/0!</v>
      </c>
      <c r="AO244" s="20" t="s">
        <v>1010</v>
      </c>
      <c r="DI244" s="99"/>
      <c r="DL244" s="61">
        <f t="shared" si="4"/>
        <v>0</v>
      </c>
    </row>
    <row r="245" spans="1:132">
      <c r="A245" s="11">
        <v>44582</v>
      </c>
      <c r="B245" s="64" t="s">
        <v>372</v>
      </c>
      <c r="C245" s="25" t="s">
        <v>125</v>
      </c>
      <c r="D245" s="21">
        <v>28</v>
      </c>
      <c r="E245" s="2">
        <v>100</v>
      </c>
      <c r="F245" s="2">
        <v>72</v>
      </c>
      <c r="H245" s="3">
        <f>((F245)/(E245/100))</f>
        <v>72</v>
      </c>
      <c r="I245" s="4">
        <f>E245/F245</f>
        <v>1.3888888888888888</v>
      </c>
      <c r="J245" s="4" t="e">
        <f>100/G245</f>
        <v>#DIV/0!</v>
      </c>
      <c r="N245" s="37" t="e">
        <f>M245/(K245/100)</f>
        <v>#DIV/0!</v>
      </c>
      <c r="O245" s="37" t="e">
        <f>N245/J245</f>
        <v>#DIV/0!</v>
      </c>
      <c r="P245" s="5" t="e">
        <f>M245/(L245/100)</f>
        <v>#DIV/0!</v>
      </c>
      <c r="Q245" s="5" t="e">
        <f>P245*I245</f>
        <v>#DIV/0!</v>
      </c>
      <c r="U245" s="15" t="e">
        <f>100-(T245-R245)/S245*100</f>
        <v>#DIV/0!</v>
      </c>
      <c r="V245" s="21">
        <v>0.41199999999999998</v>
      </c>
      <c r="X245" s="2">
        <v>11.37</v>
      </c>
      <c r="Y245" s="2">
        <v>6.15</v>
      </c>
      <c r="Z245" s="21">
        <v>1426</v>
      </c>
      <c r="AB245" s="14" t="e">
        <f>((AE245-AC245)*(1000/AD245))*1000</f>
        <v>#DIV/0!</v>
      </c>
      <c r="AF245" s="7" t="e">
        <f>#REF!*0.8</f>
        <v>#REF!</v>
      </c>
      <c r="AG245" s="2">
        <v>139</v>
      </c>
      <c r="AH245" s="8">
        <f>((AG245)*(H245/100))</f>
        <v>100.08</v>
      </c>
      <c r="AI245" s="7">
        <f>AG245/AH245</f>
        <v>1.3888888888888888</v>
      </c>
      <c r="AJ245" s="6">
        <v>55.76</v>
      </c>
      <c r="AK245" s="2">
        <v>5.6000000000000001E-2</v>
      </c>
      <c r="AO245" s="20" t="s">
        <v>1011</v>
      </c>
      <c r="AP245" s="10">
        <v>0.14399999999999999</v>
      </c>
      <c r="AQ245" s="10">
        <v>2E-3</v>
      </c>
      <c r="AR245" s="10" t="s">
        <v>121</v>
      </c>
      <c r="AS245" s="10">
        <v>4.0000000000000001E-3</v>
      </c>
      <c r="AT245" s="10">
        <v>6.4000000000000001E-2</v>
      </c>
      <c r="AU245" s="10">
        <v>3.0000000000000001E-3</v>
      </c>
      <c r="AV245" s="10">
        <v>4.4999999999999998E-2</v>
      </c>
      <c r="AW245" s="10">
        <v>2E-3</v>
      </c>
      <c r="AX245" s="10">
        <v>8.9999999999999993E-3</v>
      </c>
      <c r="AY245" s="10">
        <v>1E-3</v>
      </c>
      <c r="AZ245" s="10">
        <v>0.02</v>
      </c>
      <c r="BA245" s="10">
        <v>2E-3</v>
      </c>
      <c r="BB245" s="10">
        <v>5.5E-2</v>
      </c>
      <c r="BC245" s="10">
        <v>2E-3</v>
      </c>
      <c r="BD245" s="10">
        <v>0.34599999999999997</v>
      </c>
      <c r="BE245" s="10">
        <v>8.0000000000000002E-3</v>
      </c>
      <c r="BF245" s="10" t="s">
        <v>121</v>
      </c>
      <c r="BG245" s="10">
        <v>8.0000000000000002E-3</v>
      </c>
      <c r="BH245" s="10" t="s">
        <v>121</v>
      </c>
      <c r="BI245" s="10">
        <v>2.1160000000000001</v>
      </c>
      <c r="BJ245" s="10" t="s">
        <v>121</v>
      </c>
      <c r="BK245" s="10">
        <v>3.0000000000000001E-3</v>
      </c>
      <c r="BL245" s="10" t="s">
        <v>121</v>
      </c>
      <c r="BM245" s="10">
        <v>2E-3</v>
      </c>
      <c r="BN245" s="10">
        <v>7.0999999999999994E-2</v>
      </c>
      <c r="BO245" s="10">
        <v>7.0000000000000001E-3</v>
      </c>
      <c r="BP245" s="10">
        <v>68.304000000000002</v>
      </c>
      <c r="BQ245" s="10">
        <v>0.123</v>
      </c>
      <c r="BR245" s="10">
        <v>2E-3</v>
      </c>
      <c r="BS245" s="10">
        <v>1E-3</v>
      </c>
      <c r="BT245" s="10">
        <v>15.018000000000001</v>
      </c>
      <c r="BU245" s="10">
        <v>0.13300000000000001</v>
      </c>
      <c r="BV245" s="10">
        <v>8.6449999999999996</v>
      </c>
      <c r="BW245" s="10">
        <v>8.6999999999999994E-2</v>
      </c>
      <c r="BX245" s="10" t="s">
        <v>121</v>
      </c>
      <c r="BY245" s="10">
        <v>4.0000000000000001E-3</v>
      </c>
      <c r="BZ245" s="10">
        <v>1.8049999999999999</v>
      </c>
      <c r="CA245" s="10">
        <v>3.5999999999999997E-2</v>
      </c>
      <c r="CB245" s="10" t="s">
        <v>121</v>
      </c>
      <c r="CC245" s="10">
        <v>13.29</v>
      </c>
      <c r="CD245" s="10">
        <v>2.5000000000000001E-2</v>
      </c>
      <c r="CE245" s="10">
        <v>4.0000000000000001E-3</v>
      </c>
      <c r="CF245" s="10" t="s">
        <v>121</v>
      </c>
      <c r="CG245" s="10">
        <v>2E-3</v>
      </c>
      <c r="CH245" s="10" t="s">
        <v>121</v>
      </c>
      <c r="CI245" s="10">
        <v>2E-3</v>
      </c>
      <c r="CJ245" s="10" t="s">
        <v>121</v>
      </c>
      <c r="CK245" s="10">
        <v>0.184</v>
      </c>
      <c r="CL245" s="10" t="s">
        <v>121</v>
      </c>
      <c r="CM245" s="10">
        <v>2E-3</v>
      </c>
      <c r="CN245" s="10">
        <v>5.0000000000000001E-3</v>
      </c>
      <c r="CO245" s="10">
        <v>1E-3</v>
      </c>
      <c r="CP245" s="10">
        <v>3.03</v>
      </c>
      <c r="CQ245" s="10">
        <v>6.3E-2</v>
      </c>
      <c r="CR245" s="10" t="s">
        <v>121</v>
      </c>
      <c r="CS245" s="10">
        <v>2E-3</v>
      </c>
      <c r="CT245" s="10">
        <v>1.353</v>
      </c>
      <c r="CU245" s="10">
        <v>0.26400000000000001</v>
      </c>
      <c r="CV245" s="10">
        <v>1.4E-2</v>
      </c>
      <c r="CW245" s="10">
        <v>1E-3</v>
      </c>
      <c r="CX245" s="10">
        <v>0.11799999999999999</v>
      </c>
      <c r="CY245" s="10">
        <v>8.0000000000000002E-3</v>
      </c>
      <c r="CZ245" s="10" t="s">
        <v>121</v>
      </c>
      <c r="DA245" s="10">
        <v>2E-3</v>
      </c>
      <c r="DB245" s="10" t="s">
        <v>121</v>
      </c>
      <c r="DC245" s="10">
        <v>5.0000000000000001E-3</v>
      </c>
      <c r="DD245" s="10">
        <v>4.4999999999999998E-2</v>
      </c>
      <c r="DE245" s="10">
        <v>6.0000000000000001E-3</v>
      </c>
      <c r="DF245" s="10">
        <v>0.73699999999999999</v>
      </c>
      <c r="DG245" s="10">
        <v>7.0000000000000001E-3</v>
      </c>
      <c r="DH245" s="10">
        <v>3.0000000000000001E-3</v>
      </c>
      <c r="DI245" s="98">
        <v>1E-3</v>
      </c>
      <c r="DJ245" s="10">
        <v>0.13200000000000001</v>
      </c>
      <c r="DK245" s="10">
        <v>1E-3</v>
      </c>
      <c r="DL245" s="61" t="str">
        <f t="shared" si="4"/>
        <v>UTV 21.01.2022</v>
      </c>
    </row>
    <row r="246" spans="1:132">
      <c r="A246" s="11">
        <v>44582</v>
      </c>
      <c r="B246" s="64"/>
      <c r="C246" s="25" t="s">
        <v>745</v>
      </c>
      <c r="H246" s="3" t="e">
        <f>((F246)/(E246/100))</f>
        <v>#DIV/0!</v>
      </c>
      <c r="I246" s="4" t="e">
        <f>E246/F246</f>
        <v>#DIV/0!</v>
      </c>
      <c r="J246" s="4" t="e">
        <f>100/G246</f>
        <v>#DIV/0!</v>
      </c>
      <c r="N246" s="37" t="e">
        <f>M246/(K246/100)</f>
        <v>#DIV/0!</v>
      </c>
      <c r="O246" s="37" t="e">
        <f>N246/J246</f>
        <v>#DIV/0!</v>
      </c>
      <c r="P246" s="5" t="e">
        <f>M246/(L246/100)</f>
        <v>#DIV/0!</v>
      </c>
      <c r="Q246" s="5" t="e">
        <f>P246*I246</f>
        <v>#DIV/0!</v>
      </c>
      <c r="U246" s="15" t="e">
        <f>100-(T246-R246)/S246*100</f>
        <v>#DIV/0!</v>
      </c>
      <c r="X246" s="2">
        <v>12.74</v>
      </c>
      <c r="Y246" s="2">
        <v>52</v>
      </c>
      <c r="Z246" s="21">
        <v>10971</v>
      </c>
      <c r="AB246" s="14" t="e">
        <f>((AE246-AC246)*(1000/AD246))*1000</f>
        <v>#DIV/0!</v>
      </c>
      <c r="AF246" s="7" t="e">
        <f>#REF!*0.8</f>
        <v>#REF!</v>
      </c>
      <c r="AH246" s="8" t="e">
        <f>((AG246)*(H246/100))</f>
        <v>#DIV/0!</v>
      </c>
      <c r="AI246" s="7" t="e">
        <f>AG246/AH246</f>
        <v>#DIV/0!</v>
      </c>
      <c r="DI246" s="99"/>
      <c r="DL246" s="61">
        <f t="shared" ref="DL246:DL313" si="5">AO250</f>
        <v>0</v>
      </c>
    </row>
    <row r="247" spans="1:132">
      <c r="A247" s="11">
        <v>44582</v>
      </c>
      <c r="B247" s="64"/>
      <c r="C247" s="25" t="s">
        <v>125</v>
      </c>
      <c r="D247" s="21">
        <v>37</v>
      </c>
      <c r="E247" s="2">
        <v>100</v>
      </c>
      <c r="F247" s="2">
        <v>63</v>
      </c>
      <c r="H247" s="3">
        <f>((F247)/(E247/100))</f>
        <v>63</v>
      </c>
      <c r="I247" s="4">
        <f>E247/F247</f>
        <v>1.5873015873015872</v>
      </c>
      <c r="J247" s="4" t="e">
        <f>100/G247</f>
        <v>#DIV/0!</v>
      </c>
      <c r="N247" s="37" t="e">
        <f>M247/(K247/100)</f>
        <v>#DIV/0!</v>
      </c>
      <c r="O247" s="37" t="e">
        <f>N247/J247</f>
        <v>#DIV/0!</v>
      </c>
      <c r="P247" s="5" t="e">
        <f>M247/(L247/100)</f>
        <v>#DIV/0!</v>
      </c>
      <c r="Q247" s="5" t="e">
        <f>P247*I247</f>
        <v>#DIV/0!</v>
      </c>
      <c r="U247" s="15" t="e">
        <f>100-(T247-R247)/S247*100</f>
        <v>#DIV/0!</v>
      </c>
      <c r="V247" s="21">
        <v>4.2190000000000003</v>
      </c>
      <c r="X247" s="2">
        <v>12.17</v>
      </c>
      <c r="Y247" s="2">
        <v>14.08</v>
      </c>
      <c r="Z247" s="21">
        <v>3138</v>
      </c>
      <c r="AB247" s="14" t="e">
        <f>((AE247-AC247)*(1000/AD247))*1000</f>
        <v>#DIV/0!</v>
      </c>
      <c r="AF247" s="7" t="e">
        <f>#REF!*0.8</f>
        <v>#REF!</v>
      </c>
      <c r="AG247" s="2">
        <v>160</v>
      </c>
      <c r="AH247" s="8">
        <f>((AG247)*(H247/100))</f>
        <v>100.8</v>
      </c>
      <c r="AI247" s="7">
        <f>AG247/AH247</f>
        <v>1.5873015873015874</v>
      </c>
      <c r="AJ247" s="6">
        <v>86.8</v>
      </c>
      <c r="AK247" s="2">
        <v>1.0149999999999999</v>
      </c>
      <c r="AO247" s="20" t="s">
        <v>1013</v>
      </c>
      <c r="DI247" s="99"/>
      <c r="DL247" s="61">
        <f t="shared" si="5"/>
        <v>0</v>
      </c>
    </row>
    <row r="248" spans="1:132">
      <c r="A248" s="11">
        <v>44582</v>
      </c>
      <c r="B248" s="64" t="s">
        <v>839</v>
      </c>
      <c r="C248" s="25" t="s">
        <v>243</v>
      </c>
      <c r="H248" s="3" t="e">
        <f>((F248)/(E248/100))</f>
        <v>#DIV/0!</v>
      </c>
      <c r="I248" s="4" t="e">
        <f>E248/F248</f>
        <v>#DIV/0!</v>
      </c>
      <c r="J248" s="4" t="e">
        <f>100/G248</f>
        <v>#DIV/0!</v>
      </c>
      <c r="N248" s="37" t="e">
        <f>M248/(K248/100)</f>
        <v>#DIV/0!</v>
      </c>
      <c r="O248" s="37" t="e">
        <f>N248/J248</f>
        <v>#DIV/0!</v>
      </c>
      <c r="P248" s="5" t="e">
        <f>M248/(L248/100)</f>
        <v>#DIV/0!</v>
      </c>
      <c r="Q248" s="5" t="e">
        <f>P248*I248</f>
        <v>#DIV/0!</v>
      </c>
      <c r="U248" s="15" t="e">
        <f>100-(T248-R248)/S248*100</f>
        <v>#DIV/0!</v>
      </c>
      <c r="V248" s="21">
        <v>194.6</v>
      </c>
      <c r="X248" s="2">
        <v>10.49</v>
      </c>
      <c r="Y248" s="2">
        <v>5.17</v>
      </c>
      <c r="AB248" s="14" t="e">
        <f>((AE248-AC248)*(1000/AD248))*1000</f>
        <v>#DIV/0!</v>
      </c>
      <c r="AF248" s="7" t="e">
        <f>#REF!*0.8</f>
        <v>#REF!</v>
      </c>
      <c r="AH248" s="8" t="e">
        <f>((AG248)*(H248/100))</f>
        <v>#DIV/0!</v>
      </c>
      <c r="AI248" s="7" t="e">
        <f>AG248/AH248</f>
        <v>#DIV/0!</v>
      </c>
      <c r="AP248" s="10">
        <v>0.372</v>
      </c>
      <c r="AQ248" s="10">
        <v>6.0000000000000001E-3</v>
      </c>
      <c r="AR248" s="10" t="s">
        <v>121</v>
      </c>
      <c r="AS248" s="10">
        <v>5.0000000000000001E-3</v>
      </c>
      <c r="AT248" s="10">
        <v>8.5999999999999993E-2</v>
      </c>
      <c r="AU248" s="10">
        <v>4.0000000000000001E-3</v>
      </c>
      <c r="AV248" s="10">
        <v>7.6999999999999999E-2</v>
      </c>
      <c r="AW248" s="10">
        <v>3.0000000000000001E-3</v>
      </c>
      <c r="AX248" s="10">
        <v>2.5000000000000001E-2</v>
      </c>
      <c r="AY248" s="10">
        <v>2E-3</v>
      </c>
      <c r="AZ248" s="10">
        <v>7.0000000000000001E-3</v>
      </c>
      <c r="BA248" s="10">
        <v>2E-3</v>
      </c>
      <c r="BB248" s="10">
        <v>0.10299999999999999</v>
      </c>
      <c r="BC248" s="10">
        <v>3.0000000000000001E-3</v>
      </c>
      <c r="BD248" s="10">
        <v>0.32400000000000001</v>
      </c>
      <c r="BE248" s="10">
        <v>0.01</v>
      </c>
      <c r="BF248" s="10" t="s">
        <v>121</v>
      </c>
      <c r="BG248" s="10">
        <v>5.0000000000000001E-3</v>
      </c>
      <c r="BH248" s="10" t="s">
        <v>121</v>
      </c>
      <c r="BI248" s="10">
        <v>2.387</v>
      </c>
      <c r="BJ248" s="10">
        <v>0.06</v>
      </c>
      <c r="BK248" s="10">
        <v>4.0000000000000001E-3</v>
      </c>
      <c r="BL248" s="10" t="s">
        <v>121</v>
      </c>
      <c r="BM248" s="10">
        <v>2E-3</v>
      </c>
      <c r="BN248" s="10">
        <v>1.7000000000000001E-2</v>
      </c>
      <c r="BO248" s="10">
        <v>8.9999999999999993E-3</v>
      </c>
      <c r="BP248" s="10">
        <v>68.671000000000006</v>
      </c>
      <c r="BQ248" s="10">
        <v>0.157</v>
      </c>
      <c r="BR248" s="10" t="s">
        <v>121</v>
      </c>
      <c r="BS248" s="10">
        <v>2E-3</v>
      </c>
      <c r="BT248" s="10">
        <v>1.681</v>
      </c>
      <c r="BU248" s="10">
        <v>6.0999999999999999E-2</v>
      </c>
      <c r="BV248" s="10">
        <v>19.483000000000001</v>
      </c>
      <c r="BW248" s="10">
        <v>0.30299999999999999</v>
      </c>
      <c r="BX248" s="10" t="s">
        <v>121</v>
      </c>
      <c r="BY248" s="10">
        <v>4.0000000000000001E-3</v>
      </c>
      <c r="BZ248" s="10">
        <v>2.75</v>
      </c>
      <c r="CA248" s="10">
        <v>5.5E-2</v>
      </c>
      <c r="CB248" s="10" t="s">
        <v>121</v>
      </c>
      <c r="CC248" s="10">
        <v>29.992999999999999</v>
      </c>
      <c r="CD248" s="10">
        <v>1.2E-2</v>
      </c>
      <c r="CE248" s="10">
        <v>5.0000000000000001E-3</v>
      </c>
      <c r="CF248" s="10">
        <v>2E-3</v>
      </c>
      <c r="CG248" s="10">
        <v>1E-3</v>
      </c>
      <c r="CH248" s="10" t="s">
        <v>121</v>
      </c>
      <c r="CI248" s="10">
        <v>2E-3</v>
      </c>
      <c r="CJ248" s="10" t="s">
        <v>121</v>
      </c>
      <c r="CK248" s="10">
        <v>0.30399999999999999</v>
      </c>
      <c r="CL248" s="10" t="s">
        <v>121</v>
      </c>
      <c r="CM248" s="10">
        <v>2E-3</v>
      </c>
      <c r="CN248" s="10">
        <v>0.01</v>
      </c>
      <c r="CO248" s="10">
        <v>1E-3</v>
      </c>
      <c r="CP248" s="10">
        <v>2.9820000000000002</v>
      </c>
      <c r="CQ248" s="10">
        <v>9.2999999999999999E-2</v>
      </c>
      <c r="CR248" s="10" t="s">
        <v>121</v>
      </c>
      <c r="CS248" s="10">
        <v>2E-3</v>
      </c>
      <c r="CT248" s="10">
        <v>1.093</v>
      </c>
      <c r="CU248" s="10">
        <v>0.376</v>
      </c>
      <c r="CV248" s="10">
        <v>8.0000000000000002E-3</v>
      </c>
      <c r="CW248" s="10">
        <v>1E-3</v>
      </c>
      <c r="CX248" s="10">
        <v>5.5E-2</v>
      </c>
      <c r="CY248" s="10">
        <v>6.0000000000000001E-3</v>
      </c>
      <c r="CZ248" s="10" t="s">
        <v>121</v>
      </c>
      <c r="DA248" s="10">
        <v>3.0000000000000001E-3</v>
      </c>
      <c r="DB248" s="10" t="s">
        <v>121</v>
      </c>
      <c r="DC248" s="10">
        <v>4.0000000000000001E-3</v>
      </c>
      <c r="DD248" s="10">
        <v>5.1999999999999998E-2</v>
      </c>
      <c r="DE248" s="10">
        <v>1.2E-2</v>
      </c>
      <c r="DF248" s="10">
        <v>1.952</v>
      </c>
      <c r="DG248" s="10">
        <v>2.1000000000000001E-2</v>
      </c>
      <c r="DH248" s="10">
        <v>2E-3</v>
      </c>
      <c r="DI248" s="98">
        <v>1E-3</v>
      </c>
      <c r="DJ248" s="10">
        <v>0.17499999999999999</v>
      </c>
      <c r="DK248" s="10">
        <v>2E-3</v>
      </c>
      <c r="DL248" s="61" t="str">
        <f t="shared" si="5"/>
        <v>NL 689393 24.01.2022</v>
      </c>
    </row>
    <row r="249" spans="1:132">
      <c r="A249" s="11">
        <v>44582</v>
      </c>
      <c r="B249" s="64"/>
      <c r="C249" s="25" t="s">
        <v>117</v>
      </c>
      <c r="H249" s="3" t="e">
        <f>((F249)/(E249/100))</f>
        <v>#DIV/0!</v>
      </c>
      <c r="I249" s="4" t="e">
        <f>E249/F249</f>
        <v>#DIV/0!</v>
      </c>
      <c r="J249" s="4" t="e">
        <f>100/G249</f>
        <v>#DIV/0!</v>
      </c>
      <c r="N249" s="37" t="e">
        <f>M249/(K249/100)</f>
        <v>#DIV/0!</v>
      </c>
      <c r="O249" s="37" t="e">
        <f>N249/J249</f>
        <v>#DIV/0!</v>
      </c>
      <c r="P249" s="5" t="e">
        <f>M249/(L249/100)</f>
        <v>#DIV/0!</v>
      </c>
      <c r="Q249" s="5" t="e">
        <f>P249*I249</f>
        <v>#DIV/0!</v>
      </c>
      <c r="U249" s="15" t="e">
        <f>100-(T249-R249)/S249*100</f>
        <v>#DIV/0!</v>
      </c>
      <c r="X249" s="2">
        <v>11.52</v>
      </c>
      <c r="AB249" s="14" t="e">
        <f>((AE249-AC249)*(1000/AD249))*1000</f>
        <v>#DIV/0!</v>
      </c>
      <c r="AF249" s="7" t="e">
        <f>#REF!*0.8</f>
        <v>#REF!</v>
      </c>
      <c r="AG249" s="2">
        <v>60</v>
      </c>
      <c r="AH249" s="8" t="e">
        <f>((AG249)*(H249/100))</f>
        <v>#DIV/0!</v>
      </c>
      <c r="AI249" s="7" t="e">
        <f>AG249/AH249</f>
        <v>#DIV/0!</v>
      </c>
      <c r="AO249" s="20" t="s">
        <v>1012</v>
      </c>
      <c r="DI249" s="99"/>
      <c r="DL249" s="61">
        <f t="shared" si="5"/>
        <v>0</v>
      </c>
    </row>
    <row r="250" spans="1:132">
      <c r="A250" s="11">
        <v>44585</v>
      </c>
      <c r="B250" s="64">
        <v>1</v>
      </c>
      <c r="C250" s="25" t="s">
        <v>741</v>
      </c>
      <c r="H250" s="3" t="e">
        <f>((F250)/(E250/100))</f>
        <v>#DIV/0!</v>
      </c>
      <c r="I250" s="4" t="e">
        <f>E250/F250</f>
        <v>#DIV/0!</v>
      </c>
      <c r="J250" s="4" t="e">
        <f>100/G250</f>
        <v>#DIV/0!</v>
      </c>
      <c r="N250" s="37" t="e">
        <f>M250/(K250/100)</f>
        <v>#DIV/0!</v>
      </c>
      <c r="O250" s="37" t="e">
        <f>N250/J250</f>
        <v>#DIV/0!</v>
      </c>
      <c r="P250" s="5" t="e">
        <f>M250/(L250/100)</f>
        <v>#DIV/0!</v>
      </c>
      <c r="Q250" s="5" t="e">
        <f>P250*I250</f>
        <v>#DIV/0!</v>
      </c>
      <c r="U250" s="15" t="e">
        <f>100-(T250-R250)/S250*100</f>
        <v>#DIV/0!</v>
      </c>
      <c r="X250" s="2">
        <v>12.5</v>
      </c>
      <c r="Y250" s="2">
        <v>16.3</v>
      </c>
      <c r="AB250" s="14" t="e">
        <f>((AE250-AC250)*(1000/AD250))*1000</f>
        <v>#DIV/0!</v>
      </c>
      <c r="AF250" s="7" t="e">
        <f>#REF!*0.8</f>
        <v>#REF!</v>
      </c>
      <c r="AH250" s="8" t="e">
        <f>((AG250)*(H250/100))</f>
        <v>#DIV/0!</v>
      </c>
      <c r="AI250" s="7" t="e">
        <f>AG250/AH250</f>
        <v>#DIV/0!</v>
      </c>
      <c r="AP250" s="10">
        <v>0.11700000000000001</v>
      </c>
      <c r="AQ250" s="10">
        <v>2E-3</v>
      </c>
      <c r="AR250" s="10">
        <v>5.8000000000000003E-2</v>
      </c>
      <c r="AS250" s="10">
        <v>3.0000000000000001E-3</v>
      </c>
      <c r="AT250" s="10">
        <v>4.0000000000000001E-3</v>
      </c>
      <c r="AU250" s="10">
        <v>2E-3</v>
      </c>
      <c r="AV250" s="10">
        <v>1.4E-2</v>
      </c>
      <c r="AW250" s="10">
        <v>1E-3</v>
      </c>
      <c r="AX250" s="10">
        <v>1.4999999999999999E-2</v>
      </c>
      <c r="AY250" s="10">
        <v>1E-3</v>
      </c>
      <c r="AZ250" s="10">
        <v>4.7E-2</v>
      </c>
      <c r="BA250" s="10">
        <v>3.0000000000000001E-3</v>
      </c>
      <c r="BB250" s="10">
        <v>8.8999999999999996E-2</v>
      </c>
      <c r="BC250" s="10">
        <v>2E-3</v>
      </c>
      <c r="BD250" s="10">
        <v>3.7480000000000002</v>
      </c>
      <c r="BE250" s="10">
        <v>2.5999999999999999E-2</v>
      </c>
      <c r="BF250" s="10" t="s">
        <v>121</v>
      </c>
      <c r="BG250" s="10">
        <v>3.0000000000000001E-3</v>
      </c>
      <c r="BH250" s="10">
        <v>2.3159999999999998</v>
      </c>
      <c r="BI250" s="10">
        <v>0.58599999999999997</v>
      </c>
      <c r="BJ250" s="10">
        <v>4.0000000000000001E-3</v>
      </c>
      <c r="BK250" s="10">
        <v>2E-3</v>
      </c>
      <c r="BL250" s="10" t="s">
        <v>121</v>
      </c>
      <c r="BM250" s="10">
        <v>2E-3</v>
      </c>
      <c r="BN250" s="10">
        <v>0.11799999999999999</v>
      </c>
      <c r="BO250" s="10">
        <v>6.0000000000000001E-3</v>
      </c>
      <c r="BP250" s="10">
        <v>71.222999999999999</v>
      </c>
      <c r="BQ250" s="10">
        <v>0.112</v>
      </c>
      <c r="BR250" s="10" t="s">
        <v>121</v>
      </c>
      <c r="BS250" s="10">
        <v>2E-3</v>
      </c>
      <c r="BT250" s="10">
        <v>9.8989999999999991</v>
      </c>
      <c r="BU250" s="10">
        <v>0.111</v>
      </c>
      <c r="BV250" s="10">
        <v>0.879</v>
      </c>
      <c r="BW250" s="10">
        <v>1.7999999999999999E-2</v>
      </c>
      <c r="BX250" s="10" t="s">
        <v>121</v>
      </c>
      <c r="BY250" s="10">
        <v>8.9999999999999993E-3</v>
      </c>
      <c r="BZ250" s="10">
        <v>0.873</v>
      </c>
      <c r="CA250" s="10">
        <v>0.03</v>
      </c>
      <c r="CB250" s="10" t="s">
        <v>121</v>
      </c>
      <c r="CC250" s="10">
        <v>5.3810000000000002</v>
      </c>
      <c r="CD250" s="10">
        <v>0.16400000000000001</v>
      </c>
      <c r="CE250" s="10">
        <v>7.0000000000000001E-3</v>
      </c>
      <c r="CF250" s="10">
        <v>2E-3</v>
      </c>
      <c r="CG250" s="10">
        <v>1E-3</v>
      </c>
      <c r="CH250" s="10" t="s">
        <v>121</v>
      </c>
      <c r="CI250" s="10">
        <v>2E-3</v>
      </c>
      <c r="CJ250" s="10">
        <v>0.36799999999999999</v>
      </c>
      <c r="CK250" s="10">
        <v>5.6000000000000001E-2</v>
      </c>
      <c r="CL250" s="10" t="s">
        <v>121</v>
      </c>
      <c r="CM250" s="10">
        <v>2E-3</v>
      </c>
      <c r="CN250" s="10">
        <v>3.0000000000000001E-3</v>
      </c>
      <c r="CO250" s="10">
        <v>1E-3</v>
      </c>
      <c r="CP250" s="10">
        <v>1.43</v>
      </c>
      <c r="CQ250" s="10">
        <v>3.2000000000000001E-2</v>
      </c>
      <c r="CR250" s="10" t="s">
        <v>121</v>
      </c>
      <c r="CS250" s="10">
        <v>2E-3</v>
      </c>
      <c r="CT250" s="10">
        <v>6.2190000000000003</v>
      </c>
      <c r="CU250" s="10">
        <v>0.24399999999999999</v>
      </c>
      <c r="CV250" s="10">
        <v>1.9E-2</v>
      </c>
      <c r="CW250" s="10">
        <v>1E-3</v>
      </c>
      <c r="CX250" s="10">
        <v>1.0129999999999999</v>
      </c>
      <c r="CY250" s="10">
        <v>1.9E-2</v>
      </c>
      <c r="CZ250" s="10" t="s">
        <v>121</v>
      </c>
      <c r="DA250" s="10">
        <v>2E-3</v>
      </c>
      <c r="DB250" s="10">
        <v>0.105</v>
      </c>
      <c r="DC250" s="10">
        <v>7.0000000000000001E-3</v>
      </c>
      <c r="DD250" s="10" t="s">
        <v>121</v>
      </c>
      <c r="DE250" s="10">
        <v>1.0999999999999999E-2</v>
      </c>
      <c r="DF250" s="10">
        <v>1.246</v>
      </c>
      <c r="DG250" s="10">
        <v>0.01</v>
      </c>
      <c r="DH250" s="10">
        <v>1.2999999999999999E-2</v>
      </c>
      <c r="DI250" s="98">
        <v>1E-3</v>
      </c>
      <c r="DJ250" s="10">
        <v>1.2E-2</v>
      </c>
      <c r="DK250" s="10">
        <v>1E-3</v>
      </c>
      <c r="DL250" s="61" t="str">
        <f t="shared" si="5"/>
        <v>DK III 2562 24.01.2022</v>
      </c>
      <c r="DM250" s="10">
        <v>0.42917358346776002</v>
      </c>
      <c r="DN250" s="10">
        <v>3.2158381696013802E-2</v>
      </c>
      <c r="DO250" s="10">
        <v>8.4148805451722507E-3</v>
      </c>
      <c r="DP250" s="10">
        <v>3.58594577053141E-3</v>
      </c>
      <c r="DQ250" s="10">
        <v>0.98535718776982795</v>
      </c>
      <c r="DR250" s="10">
        <v>2.5285565443912399E-2</v>
      </c>
      <c r="DS250" s="10">
        <v>-1.10895019678322E-2</v>
      </c>
      <c r="DT250" s="10">
        <v>7.1584425032247996E-4</v>
      </c>
      <c r="DU250" s="10">
        <v>1.3902542521478401E-2</v>
      </c>
      <c r="DV250" s="10">
        <v>0.67545431626878205</v>
      </c>
      <c r="DW250" s="10">
        <v>0.18315179062126899</v>
      </c>
      <c r="DX250" s="10">
        <v>5.6717589406642101E-2</v>
      </c>
      <c r="DY250" s="10">
        <v>-2.6766265049500298E-3</v>
      </c>
      <c r="DZ250" s="10">
        <v>354.39658979630599</v>
      </c>
      <c r="EA250" s="10">
        <v>847.891202431034</v>
      </c>
      <c r="EB250" s="10">
        <v>0.45421469868568198</v>
      </c>
    </row>
    <row r="251" spans="1:132">
      <c r="A251" s="11">
        <v>44585</v>
      </c>
      <c r="B251" s="64">
        <v>2</v>
      </c>
      <c r="C251" s="25" t="s">
        <v>741</v>
      </c>
      <c r="H251" s="3" t="e">
        <f>((F251)/(E251/100))</f>
        <v>#DIV/0!</v>
      </c>
      <c r="I251" s="4" t="e">
        <f>E251/F251</f>
        <v>#DIV/0!</v>
      </c>
      <c r="J251" s="4" t="e">
        <f>100/G251</f>
        <v>#DIV/0!</v>
      </c>
      <c r="N251" s="37" t="e">
        <f>M251/(K251/100)</f>
        <v>#DIV/0!</v>
      </c>
      <c r="O251" s="37" t="e">
        <f>N251/J251</f>
        <v>#DIV/0!</v>
      </c>
      <c r="P251" s="5" t="e">
        <f>M251/(L251/100)</f>
        <v>#DIV/0!</v>
      </c>
      <c r="Q251" s="5" t="e">
        <f>P251*I251</f>
        <v>#DIV/0!</v>
      </c>
      <c r="U251" s="15" t="e">
        <f>100-(T251-R251)/S251*100</f>
        <v>#DIV/0!</v>
      </c>
      <c r="X251" s="2">
        <v>12.47</v>
      </c>
      <c r="Y251" s="2">
        <v>15.57</v>
      </c>
      <c r="AB251" s="14" t="e">
        <f>((AE251-AC251)*(1000/AD251))*1000</f>
        <v>#DIV/0!</v>
      </c>
      <c r="AF251" s="7" t="e">
        <f>#REF!*0.8</f>
        <v>#REF!</v>
      </c>
      <c r="AH251" s="8" t="e">
        <f>((AG251)*(H251/100))</f>
        <v>#DIV/0!</v>
      </c>
      <c r="AI251" s="7" t="e">
        <f>AG251/AH251</f>
        <v>#DIV/0!</v>
      </c>
      <c r="AP251" s="10" t="s">
        <v>121</v>
      </c>
      <c r="AQ251" s="10">
        <v>3.0000000000000001E-3</v>
      </c>
      <c r="AR251" s="10">
        <v>2.2149999999999999</v>
      </c>
      <c r="AS251" s="10">
        <v>4.2999999999999997E-2</v>
      </c>
      <c r="AT251" s="10" t="s">
        <v>121</v>
      </c>
      <c r="AU251" s="10">
        <v>6.0000000000000001E-3</v>
      </c>
      <c r="AV251" s="10">
        <v>0.01</v>
      </c>
      <c r="AW251" s="10">
        <v>3.0000000000000001E-3</v>
      </c>
      <c r="AX251" s="10" t="s">
        <v>121</v>
      </c>
      <c r="AY251" s="10">
        <v>2E-3</v>
      </c>
      <c r="AZ251" s="10">
        <v>3.101</v>
      </c>
      <c r="BA251" s="10">
        <v>3.4000000000000002E-2</v>
      </c>
      <c r="BB251" s="10">
        <v>0.29799999999999999</v>
      </c>
      <c r="BC251" s="10">
        <v>1.2E-2</v>
      </c>
      <c r="BD251" s="10">
        <v>51.42</v>
      </c>
      <c r="BE251" s="10">
        <v>0.443</v>
      </c>
      <c r="BF251" s="10" t="s">
        <v>121</v>
      </c>
      <c r="BG251" s="10">
        <v>2.1000000000000001E-2</v>
      </c>
      <c r="BH251" s="10">
        <v>0.54200000000000004</v>
      </c>
      <c r="BI251" s="10">
        <v>0.21</v>
      </c>
      <c r="BJ251" s="10">
        <v>7.0000000000000001E-3</v>
      </c>
      <c r="BK251" s="10">
        <v>1E-3</v>
      </c>
      <c r="BL251" s="10" t="s">
        <v>121</v>
      </c>
      <c r="BM251" s="10">
        <v>4.0000000000000001E-3</v>
      </c>
      <c r="BN251" s="10">
        <v>3.5000000000000003E-2</v>
      </c>
      <c r="BO251" s="10">
        <v>1.2999999999999999E-2</v>
      </c>
      <c r="BP251" s="10">
        <v>39.613999999999997</v>
      </c>
      <c r="BQ251" s="10">
        <v>0.51600000000000001</v>
      </c>
      <c r="BR251" s="10" t="s">
        <v>121</v>
      </c>
      <c r="BS251" s="10">
        <v>2E-3</v>
      </c>
      <c r="BT251" s="10">
        <v>0.35199999999999998</v>
      </c>
      <c r="BU251" s="10">
        <v>4.7E-2</v>
      </c>
      <c r="BV251" s="10">
        <v>7.6999999999999999E-2</v>
      </c>
      <c r="BW251" s="10">
        <v>3.0000000000000001E-3</v>
      </c>
      <c r="BX251" s="10" t="s">
        <v>121</v>
      </c>
      <c r="BY251" s="10">
        <v>4.3999999999999997E-2</v>
      </c>
      <c r="BZ251" s="10">
        <v>8.5000000000000006E-2</v>
      </c>
      <c r="CA251" s="10">
        <v>3.4000000000000002E-2</v>
      </c>
      <c r="CB251" s="10" t="s">
        <v>121</v>
      </c>
      <c r="CC251" s="10">
        <v>2.8380000000000001</v>
      </c>
      <c r="CD251" s="10">
        <v>1.4239999999999999</v>
      </c>
      <c r="CE251" s="10">
        <v>2.9000000000000001E-2</v>
      </c>
      <c r="CF251" s="10">
        <v>0.35599999999999998</v>
      </c>
      <c r="CG251" s="10">
        <v>6.0000000000000001E-3</v>
      </c>
      <c r="CH251" s="10" t="s">
        <v>121</v>
      </c>
      <c r="CI251" s="10">
        <v>2E-3</v>
      </c>
      <c r="CJ251" s="10">
        <v>4.5999999999999999E-2</v>
      </c>
      <c r="CK251" s="10">
        <v>0.01</v>
      </c>
      <c r="CL251" s="10" t="s">
        <v>121</v>
      </c>
      <c r="CM251" s="10">
        <v>2E-3</v>
      </c>
      <c r="CN251" s="10" t="s">
        <v>121</v>
      </c>
      <c r="CO251" s="10">
        <v>2E-3</v>
      </c>
      <c r="CP251" s="10">
        <v>0.10299999999999999</v>
      </c>
      <c r="CQ251" s="10">
        <v>4.0000000000000001E-3</v>
      </c>
      <c r="CR251" s="10" t="s">
        <v>121</v>
      </c>
      <c r="CS251" s="10">
        <v>2E-3</v>
      </c>
      <c r="CT251" s="10">
        <v>0.23</v>
      </c>
      <c r="CU251" s="10">
        <v>0.03</v>
      </c>
      <c r="CV251" s="10" t="s">
        <v>121</v>
      </c>
      <c r="CW251" s="10">
        <v>2E-3</v>
      </c>
      <c r="CX251" s="10" t="s">
        <v>121</v>
      </c>
      <c r="CY251" s="10">
        <v>2.1000000000000001E-2</v>
      </c>
      <c r="CZ251" s="10">
        <v>3.0000000000000001E-3</v>
      </c>
      <c r="DA251" s="10">
        <v>1E-3</v>
      </c>
      <c r="DB251" s="10">
        <v>0.02</v>
      </c>
      <c r="DC251" s="10">
        <v>7.0000000000000001E-3</v>
      </c>
      <c r="DD251" s="10" t="s">
        <v>121</v>
      </c>
      <c r="DE251" s="10">
        <v>1.4999999999999999E-2</v>
      </c>
      <c r="DF251" s="10">
        <v>1.9E-2</v>
      </c>
      <c r="DG251" s="10">
        <v>3.0000000000000001E-3</v>
      </c>
      <c r="DH251" s="10" t="s">
        <v>121</v>
      </c>
      <c r="DI251" s="98">
        <v>2E-3</v>
      </c>
      <c r="DJ251" s="10" t="s">
        <v>121</v>
      </c>
      <c r="DK251" s="10">
        <v>2E-3</v>
      </c>
      <c r="DL251" s="61" t="str">
        <f t="shared" si="5"/>
        <v>VNE 0321 24.01.2022</v>
      </c>
    </row>
    <row r="252" spans="1:132">
      <c r="A252" s="11">
        <v>44585</v>
      </c>
      <c r="B252" s="64"/>
      <c r="C252" s="25" t="s">
        <v>727</v>
      </c>
      <c r="H252" s="3" t="e">
        <f>((F252)/(E252/100))</f>
        <v>#DIV/0!</v>
      </c>
      <c r="I252" s="4" t="e">
        <f>E252/F252</f>
        <v>#DIV/0!</v>
      </c>
      <c r="J252" s="4" t="e">
        <f>100/G252</f>
        <v>#DIV/0!</v>
      </c>
      <c r="N252" s="37" t="e">
        <f>M252/(K252/100)</f>
        <v>#DIV/0!</v>
      </c>
      <c r="O252" s="37" t="e">
        <f>N252/J252</f>
        <v>#DIV/0!</v>
      </c>
      <c r="P252" s="5" t="e">
        <f>M252/(L252/100)</f>
        <v>#DIV/0!</v>
      </c>
      <c r="Q252" s="5" t="e">
        <f>P252*I252</f>
        <v>#DIV/0!</v>
      </c>
      <c r="U252" s="15" t="e">
        <f>100-(T252-R252)/S252*100</f>
        <v>#DIV/0!</v>
      </c>
      <c r="AB252" s="14" t="e">
        <f>((AE252-AC252)*(1000/AD252))*1000</f>
        <v>#DIV/0!</v>
      </c>
      <c r="AF252" s="7" t="e">
        <f>#REF!*0.8</f>
        <v>#REF!</v>
      </c>
      <c r="AH252" s="8" t="e">
        <f>((AG252)*(H252/100))</f>
        <v>#DIV/0!</v>
      </c>
      <c r="AI252" s="7" t="e">
        <f>AG252/AH252</f>
        <v>#DIV/0!</v>
      </c>
      <c r="AO252" s="20" t="s">
        <v>1029</v>
      </c>
      <c r="DI252" s="99"/>
      <c r="DL252" s="61">
        <f t="shared" si="5"/>
        <v>0</v>
      </c>
    </row>
    <row r="253" spans="1:132">
      <c r="A253" s="11">
        <v>44585</v>
      </c>
      <c r="B253" s="64">
        <v>3</v>
      </c>
      <c r="C253" s="25" t="s">
        <v>741</v>
      </c>
      <c r="H253" s="3" t="e">
        <f>((F253)/(E253/100))</f>
        <v>#DIV/0!</v>
      </c>
      <c r="I253" s="4" t="e">
        <f>E253/F253</f>
        <v>#DIV/0!</v>
      </c>
      <c r="J253" s="4" t="e">
        <f>100/G253</f>
        <v>#DIV/0!</v>
      </c>
      <c r="N253" s="37" t="e">
        <f>M253/(K253/100)</f>
        <v>#DIV/0!</v>
      </c>
      <c r="O253" s="37" t="e">
        <f>N253/J253</f>
        <v>#DIV/0!</v>
      </c>
      <c r="P253" s="5" t="e">
        <f>M253/(L253/100)</f>
        <v>#DIV/0!</v>
      </c>
      <c r="Q253" s="5" t="e">
        <f>P253*I253</f>
        <v>#DIV/0!</v>
      </c>
      <c r="U253" s="15" t="e">
        <f>100-(T253-R253)/S253*100</f>
        <v>#DIV/0!</v>
      </c>
      <c r="X253" s="2">
        <v>12.53</v>
      </c>
      <c r="Y253" s="2">
        <v>17.7</v>
      </c>
      <c r="Z253" s="21">
        <v>2921</v>
      </c>
      <c r="AB253" s="14" t="e">
        <f>((AE253-AC253)*(1000/AD253))*1000</f>
        <v>#DIV/0!</v>
      </c>
      <c r="AF253" s="7" t="e">
        <f>#REF!*0.8</f>
        <v>#REF!</v>
      </c>
      <c r="AH253" s="8" t="e">
        <f>((AG253)*(H253/100))</f>
        <v>#DIV/0!</v>
      </c>
      <c r="AI253" s="7" t="e">
        <f>AG253/AH253</f>
        <v>#DIV/0!</v>
      </c>
      <c r="AP253" s="10">
        <v>2.1999999999999999E-2</v>
      </c>
      <c r="AQ253" s="10">
        <v>7.0000000000000001E-3</v>
      </c>
      <c r="AR253" s="10" t="s">
        <v>121</v>
      </c>
      <c r="AS253" s="10">
        <v>1.2999999999999999E-2</v>
      </c>
      <c r="AT253" s="10" t="s">
        <v>121</v>
      </c>
      <c r="AU253" s="10">
        <v>8.9999999999999993E-3</v>
      </c>
      <c r="AV253" s="10">
        <v>7.6159999999999997</v>
      </c>
      <c r="AW253" s="10">
        <v>0.20200000000000001</v>
      </c>
      <c r="AX253" s="10" t="s">
        <v>121</v>
      </c>
      <c r="AY253" s="10">
        <v>6.0000000000000001E-3</v>
      </c>
      <c r="AZ253" s="10">
        <v>1.776</v>
      </c>
      <c r="BA253" s="10">
        <v>3.4000000000000002E-2</v>
      </c>
      <c r="BB253" s="10">
        <v>0.27900000000000003</v>
      </c>
      <c r="BC253" s="10">
        <v>1.0999999999999999E-2</v>
      </c>
      <c r="BD253" s="10">
        <v>20.882000000000001</v>
      </c>
      <c r="BE253" s="10">
        <v>0.49399999999999999</v>
      </c>
      <c r="BF253" s="10" t="s">
        <v>121</v>
      </c>
      <c r="BG253" s="10">
        <v>7.0000000000000001E-3</v>
      </c>
      <c r="BH253" s="10">
        <v>2.238</v>
      </c>
      <c r="BI253" s="10">
        <v>0.41899999999999998</v>
      </c>
      <c r="BJ253" s="10">
        <v>1.0999999999999999E-2</v>
      </c>
      <c r="BK253" s="10">
        <v>6.0000000000000001E-3</v>
      </c>
      <c r="BL253" s="10" t="s">
        <v>121</v>
      </c>
      <c r="BM253" s="10">
        <v>5.0000000000000001E-3</v>
      </c>
      <c r="BN253" s="10" t="s">
        <v>121</v>
      </c>
      <c r="BO253" s="10">
        <v>4.9000000000000002E-2</v>
      </c>
      <c r="BP253" s="10">
        <v>58.023000000000003</v>
      </c>
      <c r="BQ253" s="10">
        <v>0.5</v>
      </c>
      <c r="BR253" s="10">
        <v>1.8220000000000001</v>
      </c>
      <c r="BS253" s="10">
        <v>3.4000000000000002E-2</v>
      </c>
      <c r="BT253" s="10">
        <v>0.54600000000000004</v>
      </c>
      <c r="BU253" s="10">
        <v>9.0999999999999998E-2</v>
      </c>
      <c r="BV253" s="10" t="s">
        <v>121</v>
      </c>
      <c r="BW253" s="10">
        <v>7.4999999999999997E-2</v>
      </c>
      <c r="BX253" s="10" t="s">
        <v>121</v>
      </c>
      <c r="BY253" s="10">
        <v>5.0999999999999997E-2</v>
      </c>
      <c r="BZ253" s="10">
        <v>0.125</v>
      </c>
      <c r="CA253" s="10">
        <v>4.9000000000000002E-2</v>
      </c>
      <c r="CB253" s="10" t="s">
        <v>121</v>
      </c>
      <c r="CC253" s="10">
        <v>5.899</v>
      </c>
      <c r="CD253" s="10">
        <v>0.122</v>
      </c>
      <c r="CE253" s="10">
        <v>1.9E-2</v>
      </c>
      <c r="CF253" s="10" t="s">
        <v>121</v>
      </c>
      <c r="CG253" s="10">
        <v>3.0000000000000001E-3</v>
      </c>
      <c r="CH253" s="10">
        <v>2E-3</v>
      </c>
      <c r="CI253" s="10">
        <v>1E-3</v>
      </c>
      <c r="CJ253" s="10" t="s">
        <v>121</v>
      </c>
      <c r="CK253" s="10">
        <v>0.90200000000000002</v>
      </c>
      <c r="CL253" s="10" t="s">
        <v>121</v>
      </c>
      <c r="CM253" s="10">
        <v>2E-3</v>
      </c>
      <c r="CN253" s="10">
        <v>0.01</v>
      </c>
      <c r="CO253" s="10">
        <v>2E-3</v>
      </c>
      <c r="CP253" s="10">
        <v>0.91</v>
      </c>
      <c r="CQ253" s="10">
        <v>5.0999999999999997E-2</v>
      </c>
      <c r="CR253" s="10" t="s">
        <v>121</v>
      </c>
      <c r="CS253" s="10">
        <v>6.0000000000000001E-3</v>
      </c>
      <c r="CT253" s="10" t="s">
        <v>121</v>
      </c>
      <c r="CU253" s="10">
        <v>25.238</v>
      </c>
      <c r="CV253" s="10">
        <v>3.0000000000000001E-3</v>
      </c>
      <c r="CW253" s="10">
        <v>1E-3</v>
      </c>
      <c r="CX253" s="10">
        <v>9.4E-2</v>
      </c>
      <c r="CY253" s="10">
        <v>1.4E-2</v>
      </c>
      <c r="CZ253" s="10" t="s">
        <v>121</v>
      </c>
      <c r="DA253" s="10">
        <v>3.0000000000000001E-3</v>
      </c>
      <c r="DB253" s="10">
        <v>1.6E-2</v>
      </c>
      <c r="DC253" s="10">
        <v>6.0000000000000001E-3</v>
      </c>
      <c r="DD253" s="10" t="s">
        <v>121</v>
      </c>
      <c r="DE253" s="10">
        <v>4.8000000000000001E-2</v>
      </c>
      <c r="DF253" s="10">
        <v>4.1150000000000002</v>
      </c>
      <c r="DG253" s="10">
        <v>9.5000000000000001E-2</v>
      </c>
      <c r="DH253" s="10">
        <v>1.371</v>
      </c>
      <c r="DI253" s="98">
        <v>2.3E-2</v>
      </c>
      <c r="DJ253" s="10" t="s">
        <v>121</v>
      </c>
      <c r="DK253" s="10">
        <v>2E-3</v>
      </c>
      <c r="DL253" s="61" t="str">
        <f t="shared" si="5"/>
        <v>Anlieferung 5-01</v>
      </c>
    </row>
    <row r="254" spans="1:132">
      <c r="A254" s="11">
        <v>44585</v>
      </c>
      <c r="B254" s="64" t="s">
        <v>1032</v>
      </c>
      <c r="C254" s="25" t="s">
        <v>125</v>
      </c>
      <c r="D254" s="21">
        <v>50</v>
      </c>
      <c r="E254" s="2">
        <v>100</v>
      </c>
      <c r="F254" s="2">
        <v>50</v>
      </c>
      <c r="H254" s="3">
        <f>((F254)/(E254/100))</f>
        <v>50</v>
      </c>
      <c r="I254" s="4">
        <f>E254/F254</f>
        <v>2</v>
      </c>
      <c r="J254" s="4" t="e">
        <f>100/G254</f>
        <v>#DIV/0!</v>
      </c>
      <c r="N254" s="37" t="e">
        <f>M254/(K254/100)</f>
        <v>#DIV/0!</v>
      </c>
      <c r="O254" s="37" t="e">
        <f>N254/J254</f>
        <v>#DIV/0!</v>
      </c>
      <c r="P254" s="5" t="e">
        <f>M254/(L254/100)</f>
        <v>#DIV/0!</v>
      </c>
      <c r="Q254" s="5" t="e">
        <f>P254*I254</f>
        <v>#DIV/0!</v>
      </c>
      <c r="U254" s="15" t="e">
        <f>100-(T254-R254)/S254*100</f>
        <v>#DIV/0!</v>
      </c>
      <c r="V254" s="21">
        <v>1.534</v>
      </c>
      <c r="X254" s="2">
        <v>11.03</v>
      </c>
      <c r="Y254" s="2">
        <v>10.42</v>
      </c>
      <c r="Z254" s="21">
        <v>2931</v>
      </c>
      <c r="AB254" s="14" t="e">
        <f>((AE254-AC254)*(1000/AD254))*1000</f>
        <v>#DIV/0!</v>
      </c>
      <c r="AF254" s="7" t="e">
        <f>#REF!*0.8</f>
        <v>#REF!</v>
      </c>
      <c r="AG254" s="2">
        <v>200</v>
      </c>
      <c r="AH254" s="8">
        <f>((AG254)*(H254/100))</f>
        <v>100</v>
      </c>
      <c r="AI254" s="7">
        <f>AG254/AH254</f>
        <v>2</v>
      </c>
      <c r="AJ254" s="6">
        <v>45.57</v>
      </c>
      <c r="AK254" s="2">
        <v>0.98499999999999999</v>
      </c>
      <c r="AO254" s="20" t="s">
        <v>1030</v>
      </c>
      <c r="AP254" s="10">
        <v>8.0000000000000002E-3</v>
      </c>
      <c r="AQ254" s="10">
        <v>2E-3</v>
      </c>
      <c r="AR254" s="10">
        <v>1.6E-2</v>
      </c>
      <c r="AS254" s="10">
        <v>8.9999999999999993E-3</v>
      </c>
      <c r="AT254" s="10" t="s">
        <v>121</v>
      </c>
      <c r="AU254" s="10">
        <v>8.9999999999999993E-3</v>
      </c>
      <c r="AV254" s="10">
        <v>5.4960000000000004</v>
      </c>
      <c r="AW254" s="10">
        <v>0.13</v>
      </c>
      <c r="AX254" s="10" t="s">
        <v>121</v>
      </c>
      <c r="AY254" s="10">
        <v>5.0000000000000001E-3</v>
      </c>
      <c r="AZ254" s="10">
        <v>4.5999999999999999E-2</v>
      </c>
      <c r="BA254" s="10">
        <v>8.9999999999999993E-3</v>
      </c>
      <c r="BB254" s="10">
        <v>5.9290000000000003</v>
      </c>
      <c r="BC254" s="10">
        <v>9.4E-2</v>
      </c>
      <c r="BD254" s="10">
        <v>0.20300000000000001</v>
      </c>
      <c r="BE254" s="10">
        <v>1.7000000000000001E-2</v>
      </c>
      <c r="BF254" s="10" t="s">
        <v>121</v>
      </c>
      <c r="BG254" s="10">
        <v>1.0999999999999999E-2</v>
      </c>
      <c r="BH254" s="10">
        <v>1.7869999999999999</v>
      </c>
      <c r="BI254" s="10">
        <v>0.58699999999999997</v>
      </c>
      <c r="BJ254" s="10" t="s">
        <v>121</v>
      </c>
      <c r="BK254" s="10">
        <v>4.0000000000000001E-3</v>
      </c>
      <c r="BL254" s="10" t="s">
        <v>121</v>
      </c>
      <c r="BM254" s="10">
        <v>6.0000000000000001E-3</v>
      </c>
      <c r="BN254" s="10">
        <v>20.311</v>
      </c>
      <c r="BO254" s="10">
        <v>1.026</v>
      </c>
      <c r="BP254" s="10">
        <v>45.343000000000004</v>
      </c>
      <c r="BQ254" s="10">
        <v>0.82</v>
      </c>
      <c r="BR254" s="10">
        <v>7.0000000000000001E-3</v>
      </c>
      <c r="BS254" s="10">
        <v>2E-3</v>
      </c>
      <c r="BT254" s="10">
        <v>2.0960000000000001</v>
      </c>
      <c r="BU254" s="10">
        <v>0.16800000000000001</v>
      </c>
      <c r="BV254" s="10" t="s">
        <v>121</v>
      </c>
      <c r="BW254" s="10">
        <v>0.107</v>
      </c>
      <c r="BX254" s="10">
        <v>1.2E-2</v>
      </c>
      <c r="BY254" s="10">
        <v>6.0000000000000001E-3</v>
      </c>
      <c r="BZ254" s="10">
        <v>1.034</v>
      </c>
      <c r="CA254" s="10">
        <v>8.7999999999999995E-2</v>
      </c>
      <c r="CB254" s="10">
        <v>7.6589999999999998</v>
      </c>
      <c r="CC254" s="10">
        <v>4.0350000000000001</v>
      </c>
      <c r="CD254" s="10">
        <v>0.32400000000000001</v>
      </c>
      <c r="CE254" s="10">
        <v>2.1000000000000001E-2</v>
      </c>
      <c r="CF254" s="10" t="s">
        <v>121</v>
      </c>
      <c r="CG254" s="10">
        <v>4.0000000000000001E-3</v>
      </c>
      <c r="CH254" s="10">
        <v>4.0000000000000001E-3</v>
      </c>
      <c r="CI254" s="10">
        <v>1E-3</v>
      </c>
      <c r="CJ254" s="10" t="s">
        <v>121</v>
      </c>
      <c r="CK254" s="10">
        <v>1.2709999999999999</v>
      </c>
      <c r="CL254" s="10" t="s">
        <v>121</v>
      </c>
      <c r="CM254" s="10">
        <v>2E-3</v>
      </c>
      <c r="CN254" s="10">
        <v>4.0000000000000001E-3</v>
      </c>
      <c r="CO254" s="10">
        <v>1E-3</v>
      </c>
      <c r="CP254" s="10">
        <v>1.413</v>
      </c>
      <c r="CQ254" s="10">
        <v>0.13200000000000001</v>
      </c>
      <c r="CR254" s="10" t="s">
        <v>121</v>
      </c>
      <c r="CS254" s="10">
        <v>2E-3</v>
      </c>
      <c r="CT254" s="10" t="s">
        <v>121</v>
      </c>
      <c r="CU254" s="10">
        <v>33.966000000000001</v>
      </c>
      <c r="CV254" s="10">
        <v>0.47</v>
      </c>
      <c r="CW254" s="10">
        <v>8.9999999999999993E-3</v>
      </c>
      <c r="CX254" s="10">
        <v>1.6659999999999999</v>
      </c>
      <c r="CY254" s="10">
        <v>0.109</v>
      </c>
      <c r="CZ254" s="10" t="s">
        <v>121</v>
      </c>
      <c r="DA254" s="10">
        <v>2E-3</v>
      </c>
      <c r="DB254" s="10" t="s">
        <v>121</v>
      </c>
      <c r="DC254" s="10">
        <v>4.5999999999999999E-2</v>
      </c>
      <c r="DD254" s="10">
        <v>0.182</v>
      </c>
      <c r="DE254" s="10">
        <v>0.03</v>
      </c>
      <c r="DF254" s="10">
        <v>3.484</v>
      </c>
      <c r="DG254" s="10">
        <v>5.7000000000000002E-2</v>
      </c>
      <c r="DH254" s="10">
        <v>2.5030000000000001</v>
      </c>
      <c r="DI254" s="98">
        <v>4.8000000000000001E-2</v>
      </c>
      <c r="DJ254" s="10" t="s">
        <v>121</v>
      </c>
      <c r="DK254" s="10">
        <v>2E-3</v>
      </c>
      <c r="DL254" s="61" t="str">
        <f t="shared" si="5"/>
        <v>Anlieferung 5-02</v>
      </c>
    </row>
    <row r="255" spans="1:132">
      <c r="A255" s="11">
        <v>44585</v>
      </c>
      <c r="B255" s="64" t="s">
        <v>179</v>
      </c>
      <c r="C255" s="25" t="s">
        <v>1018</v>
      </c>
      <c r="H255" s="3" t="e">
        <f>((F255)/(E255/100))</f>
        <v>#DIV/0!</v>
      </c>
      <c r="I255" s="4" t="e">
        <f>E255/F255</f>
        <v>#DIV/0!</v>
      </c>
      <c r="J255" s="4" t="e">
        <f>100/G255</f>
        <v>#DIV/0!</v>
      </c>
      <c r="N255" s="37" t="e">
        <f>M255/(K255/100)</f>
        <v>#DIV/0!</v>
      </c>
      <c r="O255" s="37" t="e">
        <f>N255/J255</f>
        <v>#DIV/0!</v>
      </c>
      <c r="P255" s="5" t="e">
        <f>M255/(L255/100)</f>
        <v>#DIV/0!</v>
      </c>
      <c r="Q255" s="5" t="e">
        <f>P255*I255</f>
        <v>#DIV/0!</v>
      </c>
      <c r="U255" s="15" t="e">
        <f>100-(T255-R255)/S255*100</f>
        <v>#DIV/0!</v>
      </c>
      <c r="AB255" s="14" t="e">
        <f>((AE255-AC255)*(1000/AD255))*1000</f>
        <v>#DIV/0!</v>
      </c>
      <c r="AF255" s="7" t="e">
        <f>#REF!*0.8</f>
        <v>#REF!</v>
      </c>
      <c r="AH255" s="8" t="e">
        <f>((AG255)*(H255/100))</f>
        <v>#DIV/0!</v>
      </c>
      <c r="AI255" s="7" t="e">
        <f>AG255/AH255</f>
        <v>#DIV/0!</v>
      </c>
      <c r="AO255" s="20" t="s">
        <v>1031</v>
      </c>
      <c r="AP255" s="10" t="s">
        <v>121</v>
      </c>
      <c r="AQ255" s="10">
        <v>2E-3</v>
      </c>
      <c r="AR255" s="10" t="s">
        <v>121</v>
      </c>
      <c r="AS255" s="10">
        <v>1.2E-2</v>
      </c>
      <c r="AT255" s="10">
        <v>5.7000000000000002E-2</v>
      </c>
      <c r="AU255" s="10">
        <v>7.0000000000000001E-3</v>
      </c>
      <c r="AV255" s="10">
        <v>7.3879999999999999</v>
      </c>
      <c r="AW255" s="10">
        <v>0.14199999999999999</v>
      </c>
      <c r="AX255" s="10" t="s">
        <v>121</v>
      </c>
      <c r="AY255" s="10">
        <v>5.0000000000000001E-3</v>
      </c>
      <c r="AZ255" s="10">
        <v>3.6999999999999998E-2</v>
      </c>
      <c r="BA255" s="10">
        <v>6.0000000000000001E-3</v>
      </c>
      <c r="BB255" s="10">
        <v>6.4870000000000001</v>
      </c>
      <c r="BC255" s="10">
        <v>9.4E-2</v>
      </c>
      <c r="BD255" s="10">
        <v>21.004000000000001</v>
      </c>
      <c r="BE255" s="10">
        <v>0.28299999999999997</v>
      </c>
      <c r="BF255" s="10" t="s">
        <v>121</v>
      </c>
      <c r="BG255" s="10">
        <v>7.0000000000000001E-3</v>
      </c>
      <c r="BH255" s="10">
        <v>1.911</v>
      </c>
      <c r="BI255" s="10">
        <v>0.34200000000000003</v>
      </c>
      <c r="BJ255" s="10">
        <v>5.0000000000000001E-3</v>
      </c>
      <c r="BK255" s="10">
        <v>1E-3</v>
      </c>
      <c r="BL255" s="10" t="s">
        <v>121</v>
      </c>
      <c r="BM255" s="10">
        <v>3.0000000000000001E-3</v>
      </c>
      <c r="BN255" s="10">
        <v>3.35</v>
      </c>
      <c r="BO255" s="10">
        <v>0.129</v>
      </c>
      <c r="BP255" s="10">
        <v>56.843000000000004</v>
      </c>
      <c r="BQ255" s="10">
        <v>0.45900000000000002</v>
      </c>
      <c r="BR255" s="10" t="s">
        <v>121</v>
      </c>
      <c r="BS255" s="10">
        <v>2E-3</v>
      </c>
      <c r="BT255" s="10">
        <v>0.68700000000000006</v>
      </c>
      <c r="BU255" s="10">
        <v>8.6999999999999994E-2</v>
      </c>
      <c r="BV255" s="10" t="s">
        <v>121</v>
      </c>
      <c r="BW255" s="10">
        <v>7.4999999999999997E-2</v>
      </c>
      <c r="BX255" s="10" t="s">
        <v>121</v>
      </c>
      <c r="BY255" s="10">
        <v>3.5000000000000003E-2</v>
      </c>
      <c r="BZ255" s="10">
        <v>0.35299999999999998</v>
      </c>
      <c r="CA255" s="10">
        <v>4.9000000000000002E-2</v>
      </c>
      <c r="CB255" s="10" t="s">
        <v>121</v>
      </c>
      <c r="CC255" s="10">
        <v>3.7040000000000002</v>
      </c>
      <c r="CD255" s="10">
        <v>0.19600000000000001</v>
      </c>
      <c r="CE255" s="10">
        <v>1.2999999999999999E-2</v>
      </c>
      <c r="CF255" s="10" t="s">
        <v>121</v>
      </c>
      <c r="CG255" s="10">
        <v>2E-3</v>
      </c>
      <c r="CH255" s="10" t="s">
        <v>121</v>
      </c>
      <c r="CI255" s="10">
        <v>2E-3</v>
      </c>
      <c r="CJ255" s="10" t="s">
        <v>121</v>
      </c>
      <c r="CK255" s="10">
        <v>0.66500000000000004</v>
      </c>
      <c r="CL255" s="10" t="s">
        <v>121</v>
      </c>
      <c r="CM255" s="10">
        <v>2E-3</v>
      </c>
      <c r="CN255" s="10">
        <v>3.0000000000000001E-3</v>
      </c>
      <c r="CO255" s="10">
        <v>1E-3</v>
      </c>
      <c r="CP255" s="10">
        <v>1.3049999999999999</v>
      </c>
      <c r="CQ255" s="10">
        <v>5.1999999999999998E-2</v>
      </c>
      <c r="CR255" s="10" t="s">
        <v>121</v>
      </c>
      <c r="CS255" s="10">
        <v>2E-3</v>
      </c>
      <c r="CT255" s="10" t="s">
        <v>121</v>
      </c>
      <c r="CU255" s="10">
        <v>20.050999999999998</v>
      </c>
      <c r="CV255" s="10">
        <v>7.1999999999999995E-2</v>
      </c>
      <c r="CW255" s="10">
        <v>2E-3</v>
      </c>
      <c r="CX255" s="10">
        <v>7.6999999999999999E-2</v>
      </c>
      <c r="CY255" s="10">
        <v>4.4999999999999998E-2</v>
      </c>
      <c r="CZ255" s="10" t="s">
        <v>121</v>
      </c>
      <c r="DA255" s="10">
        <v>2E-3</v>
      </c>
      <c r="DB255" s="10" t="s">
        <v>121</v>
      </c>
      <c r="DC255" s="10">
        <v>2.7E-2</v>
      </c>
      <c r="DD255" s="10" t="s">
        <v>121</v>
      </c>
      <c r="DE255" s="10">
        <v>1.4E-2</v>
      </c>
      <c r="DF255" s="10">
        <v>0.159</v>
      </c>
      <c r="DG255" s="10">
        <v>8.0000000000000002E-3</v>
      </c>
      <c r="DH255" s="10">
        <v>5.6000000000000001E-2</v>
      </c>
      <c r="DI255" s="98">
        <v>2E-3</v>
      </c>
      <c r="DJ255" s="10" t="s">
        <v>121</v>
      </c>
      <c r="DK255" s="10">
        <v>2E-3</v>
      </c>
      <c r="DL255" s="61" t="str">
        <f t="shared" si="5"/>
        <v>Anlieferung 5-03</v>
      </c>
    </row>
    <row r="256" spans="1:132">
      <c r="A256" s="11">
        <v>44585</v>
      </c>
      <c r="B256" s="64" t="s">
        <v>84</v>
      </c>
      <c r="C256" s="25" t="s">
        <v>745</v>
      </c>
      <c r="H256" s="3" t="e">
        <f>((F256)/(E256/100))</f>
        <v>#DIV/0!</v>
      </c>
      <c r="I256" s="4" t="e">
        <f>E256/F256</f>
        <v>#DIV/0!</v>
      </c>
      <c r="J256" s="4" t="e">
        <f>100/G256</f>
        <v>#DIV/0!</v>
      </c>
      <c r="N256" s="37" t="e">
        <f>M256/(K256/100)</f>
        <v>#DIV/0!</v>
      </c>
      <c r="O256" s="37" t="e">
        <f>N256/J256</f>
        <v>#DIV/0!</v>
      </c>
      <c r="P256" s="5" t="e">
        <f>M256/(L256/100)</f>
        <v>#DIV/0!</v>
      </c>
      <c r="Q256" s="5" t="e">
        <f>P256*I256</f>
        <v>#DIV/0!</v>
      </c>
      <c r="U256" s="15" t="e">
        <f>100-(T256-R256)/S256*100</f>
        <v>#DIV/0!</v>
      </c>
      <c r="X256" s="2">
        <v>12.54</v>
      </c>
      <c r="Y256" s="2">
        <v>14.7</v>
      </c>
      <c r="Z256" s="21">
        <v>2121</v>
      </c>
      <c r="AB256" s="14" t="e">
        <f>((AE256-AC256)*(1000/AD256))*1000</f>
        <v>#DIV/0!</v>
      </c>
      <c r="AF256" s="7" t="e">
        <f>#REF!*0.8</f>
        <v>#REF!</v>
      </c>
      <c r="AH256" s="8" t="e">
        <f>((AG256)*(H256/100))</f>
        <v>#DIV/0!</v>
      </c>
      <c r="AI256" s="7" t="e">
        <f>AG256/AH256</f>
        <v>#DIV/0!</v>
      </c>
      <c r="AP256" s="10" t="s">
        <v>121</v>
      </c>
      <c r="AQ256" s="10">
        <v>3.0000000000000001E-3</v>
      </c>
      <c r="AR256" s="10" t="s">
        <v>121</v>
      </c>
      <c r="AS256" s="10">
        <v>1.4999999999999999E-2</v>
      </c>
      <c r="AT256" s="10" t="s">
        <v>121</v>
      </c>
      <c r="AU256" s="10">
        <v>0.01</v>
      </c>
      <c r="AV256" s="10">
        <v>10.724</v>
      </c>
      <c r="AW256" s="10">
        <v>0.192</v>
      </c>
      <c r="AX256" s="10">
        <v>1.0999999999999999E-2</v>
      </c>
      <c r="AY256" s="10">
        <v>4.0000000000000001E-3</v>
      </c>
      <c r="AZ256" s="10">
        <v>1.659</v>
      </c>
      <c r="BA256" s="10">
        <v>2.4E-2</v>
      </c>
      <c r="BB256" s="10">
        <v>0.20899999999999999</v>
      </c>
      <c r="BC256" s="10">
        <v>8.9999999999999993E-3</v>
      </c>
      <c r="BD256" s="10">
        <v>29.457000000000001</v>
      </c>
      <c r="BE256" s="10">
        <v>0.33</v>
      </c>
      <c r="BF256" s="10" t="s">
        <v>121</v>
      </c>
      <c r="BG256" s="10">
        <v>7.0000000000000001E-3</v>
      </c>
      <c r="BH256" s="10">
        <v>2.286</v>
      </c>
      <c r="BI256" s="10">
        <v>0.35</v>
      </c>
      <c r="BJ256" s="10">
        <v>6.0000000000000001E-3</v>
      </c>
      <c r="BK256" s="10">
        <v>2E-3</v>
      </c>
      <c r="BL256" s="10" t="s">
        <v>121</v>
      </c>
      <c r="BM256" s="10">
        <v>4.0000000000000001E-3</v>
      </c>
      <c r="BN256" s="10">
        <v>7.9000000000000001E-2</v>
      </c>
      <c r="BO256" s="10">
        <v>2.9000000000000001E-2</v>
      </c>
      <c r="BP256" s="10">
        <v>47.41</v>
      </c>
      <c r="BQ256" s="10">
        <v>0.59799999999999998</v>
      </c>
      <c r="BR256" s="10">
        <v>3.5999999999999997E-2</v>
      </c>
      <c r="BS256" s="10">
        <v>2E-3</v>
      </c>
      <c r="BT256" s="10">
        <v>0.443</v>
      </c>
      <c r="BU256" s="10">
        <v>0.09</v>
      </c>
      <c r="BV256" s="10">
        <v>2.1999999999999999E-2</v>
      </c>
      <c r="BW256" s="10">
        <v>3.0000000000000001E-3</v>
      </c>
      <c r="BX256" s="10" t="s">
        <v>121</v>
      </c>
      <c r="BY256" s="10">
        <v>6.9000000000000006E-2</v>
      </c>
      <c r="BZ256" s="10">
        <v>0.156</v>
      </c>
      <c r="CA256" s="10">
        <v>0.05</v>
      </c>
      <c r="CB256" s="10" t="s">
        <v>121</v>
      </c>
      <c r="CC256" s="10">
        <v>5.9779999999999998</v>
      </c>
      <c r="CD256" s="10">
        <v>0.21099999999999999</v>
      </c>
      <c r="CE256" s="10">
        <v>0.02</v>
      </c>
      <c r="CF256" s="10" t="s">
        <v>121</v>
      </c>
      <c r="CG256" s="10">
        <v>2E-3</v>
      </c>
      <c r="CH256" s="10" t="s">
        <v>121</v>
      </c>
      <c r="CI256" s="10">
        <v>2E-3</v>
      </c>
      <c r="CJ256" s="10">
        <v>0.121</v>
      </c>
      <c r="CK256" s="10">
        <v>1.7999999999999999E-2</v>
      </c>
      <c r="CL256" s="10" t="s">
        <v>121</v>
      </c>
      <c r="CM256" s="10">
        <v>2E-3</v>
      </c>
      <c r="CN256" s="10" t="s">
        <v>121</v>
      </c>
      <c r="CO256" s="10">
        <v>2E-3</v>
      </c>
      <c r="CP256" s="10">
        <v>0.97299999999999998</v>
      </c>
      <c r="CQ256" s="10">
        <v>1.2E-2</v>
      </c>
      <c r="CR256" s="10" t="s">
        <v>121</v>
      </c>
      <c r="CS256" s="10">
        <v>2E-3</v>
      </c>
      <c r="CT256" s="10">
        <v>1.5489999999999999</v>
      </c>
      <c r="CU256" s="10">
        <v>6.4000000000000001E-2</v>
      </c>
      <c r="CV256" s="10">
        <v>4.0000000000000001E-3</v>
      </c>
      <c r="CW256" s="10">
        <v>1E-3</v>
      </c>
      <c r="CX256" s="10">
        <v>0.35599999999999998</v>
      </c>
      <c r="CY256" s="10">
        <v>0.02</v>
      </c>
      <c r="CZ256" s="10" t="s">
        <v>121</v>
      </c>
      <c r="DA256" s="10">
        <v>2E-3</v>
      </c>
      <c r="DB256" s="10">
        <v>1.4999999999999999E-2</v>
      </c>
      <c r="DC256" s="10">
        <v>8.0000000000000002E-3</v>
      </c>
      <c r="DD256" s="10" t="s">
        <v>121</v>
      </c>
      <c r="DE256" s="10">
        <v>4.7E-2</v>
      </c>
      <c r="DF256" s="10">
        <v>4.25</v>
      </c>
      <c r="DG256" s="10">
        <v>6.6000000000000003E-2</v>
      </c>
      <c r="DH256" s="10">
        <v>1.2999999999999999E-2</v>
      </c>
      <c r="DI256" s="98">
        <v>1E-3</v>
      </c>
      <c r="DJ256" s="10" t="s">
        <v>121</v>
      </c>
      <c r="DK256" s="10">
        <v>2E-3</v>
      </c>
      <c r="DL256" s="61" t="str">
        <f t="shared" si="5"/>
        <v>Anlieferung 5-04</v>
      </c>
    </row>
    <row r="257" spans="1:116">
      <c r="A257" s="11">
        <v>44585</v>
      </c>
      <c r="B257" s="64" t="s">
        <v>1019</v>
      </c>
      <c r="C257" s="25" t="s">
        <v>128</v>
      </c>
      <c r="H257" s="3" t="e">
        <f>((F257)/(E257/100))</f>
        <v>#DIV/0!</v>
      </c>
      <c r="I257" s="4" t="e">
        <f>E257/F257</f>
        <v>#DIV/0!</v>
      </c>
      <c r="J257" s="4" t="e">
        <f>100/G257</f>
        <v>#DIV/0!</v>
      </c>
      <c r="N257" s="37" t="e">
        <f>M257/(K257/100)</f>
        <v>#DIV/0!</v>
      </c>
      <c r="O257" s="37" t="e">
        <f>N257/J257</f>
        <v>#DIV/0!</v>
      </c>
      <c r="P257" s="5" t="e">
        <f>M257/(L257/100)</f>
        <v>#DIV/0!</v>
      </c>
      <c r="Q257" s="5" t="e">
        <f>P257*I257</f>
        <v>#DIV/0!</v>
      </c>
      <c r="U257" s="15" t="e">
        <f>100-(T257-R257)/S257*100</f>
        <v>#DIV/0!</v>
      </c>
      <c r="AB257" s="14" t="e">
        <f>((AE257-AC257)*(1000/AD257))*1000</f>
        <v>#DIV/0!</v>
      </c>
      <c r="AF257" s="7" t="e">
        <f>#REF!*0.8</f>
        <v>#REF!</v>
      </c>
      <c r="AH257" s="8" t="e">
        <f>((AG257)*(H257/100))</f>
        <v>#DIV/0!</v>
      </c>
      <c r="AI257" s="7" t="e">
        <f>AG257/AH257</f>
        <v>#DIV/0!</v>
      </c>
      <c r="AO257" s="22" t="s">
        <v>1019</v>
      </c>
      <c r="AP257" s="10" t="s">
        <v>121</v>
      </c>
      <c r="AQ257" s="10">
        <v>5.0000000000000001E-3</v>
      </c>
      <c r="AR257" s="10" t="s">
        <v>121</v>
      </c>
      <c r="AS257" s="10">
        <v>1.7999999999999999E-2</v>
      </c>
      <c r="AT257" s="10">
        <v>0.01</v>
      </c>
      <c r="AU257" s="10">
        <v>5.0000000000000001E-3</v>
      </c>
      <c r="AV257" s="10">
        <v>3.948</v>
      </c>
      <c r="AW257" s="10">
        <v>0.08</v>
      </c>
      <c r="AX257" s="10" t="s">
        <v>121</v>
      </c>
      <c r="AY257" s="10">
        <v>4.0000000000000001E-3</v>
      </c>
      <c r="AZ257" s="10">
        <v>0.61399999999999999</v>
      </c>
      <c r="BA257" s="10">
        <v>1.4999999999999999E-2</v>
      </c>
      <c r="BB257" s="10">
        <v>6.7779999999999996</v>
      </c>
      <c r="BC257" s="10">
        <v>0.11700000000000001</v>
      </c>
      <c r="BD257" s="10">
        <v>13.081</v>
      </c>
      <c r="BE257" s="10">
        <v>0.23899999999999999</v>
      </c>
      <c r="BF257" s="10" t="s">
        <v>121</v>
      </c>
      <c r="BG257" s="10">
        <v>1.0999999999999999E-2</v>
      </c>
      <c r="BH257" s="10">
        <v>1.536</v>
      </c>
      <c r="BI257" s="10">
        <v>0.40100000000000002</v>
      </c>
      <c r="BJ257" s="10">
        <v>4.0000000000000001E-3</v>
      </c>
      <c r="BK257" s="10">
        <v>2E-3</v>
      </c>
      <c r="BL257" s="10">
        <v>7.0000000000000001E-3</v>
      </c>
      <c r="BM257" s="10">
        <v>2E-3</v>
      </c>
      <c r="BN257" s="10">
        <v>6.21</v>
      </c>
      <c r="BO257" s="10">
        <v>0.247</v>
      </c>
      <c r="BP257" s="10">
        <v>56.225999999999999</v>
      </c>
      <c r="BQ257" s="10">
        <v>0.51900000000000002</v>
      </c>
      <c r="BR257" s="10">
        <v>0.151</v>
      </c>
      <c r="BS257" s="10">
        <v>4.0000000000000001E-3</v>
      </c>
      <c r="BT257" s="10">
        <v>0.77900000000000003</v>
      </c>
      <c r="BU257" s="10">
        <v>7.0999999999999994E-2</v>
      </c>
      <c r="BV257" s="10" t="s">
        <v>121</v>
      </c>
      <c r="BW257" s="10">
        <v>7.1999999999999995E-2</v>
      </c>
      <c r="BX257" s="10">
        <v>3.4000000000000002E-2</v>
      </c>
      <c r="BY257" s="10">
        <v>1.7999999999999999E-2</v>
      </c>
      <c r="BZ257" s="10">
        <v>0.19400000000000001</v>
      </c>
      <c r="CA257" s="10">
        <v>3.7999999999999999E-2</v>
      </c>
      <c r="CB257" s="10" t="s">
        <v>121</v>
      </c>
      <c r="CC257" s="10">
        <v>4.351</v>
      </c>
      <c r="CD257" s="10">
        <v>0.247</v>
      </c>
      <c r="CE257" s="10">
        <v>1.7000000000000001E-2</v>
      </c>
      <c r="CF257" s="10" t="s">
        <v>121</v>
      </c>
      <c r="CG257" s="10">
        <v>3.0000000000000001E-3</v>
      </c>
      <c r="CH257" s="10" t="s">
        <v>121</v>
      </c>
      <c r="CI257" s="10">
        <v>2E-3</v>
      </c>
      <c r="CJ257" s="10" t="s">
        <v>121</v>
      </c>
      <c r="CK257" s="10">
        <v>0.878</v>
      </c>
      <c r="CL257" s="10" t="s">
        <v>121</v>
      </c>
      <c r="CM257" s="10">
        <v>2E-3</v>
      </c>
      <c r="CN257" s="10">
        <v>2E-3</v>
      </c>
      <c r="CO257" s="10">
        <v>1E-3</v>
      </c>
      <c r="CP257" s="10">
        <v>1.109</v>
      </c>
      <c r="CQ257" s="10">
        <v>5.8999999999999997E-2</v>
      </c>
      <c r="CR257" s="10" t="s">
        <v>121</v>
      </c>
      <c r="CS257" s="10">
        <v>2E-3</v>
      </c>
      <c r="CT257" s="10" t="s">
        <v>121</v>
      </c>
      <c r="CU257" s="10">
        <v>25.027000000000001</v>
      </c>
      <c r="CV257" s="10">
        <v>0.13400000000000001</v>
      </c>
      <c r="CW257" s="10">
        <v>3.0000000000000001E-3</v>
      </c>
      <c r="CX257" s="10">
        <v>0.28999999999999998</v>
      </c>
      <c r="CY257" s="10">
        <v>6.3E-2</v>
      </c>
      <c r="CZ257" s="10" t="s">
        <v>121</v>
      </c>
      <c r="DA257" s="10">
        <v>2E-3</v>
      </c>
      <c r="DB257" s="10" t="s">
        <v>121</v>
      </c>
      <c r="DC257" s="10">
        <v>3.7999999999999999E-2</v>
      </c>
      <c r="DD257" s="10" t="s">
        <v>121</v>
      </c>
      <c r="DE257" s="10">
        <v>3.5000000000000003E-2</v>
      </c>
      <c r="DF257" s="10">
        <v>3.3380000000000001</v>
      </c>
      <c r="DG257" s="10">
        <v>5.8999999999999997E-2</v>
      </c>
      <c r="DH257" s="10">
        <v>1.22</v>
      </c>
      <c r="DI257" s="98">
        <v>1.9E-2</v>
      </c>
      <c r="DJ257" s="10" t="s">
        <v>121</v>
      </c>
      <c r="DK257" s="10">
        <v>2E-3</v>
      </c>
      <c r="DL257" s="61" t="str">
        <f t="shared" si="5"/>
        <v>Anlieferung 5-05</v>
      </c>
    </row>
    <row r="258" spans="1:116">
      <c r="A258" s="11">
        <v>44585</v>
      </c>
      <c r="B258" s="64" t="s">
        <v>1020</v>
      </c>
      <c r="C258" s="25" t="s">
        <v>128</v>
      </c>
      <c r="H258" s="3" t="e">
        <f>((F258)/(E258/100))</f>
        <v>#DIV/0!</v>
      </c>
      <c r="I258" s="4" t="e">
        <f>E258/F258</f>
        <v>#DIV/0!</v>
      </c>
      <c r="J258" s="4" t="e">
        <f>100/G258</f>
        <v>#DIV/0!</v>
      </c>
      <c r="N258" s="37" t="e">
        <f>M258/(K258/100)</f>
        <v>#DIV/0!</v>
      </c>
      <c r="O258" s="37" t="e">
        <f>N258/J258</f>
        <v>#DIV/0!</v>
      </c>
      <c r="P258" s="5" t="e">
        <f>M258/(L258/100)</f>
        <v>#DIV/0!</v>
      </c>
      <c r="Q258" s="5" t="e">
        <f>P258*I258</f>
        <v>#DIV/0!</v>
      </c>
      <c r="U258" s="15" t="e">
        <f>100-(T258-R258)/S258*100</f>
        <v>#DIV/0!</v>
      </c>
      <c r="AB258" s="14" t="e">
        <f>((AE258-AC258)*(1000/AD258))*1000</f>
        <v>#DIV/0!</v>
      </c>
      <c r="AF258" s="7" t="e">
        <f>#REF!*0.8</f>
        <v>#REF!</v>
      </c>
      <c r="AH258" s="8" t="e">
        <f>((AG258)*(H258/100))</f>
        <v>#DIV/0!</v>
      </c>
      <c r="AI258" s="7" t="e">
        <f>AG258/AH258</f>
        <v>#DIV/0!</v>
      </c>
      <c r="AO258" s="22" t="s">
        <v>1020</v>
      </c>
      <c r="AP258" s="10" t="s">
        <v>121</v>
      </c>
      <c r="AQ258" s="10">
        <v>4.0000000000000001E-3</v>
      </c>
      <c r="AR258" s="10" t="s">
        <v>121</v>
      </c>
      <c r="AS258" s="10">
        <v>1.2999999999999999E-2</v>
      </c>
      <c r="AT258" s="10" t="s">
        <v>121</v>
      </c>
      <c r="AU258" s="10">
        <v>0.01</v>
      </c>
      <c r="AV258" s="10">
        <v>7.2990000000000004</v>
      </c>
      <c r="AW258" s="10">
        <v>0.27100000000000002</v>
      </c>
      <c r="AX258" s="10" t="s">
        <v>121</v>
      </c>
      <c r="AY258" s="10">
        <v>0.01</v>
      </c>
      <c r="AZ258" s="10">
        <v>1.6E-2</v>
      </c>
      <c r="BA258" s="10">
        <v>4.0000000000000001E-3</v>
      </c>
      <c r="BB258" s="10">
        <v>15.503</v>
      </c>
      <c r="BC258" s="10">
        <v>0.498</v>
      </c>
      <c r="BD258" s="10">
        <v>15.78</v>
      </c>
      <c r="BE258" s="10">
        <v>0.51400000000000001</v>
      </c>
      <c r="BF258" s="10" t="s">
        <v>121</v>
      </c>
      <c r="BG258" s="10">
        <v>1.2E-2</v>
      </c>
      <c r="BH258" s="10">
        <v>1.9870000000000001</v>
      </c>
      <c r="BI258" s="10">
        <v>0.46800000000000003</v>
      </c>
      <c r="BJ258" s="10" t="s">
        <v>121</v>
      </c>
      <c r="BK258" s="10">
        <v>4.0000000000000001E-3</v>
      </c>
      <c r="BL258" s="10" t="s">
        <v>121</v>
      </c>
      <c r="BM258" s="10">
        <v>7.0000000000000001E-3</v>
      </c>
      <c r="BN258" s="10" t="s">
        <v>121</v>
      </c>
      <c r="BO258" s="10">
        <v>3.7999999999999999E-2</v>
      </c>
      <c r="BP258" s="10">
        <v>50.975000000000001</v>
      </c>
      <c r="BQ258" s="10">
        <v>0.67100000000000004</v>
      </c>
      <c r="BR258" s="10">
        <v>0.158</v>
      </c>
      <c r="BS258" s="10">
        <v>6.0000000000000001E-3</v>
      </c>
      <c r="BT258" s="10">
        <v>0.56799999999999995</v>
      </c>
      <c r="BU258" s="10">
        <v>9.2999999999999999E-2</v>
      </c>
      <c r="BV258" s="10" t="s">
        <v>121</v>
      </c>
      <c r="BW258" s="10">
        <v>9.0999999999999998E-2</v>
      </c>
      <c r="BX258" s="10" t="s">
        <v>121</v>
      </c>
      <c r="BY258" s="10">
        <v>3.1E-2</v>
      </c>
      <c r="BZ258" s="10">
        <v>0.23100000000000001</v>
      </c>
      <c r="CA258" s="10">
        <v>5.0999999999999997E-2</v>
      </c>
      <c r="CB258" s="10" t="s">
        <v>121</v>
      </c>
      <c r="CC258" s="10">
        <v>7.44</v>
      </c>
      <c r="CD258" s="10">
        <v>0.13</v>
      </c>
      <c r="CE258" s="10">
        <v>1.4E-2</v>
      </c>
      <c r="CF258" s="10" t="s">
        <v>121</v>
      </c>
      <c r="CG258" s="10">
        <v>6.0000000000000001E-3</v>
      </c>
      <c r="CH258" s="10">
        <v>2E-3</v>
      </c>
      <c r="CI258" s="10">
        <v>1E-3</v>
      </c>
      <c r="CJ258" s="10" t="s">
        <v>121</v>
      </c>
      <c r="CK258" s="10">
        <v>1.0549999999999999</v>
      </c>
      <c r="CL258" s="10" t="s">
        <v>121</v>
      </c>
      <c r="CM258" s="10">
        <v>2E-3</v>
      </c>
      <c r="CN258" s="10" t="s">
        <v>121</v>
      </c>
      <c r="CO258" s="10">
        <v>2E-3</v>
      </c>
      <c r="CP258" s="10">
        <v>1.004</v>
      </c>
      <c r="CQ258" s="10">
        <v>5.8999999999999997E-2</v>
      </c>
      <c r="CR258" s="10" t="s">
        <v>121</v>
      </c>
      <c r="CS258" s="10">
        <v>3.0000000000000001E-3</v>
      </c>
      <c r="CT258" s="10" t="s">
        <v>121</v>
      </c>
      <c r="CU258" s="10">
        <v>28.716999999999999</v>
      </c>
      <c r="CV258" s="10">
        <v>3.0000000000000001E-3</v>
      </c>
      <c r="CW258" s="10">
        <v>1E-3</v>
      </c>
      <c r="CX258" s="10">
        <v>8.5000000000000006E-2</v>
      </c>
      <c r="CY258" s="10">
        <v>1.2E-2</v>
      </c>
      <c r="CZ258" s="10" t="s">
        <v>121</v>
      </c>
      <c r="DA258" s="10">
        <v>2E-3</v>
      </c>
      <c r="DB258" s="10" t="s">
        <v>121</v>
      </c>
      <c r="DC258" s="10">
        <v>7.0000000000000001E-3</v>
      </c>
      <c r="DD258" s="10" t="s">
        <v>121</v>
      </c>
      <c r="DE258" s="10">
        <v>0.03</v>
      </c>
      <c r="DF258" s="10">
        <v>2.2029999999999998</v>
      </c>
      <c r="DG258" s="10">
        <v>7.2999999999999995E-2</v>
      </c>
      <c r="DH258" s="10">
        <v>4.0069999999999997</v>
      </c>
      <c r="DI258" s="98">
        <v>8.4000000000000005E-2</v>
      </c>
      <c r="DJ258" s="10" t="s">
        <v>121</v>
      </c>
      <c r="DK258" s="10">
        <v>2E-3</v>
      </c>
      <c r="DL258" s="61" t="str">
        <f t="shared" si="5"/>
        <v>Anlieferung 5-06</v>
      </c>
    </row>
    <row r="259" spans="1:116">
      <c r="A259" s="11">
        <v>44585</v>
      </c>
      <c r="B259" s="64" t="s">
        <v>1021</v>
      </c>
      <c r="C259" s="25" t="s">
        <v>128</v>
      </c>
      <c r="H259" s="3" t="e">
        <f>((F259)/(E259/100))</f>
        <v>#DIV/0!</v>
      </c>
      <c r="I259" s="4" t="e">
        <f>E259/F259</f>
        <v>#DIV/0!</v>
      </c>
      <c r="J259" s="4" t="e">
        <f>100/G259</f>
        <v>#DIV/0!</v>
      </c>
      <c r="N259" s="37" t="e">
        <f>M259/(K259/100)</f>
        <v>#DIV/0!</v>
      </c>
      <c r="O259" s="37" t="e">
        <f>N259/J259</f>
        <v>#DIV/0!</v>
      </c>
      <c r="P259" s="5" t="e">
        <f>M259/(L259/100)</f>
        <v>#DIV/0!</v>
      </c>
      <c r="Q259" s="5" t="e">
        <f>P259*I259</f>
        <v>#DIV/0!</v>
      </c>
      <c r="U259" s="15" t="e">
        <f>100-(T259-R259)/S259*100</f>
        <v>#DIV/0!</v>
      </c>
      <c r="AB259" s="14" t="e">
        <f>((AE259-AC259)*(1000/AD259))*1000</f>
        <v>#DIV/0!</v>
      </c>
      <c r="AF259" s="7" t="e">
        <f>#REF!*0.8</f>
        <v>#REF!</v>
      </c>
      <c r="AH259" s="8" t="e">
        <f>((AG259)*(H259/100))</f>
        <v>#DIV/0!</v>
      </c>
      <c r="AI259" s="7" t="e">
        <f>AG259/AH259</f>
        <v>#DIV/0!</v>
      </c>
      <c r="AO259" s="22" t="s">
        <v>1021</v>
      </c>
      <c r="AP259" s="10" t="s">
        <v>121</v>
      </c>
      <c r="AQ259" s="10">
        <v>4.0000000000000001E-3</v>
      </c>
      <c r="AR259" s="10">
        <v>1.6E-2</v>
      </c>
      <c r="AS259" s="10">
        <v>8.0000000000000002E-3</v>
      </c>
      <c r="AT259" s="10">
        <v>0.315</v>
      </c>
      <c r="AU259" s="10">
        <v>1.2999999999999999E-2</v>
      </c>
      <c r="AV259" s="10">
        <v>3.948</v>
      </c>
      <c r="AW259" s="10">
        <v>9.9000000000000005E-2</v>
      </c>
      <c r="AX259" s="10" t="s">
        <v>121</v>
      </c>
      <c r="AY259" s="10">
        <v>5.0000000000000001E-3</v>
      </c>
      <c r="AZ259" s="10">
        <v>0.88100000000000001</v>
      </c>
      <c r="BA259" s="10">
        <v>0.02</v>
      </c>
      <c r="BB259" s="10">
        <v>4.5650000000000004</v>
      </c>
      <c r="BC259" s="10">
        <v>8.1000000000000003E-2</v>
      </c>
      <c r="BD259" s="10">
        <v>20.163</v>
      </c>
      <c r="BE259" s="10">
        <v>0.36599999999999999</v>
      </c>
      <c r="BF259" s="10" t="s">
        <v>121</v>
      </c>
      <c r="BG259" s="10">
        <v>1.0999999999999999E-2</v>
      </c>
      <c r="BH259" s="10">
        <v>2.2090000000000001</v>
      </c>
      <c r="BI259" s="10">
        <v>0.48499999999999999</v>
      </c>
      <c r="BJ259" s="10">
        <v>5.0000000000000001E-3</v>
      </c>
      <c r="BK259" s="10">
        <v>2E-3</v>
      </c>
      <c r="BL259" s="10">
        <v>7.0000000000000001E-3</v>
      </c>
      <c r="BM259" s="10">
        <v>3.0000000000000001E-3</v>
      </c>
      <c r="BN259" s="10">
        <v>7.7119999999999997</v>
      </c>
      <c r="BO259" s="10">
        <v>0.36299999999999999</v>
      </c>
      <c r="BP259" s="10">
        <v>49.850999999999999</v>
      </c>
      <c r="BQ259" s="10">
        <v>0.627</v>
      </c>
      <c r="BR259" s="10">
        <v>9.6000000000000002E-2</v>
      </c>
      <c r="BS259" s="10">
        <v>4.0000000000000001E-3</v>
      </c>
      <c r="BT259" s="10">
        <v>1.26</v>
      </c>
      <c r="BU259" s="10">
        <v>9.7000000000000003E-2</v>
      </c>
      <c r="BV259" s="10" t="s">
        <v>121</v>
      </c>
      <c r="BW259" s="10">
        <v>8.1000000000000003E-2</v>
      </c>
      <c r="BX259" s="10" t="s">
        <v>121</v>
      </c>
      <c r="BY259" s="10">
        <v>3.4000000000000002E-2</v>
      </c>
      <c r="BZ259" s="10">
        <v>0.183</v>
      </c>
      <c r="CA259" s="10">
        <v>3.7999999999999999E-2</v>
      </c>
      <c r="CB259" s="10" t="s">
        <v>121</v>
      </c>
      <c r="CC259" s="10">
        <v>8.1509999999999998</v>
      </c>
      <c r="CD259" s="10">
        <v>0.21199999999999999</v>
      </c>
      <c r="CE259" s="10">
        <v>1.7999999999999999E-2</v>
      </c>
      <c r="CF259" s="10">
        <v>0.11600000000000001</v>
      </c>
      <c r="CG259" s="10">
        <v>4.0000000000000001E-3</v>
      </c>
      <c r="CH259" s="10" t="s">
        <v>121</v>
      </c>
      <c r="CI259" s="10">
        <v>2E-3</v>
      </c>
      <c r="CJ259" s="10" t="s">
        <v>121</v>
      </c>
      <c r="CK259" s="10">
        <v>0.99299999999999999</v>
      </c>
      <c r="CL259" s="10" t="s">
        <v>121</v>
      </c>
      <c r="CM259" s="10">
        <v>2E-3</v>
      </c>
      <c r="CN259" s="10">
        <v>2E-3</v>
      </c>
      <c r="CO259" s="10">
        <v>1E-3</v>
      </c>
      <c r="CP259" s="10">
        <v>0.77900000000000003</v>
      </c>
      <c r="CQ259" s="10">
        <v>5.5E-2</v>
      </c>
      <c r="CR259" s="10" t="s">
        <v>121</v>
      </c>
      <c r="CS259" s="10">
        <v>2E-3</v>
      </c>
      <c r="CT259" s="10" t="s">
        <v>121</v>
      </c>
      <c r="CU259" s="10">
        <v>27.768000000000001</v>
      </c>
      <c r="CV259" s="10">
        <v>0.11799999999999999</v>
      </c>
      <c r="CW259" s="10">
        <v>3.0000000000000001E-3</v>
      </c>
      <c r="CX259" s="10">
        <v>0.153</v>
      </c>
      <c r="CY259" s="10">
        <v>3.6999999999999998E-2</v>
      </c>
      <c r="CZ259" s="10" t="s">
        <v>121</v>
      </c>
      <c r="DA259" s="10">
        <v>2E-3</v>
      </c>
      <c r="DB259" s="10" t="s">
        <v>121</v>
      </c>
      <c r="DC259" s="10">
        <v>2.7E-2</v>
      </c>
      <c r="DD259" s="10" t="s">
        <v>121</v>
      </c>
      <c r="DE259" s="10">
        <v>5.2999999999999999E-2</v>
      </c>
      <c r="DF259" s="10">
        <v>6.0730000000000004</v>
      </c>
      <c r="DG259" s="10">
        <v>0.10299999999999999</v>
      </c>
      <c r="DH259" s="10">
        <v>1.3360000000000001</v>
      </c>
      <c r="DI259" s="98">
        <v>2.7E-2</v>
      </c>
      <c r="DJ259" s="10" t="s">
        <v>121</v>
      </c>
      <c r="DK259" s="10">
        <v>2E-3</v>
      </c>
      <c r="DL259" s="61" t="str">
        <f t="shared" si="5"/>
        <v>Anlieferung 5-07</v>
      </c>
    </row>
    <row r="260" spans="1:116">
      <c r="A260" s="11">
        <v>44585</v>
      </c>
      <c r="B260" s="64" t="s">
        <v>1022</v>
      </c>
      <c r="C260" s="25" t="s">
        <v>128</v>
      </c>
      <c r="H260" s="3" t="e">
        <f>((F260)/(E260/100))</f>
        <v>#DIV/0!</v>
      </c>
      <c r="I260" s="4" t="e">
        <f>E260/F260</f>
        <v>#DIV/0!</v>
      </c>
      <c r="J260" s="4" t="e">
        <f>100/G260</f>
        <v>#DIV/0!</v>
      </c>
      <c r="N260" s="37" t="e">
        <f>M260/(K260/100)</f>
        <v>#DIV/0!</v>
      </c>
      <c r="O260" s="37" t="e">
        <f>N260/J260</f>
        <v>#DIV/0!</v>
      </c>
      <c r="P260" s="5" t="e">
        <f>M260/(L260/100)</f>
        <v>#DIV/0!</v>
      </c>
      <c r="Q260" s="5" t="e">
        <f>P260*I260</f>
        <v>#DIV/0!</v>
      </c>
      <c r="U260" s="15" t="e">
        <f>100-(T260-R260)/S260*100</f>
        <v>#DIV/0!</v>
      </c>
      <c r="AB260" s="14" t="e">
        <f>((AE260-AC260)*(1000/AD260))*1000</f>
        <v>#DIV/0!</v>
      </c>
      <c r="AF260" s="7" t="e">
        <f>#REF!*0.8</f>
        <v>#REF!</v>
      </c>
      <c r="AH260" s="8" t="e">
        <f>((AG260)*(H260/100))</f>
        <v>#DIV/0!</v>
      </c>
      <c r="AI260" s="7" t="e">
        <f>AG260/AH260</f>
        <v>#DIV/0!</v>
      </c>
      <c r="AO260" s="22" t="s">
        <v>1022</v>
      </c>
      <c r="AP260" s="10" t="s">
        <v>121</v>
      </c>
      <c r="AQ260" s="10">
        <v>4.0000000000000001E-3</v>
      </c>
      <c r="AR260" s="10" t="s">
        <v>121</v>
      </c>
      <c r="AS260" s="10">
        <v>1.2999999999999999E-2</v>
      </c>
      <c r="AT260" s="10" t="s">
        <v>121</v>
      </c>
      <c r="AU260" s="10">
        <v>0.01</v>
      </c>
      <c r="AV260" s="10">
        <v>8.0739999999999998</v>
      </c>
      <c r="AW260" s="10">
        <v>0.28299999999999997</v>
      </c>
      <c r="AX260" s="10" t="s">
        <v>121</v>
      </c>
      <c r="AY260" s="10">
        <v>8.0000000000000002E-3</v>
      </c>
      <c r="AZ260" s="10">
        <v>1.6E-2</v>
      </c>
      <c r="BA260" s="10">
        <v>4.0000000000000001E-3</v>
      </c>
      <c r="BB260" s="10">
        <v>14.196999999999999</v>
      </c>
      <c r="BC260" s="10">
        <v>0.441</v>
      </c>
      <c r="BD260" s="10">
        <v>12.377000000000001</v>
      </c>
      <c r="BE260" s="10">
        <v>0.38900000000000001</v>
      </c>
      <c r="BF260" s="10" t="s">
        <v>121</v>
      </c>
      <c r="BG260" s="10">
        <v>8.9999999999999993E-3</v>
      </c>
      <c r="BH260" s="10">
        <v>1.726</v>
      </c>
      <c r="BI260" s="10">
        <v>0.441</v>
      </c>
      <c r="BJ260" s="10" t="s">
        <v>121</v>
      </c>
      <c r="BK260" s="10">
        <v>5.0000000000000001E-3</v>
      </c>
      <c r="BL260" s="10" t="s">
        <v>121</v>
      </c>
      <c r="BM260" s="10">
        <v>6.0000000000000001E-3</v>
      </c>
      <c r="BN260" s="10">
        <v>6.4000000000000001E-2</v>
      </c>
      <c r="BO260" s="10">
        <v>2.8000000000000001E-2</v>
      </c>
      <c r="BP260" s="10">
        <v>56.036000000000001</v>
      </c>
      <c r="BQ260" s="10">
        <v>0.59499999999999997</v>
      </c>
      <c r="BR260" s="10">
        <v>0.16700000000000001</v>
      </c>
      <c r="BS260" s="10">
        <v>6.0000000000000001E-3</v>
      </c>
      <c r="BT260" s="10">
        <v>0.58599999999999997</v>
      </c>
      <c r="BU260" s="10">
        <v>8.7999999999999995E-2</v>
      </c>
      <c r="BV260" s="10" t="s">
        <v>121</v>
      </c>
      <c r="BW260" s="10">
        <v>9.0999999999999998E-2</v>
      </c>
      <c r="BX260" s="10" t="s">
        <v>121</v>
      </c>
      <c r="BY260" s="10">
        <v>2.8000000000000001E-2</v>
      </c>
      <c r="BZ260" s="10">
        <v>0.25900000000000001</v>
      </c>
      <c r="CA260" s="10">
        <v>4.7E-2</v>
      </c>
      <c r="CB260" s="10" t="s">
        <v>121</v>
      </c>
      <c r="CC260" s="10">
        <v>6.6219999999999999</v>
      </c>
      <c r="CD260" s="10">
        <v>9.5000000000000001E-2</v>
      </c>
      <c r="CE260" s="10">
        <v>1.2E-2</v>
      </c>
      <c r="CF260" s="10" t="s">
        <v>121</v>
      </c>
      <c r="CG260" s="10">
        <v>6.0000000000000001E-3</v>
      </c>
      <c r="CH260" s="10" t="s">
        <v>121</v>
      </c>
      <c r="CI260" s="10">
        <v>2E-3</v>
      </c>
      <c r="CJ260" s="10" t="s">
        <v>121</v>
      </c>
      <c r="CK260" s="10">
        <v>1.069</v>
      </c>
      <c r="CL260" s="10" t="s">
        <v>121</v>
      </c>
      <c r="CM260" s="10">
        <v>2E-3</v>
      </c>
      <c r="CN260" s="10">
        <v>2E-3</v>
      </c>
      <c r="CO260" s="10">
        <v>1E-3</v>
      </c>
      <c r="CP260" s="10">
        <v>0.94499999999999995</v>
      </c>
      <c r="CQ260" s="10">
        <v>5.8000000000000003E-2</v>
      </c>
      <c r="CR260" s="10" t="s">
        <v>121</v>
      </c>
      <c r="CS260" s="10">
        <v>3.0000000000000001E-3</v>
      </c>
      <c r="CT260" s="10" t="s">
        <v>121</v>
      </c>
      <c r="CU260" s="10">
        <v>29.181000000000001</v>
      </c>
      <c r="CV260" s="10">
        <v>4.0000000000000001E-3</v>
      </c>
      <c r="CW260" s="10">
        <v>1E-3</v>
      </c>
      <c r="CX260" s="10">
        <v>8.3000000000000004E-2</v>
      </c>
      <c r="CY260" s="10">
        <v>1.2E-2</v>
      </c>
      <c r="CZ260" s="10" t="s">
        <v>121</v>
      </c>
      <c r="DA260" s="10">
        <v>2E-3</v>
      </c>
      <c r="DB260" s="10" t="s">
        <v>121</v>
      </c>
      <c r="DC260" s="10">
        <v>7.0000000000000001E-3</v>
      </c>
      <c r="DD260" s="10" t="s">
        <v>121</v>
      </c>
      <c r="DE260" s="10">
        <v>2.5999999999999999E-2</v>
      </c>
      <c r="DF260" s="10">
        <v>1.69</v>
      </c>
      <c r="DG260" s="10">
        <v>5.5E-2</v>
      </c>
      <c r="DH260" s="10">
        <v>3.6640000000000001</v>
      </c>
      <c r="DI260" s="98">
        <v>7.0000000000000007E-2</v>
      </c>
      <c r="DJ260" s="10" t="s">
        <v>121</v>
      </c>
      <c r="DK260" s="10">
        <v>2E-3</v>
      </c>
      <c r="DL260" s="61" t="str">
        <f t="shared" si="5"/>
        <v>Anlieferung 5-08</v>
      </c>
    </row>
    <row r="261" spans="1:116">
      <c r="A261" s="11">
        <v>44585</v>
      </c>
      <c r="B261" s="64" t="s">
        <v>1023</v>
      </c>
      <c r="C261" s="25" t="s">
        <v>128</v>
      </c>
      <c r="H261" s="3" t="e">
        <f>((F261)/(E261/100))</f>
        <v>#DIV/0!</v>
      </c>
      <c r="I261" s="4" t="e">
        <f>E261/F261</f>
        <v>#DIV/0!</v>
      </c>
      <c r="J261" s="4" t="e">
        <f>100/G261</f>
        <v>#DIV/0!</v>
      </c>
      <c r="N261" s="37" t="e">
        <f>M261/(K261/100)</f>
        <v>#DIV/0!</v>
      </c>
      <c r="O261" s="37" t="e">
        <f>N261/J261</f>
        <v>#DIV/0!</v>
      </c>
      <c r="P261" s="5" t="e">
        <f>M261/(L261/100)</f>
        <v>#DIV/0!</v>
      </c>
      <c r="Q261" s="5" t="e">
        <f>P261*I261</f>
        <v>#DIV/0!</v>
      </c>
      <c r="U261" s="15" t="e">
        <f>100-(T261-R261)/S261*100</f>
        <v>#DIV/0!</v>
      </c>
      <c r="AB261" s="14" t="e">
        <f>((AE261-AC261)*(1000/AD261))*1000</f>
        <v>#DIV/0!</v>
      </c>
      <c r="AF261" s="7" t="e">
        <f>#REF!*0.8</f>
        <v>#REF!</v>
      </c>
      <c r="AH261" s="8" t="e">
        <f>((AG261)*(H261/100))</f>
        <v>#DIV/0!</v>
      </c>
      <c r="AI261" s="7" t="e">
        <f>AG261/AH261</f>
        <v>#DIV/0!</v>
      </c>
      <c r="AO261" s="22" t="s">
        <v>1023</v>
      </c>
      <c r="AP261" s="10" t="s">
        <v>121</v>
      </c>
      <c r="AQ261" s="10">
        <v>4.0000000000000001E-3</v>
      </c>
      <c r="AR261" s="10" t="s">
        <v>121</v>
      </c>
      <c r="AS261" s="10">
        <v>1.2999999999999999E-2</v>
      </c>
      <c r="AT261" s="10" t="s">
        <v>121</v>
      </c>
      <c r="AU261" s="10">
        <v>0.01</v>
      </c>
      <c r="AV261" s="10">
        <v>7.2969999999999997</v>
      </c>
      <c r="AW261" s="10">
        <v>0.253</v>
      </c>
      <c r="AX261" s="10" t="s">
        <v>121</v>
      </c>
      <c r="AY261" s="10">
        <v>6.0000000000000001E-3</v>
      </c>
      <c r="AZ261" s="10">
        <v>1.2999999999999999E-2</v>
      </c>
      <c r="BA261" s="10">
        <v>4.0000000000000001E-3</v>
      </c>
      <c r="BB261" s="10">
        <v>14.413</v>
      </c>
      <c r="BC261" s="10">
        <v>0.45500000000000002</v>
      </c>
      <c r="BD261" s="10">
        <v>14.564</v>
      </c>
      <c r="BE261" s="10">
        <v>0.44600000000000001</v>
      </c>
      <c r="BF261" s="10" t="s">
        <v>121</v>
      </c>
      <c r="BG261" s="10">
        <v>8.0000000000000002E-3</v>
      </c>
      <c r="BH261" s="10">
        <v>1.8160000000000001</v>
      </c>
      <c r="BI261" s="10">
        <v>0.48499999999999999</v>
      </c>
      <c r="BJ261" s="10">
        <v>4.0000000000000001E-3</v>
      </c>
      <c r="BK261" s="10">
        <v>3.0000000000000001E-3</v>
      </c>
      <c r="BL261" s="10">
        <v>6.0000000000000001E-3</v>
      </c>
      <c r="BM261" s="10">
        <v>3.0000000000000001E-3</v>
      </c>
      <c r="BN261" s="10">
        <v>5.8000000000000003E-2</v>
      </c>
      <c r="BO261" s="10">
        <v>2.7E-2</v>
      </c>
      <c r="BP261" s="10">
        <v>47.536999999999999</v>
      </c>
      <c r="BQ261" s="10">
        <v>0.71199999999999997</v>
      </c>
      <c r="BR261" s="10">
        <v>0.156</v>
      </c>
      <c r="BS261" s="10">
        <v>6.0000000000000001E-3</v>
      </c>
      <c r="BT261" s="10">
        <v>0.55100000000000005</v>
      </c>
      <c r="BU261" s="10">
        <v>8.6999999999999994E-2</v>
      </c>
      <c r="BV261" s="10" t="s">
        <v>121</v>
      </c>
      <c r="BW261" s="10">
        <v>8.8999999999999996E-2</v>
      </c>
      <c r="BX261" s="10" t="s">
        <v>121</v>
      </c>
      <c r="BY261" s="10">
        <v>0.03</v>
      </c>
      <c r="BZ261" s="10">
        <v>0.19400000000000001</v>
      </c>
      <c r="CA261" s="10">
        <v>4.7E-2</v>
      </c>
      <c r="CB261" s="10">
        <v>6.5880000000000001</v>
      </c>
      <c r="CC261" s="10">
        <v>3.4260000000000002</v>
      </c>
      <c r="CD261" s="10">
        <v>0.108</v>
      </c>
      <c r="CE261" s="10">
        <v>1.2999999999999999E-2</v>
      </c>
      <c r="CF261" s="10" t="s">
        <v>121</v>
      </c>
      <c r="CG261" s="10">
        <v>6.0000000000000001E-3</v>
      </c>
      <c r="CH261" s="10" t="s">
        <v>121</v>
      </c>
      <c r="CI261" s="10">
        <v>2E-3</v>
      </c>
      <c r="CJ261" s="10" t="s">
        <v>121</v>
      </c>
      <c r="CK261" s="10">
        <v>1.05</v>
      </c>
      <c r="CL261" s="10" t="s">
        <v>121</v>
      </c>
      <c r="CM261" s="10">
        <v>2E-3</v>
      </c>
      <c r="CN261" s="10">
        <v>2E-3</v>
      </c>
      <c r="CO261" s="10">
        <v>1E-3</v>
      </c>
      <c r="CP261" s="10">
        <v>0.91</v>
      </c>
      <c r="CQ261" s="10">
        <v>5.3999999999999999E-2</v>
      </c>
      <c r="CR261" s="10" t="s">
        <v>121</v>
      </c>
      <c r="CS261" s="10">
        <v>2E-3</v>
      </c>
      <c r="CT261" s="10" t="s">
        <v>121</v>
      </c>
      <c r="CU261" s="10">
        <v>28.562999999999999</v>
      </c>
      <c r="CV261" s="10">
        <v>3.0000000000000001E-3</v>
      </c>
      <c r="CW261" s="10">
        <v>1E-3</v>
      </c>
      <c r="CX261" s="10">
        <v>6.8000000000000005E-2</v>
      </c>
      <c r="CY261" s="10">
        <v>1.2E-2</v>
      </c>
      <c r="CZ261" s="10" t="s">
        <v>121</v>
      </c>
      <c r="DA261" s="10">
        <v>2E-3</v>
      </c>
      <c r="DB261" s="10" t="s">
        <v>121</v>
      </c>
      <c r="DC261" s="10">
        <v>8.9999999999999993E-3</v>
      </c>
      <c r="DD261" s="10" t="s">
        <v>121</v>
      </c>
      <c r="DE261" s="10">
        <v>2.9000000000000001E-2</v>
      </c>
      <c r="DF261" s="10">
        <v>2.0070000000000001</v>
      </c>
      <c r="DG261" s="10">
        <v>6.6000000000000003E-2</v>
      </c>
      <c r="DH261" s="10">
        <v>3.698</v>
      </c>
      <c r="DI261" s="98">
        <v>7.0000000000000007E-2</v>
      </c>
      <c r="DJ261" s="10" t="s">
        <v>121</v>
      </c>
      <c r="DK261" s="10">
        <v>2E-3</v>
      </c>
      <c r="DL261" s="61" t="str">
        <f t="shared" si="5"/>
        <v>Anlieferung 5-09</v>
      </c>
    </row>
    <row r="262" spans="1:116">
      <c r="A262" s="11">
        <v>44585</v>
      </c>
      <c r="B262" s="64" t="s">
        <v>1024</v>
      </c>
      <c r="C262" s="25" t="s">
        <v>128</v>
      </c>
      <c r="H262" s="3" t="e">
        <f>((F262)/(E262/100))</f>
        <v>#DIV/0!</v>
      </c>
      <c r="I262" s="4" t="e">
        <f>E262/F262</f>
        <v>#DIV/0!</v>
      </c>
      <c r="J262" s="4" t="e">
        <f>100/G262</f>
        <v>#DIV/0!</v>
      </c>
      <c r="N262" s="37" t="e">
        <f>M262/(K262/100)</f>
        <v>#DIV/0!</v>
      </c>
      <c r="O262" s="37" t="e">
        <f>N262/J262</f>
        <v>#DIV/0!</v>
      </c>
      <c r="P262" s="5" t="e">
        <f>M262/(L262/100)</f>
        <v>#DIV/0!</v>
      </c>
      <c r="Q262" s="5" t="e">
        <f>P262*I262</f>
        <v>#DIV/0!</v>
      </c>
      <c r="U262" s="15" t="e">
        <f>100-(T262-R262)/S262*100</f>
        <v>#DIV/0!</v>
      </c>
      <c r="AB262" s="14" t="e">
        <f>((AE262-AC262)*(1000/AD262))*1000</f>
        <v>#DIV/0!</v>
      </c>
      <c r="AF262" s="7" t="e">
        <f>#REF!*0.8</f>
        <v>#REF!</v>
      </c>
      <c r="AH262" s="8" t="e">
        <f>((AG262)*(H262/100))</f>
        <v>#DIV/0!</v>
      </c>
      <c r="AI262" s="7" t="e">
        <f>AG262/AH262</f>
        <v>#DIV/0!</v>
      </c>
      <c r="AO262" s="22" t="s">
        <v>1024</v>
      </c>
      <c r="AP262" s="10">
        <v>8.0000000000000002E-3</v>
      </c>
      <c r="AQ262" s="10">
        <v>2E-3</v>
      </c>
      <c r="AR262" s="10">
        <v>1.9E-2</v>
      </c>
      <c r="AS262" s="10">
        <v>8.9999999999999993E-3</v>
      </c>
      <c r="AT262" s="10" t="s">
        <v>121</v>
      </c>
      <c r="AU262" s="10">
        <v>8.9999999999999993E-3</v>
      </c>
      <c r="AV262" s="10">
        <v>5.6710000000000003</v>
      </c>
      <c r="AW262" s="10">
        <v>0.151</v>
      </c>
      <c r="AX262" s="10" t="s">
        <v>121</v>
      </c>
      <c r="AY262" s="10">
        <v>6.0000000000000001E-3</v>
      </c>
      <c r="AZ262" s="10">
        <v>4.7E-2</v>
      </c>
      <c r="BA262" s="10">
        <v>8.9999999999999993E-3</v>
      </c>
      <c r="BB262" s="10">
        <v>5.2060000000000004</v>
      </c>
      <c r="BC262" s="10">
        <v>8.3000000000000004E-2</v>
      </c>
      <c r="BD262" s="10">
        <v>0.22700000000000001</v>
      </c>
      <c r="BE262" s="10">
        <v>1.7000000000000001E-2</v>
      </c>
      <c r="BF262" s="10" t="s">
        <v>121</v>
      </c>
      <c r="BG262" s="10">
        <v>0.01</v>
      </c>
      <c r="BH262" s="10">
        <v>1.7110000000000001</v>
      </c>
      <c r="BI262" s="10">
        <v>0.51400000000000001</v>
      </c>
      <c r="BJ262" s="10" t="s">
        <v>121</v>
      </c>
      <c r="BK262" s="10">
        <v>3.0000000000000001E-3</v>
      </c>
      <c r="BL262" s="10" t="s">
        <v>121</v>
      </c>
      <c r="BM262" s="10">
        <v>5.0000000000000001E-3</v>
      </c>
      <c r="BN262" s="10">
        <v>21.17</v>
      </c>
      <c r="BO262" s="10">
        <v>1.117</v>
      </c>
      <c r="BP262" s="10">
        <v>47.289000000000001</v>
      </c>
      <c r="BQ262" s="10">
        <v>0.79600000000000004</v>
      </c>
      <c r="BR262" s="10">
        <v>8.0000000000000002E-3</v>
      </c>
      <c r="BS262" s="10">
        <v>2E-3</v>
      </c>
      <c r="BT262" s="10">
        <v>2.09</v>
      </c>
      <c r="BU262" s="10">
        <v>0.157</v>
      </c>
      <c r="BV262" s="10" t="s">
        <v>121</v>
      </c>
      <c r="BW262" s="10">
        <v>9.9000000000000005E-2</v>
      </c>
      <c r="BX262" s="10">
        <v>1.2999999999999999E-2</v>
      </c>
      <c r="BY262" s="10">
        <v>6.0000000000000001E-3</v>
      </c>
      <c r="BZ262" s="10">
        <v>0.98899999999999999</v>
      </c>
      <c r="CA262" s="10">
        <v>0.08</v>
      </c>
      <c r="CB262" s="10">
        <v>5.59</v>
      </c>
      <c r="CC262" s="10">
        <v>3.573</v>
      </c>
      <c r="CD262" s="10">
        <v>0.29699999999999999</v>
      </c>
      <c r="CE262" s="10">
        <v>2.1000000000000001E-2</v>
      </c>
      <c r="CF262" s="10" t="s">
        <v>121</v>
      </c>
      <c r="CG262" s="10">
        <v>4.0000000000000001E-3</v>
      </c>
      <c r="CH262" s="10">
        <v>4.0000000000000001E-3</v>
      </c>
      <c r="CI262" s="10">
        <v>1E-3</v>
      </c>
      <c r="CJ262" s="10" t="s">
        <v>121</v>
      </c>
      <c r="CK262" s="10">
        <v>1.1679999999999999</v>
      </c>
      <c r="CL262" s="10" t="s">
        <v>121</v>
      </c>
      <c r="CM262" s="10">
        <v>2E-3</v>
      </c>
      <c r="CN262" s="10">
        <v>4.0000000000000001E-3</v>
      </c>
      <c r="CO262" s="10">
        <v>1E-3</v>
      </c>
      <c r="CP262" s="10">
        <v>1.3360000000000001</v>
      </c>
      <c r="CQ262" s="10">
        <v>0.11799999999999999</v>
      </c>
      <c r="CR262" s="10" t="s">
        <v>121</v>
      </c>
      <c r="CS262" s="10">
        <v>2E-3</v>
      </c>
      <c r="CT262" s="10" t="s">
        <v>121</v>
      </c>
      <c r="CU262" s="10">
        <v>32.137</v>
      </c>
      <c r="CV262" s="10">
        <v>0.46500000000000002</v>
      </c>
      <c r="CW262" s="10">
        <v>0.01</v>
      </c>
      <c r="CX262" s="10">
        <v>1.7190000000000001</v>
      </c>
      <c r="CY262" s="10">
        <v>0.104</v>
      </c>
      <c r="CZ262" s="10" t="s">
        <v>121</v>
      </c>
      <c r="DA262" s="10">
        <v>2E-3</v>
      </c>
      <c r="DB262" s="10" t="s">
        <v>121</v>
      </c>
      <c r="DC262" s="10">
        <v>4.5999999999999999E-2</v>
      </c>
      <c r="DD262" s="10">
        <v>0.123</v>
      </c>
      <c r="DE262" s="10">
        <v>2.9000000000000001E-2</v>
      </c>
      <c r="DF262" s="10">
        <v>3.4470000000000001</v>
      </c>
      <c r="DG262" s="10">
        <v>5.7000000000000002E-2</v>
      </c>
      <c r="DH262" s="10">
        <v>2.56</v>
      </c>
      <c r="DI262" s="98">
        <v>5.5E-2</v>
      </c>
      <c r="DJ262" s="10" t="s">
        <v>121</v>
      </c>
      <c r="DK262" s="10">
        <v>2E-3</v>
      </c>
      <c r="DL262" s="61" t="str">
        <f t="shared" si="5"/>
        <v>Anlieferung 5-10</v>
      </c>
    </row>
    <row r="263" spans="1:116">
      <c r="A263" s="11">
        <v>44585</v>
      </c>
      <c r="B263" s="64" t="s">
        <v>1025</v>
      </c>
      <c r="C263" s="25" t="s">
        <v>128</v>
      </c>
      <c r="H263" s="3" t="e">
        <f>((F263)/(E263/100))</f>
        <v>#DIV/0!</v>
      </c>
      <c r="I263" s="4" t="e">
        <f>E263/F263</f>
        <v>#DIV/0!</v>
      </c>
      <c r="J263" s="4" t="e">
        <f>100/G263</f>
        <v>#DIV/0!</v>
      </c>
      <c r="N263" s="37" t="e">
        <f>M263/(K263/100)</f>
        <v>#DIV/0!</v>
      </c>
      <c r="O263" s="37" t="e">
        <f>N263/J263</f>
        <v>#DIV/0!</v>
      </c>
      <c r="P263" s="5" t="e">
        <f>M263/(L263/100)</f>
        <v>#DIV/0!</v>
      </c>
      <c r="Q263" s="5" t="e">
        <f>P263*I263</f>
        <v>#DIV/0!</v>
      </c>
      <c r="U263" s="15" t="e">
        <f>100-(T263-R263)/S263*100</f>
        <v>#DIV/0!</v>
      </c>
      <c r="AB263" s="14" t="e">
        <f>((AE263-AC263)*(1000/AD263))*1000</f>
        <v>#DIV/0!</v>
      </c>
      <c r="AF263" s="7" t="e">
        <f>#REF!*0.8</f>
        <v>#REF!</v>
      </c>
      <c r="AH263" s="8" t="e">
        <f>((AG263)*(H263/100))</f>
        <v>#DIV/0!</v>
      </c>
      <c r="AI263" s="7" t="e">
        <f>AG263/AH263</f>
        <v>#DIV/0!</v>
      </c>
      <c r="AO263" s="22" t="s">
        <v>1025</v>
      </c>
      <c r="AP263" s="10" t="s">
        <v>121</v>
      </c>
      <c r="AQ263" s="10">
        <v>2E-3</v>
      </c>
      <c r="AR263" s="10" t="s">
        <v>121</v>
      </c>
      <c r="AS263" s="10">
        <v>1.2E-2</v>
      </c>
      <c r="AT263" s="10" t="s">
        <v>121</v>
      </c>
      <c r="AU263" s="10">
        <v>0.01</v>
      </c>
      <c r="AV263" s="10">
        <v>10.167999999999999</v>
      </c>
      <c r="AW263" s="10">
        <v>0.17100000000000001</v>
      </c>
      <c r="AX263" s="10">
        <v>7.0000000000000001E-3</v>
      </c>
      <c r="AY263" s="10">
        <v>4.0000000000000001E-3</v>
      </c>
      <c r="AZ263" s="10">
        <v>2.355</v>
      </c>
      <c r="BA263" s="10">
        <v>2.9000000000000001E-2</v>
      </c>
      <c r="BB263" s="10">
        <v>0.22500000000000001</v>
      </c>
      <c r="BC263" s="10">
        <v>8.0000000000000002E-3</v>
      </c>
      <c r="BD263" s="10">
        <v>16.332000000000001</v>
      </c>
      <c r="BE263" s="10">
        <v>0.16700000000000001</v>
      </c>
      <c r="BF263" s="10" t="s">
        <v>121</v>
      </c>
      <c r="BG263" s="10">
        <v>8.9999999999999993E-3</v>
      </c>
      <c r="BH263" s="10">
        <v>1.925</v>
      </c>
      <c r="BI263" s="10">
        <v>0.312</v>
      </c>
      <c r="BJ263" s="10">
        <v>3.0000000000000001E-3</v>
      </c>
      <c r="BK263" s="10">
        <v>1E-3</v>
      </c>
      <c r="BL263" s="10" t="s">
        <v>121</v>
      </c>
      <c r="BM263" s="10">
        <v>6.0000000000000001E-3</v>
      </c>
      <c r="BN263" s="10">
        <v>0.13900000000000001</v>
      </c>
      <c r="BO263" s="10">
        <v>0.03</v>
      </c>
      <c r="BP263" s="10">
        <v>56.97</v>
      </c>
      <c r="BQ263" s="10">
        <v>0.48099999999999998</v>
      </c>
      <c r="BR263" s="10">
        <v>8.0000000000000002E-3</v>
      </c>
      <c r="BS263" s="10">
        <v>1E-3</v>
      </c>
      <c r="BT263" s="10">
        <v>0.39300000000000002</v>
      </c>
      <c r="BU263" s="10">
        <v>8.5999999999999993E-2</v>
      </c>
      <c r="BV263" s="10">
        <v>2.5000000000000001E-2</v>
      </c>
      <c r="BW263" s="10">
        <v>4.0000000000000001E-3</v>
      </c>
      <c r="BX263" s="10" t="s">
        <v>121</v>
      </c>
      <c r="BY263" s="10">
        <v>0.03</v>
      </c>
      <c r="BZ263" s="10">
        <v>0.152</v>
      </c>
      <c r="CA263" s="10">
        <v>4.8000000000000001E-2</v>
      </c>
      <c r="CB263" s="10" t="s">
        <v>121</v>
      </c>
      <c r="CC263" s="10">
        <v>4.0039999999999996</v>
      </c>
      <c r="CD263" s="10">
        <v>0.16500000000000001</v>
      </c>
      <c r="CE263" s="10">
        <v>1.9E-2</v>
      </c>
      <c r="CF263" s="10">
        <v>3.0000000000000001E-3</v>
      </c>
      <c r="CG263" s="10">
        <v>1E-3</v>
      </c>
      <c r="CH263" s="10" t="s">
        <v>121</v>
      </c>
      <c r="CI263" s="10">
        <v>2E-3</v>
      </c>
      <c r="CJ263" s="10">
        <v>0.19900000000000001</v>
      </c>
      <c r="CK263" s="10">
        <v>0.02</v>
      </c>
      <c r="CL263" s="10" t="s">
        <v>121</v>
      </c>
      <c r="CM263" s="10">
        <v>2E-3</v>
      </c>
      <c r="CN263" s="10" t="s">
        <v>121</v>
      </c>
      <c r="CO263" s="10">
        <v>2E-3</v>
      </c>
      <c r="CP263" s="10">
        <v>0.88200000000000001</v>
      </c>
      <c r="CQ263" s="10">
        <v>1.2E-2</v>
      </c>
      <c r="CR263" s="10" t="s">
        <v>121</v>
      </c>
      <c r="CS263" s="10">
        <v>2E-3</v>
      </c>
      <c r="CT263" s="10">
        <v>1.0640000000000001</v>
      </c>
      <c r="CU263" s="10">
        <v>0.06</v>
      </c>
      <c r="CV263" s="10">
        <v>6.0000000000000001E-3</v>
      </c>
      <c r="CW263" s="10">
        <v>1E-3</v>
      </c>
      <c r="CX263" s="10">
        <v>0.22700000000000001</v>
      </c>
      <c r="CY263" s="10">
        <v>1.7999999999999999E-2</v>
      </c>
      <c r="CZ263" s="10" t="s">
        <v>121</v>
      </c>
      <c r="DA263" s="10">
        <v>2E-3</v>
      </c>
      <c r="DB263" s="10">
        <v>2.1000000000000001E-2</v>
      </c>
      <c r="DC263" s="10">
        <v>7.0000000000000001E-3</v>
      </c>
      <c r="DD263" s="10" t="s">
        <v>121</v>
      </c>
      <c r="DE263" s="10">
        <v>6.4000000000000001E-2</v>
      </c>
      <c r="DF263" s="10">
        <v>8.6999999999999993</v>
      </c>
      <c r="DG263" s="10">
        <v>0.112</v>
      </c>
      <c r="DH263" s="10">
        <v>6.0000000000000001E-3</v>
      </c>
      <c r="DI263" s="98">
        <v>1E-3</v>
      </c>
      <c r="DJ263" s="10" t="s">
        <v>121</v>
      </c>
      <c r="DK263" s="10">
        <v>2E-3</v>
      </c>
      <c r="DL263" s="61" t="str">
        <f t="shared" si="5"/>
        <v>Anlieferung 5-11</v>
      </c>
    </row>
    <row r="264" spans="1:116">
      <c r="A264" s="11">
        <v>44585</v>
      </c>
      <c r="B264" s="64" t="s">
        <v>1026</v>
      </c>
      <c r="C264" s="25" t="s">
        <v>128</v>
      </c>
      <c r="H264" s="3" t="e">
        <f>((F264)/(E264/100))</f>
        <v>#DIV/0!</v>
      </c>
      <c r="I264" s="4" t="e">
        <f>E264/F264</f>
        <v>#DIV/0!</v>
      </c>
      <c r="J264" s="4" t="e">
        <f>100/G264</f>
        <v>#DIV/0!</v>
      </c>
      <c r="N264" s="37" t="e">
        <f>M264/(K264/100)</f>
        <v>#DIV/0!</v>
      </c>
      <c r="O264" s="37" t="e">
        <f>N264/J264</f>
        <v>#DIV/0!</v>
      </c>
      <c r="P264" s="5" t="e">
        <f>M264/(L264/100)</f>
        <v>#DIV/0!</v>
      </c>
      <c r="Q264" s="5" t="e">
        <f>P264*I264</f>
        <v>#DIV/0!</v>
      </c>
      <c r="U264" s="15" t="e">
        <f>100-(T264-R264)/S264*100</f>
        <v>#DIV/0!</v>
      </c>
      <c r="AB264" s="14" t="e">
        <f>((AE264-AC264)*(1000/AD264))*1000</f>
        <v>#DIV/0!</v>
      </c>
      <c r="AF264" s="7" t="e">
        <f>#REF!*0.8</f>
        <v>#REF!</v>
      </c>
      <c r="AH264" s="8" t="e">
        <f>((AG264)*(H264/100))</f>
        <v>#DIV/0!</v>
      </c>
      <c r="AI264" s="7" t="e">
        <f>AG264/AH264</f>
        <v>#DIV/0!</v>
      </c>
      <c r="AO264" s="22" t="s">
        <v>1026</v>
      </c>
      <c r="AP264" s="10">
        <v>7.2999999999999995E-2</v>
      </c>
      <c r="AQ264" s="10">
        <v>8.9999999999999993E-3</v>
      </c>
      <c r="AR264" s="10" t="s">
        <v>121</v>
      </c>
      <c r="AS264" s="10">
        <v>1.7000000000000001E-2</v>
      </c>
      <c r="AT264" s="10" t="s">
        <v>121</v>
      </c>
      <c r="AU264" s="10">
        <v>7.0000000000000001E-3</v>
      </c>
      <c r="AV264" s="10">
        <v>4.0919999999999996</v>
      </c>
      <c r="AW264" s="10">
        <v>8.2000000000000003E-2</v>
      </c>
      <c r="AX264" s="10">
        <v>4.0000000000000001E-3</v>
      </c>
      <c r="AY264" s="10">
        <v>3.0000000000000001E-3</v>
      </c>
      <c r="AZ264" s="10">
        <v>1.6279999999999999</v>
      </c>
      <c r="BA264" s="10">
        <v>3.2000000000000001E-2</v>
      </c>
      <c r="BB264" s="10">
        <v>4.4999999999999998E-2</v>
      </c>
      <c r="BC264" s="10">
        <v>4.0000000000000001E-3</v>
      </c>
      <c r="BD264" s="10">
        <v>12.347</v>
      </c>
      <c r="BE264" s="10">
        <v>0.22</v>
      </c>
      <c r="BF264" s="10" t="s">
        <v>121</v>
      </c>
      <c r="BG264" s="10">
        <v>7.0000000000000001E-3</v>
      </c>
      <c r="BH264" s="10">
        <v>0.58799999999999997</v>
      </c>
      <c r="BI264" s="10">
        <v>0.312</v>
      </c>
      <c r="BJ264" s="10">
        <v>0.02</v>
      </c>
      <c r="BK264" s="10">
        <v>7.0000000000000001E-3</v>
      </c>
      <c r="BL264" s="10" t="s">
        <v>121</v>
      </c>
      <c r="BM264" s="10">
        <v>5.0000000000000001E-3</v>
      </c>
      <c r="BN264" s="10">
        <v>5.4240000000000004</v>
      </c>
      <c r="BO264" s="10">
        <v>0.20100000000000001</v>
      </c>
      <c r="BP264" s="10">
        <v>68.930000000000007</v>
      </c>
      <c r="BQ264" s="10">
        <v>0.372</v>
      </c>
      <c r="BR264" s="10">
        <v>4.0119999999999996</v>
      </c>
      <c r="BS264" s="10">
        <v>0.06</v>
      </c>
      <c r="BT264" s="10">
        <v>0.71599999999999997</v>
      </c>
      <c r="BU264" s="10">
        <v>7.1999999999999995E-2</v>
      </c>
      <c r="BV264" s="10" t="s">
        <v>121</v>
      </c>
      <c r="BW264" s="10">
        <v>7.9000000000000001E-2</v>
      </c>
      <c r="BX264" s="10" t="s">
        <v>121</v>
      </c>
      <c r="BY264" s="10">
        <v>0.03</v>
      </c>
      <c r="BZ264" s="10">
        <v>0.18</v>
      </c>
      <c r="CA264" s="10">
        <v>3.9E-2</v>
      </c>
      <c r="CB264" s="10" t="s">
        <v>121</v>
      </c>
      <c r="CC264" s="10">
        <v>5.5259999999999998</v>
      </c>
      <c r="CD264" s="10">
        <v>0.24</v>
      </c>
      <c r="CE264" s="10">
        <v>0.02</v>
      </c>
      <c r="CF264" s="10" t="s">
        <v>121</v>
      </c>
      <c r="CG264" s="10">
        <v>2E-3</v>
      </c>
      <c r="CH264" s="10" t="s">
        <v>121</v>
      </c>
      <c r="CI264" s="10">
        <v>2E-3</v>
      </c>
      <c r="CJ264" s="10" t="s">
        <v>121</v>
      </c>
      <c r="CK264" s="10">
        <v>0.81399999999999995</v>
      </c>
      <c r="CL264" s="10" t="s">
        <v>121</v>
      </c>
      <c r="CM264" s="10">
        <v>2E-3</v>
      </c>
      <c r="CN264" s="10">
        <v>0.02</v>
      </c>
      <c r="CO264" s="10">
        <v>3.0000000000000001E-3</v>
      </c>
      <c r="CP264" s="10">
        <v>1.1739999999999999</v>
      </c>
      <c r="CQ264" s="10">
        <v>6.3E-2</v>
      </c>
      <c r="CR264" s="10" t="s">
        <v>121</v>
      </c>
      <c r="CS264" s="10">
        <v>7.0000000000000001E-3</v>
      </c>
      <c r="CT264" s="10" t="s">
        <v>121</v>
      </c>
      <c r="CU264" s="10">
        <v>23.524999999999999</v>
      </c>
      <c r="CV264" s="10">
        <v>0.122</v>
      </c>
      <c r="CW264" s="10">
        <v>3.0000000000000001E-3</v>
      </c>
      <c r="CX264" s="10">
        <v>0.14099999999999999</v>
      </c>
      <c r="CY264" s="10">
        <v>4.8000000000000001E-2</v>
      </c>
      <c r="CZ264" s="10" t="s">
        <v>121</v>
      </c>
      <c r="DA264" s="10">
        <v>3.0000000000000001E-3</v>
      </c>
      <c r="DB264" s="10" t="s">
        <v>121</v>
      </c>
      <c r="DC264" s="10">
        <v>3.9E-2</v>
      </c>
      <c r="DD264" s="10" t="s">
        <v>121</v>
      </c>
      <c r="DE264" s="10">
        <v>2.1999999999999999E-2</v>
      </c>
      <c r="DF264" s="10">
        <v>0.10299999999999999</v>
      </c>
      <c r="DG264" s="10">
        <v>5.0000000000000001E-3</v>
      </c>
      <c r="DH264" s="10">
        <v>0.13300000000000001</v>
      </c>
      <c r="DI264" s="98">
        <v>3.0000000000000001E-3</v>
      </c>
      <c r="DJ264" s="10" t="s">
        <v>121</v>
      </c>
      <c r="DK264" s="10">
        <v>2E-3</v>
      </c>
      <c r="DL264" s="61" t="str">
        <f t="shared" si="5"/>
        <v>Anlieferung 5-12</v>
      </c>
    </row>
    <row r="265" spans="1:116">
      <c r="A265" s="11">
        <v>44585</v>
      </c>
      <c r="B265" s="64" t="s">
        <v>1027</v>
      </c>
      <c r="C265" s="25" t="s">
        <v>128</v>
      </c>
      <c r="H265" s="3" t="e">
        <f>((F265)/(E265/100))</f>
        <v>#DIV/0!</v>
      </c>
      <c r="I265" s="4" t="e">
        <f>E265/F265</f>
        <v>#DIV/0!</v>
      </c>
      <c r="J265" s="4" t="e">
        <f>100/G265</f>
        <v>#DIV/0!</v>
      </c>
      <c r="N265" s="37" t="e">
        <f>M265/(K265/100)</f>
        <v>#DIV/0!</v>
      </c>
      <c r="O265" s="37" t="e">
        <f>N265/J265</f>
        <v>#DIV/0!</v>
      </c>
      <c r="P265" s="5" t="e">
        <f>M265/(L265/100)</f>
        <v>#DIV/0!</v>
      </c>
      <c r="Q265" s="5" t="e">
        <f>P265*I265</f>
        <v>#DIV/0!</v>
      </c>
      <c r="U265" s="15" t="e">
        <f>100-(T265-R265)/S265*100</f>
        <v>#DIV/0!</v>
      </c>
      <c r="AB265" s="14" t="e">
        <f>((AE265-AC265)*(1000/AD265))*1000</f>
        <v>#DIV/0!</v>
      </c>
      <c r="AF265" s="7" t="e">
        <f>#REF!*0.8</f>
        <v>#REF!</v>
      </c>
      <c r="AH265" s="8" t="e">
        <f>((AG265)*(H265/100))</f>
        <v>#DIV/0!</v>
      </c>
      <c r="AI265" s="7" t="e">
        <f>AG265/AH265</f>
        <v>#DIV/0!</v>
      </c>
      <c r="AO265" s="22" t="s">
        <v>1027</v>
      </c>
      <c r="AP265" s="10" t="s">
        <v>121</v>
      </c>
      <c r="AQ265" s="10">
        <v>2E-3</v>
      </c>
      <c r="AR265" s="10" t="s">
        <v>121</v>
      </c>
      <c r="AS265" s="10">
        <v>1.0999999999999999E-2</v>
      </c>
      <c r="AT265" s="10" t="s">
        <v>121</v>
      </c>
      <c r="AU265" s="10">
        <v>8.9999999999999993E-3</v>
      </c>
      <c r="AV265" s="10">
        <v>10.077999999999999</v>
      </c>
      <c r="AW265" s="10">
        <v>0.16700000000000001</v>
      </c>
      <c r="AX265" s="10" t="s">
        <v>121</v>
      </c>
      <c r="AY265" s="10">
        <v>6.0000000000000001E-3</v>
      </c>
      <c r="AZ265" s="10">
        <v>2.31</v>
      </c>
      <c r="BA265" s="10">
        <v>2.8000000000000001E-2</v>
      </c>
      <c r="BB265" s="10">
        <v>3.5000000000000003E-2</v>
      </c>
      <c r="BC265" s="10">
        <v>5.0000000000000001E-3</v>
      </c>
      <c r="BD265" s="10">
        <v>15.76</v>
      </c>
      <c r="BE265" s="10">
        <v>0.16</v>
      </c>
      <c r="BF265" s="10" t="s">
        <v>121</v>
      </c>
      <c r="BG265" s="10">
        <v>7.0000000000000001E-3</v>
      </c>
      <c r="BH265" s="10">
        <v>1.9710000000000001</v>
      </c>
      <c r="BI265" s="10">
        <v>0.313</v>
      </c>
      <c r="BJ265" s="10">
        <v>4.0000000000000001E-3</v>
      </c>
      <c r="BK265" s="10">
        <v>1E-3</v>
      </c>
      <c r="BL265" s="10">
        <v>4.0000000000000001E-3</v>
      </c>
      <c r="BM265" s="10">
        <v>3.0000000000000001E-3</v>
      </c>
      <c r="BN265" s="10">
        <v>0.13200000000000001</v>
      </c>
      <c r="BO265" s="10">
        <v>2.9000000000000001E-2</v>
      </c>
      <c r="BP265" s="10">
        <v>53.978999999999999</v>
      </c>
      <c r="BQ265" s="10">
        <v>0.51700000000000002</v>
      </c>
      <c r="BR265" s="10">
        <v>5.0000000000000001E-3</v>
      </c>
      <c r="BS265" s="10">
        <v>1E-3</v>
      </c>
      <c r="BT265" s="10">
        <v>0.47</v>
      </c>
      <c r="BU265" s="10">
        <v>8.5000000000000006E-2</v>
      </c>
      <c r="BV265" s="10">
        <v>2.7E-2</v>
      </c>
      <c r="BW265" s="10">
        <v>3.0000000000000001E-3</v>
      </c>
      <c r="BX265" s="10" t="s">
        <v>121</v>
      </c>
      <c r="BY265" s="10">
        <v>0.03</v>
      </c>
      <c r="BZ265" s="10">
        <v>0.154</v>
      </c>
      <c r="CA265" s="10">
        <v>4.5999999999999999E-2</v>
      </c>
      <c r="CB265" s="10" t="s">
        <v>121</v>
      </c>
      <c r="CC265" s="10">
        <v>3.4609999999999999</v>
      </c>
      <c r="CD265" s="10">
        <v>0.13900000000000001</v>
      </c>
      <c r="CE265" s="10">
        <v>1.9E-2</v>
      </c>
      <c r="CF265" s="10" t="s">
        <v>121</v>
      </c>
      <c r="CG265" s="10">
        <v>2E-3</v>
      </c>
      <c r="CH265" s="10" t="s">
        <v>121</v>
      </c>
      <c r="CI265" s="10">
        <v>2E-3</v>
      </c>
      <c r="CJ265" s="10">
        <v>0.14199999999999999</v>
      </c>
      <c r="CK265" s="10">
        <v>1.9E-2</v>
      </c>
      <c r="CL265" s="10" t="s">
        <v>121</v>
      </c>
      <c r="CM265" s="10">
        <v>2E-3</v>
      </c>
      <c r="CN265" s="10" t="s">
        <v>121</v>
      </c>
      <c r="CO265" s="10">
        <v>2E-3</v>
      </c>
      <c r="CP265" s="10">
        <v>0.90400000000000003</v>
      </c>
      <c r="CQ265" s="10">
        <v>1.2E-2</v>
      </c>
      <c r="CR265" s="10" t="s">
        <v>121</v>
      </c>
      <c r="CS265" s="10">
        <v>2E-3</v>
      </c>
      <c r="CT265" s="10">
        <v>1.1990000000000001</v>
      </c>
      <c r="CU265" s="10">
        <v>0.06</v>
      </c>
      <c r="CV265" s="10">
        <v>6.0000000000000001E-3</v>
      </c>
      <c r="CW265" s="10">
        <v>1E-3</v>
      </c>
      <c r="CX265" s="10">
        <v>0.22</v>
      </c>
      <c r="CY265" s="10">
        <v>1.7999999999999999E-2</v>
      </c>
      <c r="CZ265" s="10" t="s">
        <v>121</v>
      </c>
      <c r="DA265" s="10">
        <v>2E-3</v>
      </c>
      <c r="DB265" s="10">
        <v>0.02</v>
      </c>
      <c r="DC265" s="10">
        <v>7.0000000000000001E-3</v>
      </c>
      <c r="DD265" s="10" t="s">
        <v>121</v>
      </c>
      <c r="DE265" s="10">
        <v>6.5000000000000002E-2</v>
      </c>
      <c r="DF265" s="10">
        <v>9.0139999999999993</v>
      </c>
      <c r="DG265" s="10">
        <v>0.115</v>
      </c>
      <c r="DH265" s="10">
        <v>5.0000000000000001E-3</v>
      </c>
      <c r="DI265" s="98">
        <v>1E-3</v>
      </c>
      <c r="DJ265" s="10" t="s">
        <v>121</v>
      </c>
      <c r="DK265" s="10">
        <v>2E-3</v>
      </c>
      <c r="DL265" s="61" t="str">
        <f t="shared" si="5"/>
        <v>Anlieferung 5-13</v>
      </c>
    </row>
    <row r="266" spans="1:116">
      <c r="A266" s="11">
        <v>44585</v>
      </c>
      <c r="B266" s="64" t="s">
        <v>193</v>
      </c>
      <c r="C266" s="25" t="s">
        <v>128</v>
      </c>
      <c r="H266" s="3" t="e">
        <f>((F266)/(E266/100))</f>
        <v>#DIV/0!</v>
      </c>
      <c r="I266" s="4" t="e">
        <f>E266/F266</f>
        <v>#DIV/0!</v>
      </c>
      <c r="J266" s="4" t="e">
        <f>100/G266</f>
        <v>#DIV/0!</v>
      </c>
      <c r="N266" s="37" t="e">
        <f>M266/(K266/100)</f>
        <v>#DIV/0!</v>
      </c>
      <c r="O266" s="37" t="e">
        <f>N266/J266</f>
        <v>#DIV/0!</v>
      </c>
      <c r="P266" s="5" t="e">
        <f>M266/(L266/100)</f>
        <v>#DIV/0!</v>
      </c>
      <c r="Q266" s="5" t="e">
        <f>P266*I266</f>
        <v>#DIV/0!</v>
      </c>
      <c r="U266" s="15" t="e">
        <f>100-(T266-R266)/S266*100</f>
        <v>#DIV/0!</v>
      </c>
      <c r="AB266" s="14" t="e">
        <f>((AE266-AC266)*(1000/AD266))*1000</f>
        <v>#DIV/0!</v>
      </c>
      <c r="AF266" s="7" t="e">
        <f>#REF!*0.8</f>
        <v>#REF!</v>
      </c>
      <c r="AH266" s="8" t="e">
        <f>((AG266)*(H266/100))</f>
        <v>#DIV/0!</v>
      </c>
      <c r="AI266" s="7" t="e">
        <f>AG266/AH266</f>
        <v>#DIV/0!</v>
      </c>
      <c r="AO266" s="22" t="s">
        <v>193</v>
      </c>
      <c r="AP266" s="10">
        <v>6.0000000000000001E-3</v>
      </c>
      <c r="AQ266" s="10">
        <v>2E-3</v>
      </c>
      <c r="AR266" s="10">
        <v>2.9000000000000001E-2</v>
      </c>
      <c r="AS266" s="10">
        <v>7.0000000000000001E-3</v>
      </c>
      <c r="AT266" s="10" t="s">
        <v>121</v>
      </c>
      <c r="AU266" s="10">
        <v>7.0000000000000001E-3</v>
      </c>
      <c r="AV266" s="10">
        <v>3.0230000000000001</v>
      </c>
      <c r="AW266" s="10">
        <v>5.0999999999999997E-2</v>
      </c>
      <c r="AX266" s="10">
        <v>4.0000000000000001E-3</v>
      </c>
      <c r="AY266" s="10">
        <v>3.0000000000000001E-3</v>
      </c>
      <c r="AZ266" s="10">
        <v>0.41599999999999998</v>
      </c>
      <c r="BA266" s="10">
        <v>1.0999999999999999E-2</v>
      </c>
      <c r="BB266" s="10">
        <v>2.1160000000000001</v>
      </c>
      <c r="BC266" s="10">
        <v>3.3000000000000002E-2</v>
      </c>
      <c r="BD266" s="10">
        <v>18.513000000000002</v>
      </c>
      <c r="BE266" s="10">
        <v>0.23699999999999999</v>
      </c>
      <c r="BF266" s="10" t="s">
        <v>121</v>
      </c>
      <c r="BG266" s="10">
        <v>8.0000000000000002E-3</v>
      </c>
      <c r="BH266" s="10">
        <v>1.484</v>
      </c>
      <c r="BI266" s="10">
        <v>0.36599999999999999</v>
      </c>
      <c r="BJ266" s="10" t="s">
        <v>121</v>
      </c>
      <c r="BK266" s="10">
        <v>3.0000000000000001E-3</v>
      </c>
      <c r="BL266" s="10">
        <v>7.0000000000000001E-3</v>
      </c>
      <c r="BM266" s="10">
        <v>2E-3</v>
      </c>
      <c r="BN266" s="10">
        <v>9.5370000000000008</v>
      </c>
      <c r="BO266" s="10">
        <v>0.33100000000000002</v>
      </c>
      <c r="BP266" s="10">
        <v>53.868000000000002</v>
      </c>
      <c r="BQ266" s="10">
        <v>0.504</v>
      </c>
      <c r="BR266" s="10">
        <v>0.20100000000000001</v>
      </c>
      <c r="BS266" s="10">
        <v>5.0000000000000001E-3</v>
      </c>
      <c r="BT266" s="10">
        <v>2.5659999999999998</v>
      </c>
      <c r="BU266" s="10">
        <v>0.127</v>
      </c>
      <c r="BV266" s="10" t="s">
        <v>121</v>
      </c>
      <c r="BW266" s="10">
        <v>0.06</v>
      </c>
      <c r="BX266" s="10" t="s">
        <v>121</v>
      </c>
      <c r="BY266" s="10">
        <v>3.1E-2</v>
      </c>
      <c r="BZ266" s="10">
        <v>0.27400000000000002</v>
      </c>
      <c r="CA266" s="10">
        <v>3.5999999999999997E-2</v>
      </c>
      <c r="CB266" s="10" t="s">
        <v>121</v>
      </c>
      <c r="CC266" s="10">
        <v>3.9670000000000001</v>
      </c>
      <c r="CD266" s="10">
        <v>0.29199999999999998</v>
      </c>
      <c r="CE266" s="10">
        <v>1.7000000000000001E-2</v>
      </c>
      <c r="CF266" s="10">
        <v>2E-3</v>
      </c>
      <c r="CG266" s="10">
        <v>1E-3</v>
      </c>
      <c r="CH266" s="10" t="s">
        <v>121</v>
      </c>
      <c r="CI266" s="10">
        <v>2E-3</v>
      </c>
      <c r="CJ266" s="10" t="s">
        <v>121</v>
      </c>
      <c r="CK266" s="10">
        <v>0.74199999999999999</v>
      </c>
      <c r="CL266" s="10" t="s">
        <v>121</v>
      </c>
      <c r="CM266" s="10">
        <v>2E-3</v>
      </c>
      <c r="CN266" s="10">
        <v>4.0000000000000001E-3</v>
      </c>
      <c r="CO266" s="10">
        <v>1E-3</v>
      </c>
      <c r="CP266" s="10">
        <v>0.68400000000000005</v>
      </c>
      <c r="CQ266" s="10">
        <v>3.9E-2</v>
      </c>
      <c r="CR266" s="10" t="s">
        <v>121</v>
      </c>
      <c r="CS266" s="10">
        <v>2E-3</v>
      </c>
      <c r="CT266" s="10" t="s">
        <v>121</v>
      </c>
      <c r="CU266" s="10">
        <v>21.812999999999999</v>
      </c>
      <c r="CV266" s="10">
        <v>0.20100000000000001</v>
      </c>
      <c r="CW266" s="10">
        <v>4.0000000000000001E-3</v>
      </c>
      <c r="CX266" s="10">
        <v>0.14599999999999999</v>
      </c>
      <c r="CY266" s="10">
        <v>5.2999999999999999E-2</v>
      </c>
      <c r="CZ266" s="10">
        <v>2E-3</v>
      </c>
      <c r="DA266" s="10">
        <v>1E-3</v>
      </c>
      <c r="DB266" s="10" t="s">
        <v>121</v>
      </c>
      <c r="DC266" s="10">
        <v>3.2000000000000001E-2</v>
      </c>
      <c r="DD266" s="10" t="s">
        <v>121</v>
      </c>
      <c r="DE266" s="10">
        <v>2.9000000000000001E-2</v>
      </c>
      <c r="DF266" s="10">
        <v>2.1890000000000001</v>
      </c>
      <c r="DG266" s="10">
        <v>3.2000000000000001E-2</v>
      </c>
      <c r="DH266" s="10">
        <v>0.49299999999999999</v>
      </c>
      <c r="DI266" s="98">
        <v>8.0000000000000002E-3</v>
      </c>
      <c r="DJ266" s="10" t="s">
        <v>121</v>
      </c>
      <c r="DK266" s="10">
        <v>2E-3</v>
      </c>
      <c r="DL266" s="61" t="str">
        <f t="shared" si="5"/>
        <v>Anlieferung 5-14</v>
      </c>
    </row>
    <row r="267" spans="1:116">
      <c r="A267" s="11">
        <v>44585</v>
      </c>
      <c r="B267" s="64" t="s">
        <v>194</v>
      </c>
      <c r="C267" s="25" t="s">
        <v>128</v>
      </c>
      <c r="H267" s="3" t="e">
        <f>((F267)/(E267/100))</f>
        <v>#DIV/0!</v>
      </c>
      <c r="I267" s="4" t="e">
        <f>E267/F267</f>
        <v>#DIV/0!</v>
      </c>
      <c r="J267" s="4" t="e">
        <f>100/G267</f>
        <v>#DIV/0!</v>
      </c>
      <c r="N267" s="37" t="e">
        <f>M267/(K267/100)</f>
        <v>#DIV/0!</v>
      </c>
      <c r="O267" s="37" t="e">
        <f>N267/J267</f>
        <v>#DIV/0!</v>
      </c>
      <c r="P267" s="5" t="e">
        <f>M267/(L267/100)</f>
        <v>#DIV/0!</v>
      </c>
      <c r="Q267" s="5" t="e">
        <f>P267*I267</f>
        <v>#DIV/0!</v>
      </c>
      <c r="U267" s="15" t="e">
        <f>100-(T267-R267)/S267*100</f>
        <v>#DIV/0!</v>
      </c>
      <c r="AB267" s="14" t="e">
        <f>((AE267-AC267)*(1000/AD267))*1000</f>
        <v>#DIV/0!</v>
      </c>
      <c r="AF267" s="7" t="e">
        <f>#REF!*0.8</f>
        <v>#REF!</v>
      </c>
      <c r="AH267" s="8" t="e">
        <f>((AG267)*(H267/100))</f>
        <v>#DIV/0!</v>
      </c>
      <c r="AI267" s="7" t="e">
        <f>AG267/AH267</f>
        <v>#DIV/0!</v>
      </c>
      <c r="AO267" s="22" t="s">
        <v>194</v>
      </c>
      <c r="AP267" s="10" t="s">
        <v>121</v>
      </c>
      <c r="AQ267" s="10">
        <v>4.0000000000000001E-3</v>
      </c>
      <c r="AR267" s="10" t="s">
        <v>121</v>
      </c>
      <c r="AS267" s="10">
        <v>1.2999999999999999E-2</v>
      </c>
      <c r="AT267" s="10" t="s">
        <v>121</v>
      </c>
      <c r="AU267" s="10">
        <v>0.01</v>
      </c>
      <c r="AV267" s="10">
        <v>7.5449999999999999</v>
      </c>
      <c r="AW267" s="10">
        <v>0.26600000000000001</v>
      </c>
      <c r="AX267" s="10" t="s">
        <v>121</v>
      </c>
      <c r="AY267" s="10">
        <v>8.0000000000000002E-3</v>
      </c>
      <c r="AZ267" s="10">
        <v>3.1E-2</v>
      </c>
      <c r="BA267" s="10">
        <v>4.0000000000000001E-3</v>
      </c>
      <c r="BB267" s="10">
        <v>14.135</v>
      </c>
      <c r="BC267" s="10">
        <v>0.438</v>
      </c>
      <c r="BD267" s="10">
        <v>13.122999999999999</v>
      </c>
      <c r="BE267" s="10">
        <v>0.40799999999999997</v>
      </c>
      <c r="BF267" s="10" t="s">
        <v>121</v>
      </c>
      <c r="BG267" s="10">
        <v>8.9999999999999993E-3</v>
      </c>
      <c r="BH267" s="10">
        <v>1.923</v>
      </c>
      <c r="BI267" s="10">
        <v>0.47599999999999998</v>
      </c>
      <c r="BJ267" s="10" t="s">
        <v>121</v>
      </c>
      <c r="BK267" s="10">
        <v>5.0000000000000001E-3</v>
      </c>
      <c r="BL267" s="10" t="s">
        <v>121</v>
      </c>
      <c r="BM267" s="10">
        <v>5.0000000000000001E-3</v>
      </c>
      <c r="BN267" s="10">
        <v>0.126</v>
      </c>
      <c r="BO267" s="10">
        <v>2.8000000000000001E-2</v>
      </c>
      <c r="BP267" s="10">
        <v>50.722000000000001</v>
      </c>
      <c r="BQ267" s="10">
        <v>0.66300000000000003</v>
      </c>
      <c r="BR267" s="10">
        <v>0.188</v>
      </c>
      <c r="BS267" s="10">
        <v>6.0000000000000001E-3</v>
      </c>
      <c r="BT267" s="10">
        <v>0.63100000000000001</v>
      </c>
      <c r="BU267" s="10">
        <v>0.09</v>
      </c>
      <c r="BV267" s="10" t="s">
        <v>121</v>
      </c>
      <c r="BW267" s="10">
        <v>9.1999999999999998E-2</v>
      </c>
      <c r="BX267" s="10" t="s">
        <v>121</v>
      </c>
      <c r="BY267" s="10">
        <v>2.9000000000000001E-2</v>
      </c>
      <c r="BZ267" s="10">
        <v>0.22600000000000001</v>
      </c>
      <c r="CA267" s="10">
        <v>4.8000000000000001E-2</v>
      </c>
      <c r="CB267" s="10" t="s">
        <v>121</v>
      </c>
      <c r="CC267" s="10">
        <v>5.0430000000000001</v>
      </c>
      <c r="CD267" s="10">
        <v>8.2000000000000003E-2</v>
      </c>
      <c r="CE267" s="10">
        <v>1.2E-2</v>
      </c>
      <c r="CF267" s="10" t="s">
        <v>121</v>
      </c>
      <c r="CG267" s="10">
        <v>6.0000000000000001E-3</v>
      </c>
      <c r="CH267" s="10" t="s">
        <v>121</v>
      </c>
      <c r="CI267" s="10">
        <v>2E-3</v>
      </c>
      <c r="CJ267" s="10" t="s">
        <v>121</v>
      </c>
      <c r="CK267" s="10">
        <v>1.079</v>
      </c>
      <c r="CL267" s="10" t="s">
        <v>121</v>
      </c>
      <c r="CM267" s="10">
        <v>2E-3</v>
      </c>
      <c r="CN267" s="10">
        <v>2E-3</v>
      </c>
      <c r="CO267" s="10">
        <v>1E-3</v>
      </c>
      <c r="CP267" s="10">
        <v>0.95499999999999996</v>
      </c>
      <c r="CQ267" s="10">
        <v>5.8000000000000003E-2</v>
      </c>
      <c r="CR267" s="10" t="s">
        <v>121</v>
      </c>
      <c r="CS267" s="10">
        <v>3.0000000000000001E-3</v>
      </c>
      <c r="CT267" s="10" t="s">
        <v>121</v>
      </c>
      <c r="CU267" s="10">
        <v>29.268999999999998</v>
      </c>
      <c r="CV267" s="10">
        <v>5.0000000000000001E-3</v>
      </c>
      <c r="CW267" s="10">
        <v>1E-3</v>
      </c>
      <c r="CX267" s="10">
        <v>9.4E-2</v>
      </c>
      <c r="CY267" s="10">
        <v>1.4E-2</v>
      </c>
      <c r="CZ267" s="10" t="s">
        <v>121</v>
      </c>
      <c r="DA267" s="10">
        <v>3.0000000000000001E-3</v>
      </c>
      <c r="DB267" s="10" t="s">
        <v>121</v>
      </c>
      <c r="DC267" s="10">
        <v>0.01</v>
      </c>
      <c r="DD267" s="10" t="s">
        <v>121</v>
      </c>
      <c r="DE267" s="10">
        <v>2.7E-2</v>
      </c>
      <c r="DF267" s="10">
        <v>1.8089999999999999</v>
      </c>
      <c r="DG267" s="10">
        <v>5.8000000000000003E-2</v>
      </c>
      <c r="DH267" s="10">
        <v>3.6549999999999998</v>
      </c>
      <c r="DI267" s="98">
        <v>6.8000000000000005E-2</v>
      </c>
      <c r="DJ267" s="10" t="s">
        <v>121</v>
      </c>
      <c r="DK267" s="10">
        <v>2E-3</v>
      </c>
      <c r="DL267" s="61" t="str">
        <f t="shared" si="5"/>
        <v>Anlieferung 5-15</v>
      </c>
    </row>
    <row r="268" spans="1:116">
      <c r="A268" s="11">
        <v>44585</v>
      </c>
      <c r="B268" s="64" t="s">
        <v>195</v>
      </c>
      <c r="C268" s="25" t="s">
        <v>128</v>
      </c>
      <c r="H268" s="3" t="e">
        <f>((F268)/(E268/100))</f>
        <v>#DIV/0!</v>
      </c>
      <c r="I268" s="4" t="e">
        <f>E268/F268</f>
        <v>#DIV/0!</v>
      </c>
      <c r="J268" s="4" t="e">
        <f>100/G268</f>
        <v>#DIV/0!</v>
      </c>
      <c r="N268" s="37" t="e">
        <f>M268/(K268/100)</f>
        <v>#DIV/0!</v>
      </c>
      <c r="O268" s="37" t="e">
        <f>N268/J268</f>
        <v>#DIV/0!</v>
      </c>
      <c r="P268" s="5" t="e">
        <f>M268/(L268/100)</f>
        <v>#DIV/0!</v>
      </c>
      <c r="Q268" s="5" t="e">
        <f>P268*I268</f>
        <v>#DIV/0!</v>
      </c>
      <c r="U268" s="15" t="e">
        <f>100-(T268-R268)/S268*100</f>
        <v>#DIV/0!</v>
      </c>
      <c r="AB268" s="14" t="e">
        <f>((AE268-AC268)*(1000/AD268))*1000</f>
        <v>#DIV/0!</v>
      </c>
      <c r="AF268" s="7" t="e">
        <f>#REF!*0.8</f>
        <v>#REF!</v>
      </c>
      <c r="AH268" s="8" t="e">
        <f>((AG268)*(H268/100))</f>
        <v>#DIV/0!</v>
      </c>
      <c r="AI268" s="7" t="e">
        <f>AG268/AH268</f>
        <v>#DIV/0!</v>
      </c>
      <c r="AO268" s="22" t="s">
        <v>195</v>
      </c>
      <c r="AP268" s="10">
        <v>5.0000000000000001E-3</v>
      </c>
      <c r="AQ268" s="10">
        <v>2E-3</v>
      </c>
      <c r="AR268" s="10">
        <v>0.04</v>
      </c>
      <c r="AS268" s="10">
        <v>8.0000000000000002E-3</v>
      </c>
      <c r="AT268" s="10" t="s">
        <v>121</v>
      </c>
      <c r="AU268" s="10">
        <v>8.0000000000000002E-3</v>
      </c>
      <c r="AV268" s="10">
        <v>2.105</v>
      </c>
      <c r="AW268" s="10">
        <v>3.6999999999999998E-2</v>
      </c>
      <c r="AX268" s="10" t="s">
        <v>121</v>
      </c>
      <c r="AY268" s="10">
        <v>3.0000000000000001E-3</v>
      </c>
      <c r="AZ268" s="10">
        <v>0.20899999999999999</v>
      </c>
      <c r="BA268" s="10">
        <v>8.9999999999999993E-3</v>
      </c>
      <c r="BB268" s="10">
        <v>2.5030000000000001</v>
      </c>
      <c r="BC268" s="10">
        <v>0.04</v>
      </c>
      <c r="BD268" s="10">
        <v>26.704000000000001</v>
      </c>
      <c r="BE268" s="10">
        <v>0.36</v>
      </c>
      <c r="BF268" s="10" t="s">
        <v>121</v>
      </c>
      <c r="BG268" s="10">
        <v>8.0000000000000002E-3</v>
      </c>
      <c r="BH268" s="10">
        <v>1.5009999999999999</v>
      </c>
      <c r="BI268" s="10">
        <v>0.40600000000000003</v>
      </c>
      <c r="BJ268" s="10">
        <v>5.0000000000000001E-3</v>
      </c>
      <c r="BK268" s="10">
        <v>2E-3</v>
      </c>
      <c r="BL268" s="10">
        <v>8.0000000000000002E-3</v>
      </c>
      <c r="BM268" s="10">
        <v>2E-3</v>
      </c>
      <c r="BN268" s="10">
        <v>8.1519999999999992</v>
      </c>
      <c r="BO268" s="10">
        <v>0.27900000000000003</v>
      </c>
      <c r="BP268" s="10">
        <v>48.125</v>
      </c>
      <c r="BQ268" s="10">
        <v>0.56000000000000005</v>
      </c>
      <c r="BR268" s="10">
        <v>2.9000000000000001E-2</v>
      </c>
      <c r="BS268" s="10">
        <v>2E-3</v>
      </c>
      <c r="BT268" s="10">
        <v>2.0499999999999998</v>
      </c>
      <c r="BU268" s="10">
        <v>0.114</v>
      </c>
      <c r="BV268" s="10" t="s">
        <v>121</v>
      </c>
      <c r="BW268" s="10">
        <v>6.5000000000000002E-2</v>
      </c>
      <c r="BX268" s="10" t="s">
        <v>121</v>
      </c>
      <c r="BY268" s="10">
        <v>3.5999999999999997E-2</v>
      </c>
      <c r="BZ268" s="10">
        <v>0.23300000000000001</v>
      </c>
      <c r="CA268" s="10">
        <v>3.9E-2</v>
      </c>
      <c r="CB268" s="10" t="s">
        <v>121</v>
      </c>
      <c r="CC268" s="10">
        <v>4.476</v>
      </c>
      <c r="CD268" s="10">
        <v>0.372</v>
      </c>
      <c r="CE268" s="10">
        <v>1.7000000000000001E-2</v>
      </c>
      <c r="CF268" s="10" t="s">
        <v>121</v>
      </c>
      <c r="CG268" s="10">
        <v>3.0000000000000001E-3</v>
      </c>
      <c r="CH268" s="10" t="s">
        <v>121</v>
      </c>
      <c r="CI268" s="10">
        <v>2E-3</v>
      </c>
      <c r="CJ268" s="10" t="s">
        <v>121</v>
      </c>
      <c r="CK268" s="10">
        <v>0.80400000000000005</v>
      </c>
      <c r="CL268" s="10" t="s">
        <v>121</v>
      </c>
      <c r="CM268" s="10">
        <v>2E-3</v>
      </c>
      <c r="CN268" s="10">
        <v>2E-3</v>
      </c>
      <c r="CO268" s="10">
        <v>1E-3</v>
      </c>
      <c r="CP268" s="10">
        <v>0.70199999999999996</v>
      </c>
      <c r="CQ268" s="10">
        <v>4.1000000000000002E-2</v>
      </c>
      <c r="CR268" s="10" t="s">
        <v>121</v>
      </c>
      <c r="CS268" s="10">
        <v>2E-3</v>
      </c>
      <c r="CT268" s="10" t="s">
        <v>121</v>
      </c>
      <c r="CU268" s="10">
        <v>23.143999999999998</v>
      </c>
      <c r="CV268" s="10">
        <v>0.188</v>
      </c>
      <c r="CW268" s="10">
        <v>4.0000000000000001E-3</v>
      </c>
      <c r="CX268" s="10">
        <v>0.121</v>
      </c>
      <c r="CY268" s="10">
        <v>0.06</v>
      </c>
      <c r="CZ268" s="10" t="s">
        <v>121</v>
      </c>
      <c r="DA268" s="10">
        <v>2E-3</v>
      </c>
      <c r="DB268" s="10" t="s">
        <v>121</v>
      </c>
      <c r="DC268" s="10">
        <v>3.6999999999999998E-2</v>
      </c>
      <c r="DD268" s="10" t="s">
        <v>121</v>
      </c>
      <c r="DE268" s="10">
        <v>2.8000000000000001E-2</v>
      </c>
      <c r="DF268" s="10">
        <v>1.913</v>
      </c>
      <c r="DG268" s="10">
        <v>3.1E-2</v>
      </c>
      <c r="DH268" s="10">
        <v>0.64900000000000002</v>
      </c>
      <c r="DI268" s="98">
        <v>0.01</v>
      </c>
      <c r="DJ268" s="10" t="s">
        <v>121</v>
      </c>
      <c r="DK268" s="10">
        <v>2E-3</v>
      </c>
      <c r="DL268" s="61" t="str">
        <f t="shared" si="5"/>
        <v>Anlieferung 5-16</v>
      </c>
    </row>
    <row r="269" spans="1:116">
      <c r="A269" s="11">
        <v>44585</v>
      </c>
      <c r="B269" s="64" t="s">
        <v>196</v>
      </c>
      <c r="C269" s="25" t="s">
        <v>128</v>
      </c>
      <c r="H269" s="3" t="e">
        <f>((F269)/(E269/100))</f>
        <v>#DIV/0!</v>
      </c>
      <c r="I269" s="4" t="e">
        <f>E269/F269</f>
        <v>#DIV/0!</v>
      </c>
      <c r="J269" s="4" t="e">
        <f>100/G269</f>
        <v>#DIV/0!</v>
      </c>
      <c r="N269" s="37" t="e">
        <f>M269/(K269/100)</f>
        <v>#DIV/0!</v>
      </c>
      <c r="O269" s="37" t="e">
        <f>N269/J269</f>
        <v>#DIV/0!</v>
      </c>
      <c r="P269" s="5" t="e">
        <f>M269/(L269/100)</f>
        <v>#DIV/0!</v>
      </c>
      <c r="Q269" s="5" t="e">
        <f>P269*I269</f>
        <v>#DIV/0!</v>
      </c>
      <c r="U269" s="15" t="e">
        <f>100-(T269-R269)/S269*100</f>
        <v>#DIV/0!</v>
      </c>
      <c r="AB269" s="14" t="e">
        <f>((AE269-AC269)*(1000/AD269))*1000</f>
        <v>#DIV/0!</v>
      </c>
      <c r="AF269" s="7" t="e">
        <f>#REF!*0.8</f>
        <v>#REF!</v>
      </c>
      <c r="AH269" s="8" t="e">
        <f>((AG269)*(H269/100))</f>
        <v>#DIV/0!</v>
      </c>
      <c r="AI269" s="7" t="e">
        <f>AG269/AH269</f>
        <v>#DIV/0!</v>
      </c>
      <c r="AO269" s="22" t="s">
        <v>196</v>
      </c>
      <c r="AP269" s="10" t="s">
        <v>121</v>
      </c>
      <c r="AQ269" s="10">
        <v>3.0000000000000001E-3</v>
      </c>
      <c r="AR269" s="10" t="s">
        <v>121</v>
      </c>
      <c r="AS269" s="10">
        <v>1.4999999999999999E-2</v>
      </c>
      <c r="AT269" s="10" t="s">
        <v>121</v>
      </c>
      <c r="AU269" s="10">
        <v>1.0999999999999999E-2</v>
      </c>
      <c r="AV269" s="10">
        <v>10.076000000000001</v>
      </c>
      <c r="AW269" s="10">
        <v>0.27700000000000002</v>
      </c>
      <c r="AX269" s="10" t="s">
        <v>121</v>
      </c>
      <c r="AY269" s="10">
        <v>7.0000000000000001E-3</v>
      </c>
      <c r="AZ269" s="10">
        <v>0.28000000000000003</v>
      </c>
      <c r="BA269" s="10">
        <v>8.9999999999999993E-3</v>
      </c>
      <c r="BB269" s="10">
        <v>7.4999999999999997E-2</v>
      </c>
      <c r="BC269" s="10">
        <v>7.0000000000000001E-3</v>
      </c>
      <c r="BD269" s="10">
        <v>33.344999999999999</v>
      </c>
      <c r="BE269" s="10">
        <v>0.61199999999999999</v>
      </c>
      <c r="BF269" s="10" t="s">
        <v>121</v>
      </c>
      <c r="BG269" s="10">
        <v>8.0000000000000002E-3</v>
      </c>
      <c r="BH269" s="10">
        <v>1.9079999999999999</v>
      </c>
      <c r="BI269" s="10">
        <v>0.47799999999999998</v>
      </c>
      <c r="BJ269" s="10">
        <v>1.0999999999999999E-2</v>
      </c>
      <c r="BK269" s="10">
        <v>2E-3</v>
      </c>
      <c r="BL269" s="10">
        <v>6.0000000000000001E-3</v>
      </c>
      <c r="BM269" s="10">
        <v>3.0000000000000001E-3</v>
      </c>
      <c r="BN269" s="10">
        <v>0.17399999999999999</v>
      </c>
      <c r="BO269" s="10">
        <v>3.3000000000000002E-2</v>
      </c>
      <c r="BP269" s="10">
        <v>41.758000000000003</v>
      </c>
      <c r="BQ269" s="10">
        <v>0.71899999999999997</v>
      </c>
      <c r="BR269" s="10">
        <v>2.9000000000000001E-2</v>
      </c>
      <c r="BS269" s="10">
        <v>2E-3</v>
      </c>
      <c r="BT269" s="10">
        <v>0.65300000000000002</v>
      </c>
      <c r="BU269" s="10">
        <v>9.6000000000000002E-2</v>
      </c>
      <c r="BV269" s="10" t="s">
        <v>121</v>
      </c>
      <c r="BW269" s="10">
        <v>7.0000000000000007E-2</v>
      </c>
      <c r="BX269" s="10" t="s">
        <v>121</v>
      </c>
      <c r="BY269" s="10">
        <v>4.2999999999999997E-2</v>
      </c>
      <c r="BZ269" s="10">
        <v>8.5000000000000006E-2</v>
      </c>
      <c r="CA269" s="10">
        <v>4.9000000000000002E-2</v>
      </c>
      <c r="CB269" s="10" t="s">
        <v>121</v>
      </c>
      <c r="CC269" s="10">
        <v>5.8</v>
      </c>
      <c r="CD269" s="10">
        <v>0.31900000000000001</v>
      </c>
      <c r="CE269" s="10">
        <v>1.7999999999999999E-2</v>
      </c>
      <c r="CF269" s="10" t="s">
        <v>121</v>
      </c>
      <c r="CG269" s="10">
        <v>4.0000000000000001E-3</v>
      </c>
      <c r="CH269" s="10" t="s">
        <v>121</v>
      </c>
      <c r="CI269" s="10">
        <v>2E-3</v>
      </c>
      <c r="CJ269" s="10" t="s">
        <v>121</v>
      </c>
      <c r="CK269" s="10">
        <v>0.85699999999999998</v>
      </c>
      <c r="CL269" s="10" t="s">
        <v>121</v>
      </c>
      <c r="CM269" s="10">
        <v>2E-3</v>
      </c>
      <c r="CN269" s="10" t="s">
        <v>121</v>
      </c>
      <c r="CO269" s="10">
        <v>2E-3</v>
      </c>
      <c r="CP269" s="10">
        <v>1.0580000000000001</v>
      </c>
      <c r="CQ269" s="10">
        <v>5.3999999999999999E-2</v>
      </c>
      <c r="CR269" s="10" t="s">
        <v>121</v>
      </c>
      <c r="CS269" s="10">
        <v>3.0000000000000001E-3</v>
      </c>
      <c r="CT269" s="10" t="s">
        <v>121</v>
      </c>
      <c r="CU269" s="10">
        <v>24.195</v>
      </c>
      <c r="CV269" s="10">
        <v>5.0000000000000001E-3</v>
      </c>
      <c r="CW269" s="10">
        <v>1E-3</v>
      </c>
      <c r="CX269" s="10">
        <v>0.15</v>
      </c>
      <c r="CY269" s="10">
        <v>0.02</v>
      </c>
      <c r="CZ269" s="10" t="s">
        <v>121</v>
      </c>
      <c r="DA269" s="10">
        <v>3.0000000000000001E-3</v>
      </c>
      <c r="DB269" s="10" t="s">
        <v>121</v>
      </c>
      <c r="DC269" s="10">
        <v>1.4E-2</v>
      </c>
      <c r="DD269" s="10" t="s">
        <v>121</v>
      </c>
      <c r="DE269" s="10">
        <v>7.5999999999999998E-2</v>
      </c>
      <c r="DF269" s="10">
        <v>9.3960000000000008</v>
      </c>
      <c r="DG269" s="10">
        <v>0.187</v>
      </c>
      <c r="DH269" s="10">
        <v>0.65600000000000003</v>
      </c>
      <c r="DI269" s="98">
        <v>1.2E-2</v>
      </c>
      <c r="DJ269" s="10" t="s">
        <v>121</v>
      </c>
      <c r="DK269" s="10">
        <v>2E-3</v>
      </c>
      <c r="DL269" s="61" t="str">
        <f t="shared" si="5"/>
        <v>Anlieferung 5-17</v>
      </c>
    </row>
    <row r="270" spans="1:116">
      <c r="A270" s="11">
        <v>44585</v>
      </c>
      <c r="B270" s="64" t="s">
        <v>197</v>
      </c>
      <c r="C270" s="25" t="s">
        <v>128</v>
      </c>
      <c r="H270" s="3" t="e">
        <f>((F270)/(E270/100))</f>
        <v>#DIV/0!</v>
      </c>
      <c r="I270" s="4" t="e">
        <f>E270/F270</f>
        <v>#DIV/0!</v>
      </c>
      <c r="J270" s="4" t="e">
        <f>100/G270</f>
        <v>#DIV/0!</v>
      </c>
      <c r="N270" s="37" t="e">
        <f>M270/(K270/100)</f>
        <v>#DIV/0!</v>
      </c>
      <c r="O270" s="37" t="e">
        <f>N270/J270</f>
        <v>#DIV/0!</v>
      </c>
      <c r="P270" s="5" t="e">
        <f>M270/(L270/100)</f>
        <v>#DIV/0!</v>
      </c>
      <c r="Q270" s="5" t="e">
        <f>P270*I270</f>
        <v>#DIV/0!</v>
      </c>
      <c r="U270" s="15" t="e">
        <f>100-(T270-R270)/S270*100</f>
        <v>#DIV/0!</v>
      </c>
      <c r="AB270" s="14" t="e">
        <f>((AE270-AC270)*(1000/AD270))*1000</f>
        <v>#DIV/0!</v>
      </c>
      <c r="AF270" s="7" t="e">
        <f>#REF!*0.8</f>
        <v>#REF!</v>
      </c>
      <c r="AH270" s="8" t="e">
        <f>((AG270)*(H270/100))</f>
        <v>#DIV/0!</v>
      </c>
      <c r="AI270" s="7" t="e">
        <f>AG270/AH270</f>
        <v>#DIV/0!</v>
      </c>
      <c r="AO270" s="22" t="s">
        <v>197</v>
      </c>
      <c r="AP270" s="10" t="s">
        <v>121</v>
      </c>
      <c r="AQ270" s="10">
        <v>4.0000000000000001E-3</v>
      </c>
      <c r="AR270" s="10" t="s">
        <v>121</v>
      </c>
      <c r="AS270" s="10">
        <v>1.4999999999999999E-2</v>
      </c>
      <c r="AT270" s="10" t="s">
        <v>121</v>
      </c>
      <c r="AU270" s="10">
        <v>8.9999999999999993E-3</v>
      </c>
      <c r="AV270" s="10">
        <v>5.593</v>
      </c>
      <c r="AW270" s="10">
        <v>0.154</v>
      </c>
      <c r="AX270" s="10" t="s">
        <v>121</v>
      </c>
      <c r="AY270" s="10">
        <v>6.0000000000000001E-3</v>
      </c>
      <c r="AZ270" s="10">
        <v>1.218</v>
      </c>
      <c r="BA270" s="10">
        <v>2.3E-2</v>
      </c>
      <c r="BB270" s="10">
        <v>16.161000000000001</v>
      </c>
      <c r="BC270" s="10">
        <v>0.379</v>
      </c>
      <c r="BD270" s="10">
        <v>20.707000000000001</v>
      </c>
      <c r="BE270" s="10">
        <v>0.55500000000000005</v>
      </c>
      <c r="BF270" s="10" t="s">
        <v>121</v>
      </c>
      <c r="BG270" s="10">
        <v>0.01</v>
      </c>
      <c r="BH270" s="10">
        <v>3.1429999999999998</v>
      </c>
      <c r="BI270" s="10">
        <v>0.503</v>
      </c>
      <c r="BJ270" s="10">
        <v>5.0000000000000001E-3</v>
      </c>
      <c r="BK270" s="10">
        <v>2E-3</v>
      </c>
      <c r="BL270" s="10">
        <v>1.0999999999999999E-2</v>
      </c>
      <c r="BM270" s="10">
        <v>3.0000000000000001E-3</v>
      </c>
      <c r="BN270" s="10">
        <v>6.7000000000000004E-2</v>
      </c>
      <c r="BO270" s="10">
        <v>2.1999999999999999E-2</v>
      </c>
      <c r="BP270" s="10">
        <v>45.048999999999999</v>
      </c>
      <c r="BQ270" s="10">
        <v>0.63500000000000001</v>
      </c>
      <c r="BR270" s="10">
        <v>0.114</v>
      </c>
      <c r="BS270" s="10">
        <v>5.0000000000000001E-3</v>
      </c>
      <c r="BT270" s="10">
        <v>0.53600000000000003</v>
      </c>
      <c r="BU270" s="10">
        <v>7.9000000000000001E-2</v>
      </c>
      <c r="BV270" s="10" t="s">
        <v>121</v>
      </c>
      <c r="BW270" s="10">
        <v>7.0000000000000007E-2</v>
      </c>
      <c r="BX270" s="10" t="s">
        <v>121</v>
      </c>
      <c r="BY270" s="10">
        <v>3.1E-2</v>
      </c>
      <c r="BZ270" s="10" t="s">
        <v>121</v>
      </c>
      <c r="CA270" s="10">
        <v>8.7999999999999995E-2</v>
      </c>
      <c r="CB270" s="10" t="s">
        <v>121</v>
      </c>
      <c r="CC270" s="10">
        <v>7.8680000000000003</v>
      </c>
      <c r="CD270" s="10">
        <v>0.17699999999999999</v>
      </c>
      <c r="CE270" s="10">
        <v>1.6E-2</v>
      </c>
      <c r="CF270" s="10">
        <v>5.0000000000000001E-3</v>
      </c>
      <c r="CG270" s="10">
        <v>1E-3</v>
      </c>
      <c r="CH270" s="10" t="s">
        <v>121</v>
      </c>
      <c r="CI270" s="10">
        <v>2E-3</v>
      </c>
      <c r="CJ270" s="10" t="s">
        <v>121</v>
      </c>
      <c r="CK270" s="10">
        <v>0.77700000000000002</v>
      </c>
      <c r="CL270" s="10" t="s">
        <v>121</v>
      </c>
      <c r="CM270" s="10">
        <v>2E-3</v>
      </c>
      <c r="CN270" s="10" t="s">
        <v>121</v>
      </c>
      <c r="CO270" s="10">
        <v>2E-3</v>
      </c>
      <c r="CP270" s="10">
        <v>0.88600000000000001</v>
      </c>
      <c r="CQ270" s="10">
        <v>3.9E-2</v>
      </c>
      <c r="CR270" s="10" t="s">
        <v>121</v>
      </c>
      <c r="CS270" s="10">
        <v>3.0000000000000001E-3</v>
      </c>
      <c r="CT270" s="10" t="s">
        <v>121</v>
      </c>
      <c r="CU270" s="10">
        <v>22.367000000000001</v>
      </c>
      <c r="CV270" s="10">
        <v>3.0000000000000001E-3</v>
      </c>
      <c r="CW270" s="10">
        <v>1E-3</v>
      </c>
      <c r="CX270" s="10">
        <v>0.17899999999999999</v>
      </c>
      <c r="CY270" s="10">
        <v>1.4999999999999999E-2</v>
      </c>
      <c r="CZ270" s="10" t="s">
        <v>121</v>
      </c>
      <c r="DA270" s="10">
        <v>2E-3</v>
      </c>
      <c r="DB270" s="10">
        <v>1.4999999999999999E-2</v>
      </c>
      <c r="DC270" s="10">
        <v>6.0000000000000001E-3</v>
      </c>
      <c r="DD270" s="10" t="s">
        <v>121</v>
      </c>
      <c r="DE270" s="10">
        <v>4.7E-2</v>
      </c>
      <c r="DF270" s="10">
        <v>5.9489999999999998</v>
      </c>
      <c r="DG270" s="10">
        <v>0.13900000000000001</v>
      </c>
      <c r="DH270" s="10">
        <v>0.16</v>
      </c>
      <c r="DI270" s="98">
        <v>4.0000000000000001E-3</v>
      </c>
      <c r="DJ270" s="10" t="s">
        <v>121</v>
      </c>
      <c r="DK270" s="10">
        <v>2E-3</v>
      </c>
      <c r="DL270" s="61" t="str">
        <f t="shared" si="5"/>
        <v>Anlieferung 5-18</v>
      </c>
    </row>
    <row r="271" spans="1:116">
      <c r="A271" s="11">
        <v>44585</v>
      </c>
      <c r="B271" s="64" t="s">
        <v>198</v>
      </c>
      <c r="C271" s="25" t="s">
        <v>128</v>
      </c>
      <c r="H271" s="3" t="e">
        <f>((F271)/(E271/100))</f>
        <v>#DIV/0!</v>
      </c>
      <c r="I271" s="4" t="e">
        <f>E271/F271</f>
        <v>#DIV/0!</v>
      </c>
      <c r="J271" s="4" t="e">
        <f>100/G271</f>
        <v>#DIV/0!</v>
      </c>
      <c r="N271" s="37" t="e">
        <f>M271/(K271/100)</f>
        <v>#DIV/0!</v>
      </c>
      <c r="O271" s="37" t="e">
        <f>N271/J271</f>
        <v>#DIV/0!</v>
      </c>
      <c r="P271" s="5" t="e">
        <f>M271/(L271/100)</f>
        <v>#DIV/0!</v>
      </c>
      <c r="Q271" s="5" t="e">
        <f>P271*I271</f>
        <v>#DIV/0!</v>
      </c>
      <c r="U271" s="15" t="e">
        <f>100-(T271-R271)/S271*100</f>
        <v>#DIV/0!</v>
      </c>
      <c r="AB271" s="14" t="e">
        <f>((AE271-AC271)*(1000/AD271))*1000</f>
        <v>#DIV/0!</v>
      </c>
      <c r="AF271" s="7" t="e">
        <f>#REF!*0.8</f>
        <v>#REF!</v>
      </c>
      <c r="AH271" s="8" t="e">
        <f>((AG271)*(H271/100))</f>
        <v>#DIV/0!</v>
      </c>
      <c r="AI271" s="7" t="e">
        <f>AG271/AH271</f>
        <v>#DIV/0!</v>
      </c>
      <c r="AO271" s="22" t="s">
        <v>198</v>
      </c>
      <c r="AP271" s="10" t="s">
        <v>121</v>
      </c>
      <c r="AQ271" s="10">
        <v>2E-3</v>
      </c>
      <c r="AR271" s="10" t="s">
        <v>121</v>
      </c>
      <c r="AS271" s="10">
        <v>1.2E-2</v>
      </c>
      <c r="AT271" s="10">
        <v>8.8999999999999996E-2</v>
      </c>
      <c r="AU271" s="10">
        <v>7.0000000000000001E-3</v>
      </c>
      <c r="AV271" s="10">
        <v>5.1260000000000003</v>
      </c>
      <c r="AW271" s="10">
        <v>9.8000000000000004E-2</v>
      </c>
      <c r="AX271" s="10" t="s">
        <v>121</v>
      </c>
      <c r="AY271" s="10">
        <v>5.0000000000000001E-3</v>
      </c>
      <c r="AZ271" s="10">
        <v>0.92400000000000004</v>
      </c>
      <c r="BA271" s="10">
        <v>1.7999999999999999E-2</v>
      </c>
      <c r="BB271" s="10">
        <v>4.1420000000000003</v>
      </c>
      <c r="BC271" s="10">
        <v>6.5000000000000002E-2</v>
      </c>
      <c r="BD271" s="10">
        <v>19.986000000000001</v>
      </c>
      <c r="BE271" s="10">
        <v>0.308</v>
      </c>
      <c r="BF271" s="10" t="s">
        <v>121</v>
      </c>
      <c r="BG271" s="10">
        <v>7.0000000000000001E-3</v>
      </c>
      <c r="BH271" s="10">
        <v>1.948</v>
      </c>
      <c r="BI271" s="10">
        <v>0.35599999999999998</v>
      </c>
      <c r="BJ271" s="10">
        <v>5.0000000000000001E-3</v>
      </c>
      <c r="BK271" s="10">
        <v>2E-3</v>
      </c>
      <c r="BL271" s="10" t="s">
        <v>121</v>
      </c>
      <c r="BM271" s="10">
        <v>5.0000000000000001E-3</v>
      </c>
      <c r="BN271" s="10">
        <v>5.3120000000000003</v>
      </c>
      <c r="BO271" s="10">
        <v>0.19700000000000001</v>
      </c>
      <c r="BP271" s="10">
        <v>55.895000000000003</v>
      </c>
      <c r="BQ271" s="10">
        <v>0.48299999999999998</v>
      </c>
      <c r="BR271" s="10">
        <v>4.5999999999999999E-2</v>
      </c>
      <c r="BS271" s="10">
        <v>2E-3</v>
      </c>
      <c r="BT271" s="10">
        <v>1.123</v>
      </c>
      <c r="BU271" s="10">
        <v>8.6999999999999994E-2</v>
      </c>
      <c r="BV271" s="10" t="s">
        <v>121</v>
      </c>
      <c r="BW271" s="10">
        <v>0.06</v>
      </c>
      <c r="BX271" s="10" t="s">
        <v>121</v>
      </c>
      <c r="BY271" s="10">
        <v>3.3000000000000002E-2</v>
      </c>
      <c r="BZ271" s="10">
        <v>0.27600000000000002</v>
      </c>
      <c r="CA271" s="10">
        <v>4.1000000000000002E-2</v>
      </c>
      <c r="CB271" s="10" t="s">
        <v>121</v>
      </c>
      <c r="CC271" s="10">
        <v>5.13</v>
      </c>
      <c r="CD271" s="10">
        <v>0.20799999999999999</v>
      </c>
      <c r="CE271" s="10">
        <v>1.6E-2</v>
      </c>
      <c r="CF271" s="10">
        <v>0.03</v>
      </c>
      <c r="CG271" s="10">
        <v>2E-3</v>
      </c>
      <c r="CH271" s="10" t="s">
        <v>121</v>
      </c>
      <c r="CI271" s="10">
        <v>2E-3</v>
      </c>
      <c r="CJ271" s="10" t="s">
        <v>121</v>
      </c>
      <c r="CK271" s="10">
        <v>0.74199999999999999</v>
      </c>
      <c r="CL271" s="10" t="s">
        <v>121</v>
      </c>
      <c r="CM271" s="10">
        <v>2E-3</v>
      </c>
      <c r="CN271" s="10" t="s">
        <v>121</v>
      </c>
      <c r="CO271" s="10">
        <v>2E-3</v>
      </c>
      <c r="CP271" s="10">
        <v>0.92300000000000004</v>
      </c>
      <c r="CQ271" s="10">
        <v>4.4999999999999998E-2</v>
      </c>
      <c r="CR271" s="10" t="s">
        <v>121</v>
      </c>
      <c r="CS271" s="10">
        <v>2E-3</v>
      </c>
      <c r="CT271" s="10" t="s">
        <v>121</v>
      </c>
      <c r="CU271" s="10">
        <v>21.73</v>
      </c>
      <c r="CV271" s="10">
        <v>0.11600000000000001</v>
      </c>
      <c r="CW271" s="10">
        <v>3.0000000000000001E-3</v>
      </c>
      <c r="CX271" s="10">
        <v>0.59199999999999997</v>
      </c>
      <c r="CY271" s="10">
        <v>4.8000000000000001E-2</v>
      </c>
      <c r="CZ271" s="10" t="s">
        <v>121</v>
      </c>
      <c r="DA271" s="10">
        <v>2E-3</v>
      </c>
      <c r="DB271" s="10" t="s">
        <v>121</v>
      </c>
      <c r="DC271" s="10">
        <v>3.2000000000000001E-2</v>
      </c>
      <c r="DD271" s="10" t="s">
        <v>121</v>
      </c>
      <c r="DE271" s="10">
        <v>3.7999999999999999E-2</v>
      </c>
      <c r="DF271" s="10">
        <v>2.4350000000000001</v>
      </c>
      <c r="DG271" s="10">
        <v>0.04</v>
      </c>
      <c r="DH271" s="10">
        <v>0.80700000000000005</v>
      </c>
      <c r="DI271" s="98">
        <v>1.2E-2</v>
      </c>
      <c r="DJ271" s="10" t="s">
        <v>121</v>
      </c>
      <c r="DK271" s="10">
        <v>2E-3</v>
      </c>
      <c r="DL271" s="61" t="str">
        <f t="shared" si="5"/>
        <v>Anlieferung 5-19</v>
      </c>
    </row>
    <row r="272" spans="1:116">
      <c r="A272" s="11">
        <v>44585</v>
      </c>
      <c r="B272" s="64" t="s">
        <v>199</v>
      </c>
      <c r="C272" s="25" t="s">
        <v>128</v>
      </c>
      <c r="H272" s="3" t="e">
        <f>((F272)/(E272/100))</f>
        <v>#DIV/0!</v>
      </c>
      <c r="I272" s="4" t="e">
        <f>E272/F272</f>
        <v>#DIV/0!</v>
      </c>
      <c r="J272" s="4" t="e">
        <f>100/G272</f>
        <v>#DIV/0!</v>
      </c>
      <c r="N272" s="37" t="e">
        <f>M272/(K272/100)</f>
        <v>#DIV/0!</v>
      </c>
      <c r="O272" s="37" t="e">
        <f>N272/J272</f>
        <v>#DIV/0!</v>
      </c>
      <c r="P272" s="5" t="e">
        <f>M272/(L272/100)</f>
        <v>#DIV/0!</v>
      </c>
      <c r="Q272" s="5" t="e">
        <f>P272*I272</f>
        <v>#DIV/0!</v>
      </c>
      <c r="U272" s="15" t="e">
        <f>100-(T272-R272)/S272*100</f>
        <v>#DIV/0!</v>
      </c>
      <c r="AB272" s="14" t="e">
        <f>((AE272-AC272)*(1000/AD272))*1000</f>
        <v>#DIV/0!</v>
      </c>
      <c r="AF272" s="7" t="e">
        <f>#REF!*0.8</f>
        <v>#REF!</v>
      </c>
      <c r="AH272" s="8" t="e">
        <f>((AG272)*(H272/100))</f>
        <v>#DIV/0!</v>
      </c>
      <c r="AI272" s="7" t="e">
        <f>AG272/AH272</f>
        <v>#DIV/0!</v>
      </c>
      <c r="AO272" s="22" t="s">
        <v>199</v>
      </c>
      <c r="AP272" s="10">
        <v>1.7999999999999999E-2</v>
      </c>
      <c r="AQ272" s="10">
        <v>6.0000000000000001E-3</v>
      </c>
      <c r="AR272" s="10" t="s">
        <v>121</v>
      </c>
      <c r="AS272" s="10">
        <v>1.2999999999999999E-2</v>
      </c>
      <c r="AT272" s="10" t="s">
        <v>121</v>
      </c>
      <c r="AU272" s="10">
        <v>8.9999999999999993E-3</v>
      </c>
      <c r="AV272" s="10">
        <v>7.1459999999999999</v>
      </c>
      <c r="AW272" s="10">
        <v>0.183</v>
      </c>
      <c r="AX272" s="10" t="s">
        <v>121</v>
      </c>
      <c r="AY272" s="10">
        <v>8.9999999999999993E-3</v>
      </c>
      <c r="AZ272" s="10">
        <v>1.6479999999999999</v>
      </c>
      <c r="BA272" s="10">
        <v>3.1E-2</v>
      </c>
      <c r="BB272" s="10">
        <v>0.27</v>
      </c>
      <c r="BC272" s="10">
        <v>1.0999999999999999E-2</v>
      </c>
      <c r="BD272" s="10">
        <v>20.881</v>
      </c>
      <c r="BE272" s="10">
        <v>0.48699999999999999</v>
      </c>
      <c r="BF272" s="10" t="s">
        <v>121</v>
      </c>
      <c r="BG272" s="10">
        <v>7.0000000000000001E-3</v>
      </c>
      <c r="BH272" s="10">
        <v>1.587</v>
      </c>
      <c r="BI272" s="10">
        <v>0.434</v>
      </c>
      <c r="BJ272" s="10">
        <v>1.7000000000000001E-2</v>
      </c>
      <c r="BK272" s="10">
        <v>6.0000000000000001E-3</v>
      </c>
      <c r="BL272" s="10" t="s">
        <v>121</v>
      </c>
      <c r="BM272" s="10">
        <v>5.0000000000000001E-3</v>
      </c>
      <c r="BN272" s="10" t="s">
        <v>121</v>
      </c>
      <c r="BO272" s="10">
        <v>0.06</v>
      </c>
      <c r="BP272" s="10">
        <v>54.661999999999999</v>
      </c>
      <c r="BQ272" s="10">
        <v>0.53200000000000003</v>
      </c>
      <c r="BR272" s="10">
        <v>1.7410000000000001</v>
      </c>
      <c r="BS272" s="10">
        <v>3.2000000000000001E-2</v>
      </c>
      <c r="BT272" s="10">
        <v>0.48499999999999999</v>
      </c>
      <c r="BU272" s="10">
        <v>8.8999999999999996E-2</v>
      </c>
      <c r="BV272" s="10" t="s">
        <v>121</v>
      </c>
      <c r="BW272" s="10">
        <v>7.5999999999999998E-2</v>
      </c>
      <c r="BX272" s="10">
        <v>4.3999999999999997E-2</v>
      </c>
      <c r="BY272" s="10">
        <v>2.4E-2</v>
      </c>
      <c r="BZ272" s="10" t="s">
        <v>121</v>
      </c>
      <c r="CA272" s="10">
        <v>7.1999999999999995E-2</v>
      </c>
      <c r="CB272" s="10">
        <v>5.0759999999999996</v>
      </c>
      <c r="CC272" s="10">
        <v>3.1480000000000001</v>
      </c>
      <c r="CD272" s="10">
        <v>0.13600000000000001</v>
      </c>
      <c r="CE272" s="10">
        <v>1.7999999999999999E-2</v>
      </c>
      <c r="CF272" s="10" t="s">
        <v>121</v>
      </c>
      <c r="CG272" s="10">
        <v>3.0000000000000001E-3</v>
      </c>
      <c r="CH272" s="10" t="s">
        <v>121</v>
      </c>
      <c r="CI272" s="10">
        <v>2E-3</v>
      </c>
      <c r="CJ272" s="10" t="s">
        <v>121</v>
      </c>
      <c r="CK272" s="10">
        <v>0.91900000000000004</v>
      </c>
      <c r="CL272" s="10" t="s">
        <v>121</v>
      </c>
      <c r="CM272" s="10">
        <v>2E-3</v>
      </c>
      <c r="CN272" s="10">
        <v>0.01</v>
      </c>
      <c r="CO272" s="10">
        <v>2E-3</v>
      </c>
      <c r="CP272" s="10">
        <v>0.81699999999999995</v>
      </c>
      <c r="CQ272" s="10">
        <v>4.7E-2</v>
      </c>
      <c r="CR272" s="10" t="s">
        <v>121</v>
      </c>
      <c r="CS272" s="10">
        <v>5.0000000000000001E-3</v>
      </c>
      <c r="CT272" s="10" t="s">
        <v>121</v>
      </c>
      <c r="CU272" s="10">
        <v>25.536999999999999</v>
      </c>
      <c r="CV272" s="10">
        <v>3.0000000000000001E-3</v>
      </c>
      <c r="CW272" s="10">
        <v>1E-3</v>
      </c>
      <c r="CX272" s="10">
        <v>9.6000000000000002E-2</v>
      </c>
      <c r="CY272" s="10">
        <v>1.4E-2</v>
      </c>
      <c r="CZ272" s="10" t="s">
        <v>121</v>
      </c>
      <c r="DA272" s="10">
        <v>2E-3</v>
      </c>
      <c r="DB272" s="10">
        <v>1.9E-2</v>
      </c>
      <c r="DC272" s="10">
        <v>6.0000000000000001E-3</v>
      </c>
      <c r="DD272" s="10" t="s">
        <v>121</v>
      </c>
      <c r="DE272" s="10">
        <v>4.5999999999999999E-2</v>
      </c>
      <c r="DF272" s="10">
        <v>3.984</v>
      </c>
      <c r="DG272" s="10">
        <v>9.2999999999999999E-2</v>
      </c>
      <c r="DH272" s="10">
        <v>1.286</v>
      </c>
      <c r="DI272" s="98">
        <v>2.1000000000000001E-2</v>
      </c>
      <c r="DJ272" s="10" t="s">
        <v>121</v>
      </c>
      <c r="DK272" s="10">
        <v>2E-3</v>
      </c>
      <c r="DL272" s="61" t="str">
        <f t="shared" si="5"/>
        <v>Anlieferung 5-20</v>
      </c>
    </row>
    <row r="273" spans="1:132">
      <c r="A273" s="11">
        <v>44585</v>
      </c>
      <c r="B273" s="64" t="s">
        <v>200</v>
      </c>
      <c r="C273" s="25" t="s">
        <v>128</v>
      </c>
      <c r="H273" s="3" t="e">
        <f>((F273)/(E273/100))</f>
        <v>#DIV/0!</v>
      </c>
      <c r="I273" s="4" t="e">
        <f>E273/F273</f>
        <v>#DIV/0!</v>
      </c>
      <c r="J273" s="4" t="e">
        <f>100/G273</f>
        <v>#DIV/0!</v>
      </c>
      <c r="N273" s="37" t="e">
        <f>M273/(K273/100)</f>
        <v>#DIV/0!</v>
      </c>
      <c r="O273" s="37" t="e">
        <f>N273/J273</f>
        <v>#DIV/0!</v>
      </c>
      <c r="P273" s="5" t="e">
        <f>M273/(L273/100)</f>
        <v>#DIV/0!</v>
      </c>
      <c r="Q273" s="5" t="e">
        <f>P273*I273</f>
        <v>#DIV/0!</v>
      </c>
      <c r="U273" s="15" t="e">
        <f>100-(T273-R273)/S273*100</f>
        <v>#DIV/0!</v>
      </c>
      <c r="AB273" s="14" t="e">
        <f>((AE273-AC273)*(1000/AD273))*1000</f>
        <v>#DIV/0!</v>
      </c>
      <c r="AF273" s="7" t="e">
        <f>#REF!*0.8</f>
        <v>#REF!</v>
      </c>
      <c r="AH273" s="8" t="e">
        <f>((AG273)*(H273/100))</f>
        <v>#DIV/0!</v>
      </c>
      <c r="AI273" s="7" t="e">
        <f>AG273/AH273</f>
        <v>#DIV/0!</v>
      </c>
      <c r="AO273" s="22" t="s">
        <v>200</v>
      </c>
      <c r="DI273" s="99"/>
      <c r="DL273" s="61">
        <f t="shared" si="5"/>
        <v>0</v>
      </c>
    </row>
    <row r="274" spans="1:132">
      <c r="A274" s="11">
        <v>44585</v>
      </c>
      <c r="B274" s="64" t="s">
        <v>201</v>
      </c>
      <c r="C274" s="25" t="s">
        <v>128</v>
      </c>
      <c r="H274" s="3" t="e">
        <f>((F274)/(E274/100))</f>
        <v>#DIV/0!</v>
      </c>
      <c r="I274" s="4" t="e">
        <f>E274/F274</f>
        <v>#DIV/0!</v>
      </c>
      <c r="J274" s="4" t="e">
        <f>100/G274</f>
        <v>#DIV/0!</v>
      </c>
      <c r="N274" s="37" t="e">
        <f>M274/(K274/100)</f>
        <v>#DIV/0!</v>
      </c>
      <c r="O274" s="37" t="e">
        <f>N274/J274</f>
        <v>#DIV/0!</v>
      </c>
      <c r="P274" s="5" t="e">
        <f>M274/(L274/100)</f>
        <v>#DIV/0!</v>
      </c>
      <c r="Q274" s="5" t="e">
        <f>P274*I274</f>
        <v>#DIV/0!</v>
      </c>
      <c r="U274" s="15" t="e">
        <f>100-(T274-R274)/S274*100</f>
        <v>#DIV/0!</v>
      </c>
      <c r="AB274" s="14" t="e">
        <f>((AE274-AC274)*(1000/AD274))*1000</f>
        <v>#DIV/0!</v>
      </c>
      <c r="AF274" s="7" t="e">
        <f>#REF!*0.8</f>
        <v>#REF!</v>
      </c>
      <c r="AH274" s="8" t="e">
        <f>((AG274)*(H274/100))</f>
        <v>#DIV/0!</v>
      </c>
      <c r="AI274" s="7" t="e">
        <f>AG274/AH274</f>
        <v>#DIV/0!</v>
      </c>
      <c r="AO274" s="22" t="s">
        <v>201</v>
      </c>
      <c r="AP274" s="10">
        <v>0.06</v>
      </c>
      <c r="AQ274" s="10">
        <v>2E-3</v>
      </c>
      <c r="AR274" s="10">
        <v>2.9000000000000001E-2</v>
      </c>
      <c r="AS274" s="10">
        <v>3.0000000000000001E-3</v>
      </c>
      <c r="AT274" s="10">
        <v>4.0000000000000001E-3</v>
      </c>
      <c r="AU274" s="10">
        <v>2E-3</v>
      </c>
      <c r="AV274" s="10">
        <v>2.5999999999999999E-2</v>
      </c>
      <c r="AW274" s="10">
        <v>2E-3</v>
      </c>
      <c r="AX274" s="10" t="s">
        <v>121</v>
      </c>
      <c r="AY274" s="10">
        <v>2E-3</v>
      </c>
      <c r="AZ274" s="10">
        <v>0.151</v>
      </c>
      <c r="BA274" s="10">
        <v>4.0000000000000001E-3</v>
      </c>
      <c r="BB274" s="10">
        <v>0.16</v>
      </c>
      <c r="BC274" s="10">
        <v>4.0000000000000001E-3</v>
      </c>
      <c r="BD274" s="10">
        <v>7.7990000000000004</v>
      </c>
      <c r="BE274" s="10">
        <v>5.0999999999999997E-2</v>
      </c>
      <c r="BF274" s="10" t="s">
        <v>121</v>
      </c>
      <c r="BG274" s="10">
        <v>8.9999999999999993E-3</v>
      </c>
      <c r="BH274" s="10">
        <v>3.4039999999999999</v>
      </c>
      <c r="BI274" s="10">
        <v>0.95099999999999996</v>
      </c>
      <c r="BJ274" s="10">
        <v>4.0000000000000001E-3</v>
      </c>
      <c r="BK274" s="10">
        <v>1E-3</v>
      </c>
      <c r="BL274" s="10" t="s">
        <v>121</v>
      </c>
      <c r="BM274" s="10">
        <v>2E-3</v>
      </c>
      <c r="BN274" s="10">
        <v>0.112</v>
      </c>
      <c r="BO274" s="10">
        <v>8.0000000000000002E-3</v>
      </c>
      <c r="BP274" s="10">
        <v>55.673999999999999</v>
      </c>
      <c r="BQ274" s="10">
        <v>0.191</v>
      </c>
      <c r="BR274" s="10">
        <v>3.0000000000000001E-3</v>
      </c>
      <c r="BS274" s="10">
        <v>1E-3</v>
      </c>
      <c r="BT274" s="10">
        <v>12.893000000000001</v>
      </c>
      <c r="BU274" s="10">
        <v>0.14499999999999999</v>
      </c>
      <c r="BV274" s="10">
        <v>1.61</v>
      </c>
      <c r="BW274" s="10">
        <v>2.8000000000000001E-2</v>
      </c>
      <c r="BX274" s="10">
        <v>0.03</v>
      </c>
      <c r="BY274" s="10">
        <v>8.9999999999999993E-3</v>
      </c>
      <c r="BZ274" s="10">
        <v>0.8</v>
      </c>
      <c r="CA274" s="10">
        <v>3.3000000000000002E-2</v>
      </c>
      <c r="CB274" s="10" t="s">
        <v>121</v>
      </c>
      <c r="CC274" s="10">
        <v>8.4789999999999992</v>
      </c>
      <c r="CD274" s="10">
        <v>0.16200000000000001</v>
      </c>
      <c r="CE274" s="10">
        <v>8.0000000000000002E-3</v>
      </c>
      <c r="CF274" s="10">
        <v>1.0999999999999999E-2</v>
      </c>
      <c r="CG274" s="10">
        <v>1E-3</v>
      </c>
      <c r="CH274" s="10">
        <v>4.0000000000000001E-3</v>
      </c>
      <c r="CI274" s="10">
        <v>1E-3</v>
      </c>
      <c r="CJ274" s="10">
        <v>0.88300000000000001</v>
      </c>
      <c r="CK274" s="10">
        <v>7.5999999999999998E-2</v>
      </c>
      <c r="CL274" s="10" t="s">
        <v>121</v>
      </c>
      <c r="CM274" s="10">
        <v>2E-3</v>
      </c>
      <c r="CN274" s="10">
        <v>2E-3</v>
      </c>
      <c r="CO274" s="10">
        <v>1E-3</v>
      </c>
      <c r="CP274" s="10">
        <v>1.349</v>
      </c>
      <c r="CQ274" s="10">
        <v>3.4000000000000002E-2</v>
      </c>
      <c r="CR274" s="10" t="s">
        <v>121</v>
      </c>
      <c r="CS274" s="10">
        <v>2E-3</v>
      </c>
      <c r="CT274" s="10">
        <v>6.7779999999999996</v>
      </c>
      <c r="CU274" s="10">
        <v>0.27900000000000003</v>
      </c>
      <c r="CV274" s="10">
        <v>2.8000000000000001E-2</v>
      </c>
      <c r="CW274" s="10">
        <v>1E-3</v>
      </c>
      <c r="CX274" s="10">
        <v>0.65400000000000003</v>
      </c>
      <c r="CY274" s="10">
        <v>1.7999999999999999E-2</v>
      </c>
      <c r="CZ274" s="10" t="s">
        <v>121</v>
      </c>
      <c r="DA274" s="10">
        <v>2E-3</v>
      </c>
      <c r="DB274" s="10">
        <v>3.6999999999999998E-2</v>
      </c>
      <c r="DC274" s="10">
        <v>6.0000000000000001E-3</v>
      </c>
      <c r="DD274" s="10" t="s">
        <v>121</v>
      </c>
      <c r="DE274" s="10">
        <v>0.01</v>
      </c>
      <c r="DF274" s="10">
        <v>0.72199999999999998</v>
      </c>
      <c r="DG274" s="10">
        <v>8.0000000000000002E-3</v>
      </c>
      <c r="DH274" s="10">
        <v>4.2000000000000003E-2</v>
      </c>
      <c r="DI274" s="98">
        <v>1E-3</v>
      </c>
      <c r="DJ274" s="10">
        <v>6.0000000000000001E-3</v>
      </c>
      <c r="DK274" s="10">
        <v>1E-3</v>
      </c>
      <c r="DL274" s="61" t="str">
        <f t="shared" si="5"/>
        <v>DK III 2600 24.01.2022</v>
      </c>
      <c r="DM274" s="10">
        <v>0.93734368377678101</v>
      </c>
      <c r="DN274" s="10">
        <v>7.9843414010937006E-3</v>
      </c>
      <c r="DO274" s="10">
        <v>1.32670081459406E-2</v>
      </c>
      <c r="DP274" s="10">
        <v>-1.64030489014277E-4</v>
      </c>
      <c r="DQ274" s="10">
        <v>1.7985638613170001</v>
      </c>
      <c r="DR274" s="10">
        <v>-9.3158157129818106E-2</v>
      </c>
      <c r="DS274" s="10">
        <v>-1.55094734451964E-2</v>
      </c>
      <c r="DT274" s="10">
        <v>-2.39497805983178E-3</v>
      </c>
      <c r="DU274" s="10">
        <v>1.81020660657614E-2</v>
      </c>
      <c r="DV274" s="10">
        <v>0.19886767631278801</v>
      </c>
      <c r="DW274" s="10">
        <v>0.181106900672309</v>
      </c>
      <c r="DX274" s="10">
        <v>1.7552072453915601E-2</v>
      </c>
      <c r="DY274" s="10">
        <v>-0.25588424535611298</v>
      </c>
      <c r="DZ274" s="10">
        <v>358.526242653753</v>
      </c>
      <c r="EA274" s="10">
        <v>855.68063883466402</v>
      </c>
      <c r="EB274" s="10">
        <v>0.13906012247438401</v>
      </c>
    </row>
    <row r="275" spans="1:132">
      <c r="A275" s="11">
        <v>44585</v>
      </c>
      <c r="B275" s="64" t="s">
        <v>202</v>
      </c>
      <c r="C275" s="25" t="s">
        <v>128</v>
      </c>
      <c r="H275" s="3" t="e">
        <f>((F275)/(E275/100))</f>
        <v>#DIV/0!</v>
      </c>
      <c r="I275" s="4" t="e">
        <f>E275/F275</f>
        <v>#DIV/0!</v>
      </c>
      <c r="J275" s="4" t="e">
        <f>100/G275</f>
        <v>#DIV/0!</v>
      </c>
      <c r="N275" s="37" t="e">
        <f>M275/(K275/100)</f>
        <v>#DIV/0!</v>
      </c>
      <c r="O275" s="37" t="e">
        <f>N275/J275</f>
        <v>#DIV/0!</v>
      </c>
      <c r="P275" s="5" t="e">
        <f>M275/(L275/100)</f>
        <v>#DIV/0!</v>
      </c>
      <c r="Q275" s="5" t="e">
        <f>P275*I275</f>
        <v>#DIV/0!</v>
      </c>
      <c r="U275" s="15" t="e">
        <f>100-(T275-R275)/S275*100</f>
        <v>#DIV/0!</v>
      </c>
      <c r="AB275" s="14" t="e">
        <f>((AE275-AC275)*(1000/AD275))*1000</f>
        <v>#DIV/0!</v>
      </c>
      <c r="AF275" s="7" t="e">
        <f>#REF!*0.8</f>
        <v>#REF!</v>
      </c>
      <c r="AH275" s="8" t="e">
        <f>((AG275)*(H275/100))</f>
        <v>#DIV/0!</v>
      </c>
      <c r="AI275" s="7" t="e">
        <f>AG275/AH275</f>
        <v>#DIV/0!</v>
      </c>
      <c r="AO275" s="22" t="s">
        <v>202</v>
      </c>
      <c r="AP275" s="10">
        <v>0.24299999999999999</v>
      </c>
      <c r="AQ275" s="10">
        <v>3.0000000000000001E-3</v>
      </c>
      <c r="AR275" s="10">
        <v>2.7E-2</v>
      </c>
      <c r="AS275" s="10">
        <v>3.0000000000000001E-3</v>
      </c>
      <c r="AT275" s="10">
        <v>8.0000000000000002E-3</v>
      </c>
      <c r="AU275" s="10">
        <v>2E-3</v>
      </c>
      <c r="AV275" s="10">
        <v>2.3E-2</v>
      </c>
      <c r="AW275" s="10">
        <v>2E-3</v>
      </c>
      <c r="AX275" s="10">
        <v>8.0000000000000002E-3</v>
      </c>
      <c r="AY275" s="10">
        <v>1E-3</v>
      </c>
      <c r="AZ275" s="10">
        <v>4.2000000000000003E-2</v>
      </c>
      <c r="BA275" s="10">
        <v>3.0000000000000001E-3</v>
      </c>
      <c r="BB275" s="10">
        <v>0.14899999999999999</v>
      </c>
      <c r="BC275" s="10">
        <v>3.0000000000000001E-3</v>
      </c>
      <c r="BD275" s="10">
        <v>2.6829999999999998</v>
      </c>
      <c r="BE275" s="10">
        <v>2.4E-2</v>
      </c>
      <c r="BF275" s="10" t="s">
        <v>121</v>
      </c>
      <c r="BG275" s="10">
        <v>4.0000000000000001E-3</v>
      </c>
      <c r="BH275" s="10">
        <v>3.1520000000000001</v>
      </c>
      <c r="BI275" s="10">
        <v>0.86299999999999999</v>
      </c>
      <c r="BJ275" s="10" t="s">
        <v>121</v>
      </c>
      <c r="BK275" s="10">
        <v>4.0000000000000001E-3</v>
      </c>
      <c r="BL275" s="10" t="s">
        <v>121</v>
      </c>
      <c r="BM275" s="10">
        <v>2E-3</v>
      </c>
      <c r="BN275" s="10">
        <v>0.219</v>
      </c>
      <c r="BO275" s="10">
        <v>8.0000000000000002E-3</v>
      </c>
      <c r="BP275" s="10">
        <v>63.051000000000002</v>
      </c>
      <c r="BQ275" s="10">
        <v>0.14299999999999999</v>
      </c>
      <c r="BR275" s="10" t="s">
        <v>121</v>
      </c>
      <c r="BS275" s="10">
        <v>2E-3</v>
      </c>
      <c r="BT275" s="10">
        <v>14.441000000000001</v>
      </c>
      <c r="BU275" s="10">
        <v>0.13400000000000001</v>
      </c>
      <c r="BV275" s="10">
        <v>1.379</v>
      </c>
      <c r="BW275" s="10">
        <v>2.5999999999999999E-2</v>
      </c>
      <c r="BX275" s="10" t="s">
        <v>121</v>
      </c>
      <c r="BY275" s="10">
        <v>0.01</v>
      </c>
      <c r="BZ275" s="10">
        <v>1.63</v>
      </c>
      <c r="CA275" s="10">
        <v>3.7999999999999999E-2</v>
      </c>
      <c r="CB275" s="10" t="s">
        <v>121</v>
      </c>
      <c r="CC275" s="10">
        <v>8.3829999999999991</v>
      </c>
      <c r="CD275" s="10">
        <v>0.16700000000000001</v>
      </c>
      <c r="CE275" s="10">
        <v>7.0000000000000001E-3</v>
      </c>
      <c r="CF275" s="10">
        <v>2E-3</v>
      </c>
      <c r="CG275" s="10">
        <v>1E-3</v>
      </c>
      <c r="CH275" s="10" t="s">
        <v>121</v>
      </c>
      <c r="CI275" s="10">
        <v>2E-3</v>
      </c>
      <c r="CJ275" s="10">
        <v>0.48899999999999999</v>
      </c>
      <c r="CK275" s="10">
        <v>7.0999999999999994E-2</v>
      </c>
      <c r="CL275" s="10" t="s">
        <v>121</v>
      </c>
      <c r="CM275" s="10">
        <v>2E-3</v>
      </c>
      <c r="CN275" s="10">
        <v>5.0000000000000001E-3</v>
      </c>
      <c r="CO275" s="10">
        <v>1E-3</v>
      </c>
      <c r="CP275" s="10">
        <v>1.698</v>
      </c>
      <c r="CQ275" s="10">
        <v>3.7999999999999999E-2</v>
      </c>
      <c r="CR275" s="10" t="s">
        <v>121</v>
      </c>
      <c r="CS275" s="10">
        <v>2E-3</v>
      </c>
      <c r="CT275" s="10">
        <v>8.5370000000000008</v>
      </c>
      <c r="CU275" s="10">
        <v>0.30299999999999999</v>
      </c>
      <c r="CV275" s="10">
        <v>3.2000000000000001E-2</v>
      </c>
      <c r="CW275" s="10">
        <v>1E-3</v>
      </c>
      <c r="CX275" s="10">
        <v>1.1160000000000001</v>
      </c>
      <c r="CY275" s="10">
        <v>0.02</v>
      </c>
      <c r="CZ275" s="10" t="s">
        <v>121</v>
      </c>
      <c r="DA275" s="10">
        <v>2E-3</v>
      </c>
      <c r="DB275" s="10">
        <v>4.2999999999999997E-2</v>
      </c>
      <c r="DC275" s="10">
        <v>6.0000000000000001E-3</v>
      </c>
      <c r="DD275" s="10" t="s">
        <v>121</v>
      </c>
      <c r="DE275" s="10">
        <v>0.01</v>
      </c>
      <c r="DF275" s="10">
        <v>0.81799999999999995</v>
      </c>
      <c r="DG275" s="10">
        <v>8.0000000000000002E-3</v>
      </c>
      <c r="DH275" s="10">
        <v>2.4E-2</v>
      </c>
      <c r="DI275" s="98">
        <v>1E-3</v>
      </c>
      <c r="DJ275" s="10">
        <v>8.9999999999999993E-3</v>
      </c>
      <c r="DK275" s="10">
        <v>1E-3</v>
      </c>
      <c r="DL275" s="61" t="str">
        <f t="shared" si="5"/>
        <v>DK III W1 24.01.2022</v>
      </c>
      <c r="DM275" s="10">
        <v>0.243203067547271</v>
      </c>
      <c r="DN275" s="10">
        <v>2.1629472725315201E-3</v>
      </c>
      <c r="DO275" s="10">
        <v>6.2951504988074003E-2</v>
      </c>
      <c r="DP275" s="10">
        <v>1.1619317004145299E-2</v>
      </c>
      <c r="DQ275" s="10">
        <v>0.431612910587576</v>
      </c>
      <c r="DR275" s="10">
        <v>0.44744216213072302</v>
      </c>
      <c r="DS275" s="10">
        <v>1.08474477949763E-2</v>
      </c>
      <c r="DT275" s="96">
        <v>1.2331673040172201E-6</v>
      </c>
      <c r="DU275" s="10">
        <v>8.0436821322175302E-3</v>
      </c>
      <c r="DV275" s="10">
        <v>0.18534260619942799</v>
      </c>
      <c r="DW275" s="10">
        <v>0.20969650420747901</v>
      </c>
      <c r="DX275" s="10">
        <v>0.31645806099180002</v>
      </c>
      <c r="DY275" s="10">
        <v>-0.209695802204279</v>
      </c>
      <c r="DZ275" s="10">
        <v>353.02950281835098</v>
      </c>
      <c r="EA275" s="10">
        <v>825.77367667598799</v>
      </c>
      <c r="EB275" s="10">
        <v>1.91886151748456</v>
      </c>
    </row>
    <row r="276" spans="1:132">
      <c r="A276" s="11">
        <v>44585</v>
      </c>
      <c r="B276" s="64" t="s">
        <v>203</v>
      </c>
      <c r="C276" s="25" t="s">
        <v>128</v>
      </c>
      <c r="H276" s="3" t="e">
        <f>((F276)/(E276/100))</f>
        <v>#DIV/0!</v>
      </c>
      <c r="I276" s="4" t="e">
        <f>E276/F276</f>
        <v>#DIV/0!</v>
      </c>
      <c r="J276" s="4" t="e">
        <f>100/G276</f>
        <v>#DIV/0!</v>
      </c>
      <c r="N276" s="37" t="e">
        <f>M276/(K276/100)</f>
        <v>#DIV/0!</v>
      </c>
      <c r="O276" s="37" t="e">
        <f>N276/J276</f>
        <v>#DIV/0!</v>
      </c>
      <c r="P276" s="5" t="e">
        <f>M276/(L276/100)</f>
        <v>#DIV/0!</v>
      </c>
      <c r="Q276" s="5" t="e">
        <f>P276*I276</f>
        <v>#DIV/0!</v>
      </c>
      <c r="U276" s="15" t="e">
        <f>100-(T276-R276)/S276*100</f>
        <v>#DIV/0!</v>
      </c>
      <c r="AB276" s="14" t="e">
        <f>((AE276-AC276)*(1000/AD276))*1000</f>
        <v>#DIV/0!</v>
      </c>
      <c r="AF276" s="7" t="e">
        <f>#REF!*0.8</f>
        <v>#REF!</v>
      </c>
      <c r="AH276" s="8" t="e">
        <f>((AG276)*(H276/100))</f>
        <v>#DIV/0!</v>
      </c>
      <c r="AI276" s="7" t="e">
        <f>AG276/AH276</f>
        <v>#DIV/0!</v>
      </c>
      <c r="AO276" s="22" t="s">
        <v>203</v>
      </c>
      <c r="AP276" s="10">
        <v>5.8999999999999997E-2</v>
      </c>
      <c r="AQ276" s="10">
        <v>1E-3</v>
      </c>
      <c r="AR276" s="10">
        <v>3.7999999999999999E-2</v>
      </c>
      <c r="AS276" s="10">
        <v>3.0000000000000001E-3</v>
      </c>
      <c r="AT276" s="10">
        <v>6.0000000000000001E-3</v>
      </c>
      <c r="AU276" s="10">
        <v>2E-3</v>
      </c>
      <c r="AV276" s="10">
        <v>3.5000000000000003E-2</v>
      </c>
      <c r="AW276" s="10">
        <v>2E-3</v>
      </c>
      <c r="AX276" s="10" t="s">
        <v>121</v>
      </c>
      <c r="AY276" s="10">
        <v>2E-3</v>
      </c>
      <c r="AZ276" s="10">
        <v>3.3000000000000002E-2</v>
      </c>
      <c r="BA276" s="10">
        <v>2E-3</v>
      </c>
      <c r="BB276" s="10">
        <v>0.193</v>
      </c>
      <c r="BC276" s="10">
        <v>3.0000000000000001E-3</v>
      </c>
      <c r="BD276" s="10">
        <v>2.694</v>
      </c>
      <c r="BE276" s="10">
        <v>2.3E-2</v>
      </c>
      <c r="BF276" s="10" t="s">
        <v>121</v>
      </c>
      <c r="BG276" s="10">
        <v>4.0000000000000001E-3</v>
      </c>
      <c r="BH276" s="10">
        <v>3.0329999999999999</v>
      </c>
      <c r="BI276" s="10">
        <v>0.98799999999999999</v>
      </c>
      <c r="BJ276" s="10" t="s">
        <v>121</v>
      </c>
      <c r="BK276" s="10">
        <v>2E-3</v>
      </c>
      <c r="BL276" s="10" t="s">
        <v>121</v>
      </c>
      <c r="BM276" s="10">
        <v>2E-3</v>
      </c>
      <c r="BN276" s="10">
        <v>0.11600000000000001</v>
      </c>
      <c r="BO276" s="10">
        <v>6.0000000000000001E-3</v>
      </c>
      <c r="BP276" s="10">
        <v>67.281999999999996</v>
      </c>
      <c r="BQ276" s="10">
        <v>0.121</v>
      </c>
      <c r="BR276" s="10" t="s">
        <v>121</v>
      </c>
      <c r="BS276" s="10">
        <v>2E-3</v>
      </c>
      <c r="BT276" s="10">
        <v>13.364000000000001</v>
      </c>
      <c r="BU276" s="10">
        <v>0.128</v>
      </c>
      <c r="BV276" s="10">
        <v>1.1639999999999999</v>
      </c>
      <c r="BW276" s="10">
        <v>2.5000000000000001E-2</v>
      </c>
      <c r="BX276" s="10" t="s">
        <v>121</v>
      </c>
      <c r="BY276" s="10">
        <v>1.0999999999999999E-2</v>
      </c>
      <c r="BZ276" s="10">
        <v>0.78300000000000003</v>
      </c>
      <c r="CA276" s="10">
        <v>2.7E-2</v>
      </c>
      <c r="CB276" s="10" t="s">
        <v>121</v>
      </c>
      <c r="CC276" s="10">
        <v>12.297000000000001</v>
      </c>
      <c r="CD276" s="10">
        <v>7.5999999999999998E-2</v>
      </c>
      <c r="CE276" s="10">
        <v>5.0000000000000001E-3</v>
      </c>
      <c r="CF276" s="10" t="s">
        <v>121</v>
      </c>
      <c r="CG276" s="10">
        <v>2E-3</v>
      </c>
      <c r="CH276" s="10" t="s">
        <v>121</v>
      </c>
      <c r="CI276" s="10">
        <v>2E-3</v>
      </c>
      <c r="CJ276" s="10">
        <v>0.497</v>
      </c>
      <c r="CK276" s="10">
        <v>7.1999999999999995E-2</v>
      </c>
      <c r="CL276" s="10" t="s">
        <v>121</v>
      </c>
      <c r="CM276" s="10">
        <v>2E-3</v>
      </c>
      <c r="CN276" s="10">
        <v>2E-3</v>
      </c>
      <c r="CO276" s="10">
        <v>1E-3</v>
      </c>
      <c r="CP276" s="10">
        <v>1.4630000000000001</v>
      </c>
      <c r="CQ276" s="10">
        <v>3.7999999999999999E-2</v>
      </c>
      <c r="CR276" s="10" t="s">
        <v>121</v>
      </c>
      <c r="CS276" s="10">
        <v>2E-3</v>
      </c>
      <c r="CT276" s="10">
        <v>7.9269999999999996</v>
      </c>
      <c r="CU276" s="10">
        <v>0.31</v>
      </c>
      <c r="CV276" s="10">
        <v>2.7E-2</v>
      </c>
      <c r="CW276" s="10">
        <v>1E-3</v>
      </c>
      <c r="CX276" s="10">
        <v>0.79</v>
      </c>
      <c r="CY276" s="10">
        <v>1.6E-2</v>
      </c>
      <c r="CZ276" s="10" t="s">
        <v>121</v>
      </c>
      <c r="DA276" s="10">
        <v>2E-3</v>
      </c>
      <c r="DB276" s="10">
        <v>2.1999999999999999E-2</v>
      </c>
      <c r="DC276" s="10">
        <v>5.0000000000000001E-3</v>
      </c>
      <c r="DD276" s="10" t="s">
        <v>121</v>
      </c>
      <c r="DE276" s="10">
        <v>6.0000000000000001E-3</v>
      </c>
      <c r="DF276" s="10">
        <v>0.36799999999999999</v>
      </c>
      <c r="DG276" s="10">
        <v>5.0000000000000001E-3</v>
      </c>
      <c r="DH276" s="10">
        <v>1.4999999999999999E-2</v>
      </c>
      <c r="DI276" s="98">
        <v>1E-3</v>
      </c>
      <c r="DJ276" s="10">
        <v>6.0000000000000001E-3</v>
      </c>
      <c r="DK276" s="10">
        <v>1E-3</v>
      </c>
      <c r="DL276" s="61" t="str">
        <f t="shared" si="5"/>
        <v>DK III W2 24.01.2022</v>
      </c>
      <c r="DM276" s="10">
        <v>0.20567853301761799</v>
      </c>
      <c r="DN276" s="10">
        <v>1.40345499919289E-2</v>
      </c>
      <c r="DO276" s="10">
        <v>2.0458619359756298E-2</v>
      </c>
      <c r="DP276" s="10">
        <v>-8.9142254176465992E-3</v>
      </c>
      <c r="DQ276" s="10">
        <v>0.35554371385942202</v>
      </c>
      <c r="DR276" s="10">
        <v>-5.7027075365087797E-2</v>
      </c>
      <c r="DS276" s="10">
        <v>2.5961580336895902E-2</v>
      </c>
      <c r="DT276" s="96">
        <v>-7.0232607418604104E-5</v>
      </c>
      <c r="DU276" s="10">
        <v>1.7564596793712799E-2</v>
      </c>
      <c r="DV276" s="10">
        <v>0.35046614700939299</v>
      </c>
      <c r="DW276" s="10">
        <v>0.15551931670487801</v>
      </c>
      <c r="DX276" s="10">
        <v>2.3965565473603099E-2</v>
      </c>
      <c r="DY276" s="10">
        <v>-0.15744060006963001</v>
      </c>
      <c r="DZ276" s="10">
        <v>364.784731778572</v>
      </c>
      <c r="EA276" s="10">
        <v>870.18640261561302</v>
      </c>
      <c r="EB276" s="10">
        <v>0.733247929566754</v>
      </c>
    </row>
    <row r="277" spans="1:132">
      <c r="A277" s="11">
        <v>44585</v>
      </c>
      <c r="B277" s="64" t="s">
        <v>1028</v>
      </c>
      <c r="C277" s="25" t="s">
        <v>128</v>
      </c>
      <c r="H277" s="3" t="e">
        <f>((F277)/(E277/100))</f>
        <v>#DIV/0!</v>
      </c>
      <c r="I277" s="4" t="e">
        <f>E277/F277</f>
        <v>#DIV/0!</v>
      </c>
      <c r="J277" s="4" t="e">
        <f>100/G277</f>
        <v>#DIV/0!</v>
      </c>
      <c r="N277" s="37" t="e">
        <f>M277/(K277/100)</f>
        <v>#DIV/0!</v>
      </c>
      <c r="O277" s="37" t="e">
        <f>N277/J277</f>
        <v>#DIV/0!</v>
      </c>
      <c r="P277" s="5" t="e">
        <f>M277/(L277/100)</f>
        <v>#DIV/0!</v>
      </c>
      <c r="Q277" s="5" t="e">
        <f>P277*I277</f>
        <v>#DIV/0!</v>
      </c>
      <c r="U277" s="15" t="e">
        <f>100-(T277-R277)/S277*100</f>
        <v>#DIV/0!</v>
      </c>
      <c r="AB277" s="14" t="e">
        <f>((AE277-AC277)*(1000/AD277))*1000</f>
        <v>#DIV/0!</v>
      </c>
      <c r="AF277" s="7" t="e">
        <f>#REF!*0.8</f>
        <v>#REF!</v>
      </c>
      <c r="AH277" s="8" t="e">
        <f>((AG277)*(H277/100))</f>
        <v>#DIV/0!</v>
      </c>
      <c r="AI277" s="7" t="e">
        <f>AG277/AH277</f>
        <v>#DIV/0!</v>
      </c>
      <c r="AP277" s="10">
        <v>0.16700000000000001</v>
      </c>
      <c r="AQ277" s="10">
        <v>2E-3</v>
      </c>
      <c r="AR277" s="10" t="s">
        <v>121</v>
      </c>
      <c r="AS277" s="10">
        <v>4.0000000000000001E-3</v>
      </c>
      <c r="AT277" s="10">
        <v>6.2E-2</v>
      </c>
      <c r="AU277" s="10">
        <v>3.0000000000000001E-3</v>
      </c>
      <c r="AV277" s="10">
        <v>4.8000000000000001E-2</v>
      </c>
      <c r="AW277" s="10">
        <v>2E-3</v>
      </c>
      <c r="AX277" s="10">
        <v>8.9999999999999993E-3</v>
      </c>
      <c r="AY277" s="10">
        <v>1E-3</v>
      </c>
      <c r="AZ277" s="10">
        <v>1.2E-2</v>
      </c>
      <c r="BA277" s="10">
        <v>2E-3</v>
      </c>
      <c r="BB277" s="10">
        <v>6.3E-2</v>
      </c>
      <c r="BC277" s="10">
        <v>2E-3</v>
      </c>
      <c r="BD277" s="10">
        <v>0.47</v>
      </c>
      <c r="BE277" s="10">
        <v>8.9999999999999993E-3</v>
      </c>
      <c r="BF277" s="10" t="s">
        <v>121</v>
      </c>
      <c r="BG277" s="10">
        <v>7.0000000000000001E-3</v>
      </c>
      <c r="BH277" s="10" t="s">
        <v>121</v>
      </c>
      <c r="BI277" s="10">
        <v>2.7010000000000001</v>
      </c>
      <c r="BJ277" s="10" t="s">
        <v>121</v>
      </c>
      <c r="BK277" s="10">
        <v>3.0000000000000001E-3</v>
      </c>
      <c r="BL277" s="10" t="s">
        <v>121</v>
      </c>
      <c r="BM277" s="10">
        <v>2E-3</v>
      </c>
      <c r="BN277" s="10">
        <v>6.6000000000000003E-2</v>
      </c>
      <c r="BO277" s="10">
        <v>7.0000000000000001E-3</v>
      </c>
      <c r="BP277" s="10">
        <v>66.745999999999995</v>
      </c>
      <c r="BQ277" s="10">
        <v>0.13</v>
      </c>
      <c r="BR277" s="10">
        <v>2E-3</v>
      </c>
      <c r="BS277" s="10">
        <v>1E-3</v>
      </c>
      <c r="BT277" s="10">
        <v>15.545999999999999</v>
      </c>
      <c r="BU277" s="10">
        <v>0.14000000000000001</v>
      </c>
      <c r="BV277" s="10">
        <v>9.7040000000000006</v>
      </c>
      <c r="BW277" s="10">
        <v>9.9000000000000005E-2</v>
      </c>
      <c r="BX277" s="10" t="s">
        <v>121</v>
      </c>
      <c r="BY277" s="10">
        <v>4.0000000000000001E-3</v>
      </c>
      <c r="BZ277" s="10">
        <v>2.0510000000000002</v>
      </c>
      <c r="CA277" s="10">
        <v>0.04</v>
      </c>
      <c r="CB277" s="10" t="s">
        <v>121</v>
      </c>
      <c r="CC277" s="10">
        <v>13.916</v>
      </c>
      <c r="CD277" s="10">
        <v>0.03</v>
      </c>
      <c r="CE277" s="10">
        <v>5.0000000000000001E-3</v>
      </c>
      <c r="CF277" s="10">
        <v>2E-3</v>
      </c>
      <c r="CG277" s="10">
        <v>1E-3</v>
      </c>
      <c r="CH277" s="10" t="s">
        <v>121</v>
      </c>
      <c r="CI277" s="10">
        <v>2E-3</v>
      </c>
      <c r="CJ277" s="10" t="s">
        <v>121</v>
      </c>
      <c r="CK277" s="10">
        <v>0.223</v>
      </c>
      <c r="CL277" s="10" t="s">
        <v>121</v>
      </c>
      <c r="CM277" s="10">
        <v>2E-3</v>
      </c>
      <c r="CN277" s="10">
        <v>5.0000000000000001E-3</v>
      </c>
      <c r="CO277" s="10">
        <v>1E-3</v>
      </c>
      <c r="CP277" s="10">
        <v>2.351</v>
      </c>
      <c r="CQ277" s="10">
        <v>5.8000000000000003E-2</v>
      </c>
      <c r="CR277" s="10" t="s">
        <v>121</v>
      </c>
      <c r="CS277" s="10">
        <v>2E-3</v>
      </c>
      <c r="CT277" s="10">
        <v>1.512</v>
      </c>
      <c r="CU277" s="10">
        <v>0.27800000000000002</v>
      </c>
      <c r="CV277" s="10">
        <v>1.6E-2</v>
      </c>
      <c r="CW277" s="10">
        <v>1E-3</v>
      </c>
      <c r="CX277" s="10">
        <v>0.14399999999999999</v>
      </c>
      <c r="CY277" s="10">
        <v>8.9999999999999993E-3</v>
      </c>
      <c r="CZ277" s="10" t="s">
        <v>121</v>
      </c>
      <c r="DA277" s="10">
        <v>2E-3</v>
      </c>
      <c r="DB277" s="10" t="s">
        <v>121</v>
      </c>
      <c r="DC277" s="10">
        <v>6.0000000000000001E-3</v>
      </c>
      <c r="DD277" s="10">
        <v>2.4E-2</v>
      </c>
      <c r="DE277" s="10">
        <v>7.0000000000000001E-3</v>
      </c>
      <c r="DF277" s="10">
        <v>0.85199999999999998</v>
      </c>
      <c r="DG277" s="10">
        <v>8.0000000000000002E-3</v>
      </c>
      <c r="DH277" s="10">
        <v>4.0000000000000001E-3</v>
      </c>
      <c r="DI277" s="98">
        <v>1E-3</v>
      </c>
      <c r="DJ277" s="10">
        <v>0.104</v>
      </c>
      <c r="DK277" s="10">
        <v>1E-3</v>
      </c>
      <c r="DL277" s="61" t="str">
        <f t="shared" si="5"/>
        <v>UTV 24.01.2022</v>
      </c>
    </row>
    <row r="278" spans="1:132">
      <c r="A278" s="11">
        <v>44585</v>
      </c>
      <c r="B278" s="64">
        <v>2600</v>
      </c>
      <c r="C278" s="25" t="s">
        <v>125</v>
      </c>
      <c r="D278" s="21">
        <v>31</v>
      </c>
      <c r="E278" s="2">
        <v>100</v>
      </c>
      <c r="F278" s="2">
        <v>69</v>
      </c>
      <c r="H278" s="3">
        <f>((F278)/(E278/100))</f>
        <v>69</v>
      </c>
      <c r="I278" s="4">
        <f>E278/F278</f>
        <v>1.4492753623188406</v>
      </c>
      <c r="J278" s="4" t="e">
        <f>100/G278</f>
        <v>#DIV/0!</v>
      </c>
      <c r="N278" s="37" t="e">
        <f>M278/(K278/100)</f>
        <v>#DIV/0!</v>
      </c>
      <c r="O278" s="37" t="e">
        <f>N278/J278</f>
        <v>#DIV/0!</v>
      </c>
      <c r="P278" s="5" t="e">
        <f>M278/(L278/100)</f>
        <v>#DIV/0!</v>
      </c>
      <c r="Q278" s="5" t="e">
        <f>P278*I278</f>
        <v>#DIV/0!</v>
      </c>
      <c r="U278" s="15" t="e">
        <f>100-(T278-R278)/S278*100</f>
        <v>#DIV/0!</v>
      </c>
      <c r="V278" s="21">
        <v>0.34</v>
      </c>
      <c r="X278" s="2">
        <v>10.56</v>
      </c>
      <c r="Y278" s="2">
        <v>8.4600000000000009</v>
      </c>
      <c r="Z278" s="21">
        <v>2463</v>
      </c>
      <c r="AB278" s="14">
        <f>((AE278-AC278)*(1000/AD278))*1000</f>
        <v>6792.2634080534572</v>
      </c>
      <c r="AC278" s="21">
        <v>88.417000000000002</v>
      </c>
      <c r="AD278" s="21">
        <v>127.498</v>
      </c>
      <c r="AE278" s="21">
        <v>89.283000000000001</v>
      </c>
      <c r="AF278" s="7" t="e">
        <f>#REF!*0.8</f>
        <v>#REF!</v>
      </c>
      <c r="AG278" s="2">
        <v>145</v>
      </c>
      <c r="AH278" s="8">
        <f>((AG278)*(H278/100))</f>
        <v>100.05</v>
      </c>
      <c r="AI278" s="7">
        <f>AG278/AH278</f>
        <v>1.4492753623188406</v>
      </c>
      <c r="AJ278" s="6">
        <v>24.66</v>
      </c>
      <c r="AK278" s="2">
        <v>1.7989999999999999</v>
      </c>
      <c r="AO278" s="20" t="s">
        <v>1034</v>
      </c>
      <c r="AP278" s="10" t="s">
        <v>121</v>
      </c>
      <c r="AQ278" s="10">
        <v>3.0000000000000001E-3</v>
      </c>
      <c r="AR278" s="10">
        <v>3.0030000000000001</v>
      </c>
      <c r="AS278" s="10">
        <v>7.4999999999999997E-2</v>
      </c>
      <c r="AT278" s="10" t="s">
        <v>121</v>
      </c>
      <c r="AU278" s="10">
        <v>7.0000000000000001E-3</v>
      </c>
      <c r="AV278" s="10">
        <v>1.2999999999999999E-2</v>
      </c>
      <c r="AW278" s="10">
        <v>4.0000000000000001E-3</v>
      </c>
      <c r="AX278" s="10" t="s">
        <v>121</v>
      </c>
      <c r="AY278" s="10">
        <v>2E-3</v>
      </c>
      <c r="AZ278" s="10">
        <v>6.1619999999999999</v>
      </c>
      <c r="BA278" s="10">
        <v>0.13600000000000001</v>
      </c>
      <c r="BB278" s="10">
        <v>0.17499999999999999</v>
      </c>
      <c r="BC278" s="10">
        <v>1.0999999999999999E-2</v>
      </c>
      <c r="BD278" s="10">
        <v>52.210999999999999</v>
      </c>
      <c r="BE278" s="10">
        <v>1.046</v>
      </c>
      <c r="BF278" s="10" t="s">
        <v>121</v>
      </c>
      <c r="BG278" s="10">
        <v>1.7000000000000001E-2</v>
      </c>
      <c r="BH278" s="10">
        <v>1.9019999999999999</v>
      </c>
      <c r="BI278" s="10">
        <v>1.1859999999999999</v>
      </c>
      <c r="BJ278" s="10">
        <v>8.9999999999999993E-3</v>
      </c>
      <c r="BK278" s="10">
        <v>1E-3</v>
      </c>
      <c r="BL278" s="10" t="s">
        <v>121</v>
      </c>
      <c r="BM278" s="10">
        <v>5.0000000000000001E-3</v>
      </c>
      <c r="BN278" s="10" t="s">
        <v>121</v>
      </c>
      <c r="BO278" s="10">
        <v>2.1000000000000001E-2</v>
      </c>
      <c r="BP278" s="10">
        <v>33.015000000000001</v>
      </c>
      <c r="BQ278" s="10">
        <v>0.61899999999999999</v>
      </c>
      <c r="BR278" s="10" t="s">
        <v>121</v>
      </c>
      <c r="BS278" s="10">
        <v>2E-3</v>
      </c>
      <c r="BT278" s="10">
        <v>0.11700000000000001</v>
      </c>
      <c r="BU278" s="10">
        <v>3.4000000000000002E-2</v>
      </c>
      <c r="BV278" s="10">
        <v>0.13200000000000001</v>
      </c>
      <c r="BW278" s="10">
        <v>1.2999999999999999E-2</v>
      </c>
      <c r="BX278" s="10">
        <v>7.3999999999999996E-2</v>
      </c>
      <c r="BY278" s="10">
        <v>3.2000000000000001E-2</v>
      </c>
      <c r="BZ278" s="10" t="s">
        <v>121</v>
      </c>
      <c r="CA278" s="10">
        <v>7.8E-2</v>
      </c>
      <c r="CB278" s="10" t="s">
        <v>121</v>
      </c>
      <c r="CC278" s="10">
        <v>24.687999999999999</v>
      </c>
      <c r="CD278" s="10">
        <v>1.51</v>
      </c>
      <c r="CE278" s="10">
        <v>4.4999999999999998E-2</v>
      </c>
      <c r="CF278" s="10">
        <v>0.34599999999999997</v>
      </c>
      <c r="CG278" s="10">
        <v>8.9999999999999993E-3</v>
      </c>
      <c r="CH278" s="10">
        <v>7.0000000000000001E-3</v>
      </c>
      <c r="CI278" s="10">
        <v>1E-3</v>
      </c>
      <c r="CJ278" s="10">
        <v>9.9000000000000005E-2</v>
      </c>
      <c r="CK278" s="10">
        <v>4.4999999999999998E-2</v>
      </c>
      <c r="CL278" s="10" t="s">
        <v>121</v>
      </c>
      <c r="CM278" s="10">
        <v>2E-3</v>
      </c>
      <c r="CN278" s="10" t="s">
        <v>121</v>
      </c>
      <c r="CO278" s="10">
        <v>2E-3</v>
      </c>
      <c r="CP278" s="10">
        <v>0.13300000000000001</v>
      </c>
      <c r="CQ278" s="10">
        <v>1.6E-2</v>
      </c>
      <c r="CR278" s="10" t="s">
        <v>121</v>
      </c>
      <c r="CS278" s="10">
        <v>2E-3</v>
      </c>
      <c r="CT278" s="10">
        <v>0.57399999999999995</v>
      </c>
      <c r="CU278" s="10">
        <v>0.14799999999999999</v>
      </c>
      <c r="CV278" s="10" t="s">
        <v>121</v>
      </c>
      <c r="CW278" s="10">
        <v>2E-3</v>
      </c>
      <c r="CX278" s="10">
        <v>0.379</v>
      </c>
      <c r="CY278" s="10">
        <v>2.5000000000000001E-2</v>
      </c>
      <c r="CZ278" s="10" t="s">
        <v>121</v>
      </c>
      <c r="DA278" s="10">
        <v>2E-3</v>
      </c>
      <c r="DB278" s="10">
        <v>4.3999999999999997E-2</v>
      </c>
      <c r="DC278" s="10">
        <v>1.0999999999999999E-2</v>
      </c>
      <c r="DD278" s="10" t="s">
        <v>121</v>
      </c>
      <c r="DE278" s="10">
        <v>2.5000000000000001E-2</v>
      </c>
      <c r="DF278" s="10">
        <v>5.6000000000000001E-2</v>
      </c>
      <c r="DG278" s="10">
        <v>5.0000000000000001E-3</v>
      </c>
      <c r="DH278" s="10" t="s">
        <v>121</v>
      </c>
      <c r="DI278" s="98">
        <v>2E-3</v>
      </c>
      <c r="DJ278" s="10" t="s">
        <v>121</v>
      </c>
      <c r="DK278" s="10">
        <v>2E-3</v>
      </c>
      <c r="DL278" s="61" t="str">
        <f t="shared" si="5"/>
        <v>VNE 1812 24.01.2022</v>
      </c>
    </row>
    <row r="279" spans="1:132">
      <c r="A279" s="11">
        <v>44585</v>
      </c>
      <c r="B279" s="64" t="s">
        <v>120</v>
      </c>
      <c r="C279" s="25" t="s">
        <v>125</v>
      </c>
      <c r="D279" s="21">
        <v>32</v>
      </c>
      <c r="E279" s="2">
        <v>100</v>
      </c>
      <c r="F279" s="2">
        <v>68</v>
      </c>
      <c r="H279" s="3">
        <f>((F279)/(E279/100))</f>
        <v>68</v>
      </c>
      <c r="I279" s="4">
        <f>E279/F279</f>
        <v>1.4705882352941178</v>
      </c>
      <c r="J279" s="4" t="e">
        <f>100/G279</f>
        <v>#DIV/0!</v>
      </c>
      <c r="N279" s="37" t="e">
        <f>M279/(K279/100)</f>
        <v>#DIV/0!</v>
      </c>
      <c r="O279" s="37" t="e">
        <f>N279/J279</f>
        <v>#DIV/0!</v>
      </c>
      <c r="P279" s="5" t="e">
        <f>M279/(L279/100)</f>
        <v>#DIV/0!</v>
      </c>
      <c r="Q279" s="5" t="e">
        <f>P279*I279</f>
        <v>#DIV/0!</v>
      </c>
      <c r="U279" s="15" t="e">
        <f>100-(T279-R279)/S279*100</f>
        <v>#DIV/0!</v>
      </c>
      <c r="V279" s="21">
        <v>4.54</v>
      </c>
      <c r="X279" s="2">
        <v>11.94</v>
      </c>
      <c r="Y279" s="2">
        <v>12.34</v>
      </c>
      <c r="Z279" s="21">
        <v>3095</v>
      </c>
      <c r="AB279" s="14" t="e">
        <f>((AE279-AC279)*(1000/AD279))*1000</f>
        <v>#DIV/0!</v>
      </c>
      <c r="AF279" s="7" t="e">
        <f>#REF!*0.8</f>
        <v>#REF!</v>
      </c>
      <c r="AG279" s="2">
        <v>147</v>
      </c>
      <c r="AH279" s="8">
        <f>((AG279)*(H279/100))</f>
        <v>99.960000000000008</v>
      </c>
      <c r="AI279" s="7">
        <f>AG279/AH279</f>
        <v>1.4705882352941175</v>
      </c>
      <c r="AJ279" s="6">
        <v>36.69</v>
      </c>
      <c r="AK279" s="2">
        <v>0.432</v>
      </c>
      <c r="AO279" s="20" t="s">
        <v>1035</v>
      </c>
      <c r="AP279" s="10" t="s">
        <v>121</v>
      </c>
      <c r="AQ279" s="10">
        <v>2E-3</v>
      </c>
      <c r="AR279" s="10" t="s">
        <v>121</v>
      </c>
      <c r="AS279" s="10">
        <v>4.0000000000000001E-3</v>
      </c>
      <c r="AT279" s="10" t="s">
        <v>121</v>
      </c>
      <c r="AU279" s="10">
        <v>3.0000000000000001E-3</v>
      </c>
      <c r="AV279" s="10">
        <v>4.2000000000000003E-2</v>
      </c>
      <c r="AW279" s="10">
        <v>2E-3</v>
      </c>
      <c r="AX279" s="10" t="s">
        <v>121</v>
      </c>
      <c r="AY279" s="10">
        <v>2E-3</v>
      </c>
      <c r="AZ279" s="10">
        <v>8.0000000000000002E-3</v>
      </c>
      <c r="BA279" s="10">
        <v>3.0000000000000001E-3</v>
      </c>
      <c r="BB279" s="10">
        <v>4.0000000000000001E-3</v>
      </c>
      <c r="BC279" s="10">
        <v>1E-3</v>
      </c>
      <c r="BD279" s="10">
        <v>0.27100000000000002</v>
      </c>
      <c r="BE279" s="10">
        <v>8.0000000000000002E-3</v>
      </c>
      <c r="BF279" s="10" t="s">
        <v>121</v>
      </c>
      <c r="BG279" s="10">
        <v>3.0000000000000001E-3</v>
      </c>
      <c r="BH279" s="10" t="s">
        <v>121</v>
      </c>
      <c r="BI279" s="10">
        <v>1.2250000000000001</v>
      </c>
      <c r="BJ279" s="10" t="s">
        <v>121</v>
      </c>
      <c r="BK279" s="10">
        <v>2E-3</v>
      </c>
      <c r="BL279" s="10" t="s">
        <v>121</v>
      </c>
      <c r="BM279" s="10">
        <v>2E-3</v>
      </c>
      <c r="BN279" s="10">
        <v>3.1E-2</v>
      </c>
      <c r="BO279" s="10">
        <v>7.0000000000000001E-3</v>
      </c>
      <c r="BP279" s="10">
        <v>57.634999999999998</v>
      </c>
      <c r="BQ279" s="10">
        <v>0.15</v>
      </c>
      <c r="BR279" s="10" t="s">
        <v>121</v>
      </c>
      <c r="BS279" s="10">
        <v>2E-3</v>
      </c>
      <c r="BT279" s="10">
        <v>40.726999999999997</v>
      </c>
      <c r="BU279" s="10">
        <v>0.42099999999999999</v>
      </c>
      <c r="BV279" s="10">
        <v>7.8E-2</v>
      </c>
      <c r="BW279" s="10">
        <v>1.0999999999999999E-2</v>
      </c>
      <c r="BX279" s="10" t="s">
        <v>121</v>
      </c>
      <c r="BY279" s="10">
        <v>3.0000000000000001E-3</v>
      </c>
      <c r="BZ279" s="10" t="s">
        <v>121</v>
      </c>
      <c r="CA279" s="10">
        <v>3.4000000000000002E-2</v>
      </c>
      <c r="CB279" s="10" t="s">
        <v>121</v>
      </c>
      <c r="CC279" s="10">
        <v>12.476000000000001</v>
      </c>
      <c r="CD279" s="10">
        <v>4.3999999999999997E-2</v>
      </c>
      <c r="CE279" s="10">
        <v>5.0000000000000001E-3</v>
      </c>
      <c r="CF279" s="10" t="s">
        <v>121</v>
      </c>
      <c r="CG279" s="10">
        <v>2E-3</v>
      </c>
      <c r="CH279" s="10" t="s">
        <v>121</v>
      </c>
      <c r="CI279" s="10">
        <v>2E-3</v>
      </c>
      <c r="CJ279" s="10" t="s">
        <v>121</v>
      </c>
      <c r="CK279" s="10">
        <v>8.4000000000000005E-2</v>
      </c>
      <c r="CL279" s="10" t="s">
        <v>121</v>
      </c>
      <c r="CM279" s="10">
        <v>2E-3</v>
      </c>
      <c r="CN279" s="10" t="s">
        <v>121</v>
      </c>
      <c r="CO279" s="10">
        <v>2E-3</v>
      </c>
      <c r="CP279" s="10">
        <v>0.14599999999999999</v>
      </c>
      <c r="CQ279" s="10">
        <v>1.7000000000000001E-2</v>
      </c>
      <c r="CR279" s="10" t="s">
        <v>121</v>
      </c>
      <c r="CS279" s="10">
        <v>2E-3</v>
      </c>
      <c r="CT279" s="10">
        <v>0.94499999999999995</v>
      </c>
      <c r="CU279" s="10">
        <v>0.184</v>
      </c>
      <c r="CV279" s="10">
        <v>2.3E-2</v>
      </c>
      <c r="CW279" s="10">
        <v>1E-3</v>
      </c>
      <c r="CX279" s="10">
        <v>3.4000000000000002E-2</v>
      </c>
      <c r="CY279" s="10">
        <v>1.7999999999999999E-2</v>
      </c>
      <c r="CZ279" s="10" t="s">
        <v>121</v>
      </c>
      <c r="DA279" s="10">
        <v>2E-3</v>
      </c>
      <c r="DB279" s="10" t="s">
        <v>121</v>
      </c>
      <c r="DC279" s="10">
        <v>5.0000000000000001E-3</v>
      </c>
      <c r="DD279" s="10" t="s">
        <v>121</v>
      </c>
      <c r="DE279" s="10">
        <v>4.0000000000000001E-3</v>
      </c>
      <c r="DF279" s="10">
        <v>8.0000000000000002E-3</v>
      </c>
      <c r="DG279" s="10">
        <v>1E-3</v>
      </c>
      <c r="DH279" s="10" t="s">
        <v>121</v>
      </c>
      <c r="DI279" s="98">
        <v>2E-3</v>
      </c>
      <c r="DJ279" s="10" t="s">
        <v>121</v>
      </c>
      <c r="DK279" s="10">
        <v>2E-3</v>
      </c>
      <c r="DL279" s="61" t="str">
        <f t="shared" si="5"/>
        <v>22-0016 RFA aus TS</v>
      </c>
      <c r="DM279" s="10">
        <v>0.63302574111085197</v>
      </c>
      <c r="DN279" s="10">
        <v>1.50127203707926E-2</v>
      </c>
      <c r="DO279" s="10">
        <v>7.77721437721445E-3</v>
      </c>
      <c r="DP279" s="10">
        <v>-4.3220796112062804E-3</v>
      </c>
      <c r="DQ279" s="10">
        <v>1.4810595619624899E-2</v>
      </c>
      <c r="DR279" s="10">
        <v>-5.1245637534254197E-3</v>
      </c>
      <c r="DS279" s="10">
        <v>1.07920392421021E-3</v>
      </c>
      <c r="DT279" s="10">
        <v>-5.8353355302712205E-4</v>
      </c>
      <c r="DU279" s="10">
        <v>9.7670349502041696E-3</v>
      </c>
      <c r="DV279" s="10">
        <v>0.122199338748103</v>
      </c>
      <c r="DW279" s="10">
        <v>0.33339602893230502</v>
      </c>
      <c r="DX279" s="10">
        <v>1.67674638995946E-2</v>
      </c>
      <c r="DY279" s="10">
        <v>0.52769071495243103</v>
      </c>
      <c r="DZ279" s="10">
        <v>259.76377650185702</v>
      </c>
      <c r="EA279" s="10">
        <v>415.74982999950703</v>
      </c>
      <c r="EB279" s="10">
        <v>0.37934857272185601</v>
      </c>
    </row>
    <row r="280" spans="1:132">
      <c r="A280" s="11">
        <v>44585</v>
      </c>
      <c r="B280" s="64" t="s">
        <v>207</v>
      </c>
      <c r="C280" s="25" t="s">
        <v>125</v>
      </c>
      <c r="D280" s="21">
        <v>32</v>
      </c>
      <c r="E280" s="2">
        <v>100</v>
      </c>
      <c r="F280" s="2">
        <v>68</v>
      </c>
      <c r="H280" s="3">
        <f>((F280)/(E280/100))</f>
        <v>68</v>
      </c>
      <c r="I280" s="4">
        <f>E280/F280</f>
        <v>1.4705882352941178</v>
      </c>
      <c r="J280" s="4" t="e">
        <f>100/G280</f>
        <v>#DIV/0!</v>
      </c>
      <c r="N280" s="37" t="e">
        <f>M280/(K280/100)</f>
        <v>#DIV/0!</v>
      </c>
      <c r="O280" s="37" t="e">
        <f>N280/J280</f>
        <v>#DIV/0!</v>
      </c>
      <c r="P280" s="5" t="e">
        <f>M280/(L280/100)</f>
        <v>#DIV/0!</v>
      </c>
      <c r="Q280" s="5" t="e">
        <f>P280*I280</f>
        <v>#DIV/0!</v>
      </c>
      <c r="U280" s="15" t="e">
        <f>100-(T280-R280)/S280*100</f>
        <v>#DIV/0!</v>
      </c>
      <c r="V280" s="21">
        <v>3.9620000000000002</v>
      </c>
      <c r="X280" s="2">
        <v>12.08</v>
      </c>
      <c r="Y280" s="2">
        <v>8.51</v>
      </c>
      <c r="Z280" s="21">
        <v>1930</v>
      </c>
      <c r="AB280" s="14" t="e">
        <f>((AE280-AC280)*(1000/AD280))*1000</f>
        <v>#DIV/0!</v>
      </c>
      <c r="AF280" s="7" t="e">
        <f>#REF!*0.8</f>
        <v>#REF!</v>
      </c>
      <c r="AG280" s="2">
        <v>147</v>
      </c>
      <c r="AH280" s="8">
        <f>((AG280)*(H280/100))</f>
        <v>99.960000000000008</v>
      </c>
      <c r="AI280" s="7">
        <f>AG280/AH280</f>
        <v>1.4705882352941175</v>
      </c>
      <c r="AJ280" s="6">
        <v>35.92</v>
      </c>
      <c r="AK280" s="2">
        <v>0.35</v>
      </c>
      <c r="AO280" s="20" t="s">
        <v>1036</v>
      </c>
      <c r="DI280" s="99"/>
      <c r="DL280" s="61" t="str">
        <f t="shared" si="5"/>
        <v>22-0011 1</v>
      </c>
      <c r="DM280" s="10">
        <v>0.15365151507143901</v>
      </c>
      <c r="DN280" s="10">
        <v>2.6238133705342101E-2</v>
      </c>
      <c r="DO280" s="10">
        <v>1.1496149296495801E-2</v>
      </c>
      <c r="DP280" s="10">
        <v>-3.6292662244148601E-4</v>
      </c>
      <c r="DQ280" s="10">
        <v>1.5443106763721199</v>
      </c>
      <c r="DR280" s="10">
        <v>1.3123253173089899</v>
      </c>
      <c r="DS280" s="10">
        <v>3.9780134393307798E-2</v>
      </c>
      <c r="DT280" s="10">
        <v>-2.8153474504865E-4</v>
      </c>
      <c r="DU280" s="10">
        <v>2.39525669447679E-3</v>
      </c>
      <c r="DV280" s="10">
        <v>0.22111179905669001</v>
      </c>
      <c r="DW280" s="10">
        <v>6.9753518147148599</v>
      </c>
      <c r="DX280" s="10">
        <v>8.8635584258836997E-2</v>
      </c>
      <c r="DY280" s="10">
        <v>-0.58933744909878105</v>
      </c>
      <c r="DZ280" s="10">
        <v>370.79806941070302</v>
      </c>
      <c r="EA280" s="10">
        <v>924.87360074694197</v>
      </c>
      <c r="EB280" s="10">
        <v>0.62435943004835803</v>
      </c>
    </row>
    <row r="281" spans="1:132">
      <c r="A281" s="11">
        <v>44585</v>
      </c>
      <c r="B281" s="64"/>
      <c r="C281" s="25" t="s">
        <v>117</v>
      </c>
      <c r="H281" s="3" t="e">
        <f>((F281)/(E281/100))</f>
        <v>#DIV/0!</v>
      </c>
      <c r="I281" s="4" t="e">
        <f>E281/F281</f>
        <v>#DIV/0!</v>
      </c>
      <c r="J281" s="4" t="e">
        <f>100/G281</f>
        <v>#DIV/0!</v>
      </c>
      <c r="N281" s="37" t="e">
        <f>M281/(K281/100)</f>
        <v>#DIV/0!</v>
      </c>
      <c r="O281" s="37" t="e">
        <f>N281/J281</f>
        <v>#DIV/0!</v>
      </c>
      <c r="P281" s="5" t="e">
        <f>M281/(L281/100)</f>
        <v>#DIV/0!</v>
      </c>
      <c r="Q281" s="5" t="e">
        <f>P281*I281</f>
        <v>#DIV/0!</v>
      </c>
      <c r="U281" s="15" t="e">
        <f>100-(T281-R281)/S281*100</f>
        <v>#DIV/0!</v>
      </c>
      <c r="AB281" s="14" t="e">
        <f>((AE281-AC281)*(1000/AD281))*1000</f>
        <v>#DIV/0!</v>
      </c>
      <c r="AF281" s="7" t="e">
        <f>#REF!*0.8</f>
        <v>#REF!</v>
      </c>
      <c r="AG281" s="2">
        <v>60</v>
      </c>
      <c r="AH281" s="8" t="e">
        <f>((AG281)*(H281/100))</f>
        <v>#DIV/0!</v>
      </c>
      <c r="AI281" s="7" t="e">
        <f>AG281/AH281</f>
        <v>#DIV/0!</v>
      </c>
      <c r="AO281" s="20" t="s">
        <v>1037</v>
      </c>
      <c r="DI281" s="99"/>
      <c r="DL281" s="61" t="str">
        <f t="shared" si="5"/>
        <v>22-0011 2</v>
      </c>
      <c r="DM281" s="10">
        <v>0.18113990182338499</v>
      </c>
      <c r="DN281" s="10">
        <v>3.5224206592681002E-2</v>
      </c>
      <c r="DO281" s="10">
        <v>8.4107629893110606E-3</v>
      </c>
      <c r="DP281" s="10">
        <v>6.9937563942762696E-2</v>
      </c>
      <c r="DQ281" s="10">
        <v>3.44824280280619</v>
      </c>
      <c r="DR281" s="10">
        <v>-3.8396101507002602E-2</v>
      </c>
      <c r="DS281" s="10">
        <v>0.19438365221041901</v>
      </c>
      <c r="DT281" s="10">
        <v>1.1638145945437699E-2</v>
      </c>
      <c r="DU281" s="10">
        <v>7.4722108236142696E-3</v>
      </c>
      <c r="DV281" s="10">
        <v>0.25248969548670303</v>
      </c>
      <c r="DW281" s="10">
        <v>1.4372498306678301</v>
      </c>
      <c r="DX281" s="10">
        <v>0.11787450262916099</v>
      </c>
      <c r="DY281" s="10">
        <v>-0.68534000336300804</v>
      </c>
      <c r="DZ281" s="10">
        <v>289.17101423769998</v>
      </c>
      <c r="EA281" s="10">
        <v>504.09784095857702</v>
      </c>
      <c r="EB281" s="10">
        <v>0.229820215495634</v>
      </c>
    </row>
    <row r="282" spans="1:132">
      <c r="A282" s="11">
        <v>44585</v>
      </c>
      <c r="B282" s="64" t="s">
        <v>90</v>
      </c>
      <c r="C282" s="25" t="s">
        <v>1033</v>
      </c>
      <c r="H282" s="3" t="e">
        <f>((F282)/(E282/100))</f>
        <v>#DIV/0!</v>
      </c>
      <c r="I282" s="4" t="e">
        <f>E282/F282</f>
        <v>#DIV/0!</v>
      </c>
      <c r="J282" s="4" t="e">
        <f>100/G282</f>
        <v>#DIV/0!</v>
      </c>
      <c r="N282" s="37" t="e">
        <f>M282/(K282/100)</f>
        <v>#DIV/0!</v>
      </c>
      <c r="O282" s="37" t="e">
        <f>N282/J282</f>
        <v>#DIV/0!</v>
      </c>
      <c r="P282" s="5" t="e">
        <f>M282/(L282/100)</f>
        <v>#DIV/0!</v>
      </c>
      <c r="Q282" s="5" t="e">
        <f>P282*I282</f>
        <v>#DIV/0!</v>
      </c>
      <c r="U282" s="15" t="e">
        <f>100-(T282-R282)/S282*100</f>
        <v>#DIV/0!</v>
      </c>
      <c r="AB282" s="14" t="e">
        <f>((AE282-AC282)*(1000/AD282))*1000</f>
        <v>#DIV/0!</v>
      </c>
      <c r="AF282" s="7" t="e">
        <f>#REF!*0.8</f>
        <v>#REF!</v>
      </c>
      <c r="AH282" s="8" t="e">
        <f>((AG282)*(H282/100))</f>
        <v>#DIV/0!</v>
      </c>
      <c r="AI282" s="7" t="e">
        <f>AG282/AH282</f>
        <v>#DIV/0!</v>
      </c>
      <c r="AO282" s="20" t="s">
        <v>1038</v>
      </c>
      <c r="DI282" s="99"/>
      <c r="DL282" s="61" t="str">
        <f t="shared" si="5"/>
        <v>22-0011 3</v>
      </c>
      <c r="DM282" s="10">
        <v>0.18369397923719499</v>
      </c>
      <c r="DN282" s="10">
        <v>-8.5934721949300005E-3</v>
      </c>
      <c r="DO282" s="10">
        <v>8.2588207747032304E-3</v>
      </c>
      <c r="DP282" s="10">
        <v>5.1432930519969902E-2</v>
      </c>
      <c r="DQ282" s="10">
        <v>2.1929233593309099</v>
      </c>
      <c r="DR282" s="10">
        <v>1.15617053597703</v>
      </c>
      <c r="DS282" s="10">
        <v>3.3873535971530297E-2</v>
      </c>
      <c r="DT282" s="10">
        <v>9.2618635379580403E-4</v>
      </c>
      <c r="DU282" s="10">
        <v>4.3757024882696803E-3</v>
      </c>
      <c r="DV282" s="10">
        <v>0.21559856224989499</v>
      </c>
      <c r="DW282" s="10">
        <v>3.8108147677389699</v>
      </c>
      <c r="DX282" s="10">
        <v>9.4345407289160896E-2</v>
      </c>
      <c r="DY282" s="10">
        <v>-0.67259529210221403</v>
      </c>
      <c r="DZ282" s="10">
        <v>366.42642106273303</v>
      </c>
      <c r="EA282" s="10">
        <v>866.43401210073796</v>
      </c>
      <c r="EB282" s="10">
        <v>0.55198573134248696</v>
      </c>
    </row>
    <row r="283" spans="1:132">
      <c r="A283" s="11">
        <v>44585</v>
      </c>
      <c r="B283" s="64" t="s">
        <v>829</v>
      </c>
      <c r="C283" s="25" t="s">
        <v>1039</v>
      </c>
      <c r="D283" s="21">
        <v>94</v>
      </c>
      <c r="H283" s="3" t="e">
        <f>((F283)/(E283/100))</f>
        <v>#DIV/0!</v>
      </c>
      <c r="I283" s="4" t="e">
        <f>E283/F283</f>
        <v>#DIV/0!</v>
      </c>
      <c r="J283" s="4" t="e">
        <f>100/G283</f>
        <v>#DIV/0!</v>
      </c>
      <c r="K283" s="2">
        <v>20</v>
      </c>
      <c r="M283" s="2">
        <f>99.514-99.401</f>
        <v>0.11299999999999955</v>
      </c>
      <c r="N283" s="37">
        <f>M283/(K283/100)</f>
        <v>0.56499999999999773</v>
      </c>
      <c r="O283" s="37" t="e">
        <f>N283/J283</f>
        <v>#DIV/0!</v>
      </c>
      <c r="P283" s="5" t="e">
        <f>M283/(L283/100)</f>
        <v>#DIV/0!</v>
      </c>
      <c r="Q283" s="5" t="e">
        <f>P283*I283</f>
        <v>#DIV/0!</v>
      </c>
      <c r="R283" s="21">
        <v>61.728000000000002</v>
      </c>
      <c r="S283" s="21">
        <v>9.9719999999999995</v>
      </c>
      <c r="T283" s="21">
        <v>71.028999999999996</v>
      </c>
      <c r="U283" s="15">
        <f>100-(T283-R283)/S283*100</f>
        <v>6.7288407541115589</v>
      </c>
      <c r="V283" s="21">
        <v>0.13700000000000001</v>
      </c>
      <c r="X283" s="2">
        <v>12.38</v>
      </c>
      <c r="Y283" s="2">
        <v>5.33</v>
      </c>
      <c r="Z283" s="20" t="s">
        <v>907</v>
      </c>
      <c r="AB283" s="14">
        <f>((AE283-AC283)*(1000/AD283))*1000</f>
        <v>1300.0332230712031</v>
      </c>
      <c r="AC283" s="21">
        <v>86.807000000000002</v>
      </c>
      <c r="AD283" s="21">
        <v>138.458</v>
      </c>
      <c r="AE283" s="21">
        <v>86.986999999999995</v>
      </c>
      <c r="AF283" s="7" t="e">
        <f>#REF!*0.8</f>
        <v>#REF!</v>
      </c>
      <c r="AH283" s="8" t="e">
        <f>((AG283)*(H283/100))</f>
        <v>#DIV/0!</v>
      </c>
      <c r="AI283" s="7" t="e">
        <f>AG283/AH283</f>
        <v>#DIV/0!</v>
      </c>
      <c r="AJ283" s="6">
        <v>3.496</v>
      </c>
      <c r="AK283" s="2">
        <v>1.4999999999999999E-2</v>
      </c>
      <c r="AO283" s="20" t="s">
        <v>1055</v>
      </c>
      <c r="DI283" s="99"/>
      <c r="DL283" s="10" t="s">
        <v>1059</v>
      </c>
      <c r="DM283" s="10">
        <v>0.35777025037075899</v>
      </c>
      <c r="DN283" s="10">
        <v>-1.8951537025423602E-2</v>
      </c>
      <c r="DO283" s="10">
        <v>3.0776698632345402E-3</v>
      </c>
      <c r="DP283" s="10">
        <v>5.2243760764561602E-2</v>
      </c>
      <c r="DQ283" s="10">
        <v>0.115560161675268</v>
      </c>
      <c r="DR283" s="10">
        <v>3.5063746937794602</v>
      </c>
      <c r="DS283" s="10">
        <v>4.2206190866003503E-2</v>
      </c>
      <c r="DT283" s="10">
        <v>8.97558758460896E-2</v>
      </c>
      <c r="DU283" s="10">
        <v>0.25305377996616102</v>
      </c>
      <c r="DV283" s="10">
        <v>-8.7806102272474096E-3</v>
      </c>
      <c r="DW283" s="10">
        <v>7.1203485902157498E-2</v>
      </c>
      <c r="DX283" s="10">
        <v>1.2407375216422301</v>
      </c>
      <c r="DY283" s="10">
        <v>1.6467389415252001</v>
      </c>
      <c r="DZ283" s="10">
        <v>336.33177483247403</v>
      </c>
      <c r="EA283" s="10">
        <v>645.27841874930505</v>
      </c>
      <c r="EB283" s="10">
        <v>0.131097438143913</v>
      </c>
    </row>
    <row r="284" spans="1:132">
      <c r="A284" s="11">
        <v>44585</v>
      </c>
      <c r="B284" s="64" t="s">
        <v>1065</v>
      </c>
      <c r="C284" s="25" t="s">
        <v>1008</v>
      </c>
      <c r="H284" s="3" t="e">
        <f>((F284)/(E284/100))</f>
        <v>#DIV/0!</v>
      </c>
      <c r="I284" s="4" t="e">
        <f>E284/F284</f>
        <v>#DIV/0!</v>
      </c>
      <c r="J284" s="4" t="e">
        <f>100/G284</f>
        <v>#DIV/0!</v>
      </c>
      <c r="N284" s="37" t="e">
        <f>M284/(K284/100)</f>
        <v>#DIV/0!</v>
      </c>
      <c r="O284" s="37" t="e">
        <f>N284/J284</f>
        <v>#DIV/0!</v>
      </c>
      <c r="P284" s="5" t="e">
        <f>M284/(L284/100)</f>
        <v>#DIV/0!</v>
      </c>
      <c r="Q284" s="5" t="e">
        <f>P284*I284</f>
        <v>#DIV/0!</v>
      </c>
      <c r="U284" s="15" t="e">
        <f>100-(T284-R284)/S284*100</f>
        <v>#DIV/0!</v>
      </c>
      <c r="W284" s="10" t="s">
        <v>1040</v>
      </c>
      <c r="X284" s="2">
        <v>12.39</v>
      </c>
      <c r="Y284" s="2">
        <v>21.1</v>
      </c>
      <c r="Z284" s="21">
        <v>1707</v>
      </c>
      <c r="AB284" s="14" t="e">
        <f>((AE284-AC284)*(1000/AD284))*1000</f>
        <v>#DIV/0!</v>
      </c>
      <c r="AF284" s="7" t="e">
        <f>#REF!*0.8</f>
        <v>#REF!</v>
      </c>
      <c r="AH284" s="8" t="e">
        <f>((AG284)*(H284/100))</f>
        <v>#DIV/0!</v>
      </c>
      <c r="AI284" s="7" t="e">
        <f>AG284/AH284</f>
        <v>#DIV/0!</v>
      </c>
      <c r="AK284" s="2">
        <v>1.544</v>
      </c>
      <c r="AO284" s="20" t="s">
        <v>1066</v>
      </c>
      <c r="DI284" s="99"/>
      <c r="DL284" s="10" t="s">
        <v>1058</v>
      </c>
      <c r="DM284" s="10">
        <v>212.80191539234301</v>
      </c>
      <c r="DN284" s="10">
        <v>1.1994371209405601E-2</v>
      </c>
      <c r="DO284" s="10">
        <v>3.2973890915314699E-3</v>
      </c>
      <c r="DP284" s="10">
        <v>3.1643569150459398E-2</v>
      </c>
      <c r="DQ284" s="10">
        <v>0.55834681431398203</v>
      </c>
      <c r="DR284" s="10">
        <v>13.1454863937696</v>
      </c>
      <c r="DS284" s="10">
        <v>4.2773488489377599E-2</v>
      </c>
      <c r="DT284" s="10">
        <v>6.7280397063038304E-3</v>
      </c>
      <c r="DU284" s="10">
        <v>0.173417292974479</v>
      </c>
      <c r="DV284" s="10">
        <v>0.676357710799671</v>
      </c>
      <c r="DW284" s="10">
        <v>6.1688975230357303E-2</v>
      </c>
      <c r="DX284" s="10">
        <v>7.5277266714284101</v>
      </c>
      <c r="DY284" s="10">
        <v>6.9269108246943203</v>
      </c>
      <c r="DZ284" s="10">
        <v>20.069831040167301</v>
      </c>
      <c r="EA284" s="10">
        <v>21.214049622276299</v>
      </c>
      <c r="EB284" s="10">
        <v>4.0018855416515599E-2</v>
      </c>
    </row>
    <row r="285" spans="1:132">
      <c r="A285" s="11">
        <v>44585</v>
      </c>
      <c r="B285" s="66">
        <v>-2</v>
      </c>
      <c r="C285" s="25" t="s">
        <v>1008</v>
      </c>
      <c r="H285" s="3" t="e">
        <f>((F285)/(E285/100))</f>
        <v>#DIV/0!</v>
      </c>
      <c r="I285" s="4" t="e">
        <f>E285/F285</f>
        <v>#DIV/0!</v>
      </c>
      <c r="J285" s="4" t="e">
        <f>100/G285</f>
        <v>#DIV/0!</v>
      </c>
      <c r="N285" s="37" t="e">
        <f>M285/(K285/100)</f>
        <v>#DIV/0!</v>
      </c>
      <c r="O285" s="37" t="e">
        <f>N285/J285</f>
        <v>#DIV/0!</v>
      </c>
      <c r="P285" s="5" t="e">
        <f>M285/(L285/100)</f>
        <v>#DIV/0!</v>
      </c>
      <c r="Q285" s="5" t="e">
        <f>P285*I285</f>
        <v>#DIV/0!</v>
      </c>
      <c r="U285" s="15" t="e">
        <f>100-(T285-R285)/S285*100</f>
        <v>#DIV/0!</v>
      </c>
      <c r="X285" s="2">
        <v>10.32</v>
      </c>
      <c r="Y285" s="2">
        <v>23.2</v>
      </c>
      <c r="Z285" s="21">
        <v>2708</v>
      </c>
      <c r="AB285" s="14" t="e">
        <f>((AE285-AC285)*(1000/AD285))*1000</f>
        <v>#DIV/0!</v>
      </c>
      <c r="AF285" s="7" t="e">
        <f>#REF!*0.8</f>
        <v>#REF!</v>
      </c>
      <c r="AH285" s="8" t="e">
        <f>((AG285)*(H285/100))</f>
        <v>#DIV/0!</v>
      </c>
      <c r="AI285" s="7" t="e">
        <f>AG285/AH285</f>
        <v>#DIV/0!</v>
      </c>
      <c r="AK285" s="2">
        <v>3.448</v>
      </c>
      <c r="AO285" s="20" t="s">
        <v>1067</v>
      </c>
      <c r="AP285" s="10">
        <v>0.18</v>
      </c>
      <c r="AQ285" s="10">
        <v>2E-3</v>
      </c>
      <c r="AR285" s="10">
        <v>6.8000000000000005E-2</v>
      </c>
      <c r="AS285" s="10">
        <v>3.0000000000000001E-3</v>
      </c>
      <c r="AT285" s="10">
        <v>3.0000000000000001E-3</v>
      </c>
      <c r="AU285" s="10">
        <v>2E-3</v>
      </c>
      <c r="AV285" s="10">
        <v>2.1000000000000001E-2</v>
      </c>
      <c r="AW285" s="10">
        <v>1E-3</v>
      </c>
      <c r="AX285" s="10">
        <v>3.2000000000000001E-2</v>
      </c>
      <c r="AY285" s="10">
        <v>1E-3</v>
      </c>
      <c r="AZ285" s="10">
        <v>5.3999999999999999E-2</v>
      </c>
      <c r="BA285" s="10">
        <v>3.0000000000000001E-3</v>
      </c>
      <c r="BB285" s="10">
        <v>0.129</v>
      </c>
      <c r="BC285" s="10">
        <v>3.0000000000000001E-3</v>
      </c>
      <c r="BD285" s="10">
        <v>3.1059999999999999</v>
      </c>
      <c r="BE285" s="10">
        <v>2.3E-2</v>
      </c>
      <c r="BF285" s="10" t="s">
        <v>121</v>
      </c>
      <c r="BG285" s="10">
        <v>3.0000000000000001E-3</v>
      </c>
      <c r="BH285" s="10">
        <v>2.085</v>
      </c>
      <c r="BI285" s="10">
        <v>0.79200000000000004</v>
      </c>
      <c r="BJ285" s="10" t="s">
        <v>121</v>
      </c>
      <c r="BK285" s="10">
        <v>3.0000000000000001E-3</v>
      </c>
      <c r="BL285" s="10" t="s">
        <v>121</v>
      </c>
      <c r="BM285" s="10">
        <v>2E-3</v>
      </c>
      <c r="BN285" s="10">
        <v>7.2999999999999995E-2</v>
      </c>
      <c r="BO285" s="10">
        <v>6.0000000000000001E-3</v>
      </c>
      <c r="BP285" s="10">
        <v>72.090999999999994</v>
      </c>
      <c r="BQ285" s="10">
        <v>0.105</v>
      </c>
      <c r="BR285" s="10" t="s">
        <v>121</v>
      </c>
      <c r="BS285" s="10">
        <v>2E-3</v>
      </c>
      <c r="BT285" s="10">
        <v>11.125</v>
      </c>
      <c r="BU285" s="10">
        <v>0.113</v>
      </c>
      <c r="BV285" s="10">
        <v>1.387</v>
      </c>
      <c r="BW285" s="10">
        <v>2.9000000000000001E-2</v>
      </c>
      <c r="BX285" s="10" t="s">
        <v>121</v>
      </c>
      <c r="BY285" s="10">
        <v>8.9999999999999993E-3</v>
      </c>
      <c r="BZ285" s="10">
        <v>0.625</v>
      </c>
      <c r="CA285" s="10">
        <v>2.5000000000000001E-2</v>
      </c>
      <c r="CB285" s="10" t="s">
        <v>121</v>
      </c>
      <c r="CC285" s="10">
        <v>7.6509999999999998</v>
      </c>
      <c r="CD285" s="10">
        <v>0.108</v>
      </c>
      <c r="CE285" s="10">
        <v>6.0000000000000001E-3</v>
      </c>
      <c r="CF285" s="10">
        <v>2E-3</v>
      </c>
      <c r="CG285" s="10">
        <v>1E-3</v>
      </c>
      <c r="CH285" s="10" t="s">
        <v>121</v>
      </c>
      <c r="CI285" s="10">
        <v>2E-3</v>
      </c>
      <c r="CJ285" s="10">
        <v>0.2</v>
      </c>
      <c r="CK285" s="10">
        <v>7.4999999999999997E-2</v>
      </c>
      <c r="CL285" s="10" t="s">
        <v>121</v>
      </c>
      <c r="CM285" s="10">
        <v>2E-3</v>
      </c>
      <c r="CN285" s="10">
        <v>5.0000000000000001E-3</v>
      </c>
      <c r="CO285" s="10">
        <v>1E-3</v>
      </c>
      <c r="CP285" s="10">
        <v>1.8480000000000001</v>
      </c>
      <c r="CQ285" s="10">
        <v>4.5999999999999999E-2</v>
      </c>
      <c r="CR285" s="10" t="s">
        <v>121</v>
      </c>
      <c r="CS285" s="10">
        <v>2E-3</v>
      </c>
      <c r="CT285" s="10">
        <v>5.7320000000000002</v>
      </c>
      <c r="CU285" s="10">
        <v>0.311</v>
      </c>
      <c r="CV285" s="10">
        <v>1.6E-2</v>
      </c>
      <c r="CW285" s="10">
        <v>1E-3</v>
      </c>
      <c r="CX285" s="10">
        <v>0.189</v>
      </c>
      <c r="CY285" s="10">
        <v>1.2E-2</v>
      </c>
      <c r="CZ285" s="10" t="s">
        <v>121</v>
      </c>
      <c r="DA285" s="10">
        <v>2E-3</v>
      </c>
      <c r="DB285" s="10">
        <v>9.7000000000000003E-2</v>
      </c>
      <c r="DC285" s="10">
        <v>5.0000000000000001E-3</v>
      </c>
      <c r="DD285" s="10">
        <v>0.01</v>
      </c>
      <c r="DE285" s="10">
        <v>6.0000000000000001E-3</v>
      </c>
      <c r="DF285" s="10">
        <v>0.77900000000000003</v>
      </c>
      <c r="DG285" s="10">
        <v>7.0000000000000001E-3</v>
      </c>
      <c r="DH285" s="10">
        <v>1.0999999999999999E-2</v>
      </c>
      <c r="DI285" s="98">
        <v>1E-3</v>
      </c>
      <c r="DJ285" s="10">
        <v>0.02</v>
      </c>
      <c r="DK285" s="10">
        <v>1E-3</v>
      </c>
      <c r="DL285" s="61" t="str">
        <f t="shared" si="5"/>
        <v>DK III 2562 24.01.2022</v>
      </c>
      <c r="DM285" s="10">
        <v>0.495613917565419</v>
      </c>
      <c r="DN285" s="10">
        <v>5.8874615847128104E-3</v>
      </c>
      <c r="DO285" s="10">
        <v>9.4758096639711194E-3</v>
      </c>
      <c r="DP285" s="10">
        <v>6.5469006801358004E-2</v>
      </c>
      <c r="DQ285" s="10">
        <v>0.89896409890355999</v>
      </c>
      <c r="DR285" s="10">
        <v>3.5531088547210002E-2</v>
      </c>
      <c r="DS285" s="10">
        <v>-8.1411807662940105E-3</v>
      </c>
      <c r="DT285" s="10">
        <v>-1.4032078709805399E-3</v>
      </c>
      <c r="DU285" s="10">
        <v>3.03501863910795E-2</v>
      </c>
      <c r="DV285" s="10">
        <v>0.27952016860610202</v>
      </c>
      <c r="DW285" s="10">
        <v>-6.4196805103211796E-2</v>
      </c>
      <c r="DX285" s="10">
        <v>2.10121232529768E-2</v>
      </c>
      <c r="DY285" s="10">
        <v>-0.298402448299044</v>
      </c>
      <c r="DZ285" s="10">
        <v>364.92221334100702</v>
      </c>
      <c r="EA285" s="10">
        <v>826.29956658714605</v>
      </c>
      <c r="EB285" s="10">
        <v>0.31471041119012499</v>
      </c>
    </row>
    <row r="286" spans="1:132">
      <c r="A286" s="11">
        <v>44585</v>
      </c>
      <c r="B286" s="66">
        <v>-3</v>
      </c>
      <c r="C286" s="25" t="s">
        <v>1008</v>
      </c>
      <c r="H286" s="3" t="e">
        <f>((F286)/(E286/100))</f>
        <v>#DIV/0!</v>
      </c>
      <c r="I286" s="4" t="e">
        <f>E286/F286</f>
        <v>#DIV/0!</v>
      </c>
      <c r="J286" s="4" t="e">
        <f>100/G286</f>
        <v>#DIV/0!</v>
      </c>
      <c r="N286" s="37" t="e">
        <f>M286/(K286/100)</f>
        <v>#DIV/0!</v>
      </c>
      <c r="O286" s="37" t="e">
        <f>N286/J286</f>
        <v>#DIV/0!</v>
      </c>
      <c r="P286" s="5" t="e">
        <f>M286/(L286/100)</f>
        <v>#DIV/0!</v>
      </c>
      <c r="Q286" s="5" t="e">
        <f>P286*I286</f>
        <v>#DIV/0!</v>
      </c>
      <c r="U286" s="15" t="e">
        <f>100-(T286-R286)/S286*100</f>
        <v>#DIV/0!</v>
      </c>
      <c r="X286" s="2">
        <v>12.43</v>
      </c>
      <c r="Y286" s="2">
        <v>22.7</v>
      </c>
      <c r="Z286" s="21">
        <v>2784</v>
      </c>
      <c r="AB286" s="14" t="e">
        <f>((AE286-AC286)*(1000/AD286))*1000</f>
        <v>#DIV/0!</v>
      </c>
      <c r="AF286" s="7" t="e">
        <f>#REF!*0.8</f>
        <v>#REF!</v>
      </c>
      <c r="AH286" s="8" t="e">
        <f>((AG286)*(H286/100))</f>
        <v>#DIV/0!</v>
      </c>
      <c r="AI286" s="7" t="e">
        <f>AG286/AH286</f>
        <v>#DIV/0!</v>
      </c>
      <c r="AK286" s="2">
        <v>2.1930000000000001</v>
      </c>
      <c r="AO286" s="20" t="s">
        <v>1068</v>
      </c>
      <c r="AP286" s="10">
        <v>0.36099999999999999</v>
      </c>
      <c r="AQ286" s="10">
        <v>5.0000000000000001E-3</v>
      </c>
      <c r="AR286" s="10" t="s">
        <v>121</v>
      </c>
      <c r="AS286" s="10">
        <v>4.0000000000000001E-3</v>
      </c>
      <c r="AT286" s="10">
        <v>9.5000000000000001E-2</v>
      </c>
      <c r="AU286" s="10">
        <v>4.0000000000000001E-3</v>
      </c>
      <c r="AV286" s="10">
        <v>0.08</v>
      </c>
      <c r="AW286" s="10">
        <v>3.0000000000000001E-3</v>
      </c>
      <c r="AX286" s="10">
        <v>2.8000000000000001E-2</v>
      </c>
      <c r="AY286" s="10">
        <v>2E-3</v>
      </c>
      <c r="AZ286" s="10">
        <v>0.01</v>
      </c>
      <c r="BA286" s="10">
        <v>2E-3</v>
      </c>
      <c r="BB286" s="10">
        <v>0.108</v>
      </c>
      <c r="BC286" s="10">
        <v>3.0000000000000001E-3</v>
      </c>
      <c r="BD286" s="10">
        <v>0.40100000000000002</v>
      </c>
      <c r="BE286" s="10">
        <v>0.01</v>
      </c>
      <c r="BF286" s="10" t="s">
        <v>121</v>
      </c>
      <c r="BG286" s="10">
        <v>5.0000000000000001E-3</v>
      </c>
      <c r="BH286" s="10" t="s">
        <v>121</v>
      </c>
      <c r="BI286" s="10">
        <v>3.456</v>
      </c>
      <c r="BJ286" s="10">
        <v>1.2999999999999999E-2</v>
      </c>
      <c r="BK286" s="10">
        <v>4.0000000000000001E-3</v>
      </c>
      <c r="BL286" s="10" t="s">
        <v>121</v>
      </c>
      <c r="BM286" s="10">
        <v>2E-3</v>
      </c>
      <c r="BN286" s="10">
        <v>1.2999999999999999E-2</v>
      </c>
      <c r="BO286" s="10">
        <v>8.0000000000000002E-3</v>
      </c>
      <c r="BP286" s="10">
        <v>46.158999999999999</v>
      </c>
      <c r="BQ286" s="10">
        <v>0.28000000000000003</v>
      </c>
      <c r="BR286" s="10" t="s">
        <v>121</v>
      </c>
      <c r="BS286" s="10">
        <v>2E-3</v>
      </c>
      <c r="BT286" s="10">
        <v>1.103</v>
      </c>
      <c r="BU286" s="10">
        <v>0.05</v>
      </c>
      <c r="BV286" s="10">
        <v>22.16</v>
      </c>
      <c r="BW286" s="10">
        <v>0.28399999999999997</v>
      </c>
      <c r="BX286" s="10" t="s">
        <v>121</v>
      </c>
      <c r="BY286" s="10">
        <v>4.0000000000000001E-3</v>
      </c>
      <c r="BZ286" s="10">
        <v>3.032</v>
      </c>
      <c r="CA286" s="10">
        <v>5.3999999999999999E-2</v>
      </c>
      <c r="CB286" s="10" t="s">
        <v>121</v>
      </c>
      <c r="CC286" s="10">
        <v>19.774000000000001</v>
      </c>
      <c r="CD286" s="10" t="s">
        <v>121</v>
      </c>
      <c r="CE286" s="10">
        <v>6.0000000000000001E-3</v>
      </c>
      <c r="CF286" s="10" t="s">
        <v>121</v>
      </c>
      <c r="CG286" s="10">
        <v>2E-3</v>
      </c>
      <c r="CH286" s="10" t="s">
        <v>121</v>
      </c>
      <c r="CI286" s="10">
        <v>2E-3</v>
      </c>
      <c r="CJ286" s="10">
        <v>0.25</v>
      </c>
      <c r="CK286" s="10">
        <v>0.14299999999999999</v>
      </c>
      <c r="CL286" s="10" t="s">
        <v>121</v>
      </c>
      <c r="CM286" s="10">
        <v>2E-3</v>
      </c>
      <c r="CN286" s="10">
        <v>1.0999999999999999E-2</v>
      </c>
      <c r="CO286" s="10">
        <v>1E-3</v>
      </c>
      <c r="CP286" s="10">
        <v>2.9630000000000001</v>
      </c>
      <c r="CQ286" s="10">
        <v>8.2000000000000003E-2</v>
      </c>
      <c r="CR286" s="10" t="s">
        <v>121</v>
      </c>
      <c r="CS286" s="10">
        <v>2E-3</v>
      </c>
      <c r="CT286" s="10">
        <v>1.5469999999999999</v>
      </c>
      <c r="CU286" s="10">
        <v>0.36399999999999999</v>
      </c>
      <c r="CV286" s="10">
        <v>5.0000000000000001E-3</v>
      </c>
      <c r="CW286" s="10">
        <v>1E-3</v>
      </c>
      <c r="CX286" s="10">
        <v>7.0999999999999994E-2</v>
      </c>
      <c r="CY286" s="10">
        <v>6.0000000000000001E-3</v>
      </c>
      <c r="CZ286" s="10" t="s">
        <v>121</v>
      </c>
      <c r="DA286" s="10">
        <v>3.0000000000000001E-3</v>
      </c>
      <c r="DB286" s="10" t="s">
        <v>121</v>
      </c>
      <c r="DC286" s="10">
        <v>3.0000000000000001E-3</v>
      </c>
      <c r="DD286" s="10">
        <v>7.5999999999999998E-2</v>
      </c>
      <c r="DE286" s="10">
        <v>1.2E-2</v>
      </c>
      <c r="DF286" s="10">
        <v>1.9430000000000001</v>
      </c>
      <c r="DG286" s="10">
        <v>1.9E-2</v>
      </c>
      <c r="DH286" s="10">
        <v>2E-3</v>
      </c>
      <c r="DI286" s="98">
        <v>1E-3</v>
      </c>
      <c r="DJ286" s="10">
        <v>0.222</v>
      </c>
      <c r="DK286" s="10">
        <v>3.0000000000000001E-3</v>
      </c>
      <c r="DL286" s="61" t="str">
        <f t="shared" si="5"/>
        <v>NL 689393 25.01.2022</v>
      </c>
    </row>
    <row r="287" spans="1:132">
      <c r="A287" s="11">
        <v>44585</v>
      </c>
      <c r="B287" s="64"/>
      <c r="C287" s="25" t="s">
        <v>859</v>
      </c>
      <c r="H287" s="3" t="e">
        <f>((F287)/(E287/100))</f>
        <v>#DIV/0!</v>
      </c>
      <c r="I287" s="4" t="e">
        <f>E287/F287</f>
        <v>#DIV/0!</v>
      </c>
      <c r="J287" s="4" t="e">
        <f>100/G287</f>
        <v>#DIV/0!</v>
      </c>
      <c r="N287" s="37" t="e">
        <f>M287/(K287/100)</f>
        <v>#DIV/0!</v>
      </c>
      <c r="O287" s="37" t="e">
        <f>N287/J287</f>
        <v>#DIV/0!</v>
      </c>
      <c r="P287" s="5" t="e">
        <f>M287/(L287/100)</f>
        <v>#DIV/0!</v>
      </c>
      <c r="Q287" s="5" t="e">
        <f>P287*I287</f>
        <v>#DIV/0!</v>
      </c>
      <c r="U287" s="15" t="e">
        <f>100-(T287-R287)/S287*100</f>
        <v>#DIV/0!</v>
      </c>
      <c r="V287" s="21">
        <v>14.43</v>
      </c>
      <c r="X287" s="2">
        <v>8.0299999999999994</v>
      </c>
      <c r="Y287" s="2">
        <v>10.31</v>
      </c>
      <c r="Z287" s="21">
        <v>2624</v>
      </c>
      <c r="AB287" s="14" t="e">
        <f>((AE287-AC287)*(1000/AD287))*1000</f>
        <v>#DIV/0!</v>
      </c>
      <c r="AF287" s="7" t="e">
        <f>#REF!*0.8</f>
        <v>#REF!</v>
      </c>
      <c r="AH287" s="8" t="e">
        <f>((AG287)*(H287/100))</f>
        <v>#DIV/0!</v>
      </c>
      <c r="AI287" s="7" t="e">
        <f>AG287/AH287</f>
        <v>#DIV/0!</v>
      </c>
      <c r="AJ287" s="6">
        <v>125.6</v>
      </c>
      <c r="AK287" s="2">
        <v>0.11600000000000001</v>
      </c>
      <c r="AP287" s="10">
        <v>0.183</v>
      </c>
      <c r="AQ287" s="10">
        <v>2E-3</v>
      </c>
      <c r="AR287" s="10">
        <v>6.3E-2</v>
      </c>
      <c r="AS287" s="10">
        <v>3.0000000000000001E-3</v>
      </c>
      <c r="AT287" s="10">
        <v>7.0000000000000001E-3</v>
      </c>
      <c r="AU287" s="10">
        <v>2E-3</v>
      </c>
      <c r="AV287" s="10">
        <v>2.1000000000000001E-2</v>
      </c>
      <c r="AW287" s="10">
        <v>2E-3</v>
      </c>
      <c r="AX287" s="10">
        <v>4.0000000000000001E-3</v>
      </c>
      <c r="AY287" s="10">
        <v>1E-3</v>
      </c>
      <c r="AZ287" s="10">
        <v>3.5000000000000003E-2</v>
      </c>
      <c r="BA287" s="10">
        <v>2E-3</v>
      </c>
      <c r="BB287" s="10">
        <v>0.125</v>
      </c>
      <c r="BC287" s="10">
        <v>3.0000000000000001E-3</v>
      </c>
      <c r="BD287" s="10">
        <v>2.0630000000000002</v>
      </c>
      <c r="BE287" s="10">
        <v>1.7999999999999999E-2</v>
      </c>
      <c r="BF287" s="10" t="s">
        <v>121</v>
      </c>
      <c r="BG287" s="10">
        <v>2E-3</v>
      </c>
      <c r="BH287" s="10">
        <v>2.2370000000000001</v>
      </c>
      <c r="BI287" s="10">
        <v>0.70599999999999996</v>
      </c>
      <c r="BJ287" s="10">
        <v>4.0000000000000001E-3</v>
      </c>
      <c r="BK287" s="10">
        <v>2E-3</v>
      </c>
      <c r="BL287" s="10" t="s">
        <v>121</v>
      </c>
      <c r="BM287" s="10">
        <v>2E-3</v>
      </c>
      <c r="BN287" s="10">
        <v>0.1</v>
      </c>
      <c r="BO287" s="10">
        <v>6.0000000000000001E-3</v>
      </c>
      <c r="BP287" s="10">
        <v>70.706000000000003</v>
      </c>
      <c r="BQ287" s="10">
        <v>0.109</v>
      </c>
      <c r="BR287" s="10">
        <v>2E-3</v>
      </c>
      <c r="BS287" s="10">
        <v>1E-3</v>
      </c>
      <c r="BT287" s="10">
        <v>11.063000000000001</v>
      </c>
      <c r="BU287" s="10">
        <v>0.109</v>
      </c>
      <c r="BV287" s="10">
        <v>1.208</v>
      </c>
      <c r="BW287" s="10">
        <v>2.5000000000000001E-2</v>
      </c>
      <c r="BX287" s="10" t="s">
        <v>121</v>
      </c>
      <c r="BY287" s="10">
        <v>7.0000000000000001E-3</v>
      </c>
      <c r="BZ287" s="10">
        <v>1.3149999999999999</v>
      </c>
      <c r="CA287" s="10">
        <v>3.2000000000000001E-2</v>
      </c>
      <c r="CB287" s="10" t="s">
        <v>121</v>
      </c>
      <c r="CC287" s="10">
        <v>7.0259999999999998</v>
      </c>
      <c r="CD287" s="10">
        <v>0.128</v>
      </c>
      <c r="CE287" s="10">
        <v>6.0000000000000001E-3</v>
      </c>
      <c r="CF287" s="10" t="s">
        <v>121</v>
      </c>
      <c r="CG287" s="10">
        <v>2E-3</v>
      </c>
      <c r="CH287" s="10" t="s">
        <v>121</v>
      </c>
      <c r="CI287" s="10">
        <v>2E-3</v>
      </c>
      <c r="CJ287" s="10">
        <v>0.40100000000000002</v>
      </c>
      <c r="CK287" s="10">
        <v>7.0000000000000007E-2</v>
      </c>
      <c r="CL287" s="10" t="s">
        <v>121</v>
      </c>
      <c r="CM287" s="10">
        <v>2E-3</v>
      </c>
      <c r="CN287" s="10">
        <v>4.0000000000000001E-3</v>
      </c>
      <c r="CO287" s="10">
        <v>1E-3</v>
      </c>
      <c r="CP287" s="10">
        <v>1.738</v>
      </c>
      <c r="CQ287" s="10">
        <v>0.04</v>
      </c>
      <c r="CR287" s="10" t="s">
        <v>121</v>
      </c>
      <c r="CS287" s="10">
        <v>2E-3</v>
      </c>
      <c r="CT287" s="10">
        <v>7.1849999999999996</v>
      </c>
      <c r="CU287" s="10">
        <v>0.29599999999999999</v>
      </c>
      <c r="CV287" s="10">
        <v>2.1999999999999999E-2</v>
      </c>
      <c r="CW287" s="10">
        <v>1E-3</v>
      </c>
      <c r="CX287" s="10">
        <v>0.73499999999999999</v>
      </c>
      <c r="CY287" s="10">
        <v>1.4999999999999999E-2</v>
      </c>
      <c r="CZ287" s="10" t="s">
        <v>121</v>
      </c>
      <c r="DA287" s="10">
        <v>2E-3</v>
      </c>
      <c r="DB287" s="10">
        <v>5.8000000000000003E-2</v>
      </c>
      <c r="DC287" s="10">
        <v>5.0000000000000001E-3</v>
      </c>
      <c r="DD287" s="10" t="s">
        <v>121</v>
      </c>
      <c r="DE287" s="10">
        <v>8.0000000000000002E-3</v>
      </c>
      <c r="DF287" s="10">
        <v>0.56799999999999995</v>
      </c>
      <c r="DG287" s="10">
        <v>6.0000000000000001E-3</v>
      </c>
      <c r="DH287" s="10">
        <v>1.6E-2</v>
      </c>
      <c r="DI287" s="98">
        <v>1E-3</v>
      </c>
      <c r="DJ287" s="10">
        <v>6.0000000000000001E-3</v>
      </c>
      <c r="DK287" s="10">
        <v>1E-3</v>
      </c>
      <c r="DL287" s="61" t="str">
        <f t="shared" si="5"/>
        <v>DK III 2562 25.01.2022</v>
      </c>
      <c r="DM287" s="10">
        <v>0.381310133546644</v>
      </c>
      <c r="DN287" s="10">
        <v>1.8906636645718601E-2</v>
      </c>
      <c r="DO287" s="10">
        <v>3.4738552843189899E-3</v>
      </c>
      <c r="DP287" s="10">
        <v>5.54321024636922E-2</v>
      </c>
      <c r="DQ287" s="10">
        <v>0.678348590784279</v>
      </c>
      <c r="DR287" s="10">
        <v>8.2859677062076198E-2</v>
      </c>
      <c r="DS287" s="10">
        <v>1.49297925433301E-2</v>
      </c>
      <c r="DT287" s="10">
        <v>-2.33574916960019E-3</v>
      </c>
      <c r="DU287" s="10">
        <v>1.7941513724356799E-2</v>
      </c>
      <c r="DV287" s="10">
        <v>0.45819890162319699</v>
      </c>
      <c r="DW287" s="10">
        <v>-4.9884386186597303E-2</v>
      </c>
      <c r="DX287" s="10">
        <v>3.9559864475134397E-2</v>
      </c>
      <c r="DY287" s="10">
        <v>-0.30359869127925798</v>
      </c>
      <c r="DZ287" s="10">
        <v>366.74468450739101</v>
      </c>
      <c r="EA287" s="10">
        <v>797.02565191994097</v>
      </c>
      <c r="EB287" s="10">
        <v>0.64154946973750904</v>
      </c>
    </row>
    <row r="288" spans="1:132">
      <c r="A288" s="11">
        <v>44585</v>
      </c>
      <c r="B288" s="64" t="s">
        <v>1043</v>
      </c>
      <c r="C288" s="25" t="s">
        <v>859</v>
      </c>
      <c r="H288" s="3" t="e">
        <f>((F288)/(E288/100))</f>
        <v>#DIV/0!</v>
      </c>
      <c r="I288" s="4" t="e">
        <f>E288/F288</f>
        <v>#DIV/0!</v>
      </c>
      <c r="J288" s="4" t="e">
        <f>100/G288</f>
        <v>#DIV/0!</v>
      </c>
      <c r="N288" s="37" t="e">
        <f>M288/(K288/100)</f>
        <v>#DIV/0!</v>
      </c>
      <c r="O288" s="37" t="e">
        <f>N288/J288</f>
        <v>#DIV/0!</v>
      </c>
      <c r="P288" s="5" t="e">
        <f>M288/(L288/100)</f>
        <v>#DIV/0!</v>
      </c>
      <c r="Q288" s="5" t="e">
        <f>P288*I288</f>
        <v>#DIV/0!</v>
      </c>
      <c r="U288" s="15" t="e">
        <f>100-(T288-R288)/S288*100</f>
        <v>#DIV/0!</v>
      </c>
      <c r="AB288" s="14" t="e">
        <f>((AE288-AC288)*(1000/AD288))*1000</f>
        <v>#DIV/0!</v>
      </c>
      <c r="AF288" s="7" t="e">
        <f>#REF!*0.8</f>
        <v>#REF!</v>
      </c>
      <c r="AH288" s="8" t="e">
        <f>((AG288)*(H288/100))</f>
        <v>#DIV/0!</v>
      </c>
      <c r="AI288" s="7" t="e">
        <f>AG288/AH288</f>
        <v>#DIV/0!</v>
      </c>
      <c r="AK288" s="2">
        <v>0.55800000000000005</v>
      </c>
      <c r="AP288" s="10">
        <v>0.06</v>
      </c>
      <c r="AQ288" s="10">
        <v>1E-3</v>
      </c>
      <c r="AR288" s="10">
        <v>5.1999999999999998E-2</v>
      </c>
      <c r="AS288" s="10">
        <v>3.0000000000000001E-3</v>
      </c>
      <c r="AT288" s="10">
        <v>0.01</v>
      </c>
      <c r="AU288" s="10">
        <v>2E-3</v>
      </c>
      <c r="AV288" s="10">
        <v>2.1999999999999999E-2</v>
      </c>
      <c r="AW288" s="10">
        <v>2E-3</v>
      </c>
      <c r="AX288" s="10">
        <v>2E-3</v>
      </c>
      <c r="AY288" s="10">
        <v>1E-3</v>
      </c>
      <c r="AZ288" s="10">
        <v>7.3999999999999996E-2</v>
      </c>
      <c r="BA288" s="10">
        <v>3.0000000000000001E-3</v>
      </c>
      <c r="BB288" s="10">
        <v>0.14799999999999999</v>
      </c>
      <c r="BC288" s="10">
        <v>3.0000000000000001E-3</v>
      </c>
      <c r="BD288" s="10">
        <v>6.3470000000000004</v>
      </c>
      <c r="BE288" s="10">
        <v>4.1000000000000002E-2</v>
      </c>
      <c r="BF288" s="10" t="s">
        <v>121</v>
      </c>
      <c r="BG288" s="10">
        <v>3.0000000000000001E-3</v>
      </c>
      <c r="BH288" s="10">
        <v>4.0350000000000001</v>
      </c>
      <c r="BI288" s="10">
        <v>0.76800000000000002</v>
      </c>
      <c r="BJ288" s="10">
        <v>3.0000000000000001E-3</v>
      </c>
      <c r="BK288" s="10">
        <v>1E-3</v>
      </c>
      <c r="BL288" s="10" t="s">
        <v>121</v>
      </c>
      <c r="BM288" s="10">
        <v>2E-3</v>
      </c>
      <c r="BN288" s="10">
        <v>0.40899999999999997</v>
      </c>
      <c r="BO288" s="10">
        <v>0.01</v>
      </c>
      <c r="BP288" s="10">
        <v>65.808999999999997</v>
      </c>
      <c r="BQ288" s="10">
        <v>0.14199999999999999</v>
      </c>
      <c r="BR288" s="10">
        <v>3.0000000000000001E-3</v>
      </c>
      <c r="BS288" s="10">
        <v>1E-3</v>
      </c>
      <c r="BT288" s="10">
        <v>10.183999999999999</v>
      </c>
      <c r="BU288" s="10">
        <v>0.11899999999999999</v>
      </c>
      <c r="BV288" s="10">
        <v>0.76</v>
      </c>
      <c r="BW288" s="10">
        <v>1.7999999999999999E-2</v>
      </c>
      <c r="BX288" s="10">
        <v>1.6E-2</v>
      </c>
      <c r="BY288" s="10">
        <v>8.0000000000000002E-3</v>
      </c>
      <c r="BZ288" s="10">
        <v>0.81100000000000005</v>
      </c>
      <c r="CA288" s="10">
        <v>3.1E-2</v>
      </c>
      <c r="CB288" s="10" t="s">
        <v>121</v>
      </c>
      <c r="CC288" s="10">
        <v>5.9489999999999998</v>
      </c>
      <c r="CD288" s="10">
        <v>0.188</v>
      </c>
      <c r="CE288" s="10">
        <v>8.0000000000000002E-3</v>
      </c>
      <c r="CF288" s="10">
        <v>4.0000000000000001E-3</v>
      </c>
      <c r="CG288" s="10">
        <v>1E-3</v>
      </c>
      <c r="CH288" s="10">
        <v>2E-3</v>
      </c>
      <c r="CI288" s="10">
        <v>1E-3</v>
      </c>
      <c r="CJ288" s="10">
        <v>0.42199999999999999</v>
      </c>
      <c r="CK288" s="10">
        <v>5.8000000000000003E-2</v>
      </c>
      <c r="CL288" s="10" t="s">
        <v>121</v>
      </c>
      <c r="CM288" s="10">
        <v>2E-3</v>
      </c>
      <c r="CN288" s="10">
        <v>3.0000000000000001E-3</v>
      </c>
      <c r="CO288" s="10">
        <v>1E-3</v>
      </c>
      <c r="CP288" s="10">
        <v>1.258</v>
      </c>
      <c r="CQ288" s="10">
        <v>3.1E-2</v>
      </c>
      <c r="CR288" s="10" t="s">
        <v>121</v>
      </c>
      <c r="CS288" s="10">
        <v>2E-3</v>
      </c>
      <c r="CT288" s="10">
        <v>7.9379999999999997</v>
      </c>
      <c r="CU288" s="10">
        <v>0.27200000000000002</v>
      </c>
      <c r="CV288" s="10">
        <v>3.6999999999999998E-2</v>
      </c>
      <c r="CW288" s="10">
        <v>1E-3</v>
      </c>
      <c r="CX288" s="10">
        <v>0.53300000000000003</v>
      </c>
      <c r="CY288" s="10">
        <v>1.6E-2</v>
      </c>
      <c r="CZ288" s="10" t="s">
        <v>121</v>
      </c>
      <c r="DA288" s="10">
        <v>2E-3</v>
      </c>
      <c r="DB288" s="10">
        <v>0.06</v>
      </c>
      <c r="DC288" s="10">
        <v>6.0000000000000001E-3</v>
      </c>
      <c r="DD288" s="10" t="s">
        <v>121</v>
      </c>
      <c r="DE288" s="10">
        <v>0.01</v>
      </c>
      <c r="DF288" s="10">
        <v>0.77800000000000002</v>
      </c>
      <c r="DG288" s="10">
        <v>8.0000000000000002E-3</v>
      </c>
      <c r="DH288" s="10">
        <v>2.1000000000000001E-2</v>
      </c>
      <c r="DI288" s="98">
        <v>1E-3</v>
      </c>
      <c r="DJ288" s="10">
        <v>7.0000000000000001E-3</v>
      </c>
      <c r="DK288" s="10">
        <v>1E-3</v>
      </c>
      <c r="DL288" s="61" t="str">
        <f t="shared" si="5"/>
        <v>DK III 2600 25.01.2022</v>
      </c>
      <c r="DM288" s="10">
        <v>1.21124564229688</v>
      </c>
      <c r="DN288" s="10">
        <v>-5.9325183386314999E-3</v>
      </c>
      <c r="DO288" s="10">
        <v>3.4937407878350901E-3</v>
      </c>
      <c r="DP288" s="10">
        <v>4.1401426318399201E-2</v>
      </c>
      <c r="DQ288" s="10">
        <v>0.59294920937150097</v>
      </c>
      <c r="DR288" s="10">
        <v>-4.8106671160346302E-2</v>
      </c>
      <c r="DS288" s="10">
        <v>3.7797600241463802E-4</v>
      </c>
      <c r="DT288" s="10">
        <v>-2.7673765316311001E-4</v>
      </c>
      <c r="DU288" s="10">
        <v>1.10476074320685E-2</v>
      </c>
      <c r="DV288" s="10">
        <v>0.120032059257125</v>
      </c>
      <c r="DW288" s="10">
        <v>-3.2021257637889898E-2</v>
      </c>
      <c r="DX288" s="10">
        <v>8.4670301796848906E-3</v>
      </c>
      <c r="DY288" s="10">
        <v>-0.44610314383301602</v>
      </c>
      <c r="DZ288" s="10">
        <v>323.26672411695603</v>
      </c>
      <c r="EA288" s="10">
        <v>603.45178190889499</v>
      </c>
      <c r="EB288" s="10">
        <v>0.11940072798290199</v>
      </c>
    </row>
    <row r="289" spans="1:190">
      <c r="A289" s="11">
        <v>44586</v>
      </c>
      <c r="B289" s="64" t="s">
        <v>1041</v>
      </c>
      <c r="C289" s="25" t="s">
        <v>125</v>
      </c>
      <c r="D289" s="21">
        <v>43</v>
      </c>
      <c r="E289" s="2">
        <v>100</v>
      </c>
      <c r="F289" s="2">
        <v>57</v>
      </c>
      <c r="H289" s="3">
        <f>((F289)/(E289/100))</f>
        <v>57</v>
      </c>
      <c r="I289" s="4">
        <f>E289/F289</f>
        <v>1.7543859649122806</v>
      </c>
      <c r="J289" s="4" t="e">
        <f>100/G289</f>
        <v>#DIV/0!</v>
      </c>
      <c r="N289" s="37" t="e">
        <f>M289/(K289/100)</f>
        <v>#DIV/0!</v>
      </c>
      <c r="O289" s="37" t="e">
        <f>N289/J289</f>
        <v>#DIV/0!</v>
      </c>
      <c r="P289" s="5" t="e">
        <f>M289/(L289/100)</f>
        <v>#DIV/0!</v>
      </c>
      <c r="Q289" s="5" t="e">
        <f>P289*I289</f>
        <v>#DIV/0!</v>
      </c>
      <c r="U289" s="15" t="e">
        <f>100-(T289-R289)/S289*100</f>
        <v>#DIV/0!</v>
      </c>
      <c r="V289" s="21">
        <v>2.649</v>
      </c>
      <c r="X289" s="2">
        <v>11.39</v>
      </c>
      <c r="Y289" s="2">
        <v>10.15</v>
      </c>
      <c r="Z289" s="21">
        <v>2732</v>
      </c>
      <c r="AB289" s="14" t="e">
        <f>((AE289-AC289)*(1000/AD289))*1000</f>
        <v>#DIV/0!</v>
      </c>
      <c r="AF289" s="7" t="e">
        <f>#REF!*0.8</f>
        <v>#REF!</v>
      </c>
      <c r="AG289" s="2">
        <v>177</v>
      </c>
      <c r="AH289" s="8">
        <f>((AG289)*(H289/100))</f>
        <v>100.88999999999999</v>
      </c>
      <c r="AI289" s="7">
        <f>AG289/AH289</f>
        <v>1.754385964912281</v>
      </c>
      <c r="AJ289" s="6">
        <v>74.08</v>
      </c>
      <c r="AK289" s="2">
        <v>0.89900000000000002</v>
      </c>
      <c r="AO289" s="20" t="s">
        <v>1030</v>
      </c>
      <c r="AP289" s="10">
        <v>0.183</v>
      </c>
      <c r="AQ289" s="10">
        <v>3.0000000000000001E-3</v>
      </c>
      <c r="AR289" s="10">
        <v>6.3E-2</v>
      </c>
      <c r="AS289" s="10">
        <v>3.0000000000000001E-3</v>
      </c>
      <c r="AT289" s="10">
        <v>3.0000000000000001E-3</v>
      </c>
      <c r="AU289" s="10">
        <v>2E-3</v>
      </c>
      <c r="AV289" s="10">
        <v>1.2E-2</v>
      </c>
      <c r="AW289" s="10">
        <v>2E-3</v>
      </c>
      <c r="AX289" s="10">
        <v>4.0000000000000001E-3</v>
      </c>
      <c r="AY289" s="10">
        <v>1E-3</v>
      </c>
      <c r="AZ289" s="10">
        <v>7.9000000000000001E-2</v>
      </c>
      <c r="BA289" s="10">
        <v>3.0000000000000001E-3</v>
      </c>
      <c r="BB289" s="10">
        <v>0.126</v>
      </c>
      <c r="BC289" s="10">
        <v>3.0000000000000001E-3</v>
      </c>
      <c r="BD289" s="10">
        <v>2.7810000000000001</v>
      </c>
      <c r="BE289" s="10">
        <v>2.3E-2</v>
      </c>
      <c r="BF289" s="10" t="s">
        <v>121</v>
      </c>
      <c r="BG289" s="10">
        <v>3.0000000000000001E-3</v>
      </c>
      <c r="BH289" s="10">
        <v>4.1879999999999997</v>
      </c>
      <c r="BI289" s="10">
        <v>0.97699999999999998</v>
      </c>
      <c r="BJ289" s="10">
        <v>5.0000000000000001E-3</v>
      </c>
      <c r="BK289" s="10">
        <v>2E-3</v>
      </c>
      <c r="BL289" s="10" t="s">
        <v>121</v>
      </c>
      <c r="BM289" s="10">
        <v>2E-3</v>
      </c>
      <c r="BN289" s="10">
        <v>0.128</v>
      </c>
      <c r="BO289" s="10">
        <v>7.0000000000000001E-3</v>
      </c>
      <c r="BP289" s="10">
        <v>64.59</v>
      </c>
      <c r="BQ289" s="10">
        <v>0.13300000000000001</v>
      </c>
      <c r="BR289" s="10">
        <v>2E-3</v>
      </c>
      <c r="BS289" s="10">
        <v>1E-3</v>
      </c>
      <c r="BT289" s="10">
        <v>11.127000000000001</v>
      </c>
      <c r="BU289" s="10">
        <v>0.114</v>
      </c>
      <c r="BV289" s="10">
        <v>1.0960000000000001</v>
      </c>
      <c r="BW289" s="10">
        <v>2.1999999999999999E-2</v>
      </c>
      <c r="BX289" s="10" t="s">
        <v>121</v>
      </c>
      <c r="BY289" s="10">
        <v>8.9999999999999993E-3</v>
      </c>
      <c r="BZ289" s="10">
        <v>1.1930000000000001</v>
      </c>
      <c r="CA289" s="10">
        <v>3.2000000000000001E-2</v>
      </c>
      <c r="CB289" s="10" t="s">
        <v>121</v>
      </c>
      <c r="CC289" s="10">
        <v>9.3249999999999993</v>
      </c>
      <c r="CD289" s="10">
        <v>0.13400000000000001</v>
      </c>
      <c r="CE289" s="10">
        <v>6.0000000000000001E-3</v>
      </c>
      <c r="CF289" s="10">
        <v>2E-3</v>
      </c>
      <c r="CG289" s="10">
        <v>1E-3</v>
      </c>
      <c r="CH289" s="10" t="s">
        <v>121</v>
      </c>
      <c r="CI289" s="10">
        <v>2E-3</v>
      </c>
      <c r="CJ289" s="10">
        <v>0.28599999999999998</v>
      </c>
      <c r="CK289" s="10">
        <v>5.8999999999999997E-2</v>
      </c>
      <c r="CL289" s="10" t="s">
        <v>121</v>
      </c>
      <c r="CM289" s="10">
        <v>2E-3</v>
      </c>
      <c r="CN289" s="10">
        <v>5.0000000000000001E-3</v>
      </c>
      <c r="CO289" s="10">
        <v>1E-3</v>
      </c>
      <c r="CP289" s="10">
        <v>1.581</v>
      </c>
      <c r="CQ289" s="10">
        <v>3.5000000000000003E-2</v>
      </c>
      <c r="CR289" s="10" t="s">
        <v>121</v>
      </c>
      <c r="CS289" s="10">
        <v>5.0000000000000001E-3</v>
      </c>
      <c r="CT289" s="10">
        <v>10.898</v>
      </c>
      <c r="CU289" s="10">
        <v>0.30399999999999999</v>
      </c>
      <c r="CV289" s="10">
        <v>3.7999999999999999E-2</v>
      </c>
      <c r="CW289" s="10">
        <v>1E-3</v>
      </c>
      <c r="CX289" s="10">
        <v>0.76400000000000001</v>
      </c>
      <c r="CY289" s="10">
        <v>1.6E-2</v>
      </c>
      <c r="CZ289" s="10" t="s">
        <v>121</v>
      </c>
      <c r="DA289" s="10">
        <v>2E-3</v>
      </c>
      <c r="DB289" s="10">
        <v>2.8000000000000001E-2</v>
      </c>
      <c r="DC289" s="10">
        <v>5.0000000000000001E-3</v>
      </c>
      <c r="DD289" s="10" t="s">
        <v>121</v>
      </c>
      <c r="DE289" s="10">
        <v>8.0000000000000002E-3</v>
      </c>
      <c r="DF289" s="10">
        <v>0.65400000000000003</v>
      </c>
      <c r="DG289" s="10">
        <v>7.0000000000000001E-3</v>
      </c>
      <c r="DH289" s="10">
        <v>1.7000000000000001E-2</v>
      </c>
      <c r="DI289" s="98">
        <v>1E-3</v>
      </c>
      <c r="DJ289" s="10">
        <v>6.0000000000000001E-3</v>
      </c>
      <c r="DK289" s="10">
        <v>1E-3</v>
      </c>
      <c r="DL289" s="61" t="str">
        <f t="shared" si="5"/>
        <v>DK III W1 25.01.2022</v>
      </c>
      <c r="DM289" s="10">
        <v>0.208679739217565</v>
      </c>
      <c r="DN289" s="10">
        <v>-7.7268431141500797E-3</v>
      </c>
      <c r="DO289" s="10">
        <v>5.54465680738968E-2</v>
      </c>
      <c r="DP289" s="10">
        <v>6.2496840840147602E-2</v>
      </c>
      <c r="DQ289" s="10">
        <v>0.38552441182000002</v>
      </c>
      <c r="DR289" s="10">
        <v>0.756569878228599</v>
      </c>
      <c r="DS289" s="10">
        <v>2.4783815675234699E-2</v>
      </c>
      <c r="DT289" s="10">
        <v>-3.5736225626059499E-3</v>
      </c>
      <c r="DU289" s="10">
        <v>4.7349103471273898E-2</v>
      </c>
      <c r="DV289" s="10">
        <v>0.13387968210306</v>
      </c>
      <c r="DW289" s="10">
        <v>-1.4824685829718499E-2</v>
      </c>
      <c r="DX289" s="10">
        <v>1.1082594619604501E-2</v>
      </c>
      <c r="DY289" s="10">
        <v>-0.29533526684604</v>
      </c>
      <c r="DZ289" s="10">
        <v>386.07940072103497</v>
      </c>
      <c r="EA289" s="10">
        <v>999.92667124795798</v>
      </c>
      <c r="EB289" s="10">
        <v>1.9855035303523001</v>
      </c>
    </row>
    <row r="290" spans="1:190">
      <c r="A290" s="11">
        <v>44586</v>
      </c>
      <c r="B290" s="64"/>
      <c r="C290" s="25" t="s">
        <v>727</v>
      </c>
      <c r="H290" s="3" t="e">
        <f>((F290)/(E290/100))</f>
        <v>#DIV/0!</v>
      </c>
      <c r="I290" s="4" t="e">
        <f>E290/F290</f>
        <v>#DIV/0!</v>
      </c>
      <c r="J290" s="4" t="e">
        <f>100/G290</f>
        <v>#DIV/0!</v>
      </c>
      <c r="N290" s="37" t="e">
        <f>M290/(K290/100)</f>
        <v>#DIV/0!</v>
      </c>
      <c r="O290" s="37" t="e">
        <f>N290/J290</f>
        <v>#DIV/0!</v>
      </c>
      <c r="P290" s="5" t="e">
        <f>M290/(L290/100)</f>
        <v>#DIV/0!</v>
      </c>
      <c r="Q290" s="5" t="e">
        <f>P290*I290</f>
        <v>#DIV/0!</v>
      </c>
      <c r="U290" s="15" t="e">
        <f>100-(T290-R290)/S290*100</f>
        <v>#DIV/0!</v>
      </c>
      <c r="AB290" s="14" t="e">
        <f>((AE290-AC290)*(1000/AD290))*1000</f>
        <v>#DIV/0!</v>
      </c>
      <c r="AF290" s="7" t="e">
        <f>#REF!*0.8</f>
        <v>#REF!</v>
      </c>
      <c r="AH290" s="8" t="e">
        <f>((AG290)*(H290/100))</f>
        <v>#DIV/0!</v>
      </c>
      <c r="AI290" s="7" t="e">
        <f>AG290/AH290</f>
        <v>#DIV/0!</v>
      </c>
      <c r="AO290" s="20" t="s">
        <v>1042</v>
      </c>
      <c r="AP290" s="10">
        <v>0.107</v>
      </c>
      <c r="AQ290" s="10">
        <v>3.0000000000000001E-3</v>
      </c>
      <c r="AR290" s="10">
        <v>0.113</v>
      </c>
      <c r="AS290" s="10">
        <v>5.0000000000000001E-3</v>
      </c>
      <c r="AT290" s="10">
        <v>5.0000000000000001E-3</v>
      </c>
      <c r="AU290" s="10">
        <v>2E-3</v>
      </c>
      <c r="AV290" s="10">
        <v>1.7000000000000001E-2</v>
      </c>
      <c r="AW290" s="10">
        <v>2E-3</v>
      </c>
      <c r="AX290" s="10">
        <v>7.0000000000000001E-3</v>
      </c>
      <c r="AY290" s="10">
        <v>1E-3</v>
      </c>
      <c r="AZ290" s="10">
        <v>0.188</v>
      </c>
      <c r="BA290" s="10">
        <v>6.0000000000000001E-3</v>
      </c>
      <c r="BB290" s="10">
        <v>0.112</v>
      </c>
      <c r="BC290" s="10">
        <v>4.0000000000000001E-3</v>
      </c>
      <c r="BD290" s="10">
        <v>10.721</v>
      </c>
      <c r="BE290" s="10">
        <v>9.6000000000000002E-2</v>
      </c>
      <c r="BF290" s="10" t="s">
        <v>121</v>
      </c>
      <c r="BG290" s="10">
        <v>8.9999999999999993E-3</v>
      </c>
      <c r="BH290" s="10">
        <v>2.109</v>
      </c>
      <c r="BI290" s="10">
        <v>1.151</v>
      </c>
      <c r="BJ290" s="10" t="s">
        <v>121</v>
      </c>
      <c r="BK290" s="10">
        <v>3.0000000000000001E-3</v>
      </c>
      <c r="BL290" s="10" t="s">
        <v>121</v>
      </c>
      <c r="BM290" s="10">
        <v>2E-3</v>
      </c>
      <c r="BN290" s="10">
        <v>2.6659999999999999</v>
      </c>
      <c r="BO290" s="10">
        <v>5.3999999999999999E-2</v>
      </c>
      <c r="BP290" s="10">
        <v>54.78</v>
      </c>
      <c r="BQ290" s="10">
        <v>0.23</v>
      </c>
      <c r="BR290" s="10" t="s">
        <v>121</v>
      </c>
      <c r="BS290" s="10">
        <v>2E-3</v>
      </c>
      <c r="BT290" s="10">
        <v>15.88</v>
      </c>
      <c r="BU290" s="10">
        <v>0.19800000000000001</v>
      </c>
      <c r="BV290" s="10">
        <v>0.81200000000000006</v>
      </c>
      <c r="BW290" s="10">
        <v>2.4E-2</v>
      </c>
      <c r="BX290" s="10" t="s">
        <v>121</v>
      </c>
      <c r="BY290" s="10">
        <v>1.7999999999999999E-2</v>
      </c>
      <c r="BZ290" s="10">
        <v>0.31</v>
      </c>
      <c r="CA290" s="10">
        <v>0.03</v>
      </c>
      <c r="CB290" s="10" t="s">
        <v>121</v>
      </c>
      <c r="CC290" s="10">
        <v>17.803999999999998</v>
      </c>
      <c r="CD290" s="10">
        <v>0.66800000000000004</v>
      </c>
      <c r="CE290" s="10">
        <v>1.4999999999999999E-2</v>
      </c>
      <c r="CF290" s="10">
        <v>2.5999999999999999E-2</v>
      </c>
      <c r="CG290" s="10">
        <v>1E-3</v>
      </c>
      <c r="CH290" s="10">
        <v>2E-3</v>
      </c>
      <c r="CI290" s="10">
        <v>1E-3</v>
      </c>
      <c r="CJ290" s="10">
        <v>0.34</v>
      </c>
      <c r="CK290" s="10">
        <v>8.2000000000000003E-2</v>
      </c>
      <c r="CL290" s="10" t="s">
        <v>121</v>
      </c>
      <c r="CM290" s="10">
        <v>2E-3</v>
      </c>
      <c r="CN290" s="10" t="s">
        <v>121</v>
      </c>
      <c r="CO290" s="10">
        <v>2E-3</v>
      </c>
      <c r="CP290" s="10">
        <v>2.407</v>
      </c>
      <c r="CQ290" s="10">
        <v>5.3999999999999999E-2</v>
      </c>
      <c r="CR290" s="10" t="s">
        <v>121</v>
      </c>
      <c r="CS290" s="10">
        <v>2E-3</v>
      </c>
      <c r="CT290" s="10">
        <v>5.173</v>
      </c>
      <c r="CU290" s="10">
        <v>0.30399999999999999</v>
      </c>
      <c r="CV290" s="10">
        <v>0.04</v>
      </c>
      <c r="CW290" s="10">
        <v>1E-3</v>
      </c>
      <c r="CX290" s="10">
        <v>1.0069999999999999</v>
      </c>
      <c r="CY290" s="10">
        <v>3.1E-2</v>
      </c>
      <c r="CZ290" s="10" t="s">
        <v>121</v>
      </c>
      <c r="DA290" s="10">
        <v>2E-3</v>
      </c>
      <c r="DB290" s="10" t="s">
        <v>121</v>
      </c>
      <c r="DC290" s="10">
        <v>1.6E-2</v>
      </c>
      <c r="DD290" s="10" t="s">
        <v>121</v>
      </c>
      <c r="DE290" s="10">
        <v>2.1000000000000001E-2</v>
      </c>
      <c r="DF290" s="10">
        <v>2.464</v>
      </c>
      <c r="DG290" s="10">
        <v>3.1E-2</v>
      </c>
      <c r="DH290" s="10">
        <v>1.2E-2</v>
      </c>
      <c r="DI290" s="98">
        <v>1E-3</v>
      </c>
      <c r="DJ290" s="10">
        <v>5.0000000000000001E-3</v>
      </c>
      <c r="DK290" s="10">
        <v>1E-3</v>
      </c>
      <c r="DL290" s="61" t="str">
        <f t="shared" si="5"/>
        <v>DK II 25.01.2022</v>
      </c>
      <c r="DM290" s="10">
        <v>0.19528961205558301</v>
      </c>
      <c r="DN290" s="10">
        <v>-4.8412112001490204E-3</v>
      </c>
      <c r="DO290" s="10">
        <v>1.4007324892050199E-2</v>
      </c>
      <c r="DP290" s="10">
        <v>2.29679606031441E-2</v>
      </c>
      <c r="DQ290" s="10">
        <v>0.124630464496198</v>
      </c>
      <c r="DR290" s="10">
        <v>0.29282504159685102</v>
      </c>
      <c r="DS290" s="10">
        <v>-1.81752662740818E-3</v>
      </c>
      <c r="DT290" s="10">
        <v>-2.26983820061894E-3</v>
      </c>
      <c r="DU290" s="10">
        <v>4.7591437257699602E-3</v>
      </c>
      <c r="DV290" s="10">
        <v>-5.3294968592104197E-2</v>
      </c>
      <c r="DW290" s="10">
        <v>5.5775295151135502E-3</v>
      </c>
      <c r="DX290" s="10">
        <v>1.0974896280237E-2</v>
      </c>
      <c r="DY290" s="10">
        <v>-0.60146004681343801</v>
      </c>
      <c r="DZ290" s="10">
        <v>356.36844249517497</v>
      </c>
      <c r="EA290" s="10">
        <v>764.746247658897</v>
      </c>
      <c r="EB290" s="10">
        <v>9.3102240193239302E-2</v>
      </c>
    </row>
    <row r="291" spans="1:190">
      <c r="A291" s="11">
        <v>44586</v>
      </c>
      <c r="B291" s="64" t="s">
        <v>1050</v>
      </c>
      <c r="C291" s="25" t="s">
        <v>125</v>
      </c>
      <c r="D291" s="21">
        <v>42</v>
      </c>
      <c r="E291" s="2">
        <v>100</v>
      </c>
      <c r="F291" s="2">
        <v>58</v>
      </c>
      <c r="H291" s="3">
        <f>((F291)/(E291/100))</f>
        <v>58</v>
      </c>
      <c r="I291" s="4">
        <f>E291/F291</f>
        <v>1.7241379310344827</v>
      </c>
      <c r="J291" s="4" t="e">
        <f>100/G291</f>
        <v>#DIV/0!</v>
      </c>
      <c r="N291" s="37" t="e">
        <f>M291/(K291/100)</f>
        <v>#DIV/0!</v>
      </c>
      <c r="O291" s="37" t="e">
        <f>N291/J291</f>
        <v>#DIV/0!</v>
      </c>
      <c r="P291" s="5" t="e">
        <f>M291/(L291/100)</f>
        <v>#DIV/0!</v>
      </c>
      <c r="Q291" s="5" t="e">
        <f>P291*I291</f>
        <v>#DIV/0!</v>
      </c>
      <c r="U291" s="15" t="e">
        <f>100-(T291-R291)/S291*100</f>
        <v>#DIV/0!</v>
      </c>
      <c r="V291" s="21">
        <v>3.5409999999999999</v>
      </c>
      <c r="X291" s="2">
        <v>11.48</v>
      </c>
      <c r="Y291" s="2">
        <v>11.55</v>
      </c>
      <c r="Z291" s="21">
        <v>3126</v>
      </c>
      <c r="AB291" s="14" t="e">
        <f>((AE291-AC291)*(1000/AD291))*1000</f>
        <v>#DIV/0!</v>
      </c>
      <c r="AF291" s="7" t="e">
        <f>#REF!*0.8</f>
        <v>#REF!</v>
      </c>
      <c r="AG291" s="2">
        <v>174</v>
      </c>
      <c r="AH291" s="8">
        <f>((AG291)*(H291/100))</f>
        <v>100.91999999999999</v>
      </c>
      <c r="AI291" s="7">
        <f>AG291/AH291</f>
        <v>1.7241379310344829</v>
      </c>
      <c r="AJ291" s="6">
        <v>66.59</v>
      </c>
      <c r="AK291" s="2">
        <v>0.67800000000000005</v>
      </c>
      <c r="AO291" s="20" t="s">
        <v>1044</v>
      </c>
      <c r="AP291" s="10">
        <v>0.158</v>
      </c>
      <c r="AQ291" s="10">
        <v>2E-3</v>
      </c>
      <c r="AR291" s="10">
        <v>6.0000000000000001E-3</v>
      </c>
      <c r="AS291" s="10">
        <v>2E-3</v>
      </c>
      <c r="AT291" s="10">
        <v>6.0999999999999999E-2</v>
      </c>
      <c r="AU291" s="10">
        <v>3.0000000000000001E-3</v>
      </c>
      <c r="AV291" s="10">
        <v>4.3999999999999997E-2</v>
      </c>
      <c r="AW291" s="10">
        <v>2E-3</v>
      </c>
      <c r="AX291" s="10">
        <v>8.9999999999999993E-3</v>
      </c>
      <c r="AY291" s="10">
        <v>1E-3</v>
      </c>
      <c r="AZ291" s="10">
        <v>1.6E-2</v>
      </c>
      <c r="BA291" s="10">
        <v>2E-3</v>
      </c>
      <c r="BB291" s="10">
        <v>5.5E-2</v>
      </c>
      <c r="BC291" s="10">
        <v>2E-3</v>
      </c>
      <c r="BD291" s="10">
        <v>0.48299999999999998</v>
      </c>
      <c r="BE291" s="10">
        <v>0.01</v>
      </c>
      <c r="BF291" s="10" t="s">
        <v>121</v>
      </c>
      <c r="BG291" s="10">
        <v>8.0000000000000002E-3</v>
      </c>
      <c r="BH291" s="10" t="s">
        <v>121</v>
      </c>
      <c r="BI291" s="10">
        <v>2.3450000000000002</v>
      </c>
      <c r="BJ291" s="10" t="s">
        <v>121</v>
      </c>
      <c r="BK291" s="10">
        <v>3.0000000000000001E-3</v>
      </c>
      <c r="BL291" s="10" t="s">
        <v>121</v>
      </c>
      <c r="BM291" s="10">
        <v>2E-3</v>
      </c>
      <c r="BN291" s="10">
        <v>7.0999999999999994E-2</v>
      </c>
      <c r="BO291" s="10">
        <v>7.0000000000000001E-3</v>
      </c>
      <c r="BP291" s="10">
        <v>66.158000000000001</v>
      </c>
      <c r="BQ291" s="10">
        <v>0.129</v>
      </c>
      <c r="BR291" s="10">
        <v>3.0000000000000001E-3</v>
      </c>
      <c r="BS291" s="10">
        <v>1E-3</v>
      </c>
      <c r="BT291" s="10">
        <v>13.706</v>
      </c>
      <c r="BU291" s="10">
        <v>0.13400000000000001</v>
      </c>
      <c r="BV291" s="10">
        <v>12.246</v>
      </c>
      <c r="BW291" s="10">
        <v>0.13300000000000001</v>
      </c>
      <c r="BX291" s="10" t="s">
        <v>121</v>
      </c>
      <c r="BY291" s="10">
        <v>5.0000000000000001E-3</v>
      </c>
      <c r="BZ291" s="10">
        <v>1.64</v>
      </c>
      <c r="CA291" s="10">
        <v>3.5999999999999997E-2</v>
      </c>
      <c r="CB291" s="10" t="s">
        <v>121</v>
      </c>
      <c r="CC291" s="10">
        <v>17.702000000000002</v>
      </c>
      <c r="CD291" s="10">
        <v>3.4000000000000002E-2</v>
      </c>
      <c r="CE291" s="10">
        <v>5.0000000000000001E-3</v>
      </c>
      <c r="CF291" s="10" t="s">
        <v>121</v>
      </c>
      <c r="CG291" s="10">
        <v>2E-3</v>
      </c>
      <c r="CH291" s="10" t="s">
        <v>121</v>
      </c>
      <c r="CI291" s="10">
        <v>2E-3</v>
      </c>
      <c r="CJ291" s="10" t="s">
        <v>121</v>
      </c>
      <c r="CK291" s="10">
        <v>0.219</v>
      </c>
      <c r="CL291" s="10" t="s">
        <v>121</v>
      </c>
      <c r="CM291" s="10">
        <v>2E-3</v>
      </c>
      <c r="CN291" s="10">
        <v>4.0000000000000001E-3</v>
      </c>
      <c r="CO291" s="10">
        <v>1E-3</v>
      </c>
      <c r="CP291" s="10">
        <v>3.1469999999999998</v>
      </c>
      <c r="CQ291" s="10">
        <v>7.1999999999999995E-2</v>
      </c>
      <c r="CR291" s="10" t="s">
        <v>121</v>
      </c>
      <c r="CS291" s="10">
        <v>2E-3</v>
      </c>
      <c r="CT291" s="10">
        <v>1.081</v>
      </c>
      <c r="CU291" s="10">
        <v>0.28799999999999998</v>
      </c>
      <c r="CV291" s="10">
        <v>1.6E-2</v>
      </c>
      <c r="CW291" s="10">
        <v>1E-3</v>
      </c>
      <c r="CX291" s="10">
        <v>0.17699999999999999</v>
      </c>
      <c r="CY291" s="10">
        <v>8.9999999999999993E-3</v>
      </c>
      <c r="CZ291" s="10" t="s">
        <v>121</v>
      </c>
      <c r="DA291" s="10">
        <v>2E-3</v>
      </c>
      <c r="DB291" s="10" t="s">
        <v>121</v>
      </c>
      <c r="DC291" s="10">
        <v>6.0000000000000001E-3</v>
      </c>
      <c r="DD291" s="10">
        <v>2.8000000000000001E-2</v>
      </c>
      <c r="DE291" s="10">
        <v>6.0000000000000001E-3</v>
      </c>
      <c r="DF291" s="10">
        <v>0.748</v>
      </c>
      <c r="DG291" s="10">
        <v>7.0000000000000001E-3</v>
      </c>
      <c r="DH291" s="10">
        <v>7.0000000000000001E-3</v>
      </c>
      <c r="DI291" s="98">
        <v>1E-3</v>
      </c>
      <c r="DJ291" s="10">
        <v>9.5000000000000001E-2</v>
      </c>
      <c r="DK291" s="10">
        <v>1E-3</v>
      </c>
      <c r="DL291" s="61" t="str">
        <f t="shared" si="5"/>
        <v>UTV 25.01.2022</v>
      </c>
    </row>
    <row r="292" spans="1:190">
      <c r="A292" s="11">
        <v>44586</v>
      </c>
      <c r="B292" s="64">
        <v>2600</v>
      </c>
      <c r="C292" s="25" t="s">
        <v>125</v>
      </c>
      <c r="D292" s="21">
        <v>31</v>
      </c>
      <c r="E292" s="2">
        <v>100</v>
      </c>
      <c r="F292" s="2">
        <v>69</v>
      </c>
      <c r="H292" s="3">
        <f>((F292)/(E292/100))</f>
        <v>69</v>
      </c>
      <c r="I292" s="4">
        <f>E292/F292</f>
        <v>1.4492753623188406</v>
      </c>
      <c r="J292" s="4" t="e">
        <f>100/G292</f>
        <v>#DIV/0!</v>
      </c>
      <c r="N292" s="37" t="e">
        <f>M292/(K292/100)</f>
        <v>#DIV/0!</v>
      </c>
      <c r="O292" s="37" t="e">
        <f>N292/J292</f>
        <v>#DIV/0!</v>
      </c>
      <c r="P292" s="5" t="e">
        <f>M292/(L292/100)</f>
        <v>#DIV/0!</v>
      </c>
      <c r="Q292" s="5" t="e">
        <f>P292*I292</f>
        <v>#DIV/0!</v>
      </c>
      <c r="U292" s="15" t="e">
        <f>100-(T292-R292)/S292*100</f>
        <v>#DIV/0!</v>
      </c>
      <c r="V292" s="21">
        <v>0.38300000000000001</v>
      </c>
      <c r="X292" s="2">
        <v>10.6</v>
      </c>
      <c r="Y292" s="2">
        <v>6.12</v>
      </c>
      <c r="Z292" s="21">
        <v>1373</v>
      </c>
      <c r="AB292" s="14" t="e">
        <f>((AE292-AC292)*(1000/AD292))*1000</f>
        <v>#DIV/0!</v>
      </c>
      <c r="AF292" s="7" t="e">
        <f>#REF!*0.8</f>
        <v>#REF!</v>
      </c>
      <c r="AH292" s="8">
        <f>((AG292)*(H292/100))</f>
        <v>0</v>
      </c>
      <c r="AI292" s="7" t="e">
        <f>AG292/AH292</f>
        <v>#DIV/0!</v>
      </c>
      <c r="AJ292" s="6">
        <v>38.49</v>
      </c>
      <c r="AK292" s="2">
        <v>0.59299999999999997</v>
      </c>
      <c r="AO292" s="20" t="s">
        <v>1045</v>
      </c>
      <c r="AP292" s="10">
        <v>2E-3</v>
      </c>
      <c r="AQ292" s="10">
        <v>1E-3</v>
      </c>
      <c r="AR292" s="10" t="s">
        <v>121</v>
      </c>
      <c r="AS292" s="10">
        <v>3.0000000000000001E-3</v>
      </c>
      <c r="AT292" s="10" t="s">
        <v>121</v>
      </c>
      <c r="AU292" s="10">
        <v>2E-3</v>
      </c>
      <c r="AV292" s="10">
        <v>4.4999999999999998E-2</v>
      </c>
      <c r="AW292" s="10">
        <v>2E-3</v>
      </c>
      <c r="AX292" s="10" t="s">
        <v>121</v>
      </c>
      <c r="AY292" s="10">
        <v>2E-3</v>
      </c>
      <c r="AZ292" s="10">
        <v>2.1000000000000001E-2</v>
      </c>
      <c r="BA292" s="10">
        <v>2E-3</v>
      </c>
      <c r="BB292" s="10">
        <v>3.0000000000000001E-3</v>
      </c>
      <c r="BC292" s="10">
        <v>1E-3</v>
      </c>
      <c r="BD292" s="10">
        <v>2.496</v>
      </c>
      <c r="BE292" s="10">
        <v>1.7999999999999999E-2</v>
      </c>
      <c r="BF292" s="10" t="s">
        <v>121</v>
      </c>
      <c r="BG292" s="10">
        <v>2E-3</v>
      </c>
      <c r="BH292" s="10">
        <v>2.8610000000000002</v>
      </c>
      <c r="BI292" s="10">
        <v>0.17100000000000001</v>
      </c>
      <c r="BJ292" s="10" t="s">
        <v>121</v>
      </c>
      <c r="BK292" s="10">
        <v>2E-3</v>
      </c>
      <c r="BL292" s="10" t="s">
        <v>121</v>
      </c>
      <c r="BM292" s="10">
        <v>2E-3</v>
      </c>
      <c r="BN292" s="10">
        <v>7.0999999999999994E-2</v>
      </c>
      <c r="BO292" s="10">
        <v>5.0000000000000001E-3</v>
      </c>
      <c r="BP292" s="10">
        <v>79.022000000000006</v>
      </c>
      <c r="BQ292" s="10">
        <v>7.9000000000000001E-2</v>
      </c>
      <c r="BR292" s="10" t="s">
        <v>121</v>
      </c>
      <c r="BS292" s="10">
        <v>2E-3</v>
      </c>
      <c r="BT292" s="10">
        <v>2.1579999999999999</v>
      </c>
      <c r="BU292" s="10">
        <v>5.0999999999999997E-2</v>
      </c>
      <c r="BV292" s="10">
        <v>6.9000000000000006E-2</v>
      </c>
      <c r="BW292" s="10">
        <v>3.0000000000000001E-3</v>
      </c>
      <c r="BX292" s="10" t="s">
        <v>121</v>
      </c>
      <c r="BY292" s="10">
        <v>7.0000000000000001E-3</v>
      </c>
      <c r="BZ292" s="10">
        <v>0.57999999999999996</v>
      </c>
      <c r="CA292" s="10">
        <v>2.1999999999999999E-2</v>
      </c>
      <c r="CB292" s="10" t="s">
        <v>121</v>
      </c>
      <c r="CC292" s="10">
        <v>1.29</v>
      </c>
      <c r="CD292" s="10">
        <v>1.9E-2</v>
      </c>
      <c r="CE292" s="10">
        <v>4.0000000000000001E-3</v>
      </c>
      <c r="CF292" s="10" t="s">
        <v>121</v>
      </c>
      <c r="CG292" s="10">
        <v>2E-3</v>
      </c>
      <c r="CH292" s="10" t="s">
        <v>121</v>
      </c>
      <c r="CI292" s="10">
        <v>2E-3</v>
      </c>
      <c r="CJ292" s="10">
        <v>3.9E-2</v>
      </c>
      <c r="CK292" s="10">
        <v>1.0999999999999999E-2</v>
      </c>
      <c r="CL292" s="10" t="s">
        <v>121</v>
      </c>
      <c r="CM292" s="10">
        <v>2E-3</v>
      </c>
      <c r="CN292" s="10">
        <v>2E-3</v>
      </c>
      <c r="CO292" s="10">
        <v>1E-3</v>
      </c>
      <c r="CP292" s="10">
        <v>0.27400000000000002</v>
      </c>
      <c r="CQ292" s="10">
        <v>6.0000000000000001E-3</v>
      </c>
      <c r="CR292" s="10" t="s">
        <v>121</v>
      </c>
      <c r="CS292" s="10">
        <v>2E-3</v>
      </c>
      <c r="CT292" s="10">
        <v>11.898999999999999</v>
      </c>
      <c r="CU292" s="10">
        <v>0.12</v>
      </c>
      <c r="CV292" s="10">
        <v>1.4999999999999999E-2</v>
      </c>
      <c r="CW292" s="10">
        <v>1E-3</v>
      </c>
      <c r="CX292" s="10">
        <v>0.32300000000000001</v>
      </c>
      <c r="CY292" s="10">
        <v>8.9999999999999993E-3</v>
      </c>
      <c r="CZ292" s="10" t="s">
        <v>121</v>
      </c>
      <c r="DA292" s="10">
        <v>2E-3</v>
      </c>
      <c r="DB292" s="10">
        <v>1.2E-2</v>
      </c>
      <c r="DC292" s="10">
        <v>3.0000000000000001E-3</v>
      </c>
      <c r="DD292" s="10" t="s">
        <v>121</v>
      </c>
      <c r="DE292" s="10">
        <v>3.0000000000000001E-3</v>
      </c>
      <c r="DF292" s="10">
        <v>5.0999999999999997E-2</v>
      </c>
      <c r="DG292" s="10">
        <v>1E-3</v>
      </c>
      <c r="DH292" s="10">
        <v>3.2000000000000001E-2</v>
      </c>
      <c r="DI292" s="98">
        <v>1E-3</v>
      </c>
      <c r="DJ292" s="10" t="s">
        <v>121</v>
      </c>
      <c r="DK292" s="10">
        <v>2E-3</v>
      </c>
      <c r="DL292" s="61" t="str">
        <f t="shared" si="5"/>
        <v>22-0001</v>
      </c>
    </row>
    <row r="293" spans="1:190">
      <c r="A293" s="11">
        <v>44586</v>
      </c>
      <c r="B293" s="64" t="s">
        <v>120</v>
      </c>
      <c r="C293" s="25" t="s">
        <v>125</v>
      </c>
      <c r="D293" s="21">
        <v>28</v>
      </c>
      <c r="E293" s="2">
        <v>100</v>
      </c>
      <c r="F293" s="2">
        <v>72</v>
      </c>
      <c r="H293" s="3">
        <f>((F293)/(E293/100))</f>
        <v>72</v>
      </c>
      <c r="I293" s="4">
        <f>E293/F293</f>
        <v>1.3888888888888888</v>
      </c>
      <c r="J293" s="4" t="e">
        <f>100/G293</f>
        <v>#DIV/0!</v>
      </c>
      <c r="N293" s="37" t="e">
        <f>M293/(K293/100)</f>
        <v>#DIV/0!</v>
      </c>
      <c r="O293" s="37" t="e">
        <f>N293/J293</f>
        <v>#DIV/0!</v>
      </c>
      <c r="P293" s="5" t="e">
        <f>M293/(L293/100)</f>
        <v>#DIV/0!</v>
      </c>
      <c r="Q293" s="5" t="e">
        <f>P293*I293</f>
        <v>#DIV/0!</v>
      </c>
      <c r="U293" s="15" t="e">
        <f>100-(T293-R293)/S293*100</f>
        <v>#DIV/0!</v>
      </c>
      <c r="V293" s="21">
        <v>5.89</v>
      </c>
      <c r="X293" s="2">
        <v>12.49</v>
      </c>
      <c r="Y293" s="2">
        <v>13.87</v>
      </c>
      <c r="Z293" s="21">
        <v>2638</v>
      </c>
      <c r="AB293" s="14" t="e">
        <f>((AE293-AC293)*(1000/AD293))*1000</f>
        <v>#DIV/0!</v>
      </c>
      <c r="AF293" s="7" t="e">
        <f>#REF!*0.8</f>
        <v>#REF!</v>
      </c>
      <c r="AG293" s="2">
        <v>140</v>
      </c>
      <c r="AH293" s="8">
        <f>((AG293)*(H293/100))</f>
        <v>100.8</v>
      </c>
      <c r="AI293" s="7">
        <f>AG293/AH293</f>
        <v>1.3888888888888888</v>
      </c>
      <c r="AJ293" s="6">
        <v>41.49</v>
      </c>
      <c r="AK293" s="2">
        <v>0.38600000000000001</v>
      </c>
      <c r="AO293" s="20" t="s">
        <v>1049</v>
      </c>
      <c r="AP293" s="10" t="s">
        <v>121</v>
      </c>
      <c r="AQ293" s="10">
        <v>2E-3</v>
      </c>
      <c r="AR293" s="10" t="s">
        <v>121</v>
      </c>
      <c r="AS293" s="10">
        <v>3.0000000000000001E-3</v>
      </c>
      <c r="AT293" s="10" t="s">
        <v>121</v>
      </c>
      <c r="AU293" s="10">
        <v>2E-3</v>
      </c>
      <c r="AV293" s="10" t="s">
        <v>121</v>
      </c>
      <c r="AW293" s="10">
        <v>2E-3</v>
      </c>
      <c r="AX293" s="10" t="s">
        <v>121</v>
      </c>
      <c r="AY293" s="10">
        <v>2E-3</v>
      </c>
      <c r="AZ293" s="10">
        <v>4.2000000000000003E-2</v>
      </c>
      <c r="BA293" s="10">
        <v>2E-3</v>
      </c>
      <c r="BB293" s="10">
        <v>5.0000000000000001E-3</v>
      </c>
      <c r="BC293" s="10">
        <v>1E-3</v>
      </c>
      <c r="BD293" s="10">
        <v>1.081</v>
      </c>
      <c r="BE293" s="10">
        <v>1.2999999999999999E-2</v>
      </c>
      <c r="BF293" s="10" t="s">
        <v>121</v>
      </c>
      <c r="BG293" s="10">
        <v>2E-3</v>
      </c>
      <c r="BH293" s="10">
        <v>0.377</v>
      </c>
      <c r="BI293" s="10">
        <v>0.11600000000000001</v>
      </c>
      <c r="BJ293" s="10" t="s">
        <v>121</v>
      </c>
      <c r="BK293" s="10">
        <v>2E-3</v>
      </c>
      <c r="BL293" s="10" t="s">
        <v>121</v>
      </c>
      <c r="BM293" s="10">
        <v>2E-3</v>
      </c>
      <c r="BN293" s="10">
        <v>0.01</v>
      </c>
      <c r="BO293" s="10">
        <v>5.0000000000000001E-3</v>
      </c>
      <c r="BP293" s="10">
        <v>83.561999999999998</v>
      </c>
      <c r="BQ293" s="10">
        <v>6.8000000000000005E-2</v>
      </c>
      <c r="BR293" s="10" t="s">
        <v>121</v>
      </c>
      <c r="BS293" s="10">
        <v>2E-3</v>
      </c>
      <c r="BT293" s="10">
        <v>9.5000000000000001E-2</v>
      </c>
      <c r="BU293" s="10">
        <v>1.2E-2</v>
      </c>
      <c r="BV293" s="10">
        <v>7.4999999999999997E-2</v>
      </c>
      <c r="BW293" s="10">
        <v>4.0000000000000001E-3</v>
      </c>
      <c r="BX293" s="10" t="s">
        <v>121</v>
      </c>
      <c r="BY293" s="10">
        <v>5.0000000000000001E-3</v>
      </c>
      <c r="BZ293" s="10">
        <v>0.18</v>
      </c>
      <c r="CA293" s="10">
        <v>1.2999999999999999E-2</v>
      </c>
      <c r="CB293" s="10" t="s">
        <v>121</v>
      </c>
      <c r="CC293" s="10">
        <v>1.1419999999999999</v>
      </c>
      <c r="CD293" s="10" t="s">
        <v>121</v>
      </c>
      <c r="CE293" s="10">
        <v>6.0000000000000001E-3</v>
      </c>
      <c r="CF293" s="10" t="s">
        <v>121</v>
      </c>
      <c r="CG293" s="10">
        <v>2E-3</v>
      </c>
      <c r="CH293" s="10" t="s">
        <v>121</v>
      </c>
      <c r="CI293" s="10">
        <v>2E-3</v>
      </c>
      <c r="CJ293" s="10">
        <v>3.5999999999999997E-2</v>
      </c>
      <c r="CK293" s="10">
        <v>1.4999999999999999E-2</v>
      </c>
      <c r="CL293" s="10" t="s">
        <v>121</v>
      </c>
      <c r="CM293" s="10">
        <v>2E-3</v>
      </c>
      <c r="CN293" s="10" t="s">
        <v>121</v>
      </c>
      <c r="CO293" s="10">
        <v>2E-3</v>
      </c>
      <c r="CP293" s="10">
        <v>0.73699999999999999</v>
      </c>
      <c r="CQ293" s="10">
        <v>0.01</v>
      </c>
      <c r="CR293" s="10" t="s">
        <v>121</v>
      </c>
      <c r="CS293" s="10">
        <v>2E-3</v>
      </c>
      <c r="CT293" s="10">
        <v>13.722</v>
      </c>
      <c r="CU293" s="10">
        <v>0.14299999999999999</v>
      </c>
      <c r="CV293" s="10" t="s">
        <v>121</v>
      </c>
      <c r="CW293" s="10">
        <v>2E-3</v>
      </c>
      <c r="CX293" s="10">
        <v>5.2999999999999999E-2</v>
      </c>
      <c r="CY293" s="10">
        <v>4.0000000000000001E-3</v>
      </c>
      <c r="CZ293" s="10" t="s">
        <v>121</v>
      </c>
      <c r="DA293" s="10">
        <v>2E-3</v>
      </c>
      <c r="DB293" s="10" t="s">
        <v>121</v>
      </c>
      <c r="DC293" s="10">
        <v>3.0000000000000001E-3</v>
      </c>
      <c r="DD293" s="10" t="s">
        <v>121</v>
      </c>
      <c r="DE293" s="10">
        <v>3.0000000000000001E-3</v>
      </c>
      <c r="DF293" s="10">
        <v>8.0000000000000002E-3</v>
      </c>
      <c r="DG293" s="10">
        <v>1E-3</v>
      </c>
      <c r="DH293" s="10">
        <v>1.7000000000000001E-2</v>
      </c>
      <c r="DI293" s="98">
        <v>1E-3</v>
      </c>
      <c r="DJ293" s="10" t="s">
        <v>121</v>
      </c>
      <c r="DK293" s="10">
        <v>2E-3</v>
      </c>
      <c r="DL293" s="61" t="str">
        <f t="shared" si="5"/>
        <v>22-0002</v>
      </c>
    </row>
    <row r="294" spans="1:190">
      <c r="A294" s="11">
        <v>44586</v>
      </c>
      <c r="B294" s="64"/>
      <c r="C294" s="25" t="s">
        <v>124</v>
      </c>
      <c r="D294" s="21">
        <v>24</v>
      </c>
      <c r="E294" s="2">
        <v>100</v>
      </c>
      <c r="F294" s="2">
        <v>76</v>
      </c>
      <c r="H294" s="3">
        <f>((F294)/(E294/100))</f>
        <v>76</v>
      </c>
      <c r="I294" s="4">
        <f>E294/F294</f>
        <v>1.3157894736842106</v>
      </c>
      <c r="J294" s="4" t="e">
        <f>100/G294</f>
        <v>#DIV/0!</v>
      </c>
      <c r="N294" s="37" t="e">
        <f>M294/(K294/100)</f>
        <v>#DIV/0!</v>
      </c>
      <c r="O294" s="37" t="e">
        <f>N294/J294</f>
        <v>#DIV/0!</v>
      </c>
      <c r="P294" s="5" t="e">
        <f>M294/(L294/100)</f>
        <v>#DIV/0!</v>
      </c>
      <c r="Q294" s="5" t="e">
        <f>P294*I294</f>
        <v>#DIV/0!</v>
      </c>
      <c r="U294" s="15" t="e">
        <f>100-(T294-R294)/S294*100</f>
        <v>#DIV/0!</v>
      </c>
      <c r="V294" s="21">
        <v>2.548</v>
      </c>
      <c r="X294" s="2">
        <v>12.31</v>
      </c>
      <c r="Y294" s="2">
        <v>7.7</v>
      </c>
      <c r="Z294" s="21">
        <v>1208</v>
      </c>
      <c r="AB294" s="14" t="e">
        <f>((AE294-AC294)*(1000/AD294))*1000</f>
        <v>#DIV/0!</v>
      </c>
      <c r="AF294" s="7" t="e">
        <f>#REF!*0.8</f>
        <v>#REF!</v>
      </c>
      <c r="AG294" s="2">
        <v>132</v>
      </c>
      <c r="AH294" s="8">
        <f>((AG294)*(H294/100))</f>
        <v>100.32000000000001</v>
      </c>
      <c r="AI294" s="7">
        <f>AG294/AH294</f>
        <v>1.3157894736842104</v>
      </c>
      <c r="AJ294" s="6">
        <v>17.47</v>
      </c>
      <c r="AK294" s="2">
        <v>0.125</v>
      </c>
      <c r="AO294" s="20" t="s">
        <v>1053</v>
      </c>
      <c r="AP294" s="10">
        <v>3.0000000000000001E-3</v>
      </c>
      <c r="AQ294" s="10">
        <v>1E-3</v>
      </c>
      <c r="AR294" s="10">
        <v>3.2000000000000001E-2</v>
      </c>
      <c r="AS294" s="10">
        <v>3.0000000000000001E-3</v>
      </c>
      <c r="AT294" s="10" t="s">
        <v>121</v>
      </c>
      <c r="AU294" s="10">
        <v>2E-3</v>
      </c>
      <c r="AV294" s="10">
        <v>4.9000000000000002E-2</v>
      </c>
      <c r="AW294" s="10">
        <v>2E-3</v>
      </c>
      <c r="AX294" s="10" t="s">
        <v>121</v>
      </c>
      <c r="AY294" s="10">
        <v>2E-3</v>
      </c>
      <c r="AZ294" s="10">
        <v>5.5E-2</v>
      </c>
      <c r="BA294" s="10">
        <v>2E-3</v>
      </c>
      <c r="BB294" s="10">
        <v>2.1000000000000001E-2</v>
      </c>
      <c r="BC294" s="10">
        <v>1E-3</v>
      </c>
      <c r="BD294" s="10">
        <v>3.8540000000000001</v>
      </c>
      <c r="BE294" s="10">
        <v>2.3E-2</v>
      </c>
      <c r="BF294" s="10" t="s">
        <v>121</v>
      </c>
      <c r="BG294" s="10">
        <v>2E-3</v>
      </c>
      <c r="BH294" s="10">
        <v>1.2689999999999999</v>
      </c>
      <c r="BI294" s="10">
        <v>0.13100000000000001</v>
      </c>
      <c r="BJ294" s="10" t="s">
        <v>121</v>
      </c>
      <c r="BK294" s="10">
        <v>2E-3</v>
      </c>
      <c r="BL294" s="10" t="s">
        <v>121</v>
      </c>
      <c r="BM294" s="10">
        <v>2E-3</v>
      </c>
      <c r="BN294" s="10">
        <v>4.2999999999999997E-2</v>
      </c>
      <c r="BO294" s="10">
        <v>5.0000000000000001E-3</v>
      </c>
      <c r="BP294" s="10">
        <v>85.712999999999994</v>
      </c>
      <c r="BQ294" s="10">
        <v>5.5E-2</v>
      </c>
      <c r="BR294" s="10" t="s">
        <v>121</v>
      </c>
      <c r="BS294" s="10">
        <v>2E-3</v>
      </c>
      <c r="BT294" s="10">
        <v>0.27100000000000002</v>
      </c>
      <c r="BU294" s="10">
        <v>2.3E-2</v>
      </c>
      <c r="BV294" s="10">
        <v>6.3E-2</v>
      </c>
      <c r="BW294" s="10">
        <v>3.0000000000000001E-3</v>
      </c>
      <c r="BX294" s="10" t="s">
        <v>121</v>
      </c>
      <c r="BY294" s="10">
        <v>8.0000000000000002E-3</v>
      </c>
      <c r="BZ294" s="10">
        <v>0.45</v>
      </c>
      <c r="CA294" s="10">
        <v>2.1999999999999999E-2</v>
      </c>
      <c r="CB294" s="10" t="s">
        <v>121</v>
      </c>
      <c r="CC294" s="10">
        <v>1.1839999999999999</v>
      </c>
      <c r="CD294" s="10">
        <v>3.5999999999999997E-2</v>
      </c>
      <c r="CE294" s="10">
        <v>4.0000000000000001E-3</v>
      </c>
      <c r="CF294" s="10" t="s">
        <v>121</v>
      </c>
      <c r="CG294" s="10">
        <v>2E-3</v>
      </c>
      <c r="CH294" s="10" t="s">
        <v>121</v>
      </c>
      <c r="CI294" s="10">
        <v>2E-3</v>
      </c>
      <c r="CJ294" s="10">
        <v>2.8000000000000001E-2</v>
      </c>
      <c r="CK294" s="10">
        <v>1.4999999999999999E-2</v>
      </c>
      <c r="CL294" s="10" t="s">
        <v>121</v>
      </c>
      <c r="CM294" s="10">
        <v>2E-3</v>
      </c>
      <c r="CN294" s="10" t="s">
        <v>121</v>
      </c>
      <c r="CO294" s="10">
        <v>2E-3</v>
      </c>
      <c r="CP294" s="10">
        <v>1.655</v>
      </c>
      <c r="CQ294" s="10">
        <v>1.4E-2</v>
      </c>
      <c r="CR294" s="10" t="s">
        <v>121</v>
      </c>
      <c r="CS294" s="10">
        <v>2E-3</v>
      </c>
      <c r="CT294" s="10">
        <v>6.2990000000000004</v>
      </c>
      <c r="CU294" s="10">
        <v>9.1999999999999998E-2</v>
      </c>
      <c r="CV294" s="10">
        <v>4.0000000000000001E-3</v>
      </c>
      <c r="CW294" s="10">
        <v>1E-3</v>
      </c>
      <c r="CX294" s="10">
        <v>2.9000000000000001E-2</v>
      </c>
      <c r="CY294" s="10">
        <v>7.0000000000000001E-3</v>
      </c>
      <c r="CZ294" s="10" t="s">
        <v>121</v>
      </c>
      <c r="DA294" s="10">
        <v>2E-3</v>
      </c>
      <c r="DB294" s="10" t="s">
        <v>121</v>
      </c>
      <c r="DC294" s="10">
        <v>5.0000000000000001E-3</v>
      </c>
      <c r="DD294" s="10" t="s">
        <v>121</v>
      </c>
      <c r="DE294" s="10">
        <v>4.0000000000000001E-3</v>
      </c>
      <c r="DF294" s="10">
        <v>9.7000000000000003E-2</v>
      </c>
      <c r="DG294" s="10">
        <v>2E-3</v>
      </c>
      <c r="DH294" s="10">
        <v>2.4E-2</v>
      </c>
      <c r="DI294" s="98">
        <v>1E-3</v>
      </c>
      <c r="DJ294" s="10" t="s">
        <v>121</v>
      </c>
      <c r="DK294" s="10">
        <v>2E-3</v>
      </c>
      <c r="DL294" s="61" t="str">
        <f t="shared" si="5"/>
        <v>22-0003</v>
      </c>
    </row>
    <row r="295" spans="1:190">
      <c r="A295" s="11">
        <v>44586</v>
      </c>
      <c r="B295" s="64"/>
      <c r="C295" s="25" t="s">
        <v>117</v>
      </c>
      <c r="H295" s="3" t="e">
        <f>((F295)/(E295/100))</f>
        <v>#DIV/0!</v>
      </c>
      <c r="I295" s="4" t="e">
        <f>E295/F295</f>
        <v>#DIV/0!</v>
      </c>
      <c r="J295" s="4" t="e">
        <f>100/G295</f>
        <v>#DIV/0!</v>
      </c>
      <c r="N295" s="37" t="e">
        <f>M295/(K295/100)</f>
        <v>#DIV/0!</v>
      </c>
      <c r="O295" s="37" t="e">
        <f>N295/J295</f>
        <v>#DIV/0!</v>
      </c>
      <c r="P295" s="5" t="e">
        <f>M295/(L295/100)</f>
        <v>#DIV/0!</v>
      </c>
      <c r="Q295" s="5" t="e">
        <f>P295*I295</f>
        <v>#DIV/0!</v>
      </c>
      <c r="U295" s="15" t="e">
        <f>100-(T295-R295)/S295*100</f>
        <v>#DIV/0!</v>
      </c>
      <c r="AB295" s="14" t="e">
        <f>((AE295-AC295)*(1000/AD295))*1000</f>
        <v>#DIV/0!</v>
      </c>
      <c r="AF295" s="7" t="e">
        <f>#REF!*0.8</f>
        <v>#REF!</v>
      </c>
      <c r="AG295" s="2">
        <v>60</v>
      </c>
      <c r="AH295" s="8" t="e">
        <f>((AG295)*(H295/100))</f>
        <v>#DIV/0!</v>
      </c>
      <c r="AI295" s="7" t="e">
        <f>AG295/AH295</f>
        <v>#DIV/0!</v>
      </c>
      <c r="AO295" s="20" t="s">
        <v>1054</v>
      </c>
      <c r="AP295" s="10">
        <v>0.17</v>
      </c>
      <c r="AQ295" s="10">
        <v>3.0000000000000001E-3</v>
      </c>
      <c r="AR295" s="10">
        <v>4.8000000000000001E-2</v>
      </c>
      <c r="AS295" s="10">
        <v>3.0000000000000001E-3</v>
      </c>
      <c r="AT295" s="10" t="s">
        <v>121</v>
      </c>
      <c r="AU295" s="10">
        <v>3.0000000000000001E-3</v>
      </c>
      <c r="AV295" s="10">
        <v>3.4000000000000002E-2</v>
      </c>
      <c r="AW295" s="10">
        <v>2E-3</v>
      </c>
      <c r="AX295" s="10">
        <v>5.0000000000000001E-3</v>
      </c>
      <c r="AY295" s="10">
        <v>1E-3</v>
      </c>
      <c r="AZ295" s="10">
        <v>0.152</v>
      </c>
      <c r="BA295" s="10">
        <v>4.0000000000000001E-3</v>
      </c>
      <c r="BB295" s="10">
        <v>0.115</v>
      </c>
      <c r="BC295" s="10">
        <v>3.0000000000000001E-3</v>
      </c>
      <c r="BD295" s="10">
        <v>5.26</v>
      </c>
      <c r="BE295" s="10">
        <v>3.5999999999999997E-2</v>
      </c>
      <c r="BF295" s="10" t="s">
        <v>121</v>
      </c>
      <c r="BG295" s="10">
        <v>2E-3</v>
      </c>
      <c r="BH295" s="10">
        <v>2.028</v>
      </c>
      <c r="BI295" s="10">
        <v>0.75600000000000001</v>
      </c>
      <c r="BJ295" s="10">
        <v>8.0000000000000002E-3</v>
      </c>
      <c r="BK295" s="10">
        <v>2E-3</v>
      </c>
      <c r="BL295" s="10" t="s">
        <v>121</v>
      </c>
      <c r="BM295" s="10">
        <v>2E-3</v>
      </c>
      <c r="BN295" s="10">
        <v>0.123</v>
      </c>
      <c r="BO295" s="10">
        <v>7.0000000000000001E-3</v>
      </c>
      <c r="BP295" s="10">
        <v>68.057000000000002</v>
      </c>
      <c r="BQ295" s="10">
        <v>0.128</v>
      </c>
      <c r="BR295" s="10">
        <v>3.0000000000000001E-3</v>
      </c>
      <c r="BS295" s="10">
        <v>1E-3</v>
      </c>
      <c r="BT295" s="10">
        <v>11.487</v>
      </c>
      <c r="BU295" s="10">
        <v>0.126</v>
      </c>
      <c r="BV295" s="10">
        <v>1.1830000000000001</v>
      </c>
      <c r="BW295" s="10">
        <v>2.5000000000000001E-2</v>
      </c>
      <c r="BX295" s="10" t="s">
        <v>121</v>
      </c>
      <c r="BY295" s="10">
        <v>1.0999999999999999E-2</v>
      </c>
      <c r="BZ295" s="10">
        <v>1.218</v>
      </c>
      <c r="CA295" s="10">
        <v>3.5000000000000003E-2</v>
      </c>
      <c r="CB295" s="10" t="s">
        <v>121</v>
      </c>
      <c r="CC295" s="10">
        <v>9.1289999999999996</v>
      </c>
      <c r="CD295" s="10">
        <v>0.36499999999999999</v>
      </c>
      <c r="CE295" s="10">
        <v>0.01</v>
      </c>
      <c r="CF295" s="10">
        <v>5.0000000000000001E-3</v>
      </c>
      <c r="CG295" s="10">
        <v>1E-3</v>
      </c>
      <c r="CH295" s="10" t="s">
        <v>121</v>
      </c>
      <c r="CI295" s="10">
        <v>2E-3</v>
      </c>
      <c r="CJ295" s="10">
        <v>0.28299999999999997</v>
      </c>
      <c r="CK295" s="10">
        <v>6.7000000000000004E-2</v>
      </c>
      <c r="CL295" s="10" t="s">
        <v>121</v>
      </c>
      <c r="CM295" s="10">
        <v>2E-3</v>
      </c>
      <c r="CN295" s="10">
        <v>5.0000000000000001E-3</v>
      </c>
      <c r="CO295" s="10">
        <v>1E-3</v>
      </c>
      <c r="CP295" s="10">
        <v>1.637</v>
      </c>
      <c r="CQ295" s="10">
        <v>3.9E-2</v>
      </c>
      <c r="CR295" s="10" t="s">
        <v>121</v>
      </c>
      <c r="CS295" s="10">
        <v>2E-3</v>
      </c>
      <c r="CT295" s="10">
        <v>5.8390000000000004</v>
      </c>
      <c r="CU295" s="10">
        <v>0.28000000000000003</v>
      </c>
      <c r="CV295" s="10">
        <v>0.02</v>
      </c>
      <c r="CW295" s="10">
        <v>1E-3</v>
      </c>
      <c r="CX295" s="10">
        <v>0.59899999999999998</v>
      </c>
      <c r="CY295" s="10">
        <v>1.7000000000000001E-2</v>
      </c>
      <c r="CZ295" s="10" t="s">
        <v>121</v>
      </c>
      <c r="DA295" s="10">
        <v>2E-3</v>
      </c>
      <c r="DB295" s="10">
        <v>8.1000000000000003E-2</v>
      </c>
      <c r="DC295" s="10">
        <v>6.0000000000000001E-3</v>
      </c>
      <c r="DD295" s="10" t="s">
        <v>121</v>
      </c>
      <c r="DE295" s="10">
        <v>1.4999999999999999E-2</v>
      </c>
      <c r="DF295" s="10">
        <v>1.2390000000000001</v>
      </c>
      <c r="DG295" s="10">
        <v>1.0999999999999999E-2</v>
      </c>
      <c r="DH295" s="10">
        <v>1.6E-2</v>
      </c>
      <c r="DI295" s="98">
        <v>1E-3</v>
      </c>
      <c r="DJ295" s="10">
        <v>7.0000000000000001E-3</v>
      </c>
      <c r="DK295" s="10">
        <v>1E-3</v>
      </c>
      <c r="DL295" s="61" t="str">
        <f t="shared" si="5"/>
        <v>DK III 2526 2 25.01.2022</v>
      </c>
      <c r="DM295" s="10">
        <v>0.21728168632098199</v>
      </c>
      <c r="DN295" s="10">
        <v>1.07449224793315E-2</v>
      </c>
      <c r="DO295" s="10">
        <v>3.3763138944386799E-3</v>
      </c>
      <c r="DP295" s="10">
        <v>6.2583450184521897E-2</v>
      </c>
      <c r="DQ295" s="10">
        <v>0.98231159280816804</v>
      </c>
      <c r="DR295" s="10">
        <v>0.47944788736465799</v>
      </c>
      <c r="DS295" s="10">
        <v>2.3901585852058899E-2</v>
      </c>
      <c r="DT295" s="10">
        <v>-4.2168896831513104E-3</v>
      </c>
      <c r="DU295" s="10">
        <v>3.66232150882688E-3</v>
      </c>
      <c r="DV295" s="10">
        <v>0.39207963530906598</v>
      </c>
      <c r="DW295" s="10">
        <v>-7.6058078391880099E-3</v>
      </c>
      <c r="DX295" s="10">
        <v>0.27474002900043099</v>
      </c>
      <c r="DY295" s="10">
        <v>0.217926123506131</v>
      </c>
      <c r="DZ295" s="10">
        <v>368.47353142147102</v>
      </c>
      <c r="EA295" s="10">
        <v>844.33202194298497</v>
      </c>
      <c r="EB295" s="10">
        <v>0.422279113983768</v>
      </c>
    </row>
    <row r="296" spans="1:190">
      <c r="A296" s="11">
        <v>44586</v>
      </c>
      <c r="B296" s="64"/>
      <c r="C296" s="25" t="s">
        <v>1046</v>
      </c>
      <c r="H296" s="3" t="e">
        <f>((F296)/(E296/100))</f>
        <v>#DIV/0!</v>
      </c>
      <c r="I296" s="4" t="e">
        <f>E296/F296</f>
        <v>#DIV/0!</v>
      </c>
      <c r="J296" s="4" t="e">
        <f>100/G296</f>
        <v>#DIV/0!</v>
      </c>
      <c r="N296" s="37" t="e">
        <f>M296/(K296/100)</f>
        <v>#DIV/0!</v>
      </c>
      <c r="O296" s="37" t="e">
        <f>N296/J296</f>
        <v>#DIV/0!</v>
      </c>
      <c r="P296" s="5" t="e">
        <f>M296/(L296/100)</f>
        <v>#DIV/0!</v>
      </c>
      <c r="Q296" s="5" t="e">
        <f>P296*I296</f>
        <v>#DIV/0!</v>
      </c>
      <c r="U296" s="15" t="e">
        <f>100-(T296-R296)/S296*100</f>
        <v>#DIV/0!</v>
      </c>
      <c r="AB296" s="14" t="e">
        <f>((AE296-AC296)*(1000/AD296))*1000</f>
        <v>#DIV/0!</v>
      </c>
      <c r="AF296" s="7" t="e">
        <f>#REF!*0.8</f>
        <v>#REF!</v>
      </c>
      <c r="AH296" s="8" t="e">
        <f>((AG296)*(H296/100))</f>
        <v>#DIV/0!</v>
      </c>
      <c r="AI296" s="7" t="e">
        <f>AG296/AH296</f>
        <v>#DIV/0!</v>
      </c>
      <c r="AO296" s="20" t="s">
        <v>1046</v>
      </c>
      <c r="DI296" s="99"/>
      <c r="DL296" s="61">
        <f t="shared" si="5"/>
        <v>0</v>
      </c>
    </row>
    <row r="297" spans="1:190">
      <c r="A297" s="11">
        <v>44586</v>
      </c>
      <c r="B297" s="64"/>
      <c r="C297" s="25" t="s">
        <v>1047</v>
      </c>
      <c r="H297" s="3" t="e">
        <f>((F297)/(E297/100))</f>
        <v>#DIV/0!</v>
      </c>
      <c r="I297" s="4" t="e">
        <f>E297/F297</f>
        <v>#DIV/0!</v>
      </c>
      <c r="J297" s="4" t="e">
        <f>100/G297</f>
        <v>#DIV/0!</v>
      </c>
      <c r="N297" s="37" t="e">
        <f>M297/(K297/100)</f>
        <v>#DIV/0!</v>
      </c>
      <c r="O297" s="37" t="e">
        <f>N297/J297</f>
        <v>#DIV/0!</v>
      </c>
      <c r="P297" s="5" t="e">
        <f>M297/(L297/100)</f>
        <v>#DIV/0!</v>
      </c>
      <c r="Q297" s="5" t="e">
        <f>P297*I297</f>
        <v>#DIV/0!</v>
      </c>
      <c r="U297" s="15" t="e">
        <f>100-(T297-R297)/S297*100</f>
        <v>#DIV/0!</v>
      </c>
      <c r="AB297" s="14" t="e">
        <f>((AE297-AC297)*(1000/AD297))*1000</f>
        <v>#DIV/0!</v>
      </c>
      <c r="AF297" s="7" t="e">
        <f>#REF!*0.8</f>
        <v>#REF!</v>
      </c>
      <c r="AH297" s="8" t="e">
        <f>((AG297)*(H297/100))</f>
        <v>#DIV/0!</v>
      </c>
      <c r="AI297" s="7" t="e">
        <f>AG297/AH297</f>
        <v>#DIV/0!</v>
      </c>
      <c r="AO297" s="20" t="s">
        <v>1047</v>
      </c>
      <c r="DI297" s="99"/>
      <c r="DL297" s="61">
        <f t="shared" si="5"/>
        <v>0</v>
      </c>
    </row>
    <row r="298" spans="1:190">
      <c r="A298" s="11">
        <v>44586</v>
      </c>
      <c r="B298" s="64"/>
      <c r="C298" s="25" t="s">
        <v>1048</v>
      </c>
      <c r="H298" s="3" t="e">
        <f>((F298)/(E298/100))</f>
        <v>#DIV/0!</v>
      </c>
      <c r="I298" s="4" t="e">
        <f>E298/F298</f>
        <v>#DIV/0!</v>
      </c>
      <c r="J298" s="4" t="e">
        <f>100/G298</f>
        <v>#DIV/0!</v>
      </c>
      <c r="N298" s="37" t="e">
        <f>M298/(K298/100)</f>
        <v>#DIV/0!</v>
      </c>
      <c r="O298" s="37" t="e">
        <f>N298/J298</f>
        <v>#DIV/0!</v>
      </c>
      <c r="P298" s="5" t="e">
        <f>M298/(L298/100)</f>
        <v>#DIV/0!</v>
      </c>
      <c r="Q298" s="5" t="e">
        <f>P298*I298</f>
        <v>#DIV/0!</v>
      </c>
      <c r="U298" s="15" t="e">
        <f>100-(T298-R298)/S298*100</f>
        <v>#DIV/0!</v>
      </c>
      <c r="AB298" s="14" t="e">
        <f>((AE298-AC298)*(1000/AD298))*1000</f>
        <v>#DIV/0!</v>
      </c>
      <c r="AF298" s="7" t="e">
        <f>#REF!*0.8</f>
        <v>#REF!</v>
      </c>
      <c r="AH298" s="8" t="e">
        <f>((AG298)*(H298/100))</f>
        <v>#DIV/0!</v>
      </c>
      <c r="AI298" s="7" t="e">
        <f>AG298/AH298</f>
        <v>#DIV/0!</v>
      </c>
      <c r="AO298" s="20" t="s">
        <v>1048</v>
      </c>
      <c r="DI298" s="99"/>
      <c r="DL298" s="61">
        <f t="shared" si="5"/>
        <v>0</v>
      </c>
    </row>
    <row r="299" spans="1:190">
      <c r="A299" s="11">
        <v>44586</v>
      </c>
      <c r="B299" s="64" t="s">
        <v>1051</v>
      </c>
      <c r="C299" s="25" t="s">
        <v>125</v>
      </c>
      <c r="D299" s="21">
        <v>39</v>
      </c>
      <c r="E299" s="2">
        <v>100</v>
      </c>
      <c r="F299" s="2">
        <v>61</v>
      </c>
      <c r="H299" s="3">
        <f>((F299)/(E299/100))</f>
        <v>61</v>
      </c>
      <c r="I299" s="4">
        <f>E299/F299</f>
        <v>1.639344262295082</v>
      </c>
      <c r="J299" s="4" t="e">
        <f>100/G299</f>
        <v>#DIV/0!</v>
      </c>
      <c r="N299" s="37" t="e">
        <f>M299/(K299/100)</f>
        <v>#DIV/0!</v>
      </c>
      <c r="O299" s="37" t="e">
        <f>N299/J299</f>
        <v>#DIV/0!</v>
      </c>
      <c r="P299" s="5" t="e">
        <f>M299/(L299/100)</f>
        <v>#DIV/0!</v>
      </c>
      <c r="Q299" s="5" t="e">
        <f>P299*I299</f>
        <v>#DIV/0!</v>
      </c>
      <c r="U299" s="15" t="e">
        <f>100-(T299-R299)/S299*100</f>
        <v>#DIV/0!</v>
      </c>
      <c r="V299" s="21">
        <v>4.4660000000000002</v>
      </c>
      <c r="X299" s="2">
        <v>12.32</v>
      </c>
      <c r="Y299" s="2">
        <v>13.22</v>
      </c>
      <c r="Z299" s="21">
        <v>2618</v>
      </c>
      <c r="AB299" s="14" t="e">
        <f>((AE299-AC299)*(1000/AD299))*1000</f>
        <v>#DIV/0!</v>
      </c>
      <c r="AF299" s="7" t="e">
        <f>#REF!*0.8</f>
        <v>#REF!</v>
      </c>
      <c r="AG299" s="2">
        <v>165</v>
      </c>
      <c r="AH299" s="8">
        <f>((AG299)*(H299/100))</f>
        <v>100.64999999999999</v>
      </c>
      <c r="AI299" s="7">
        <f>AG299/AH299</f>
        <v>1.639344262295082</v>
      </c>
      <c r="AJ299" s="6">
        <v>55.79</v>
      </c>
      <c r="AK299" s="2">
        <v>0.98199999999999998</v>
      </c>
      <c r="AO299" s="20" t="s">
        <v>1052</v>
      </c>
      <c r="DI299" s="99"/>
      <c r="DL299" s="61">
        <f t="shared" si="5"/>
        <v>0</v>
      </c>
    </row>
    <row r="300" spans="1:190">
      <c r="A300" s="11">
        <v>44587</v>
      </c>
      <c r="B300" s="64">
        <v>1</v>
      </c>
      <c r="C300" s="25" t="s">
        <v>741</v>
      </c>
      <c r="H300" s="3" t="e">
        <f>((F300)/(E300/100))</f>
        <v>#DIV/0!</v>
      </c>
      <c r="I300" s="4" t="e">
        <f>E300/F300</f>
        <v>#DIV/0!</v>
      </c>
      <c r="J300" s="4" t="e">
        <f>100/G300</f>
        <v>#DIV/0!</v>
      </c>
      <c r="N300" s="37" t="e">
        <f>M300/(K300/100)</f>
        <v>#DIV/0!</v>
      </c>
      <c r="O300" s="37" t="e">
        <f>N300/J300</f>
        <v>#DIV/0!</v>
      </c>
      <c r="P300" s="5" t="e">
        <f>M300/(L300/100)</f>
        <v>#DIV/0!</v>
      </c>
      <c r="Q300" s="5" t="e">
        <f>P300*I300</f>
        <v>#DIV/0!</v>
      </c>
      <c r="U300" s="15" t="e">
        <f>100-(T300-R300)/S300*100</f>
        <v>#DIV/0!</v>
      </c>
      <c r="X300" s="2">
        <v>12.6</v>
      </c>
      <c r="Y300" s="2">
        <v>17.84</v>
      </c>
      <c r="Z300" s="21">
        <v>3163</v>
      </c>
      <c r="AB300" s="14" t="e">
        <f>((AE300-AC300)*(1000/AD300))*1000</f>
        <v>#DIV/0!</v>
      </c>
      <c r="AF300" s="7" t="e">
        <f>#REF!*0.8</f>
        <v>#REF!</v>
      </c>
      <c r="AH300" s="8" t="e">
        <f>((AG300)*(H300/100))</f>
        <v>#DIV/0!</v>
      </c>
      <c r="AI300" s="7" t="e">
        <f>AG300/AH300</f>
        <v>#DIV/0!</v>
      </c>
      <c r="DI300" s="99"/>
      <c r="DL300" s="61">
        <f t="shared" si="5"/>
        <v>0</v>
      </c>
    </row>
    <row r="301" spans="1:190">
      <c r="A301" s="11">
        <v>44587</v>
      </c>
      <c r="B301" s="64">
        <v>2</v>
      </c>
      <c r="C301" s="25" t="s">
        <v>741</v>
      </c>
      <c r="H301" s="3" t="e">
        <f>((F301)/(E301/100))</f>
        <v>#DIV/0!</v>
      </c>
      <c r="I301" s="4" t="e">
        <f>E301/F301</f>
        <v>#DIV/0!</v>
      </c>
      <c r="J301" s="4" t="e">
        <f>100/G301</f>
        <v>#DIV/0!</v>
      </c>
      <c r="N301" s="37" t="e">
        <f>M301/(K301/100)</f>
        <v>#DIV/0!</v>
      </c>
      <c r="O301" s="37" t="e">
        <f>N301/J301</f>
        <v>#DIV/0!</v>
      </c>
      <c r="P301" s="5" t="e">
        <f>M301/(L301/100)</f>
        <v>#DIV/0!</v>
      </c>
      <c r="Q301" s="5" t="e">
        <f>P301*I301</f>
        <v>#DIV/0!</v>
      </c>
      <c r="U301" s="15" t="e">
        <f>100-(T301-R301)/S301*100</f>
        <v>#DIV/0!</v>
      </c>
      <c r="X301" s="2">
        <v>11.99</v>
      </c>
      <c r="Y301" s="2">
        <v>34.200000000000003</v>
      </c>
      <c r="Z301" s="21">
        <v>9737</v>
      </c>
      <c r="AB301" s="14" t="e">
        <f>((AE301-AC301)*(1000/AD301))*1000</f>
        <v>#DIV/0!</v>
      </c>
      <c r="AF301" s="7" t="e">
        <f>#REF!*0.8</f>
        <v>#REF!</v>
      </c>
      <c r="AH301" s="8" t="e">
        <f>((AG301)*(H301/100))</f>
        <v>#DIV/0!</v>
      </c>
      <c r="AI301" s="7" t="e">
        <f>AG301/AH301</f>
        <v>#DIV/0!</v>
      </c>
      <c r="AP301" s="10">
        <v>4.4999999999999998E-2</v>
      </c>
      <c r="AQ301" s="10">
        <v>1E-3</v>
      </c>
      <c r="AR301" s="10">
        <v>5.8999999999999997E-2</v>
      </c>
      <c r="AS301" s="10">
        <v>3.0000000000000001E-3</v>
      </c>
      <c r="AT301" s="10">
        <v>8.0000000000000002E-3</v>
      </c>
      <c r="AU301" s="10">
        <v>2E-3</v>
      </c>
      <c r="AV301" s="10">
        <v>1.4999999999999999E-2</v>
      </c>
      <c r="AW301" s="10">
        <v>1E-3</v>
      </c>
      <c r="AX301" s="10" t="s">
        <v>121</v>
      </c>
      <c r="AY301" s="10">
        <v>2E-3</v>
      </c>
      <c r="AZ301" s="10">
        <v>2.4E-2</v>
      </c>
      <c r="BA301" s="10">
        <v>2E-3</v>
      </c>
      <c r="BB301" s="10">
        <v>0.14499999999999999</v>
      </c>
      <c r="BC301" s="10">
        <v>3.0000000000000001E-3</v>
      </c>
      <c r="BD301" s="10">
        <v>2.3319999999999999</v>
      </c>
      <c r="BE301" s="10">
        <v>1.9E-2</v>
      </c>
      <c r="BF301" s="10" t="s">
        <v>121</v>
      </c>
      <c r="BG301" s="10">
        <v>2E-3</v>
      </c>
      <c r="BH301" s="10">
        <v>2.4820000000000002</v>
      </c>
      <c r="BI301" s="10">
        <v>0.76100000000000001</v>
      </c>
      <c r="BJ301" s="10" t="s">
        <v>121</v>
      </c>
      <c r="BK301" s="10">
        <v>2E-3</v>
      </c>
      <c r="BL301" s="10" t="s">
        <v>121</v>
      </c>
      <c r="BM301" s="10">
        <v>2E-3</v>
      </c>
      <c r="BN301" s="10">
        <v>7.2999999999999995E-2</v>
      </c>
      <c r="BO301" s="10">
        <v>5.0000000000000001E-3</v>
      </c>
      <c r="BP301" s="10">
        <v>73.078999999999994</v>
      </c>
      <c r="BQ301" s="10">
        <v>9.7000000000000003E-2</v>
      </c>
      <c r="BR301" s="10" t="s">
        <v>121</v>
      </c>
      <c r="BS301" s="10">
        <v>2E-3</v>
      </c>
      <c r="BT301" s="10">
        <v>11.632999999999999</v>
      </c>
      <c r="BU301" s="10">
        <v>0.112</v>
      </c>
      <c r="BV301" s="10">
        <v>0.82599999999999996</v>
      </c>
      <c r="BW301" s="10">
        <v>0.02</v>
      </c>
      <c r="BX301" s="10" t="s">
        <v>121</v>
      </c>
      <c r="BY301" s="10">
        <v>7.0000000000000001E-3</v>
      </c>
      <c r="BZ301" s="10">
        <v>0.46899999999999997</v>
      </c>
      <c r="CA301" s="10">
        <v>2.1999999999999999E-2</v>
      </c>
      <c r="CB301" s="10" t="s">
        <v>121</v>
      </c>
      <c r="CC301" s="10">
        <v>9.9779999999999998</v>
      </c>
      <c r="CD301" s="10">
        <v>5.1999999999999998E-2</v>
      </c>
      <c r="CE301" s="10">
        <v>5.0000000000000001E-3</v>
      </c>
      <c r="CF301" s="10" t="s">
        <v>121</v>
      </c>
      <c r="CG301" s="10">
        <v>2E-3</v>
      </c>
      <c r="CH301" s="10" t="s">
        <v>121</v>
      </c>
      <c r="CI301" s="10">
        <v>2E-3</v>
      </c>
      <c r="CJ301" s="10">
        <v>0.76800000000000002</v>
      </c>
      <c r="CK301" s="10">
        <v>7.1999999999999995E-2</v>
      </c>
      <c r="CL301" s="10" t="s">
        <v>121</v>
      </c>
      <c r="CM301" s="10">
        <v>2E-3</v>
      </c>
      <c r="CN301" s="10" t="s">
        <v>121</v>
      </c>
      <c r="CO301" s="10">
        <v>2E-3</v>
      </c>
      <c r="CP301" s="10">
        <v>1.4259999999999999</v>
      </c>
      <c r="CQ301" s="10">
        <v>3.5000000000000003E-2</v>
      </c>
      <c r="CR301" s="10" t="s">
        <v>121</v>
      </c>
      <c r="CS301" s="10">
        <v>2E-3</v>
      </c>
      <c r="CT301" s="10">
        <v>5.7160000000000002</v>
      </c>
      <c r="CU301" s="10">
        <v>0.26100000000000001</v>
      </c>
      <c r="CV301" s="10">
        <v>2.5000000000000001E-2</v>
      </c>
      <c r="CW301" s="10">
        <v>1E-3</v>
      </c>
      <c r="CX301" s="10">
        <v>0.47499999999999998</v>
      </c>
      <c r="CY301" s="10">
        <v>1.2999999999999999E-2</v>
      </c>
      <c r="CZ301" s="10" t="s">
        <v>121</v>
      </c>
      <c r="DA301" s="10">
        <v>2E-3</v>
      </c>
      <c r="DB301" s="10">
        <v>4.1000000000000002E-2</v>
      </c>
      <c r="DC301" s="10">
        <v>4.0000000000000001E-3</v>
      </c>
      <c r="DD301" s="10" t="s">
        <v>121</v>
      </c>
      <c r="DE301" s="10">
        <v>5.0000000000000001E-3</v>
      </c>
      <c r="DF301" s="10">
        <v>0.29199999999999998</v>
      </c>
      <c r="DG301" s="10">
        <v>4.0000000000000001E-3</v>
      </c>
      <c r="DH301" s="10">
        <v>8.9999999999999993E-3</v>
      </c>
      <c r="DI301" s="98">
        <v>1E-3</v>
      </c>
      <c r="DJ301" s="10">
        <v>5.0000000000000001E-3</v>
      </c>
      <c r="DK301" s="10">
        <v>1E-3</v>
      </c>
      <c r="DL301" s="61" t="str">
        <f t="shared" si="5"/>
        <v>DK III 2600 26.01.2022</v>
      </c>
      <c r="DM301" s="10">
        <v>0.232551279051955</v>
      </c>
      <c r="DN301" s="10">
        <v>-7.82089806565372E-3</v>
      </c>
      <c r="DO301" s="10">
        <v>1.1961212016101799E-2</v>
      </c>
      <c r="DP301" s="10">
        <v>2.6714951839640101E-2</v>
      </c>
      <c r="DQ301" s="10">
        <v>0.251915837153253</v>
      </c>
      <c r="DR301" s="10">
        <v>-8.7852020328520103E-2</v>
      </c>
      <c r="DS301" s="10">
        <v>3.5575704758157002E-2</v>
      </c>
      <c r="DT301" s="10">
        <v>1.42403867071102E-4</v>
      </c>
      <c r="DU301" s="10">
        <v>4.4084534589508796E-3</v>
      </c>
      <c r="DV301" s="10">
        <v>0.328364878762409</v>
      </c>
      <c r="DW301" s="10">
        <v>-3.94913642340462E-2</v>
      </c>
      <c r="DX301" s="10">
        <v>6.5873805909436603E-2</v>
      </c>
      <c r="DY301" s="10">
        <v>-0.59599972828158798</v>
      </c>
      <c r="DZ301" s="10">
        <v>345.56872777254699</v>
      </c>
      <c r="EA301" s="10">
        <v>740.83767745049499</v>
      </c>
      <c r="EB301" s="10">
        <v>0.25285067407439898</v>
      </c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</row>
    <row r="302" spans="1:190">
      <c r="A302" s="11">
        <v>44587</v>
      </c>
      <c r="B302" s="64">
        <v>3</v>
      </c>
      <c r="C302" s="25" t="s">
        <v>741</v>
      </c>
      <c r="H302" s="3" t="e">
        <f>((F302)/(E302/100))</f>
        <v>#DIV/0!</v>
      </c>
      <c r="I302" s="4" t="e">
        <f>E302/F302</f>
        <v>#DIV/0!</v>
      </c>
      <c r="J302" s="4" t="e">
        <f>100/G302</f>
        <v>#DIV/0!</v>
      </c>
      <c r="N302" s="37" t="e">
        <f>M302/(K302/100)</f>
        <v>#DIV/0!</v>
      </c>
      <c r="O302" s="37" t="e">
        <f>N302/J302</f>
        <v>#DIV/0!</v>
      </c>
      <c r="P302" s="5" t="e">
        <f>M302/(L302/100)</f>
        <v>#DIV/0!</v>
      </c>
      <c r="Q302" s="5" t="e">
        <f>P302*I302</f>
        <v>#DIV/0!</v>
      </c>
      <c r="U302" s="15" t="e">
        <f>100-(T302-R302)/S302*100</f>
        <v>#DIV/0!</v>
      </c>
      <c r="X302" s="2">
        <v>12.5</v>
      </c>
      <c r="Y302" s="2">
        <v>17.59</v>
      </c>
      <c r="Z302" s="21">
        <v>2976</v>
      </c>
      <c r="AB302" s="14" t="e">
        <f>((AE302-AC302)*(1000/AD302))*1000</f>
        <v>#DIV/0!</v>
      </c>
      <c r="AF302" s="7" t="e">
        <f>#REF!*0.8</f>
        <v>#REF!</v>
      </c>
      <c r="AH302" s="8" t="e">
        <f>((AG302)*(H302/100))</f>
        <v>#DIV/0!</v>
      </c>
      <c r="AI302" s="7" t="e">
        <f>AG302/AH302</f>
        <v>#DIV/0!</v>
      </c>
      <c r="AP302" s="10">
        <v>0.35699999999999998</v>
      </c>
      <c r="AQ302" s="10">
        <v>5.0000000000000001E-3</v>
      </c>
      <c r="AR302" s="10" t="s">
        <v>121</v>
      </c>
      <c r="AS302" s="10">
        <v>4.0000000000000001E-3</v>
      </c>
      <c r="AT302" s="10">
        <v>0.10299999999999999</v>
      </c>
      <c r="AU302" s="10">
        <v>4.0000000000000001E-3</v>
      </c>
      <c r="AV302" s="10">
        <v>8.5000000000000006E-2</v>
      </c>
      <c r="AW302" s="10">
        <v>3.0000000000000001E-3</v>
      </c>
      <c r="AX302" s="10">
        <v>0.03</v>
      </c>
      <c r="AY302" s="10">
        <v>2E-3</v>
      </c>
      <c r="AZ302" s="10">
        <v>0.01</v>
      </c>
      <c r="BA302" s="10">
        <v>2E-3</v>
      </c>
      <c r="BB302" s="10">
        <v>0.109</v>
      </c>
      <c r="BC302" s="10">
        <v>3.0000000000000001E-3</v>
      </c>
      <c r="BD302" s="10">
        <v>0.36199999999999999</v>
      </c>
      <c r="BE302" s="10">
        <v>0.01</v>
      </c>
      <c r="BF302" s="10" t="s">
        <v>121</v>
      </c>
      <c r="BG302" s="10">
        <v>3.0000000000000001E-3</v>
      </c>
      <c r="BH302" s="10" t="s">
        <v>121</v>
      </c>
      <c r="BI302" s="10">
        <v>3.8439999999999999</v>
      </c>
      <c r="BJ302" s="10" t="s">
        <v>121</v>
      </c>
      <c r="BK302" s="10">
        <v>5.0000000000000001E-3</v>
      </c>
      <c r="BL302" s="10" t="s">
        <v>121</v>
      </c>
      <c r="BM302" s="10">
        <v>2E-3</v>
      </c>
      <c r="BN302" s="10" t="s">
        <v>121</v>
      </c>
      <c r="BO302" s="10">
        <v>1.2E-2</v>
      </c>
      <c r="BP302" s="10">
        <v>60.031999999999996</v>
      </c>
      <c r="BQ302" s="10">
        <v>0.17599999999999999</v>
      </c>
      <c r="BR302" s="10" t="s">
        <v>121</v>
      </c>
      <c r="BS302" s="10">
        <v>2E-3</v>
      </c>
      <c r="BT302" s="10">
        <v>1.1040000000000001</v>
      </c>
      <c r="BU302" s="10">
        <v>0.05</v>
      </c>
      <c r="BV302" s="10">
        <v>27</v>
      </c>
      <c r="BW302" s="10">
        <v>0.44400000000000001</v>
      </c>
      <c r="BX302" s="10" t="s">
        <v>121</v>
      </c>
      <c r="BY302" s="10">
        <v>4.0000000000000001E-3</v>
      </c>
      <c r="BZ302" s="10">
        <v>3.26</v>
      </c>
      <c r="CA302" s="10">
        <v>5.5E-2</v>
      </c>
      <c r="CB302" s="10" t="s">
        <v>121</v>
      </c>
      <c r="CC302" s="10">
        <v>30.491</v>
      </c>
      <c r="CD302" s="10" t="s">
        <v>121</v>
      </c>
      <c r="CE302" s="10">
        <v>6.0000000000000001E-3</v>
      </c>
      <c r="CF302" s="10" t="s">
        <v>121</v>
      </c>
      <c r="CG302" s="10">
        <v>2E-3</v>
      </c>
      <c r="CH302" s="10" t="s">
        <v>121</v>
      </c>
      <c r="CI302" s="10">
        <v>2E-3</v>
      </c>
      <c r="CJ302" s="10" t="s">
        <v>121</v>
      </c>
      <c r="CK302" s="10">
        <v>0.23499999999999999</v>
      </c>
      <c r="CL302" s="10" t="s">
        <v>121</v>
      </c>
      <c r="CM302" s="10">
        <v>2E-3</v>
      </c>
      <c r="CN302" s="10">
        <v>1.0999999999999999E-2</v>
      </c>
      <c r="CO302" s="10">
        <v>1E-3</v>
      </c>
      <c r="CP302" s="10">
        <v>3.129</v>
      </c>
      <c r="CQ302" s="10">
        <v>0.10100000000000001</v>
      </c>
      <c r="CR302" s="10" t="s">
        <v>121</v>
      </c>
      <c r="CS302" s="10">
        <v>2E-3</v>
      </c>
      <c r="CT302" s="10">
        <v>1.7230000000000001</v>
      </c>
      <c r="CU302" s="10">
        <v>0.39800000000000002</v>
      </c>
      <c r="CV302" s="10">
        <v>6.0000000000000001E-3</v>
      </c>
      <c r="CW302" s="10">
        <v>1E-3</v>
      </c>
      <c r="CX302" s="10">
        <v>6.8000000000000005E-2</v>
      </c>
      <c r="CY302" s="10">
        <v>6.0000000000000001E-3</v>
      </c>
      <c r="CZ302" s="10" t="s">
        <v>121</v>
      </c>
      <c r="DA302" s="10">
        <v>3.0000000000000001E-3</v>
      </c>
      <c r="DB302" s="10" t="s">
        <v>121</v>
      </c>
      <c r="DC302" s="10">
        <v>3.0000000000000001E-3</v>
      </c>
      <c r="DD302" s="10">
        <v>6.7000000000000004E-2</v>
      </c>
      <c r="DE302" s="10">
        <v>1.2E-2</v>
      </c>
      <c r="DF302" s="10">
        <v>2.113</v>
      </c>
      <c r="DG302" s="10">
        <v>0.02</v>
      </c>
      <c r="DH302" s="10">
        <v>2E-3</v>
      </c>
      <c r="DI302" s="98">
        <v>1E-3</v>
      </c>
      <c r="DJ302" s="10">
        <v>0.214</v>
      </c>
      <c r="DK302" s="10">
        <v>2E-3</v>
      </c>
      <c r="DL302" s="61" t="str">
        <f t="shared" si="5"/>
        <v>NL 689393 26.01.2022</v>
      </c>
      <c r="DM302" s="10"/>
      <c r="DN302" s="10"/>
      <c r="DO302" s="10"/>
      <c r="DP302" s="10"/>
      <c r="DQ302" s="10"/>
      <c r="DR302" s="10"/>
      <c r="DS302" s="10"/>
      <c r="DT302" s="10"/>
      <c r="DU302" s="10"/>
      <c r="DV302" s="10"/>
      <c r="DW302" s="10"/>
      <c r="DX302" s="10"/>
      <c r="DY302" s="10"/>
      <c r="DZ302" s="10"/>
      <c r="EA302" s="10"/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</row>
    <row r="303" spans="1:190">
      <c r="A303" s="11">
        <v>44587</v>
      </c>
      <c r="B303" s="64">
        <v>1</v>
      </c>
      <c r="C303" s="25" t="s">
        <v>859</v>
      </c>
      <c r="H303" s="3" t="e">
        <f>((F303)/(E303/100))</f>
        <v>#DIV/0!</v>
      </c>
      <c r="I303" s="4" t="e">
        <f>E303/F303</f>
        <v>#DIV/0!</v>
      </c>
      <c r="J303" s="4" t="e">
        <f>100/G303</f>
        <v>#DIV/0!</v>
      </c>
      <c r="N303" s="37" t="e">
        <f>M303/(K303/100)</f>
        <v>#DIV/0!</v>
      </c>
      <c r="O303" s="37" t="e">
        <f>N303/J303</f>
        <v>#DIV/0!</v>
      </c>
      <c r="P303" s="5" t="e">
        <f>M303/(L303/100)</f>
        <v>#DIV/0!</v>
      </c>
      <c r="Q303" s="5" t="e">
        <f>P303*I303</f>
        <v>#DIV/0!</v>
      </c>
      <c r="U303" s="15" t="e">
        <f>100-(T303-R303)/S303*100</f>
        <v>#DIV/0!</v>
      </c>
      <c r="V303" s="21">
        <v>19.2</v>
      </c>
      <c r="X303" s="2">
        <v>8.61</v>
      </c>
      <c r="Y303" s="2">
        <v>22.5</v>
      </c>
      <c r="Z303" s="21">
        <v>7456</v>
      </c>
      <c r="AB303" s="14" t="e">
        <f>((AE303-AC303)*(1000/AD303))*1000</f>
        <v>#DIV/0!</v>
      </c>
      <c r="AF303" s="7" t="e">
        <f>#REF!*0.8</f>
        <v>#REF!</v>
      </c>
      <c r="AH303" s="8" t="e">
        <f>((AG303)*(H303/100))</f>
        <v>#DIV/0!</v>
      </c>
      <c r="AI303" s="7" t="e">
        <f>AG303/AH303</f>
        <v>#DIV/0!</v>
      </c>
      <c r="AJ303" s="6">
        <v>33.96</v>
      </c>
      <c r="AK303" s="2">
        <v>0.53100000000000003</v>
      </c>
      <c r="DI303" s="99"/>
      <c r="DL303" s="61">
        <f t="shared" si="5"/>
        <v>0</v>
      </c>
    </row>
    <row r="304" spans="1:190">
      <c r="A304" s="11">
        <v>44587</v>
      </c>
      <c r="B304" s="64" t="s">
        <v>1061</v>
      </c>
      <c r="C304" s="25" t="s">
        <v>859</v>
      </c>
      <c r="H304" s="3" t="e">
        <f>((F304)/(E304/100))</f>
        <v>#DIV/0!</v>
      </c>
      <c r="I304" s="4" t="e">
        <f>E304/F304</f>
        <v>#DIV/0!</v>
      </c>
      <c r="J304" s="4" t="e">
        <f>100/G304</f>
        <v>#DIV/0!</v>
      </c>
      <c r="N304" s="37" t="e">
        <f>M304/(K304/100)</f>
        <v>#DIV/0!</v>
      </c>
      <c r="O304" s="37" t="e">
        <f>N304/J304</f>
        <v>#DIV/0!</v>
      </c>
      <c r="P304" s="5" t="e">
        <f>M304/(L304/100)</f>
        <v>#DIV/0!</v>
      </c>
      <c r="Q304" s="5" t="e">
        <f>P304*I304</f>
        <v>#DIV/0!</v>
      </c>
      <c r="U304" s="15" t="e">
        <f>100-(T304-R304)/S304*100</f>
        <v>#DIV/0!</v>
      </c>
      <c r="AB304" s="14" t="e">
        <f>((AE304-AC304)*(1000/AD304))*1000</f>
        <v>#DIV/0!</v>
      </c>
      <c r="AF304" s="7" t="e">
        <f>#REF!*0.8</f>
        <v>#REF!</v>
      </c>
      <c r="AH304" s="8" t="e">
        <f>((AG304)*(H304/100))</f>
        <v>#DIV/0!</v>
      </c>
      <c r="AI304" s="7" t="e">
        <f>AG304/AH304</f>
        <v>#DIV/0!</v>
      </c>
      <c r="DI304" s="99"/>
      <c r="DL304" s="61">
        <f t="shared" si="5"/>
        <v>0</v>
      </c>
    </row>
    <row r="305" spans="1:132">
      <c r="A305" s="11">
        <v>44587</v>
      </c>
      <c r="B305" s="64">
        <v>2600</v>
      </c>
      <c r="C305" s="25" t="s">
        <v>125</v>
      </c>
      <c r="D305" s="21">
        <v>30</v>
      </c>
      <c r="E305" s="2">
        <v>100</v>
      </c>
      <c r="F305" s="2">
        <v>70</v>
      </c>
      <c r="H305" s="3">
        <f>((F305)/(E305/100))</f>
        <v>70</v>
      </c>
      <c r="I305" s="4">
        <f>E305/F305</f>
        <v>1.4285714285714286</v>
      </c>
      <c r="J305" s="4" t="e">
        <f>100/G305</f>
        <v>#DIV/0!</v>
      </c>
      <c r="N305" s="37" t="e">
        <f>M305/(K305/100)</f>
        <v>#DIV/0!</v>
      </c>
      <c r="O305" s="37" t="e">
        <f>N305/J305</f>
        <v>#DIV/0!</v>
      </c>
      <c r="P305" s="5" t="e">
        <f>M305/(L305/100)</f>
        <v>#DIV/0!</v>
      </c>
      <c r="Q305" s="5" t="e">
        <f>P305*I305</f>
        <v>#DIV/0!</v>
      </c>
      <c r="U305" s="15" t="e">
        <f>100-(T305-R305)/S305*100</f>
        <v>#DIV/0!</v>
      </c>
      <c r="V305" s="21">
        <v>0.99199999999999999</v>
      </c>
      <c r="X305" s="2">
        <v>11.98</v>
      </c>
      <c r="Y305" s="2">
        <v>6.82</v>
      </c>
      <c r="Z305" s="21">
        <v>1517</v>
      </c>
      <c r="AB305" s="14" t="e">
        <f>((AE305-AC305)*(1000/AD305))*1000</f>
        <v>#DIV/0!</v>
      </c>
      <c r="AF305" s="7" t="e">
        <f>#REF!*0.8</f>
        <v>#REF!</v>
      </c>
      <c r="AG305" s="2">
        <v>143</v>
      </c>
      <c r="AH305" s="8">
        <f>((AG305)*(H305/100))</f>
        <v>100.1</v>
      </c>
      <c r="AI305" s="7">
        <f>AG305/AH305</f>
        <v>1.4285714285714286</v>
      </c>
      <c r="AJ305" s="6">
        <v>39.369999999999997</v>
      </c>
      <c r="AK305" s="2">
        <v>0.252</v>
      </c>
      <c r="AO305" s="20" t="s">
        <v>1056</v>
      </c>
      <c r="DI305" s="99"/>
      <c r="DL305" s="61">
        <f t="shared" si="5"/>
        <v>0</v>
      </c>
    </row>
    <row r="306" spans="1:132">
      <c r="A306" s="11">
        <v>44587</v>
      </c>
      <c r="B306" s="64"/>
      <c r="C306" s="25" t="s">
        <v>727</v>
      </c>
      <c r="H306" s="3" t="e">
        <f>((F306)/(E306/100))</f>
        <v>#DIV/0!</v>
      </c>
      <c r="I306" s="4" t="e">
        <f>E306/F306</f>
        <v>#DIV/0!</v>
      </c>
      <c r="J306" s="4" t="e">
        <f>100/G306</f>
        <v>#DIV/0!</v>
      </c>
      <c r="N306" s="37" t="e">
        <f>M306/(K306/100)</f>
        <v>#DIV/0!</v>
      </c>
      <c r="O306" s="37" t="e">
        <f>N306/J306</f>
        <v>#DIV/0!</v>
      </c>
      <c r="P306" s="5" t="e">
        <f>M306/(L306/100)</f>
        <v>#DIV/0!</v>
      </c>
      <c r="Q306" s="5" t="e">
        <f>P306*I306</f>
        <v>#DIV/0!</v>
      </c>
      <c r="U306" s="15" t="e">
        <f>100-(T306-R306)/S306*100</f>
        <v>#DIV/0!</v>
      </c>
      <c r="AB306" s="14" t="e">
        <f>((AE306-AC306)*(1000/AD306))*1000</f>
        <v>#DIV/0!</v>
      </c>
      <c r="AF306" s="7" t="e">
        <f>#REF!*0.8</f>
        <v>#REF!</v>
      </c>
      <c r="AH306" s="8" t="e">
        <f>((AG306)*(H306/100))</f>
        <v>#DIV/0!</v>
      </c>
      <c r="AI306" s="7" t="e">
        <f>AG306/AH306</f>
        <v>#DIV/0!</v>
      </c>
      <c r="AO306" s="20" t="s">
        <v>1057</v>
      </c>
      <c r="AP306" s="10">
        <v>4.4999999999999998E-2</v>
      </c>
      <c r="AQ306" s="10">
        <v>1E-3</v>
      </c>
      <c r="AR306" s="10">
        <v>1.2999999999999999E-2</v>
      </c>
      <c r="AS306" s="10">
        <v>2E-3</v>
      </c>
      <c r="AT306" s="10">
        <v>6.0000000000000001E-3</v>
      </c>
      <c r="AU306" s="10">
        <v>2E-3</v>
      </c>
      <c r="AV306" s="10">
        <v>1.7000000000000001E-2</v>
      </c>
      <c r="AW306" s="10">
        <v>2E-3</v>
      </c>
      <c r="AX306" s="10" t="s">
        <v>121</v>
      </c>
      <c r="AY306" s="10">
        <v>2E-3</v>
      </c>
      <c r="AZ306" s="10">
        <v>2.1999999999999999E-2</v>
      </c>
      <c r="BA306" s="10">
        <v>2E-3</v>
      </c>
      <c r="BB306" s="10">
        <v>0.16900000000000001</v>
      </c>
      <c r="BC306" s="10">
        <v>3.0000000000000001E-3</v>
      </c>
      <c r="BD306" s="10">
        <v>2.7</v>
      </c>
      <c r="BE306" s="10">
        <v>2.1999999999999999E-2</v>
      </c>
      <c r="BF306" s="10" t="s">
        <v>121</v>
      </c>
      <c r="BG306" s="10">
        <v>3.0000000000000001E-3</v>
      </c>
      <c r="BH306" s="10">
        <v>3.1589999999999998</v>
      </c>
      <c r="BI306" s="10">
        <v>0.81699999999999995</v>
      </c>
      <c r="BJ306" s="10" t="s">
        <v>121</v>
      </c>
      <c r="BK306" s="10">
        <v>2E-3</v>
      </c>
      <c r="BL306" s="10" t="s">
        <v>121</v>
      </c>
      <c r="BM306" s="10">
        <v>2E-3</v>
      </c>
      <c r="BN306" s="10">
        <v>0.1</v>
      </c>
      <c r="BO306" s="10">
        <v>6.0000000000000001E-3</v>
      </c>
      <c r="BP306" s="10">
        <v>65.804000000000002</v>
      </c>
      <c r="BQ306" s="10">
        <v>0.122</v>
      </c>
      <c r="BR306" s="10" t="s">
        <v>121</v>
      </c>
      <c r="BS306" s="10">
        <v>2E-3</v>
      </c>
      <c r="BT306" s="10">
        <v>13.375999999999999</v>
      </c>
      <c r="BU306" s="10">
        <v>0.123</v>
      </c>
      <c r="BV306" s="10">
        <v>0.96599999999999997</v>
      </c>
      <c r="BW306" s="10">
        <v>2.1000000000000001E-2</v>
      </c>
      <c r="BX306" s="10" t="s">
        <v>121</v>
      </c>
      <c r="BY306" s="10">
        <v>7.0000000000000001E-3</v>
      </c>
      <c r="BZ306" s="10">
        <v>0.69099999999999995</v>
      </c>
      <c r="CA306" s="10">
        <v>2.7E-2</v>
      </c>
      <c r="CB306" s="10" t="s">
        <v>121</v>
      </c>
      <c r="CC306" s="10">
        <v>8.7070000000000007</v>
      </c>
      <c r="CD306" s="10">
        <v>7.0999999999999994E-2</v>
      </c>
      <c r="CE306" s="10">
        <v>5.0000000000000001E-3</v>
      </c>
      <c r="CF306" s="10">
        <v>2E-3</v>
      </c>
      <c r="CG306" s="10">
        <v>1E-3</v>
      </c>
      <c r="CH306" s="10" t="s">
        <v>121</v>
      </c>
      <c r="CI306" s="10">
        <v>2E-3</v>
      </c>
      <c r="CJ306" s="10">
        <v>0.85299999999999998</v>
      </c>
      <c r="CK306" s="10">
        <v>7.0999999999999994E-2</v>
      </c>
      <c r="CL306" s="10" t="s">
        <v>121</v>
      </c>
      <c r="CM306" s="10">
        <v>2E-3</v>
      </c>
      <c r="CN306" s="10">
        <v>2E-3</v>
      </c>
      <c r="CO306" s="10">
        <v>1E-3</v>
      </c>
      <c r="CP306" s="10">
        <v>1.21</v>
      </c>
      <c r="CQ306" s="10">
        <v>3.1E-2</v>
      </c>
      <c r="CR306" s="10" t="s">
        <v>121</v>
      </c>
      <c r="CS306" s="10">
        <v>2E-3</v>
      </c>
      <c r="CT306" s="10">
        <v>9.7330000000000005</v>
      </c>
      <c r="CU306" s="10">
        <v>0.3</v>
      </c>
      <c r="CV306" s="10">
        <v>3.2000000000000001E-2</v>
      </c>
      <c r="CW306" s="10">
        <v>1E-3</v>
      </c>
      <c r="CX306" s="10">
        <v>0.73699999999999999</v>
      </c>
      <c r="CY306" s="10">
        <v>1.6E-2</v>
      </c>
      <c r="CZ306" s="10" t="s">
        <v>121</v>
      </c>
      <c r="DA306" s="10">
        <v>2E-3</v>
      </c>
      <c r="DB306" s="10">
        <v>3.1E-2</v>
      </c>
      <c r="DC306" s="10">
        <v>5.0000000000000001E-3</v>
      </c>
      <c r="DD306" s="10" t="s">
        <v>121</v>
      </c>
      <c r="DE306" s="10">
        <v>5.0000000000000001E-3</v>
      </c>
      <c r="DF306" s="10">
        <v>0.23499999999999999</v>
      </c>
      <c r="DG306" s="10">
        <v>3.0000000000000001E-3</v>
      </c>
      <c r="DH306" s="10">
        <v>1.6E-2</v>
      </c>
      <c r="DI306" s="98">
        <v>1E-3</v>
      </c>
      <c r="DJ306" s="10">
        <v>4.0000000000000001E-3</v>
      </c>
      <c r="DK306" s="10">
        <v>1E-3</v>
      </c>
      <c r="DL306" s="61" t="str">
        <f t="shared" si="5"/>
        <v>DK III W2 26.01.2022</v>
      </c>
      <c r="DM306" s="10">
        <v>0.108747172617396</v>
      </c>
      <c r="DN306" s="10">
        <v>-1.12018458527006E-3</v>
      </c>
      <c r="DO306" s="10">
        <v>2.7436120380249999E-2</v>
      </c>
      <c r="DP306" s="10">
        <v>6.4540326668824394E-2</v>
      </c>
      <c r="DQ306" s="10">
        <v>0.20773054518864101</v>
      </c>
      <c r="DR306" s="10">
        <v>0.23151182438111101</v>
      </c>
      <c r="DS306" s="10">
        <v>2.6462420067393699E-2</v>
      </c>
      <c r="DT306" s="10">
        <v>1.7468109154533699E-3</v>
      </c>
      <c r="DU306" s="10">
        <v>8.1247944268132907E-3</v>
      </c>
      <c r="DV306" s="10">
        <v>0.36334308924456199</v>
      </c>
      <c r="DW306" s="10">
        <v>-5.31611265549378E-2</v>
      </c>
      <c r="DX306" s="10">
        <v>1.6048844061051299E-2</v>
      </c>
      <c r="DY306" s="10">
        <v>-0.54809603072584601</v>
      </c>
      <c r="DZ306" s="10">
        <v>378.41633674019897</v>
      </c>
      <c r="EA306" s="10">
        <v>987.99144945543298</v>
      </c>
      <c r="EB306" s="10">
        <v>0.91470167368496702</v>
      </c>
    </row>
    <row r="307" spans="1:132">
      <c r="A307" s="11">
        <v>44587</v>
      </c>
      <c r="B307" s="64" t="s">
        <v>84</v>
      </c>
      <c r="C307" s="25" t="s">
        <v>745</v>
      </c>
      <c r="H307" s="3" t="e">
        <f>((F307)/(E307/100))</f>
        <v>#DIV/0!</v>
      </c>
      <c r="I307" s="4" t="e">
        <f>E307/F307</f>
        <v>#DIV/0!</v>
      </c>
      <c r="J307" s="4" t="e">
        <f>100/G307</f>
        <v>#DIV/0!</v>
      </c>
      <c r="N307" s="37" t="e">
        <f>M307/(K307/100)</f>
        <v>#DIV/0!</v>
      </c>
      <c r="O307" s="37" t="e">
        <f>N307/J307</f>
        <v>#DIV/0!</v>
      </c>
      <c r="P307" s="5" t="e">
        <f>M307/(L307/100)</f>
        <v>#DIV/0!</v>
      </c>
      <c r="Q307" s="5" t="e">
        <f>P307*I307</f>
        <v>#DIV/0!</v>
      </c>
      <c r="U307" s="15" t="e">
        <f>100-(T307-R307)/S307*100</f>
        <v>#DIV/0!</v>
      </c>
      <c r="X307" s="2">
        <v>12.49</v>
      </c>
      <c r="Z307" s="21">
        <v>2333</v>
      </c>
      <c r="AB307" s="14" t="e">
        <f>((AE307-AC307)*(1000/AD307))*1000</f>
        <v>#DIV/0!</v>
      </c>
      <c r="AF307" s="7" t="e">
        <f>#REF!*0.8</f>
        <v>#REF!</v>
      </c>
      <c r="AH307" s="8" t="e">
        <f>((AG307)*(H307/100))</f>
        <v>#DIV/0!</v>
      </c>
      <c r="AI307" s="7" t="e">
        <f>AG307/AH307</f>
        <v>#DIV/0!</v>
      </c>
      <c r="AP307" s="10">
        <v>0.214</v>
      </c>
      <c r="AQ307" s="10">
        <v>3.0000000000000001E-3</v>
      </c>
      <c r="AR307" s="10">
        <v>9.2999999999999999E-2</v>
      </c>
      <c r="AS307" s="10">
        <v>4.0000000000000001E-3</v>
      </c>
      <c r="AT307" s="10">
        <v>1.0999999999999999E-2</v>
      </c>
      <c r="AU307" s="10">
        <v>2E-3</v>
      </c>
      <c r="AV307" s="10">
        <v>2.8000000000000001E-2</v>
      </c>
      <c r="AW307" s="10">
        <v>2E-3</v>
      </c>
      <c r="AX307" s="10">
        <v>2E-3</v>
      </c>
      <c r="AY307" s="10">
        <v>1E-3</v>
      </c>
      <c r="AZ307" s="10">
        <v>8.3000000000000004E-2</v>
      </c>
      <c r="BA307" s="10">
        <v>3.0000000000000001E-3</v>
      </c>
      <c r="BB307" s="10">
        <v>9.1999999999999998E-2</v>
      </c>
      <c r="BC307" s="10">
        <v>3.0000000000000001E-3</v>
      </c>
      <c r="BD307" s="10">
        <v>3.9940000000000002</v>
      </c>
      <c r="BE307" s="10">
        <v>3.1E-2</v>
      </c>
      <c r="BF307" s="10" t="s">
        <v>121</v>
      </c>
      <c r="BG307" s="10">
        <v>5.0000000000000001E-3</v>
      </c>
      <c r="BH307" s="10">
        <v>2.552</v>
      </c>
      <c r="BI307" s="10">
        <v>0.84499999999999997</v>
      </c>
      <c r="BJ307" s="10">
        <v>5.0000000000000001E-3</v>
      </c>
      <c r="BK307" s="10">
        <v>2E-3</v>
      </c>
      <c r="BL307" s="10" t="s">
        <v>121</v>
      </c>
      <c r="BM307" s="10">
        <v>2E-3</v>
      </c>
      <c r="BN307" s="10">
        <v>0.14899999999999999</v>
      </c>
      <c r="BO307" s="10">
        <v>7.0000000000000001E-3</v>
      </c>
      <c r="BP307" s="10">
        <v>64.686999999999998</v>
      </c>
      <c r="BQ307" s="10">
        <v>0.13600000000000001</v>
      </c>
      <c r="BR307" s="10">
        <v>2E-3</v>
      </c>
      <c r="BS307" s="10">
        <v>1E-3</v>
      </c>
      <c r="BT307" s="10">
        <v>13.406000000000001</v>
      </c>
      <c r="BU307" s="10">
        <v>0.13100000000000001</v>
      </c>
      <c r="BV307" s="10">
        <v>1.456</v>
      </c>
      <c r="BW307" s="10">
        <v>2.7E-2</v>
      </c>
      <c r="BX307" s="10" t="s">
        <v>121</v>
      </c>
      <c r="BY307" s="10">
        <v>0.01</v>
      </c>
      <c r="BZ307" s="10">
        <v>1.1559999999999999</v>
      </c>
      <c r="CA307" s="10">
        <v>3.3000000000000002E-2</v>
      </c>
      <c r="CB307" s="10" t="s">
        <v>121</v>
      </c>
      <c r="CC307" s="10">
        <v>9.5380000000000003</v>
      </c>
      <c r="CD307" s="10">
        <v>0.23799999999999999</v>
      </c>
      <c r="CE307" s="10">
        <v>8.0000000000000002E-3</v>
      </c>
      <c r="CF307" s="10">
        <v>3.0000000000000001E-3</v>
      </c>
      <c r="CG307" s="10">
        <v>1E-3</v>
      </c>
      <c r="CH307" s="10" t="s">
        <v>121</v>
      </c>
      <c r="CI307" s="10">
        <v>2E-3</v>
      </c>
      <c r="CJ307" s="10">
        <v>0.36199999999999999</v>
      </c>
      <c r="CK307" s="10">
        <v>7.1999999999999995E-2</v>
      </c>
      <c r="CL307" s="10" t="s">
        <v>121</v>
      </c>
      <c r="CM307" s="10">
        <v>2E-3</v>
      </c>
      <c r="CN307" s="10">
        <v>6.0000000000000001E-3</v>
      </c>
      <c r="CO307" s="10">
        <v>1E-3</v>
      </c>
      <c r="CP307" s="10">
        <v>2.1230000000000002</v>
      </c>
      <c r="CQ307" s="10">
        <v>4.2999999999999997E-2</v>
      </c>
      <c r="CR307" s="10" t="s">
        <v>121</v>
      </c>
      <c r="CS307" s="10">
        <v>2E-3</v>
      </c>
      <c r="CT307" s="10">
        <v>7.2839999999999998</v>
      </c>
      <c r="CU307" s="10">
        <v>0.29399999999999998</v>
      </c>
      <c r="CV307" s="10">
        <v>2.5999999999999999E-2</v>
      </c>
      <c r="CW307" s="10">
        <v>1E-3</v>
      </c>
      <c r="CX307" s="10">
        <v>1.1890000000000001</v>
      </c>
      <c r="CY307" s="10">
        <v>2.1999999999999999E-2</v>
      </c>
      <c r="CZ307" s="10" t="s">
        <v>121</v>
      </c>
      <c r="DA307" s="10">
        <v>2E-3</v>
      </c>
      <c r="DB307" s="10">
        <v>0.19400000000000001</v>
      </c>
      <c r="DC307" s="10">
        <v>8.0000000000000002E-3</v>
      </c>
      <c r="DD307" s="10" t="s">
        <v>121</v>
      </c>
      <c r="DE307" s="10">
        <v>0.01</v>
      </c>
      <c r="DF307" s="10">
        <v>0.60099999999999998</v>
      </c>
      <c r="DG307" s="10">
        <v>6.0000000000000001E-3</v>
      </c>
      <c r="DH307" s="10">
        <v>0.02</v>
      </c>
      <c r="DI307" s="98">
        <v>1E-3</v>
      </c>
      <c r="DJ307" s="10">
        <v>8.0000000000000002E-3</v>
      </c>
      <c r="DK307" s="10">
        <v>1E-3</v>
      </c>
      <c r="DL307" s="61" t="str">
        <f t="shared" si="5"/>
        <v>DK III W1 26.01.2022</v>
      </c>
      <c r="DM307" s="10">
        <v>0.11554764727985201</v>
      </c>
      <c r="DN307" s="10">
        <v>3.1355205813262399E-2</v>
      </c>
      <c r="DO307" s="10">
        <v>5.1697343163650697E-2</v>
      </c>
      <c r="DP307" s="10">
        <v>4.3118629019587199E-2</v>
      </c>
      <c r="DQ307" s="10">
        <v>0.67164843271864605</v>
      </c>
      <c r="DR307" s="10">
        <v>0.25105691166109301</v>
      </c>
      <c r="DS307" s="10">
        <v>2.3455937741352701E-2</v>
      </c>
      <c r="DT307" s="10">
        <v>9.3370887809695799E-4</v>
      </c>
      <c r="DU307" s="10">
        <v>1.951590487619</v>
      </c>
      <c r="DV307" s="10">
        <v>0.20889593372196799</v>
      </c>
      <c r="DW307" s="10">
        <v>-3.1977064313431502E-2</v>
      </c>
      <c r="DX307" s="10">
        <v>2.1284076313830599E-2</v>
      </c>
      <c r="DY307" s="10">
        <v>2.7604280467421498</v>
      </c>
      <c r="DZ307" s="10">
        <v>354.3627557593</v>
      </c>
      <c r="EA307" s="10">
        <v>825.777525174473</v>
      </c>
      <c r="EB307" s="10">
        <v>0.96148903656579499</v>
      </c>
    </row>
    <row r="308" spans="1:132">
      <c r="A308" s="11">
        <v>44587</v>
      </c>
      <c r="B308" s="64">
        <v>2</v>
      </c>
      <c r="C308" s="25" t="s">
        <v>859</v>
      </c>
      <c r="H308" s="3" t="e">
        <f>((F308)/(E308/100))</f>
        <v>#DIV/0!</v>
      </c>
      <c r="I308" s="4" t="e">
        <f>E308/F308</f>
        <v>#DIV/0!</v>
      </c>
      <c r="J308" s="4" t="e">
        <f>100/G308</f>
        <v>#DIV/0!</v>
      </c>
      <c r="N308" s="37" t="e">
        <f>M308/(K308/100)</f>
        <v>#DIV/0!</v>
      </c>
      <c r="O308" s="37" t="e">
        <f>N308/J308</f>
        <v>#DIV/0!</v>
      </c>
      <c r="P308" s="5" t="e">
        <f>M308/(L308/100)</f>
        <v>#DIV/0!</v>
      </c>
      <c r="Q308" s="5" t="e">
        <f>P308*I308</f>
        <v>#DIV/0!</v>
      </c>
      <c r="U308" s="15" t="e">
        <f>100-(T308-R308)/S308*100</f>
        <v>#DIV/0!</v>
      </c>
      <c r="V308" s="21">
        <v>5.524</v>
      </c>
      <c r="X308" s="2">
        <v>8.43</v>
      </c>
      <c r="Y308" s="2">
        <v>12.41</v>
      </c>
      <c r="Z308" s="21">
        <v>3920</v>
      </c>
      <c r="AB308" s="14" t="e">
        <f>((AE308-AC308)*(1000/AD308))*1000</f>
        <v>#DIV/0!</v>
      </c>
      <c r="AF308" s="7" t="e">
        <f>#REF!*0.8</f>
        <v>#REF!</v>
      </c>
      <c r="AH308" s="8" t="e">
        <f>((AG308)*(H308/100))</f>
        <v>#DIV/0!</v>
      </c>
      <c r="AI308" s="7" t="e">
        <f>AG308/AH308</f>
        <v>#DIV/0!</v>
      </c>
      <c r="AJ308" s="6">
        <v>77.56</v>
      </c>
      <c r="AK308" s="2">
        <v>0.39100000000000001</v>
      </c>
      <c r="AP308" s="10">
        <v>0.14899999999999999</v>
      </c>
      <c r="AQ308" s="10">
        <v>2E-3</v>
      </c>
      <c r="AR308" s="10">
        <v>7.0000000000000001E-3</v>
      </c>
      <c r="AS308" s="10">
        <v>3.0000000000000001E-3</v>
      </c>
      <c r="AT308" s="10">
        <v>6.8000000000000005E-2</v>
      </c>
      <c r="AU308" s="10">
        <v>3.0000000000000001E-3</v>
      </c>
      <c r="AV308" s="10">
        <v>0.05</v>
      </c>
      <c r="AW308" s="10">
        <v>2E-3</v>
      </c>
      <c r="AX308" s="10">
        <v>1.0999999999999999E-2</v>
      </c>
      <c r="AY308" s="10">
        <v>1E-3</v>
      </c>
      <c r="AZ308" s="10">
        <v>1.7999999999999999E-2</v>
      </c>
      <c r="BA308" s="10">
        <v>2E-3</v>
      </c>
      <c r="BB308" s="10">
        <v>5.1999999999999998E-2</v>
      </c>
      <c r="BC308" s="10">
        <v>2E-3</v>
      </c>
      <c r="BD308" s="10">
        <v>0.46800000000000003</v>
      </c>
      <c r="BE308" s="10">
        <v>8.9999999999999993E-3</v>
      </c>
      <c r="BF308" s="10" t="s">
        <v>121</v>
      </c>
      <c r="BG308" s="10">
        <v>8.9999999999999993E-3</v>
      </c>
      <c r="BH308" s="10" t="s">
        <v>121</v>
      </c>
      <c r="BI308" s="10">
        <v>1.988</v>
      </c>
      <c r="BJ308" s="10" t="s">
        <v>121</v>
      </c>
      <c r="BK308" s="10">
        <v>3.0000000000000001E-3</v>
      </c>
      <c r="BL308" s="10" t="s">
        <v>121</v>
      </c>
      <c r="BM308" s="10">
        <v>2E-3</v>
      </c>
      <c r="BN308" s="10">
        <v>0.08</v>
      </c>
      <c r="BO308" s="10">
        <v>7.0000000000000001E-3</v>
      </c>
      <c r="BP308" s="10">
        <v>63.851999999999997</v>
      </c>
      <c r="BQ308" s="10">
        <v>0.13700000000000001</v>
      </c>
      <c r="BR308" s="10">
        <v>2E-3</v>
      </c>
      <c r="BS308" s="10">
        <v>1E-3</v>
      </c>
      <c r="BT308" s="10">
        <v>16.465</v>
      </c>
      <c r="BU308" s="10">
        <v>0.14799999999999999</v>
      </c>
      <c r="BV308" s="10">
        <v>11.177</v>
      </c>
      <c r="BW308" s="10">
        <v>0.121</v>
      </c>
      <c r="BX308" s="10" t="s">
        <v>121</v>
      </c>
      <c r="BY308" s="10">
        <v>5.0000000000000001E-3</v>
      </c>
      <c r="BZ308" s="10">
        <v>3.0830000000000002</v>
      </c>
      <c r="CA308" s="10">
        <v>4.8000000000000001E-2</v>
      </c>
      <c r="CB308" s="10" t="s">
        <v>121</v>
      </c>
      <c r="CC308" s="10">
        <v>15.632</v>
      </c>
      <c r="CD308" s="10">
        <v>3.5999999999999997E-2</v>
      </c>
      <c r="CE308" s="10">
        <v>5.0000000000000001E-3</v>
      </c>
      <c r="CF308" s="10" t="s">
        <v>121</v>
      </c>
      <c r="CG308" s="10">
        <v>2E-3</v>
      </c>
      <c r="CH308" s="10" t="s">
        <v>121</v>
      </c>
      <c r="CI308" s="10">
        <v>2E-3</v>
      </c>
      <c r="CJ308" s="10" t="s">
        <v>121</v>
      </c>
      <c r="CK308" s="10">
        <v>0.252</v>
      </c>
      <c r="CL308" s="10" t="s">
        <v>121</v>
      </c>
      <c r="CM308" s="10">
        <v>2E-3</v>
      </c>
      <c r="CN308" s="10">
        <v>5.0000000000000001E-3</v>
      </c>
      <c r="CO308" s="10">
        <v>1E-3</v>
      </c>
      <c r="CP308" s="10">
        <v>1.8149999999999999</v>
      </c>
      <c r="CQ308" s="10">
        <v>5.5E-2</v>
      </c>
      <c r="CR308" s="10" t="s">
        <v>121</v>
      </c>
      <c r="CS308" s="10">
        <v>2E-3</v>
      </c>
      <c r="CT308" s="10">
        <v>1.5109999999999999</v>
      </c>
      <c r="CU308" s="10">
        <v>0.29199999999999998</v>
      </c>
      <c r="CV308" s="10">
        <v>1.7000000000000001E-2</v>
      </c>
      <c r="CW308" s="10">
        <v>1E-3</v>
      </c>
      <c r="CX308" s="10">
        <v>0.14299999999999999</v>
      </c>
      <c r="CY308" s="10">
        <v>0.01</v>
      </c>
      <c r="CZ308" s="10" t="s">
        <v>121</v>
      </c>
      <c r="DA308" s="10">
        <v>2E-3</v>
      </c>
      <c r="DB308" s="10" t="s">
        <v>121</v>
      </c>
      <c r="DC308" s="10">
        <v>7.0000000000000001E-3</v>
      </c>
      <c r="DD308" s="10">
        <v>2.3E-2</v>
      </c>
      <c r="DE308" s="10">
        <v>7.0000000000000001E-3</v>
      </c>
      <c r="DF308" s="10">
        <v>0.871</v>
      </c>
      <c r="DG308" s="10">
        <v>8.0000000000000002E-3</v>
      </c>
      <c r="DH308" s="10">
        <v>6.0000000000000001E-3</v>
      </c>
      <c r="DI308" s="98">
        <v>1E-3</v>
      </c>
      <c r="DJ308" s="10">
        <v>0.08</v>
      </c>
      <c r="DK308" s="10">
        <v>1E-3</v>
      </c>
      <c r="DL308" s="61" t="str">
        <f t="shared" si="5"/>
        <v>UTV</v>
      </c>
    </row>
    <row r="309" spans="1:132">
      <c r="A309" s="11">
        <v>44587</v>
      </c>
      <c r="B309" s="64" t="s">
        <v>1060</v>
      </c>
      <c r="C309" s="25" t="s">
        <v>859</v>
      </c>
      <c r="H309" s="3" t="e">
        <f>((F309)/(E309/100))</f>
        <v>#DIV/0!</v>
      </c>
      <c r="I309" s="4" t="e">
        <f>E309/F309</f>
        <v>#DIV/0!</v>
      </c>
      <c r="J309" s="4" t="e">
        <f>100/G309</f>
        <v>#DIV/0!</v>
      </c>
      <c r="N309" s="37" t="e">
        <f>M309/(K309/100)</f>
        <v>#DIV/0!</v>
      </c>
      <c r="O309" s="37" t="e">
        <f>N309/J309</f>
        <v>#DIV/0!</v>
      </c>
      <c r="P309" s="5" t="e">
        <f>M309/(L309/100)</f>
        <v>#DIV/0!</v>
      </c>
      <c r="Q309" s="5" t="e">
        <f>P309*I309</f>
        <v>#DIV/0!</v>
      </c>
      <c r="U309" s="15" t="e">
        <f>100-(T309-R309)/S309*100</f>
        <v>#DIV/0!</v>
      </c>
      <c r="AB309" s="14" t="e">
        <f>((AE309-AC309)*(1000/AD309))*1000</f>
        <v>#DIV/0!</v>
      </c>
      <c r="AF309" s="7" t="e">
        <f>#REF!*0.8</f>
        <v>#REF!</v>
      </c>
      <c r="AH309" s="8" t="e">
        <f>((AG309)*(H309/100))</f>
        <v>#DIV/0!</v>
      </c>
      <c r="AI309" s="7" t="e">
        <f>AG309/AH309</f>
        <v>#DIV/0!</v>
      </c>
      <c r="AP309" s="10">
        <v>0.13500000000000001</v>
      </c>
      <c r="AQ309" s="10">
        <v>2E-3</v>
      </c>
      <c r="AR309" s="10">
        <v>5.6000000000000001E-2</v>
      </c>
      <c r="AS309" s="10">
        <v>3.0000000000000001E-3</v>
      </c>
      <c r="AT309" s="10">
        <v>7.0000000000000001E-3</v>
      </c>
      <c r="AU309" s="10">
        <v>2E-3</v>
      </c>
      <c r="AV309" s="10">
        <v>1.7999999999999999E-2</v>
      </c>
      <c r="AW309" s="10">
        <v>2E-3</v>
      </c>
      <c r="AX309" s="10">
        <v>4.0000000000000001E-3</v>
      </c>
      <c r="AY309" s="10">
        <v>1E-3</v>
      </c>
      <c r="AZ309" s="10">
        <v>7.1999999999999995E-2</v>
      </c>
      <c r="BA309" s="10">
        <v>3.0000000000000001E-3</v>
      </c>
      <c r="BB309" s="10">
        <v>0.127</v>
      </c>
      <c r="BC309" s="10">
        <v>3.0000000000000001E-3</v>
      </c>
      <c r="BD309" s="10">
        <v>3.556</v>
      </c>
      <c r="BE309" s="10">
        <v>2.5999999999999999E-2</v>
      </c>
      <c r="BF309" s="10" t="s">
        <v>121</v>
      </c>
      <c r="BG309" s="10">
        <v>2E-3</v>
      </c>
      <c r="BH309" s="10">
        <v>6.5490000000000004</v>
      </c>
      <c r="BI309" s="10">
        <v>0.98699999999999999</v>
      </c>
      <c r="BJ309" s="10">
        <v>4.0000000000000001E-3</v>
      </c>
      <c r="BK309" s="10">
        <v>2E-3</v>
      </c>
      <c r="BL309" s="10" t="s">
        <v>121</v>
      </c>
      <c r="BM309" s="10">
        <v>2E-3</v>
      </c>
      <c r="BN309" s="10">
        <v>0.13900000000000001</v>
      </c>
      <c r="BO309" s="10">
        <v>7.0000000000000001E-3</v>
      </c>
      <c r="BP309" s="10">
        <v>58.061</v>
      </c>
      <c r="BQ309" s="10">
        <v>0.17</v>
      </c>
      <c r="BR309" s="10">
        <v>2E-3</v>
      </c>
      <c r="BS309" s="10">
        <v>1E-3</v>
      </c>
      <c r="BT309" s="10">
        <v>8.8620000000000001</v>
      </c>
      <c r="BU309" s="10">
        <v>0.107</v>
      </c>
      <c r="BV309" s="10">
        <v>0.91100000000000003</v>
      </c>
      <c r="BW309" s="10">
        <v>1.9E-2</v>
      </c>
      <c r="BX309" s="10" t="s">
        <v>121</v>
      </c>
      <c r="BY309" s="10">
        <v>1.2E-2</v>
      </c>
      <c r="BZ309" s="10">
        <v>1.0589999999999999</v>
      </c>
      <c r="CA309" s="10">
        <v>3.2000000000000001E-2</v>
      </c>
      <c r="CB309" s="10" t="s">
        <v>121</v>
      </c>
      <c r="CC309" s="10">
        <v>5.8840000000000003</v>
      </c>
      <c r="CD309" s="10">
        <v>0.108</v>
      </c>
      <c r="CE309" s="10">
        <v>6.0000000000000001E-3</v>
      </c>
      <c r="CF309" s="10">
        <v>4.0000000000000001E-3</v>
      </c>
      <c r="CG309" s="10">
        <v>1E-3</v>
      </c>
      <c r="CH309" s="10" t="s">
        <v>121</v>
      </c>
      <c r="CI309" s="10">
        <v>2E-3</v>
      </c>
      <c r="CJ309" s="10">
        <v>0.32500000000000001</v>
      </c>
      <c r="CK309" s="10">
        <v>5.6000000000000001E-2</v>
      </c>
      <c r="CL309" s="10" t="s">
        <v>121</v>
      </c>
      <c r="CM309" s="10">
        <v>2E-3</v>
      </c>
      <c r="CN309" s="10">
        <v>5.0000000000000001E-3</v>
      </c>
      <c r="CO309" s="10">
        <v>1E-3</v>
      </c>
      <c r="CP309" s="10">
        <v>1.3220000000000001</v>
      </c>
      <c r="CQ309" s="10">
        <v>3.1E-2</v>
      </c>
      <c r="CR309" s="10" t="s">
        <v>121</v>
      </c>
      <c r="CS309" s="10">
        <v>3.0000000000000001E-3</v>
      </c>
      <c r="CT309" s="10">
        <v>11.968999999999999</v>
      </c>
      <c r="CU309" s="10">
        <v>0.307</v>
      </c>
      <c r="CV309" s="10">
        <v>4.3999999999999997E-2</v>
      </c>
      <c r="CW309" s="10">
        <v>1E-3</v>
      </c>
      <c r="CX309" s="10">
        <v>0.67200000000000004</v>
      </c>
      <c r="CY309" s="10">
        <v>1.6E-2</v>
      </c>
      <c r="CZ309" s="10" t="s">
        <v>121</v>
      </c>
      <c r="DA309" s="10">
        <v>2E-3</v>
      </c>
      <c r="DB309" s="10">
        <v>5.0999999999999997E-2</v>
      </c>
      <c r="DC309" s="10">
        <v>6.0000000000000001E-3</v>
      </c>
      <c r="DD309" s="10" t="s">
        <v>121</v>
      </c>
      <c r="DE309" s="10">
        <v>8.0000000000000002E-3</v>
      </c>
      <c r="DF309" s="10">
        <v>0.51400000000000001</v>
      </c>
      <c r="DG309" s="10">
        <v>5.0000000000000001E-3</v>
      </c>
      <c r="DH309" s="10">
        <v>0.02</v>
      </c>
      <c r="DI309" s="98">
        <v>1E-3</v>
      </c>
      <c r="DJ309" s="10">
        <v>5.0000000000000001E-3</v>
      </c>
      <c r="DK309" s="10">
        <v>1E-3</v>
      </c>
      <c r="DL309" s="61" t="str">
        <f t="shared" si="5"/>
        <v>DK III 2562 26.01.2022</v>
      </c>
      <c r="DM309" s="10">
        <v>0.142416296780876</v>
      </c>
      <c r="DN309" s="10">
        <v>2.3201549499308999E-2</v>
      </c>
      <c r="DO309" s="10">
        <v>1.0484760862095399E-2</v>
      </c>
      <c r="DP309" s="10">
        <v>7.8932227229851007E-2</v>
      </c>
      <c r="DQ309" s="10">
        <v>0.52558390215647699</v>
      </c>
      <c r="DR309" s="10">
        <v>0.111234820864543</v>
      </c>
      <c r="DS309" s="10">
        <v>2.4996182720758299E-2</v>
      </c>
      <c r="DT309" s="10">
        <v>1.52444370267701E-3</v>
      </c>
      <c r="DU309" s="10">
        <v>6.6287275136665602E-2</v>
      </c>
      <c r="DV309" s="10">
        <v>0.371531185693592</v>
      </c>
      <c r="DW309" s="10">
        <v>8.1971703995573797E-2</v>
      </c>
      <c r="DX309" s="10">
        <v>4.5018936658774801E-2</v>
      </c>
      <c r="DY309" s="10">
        <v>1.31254769578692</v>
      </c>
      <c r="DZ309" s="10">
        <v>348.266414795152</v>
      </c>
      <c r="EA309" s="10">
        <v>754.64495933844296</v>
      </c>
      <c r="EB309" s="10">
        <v>0.51323573521645005</v>
      </c>
    </row>
    <row r="310" spans="1:132">
      <c r="A310" s="11">
        <v>44587</v>
      </c>
      <c r="B310" s="64" t="s">
        <v>207</v>
      </c>
      <c r="C310" s="25" t="s">
        <v>125</v>
      </c>
      <c r="D310" s="21">
        <v>31</v>
      </c>
      <c r="E310" s="2">
        <v>100</v>
      </c>
      <c r="F310" s="2">
        <v>69</v>
      </c>
      <c r="H310" s="3">
        <f>((F310)/(E310/100))</f>
        <v>69</v>
      </c>
      <c r="I310" s="4">
        <f>E310/F310</f>
        <v>1.4492753623188406</v>
      </c>
      <c r="J310" s="4" t="e">
        <f>100/G310</f>
        <v>#DIV/0!</v>
      </c>
      <c r="N310" s="37" t="e">
        <f>M310/(K310/100)</f>
        <v>#DIV/0!</v>
      </c>
      <c r="O310" s="37" t="e">
        <f>N310/J310</f>
        <v>#DIV/0!</v>
      </c>
      <c r="P310" s="5" t="e">
        <f>M310/(L310/100)</f>
        <v>#DIV/0!</v>
      </c>
      <c r="Q310" s="5" t="e">
        <f>P310*I310</f>
        <v>#DIV/0!</v>
      </c>
      <c r="U310" s="15" t="e">
        <f>100-(T310-R310)/S310*100</f>
        <v>#DIV/0!</v>
      </c>
      <c r="V310" s="21">
        <v>2.3780000000000001</v>
      </c>
      <c r="X310" s="2">
        <v>12.61</v>
      </c>
      <c r="Y310" s="2">
        <v>12.26</v>
      </c>
      <c r="Z310" s="21">
        <v>1829</v>
      </c>
      <c r="AB310" s="14" t="e">
        <f>((AE310-AC310)*(1000/AD310))*1000</f>
        <v>#DIV/0!</v>
      </c>
      <c r="AF310" s="7" t="e">
        <f>#REF!*0.8</f>
        <v>#REF!</v>
      </c>
      <c r="AG310" s="2">
        <v>145</v>
      </c>
      <c r="AH310" s="8">
        <f>((AG310)*(H310/100))</f>
        <v>100.05</v>
      </c>
      <c r="AI310" s="7">
        <f>AG310/AH310</f>
        <v>1.4492753623188406</v>
      </c>
      <c r="AJ310" s="6">
        <v>30.37</v>
      </c>
      <c r="AK310" s="2">
        <v>0.20799999999999999</v>
      </c>
      <c r="AO310" s="20" t="s">
        <v>1063</v>
      </c>
      <c r="DI310" s="99"/>
      <c r="DL310" s="61">
        <f t="shared" si="5"/>
        <v>0</v>
      </c>
    </row>
    <row r="311" spans="1:132">
      <c r="A311" s="11">
        <v>44587</v>
      </c>
      <c r="B311" s="64" t="s">
        <v>120</v>
      </c>
      <c r="C311" s="25" t="s">
        <v>125</v>
      </c>
      <c r="D311" s="21">
        <v>24</v>
      </c>
      <c r="E311" s="2">
        <v>100</v>
      </c>
      <c r="F311" s="2">
        <v>76</v>
      </c>
      <c r="H311" s="3">
        <f>((F311)/(E311/100))</f>
        <v>76</v>
      </c>
      <c r="I311" s="4">
        <f>E311/F311</f>
        <v>1.3157894736842106</v>
      </c>
      <c r="J311" s="4" t="e">
        <f>100/G311</f>
        <v>#DIV/0!</v>
      </c>
      <c r="N311" s="37" t="e">
        <f>M311/(K311/100)</f>
        <v>#DIV/0!</v>
      </c>
      <c r="O311" s="37" t="e">
        <f>N311/J311</f>
        <v>#DIV/0!</v>
      </c>
      <c r="P311" s="5" t="e">
        <f>M311/(L311/100)</f>
        <v>#DIV/0!</v>
      </c>
      <c r="Q311" s="5" t="e">
        <f>P311*I311</f>
        <v>#DIV/0!</v>
      </c>
      <c r="U311" s="15" t="e">
        <f>100-(T311-R311)/S311*100</f>
        <v>#DIV/0!</v>
      </c>
      <c r="V311" s="21">
        <v>8.4019999999999992</v>
      </c>
      <c r="X311" s="2">
        <v>12.48</v>
      </c>
      <c r="Y311" s="2">
        <v>13.24</v>
      </c>
      <c r="Z311" s="21">
        <v>2147</v>
      </c>
      <c r="AB311" s="14" t="e">
        <f>((AE311-AC311)*(1000/AD311))*1000</f>
        <v>#DIV/0!</v>
      </c>
      <c r="AF311" s="7" t="e">
        <f>#REF!*0.8</f>
        <v>#REF!</v>
      </c>
      <c r="AG311" s="2">
        <v>132</v>
      </c>
      <c r="AH311" s="8">
        <f>((AG311)*(H311/100))</f>
        <v>100.32000000000001</v>
      </c>
      <c r="AI311" s="7">
        <f>AG311/AH311</f>
        <v>1.3157894736842104</v>
      </c>
      <c r="AJ311" s="6">
        <v>42.53</v>
      </c>
      <c r="AK311" s="2">
        <v>0.67200000000000004</v>
      </c>
      <c r="AO311" s="20" t="s">
        <v>1062</v>
      </c>
      <c r="DI311" s="99"/>
      <c r="DL311" s="61">
        <f t="shared" si="5"/>
        <v>0</v>
      </c>
    </row>
    <row r="312" spans="1:132">
      <c r="A312" s="11">
        <v>44587</v>
      </c>
      <c r="B312" s="64"/>
      <c r="C312" s="25" t="s">
        <v>117</v>
      </c>
      <c r="H312" s="3" t="e">
        <f>((F312)/(E312/100))</f>
        <v>#DIV/0!</v>
      </c>
      <c r="I312" s="4" t="e">
        <f>E312/F312</f>
        <v>#DIV/0!</v>
      </c>
      <c r="J312" s="4" t="e">
        <f>100/G312</f>
        <v>#DIV/0!</v>
      </c>
      <c r="N312" s="37" t="e">
        <f>M312/(K312/100)</f>
        <v>#DIV/0!</v>
      </c>
      <c r="O312" s="37" t="e">
        <f>N312/J312</f>
        <v>#DIV/0!</v>
      </c>
      <c r="P312" s="5" t="e">
        <f>M312/(L312/100)</f>
        <v>#DIV/0!</v>
      </c>
      <c r="Q312" s="5" t="e">
        <f>P312*I312</f>
        <v>#DIV/0!</v>
      </c>
      <c r="U312" s="15" t="e">
        <f>100-(T312-R312)/S312*100</f>
        <v>#DIV/0!</v>
      </c>
      <c r="AB312" s="14" t="e">
        <f>((AE312-AC312)*(1000/AD312))*1000</f>
        <v>#DIV/0!</v>
      </c>
      <c r="AF312" s="7" t="e">
        <f>#REF!*0.8</f>
        <v>#REF!</v>
      </c>
      <c r="AH312" s="8" t="e">
        <f>((AG312)*(H312/100))</f>
        <v>#DIV/0!</v>
      </c>
      <c r="AI312" s="7" t="e">
        <f>AG312/AH312</f>
        <v>#DIV/0!</v>
      </c>
      <c r="AO312" s="20" t="s">
        <v>117</v>
      </c>
      <c r="DI312" s="99"/>
      <c r="DL312" s="61">
        <f t="shared" si="5"/>
        <v>0</v>
      </c>
    </row>
    <row r="313" spans="1:132">
      <c r="A313" s="11">
        <v>44587</v>
      </c>
      <c r="B313" s="64">
        <v>2562</v>
      </c>
      <c r="C313" s="25" t="s">
        <v>125</v>
      </c>
      <c r="D313" s="21">
        <v>30</v>
      </c>
      <c r="E313" s="2">
        <v>100</v>
      </c>
      <c r="F313" s="2">
        <v>70</v>
      </c>
      <c r="H313" s="3">
        <f>((F313)/(E313/100))</f>
        <v>70</v>
      </c>
      <c r="I313" s="4">
        <f>E313/F313</f>
        <v>1.4285714285714286</v>
      </c>
      <c r="J313" s="4" t="e">
        <f>100/G313</f>
        <v>#DIV/0!</v>
      </c>
      <c r="N313" s="37" t="e">
        <f>M313/(K313/100)</f>
        <v>#DIV/0!</v>
      </c>
      <c r="O313" s="37" t="e">
        <f>N313/J313</f>
        <v>#DIV/0!</v>
      </c>
      <c r="P313" s="5" t="e">
        <f>M313/(L313/100)</f>
        <v>#DIV/0!</v>
      </c>
      <c r="Q313" s="5" t="e">
        <f>P313*I313</f>
        <v>#DIV/0!</v>
      </c>
      <c r="U313" s="15" t="e">
        <f>100-(T313-R313)/S313*100</f>
        <v>#DIV/0!</v>
      </c>
      <c r="V313" s="21">
        <v>3.0529999999999999</v>
      </c>
      <c r="X313" s="2">
        <v>12.04</v>
      </c>
      <c r="Y313" s="2">
        <v>9.52</v>
      </c>
      <c r="Z313" s="21">
        <v>2083</v>
      </c>
      <c r="AB313" s="14" t="e">
        <f>((AE313-AC313)*(1000/AD313))*1000</f>
        <v>#DIV/0!</v>
      </c>
      <c r="AF313" s="7" t="e">
        <f>#REF!*0.8</f>
        <v>#REF!</v>
      </c>
      <c r="AG313" s="2">
        <v>143</v>
      </c>
      <c r="AH313" s="8">
        <f>((AG313)*(H313/100))</f>
        <v>100.1</v>
      </c>
      <c r="AI313" s="7">
        <f>AG313/AH313</f>
        <v>1.4285714285714286</v>
      </c>
      <c r="AJ313" s="6">
        <v>48.05</v>
      </c>
      <c r="AK313" s="2">
        <v>0.52600000000000002</v>
      </c>
      <c r="AO313" s="20" t="s">
        <v>1064</v>
      </c>
      <c r="DI313" s="99"/>
      <c r="DL313" s="61">
        <f t="shared" si="5"/>
        <v>0</v>
      </c>
      <c r="DM313" s="10">
        <v>-5.5593949401606703E-2</v>
      </c>
      <c r="DN313" s="10">
        <v>2.1022961611717701E-2</v>
      </c>
      <c r="DO313" s="10">
        <v>-3.2578254129194502E-3</v>
      </c>
      <c r="DP313" s="10">
        <v>4.2134551509622796E-3</v>
      </c>
      <c r="DQ313" s="10">
        <v>-4.6890518815726201E-3</v>
      </c>
      <c r="DR313" s="10">
        <v>-0.23509356329000899</v>
      </c>
      <c r="DS313" s="10">
        <v>2.75462904561748E-2</v>
      </c>
      <c r="DT313" s="10">
        <v>-1.06549502126585E-3</v>
      </c>
      <c r="DU313" s="10">
        <v>6.1154870682538004E-3</v>
      </c>
      <c r="DV313" s="10">
        <v>2.0384717685274301</v>
      </c>
      <c r="DW313" s="10">
        <v>-0.59201771080947196</v>
      </c>
      <c r="DX313" s="10">
        <v>1.40709958732535E-2</v>
      </c>
      <c r="DY313" s="10">
        <v>1.2584395421052801</v>
      </c>
      <c r="DZ313" s="10">
        <v>-4.2011337024632196</v>
      </c>
      <c r="EA313" s="10">
        <v>-3.6361020711712402</v>
      </c>
      <c r="EB313" s="10">
        <v>-0.252886330077852</v>
      </c>
    </row>
    <row r="314" spans="1:132">
      <c r="A314" s="11">
        <v>44588</v>
      </c>
      <c r="B314" s="64">
        <v>1</v>
      </c>
      <c r="C314" s="25" t="s">
        <v>741</v>
      </c>
      <c r="H314" s="3" t="e">
        <f>((F314)/(E314/100))</f>
        <v>#DIV/0!</v>
      </c>
      <c r="I314" s="4" t="e">
        <f>E314/F314</f>
        <v>#DIV/0!</v>
      </c>
      <c r="J314" s="4" t="e">
        <f>100/G314</f>
        <v>#DIV/0!</v>
      </c>
      <c r="N314" s="37" t="e">
        <f>M314/(K314/100)</f>
        <v>#DIV/0!</v>
      </c>
      <c r="O314" s="37" t="e">
        <f>N314/J314</f>
        <v>#DIV/0!</v>
      </c>
      <c r="P314" s="5" t="e">
        <f>M314/(L314/100)</f>
        <v>#DIV/0!</v>
      </c>
      <c r="Q314" s="5" t="e">
        <f>P314*I314</f>
        <v>#DIV/0!</v>
      </c>
      <c r="U314" s="15" t="e">
        <f>100-(T314-R314)/S314*100</f>
        <v>#DIV/0!</v>
      </c>
      <c r="X314" s="2">
        <v>12.59</v>
      </c>
      <c r="Y314" s="2">
        <v>16.559999999999999</v>
      </c>
      <c r="Z314" s="21">
        <v>2778</v>
      </c>
      <c r="AB314" s="14" t="e">
        <f>((AE314-AC314)*(1000/AD314))*1000</f>
        <v>#DIV/0!</v>
      </c>
      <c r="AF314" s="7" t="e">
        <f>#REF!*0.8</f>
        <v>#REF!</v>
      </c>
      <c r="AH314" s="8" t="e">
        <f>((AG314)*(H314/100))</f>
        <v>#DIV/0!</v>
      </c>
      <c r="AI314" s="7" t="e">
        <f>AG314/AH314</f>
        <v>#DIV/0!</v>
      </c>
      <c r="DI314" s="99"/>
      <c r="DL314" s="61">
        <f t="shared" ref="DL314:DL370" si="6">AO318</f>
        <v>0</v>
      </c>
      <c r="DM314" s="10">
        <v>1.9332505411744401</v>
      </c>
      <c r="DN314" s="10">
        <v>9.3737670129309808E-3</v>
      </c>
      <c r="DO314" s="10">
        <v>-4.5019214392682597E-3</v>
      </c>
      <c r="DP314" s="10">
        <v>-2.3209151070785701E-2</v>
      </c>
      <c r="DQ314" s="10">
        <v>5.8042558166864801E-3</v>
      </c>
      <c r="DR314" s="10">
        <v>0.76781620756664803</v>
      </c>
      <c r="DS314" s="10">
        <v>5.2431562981907799E-2</v>
      </c>
      <c r="DT314" s="10">
        <v>-5.5026178744811401E-4</v>
      </c>
      <c r="DU314" s="10">
        <v>0.24996113119578101</v>
      </c>
      <c r="DV314" s="10">
        <v>1.6660760706858</v>
      </c>
      <c r="DW314" s="10">
        <v>-0.44932457320168501</v>
      </c>
      <c r="DX314" s="10">
        <v>7.0877312835171805E-2</v>
      </c>
      <c r="DY314" s="10">
        <v>7.1528380060233898</v>
      </c>
      <c r="DZ314" s="10">
        <v>16.1668812662225</v>
      </c>
      <c r="EA314" s="10">
        <v>15.5022774128382</v>
      </c>
      <c r="EB314" s="10">
        <v>-1.8354943909313699E-2</v>
      </c>
    </row>
    <row r="315" spans="1:132">
      <c r="A315" s="11">
        <v>44588</v>
      </c>
      <c r="B315" s="64">
        <v>2</v>
      </c>
      <c r="C315" s="25" t="s">
        <v>741</v>
      </c>
      <c r="H315" s="3" t="e">
        <f>((F315)/(E315/100))</f>
        <v>#DIV/0!</v>
      </c>
      <c r="I315" s="4" t="e">
        <f>E315/F315</f>
        <v>#DIV/0!</v>
      </c>
      <c r="J315" s="4" t="e">
        <f>100/G315</f>
        <v>#DIV/0!</v>
      </c>
      <c r="N315" s="37" t="e">
        <f>M315/(K315/100)</f>
        <v>#DIV/0!</v>
      </c>
      <c r="O315" s="37" t="e">
        <f>N315/J315</f>
        <v>#DIV/0!</v>
      </c>
      <c r="P315" s="5" t="e">
        <f>M315/(L315/100)</f>
        <v>#DIV/0!</v>
      </c>
      <c r="Q315" s="5" t="e">
        <f>P315*I315</f>
        <v>#DIV/0!</v>
      </c>
      <c r="U315" s="15" t="e">
        <f>100-(T315-R315)/S315*100</f>
        <v>#DIV/0!</v>
      </c>
      <c r="AB315" s="14" t="e">
        <f>((AE315-AC315)*(1000/AD315))*1000</f>
        <v>#DIV/0!</v>
      </c>
      <c r="AF315" s="7" t="e">
        <f>#REF!*0.8</f>
        <v>#REF!</v>
      </c>
      <c r="AH315" s="8" t="e">
        <f>((AG315)*(H315/100))</f>
        <v>#DIV/0!</v>
      </c>
      <c r="AI315" s="7" t="e">
        <f>AG315/AH315</f>
        <v>#DIV/0!</v>
      </c>
      <c r="AP315" s="10" t="s">
        <v>121</v>
      </c>
      <c r="AQ315" s="10">
        <v>2E-3</v>
      </c>
      <c r="AR315" s="10" t="s">
        <v>121</v>
      </c>
      <c r="AS315" s="10">
        <v>1.4E-2</v>
      </c>
      <c r="AT315" s="10" t="s">
        <v>121</v>
      </c>
      <c r="AU315" s="10">
        <v>1.0999999999999999E-2</v>
      </c>
      <c r="AV315" s="10">
        <v>15.586</v>
      </c>
      <c r="AW315" s="10">
        <v>0.254</v>
      </c>
      <c r="AX315" s="10">
        <v>1.6E-2</v>
      </c>
      <c r="AY315" s="10">
        <v>5.0000000000000001E-3</v>
      </c>
      <c r="AZ315" s="10">
        <v>2.427</v>
      </c>
      <c r="BA315" s="10">
        <v>3.1E-2</v>
      </c>
      <c r="BB315" s="10">
        <v>2.9000000000000001E-2</v>
      </c>
      <c r="BC315" s="10">
        <v>5.0000000000000001E-3</v>
      </c>
      <c r="BD315" s="10">
        <v>17.696999999999999</v>
      </c>
      <c r="BE315" s="10">
        <v>0.19500000000000001</v>
      </c>
      <c r="BF315" s="10" t="s">
        <v>121</v>
      </c>
      <c r="BG315" s="10">
        <v>7.0000000000000001E-3</v>
      </c>
      <c r="BH315" s="10">
        <v>0.64600000000000002</v>
      </c>
      <c r="BI315" s="10">
        <v>0.28999999999999998</v>
      </c>
      <c r="BJ315" s="10">
        <v>3.0000000000000001E-3</v>
      </c>
      <c r="BK315" s="10">
        <v>1E-3</v>
      </c>
      <c r="BL315" s="10" t="s">
        <v>121</v>
      </c>
      <c r="BM315" s="10">
        <v>4.0000000000000001E-3</v>
      </c>
      <c r="BN315" s="10" t="s">
        <v>121</v>
      </c>
      <c r="BO315" s="10">
        <v>7.3999999999999996E-2</v>
      </c>
      <c r="BP315" s="10">
        <v>49.93</v>
      </c>
      <c r="BQ315" s="10">
        <v>0.57399999999999995</v>
      </c>
      <c r="BR315" s="10">
        <v>1.4999999999999999E-2</v>
      </c>
      <c r="BS315" s="10">
        <v>2E-3</v>
      </c>
      <c r="BT315" s="10">
        <v>0.58799999999999997</v>
      </c>
      <c r="BU315" s="10">
        <v>8.8999999999999996E-2</v>
      </c>
      <c r="BV315" s="10">
        <v>4.1000000000000002E-2</v>
      </c>
      <c r="BW315" s="10">
        <v>4.0000000000000001E-3</v>
      </c>
      <c r="BX315" s="10" t="s">
        <v>121</v>
      </c>
      <c r="BY315" s="10">
        <v>3.5000000000000003E-2</v>
      </c>
      <c r="BZ315" s="10">
        <v>0.16800000000000001</v>
      </c>
      <c r="CA315" s="10">
        <v>4.7E-2</v>
      </c>
      <c r="CB315" s="10">
        <v>5.1660000000000004</v>
      </c>
      <c r="CC315" s="10">
        <v>2.4009999999999998</v>
      </c>
      <c r="CD315" s="10">
        <v>0.14599999999999999</v>
      </c>
      <c r="CE315" s="10">
        <v>2.1999999999999999E-2</v>
      </c>
      <c r="CF315" s="10" t="s">
        <v>121</v>
      </c>
      <c r="CG315" s="10">
        <v>2E-3</v>
      </c>
      <c r="CH315" s="10" t="s">
        <v>121</v>
      </c>
      <c r="CI315" s="10">
        <v>2E-3</v>
      </c>
      <c r="CJ315" s="10">
        <v>0.26400000000000001</v>
      </c>
      <c r="CK315" s="10">
        <v>2.1000000000000001E-2</v>
      </c>
      <c r="CL315" s="10" t="s">
        <v>121</v>
      </c>
      <c r="CM315" s="10">
        <v>2E-3</v>
      </c>
      <c r="CN315" s="10">
        <v>2E-3</v>
      </c>
      <c r="CO315" s="10">
        <v>1E-3</v>
      </c>
      <c r="CP315" s="10">
        <v>1.046</v>
      </c>
      <c r="CQ315" s="10">
        <v>1.2999999999999999E-2</v>
      </c>
      <c r="CR315" s="10" t="s">
        <v>121</v>
      </c>
      <c r="CS315" s="10">
        <v>2E-3</v>
      </c>
      <c r="CT315" s="10">
        <v>3.0750000000000002</v>
      </c>
      <c r="CU315" s="10">
        <v>8.3000000000000004E-2</v>
      </c>
      <c r="CV315" s="10">
        <v>8.0000000000000002E-3</v>
      </c>
      <c r="CW315" s="10">
        <v>1E-3</v>
      </c>
      <c r="CX315" s="10">
        <v>0.25</v>
      </c>
      <c r="CY315" s="10">
        <v>1.7000000000000001E-2</v>
      </c>
      <c r="CZ315" s="10" t="s">
        <v>121</v>
      </c>
      <c r="DA315" s="10">
        <v>2E-3</v>
      </c>
      <c r="DB315" s="10">
        <v>2.3E-2</v>
      </c>
      <c r="DC315" s="10">
        <v>7.0000000000000001E-3</v>
      </c>
      <c r="DD315" s="10" t="s">
        <v>121</v>
      </c>
      <c r="DE315" s="10">
        <v>3.6999999999999998E-2</v>
      </c>
      <c r="DF315" s="10">
        <v>2.8530000000000002</v>
      </c>
      <c r="DG315" s="10">
        <v>4.2000000000000003E-2</v>
      </c>
      <c r="DH315" s="10">
        <v>1.7000000000000001E-2</v>
      </c>
      <c r="DI315" s="98">
        <v>1E-3</v>
      </c>
      <c r="DJ315" s="10" t="s">
        <v>121</v>
      </c>
      <c r="DK315" s="10">
        <v>2E-3</v>
      </c>
      <c r="DL315" s="61" t="str">
        <f t="shared" si="6"/>
        <v>Anlieferung 6-01</v>
      </c>
    </row>
    <row r="316" spans="1:132">
      <c r="A316" s="11">
        <v>44588</v>
      </c>
      <c r="B316" s="64"/>
      <c r="C316" s="25" t="s">
        <v>745</v>
      </c>
      <c r="H316" s="3" t="e">
        <f>((F316)/(E316/100))</f>
        <v>#DIV/0!</v>
      </c>
      <c r="I316" s="4" t="e">
        <f>E316/F316</f>
        <v>#DIV/0!</v>
      </c>
      <c r="J316" s="4" t="e">
        <f>100/G316</f>
        <v>#DIV/0!</v>
      </c>
      <c r="N316" s="37" t="e">
        <f>M316/(K316/100)</f>
        <v>#DIV/0!</v>
      </c>
      <c r="O316" s="37" t="e">
        <f>N316/J316</f>
        <v>#DIV/0!</v>
      </c>
      <c r="P316" s="5" t="e">
        <f>M316/(L316/100)</f>
        <v>#DIV/0!</v>
      </c>
      <c r="Q316" s="5" t="e">
        <f>P316*I316</f>
        <v>#DIV/0!</v>
      </c>
      <c r="U316" s="15" t="e">
        <f>100-(T316-R316)/S316*100</f>
        <v>#DIV/0!</v>
      </c>
      <c r="X316" s="2">
        <v>12.29</v>
      </c>
      <c r="Y316" s="2">
        <v>16.39</v>
      </c>
      <c r="Z316" s="21">
        <v>2969</v>
      </c>
      <c r="AB316" s="14" t="e">
        <f>((AE316-AC316)*(1000/AD316))*1000</f>
        <v>#DIV/0!</v>
      </c>
      <c r="AF316" s="7" t="e">
        <f>#REF!*0.8</f>
        <v>#REF!</v>
      </c>
      <c r="AH316" s="8" t="e">
        <f>((AG316)*(H316/100))</f>
        <v>#DIV/0!</v>
      </c>
      <c r="AI316" s="7" t="e">
        <f>AG316/AH316</f>
        <v>#DIV/0!</v>
      </c>
      <c r="AP316" s="10">
        <v>4.0000000000000001E-3</v>
      </c>
      <c r="AQ316" s="10">
        <v>1E-3</v>
      </c>
      <c r="AR316" s="10">
        <v>4.3999999999999997E-2</v>
      </c>
      <c r="AS316" s="10">
        <v>7.0000000000000001E-3</v>
      </c>
      <c r="AT316" s="10">
        <v>3.2000000000000001E-2</v>
      </c>
      <c r="AU316" s="10">
        <v>5.0000000000000001E-3</v>
      </c>
      <c r="AV316" s="10">
        <v>1.276</v>
      </c>
      <c r="AW316" s="10">
        <v>2.3E-2</v>
      </c>
      <c r="AX316" s="10" t="s">
        <v>121</v>
      </c>
      <c r="AY316" s="10">
        <v>3.0000000000000001E-3</v>
      </c>
      <c r="AZ316" s="10">
        <v>0.245</v>
      </c>
      <c r="BA316" s="10">
        <v>0.01</v>
      </c>
      <c r="BB316" s="10">
        <v>1.897</v>
      </c>
      <c r="BC316" s="10">
        <v>2.8000000000000001E-2</v>
      </c>
      <c r="BD316" s="10">
        <v>12.574999999999999</v>
      </c>
      <c r="BE316" s="10">
        <v>0.16</v>
      </c>
      <c r="BF316" s="10" t="s">
        <v>121</v>
      </c>
      <c r="BG316" s="10">
        <v>8.0000000000000002E-3</v>
      </c>
      <c r="BH316" s="10">
        <v>1.42</v>
      </c>
      <c r="BI316" s="10">
        <v>0.377</v>
      </c>
      <c r="BJ316" s="10">
        <v>4.0000000000000001E-3</v>
      </c>
      <c r="BK316" s="10">
        <v>1E-3</v>
      </c>
      <c r="BL316" s="10">
        <v>8.9999999999999993E-3</v>
      </c>
      <c r="BM316" s="10">
        <v>2E-3</v>
      </c>
      <c r="BN316" s="10">
        <v>13.73</v>
      </c>
      <c r="BO316" s="10">
        <v>0.48499999999999999</v>
      </c>
      <c r="BP316" s="10">
        <v>59.235999999999997</v>
      </c>
      <c r="BQ316" s="10">
        <v>0.44600000000000001</v>
      </c>
      <c r="BR316" s="10">
        <v>4.1000000000000002E-2</v>
      </c>
      <c r="BS316" s="10">
        <v>2E-3</v>
      </c>
      <c r="BT316" s="10">
        <v>3.0230000000000001</v>
      </c>
      <c r="BU316" s="10">
        <v>0.152</v>
      </c>
      <c r="BV316" s="10" t="s">
        <v>121</v>
      </c>
      <c r="BW316" s="10">
        <v>6.2E-2</v>
      </c>
      <c r="BX316" s="10" t="s">
        <v>121</v>
      </c>
      <c r="BY316" s="10">
        <v>2.5999999999999999E-2</v>
      </c>
      <c r="BZ316" s="10">
        <v>0.10299999999999999</v>
      </c>
      <c r="CA316" s="10">
        <v>3.1E-2</v>
      </c>
      <c r="CB316" s="10" t="s">
        <v>121</v>
      </c>
      <c r="CC316" s="10">
        <v>5.5380000000000003</v>
      </c>
      <c r="CD316" s="10">
        <v>0.309</v>
      </c>
      <c r="CE316" s="10">
        <v>1.6E-2</v>
      </c>
      <c r="CF316" s="10">
        <v>0.02</v>
      </c>
      <c r="CG316" s="10">
        <v>1E-3</v>
      </c>
      <c r="CH316" s="10" t="s">
        <v>121</v>
      </c>
      <c r="CI316" s="10">
        <v>2E-3</v>
      </c>
      <c r="CJ316" s="10" t="s">
        <v>121</v>
      </c>
      <c r="CK316" s="10">
        <v>0.77</v>
      </c>
      <c r="CL316" s="10" t="s">
        <v>121</v>
      </c>
      <c r="CM316" s="10">
        <v>2E-3</v>
      </c>
      <c r="CN316" s="10" t="s">
        <v>121</v>
      </c>
      <c r="CO316" s="10">
        <v>2E-3</v>
      </c>
      <c r="CP316" s="10">
        <v>0.97</v>
      </c>
      <c r="CQ316" s="10">
        <v>5.3999999999999999E-2</v>
      </c>
      <c r="CR316" s="10" t="s">
        <v>121</v>
      </c>
      <c r="CS316" s="10">
        <v>2E-3</v>
      </c>
      <c r="CT316" s="10" t="s">
        <v>121</v>
      </c>
      <c r="CU316" s="10">
        <v>22.669</v>
      </c>
      <c r="CV316" s="10">
        <v>0.27500000000000002</v>
      </c>
      <c r="CW316" s="10">
        <v>5.0000000000000001E-3</v>
      </c>
      <c r="CX316" s="10" t="s">
        <v>121</v>
      </c>
      <c r="CY316" s="10">
        <v>0.157</v>
      </c>
      <c r="CZ316" s="10">
        <v>2E-3</v>
      </c>
      <c r="DA316" s="10">
        <v>1E-3</v>
      </c>
      <c r="DB316" s="10" t="s">
        <v>121</v>
      </c>
      <c r="DC316" s="10">
        <v>4.2000000000000003E-2</v>
      </c>
      <c r="DD316" s="10" t="s">
        <v>121</v>
      </c>
      <c r="DE316" s="10">
        <v>3.9E-2</v>
      </c>
      <c r="DF316" s="10">
        <v>4.5119999999999996</v>
      </c>
      <c r="DG316" s="10">
        <v>5.8000000000000003E-2</v>
      </c>
      <c r="DH316" s="10">
        <v>0.20499999999999999</v>
      </c>
      <c r="DI316" s="98">
        <v>4.0000000000000001E-3</v>
      </c>
      <c r="DJ316" s="10" t="s">
        <v>121</v>
      </c>
      <c r="DK316" s="10">
        <v>2E-3</v>
      </c>
      <c r="DL316" s="61" t="str">
        <f t="shared" si="6"/>
        <v>Anlieferung 6-02</v>
      </c>
    </row>
    <row r="317" spans="1:132">
      <c r="A317" s="11">
        <v>44588</v>
      </c>
      <c r="B317" s="64">
        <v>1</v>
      </c>
      <c r="C317" s="25" t="s">
        <v>859</v>
      </c>
      <c r="H317" s="3" t="e">
        <f>((F317)/(E317/100))</f>
        <v>#DIV/0!</v>
      </c>
      <c r="I317" s="4" t="e">
        <f>E317/F317</f>
        <v>#DIV/0!</v>
      </c>
      <c r="J317" s="4" t="e">
        <f>100/G317</f>
        <v>#DIV/0!</v>
      </c>
      <c r="N317" s="37" t="e">
        <f>M317/(K317/100)</f>
        <v>#DIV/0!</v>
      </c>
      <c r="O317" s="37" t="e">
        <f>N317/J317</f>
        <v>#DIV/0!</v>
      </c>
      <c r="P317" s="5" t="e">
        <f>M317/(L317/100)</f>
        <v>#DIV/0!</v>
      </c>
      <c r="Q317" s="5" t="e">
        <f>P317*I317</f>
        <v>#DIV/0!</v>
      </c>
      <c r="U317" s="15" t="e">
        <f>100-(T317-R317)/S317*100</f>
        <v>#DIV/0!</v>
      </c>
      <c r="V317" s="21">
        <v>1.73</v>
      </c>
      <c r="X317" s="2">
        <v>8.08</v>
      </c>
      <c r="Y317" s="2">
        <v>11.46</v>
      </c>
      <c r="Z317" s="21">
        <v>4615</v>
      </c>
      <c r="AB317" s="14" t="e">
        <f>((AE317-AC317)*(1000/AD317))*1000</f>
        <v>#DIV/0!</v>
      </c>
      <c r="AF317" s="7" t="e">
        <f>#REF!*0.8</f>
        <v>#REF!</v>
      </c>
      <c r="AH317" s="8" t="e">
        <f>((AG317)*(H317/100))</f>
        <v>#DIV/0!</v>
      </c>
      <c r="AI317" s="7" t="e">
        <f>AG317/AH317</f>
        <v>#DIV/0!</v>
      </c>
      <c r="AJ317" s="6">
        <v>155</v>
      </c>
      <c r="AP317" s="10">
        <v>1.4E-2</v>
      </c>
      <c r="AQ317" s="10">
        <v>4.0000000000000001E-3</v>
      </c>
      <c r="AR317" s="10" t="s">
        <v>121</v>
      </c>
      <c r="AS317" s="10">
        <v>1.0999999999999999E-2</v>
      </c>
      <c r="AT317" s="10">
        <v>0.223</v>
      </c>
      <c r="AU317" s="10">
        <v>0.01</v>
      </c>
      <c r="AV317" s="10">
        <v>7.0220000000000002</v>
      </c>
      <c r="AW317" s="10">
        <v>0.155</v>
      </c>
      <c r="AX317" s="10" t="s">
        <v>121</v>
      </c>
      <c r="AY317" s="10">
        <v>5.0000000000000001E-3</v>
      </c>
      <c r="AZ317" s="10">
        <v>1.413</v>
      </c>
      <c r="BA317" s="10">
        <v>2.5999999999999999E-2</v>
      </c>
      <c r="BB317" s="10">
        <v>5.1870000000000003</v>
      </c>
      <c r="BC317" s="10">
        <v>9.0999999999999998E-2</v>
      </c>
      <c r="BD317" s="10">
        <v>10.664</v>
      </c>
      <c r="BE317" s="10">
        <v>0.20599999999999999</v>
      </c>
      <c r="BF317" s="10" t="s">
        <v>121</v>
      </c>
      <c r="BG317" s="10">
        <v>0.01</v>
      </c>
      <c r="BH317" s="10">
        <v>1.9279999999999999</v>
      </c>
      <c r="BI317" s="10">
        <v>0.379</v>
      </c>
      <c r="BJ317" s="10" t="s">
        <v>121</v>
      </c>
      <c r="BK317" s="10">
        <v>8.0000000000000002E-3</v>
      </c>
      <c r="BL317" s="10" t="s">
        <v>121</v>
      </c>
      <c r="BM317" s="10">
        <v>5.0000000000000001E-3</v>
      </c>
      <c r="BN317" s="10">
        <v>3.3079999999999998</v>
      </c>
      <c r="BO317" s="10">
        <v>0.14399999999999999</v>
      </c>
      <c r="BP317" s="10">
        <v>62.814999999999998</v>
      </c>
      <c r="BQ317" s="10">
        <v>0.434</v>
      </c>
      <c r="BR317" s="10">
        <v>0.749</v>
      </c>
      <c r="BS317" s="10">
        <v>1.2999999999999999E-2</v>
      </c>
      <c r="BT317" s="10">
        <v>1.591</v>
      </c>
      <c r="BU317" s="10">
        <v>0.10100000000000001</v>
      </c>
      <c r="BV317" s="10" t="s">
        <v>121</v>
      </c>
      <c r="BW317" s="10">
        <v>0.107</v>
      </c>
      <c r="BX317" s="10" t="s">
        <v>121</v>
      </c>
      <c r="BY317" s="10">
        <v>2.5000000000000001E-2</v>
      </c>
      <c r="BZ317" s="10">
        <v>0.13500000000000001</v>
      </c>
      <c r="CA317" s="10">
        <v>3.7999999999999999E-2</v>
      </c>
      <c r="CB317" s="10" t="s">
        <v>121</v>
      </c>
      <c r="CC317" s="10">
        <v>4.2430000000000003</v>
      </c>
      <c r="CD317" s="10">
        <v>0.114</v>
      </c>
      <c r="CE317" s="10">
        <v>1.7000000000000001E-2</v>
      </c>
      <c r="CF317" s="10">
        <v>0.245</v>
      </c>
      <c r="CG317" s="10">
        <v>5.0000000000000001E-3</v>
      </c>
      <c r="CH317" s="10" t="s">
        <v>121</v>
      </c>
      <c r="CI317" s="10">
        <v>2E-3</v>
      </c>
      <c r="CJ317" s="10" t="s">
        <v>121</v>
      </c>
      <c r="CK317" s="10">
        <v>0.83699999999999997</v>
      </c>
      <c r="CL317" s="10" t="s">
        <v>121</v>
      </c>
      <c r="CM317" s="10">
        <v>2E-3</v>
      </c>
      <c r="CN317" s="10">
        <v>5.0000000000000001E-3</v>
      </c>
      <c r="CO317" s="10">
        <v>1E-3</v>
      </c>
      <c r="CP317" s="10">
        <v>0.91400000000000003</v>
      </c>
      <c r="CQ317" s="10">
        <v>0.05</v>
      </c>
      <c r="CR317" s="10" t="s">
        <v>121</v>
      </c>
      <c r="CS317" s="10">
        <v>2E-3</v>
      </c>
      <c r="CT317" s="10" t="s">
        <v>121</v>
      </c>
      <c r="CU317" s="10">
        <v>24.045000000000002</v>
      </c>
      <c r="CV317" s="10">
        <v>7.1999999999999995E-2</v>
      </c>
      <c r="CW317" s="10">
        <v>2E-3</v>
      </c>
      <c r="CX317" s="10">
        <v>0.26500000000000001</v>
      </c>
      <c r="CY317" s="10">
        <v>3.6999999999999998E-2</v>
      </c>
      <c r="CZ317" s="10" t="s">
        <v>121</v>
      </c>
      <c r="DA317" s="10">
        <v>2E-3</v>
      </c>
      <c r="DB317" s="10" t="s">
        <v>121</v>
      </c>
      <c r="DC317" s="10">
        <v>2.1999999999999999E-2</v>
      </c>
      <c r="DD317" s="10" t="s">
        <v>121</v>
      </c>
      <c r="DE317" s="10">
        <v>3.5999999999999997E-2</v>
      </c>
      <c r="DF317" s="10">
        <v>3.0920000000000001</v>
      </c>
      <c r="DG317" s="10">
        <v>5.5E-2</v>
      </c>
      <c r="DH317" s="10">
        <v>0.221</v>
      </c>
      <c r="DI317" s="98">
        <v>4.0000000000000001E-3</v>
      </c>
      <c r="DJ317" s="10" t="s">
        <v>121</v>
      </c>
      <c r="DK317" s="10">
        <v>2E-3</v>
      </c>
      <c r="DL317" s="61" t="str">
        <f t="shared" si="6"/>
        <v>Anlieferung 6-03</v>
      </c>
    </row>
    <row r="318" spans="1:132">
      <c r="A318" s="11">
        <v>44588</v>
      </c>
      <c r="B318" s="64" t="s">
        <v>1061</v>
      </c>
      <c r="C318" s="25" t="s">
        <v>859</v>
      </c>
      <c r="H318" s="3" t="e">
        <f>((F318)/(E318/100))</f>
        <v>#DIV/0!</v>
      </c>
      <c r="I318" s="4" t="e">
        <f>E318/F318</f>
        <v>#DIV/0!</v>
      </c>
      <c r="J318" s="4" t="e">
        <f>100/G318</f>
        <v>#DIV/0!</v>
      </c>
      <c r="N318" s="37" t="e">
        <f>M318/(K318/100)</f>
        <v>#DIV/0!</v>
      </c>
      <c r="O318" s="37" t="e">
        <f>N318/J318</f>
        <v>#DIV/0!</v>
      </c>
      <c r="P318" s="5" t="e">
        <f>M318/(L318/100)</f>
        <v>#DIV/0!</v>
      </c>
      <c r="Q318" s="5" t="e">
        <f>P318*I318</f>
        <v>#DIV/0!</v>
      </c>
      <c r="U318" s="15" t="e">
        <f>100-(T318-R318)/S318*100</f>
        <v>#DIV/0!</v>
      </c>
      <c r="X318" s="2">
        <v>11.68</v>
      </c>
      <c r="AB318" s="14" t="e">
        <f>((AE318-AC318)*(1000/AD318))*1000</f>
        <v>#DIV/0!</v>
      </c>
      <c r="AF318" s="7" t="e">
        <f>#REF!*0.8</f>
        <v>#REF!</v>
      </c>
      <c r="AH318" s="8" t="e">
        <f>((AG318)*(H318/100))</f>
        <v>#DIV/0!</v>
      </c>
      <c r="AI318" s="7" t="e">
        <f>AG318/AH318</f>
        <v>#DIV/0!</v>
      </c>
      <c r="AK318" s="2">
        <v>26.361000000000001</v>
      </c>
      <c r="AP318" s="10" t="s">
        <v>121</v>
      </c>
      <c r="AQ318" s="10">
        <v>5.0000000000000001E-3</v>
      </c>
      <c r="AR318" s="10" t="s">
        <v>121</v>
      </c>
      <c r="AS318" s="10">
        <v>1.0999999999999999E-2</v>
      </c>
      <c r="AT318" s="10">
        <v>0.01</v>
      </c>
      <c r="AU318" s="10">
        <v>6.0000000000000001E-3</v>
      </c>
      <c r="AV318" s="10">
        <v>6.9660000000000002</v>
      </c>
      <c r="AW318" s="10">
        <v>0.20499999999999999</v>
      </c>
      <c r="AX318" s="10">
        <v>6.0000000000000001E-3</v>
      </c>
      <c r="AY318" s="10">
        <v>4.0000000000000001E-3</v>
      </c>
      <c r="AZ318" s="10">
        <v>0.91900000000000004</v>
      </c>
      <c r="BA318" s="10">
        <v>2.4E-2</v>
      </c>
      <c r="BB318" s="10">
        <v>0.42899999999999999</v>
      </c>
      <c r="BC318" s="10">
        <v>1.4E-2</v>
      </c>
      <c r="BD318" s="10">
        <v>7.0439999999999996</v>
      </c>
      <c r="BE318" s="10">
        <v>0.193</v>
      </c>
      <c r="BF318" s="10" t="s">
        <v>121</v>
      </c>
      <c r="BG318" s="10">
        <v>7.0000000000000001E-3</v>
      </c>
      <c r="BH318" s="10">
        <v>1.554</v>
      </c>
      <c r="BI318" s="10">
        <v>0.43</v>
      </c>
      <c r="BJ318" s="10" t="s">
        <v>121</v>
      </c>
      <c r="BK318" s="10">
        <v>5.0000000000000001E-3</v>
      </c>
      <c r="BL318" s="10" t="s">
        <v>121</v>
      </c>
      <c r="BM318" s="10">
        <v>6.0000000000000001E-3</v>
      </c>
      <c r="BN318" s="10">
        <v>5.2069999999999999</v>
      </c>
      <c r="BO318" s="10">
        <v>0.30099999999999999</v>
      </c>
      <c r="BP318" s="10">
        <v>61.639000000000003</v>
      </c>
      <c r="BQ318" s="10">
        <v>0.501</v>
      </c>
      <c r="BR318" s="10">
        <v>0.14599999999999999</v>
      </c>
      <c r="BS318" s="10">
        <v>5.0000000000000001E-3</v>
      </c>
      <c r="BT318" s="10">
        <v>3.044</v>
      </c>
      <c r="BU318" s="10">
        <v>0.19500000000000001</v>
      </c>
      <c r="BV318" s="10" t="s">
        <v>121</v>
      </c>
      <c r="BW318" s="10">
        <v>0.106</v>
      </c>
      <c r="BX318" s="10" t="s">
        <v>121</v>
      </c>
      <c r="BY318" s="10">
        <v>2.4E-2</v>
      </c>
      <c r="BZ318" s="10">
        <v>0.499</v>
      </c>
      <c r="CA318" s="10">
        <v>4.9000000000000002E-2</v>
      </c>
      <c r="CB318" s="10" t="s">
        <v>121</v>
      </c>
      <c r="CC318" s="10">
        <v>6.4969999999999999</v>
      </c>
      <c r="CD318" s="10">
        <v>0.124</v>
      </c>
      <c r="CE318" s="10">
        <v>1.7000000000000001E-2</v>
      </c>
      <c r="CF318" s="10" t="s">
        <v>121</v>
      </c>
      <c r="CG318" s="10">
        <v>7.0000000000000001E-3</v>
      </c>
      <c r="CH318" s="10">
        <v>2E-3</v>
      </c>
      <c r="CI318" s="10">
        <v>1E-3</v>
      </c>
      <c r="CJ318" s="10" t="s">
        <v>121</v>
      </c>
      <c r="CK318" s="10">
        <v>1.262</v>
      </c>
      <c r="CL318" s="10" t="s">
        <v>121</v>
      </c>
      <c r="CM318" s="10">
        <v>2E-3</v>
      </c>
      <c r="CN318" s="10">
        <v>3.0000000000000001E-3</v>
      </c>
      <c r="CO318" s="10">
        <v>1E-3</v>
      </c>
      <c r="CP318" s="10">
        <v>0.96699999999999997</v>
      </c>
      <c r="CQ318" s="10">
        <v>7.9000000000000001E-2</v>
      </c>
      <c r="CR318" s="10" t="s">
        <v>121</v>
      </c>
      <c r="CS318" s="10">
        <v>2E-3</v>
      </c>
      <c r="CT318" s="10" t="s">
        <v>121</v>
      </c>
      <c r="CU318" s="10">
        <v>33.406999999999996</v>
      </c>
      <c r="CV318" s="10">
        <v>0.11700000000000001</v>
      </c>
      <c r="CW318" s="10">
        <v>3.0000000000000001E-3</v>
      </c>
      <c r="CX318" s="10">
        <v>1.0109999999999999</v>
      </c>
      <c r="CY318" s="10">
        <v>5.7000000000000002E-2</v>
      </c>
      <c r="CZ318" s="10" t="s">
        <v>121</v>
      </c>
      <c r="DA318" s="10">
        <v>2E-3</v>
      </c>
      <c r="DB318" s="10" t="s">
        <v>121</v>
      </c>
      <c r="DC318" s="10">
        <v>3.5000000000000003E-2</v>
      </c>
      <c r="DD318" s="10" t="s">
        <v>121</v>
      </c>
      <c r="DE318" s="10">
        <v>6.0999999999999999E-2</v>
      </c>
      <c r="DF318" s="10">
        <v>7.4779999999999998</v>
      </c>
      <c r="DG318" s="10">
        <v>0.16300000000000001</v>
      </c>
      <c r="DH318" s="10">
        <v>2.8340000000000001</v>
      </c>
      <c r="DI318" s="98">
        <v>4.7E-2</v>
      </c>
      <c r="DJ318" s="10" t="s">
        <v>121</v>
      </c>
      <c r="DK318" s="10">
        <v>2E-3</v>
      </c>
      <c r="DL318" s="61" t="str">
        <f t="shared" si="6"/>
        <v>Anlieferung 6-04</v>
      </c>
    </row>
    <row r="319" spans="1:132">
      <c r="A319" s="11">
        <v>44588</v>
      </c>
      <c r="B319" s="64" t="s">
        <v>1069</v>
      </c>
      <c r="C319" s="25" t="s">
        <v>128</v>
      </c>
      <c r="H319" s="3" t="e">
        <f>((F319)/(E319/100))</f>
        <v>#DIV/0!</v>
      </c>
      <c r="I319" s="4" t="e">
        <f>E319/F319</f>
        <v>#DIV/0!</v>
      </c>
      <c r="J319" s="4" t="e">
        <f>100/G319</f>
        <v>#DIV/0!</v>
      </c>
      <c r="N319" s="37" t="e">
        <f>M319/(K319/100)</f>
        <v>#DIV/0!</v>
      </c>
      <c r="O319" s="37" t="e">
        <f>N319/J319</f>
        <v>#DIV/0!</v>
      </c>
      <c r="P319" s="5" t="e">
        <f>M319/(L319/100)</f>
        <v>#DIV/0!</v>
      </c>
      <c r="Q319" s="5" t="e">
        <f>P319*I319</f>
        <v>#DIV/0!</v>
      </c>
      <c r="U319" s="15" t="e">
        <f>100-(T319-R319)/S319*100</f>
        <v>#DIV/0!</v>
      </c>
      <c r="AB319" s="14" t="e">
        <f>((AE319-AC319)*(1000/AD319))*1000</f>
        <v>#DIV/0!</v>
      </c>
      <c r="AF319" s="7" t="e">
        <f>#REF!*0.8</f>
        <v>#REF!</v>
      </c>
      <c r="AH319" s="8" t="e">
        <f>((AG319)*(H319/100))</f>
        <v>#DIV/0!</v>
      </c>
      <c r="AI319" s="7" t="e">
        <f>AG319/AH319</f>
        <v>#DIV/0!</v>
      </c>
      <c r="AO319" s="22" t="s">
        <v>1069</v>
      </c>
      <c r="AP319" s="10" t="s">
        <v>121</v>
      </c>
      <c r="AQ319" s="10">
        <v>2E-3</v>
      </c>
      <c r="AR319" s="10" t="s">
        <v>121</v>
      </c>
      <c r="AS319" s="10">
        <v>1.2E-2</v>
      </c>
      <c r="AT319" s="10" t="s">
        <v>121</v>
      </c>
      <c r="AU319" s="10">
        <v>0.01</v>
      </c>
      <c r="AV319" s="10">
        <v>10.023999999999999</v>
      </c>
      <c r="AW319" s="10">
        <v>0.27300000000000002</v>
      </c>
      <c r="AX319" s="10">
        <v>7.0000000000000001E-3</v>
      </c>
      <c r="AY319" s="10">
        <v>4.0000000000000001E-3</v>
      </c>
      <c r="AZ319" s="10">
        <v>9.1999999999999998E-2</v>
      </c>
      <c r="BA319" s="10">
        <v>5.0000000000000001E-3</v>
      </c>
      <c r="BB319" s="10">
        <v>2.7E-2</v>
      </c>
      <c r="BC319" s="10">
        <v>5.0000000000000001E-3</v>
      </c>
      <c r="BD319" s="10">
        <v>17.963000000000001</v>
      </c>
      <c r="BE319" s="10">
        <v>0.39500000000000002</v>
      </c>
      <c r="BF319" s="10" t="s">
        <v>121</v>
      </c>
      <c r="BG319" s="10">
        <v>7.0000000000000001E-3</v>
      </c>
      <c r="BH319" s="10">
        <v>2.0819999999999999</v>
      </c>
      <c r="BI319" s="10">
        <v>0.41099999999999998</v>
      </c>
      <c r="BJ319" s="10">
        <v>5.0000000000000001E-3</v>
      </c>
      <c r="BK319" s="10">
        <v>2E-3</v>
      </c>
      <c r="BL319" s="10">
        <v>5.0000000000000001E-3</v>
      </c>
      <c r="BM319" s="10">
        <v>3.0000000000000001E-3</v>
      </c>
      <c r="BN319" s="10" t="s">
        <v>121</v>
      </c>
      <c r="BO319" s="10">
        <v>4.2999999999999997E-2</v>
      </c>
      <c r="BP319" s="10">
        <v>56.527000000000001</v>
      </c>
      <c r="BQ319" s="10">
        <v>0.52</v>
      </c>
      <c r="BR319" s="10">
        <v>0.01</v>
      </c>
      <c r="BS319" s="10">
        <v>1E-3</v>
      </c>
      <c r="BT319" s="10">
        <v>0.89</v>
      </c>
      <c r="BU319" s="10">
        <v>9.2999999999999999E-2</v>
      </c>
      <c r="BV319" s="10" t="s">
        <v>121</v>
      </c>
      <c r="BW319" s="10">
        <v>7.4999999999999997E-2</v>
      </c>
      <c r="BX319" s="10" t="s">
        <v>121</v>
      </c>
      <c r="BY319" s="10">
        <v>3.2000000000000001E-2</v>
      </c>
      <c r="BZ319" s="10">
        <v>0.18</v>
      </c>
      <c r="CA319" s="10">
        <v>4.4999999999999998E-2</v>
      </c>
      <c r="CB319" s="10" t="s">
        <v>121</v>
      </c>
      <c r="CC319" s="10">
        <v>4.6680000000000001</v>
      </c>
      <c r="CD319" s="10">
        <v>0.156</v>
      </c>
      <c r="CE319" s="10">
        <v>1.4E-2</v>
      </c>
      <c r="CF319" s="10" t="s">
        <v>121</v>
      </c>
      <c r="CG319" s="10">
        <v>3.0000000000000001E-3</v>
      </c>
      <c r="CH319" s="10" t="s">
        <v>121</v>
      </c>
      <c r="CI319" s="10">
        <v>2E-3</v>
      </c>
      <c r="CJ319" s="10" t="s">
        <v>121</v>
      </c>
      <c r="CK319" s="10">
        <v>0.91400000000000003</v>
      </c>
      <c r="CL319" s="10" t="s">
        <v>121</v>
      </c>
      <c r="CM319" s="10">
        <v>2E-3</v>
      </c>
      <c r="CN319" s="10" t="s">
        <v>121</v>
      </c>
      <c r="CO319" s="10">
        <v>2E-3</v>
      </c>
      <c r="CP319" s="10">
        <v>1.306</v>
      </c>
      <c r="CQ319" s="10">
        <v>6.6000000000000003E-2</v>
      </c>
      <c r="CR319" s="10" t="s">
        <v>121</v>
      </c>
      <c r="CS319" s="10">
        <v>2E-3</v>
      </c>
      <c r="CT319" s="10" t="s">
        <v>121</v>
      </c>
      <c r="CU319" s="10">
        <v>25.536000000000001</v>
      </c>
      <c r="CV319" s="10">
        <v>7.0000000000000001E-3</v>
      </c>
      <c r="CW319" s="10">
        <v>1E-3</v>
      </c>
      <c r="CX319" s="10">
        <v>0.17699999999999999</v>
      </c>
      <c r="CY319" s="10">
        <v>1.4999999999999999E-2</v>
      </c>
      <c r="CZ319" s="10" t="s">
        <v>121</v>
      </c>
      <c r="DA319" s="10">
        <v>2E-3</v>
      </c>
      <c r="DB319" s="10" t="s">
        <v>121</v>
      </c>
      <c r="DC319" s="10">
        <v>0.01</v>
      </c>
      <c r="DD319" s="10" t="s">
        <v>121</v>
      </c>
      <c r="DE319" s="10">
        <v>7.0999999999999994E-2</v>
      </c>
      <c r="DF319" s="10">
        <v>9.593</v>
      </c>
      <c r="DG319" s="10">
        <v>0.20799999999999999</v>
      </c>
      <c r="DH319" s="10">
        <v>0.90800000000000003</v>
      </c>
      <c r="DI319" s="98">
        <v>1.4999999999999999E-2</v>
      </c>
      <c r="DJ319" s="10" t="s">
        <v>121</v>
      </c>
      <c r="DK319" s="10">
        <v>2E-3</v>
      </c>
      <c r="DL319" s="61" t="str">
        <f t="shared" si="6"/>
        <v>Anlieferung 6-05</v>
      </c>
    </row>
    <row r="320" spans="1:132">
      <c r="A320" s="11">
        <v>44588</v>
      </c>
      <c r="B320" s="64" t="s">
        <v>1070</v>
      </c>
      <c r="C320" s="25" t="s">
        <v>128</v>
      </c>
      <c r="H320" s="3" t="e">
        <f>((F320)/(E320/100))</f>
        <v>#DIV/0!</v>
      </c>
      <c r="I320" s="4" t="e">
        <f>E320/F320</f>
        <v>#DIV/0!</v>
      </c>
      <c r="J320" s="4" t="e">
        <f>100/G320</f>
        <v>#DIV/0!</v>
      </c>
      <c r="N320" s="37" t="e">
        <f>M320/(K320/100)</f>
        <v>#DIV/0!</v>
      </c>
      <c r="O320" s="37" t="e">
        <f>N320/J320</f>
        <v>#DIV/0!</v>
      </c>
      <c r="P320" s="5" t="e">
        <f>M320/(L320/100)</f>
        <v>#DIV/0!</v>
      </c>
      <c r="Q320" s="5" t="e">
        <f>P320*I320</f>
        <v>#DIV/0!</v>
      </c>
      <c r="U320" s="15" t="e">
        <f>100-(T320-R320)/S320*100</f>
        <v>#DIV/0!</v>
      </c>
      <c r="AB320" s="14" t="e">
        <f>((AE320-AC320)*(1000/AD320))*1000</f>
        <v>#DIV/0!</v>
      </c>
      <c r="AF320" s="7" t="e">
        <f>#REF!*0.8</f>
        <v>#REF!</v>
      </c>
      <c r="AH320" s="8" t="e">
        <f>((AG320)*(H320/100))</f>
        <v>#DIV/0!</v>
      </c>
      <c r="AI320" s="7" t="e">
        <f>AG320/AH320</f>
        <v>#DIV/0!</v>
      </c>
      <c r="AO320" s="22" t="s">
        <v>1070</v>
      </c>
      <c r="AP320" s="10" t="s">
        <v>121</v>
      </c>
      <c r="AQ320" s="10">
        <v>5.0000000000000001E-3</v>
      </c>
      <c r="AR320" s="10" t="s">
        <v>121</v>
      </c>
      <c r="AS320" s="10">
        <v>1.4999999999999999E-2</v>
      </c>
      <c r="AT320" s="10" t="s">
        <v>121</v>
      </c>
      <c r="AU320" s="10">
        <v>8.0000000000000002E-3</v>
      </c>
      <c r="AV320" s="10">
        <v>6.625</v>
      </c>
      <c r="AW320" s="10">
        <v>0.11</v>
      </c>
      <c r="AX320" s="10">
        <v>7.0000000000000001E-3</v>
      </c>
      <c r="AY320" s="10">
        <v>3.0000000000000001E-3</v>
      </c>
      <c r="AZ320" s="10">
        <v>1.597</v>
      </c>
      <c r="BA320" s="10">
        <v>0.02</v>
      </c>
      <c r="BB320" s="10">
        <v>15.305</v>
      </c>
      <c r="BC320" s="10">
        <v>0.17799999999999999</v>
      </c>
      <c r="BD320" s="10">
        <v>13.318</v>
      </c>
      <c r="BE320" s="10">
        <v>0.11700000000000001</v>
      </c>
      <c r="BF320" s="10" t="s">
        <v>121</v>
      </c>
      <c r="BG320" s="10">
        <v>6.0000000000000001E-3</v>
      </c>
      <c r="BH320" s="10">
        <v>5.7990000000000004</v>
      </c>
      <c r="BI320" s="10">
        <v>0.437</v>
      </c>
      <c r="BJ320" s="10">
        <v>4.0000000000000001E-3</v>
      </c>
      <c r="BK320" s="10">
        <v>2E-3</v>
      </c>
      <c r="BL320" s="10" t="s">
        <v>121</v>
      </c>
      <c r="BM320" s="10">
        <v>4.0000000000000001E-3</v>
      </c>
      <c r="BN320" s="10">
        <v>3.5000000000000003E-2</v>
      </c>
      <c r="BO320" s="10">
        <v>2.1000000000000001E-2</v>
      </c>
      <c r="BP320" s="10">
        <v>48.399000000000001</v>
      </c>
      <c r="BQ320" s="10">
        <v>0.54100000000000004</v>
      </c>
      <c r="BR320" s="10">
        <v>0.19500000000000001</v>
      </c>
      <c r="BS320" s="10">
        <v>5.0000000000000001E-3</v>
      </c>
      <c r="BT320" s="10">
        <v>0.56299999999999994</v>
      </c>
      <c r="BU320" s="10">
        <v>8.2000000000000003E-2</v>
      </c>
      <c r="BV320" s="10">
        <v>5.6000000000000001E-2</v>
      </c>
      <c r="BW320" s="10">
        <v>3.0000000000000001E-3</v>
      </c>
      <c r="BX320" s="10" t="s">
        <v>121</v>
      </c>
      <c r="BY320" s="10">
        <v>2.4E-2</v>
      </c>
      <c r="BZ320" s="10" t="s">
        <v>121</v>
      </c>
      <c r="CA320" s="10">
        <v>6.2E-2</v>
      </c>
      <c r="CB320" s="10" t="s">
        <v>121</v>
      </c>
      <c r="CC320" s="10">
        <v>3.5880000000000001</v>
      </c>
      <c r="CD320" s="10">
        <v>0.11600000000000001</v>
      </c>
      <c r="CE320" s="10">
        <v>1.4999999999999999E-2</v>
      </c>
      <c r="CF320" s="10" t="s">
        <v>121</v>
      </c>
      <c r="CG320" s="10">
        <v>2E-3</v>
      </c>
      <c r="CH320" s="10" t="s">
        <v>121</v>
      </c>
      <c r="CI320" s="10">
        <v>2E-3</v>
      </c>
      <c r="CJ320" s="10">
        <v>0.14899999999999999</v>
      </c>
      <c r="CK320" s="10">
        <v>0.02</v>
      </c>
      <c r="CL320" s="10" t="s">
        <v>121</v>
      </c>
      <c r="CM320" s="10">
        <v>2E-3</v>
      </c>
      <c r="CN320" s="10" t="s">
        <v>121</v>
      </c>
      <c r="CO320" s="10">
        <v>2E-3</v>
      </c>
      <c r="CP320" s="10">
        <v>1.4610000000000001</v>
      </c>
      <c r="CQ320" s="10">
        <v>1.6E-2</v>
      </c>
      <c r="CR320" s="10" t="s">
        <v>121</v>
      </c>
      <c r="CS320" s="10">
        <v>2E-3</v>
      </c>
      <c r="CT320" s="10">
        <v>1.6259999999999999</v>
      </c>
      <c r="CU320" s="10">
        <v>6.5000000000000002E-2</v>
      </c>
      <c r="CV320" s="10">
        <v>2E-3</v>
      </c>
      <c r="CW320" s="10">
        <v>1E-3</v>
      </c>
      <c r="CX320" s="10">
        <v>9.2999999999999999E-2</v>
      </c>
      <c r="CY320" s="10">
        <v>1.2999999999999999E-2</v>
      </c>
      <c r="CZ320" s="10" t="s">
        <v>121</v>
      </c>
      <c r="DA320" s="10">
        <v>2E-3</v>
      </c>
      <c r="DB320" s="10">
        <v>1.7999999999999999E-2</v>
      </c>
      <c r="DC320" s="10">
        <v>5.0000000000000001E-3</v>
      </c>
      <c r="DD320" s="10" t="s">
        <v>121</v>
      </c>
      <c r="DE320" s="10">
        <v>2.1999999999999999E-2</v>
      </c>
      <c r="DF320" s="10">
        <v>1.6779999999999999</v>
      </c>
      <c r="DG320" s="10">
        <v>2.5000000000000001E-2</v>
      </c>
      <c r="DH320" s="10">
        <v>4.0000000000000001E-3</v>
      </c>
      <c r="DI320" s="98">
        <v>1E-3</v>
      </c>
      <c r="DJ320" s="10" t="s">
        <v>121</v>
      </c>
      <c r="DK320" s="10">
        <v>2E-3</v>
      </c>
      <c r="DL320" s="61" t="str">
        <f t="shared" si="6"/>
        <v>Anlieferung 6-06</v>
      </c>
    </row>
    <row r="321" spans="1:132">
      <c r="A321" s="11">
        <v>44588</v>
      </c>
      <c r="B321" s="64" t="s">
        <v>1071</v>
      </c>
      <c r="C321" s="25" t="s">
        <v>128</v>
      </c>
      <c r="H321" s="3" t="e">
        <f>((F321)/(E321/100))</f>
        <v>#DIV/0!</v>
      </c>
      <c r="I321" s="4" t="e">
        <f>E321/F321</f>
        <v>#DIV/0!</v>
      </c>
      <c r="J321" s="4" t="e">
        <f>100/G321</f>
        <v>#DIV/0!</v>
      </c>
      <c r="N321" s="37" t="e">
        <f>M321/(K321/100)</f>
        <v>#DIV/0!</v>
      </c>
      <c r="O321" s="37" t="e">
        <f>N321/J321</f>
        <v>#DIV/0!</v>
      </c>
      <c r="P321" s="5" t="e">
        <f>M321/(L321/100)</f>
        <v>#DIV/0!</v>
      </c>
      <c r="Q321" s="5" t="e">
        <f>P321*I321</f>
        <v>#DIV/0!</v>
      </c>
      <c r="U321" s="15" t="e">
        <f>100-(T321-R321)/S321*100</f>
        <v>#DIV/0!</v>
      </c>
      <c r="AB321" s="14" t="e">
        <f>((AE321-AC321)*(1000/AD321))*1000</f>
        <v>#DIV/0!</v>
      </c>
      <c r="AF321" s="7" t="e">
        <f>#REF!*0.8</f>
        <v>#REF!</v>
      </c>
      <c r="AH321" s="8" t="e">
        <f>((AG321)*(H321/100))</f>
        <v>#DIV/0!</v>
      </c>
      <c r="AI321" s="7" t="e">
        <f>AG321/AH321</f>
        <v>#DIV/0!</v>
      </c>
      <c r="AO321" s="22" t="s">
        <v>1071</v>
      </c>
      <c r="AP321" s="10">
        <v>5.3999999999999999E-2</v>
      </c>
      <c r="AQ321" s="10">
        <v>8.0000000000000002E-3</v>
      </c>
      <c r="AR321" s="10" t="s">
        <v>121</v>
      </c>
      <c r="AS321" s="10">
        <v>1.9E-2</v>
      </c>
      <c r="AT321" s="10" t="s">
        <v>121</v>
      </c>
      <c r="AU321" s="10">
        <v>8.0000000000000002E-3</v>
      </c>
      <c r="AV321" s="10">
        <v>3.6080000000000001</v>
      </c>
      <c r="AW321" s="10">
        <v>6.3E-2</v>
      </c>
      <c r="AX321" s="10" t="s">
        <v>121</v>
      </c>
      <c r="AY321" s="10">
        <v>6.0000000000000001E-3</v>
      </c>
      <c r="AZ321" s="10">
        <v>1.526</v>
      </c>
      <c r="BA321" s="10">
        <v>2.1000000000000001E-2</v>
      </c>
      <c r="BB321" s="10">
        <v>6.4000000000000001E-2</v>
      </c>
      <c r="BC321" s="10">
        <v>5.0000000000000001E-3</v>
      </c>
      <c r="BD321" s="10">
        <v>22.074999999999999</v>
      </c>
      <c r="BE321" s="10">
        <v>0.24099999999999999</v>
      </c>
      <c r="BF321" s="10" t="s">
        <v>121</v>
      </c>
      <c r="BG321" s="10">
        <v>8.9999999999999993E-3</v>
      </c>
      <c r="BH321" s="10">
        <v>0.65900000000000003</v>
      </c>
      <c r="BI321" s="10">
        <v>0.32300000000000001</v>
      </c>
      <c r="BJ321" s="10">
        <v>2.9000000000000001E-2</v>
      </c>
      <c r="BK321" s="10">
        <v>7.0000000000000001E-3</v>
      </c>
      <c r="BL321" s="10" t="s">
        <v>121</v>
      </c>
      <c r="BM321" s="10">
        <v>5.0000000000000001E-3</v>
      </c>
      <c r="BN321" s="10">
        <v>4.7149999999999999</v>
      </c>
      <c r="BO321" s="10">
        <v>0.10299999999999999</v>
      </c>
      <c r="BP321" s="10">
        <v>52.783999999999999</v>
      </c>
      <c r="BQ321" s="10">
        <v>0.52</v>
      </c>
      <c r="BR321" s="10">
        <v>3.5059999999999998</v>
      </c>
      <c r="BS321" s="10">
        <v>0.05</v>
      </c>
      <c r="BT321" s="10">
        <v>0.69</v>
      </c>
      <c r="BU321" s="10">
        <v>7.1999999999999995E-2</v>
      </c>
      <c r="BV321" s="10">
        <v>4.5999999999999999E-2</v>
      </c>
      <c r="BW321" s="10">
        <v>6.0000000000000001E-3</v>
      </c>
      <c r="BX321" s="10" t="s">
        <v>121</v>
      </c>
      <c r="BY321" s="10">
        <v>3.5999999999999997E-2</v>
      </c>
      <c r="BZ321" s="10">
        <v>0.15</v>
      </c>
      <c r="CA321" s="10">
        <v>4.2999999999999997E-2</v>
      </c>
      <c r="CB321" s="10">
        <v>4.7699999999999996</v>
      </c>
      <c r="CC321" s="10">
        <v>2.6110000000000002</v>
      </c>
      <c r="CD321" s="10">
        <v>0.28799999999999998</v>
      </c>
      <c r="CE321" s="10">
        <v>0.02</v>
      </c>
      <c r="CF321" s="10" t="s">
        <v>121</v>
      </c>
      <c r="CG321" s="10">
        <v>2E-3</v>
      </c>
      <c r="CH321" s="10" t="s">
        <v>121</v>
      </c>
      <c r="CI321" s="10">
        <v>2E-3</v>
      </c>
      <c r="CJ321" s="10">
        <v>9.6000000000000002E-2</v>
      </c>
      <c r="CK321" s="10">
        <v>2.1999999999999999E-2</v>
      </c>
      <c r="CL321" s="10" t="s">
        <v>121</v>
      </c>
      <c r="CM321" s="10">
        <v>2E-3</v>
      </c>
      <c r="CN321" s="10">
        <v>0.02</v>
      </c>
      <c r="CO321" s="10">
        <v>3.0000000000000001E-3</v>
      </c>
      <c r="CP321" s="10">
        <v>1.21</v>
      </c>
      <c r="CQ321" s="10">
        <v>1.7000000000000001E-2</v>
      </c>
      <c r="CR321" s="10" t="s">
        <v>121</v>
      </c>
      <c r="CS321" s="10">
        <v>1.2999999999999999E-2</v>
      </c>
      <c r="CT321" s="10">
        <v>3.4449999999999998</v>
      </c>
      <c r="CU321" s="10">
        <v>9.5000000000000001E-2</v>
      </c>
      <c r="CV321" s="10">
        <v>0.104</v>
      </c>
      <c r="CW321" s="10">
        <v>2E-3</v>
      </c>
      <c r="CX321" s="10" t="s">
        <v>121</v>
      </c>
      <c r="CY321" s="10">
        <v>0.12</v>
      </c>
      <c r="CZ321" s="10" t="s">
        <v>121</v>
      </c>
      <c r="DA321" s="10">
        <v>3.0000000000000001E-3</v>
      </c>
      <c r="DB321" s="10" t="s">
        <v>121</v>
      </c>
      <c r="DC321" s="10">
        <v>0.04</v>
      </c>
      <c r="DD321" s="10" t="s">
        <v>121</v>
      </c>
      <c r="DE321" s="10">
        <v>2.8000000000000001E-2</v>
      </c>
      <c r="DF321" s="10">
        <v>7.9000000000000001E-2</v>
      </c>
      <c r="DG321" s="10">
        <v>5.0000000000000001E-3</v>
      </c>
      <c r="DH321" s="10">
        <v>4.2999999999999997E-2</v>
      </c>
      <c r="DI321" s="98">
        <v>2E-3</v>
      </c>
      <c r="DJ321" s="10" t="s">
        <v>121</v>
      </c>
      <c r="DK321" s="10">
        <v>2E-3</v>
      </c>
      <c r="DL321" s="61" t="str">
        <f t="shared" si="6"/>
        <v>Anlieferung 6-07</v>
      </c>
    </row>
    <row r="322" spans="1:132">
      <c r="A322" s="11">
        <v>44588</v>
      </c>
      <c r="B322" s="64" t="s">
        <v>1072</v>
      </c>
      <c r="C322" s="25" t="s">
        <v>128</v>
      </c>
      <c r="H322" s="3" t="e">
        <f>((F322)/(E322/100))</f>
        <v>#DIV/0!</v>
      </c>
      <c r="I322" s="4" t="e">
        <f>E322/F322</f>
        <v>#DIV/0!</v>
      </c>
      <c r="J322" s="4" t="e">
        <f>100/G322</f>
        <v>#DIV/0!</v>
      </c>
      <c r="N322" s="37" t="e">
        <f>M322/(K322/100)</f>
        <v>#DIV/0!</v>
      </c>
      <c r="O322" s="37" t="e">
        <f>N322/J322</f>
        <v>#DIV/0!</v>
      </c>
      <c r="P322" s="5" t="e">
        <f>M322/(L322/100)</f>
        <v>#DIV/0!</v>
      </c>
      <c r="Q322" s="5" t="e">
        <f>P322*I322</f>
        <v>#DIV/0!</v>
      </c>
      <c r="U322" s="15" t="e">
        <f>100-(T322-R322)/S322*100</f>
        <v>#DIV/0!</v>
      </c>
      <c r="AB322" s="14" t="e">
        <f>((AE322-AC322)*(1000/AD322))*1000</f>
        <v>#DIV/0!</v>
      </c>
      <c r="AF322" s="7" t="e">
        <f>#REF!*0.8</f>
        <v>#REF!</v>
      </c>
      <c r="AH322" s="8" t="e">
        <f>((AG322)*(H322/100))</f>
        <v>#DIV/0!</v>
      </c>
      <c r="AI322" s="7" t="e">
        <f>AG322/AH322</f>
        <v>#DIV/0!</v>
      </c>
      <c r="AO322" s="22" t="s">
        <v>1072</v>
      </c>
      <c r="AP322" s="10" t="s">
        <v>121</v>
      </c>
      <c r="AQ322" s="10">
        <v>2E-3</v>
      </c>
      <c r="AR322" s="10" t="s">
        <v>121</v>
      </c>
      <c r="AS322" s="10">
        <v>0.01</v>
      </c>
      <c r="AT322" s="10">
        <v>0.66400000000000003</v>
      </c>
      <c r="AU322" s="10">
        <v>1.7999999999999999E-2</v>
      </c>
      <c r="AV322" s="10">
        <v>4.6449999999999996</v>
      </c>
      <c r="AW322" s="10">
        <v>9.6000000000000002E-2</v>
      </c>
      <c r="AX322" s="10" t="s">
        <v>121</v>
      </c>
      <c r="AY322" s="10">
        <v>4.0000000000000001E-3</v>
      </c>
      <c r="AZ322" s="10">
        <v>1.456</v>
      </c>
      <c r="BA322" s="10">
        <v>0.03</v>
      </c>
      <c r="BB322" s="10">
        <v>2.9140000000000001</v>
      </c>
      <c r="BC322" s="10">
        <v>7.0000000000000007E-2</v>
      </c>
      <c r="BD322" s="10">
        <v>13.795999999999999</v>
      </c>
      <c r="BE322" s="10">
        <v>0.34599999999999997</v>
      </c>
      <c r="BF322" s="10" t="s">
        <v>121</v>
      </c>
      <c r="BG322" s="10">
        <v>8.9999999999999993E-3</v>
      </c>
      <c r="BH322" s="10">
        <v>2.3889999999999998</v>
      </c>
      <c r="BI322" s="10">
        <v>0.376</v>
      </c>
      <c r="BJ322" s="10">
        <v>3.0000000000000001E-3</v>
      </c>
      <c r="BK322" s="10">
        <v>1E-3</v>
      </c>
      <c r="BL322" s="10" t="s">
        <v>121</v>
      </c>
      <c r="BM322" s="10">
        <v>3.0000000000000001E-3</v>
      </c>
      <c r="BN322" s="10">
        <v>1.0469999999999999</v>
      </c>
      <c r="BO322" s="10">
        <v>4.8000000000000001E-2</v>
      </c>
      <c r="BP322" s="10">
        <v>64.412000000000006</v>
      </c>
      <c r="BQ322" s="10">
        <v>0.36899999999999999</v>
      </c>
      <c r="BR322" s="10">
        <v>4.2000000000000003E-2</v>
      </c>
      <c r="BS322" s="10">
        <v>2E-3</v>
      </c>
      <c r="BT322" s="10">
        <v>0.75800000000000001</v>
      </c>
      <c r="BU322" s="10">
        <v>7.9000000000000001E-2</v>
      </c>
      <c r="BV322" s="10" t="s">
        <v>121</v>
      </c>
      <c r="BW322" s="10">
        <v>0.08</v>
      </c>
      <c r="BX322" s="10" t="s">
        <v>121</v>
      </c>
      <c r="BY322" s="10">
        <v>3.1E-2</v>
      </c>
      <c r="BZ322" s="10">
        <v>0.17699999999999999</v>
      </c>
      <c r="CA322" s="10">
        <v>3.9E-2</v>
      </c>
      <c r="CB322" s="10" t="s">
        <v>121</v>
      </c>
      <c r="CC322" s="10">
        <v>5.9619999999999997</v>
      </c>
      <c r="CD322" s="10">
        <v>0.124</v>
      </c>
      <c r="CE322" s="10">
        <v>1.6E-2</v>
      </c>
      <c r="CF322" s="10">
        <v>0.32400000000000001</v>
      </c>
      <c r="CG322" s="10">
        <v>6.0000000000000001E-3</v>
      </c>
      <c r="CH322" s="10" t="s">
        <v>121</v>
      </c>
      <c r="CI322" s="10">
        <v>2E-3</v>
      </c>
      <c r="CJ322" s="10" t="s">
        <v>121</v>
      </c>
      <c r="CK322" s="10">
        <v>0.878</v>
      </c>
      <c r="CL322" s="10" t="s">
        <v>121</v>
      </c>
      <c r="CM322" s="10">
        <v>2E-3</v>
      </c>
      <c r="CN322" s="10" t="s">
        <v>121</v>
      </c>
      <c r="CO322" s="10">
        <v>2E-3</v>
      </c>
      <c r="CP322" s="10">
        <v>1.2609999999999999</v>
      </c>
      <c r="CQ322" s="10">
        <v>5.7000000000000002E-2</v>
      </c>
      <c r="CR322" s="10" t="s">
        <v>121</v>
      </c>
      <c r="CS322" s="10">
        <v>2E-3</v>
      </c>
      <c r="CT322" s="10" t="s">
        <v>121</v>
      </c>
      <c r="CU322" s="10">
        <v>24.744</v>
      </c>
      <c r="CV322" s="10">
        <v>2.8000000000000001E-2</v>
      </c>
      <c r="CW322" s="10">
        <v>1E-3</v>
      </c>
      <c r="CX322" s="10">
        <v>0.24</v>
      </c>
      <c r="CY322" s="10">
        <v>2.7E-2</v>
      </c>
      <c r="CZ322" s="10" t="s">
        <v>121</v>
      </c>
      <c r="DA322" s="10">
        <v>2E-3</v>
      </c>
      <c r="DB322" s="10" t="s">
        <v>121</v>
      </c>
      <c r="DC322" s="10">
        <v>2.5000000000000001E-2</v>
      </c>
      <c r="DD322" s="10" t="s">
        <v>121</v>
      </c>
      <c r="DE322" s="10">
        <v>4.2999999999999997E-2</v>
      </c>
      <c r="DF322" s="10">
        <v>4.5730000000000004</v>
      </c>
      <c r="DG322" s="10">
        <v>0.105</v>
      </c>
      <c r="DH322" s="10">
        <v>1.141</v>
      </c>
      <c r="DI322" s="98">
        <v>1.7999999999999999E-2</v>
      </c>
      <c r="DJ322" s="10" t="s">
        <v>121</v>
      </c>
      <c r="DK322" s="10">
        <v>2E-3</v>
      </c>
      <c r="DL322" s="61" t="str">
        <f t="shared" si="6"/>
        <v>Anlieferung 6-08</v>
      </c>
    </row>
    <row r="323" spans="1:132">
      <c r="A323" s="11">
        <v>44588</v>
      </c>
      <c r="B323" s="64" t="s">
        <v>1073</v>
      </c>
      <c r="C323" s="25" t="s">
        <v>128</v>
      </c>
      <c r="H323" s="3" t="e">
        <f>((F323)/(E323/100))</f>
        <v>#DIV/0!</v>
      </c>
      <c r="I323" s="4" t="e">
        <f>E323/F323</f>
        <v>#DIV/0!</v>
      </c>
      <c r="J323" s="4" t="e">
        <f>100/G323</f>
        <v>#DIV/0!</v>
      </c>
      <c r="N323" s="37" t="e">
        <f>M323/(K323/100)</f>
        <v>#DIV/0!</v>
      </c>
      <c r="O323" s="37" t="e">
        <f>N323/J323</f>
        <v>#DIV/0!</v>
      </c>
      <c r="P323" s="5" t="e">
        <f>M323/(L323/100)</f>
        <v>#DIV/0!</v>
      </c>
      <c r="Q323" s="5" t="e">
        <f>P323*I323</f>
        <v>#DIV/0!</v>
      </c>
      <c r="U323" s="15" t="e">
        <f>100-(T323-R323)/S323*100</f>
        <v>#DIV/0!</v>
      </c>
      <c r="AB323" s="14" t="e">
        <f>((AE323-AC323)*(1000/AD323))*1000</f>
        <v>#DIV/0!</v>
      </c>
      <c r="AF323" s="7" t="e">
        <f>#REF!*0.8</f>
        <v>#REF!</v>
      </c>
      <c r="AH323" s="8" t="e">
        <f>((AG323)*(H323/100))</f>
        <v>#DIV/0!</v>
      </c>
      <c r="AI323" s="7" t="e">
        <f>AG323/AH323</f>
        <v>#DIV/0!</v>
      </c>
      <c r="AO323" s="22" t="s">
        <v>1073</v>
      </c>
      <c r="AP323" s="10" t="s">
        <v>121</v>
      </c>
      <c r="AQ323" s="10">
        <v>3.0000000000000001E-3</v>
      </c>
      <c r="AR323" s="10" t="s">
        <v>121</v>
      </c>
      <c r="AS323" s="10">
        <v>1.2E-2</v>
      </c>
      <c r="AT323" s="10">
        <v>2.1909999999999998</v>
      </c>
      <c r="AU323" s="10">
        <v>6.2E-2</v>
      </c>
      <c r="AV323" s="10">
        <v>2.75</v>
      </c>
      <c r="AW323" s="10">
        <v>7.2999999999999995E-2</v>
      </c>
      <c r="AX323" s="10" t="s">
        <v>121</v>
      </c>
      <c r="AY323" s="10">
        <v>6.0000000000000001E-3</v>
      </c>
      <c r="AZ323" s="10">
        <v>1.17</v>
      </c>
      <c r="BA323" s="10">
        <v>2.5000000000000001E-2</v>
      </c>
      <c r="BB323" s="10">
        <v>13.432</v>
      </c>
      <c r="BC323" s="10">
        <v>0.33400000000000002</v>
      </c>
      <c r="BD323" s="10">
        <v>23.329000000000001</v>
      </c>
      <c r="BE323" s="10">
        <v>0.67</v>
      </c>
      <c r="BF323" s="10" t="s">
        <v>121</v>
      </c>
      <c r="BG323" s="10">
        <v>8.0000000000000002E-3</v>
      </c>
      <c r="BH323" s="10">
        <v>1.9610000000000001</v>
      </c>
      <c r="BI323" s="10">
        <v>0.47699999999999998</v>
      </c>
      <c r="BJ323" s="10">
        <v>0.01</v>
      </c>
      <c r="BK323" s="10">
        <v>2E-3</v>
      </c>
      <c r="BL323" s="10" t="s">
        <v>121</v>
      </c>
      <c r="BM323" s="10">
        <v>6.0000000000000001E-3</v>
      </c>
      <c r="BN323" s="10">
        <v>8.7999999999999995E-2</v>
      </c>
      <c r="BO323" s="10">
        <v>2.3E-2</v>
      </c>
      <c r="BP323" s="10">
        <v>47.523000000000003</v>
      </c>
      <c r="BQ323" s="10">
        <v>0.57099999999999995</v>
      </c>
      <c r="BR323" s="10">
        <v>4.7E-2</v>
      </c>
      <c r="BS323" s="10">
        <v>3.0000000000000001E-3</v>
      </c>
      <c r="BT323" s="10">
        <v>0.52100000000000002</v>
      </c>
      <c r="BU323" s="10">
        <v>8.5999999999999993E-2</v>
      </c>
      <c r="BV323" s="10" t="s">
        <v>121</v>
      </c>
      <c r="BW323" s="10">
        <v>9.6000000000000002E-2</v>
      </c>
      <c r="BX323" s="10" t="s">
        <v>121</v>
      </c>
      <c r="BY323" s="10">
        <v>3.2000000000000001E-2</v>
      </c>
      <c r="BZ323" s="10">
        <v>0.156</v>
      </c>
      <c r="CA323" s="10">
        <v>4.2000000000000003E-2</v>
      </c>
      <c r="CB323" s="10" t="s">
        <v>121</v>
      </c>
      <c r="CC323" s="10">
        <v>8.5</v>
      </c>
      <c r="CD323" s="10">
        <v>0.14599999999999999</v>
      </c>
      <c r="CE323" s="10">
        <v>1.4999999999999999E-2</v>
      </c>
      <c r="CF323" s="10">
        <v>4.2000000000000003E-2</v>
      </c>
      <c r="CG323" s="10">
        <v>2E-3</v>
      </c>
      <c r="CH323" s="10" t="s">
        <v>121</v>
      </c>
      <c r="CI323" s="10">
        <v>2E-3</v>
      </c>
      <c r="CJ323" s="10" t="s">
        <v>121</v>
      </c>
      <c r="CK323" s="10">
        <v>0.85199999999999998</v>
      </c>
      <c r="CL323" s="10" t="s">
        <v>121</v>
      </c>
      <c r="CM323" s="10">
        <v>2E-3</v>
      </c>
      <c r="CN323" s="10" t="s">
        <v>121</v>
      </c>
      <c r="CO323" s="10">
        <v>2E-3</v>
      </c>
      <c r="CP323" s="10">
        <v>1.012</v>
      </c>
      <c r="CQ323" s="10">
        <v>4.4999999999999998E-2</v>
      </c>
      <c r="CR323" s="10" t="s">
        <v>121</v>
      </c>
      <c r="CS323" s="10">
        <v>2E-3</v>
      </c>
      <c r="CT323" s="10" t="s">
        <v>121</v>
      </c>
      <c r="CU323" s="10">
        <v>24.038</v>
      </c>
      <c r="CV323" s="10">
        <v>4.0000000000000001E-3</v>
      </c>
      <c r="CW323" s="10">
        <v>1E-3</v>
      </c>
      <c r="CX323" s="10">
        <v>0.38400000000000001</v>
      </c>
      <c r="CY323" s="10">
        <v>2.1000000000000001E-2</v>
      </c>
      <c r="CZ323" s="10" t="s">
        <v>121</v>
      </c>
      <c r="DA323" s="10">
        <v>2E-3</v>
      </c>
      <c r="DB323" s="10" t="s">
        <v>121</v>
      </c>
      <c r="DC323" s="10">
        <v>1.0999999999999999E-2</v>
      </c>
      <c r="DD323" s="10" t="s">
        <v>121</v>
      </c>
      <c r="DE323" s="10">
        <v>4.4999999999999998E-2</v>
      </c>
      <c r="DF323" s="10">
        <v>4.7439999999999998</v>
      </c>
      <c r="DG323" s="10">
        <v>0.11799999999999999</v>
      </c>
      <c r="DH323" s="10">
        <v>0.47499999999999998</v>
      </c>
      <c r="DI323" s="98">
        <v>0.01</v>
      </c>
      <c r="DJ323" s="10" t="s">
        <v>121</v>
      </c>
      <c r="DK323" s="10">
        <v>2E-3</v>
      </c>
      <c r="DL323" s="61" t="str">
        <f t="shared" si="6"/>
        <v>Anlieferung 6-09</v>
      </c>
    </row>
    <row r="324" spans="1:132">
      <c r="A324" s="11">
        <v>44588</v>
      </c>
      <c r="B324" s="64" t="s">
        <v>1074</v>
      </c>
      <c r="C324" s="25" t="s">
        <v>128</v>
      </c>
      <c r="H324" s="3" t="e">
        <f>((F324)/(E324/100))</f>
        <v>#DIV/0!</v>
      </c>
      <c r="I324" s="4" t="e">
        <f>E324/F324</f>
        <v>#DIV/0!</v>
      </c>
      <c r="J324" s="4" t="e">
        <f>100/G324</f>
        <v>#DIV/0!</v>
      </c>
      <c r="N324" s="37" t="e">
        <f>M324/(K324/100)</f>
        <v>#DIV/0!</v>
      </c>
      <c r="O324" s="37" t="e">
        <f>N324/J324</f>
        <v>#DIV/0!</v>
      </c>
      <c r="P324" s="5" t="e">
        <f>M324/(L324/100)</f>
        <v>#DIV/0!</v>
      </c>
      <c r="Q324" s="5" t="e">
        <f>P324*I324</f>
        <v>#DIV/0!</v>
      </c>
      <c r="U324" s="15" t="e">
        <f>100-(T324-R324)/S324*100</f>
        <v>#DIV/0!</v>
      </c>
      <c r="AB324" s="14" t="e">
        <f>((AE324-AC324)*(1000/AD324))*1000</f>
        <v>#DIV/0!</v>
      </c>
      <c r="AF324" s="7" t="e">
        <f>#REF!*0.8</f>
        <v>#REF!</v>
      </c>
      <c r="AH324" s="8" t="e">
        <f>((AG324)*(H324/100))</f>
        <v>#DIV/0!</v>
      </c>
      <c r="AI324" s="7" t="e">
        <f>AG324/AH324</f>
        <v>#DIV/0!</v>
      </c>
      <c r="AO324" s="22" t="s">
        <v>1074</v>
      </c>
      <c r="AP324" s="10">
        <v>7.0000000000000001E-3</v>
      </c>
      <c r="AQ324" s="10">
        <v>3.0000000000000001E-3</v>
      </c>
      <c r="AR324" s="10" t="s">
        <v>121</v>
      </c>
      <c r="AS324" s="10">
        <v>1.7000000000000001E-2</v>
      </c>
      <c r="AT324" s="10">
        <v>1.4999999999999999E-2</v>
      </c>
      <c r="AU324" s="10">
        <v>5.0000000000000001E-3</v>
      </c>
      <c r="AV324" s="10">
        <v>4.8460000000000001</v>
      </c>
      <c r="AW324" s="10">
        <v>0.1</v>
      </c>
      <c r="AX324" s="10" t="s">
        <v>121</v>
      </c>
      <c r="AY324" s="10">
        <v>7.0000000000000001E-3</v>
      </c>
      <c r="AZ324" s="10">
        <v>1.2829999999999999</v>
      </c>
      <c r="BA324" s="10">
        <v>2.5999999999999999E-2</v>
      </c>
      <c r="BB324" s="10">
        <v>7.5739999999999998</v>
      </c>
      <c r="BC324" s="10">
        <v>0.124</v>
      </c>
      <c r="BD324" s="10">
        <v>9.7110000000000003</v>
      </c>
      <c r="BE324" s="10">
        <v>0.183</v>
      </c>
      <c r="BF324" s="10" t="s">
        <v>121</v>
      </c>
      <c r="BG324" s="10">
        <v>8.9999999999999993E-3</v>
      </c>
      <c r="BH324" s="10">
        <v>2.91</v>
      </c>
      <c r="BI324" s="10">
        <v>0.41599999999999998</v>
      </c>
      <c r="BJ324" s="10" t="s">
        <v>121</v>
      </c>
      <c r="BK324" s="10">
        <v>6.0000000000000001E-3</v>
      </c>
      <c r="BL324" s="10">
        <v>4.0000000000000001E-3</v>
      </c>
      <c r="BM324" s="10">
        <v>2E-3</v>
      </c>
      <c r="BN324" s="10">
        <v>6.016</v>
      </c>
      <c r="BO324" s="10">
        <v>0.247</v>
      </c>
      <c r="BP324" s="10">
        <v>55.393000000000001</v>
      </c>
      <c r="BQ324" s="10">
        <v>0.52300000000000002</v>
      </c>
      <c r="BR324" s="10">
        <v>0.25</v>
      </c>
      <c r="BS324" s="10">
        <v>6.0000000000000001E-3</v>
      </c>
      <c r="BT324" s="10">
        <v>1.925</v>
      </c>
      <c r="BU324" s="10">
        <v>0.112</v>
      </c>
      <c r="BV324" s="10" t="s">
        <v>121</v>
      </c>
      <c r="BW324" s="10">
        <v>7.5999999999999998E-2</v>
      </c>
      <c r="BX324" s="10" t="s">
        <v>121</v>
      </c>
      <c r="BY324" s="10">
        <v>2.4E-2</v>
      </c>
      <c r="BZ324" s="10">
        <v>0.33300000000000002</v>
      </c>
      <c r="CA324" s="10">
        <v>0.04</v>
      </c>
      <c r="CB324" s="10" t="s">
        <v>121</v>
      </c>
      <c r="CC324" s="10">
        <v>4.0759999999999996</v>
      </c>
      <c r="CD324" s="10">
        <v>0.156</v>
      </c>
      <c r="CE324" s="10">
        <v>1.7000000000000001E-2</v>
      </c>
      <c r="CF324" s="10">
        <v>8.9999999999999993E-3</v>
      </c>
      <c r="CG324" s="10">
        <v>2E-3</v>
      </c>
      <c r="CH324" s="10" t="s">
        <v>121</v>
      </c>
      <c r="CI324" s="10">
        <v>2E-3</v>
      </c>
      <c r="CJ324" s="10" t="s">
        <v>121</v>
      </c>
      <c r="CK324" s="10">
        <v>0.88300000000000001</v>
      </c>
      <c r="CL324" s="10" t="s">
        <v>121</v>
      </c>
      <c r="CM324" s="10">
        <v>2E-3</v>
      </c>
      <c r="CN324" s="10">
        <v>3.0000000000000001E-3</v>
      </c>
      <c r="CO324" s="10">
        <v>1E-3</v>
      </c>
      <c r="CP324" s="10">
        <v>0.83199999999999996</v>
      </c>
      <c r="CQ324" s="10">
        <v>4.9000000000000002E-2</v>
      </c>
      <c r="CR324" s="10" t="s">
        <v>121</v>
      </c>
      <c r="CS324" s="10">
        <v>2E-3</v>
      </c>
      <c r="CT324" s="10" t="s">
        <v>121</v>
      </c>
      <c r="CU324" s="10">
        <v>25.155000000000001</v>
      </c>
      <c r="CV324" s="10">
        <v>0.13</v>
      </c>
      <c r="CW324" s="10">
        <v>3.0000000000000001E-3</v>
      </c>
      <c r="CX324" s="10">
        <v>0.48499999999999999</v>
      </c>
      <c r="CY324" s="10">
        <v>4.7E-2</v>
      </c>
      <c r="CZ324" s="10" t="s">
        <v>121</v>
      </c>
      <c r="DA324" s="10">
        <v>2E-3</v>
      </c>
      <c r="DB324" s="10" t="s">
        <v>121</v>
      </c>
      <c r="DC324" s="10">
        <v>4.1000000000000002E-2</v>
      </c>
      <c r="DD324" s="10" t="s">
        <v>121</v>
      </c>
      <c r="DE324" s="10">
        <v>3.5000000000000003E-2</v>
      </c>
      <c r="DF324" s="10">
        <v>3.177</v>
      </c>
      <c r="DG324" s="10">
        <v>5.2999999999999999E-2</v>
      </c>
      <c r="DH324" s="10">
        <v>1.008</v>
      </c>
      <c r="DI324" s="98">
        <v>1.6E-2</v>
      </c>
      <c r="DJ324" s="10" t="s">
        <v>121</v>
      </c>
      <c r="DK324" s="10">
        <v>2E-3</v>
      </c>
      <c r="DL324" s="61" t="str">
        <f t="shared" si="6"/>
        <v>Anlieferung 6-10</v>
      </c>
    </row>
    <row r="325" spans="1:132">
      <c r="A325" s="11">
        <v>44588</v>
      </c>
      <c r="B325" s="64" t="s">
        <v>1075</v>
      </c>
      <c r="C325" s="25" t="s">
        <v>128</v>
      </c>
      <c r="H325" s="3" t="e">
        <f>((F325)/(E325/100))</f>
        <v>#DIV/0!</v>
      </c>
      <c r="I325" s="4" t="e">
        <f>E325/F325</f>
        <v>#DIV/0!</v>
      </c>
      <c r="J325" s="4" t="e">
        <f>100/G325</f>
        <v>#DIV/0!</v>
      </c>
      <c r="N325" s="37" t="e">
        <f>M325/(K325/100)</f>
        <v>#DIV/0!</v>
      </c>
      <c r="O325" s="37" t="e">
        <f>N325/J325</f>
        <v>#DIV/0!</v>
      </c>
      <c r="P325" s="5" t="e">
        <f>M325/(L325/100)</f>
        <v>#DIV/0!</v>
      </c>
      <c r="Q325" s="5" t="e">
        <f>P325*I325</f>
        <v>#DIV/0!</v>
      </c>
      <c r="U325" s="15" t="e">
        <f>100-(T325-R325)/S325*100</f>
        <v>#DIV/0!</v>
      </c>
      <c r="AB325" s="14" t="e">
        <f>((AE325-AC325)*(1000/AD325))*1000</f>
        <v>#DIV/0!</v>
      </c>
      <c r="AF325" s="7" t="e">
        <f>#REF!*0.8</f>
        <v>#REF!</v>
      </c>
      <c r="AH325" s="8" t="e">
        <f>((AG325)*(H325/100))</f>
        <v>#DIV/0!</v>
      </c>
      <c r="AI325" s="7" t="e">
        <f>AG325/AH325</f>
        <v>#DIV/0!</v>
      </c>
      <c r="AO325" s="22" t="s">
        <v>1075</v>
      </c>
      <c r="AP325" s="10">
        <v>0.01</v>
      </c>
      <c r="AQ325" s="10">
        <v>2E-3</v>
      </c>
      <c r="AR325" s="10">
        <v>1.6E-2</v>
      </c>
      <c r="AS325" s="10">
        <v>8.9999999999999993E-3</v>
      </c>
      <c r="AT325" s="10" t="s">
        <v>121</v>
      </c>
      <c r="AU325" s="10">
        <v>8.9999999999999993E-3</v>
      </c>
      <c r="AV325" s="10">
        <v>5.6349999999999998</v>
      </c>
      <c r="AW325" s="10">
        <v>0.17799999999999999</v>
      </c>
      <c r="AX325" s="10" t="s">
        <v>121</v>
      </c>
      <c r="AY325" s="10">
        <v>6.0000000000000001E-3</v>
      </c>
      <c r="AZ325" s="10">
        <v>5.1999999999999998E-2</v>
      </c>
      <c r="BA325" s="10">
        <v>8.9999999999999993E-3</v>
      </c>
      <c r="BB325" s="10">
        <v>4.6970000000000001</v>
      </c>
      <c r="BC325" s="10">
        <v>8.4000000000000005E-2</v>
      </c>
      <c r="BD325" s="10">
        <v>0.215</v>
      </c>
      <c r="BE325" s="10">
        <v>1.7000000000000001E-2</v>
      </c>
      <c r="BF325" s="10" t="s">
        <v>121</v>
      </c>
      <c r="BG325" s="10">
        <v>0.01</v>
      </c>
      <c r="BH325" s="10">
        <v>2.1859999999999999</v>
      </c>
      <c r="BI325" s="10">
        <v>0.54700000000000004</v>
      </c>
      <c r="BJ325" s="10" t="s">
        <v>121</v>
      </c>
      <c r="BK325" s="10">
        <v>3.0000000000000001E-3</v>
      </c>
      <c r="BL325" s="10" t="s">
        <v>121</v>
      </c>
      <c r="BM325" s="10">
        <v>5.0000000000000001E-3</v>
      </c>
      <c r="BN325" s="10">
        <v>21.047999999999998</v>
      </c>
      <c r="BO325" s="10">
        <v>1.2789999999999999</v>
      </c>
      <c r="BP325" s="10">
        <v>52.716000000000001</v>
      </c>
      <c r="BQ325" s="10">
        <v>0.72699999999999998</v>
      </c>
      <c r="BR325" s="10">
        <v>4.0000000000000001E-3</v>
      </c>
      <c r="BS325" s="10">
        <v>1E-3</v>
      </c>
      <c r="BT325" s="10">
        <v>2.097</v>
      </c>
      <c r="BU325" s="10">
        <v>0.16600000000000001</v>
      </c>
      <c r="BV325" s="10" t="s">
        <v>121</v>
      </c>
      <c r="BW325" s="10">
        <v>0.106</v>
      </c>
      <c r="BX325" s="10">
        <v>0.01</v>
      </c>
      <c r="BY325" s="10">
        <v>6.0000000000000001E-3</v>
      </c>
      <c r="BZ325" s="10">
        <v>1.0449999999999999</v>
      </c>
      <c r="CA325" s="10">
        <v>8.7999999999999995E-2</v>
      </c>
      <c r="CB325" s="10" t="s">
        <v>121</v>
      </c>
      <c r="CC325" s="10">
        <v>8.8320000000000007</v>
      </c>
      <c r="CD325" s="10">
        <v>0.317</v>
      </c>
      <c r="CE325" s="10">
        <v>2.1000000000000001E-2</v>
      </c>
      <c r="CF325" s="10" t="s">
        <v>121</v>
      </c>
      <c r="CG325" s="10">
        <v>4.0000000000000001E-3</v>
      </c>
      <c r="CH325" s="10">
        <v>4.0000000000000001E-3</v>
      </c>
      <c r="CI325" s="10">
        <v>1E-3</v>
      </c>
      <c r="CJ325" s="10" t="s">
        <v>121</v>
      </c>
      <c r="CK325" s="10">
        <v>1.256</v>
      </c>
      <c r="CL325" s="10" t="s">
        <v>121</v>
      </c>
      <c r="CM325" s="10">
        <v>2E-3</v>
      </c>
      <c r="CN325" s="10">
        <v>4.0000000000000001E-3</v>
      </c>
      <c r="CO325" s="10">
        <v>1E-3</v>
      </c>
      <c r="CP325" s="10">
        <v>1.415</v>
      </c>
      <c r="CQ325" s="10">
        <v>0.13300000000000001</v>
      </c>
      <c r="CR325" s="10" t="s">
        <v>121</v>
      </c>
      <c r="CS325" s="10">
        <v>2E-3</v>
      </c>
      <c r="CT325" s="10" t="s">
        <v>121</v>
      </c>
      <c r="CU325" s="10">
        <v>34.264000000000003</v>
      </c>
      <c r="CV325" s="10">
        <v>0.441</v>
      </c>
      <c r="CW325" s="10">
        <v>1.0999999999999999E-2</v>
      </c>
      <c r="CX325" s="10">
        <v>1.702</v>
      </c>
      <c r="CY325" s="10">
        <v>0.106</v>
      </c>
      <c r="CZ325" s="10" t="s">
        <v>121</v>
      </c>
      <c r="DA325" s="10">
        <v>3.0000000000000001E-3</v>
      </c>
      <c r="DB325" s="10" t="s">
        <v>121</v>
      </c>
      <c r="DC325" s="10">
        <v>4.7E-2</v>
      </c>
      <c r="DD325" s="10">
        <v>0.14099999999999999</v>
      </c>
      <c r="DE325" s="10">
        <v>0.03</v>
      </c>
      <c r="DF325" s="10">
        <v>3.6840000000000002</v>
      </c>
      <c r="DG325" s="10">
        <v>6.8000000000000005E-2</v>
      </c>
      <c r="DH325" s="10">
        <v>2.5550000000000002</v>
      </c>
      <c r="DI325" s="98">
        <v>6.6000000000000003E-2</v>
      </c>
      <c r="DJ325" s="10" t="s">
        <v>121</v>
      </c>
      <c r="DK325" s="10">
        <v>2E-3</v>
      </c>
      <c r="DL325" s="61" t="str">
        <f t="shared" si="6"/>
        <v>Anlieferung 6-11</v>
      </c>
    </row>
    <row r="326" spans="1:132">
      <c r="A326" s="11">
        <v>44588</v>
      </c>
      <c r="B326" s="64" t="s">
        <v>1076</v>
      </c>
      <c r="C326" s="25" t="s">
        <v>128</v>
      </c>
      <c r="H326" s="3" t="e">
        <f>((F326)/(E326/100))</f>
        <v>#DIV/0!</v>
      </c>
      <c r="I326" s="4" t="e">
        <f>E326/F326</f>
        <v>#DIV/0!</v>
      </c>
      <c r="J326" s="4" t="e">
        <f>100/G326</f>
        <v>#DIV/0!</v>
      </c>
      <c r="N326" s="37" t="e">
        <f>M326/(K326/100)</f>
        <v>#DIV/0!</v>
      </c>
      <c r="O326" s="37" t="e">
        <f>N326/J326</f>
        <v>#DIV/0!</v>
      </c>
      <c r="P326" s="5" t="e">
        <f>M326/(L326/100)</f>
        <v>#DIV/0!</v>
      </c>
      <c r="Q326" s="5" t="e">
        <f>P326*I326</f>
        <v>#DIV/0!</v>
      </c>
      <c r="U326" s="15" t="e">
        <f>100-(T326-R326)/S326*100</f>
        <v>#DIV/0!</v>
      </c>
      <c r="AB326" s="14" t="e">
        <f>((AE326-AC326)*(1000/AD326))*1000</f>
        <v>#DIV/0!</v>
      </c>
      <c r="AF326" s="7" t="e">
        <f>#REF!*0.8</f>
        <v>#REF!</v>
      </c>
      <c r="AH326" s="8" t="e">
        <f>((AG326)*(H326/100))</f>
        <v>#DIV/0!</v>
      </c>
      <c r="AI326" s="7" t="e">
        <f>AG326/AH326</f>
        <v>#DIV/0!</v>
      </c>
      <c r="AO326" s="22" t="s">
        <v>1076</v>
      </c>
      <c r="AP326" s="10">
        <v>6.6000000000000003E-2</v>
      </c>
      <c r="AQ326" s="10">
        <v>8.0000000000000002E-3</v>
      </c>
      <c r="AR326" s="10" t="s">
        <v>121</v>
      </c>
      <c r="AS326" s="10">
        <v>1.2E-2</v>
      </c>
      <c r="AT326" s="10" t="s">
        <v>121</v>
      </c>
      <c r="AU326" s="10">
        <v>8.9999999999999993E-3</v>
      </c>
      <c r="AV326" s="10">
        <v>3.8820000000000001</v>
      </c>
      <c r="AW326" s="10">
        <v>7.2999999999999995E-2</v>
      </c>
      <c r="AX326" s="10" t="s">
        <v>121</v>
      </c>
      <c r="AY326" s="10">
        <v>5.0000000000000001E-3</v>
      </c>
      <c r="AZ326" s="10">
        <v>1.55</v>
      </c>
      <c r="BA326" s="10">
        <v>3.2000000000000001E-2</v>
      </c>
      <c r="BB326" s="10">
        <v>0.161</v>
      </c>
      <c r="BC326" s="10">
        <v>7.0000000000000001E-3</v>
      </c>
      <c r="BD326" s="10">
        <v>10.773999999999999</v>
      </c>
      <c r="BE326" s="10">
        <v>0.20100000000000001</v>
      </c>
      <c r="BF326" s="10" t="s">
        <v>121</v>
      </c>
      <c r="BG326" s="10">
        <v>7.0000000000000001E-3</v>
      </c>
      <c r="BH326" s="10">
        <v>0.52600000000000002</v>
      </c>
      <c r="BI326" s="10">
        <v>0.29699999999999999</v>
      </c>
      <c r="BJ326" s="10">
        <v>1.0999999999999999E-2</v>
      </c>
      <c r="BK326" s="10">
        <v>7.0000000000000001E-3</v>
      </c>
      <c r="BL326" s="10" t="s">
        <v>121</v>
      </c>
      <c r="BM326" s="10">
        <v>5.0000000000000001E-3</v>
      </c>
      <c r="BN326" s="10">
        <v>5.0279999999999996</v>
      </c>
      <c r="BO326" s="10">
        <v>0.184</v>
      </c>
      <c r="BP326" s="10">
        <v>71.739000000000004</v>
      </c>
      <c r="BQ326" s="10">
        <v>0.33100000000000002</v>
      </c>
      <c r="BR326" s="10">
        <v>3.6779999999999999</v>
      </c>
      <c r="BS326" s="10">
        <v>5.5E-2</v>
      </c>
      <c r="BT326" s="10">
        <v>0.64800000000000002</v>
      </c>
      <c r="BU326" s="10">
        <v>6.7000000000000004E-2</v>
      </c>
      <c r="BV326" s="10" t="s">
        <v>121</v>
      </c>
      <c r="BW326" s="10">
        <v>0.106</v>
      </c>
      <c r="BX326" s="10" t="s">
        <v>121</v>
      </c>
      <c r="BY326" s="10">
        <v>3.2000000000000001E-2</v>
      </c>
      <c r="BZ326" s="10">
        <v>0.154</v>
      </c>
      <c r="CA326" s="10">
        <v>3.7999999999999999E-2</v>
      </c>
      <c r="CB326" s="10" t="s">
        <v>121</v>
      </c>
      <c r="CC326" s="10">
        <v>3.3639999999999999</v>
      </c>
      <c r="CD326" s="10">
        <v>0.20399999999999999</v>
      </c>
      <c r="CE326" s="10">
        <v>1.9E-2</v>
      </c>
      <c r="CF326" s="10" t="s">
        <v>121</v>
      </c>
      <c r="CG326" s="10">
        <v>2E-3</v>
      </c>
      <c r="CH326" s="10">
        <v>2E-3</v>
      </c>
      <c r="CI326" s="10">
        <v>1E-3</v>
      </c>
      <c r="CJ326" s="10" t="s">
        <v>121</v>
      </c>
      <c r="CK326" s="10">
        <v>0.83799999999999997</v>
      </c>
      <c r="CL326" s="10" t="s">
        <v>121</v>
      </c>
      <c r="CM326" s="10">
        <v>2E-3</v>
      </c>
      <c r="CN326" s="10">
        <v>0.02</v>
      </c>
      <c r="CO326" s="10">
        <v>3.0000000000000001E-3</v>
      </c>
      <c r="CP326" s="10">
        <v>1.071</v>
      </c>
      <c r="CQ326" s="10">
        <v>5.8999999999999997E-2</v>
      </c>
      <c r="CR326" s="10" t="s">
        <v>121</v>
      </c>
      <c r="CS326" s="10">
        <v>8.9999999999999993E-3</v>
      </c>
      <c r="CT326" s="10" t="s">
        <v>121</v>
      </c>
      <c r="CU326" s="10">
        <v>24.376999999999999</v>
      </c>
      <c r="CV326" s="10">
        <v>0.128</v>
      </c>
      <c r="CW326" s="10">
        <v>3.0000000000000001E-3</v>
      </c>
      <c r="CX326" s="10" t="s">
        <v>121</v>
      </c>
      <c r="CY326" s="10">
        <v>6.9000000000000006E-2</v>
      </c>
      <c r="CZ326" s="10" t="s">
        <v>121</v>
      </c>
      <c r="DA326" s="10">
        <v>4.0000000000000001E-3</v>
      </c>
      <c r="DB326" s="10" t="s">
        <v>121</v>
      </c>
      <c r="DC326" s="10">
        <v>0.04</v>
      </c>
      <c r="DD326" s="10" t="s">
        <v>121</v>
      </c>
      <c r="DE326" s="10">
        <v>2.1000000000000001E-2</v>
      </c>
      <c r="DF326" s="10">
        <v>0.19400000000000001</v>
      </c>
      <c r="DG326" s="10">
        <v>7.0000000000000001E-3</v>
      </c>
      <c r="DH326" s="10">
        <v>9.7000000000000003E-2</v>
      </c>
      <c r="DI326" s="98">
        <v>3.0000000000000001E-3</v>
      </c>
      <c r="DJ326" s="10" t="s">
        <v>121</v>
      </c>
      <c r="DK326" s="10">
        <v>2E-3</v>
      </c>
      <c r="DL326" s="61" t="str">
        <f t="shared" si="6"/>
        <v>Anlieferung 6-12</v>
      </c>
    </row>
    <row r="327" spans="1:132">
      <c r="A327" s="11">
        <v>44588</v>
      </c>
      <c r="B327" s="64" t="s">
        <v>1077</v>
      </c>
      <c r="C327" s="25" t="s">
        <v>128</v>
      </c>
      <c r="H327" s="3" t="e">
        <f>((F327)/(E327/100))</f>
        <v>#DIV/0!</v>
      </c>
      <c r="I327" s="4" t="e">
        <f>E327/F327</f>
        <v>#DIV/0!</v>
      </c>
      <c r="J327" s="4" t="e">
        <f>100/G327</f>
        <v>#DIV/0!</v>
      </c>
      <c r="N327" s="37" t="e">
        <f>M327/(K327/100)</f>
        <v>#DIV/0!</v>
      </c>
      <c r="O327" s="37" t="e">
        <f>N327/J327</f>
        <v>#DIV/0!</v>
      </c>
      <c r="P327" s="5" t="e">
        <f>M327/(L327/100)</f>
        <v>#DIV/0!</v>
      </c>
      <c r="Q327" s="5" t="e">
        <f>P327*I327</f>
        <v>#DIV/0!</v>
      </c>
      <c r="U327" s="15" t="e">
        <f>100-(T327-R327)/S327*100</f>
        <v>#DIV/0!</v>
      </c>
      <c r="AB327" s="14" t="e">
        <f>((AE327-AC327)*(1000/AD327))*1000</f>
        <v>#DIV/0!</v>
      </c>
      <c r="AF327" s="7" t="e">
        <f>#REF!*0.8</f>
        <v>#REF!</v>
      </c>
      <c r="AH327" s="8" t="e">
        <f>((AG327)*(H327/100))</f>
        <v>#DIV/0!</v>
      </c>
      <c r="AI327" s="7" t="e">
        <f>AG327/AH327</f>
        <v>#DIV/0!</v>
      </c>
      <c r="AO327" s="22" t="s">
        <v>1077</v>
      </c>
      <c r="AP327" s="10" t="s">
        <v>121</v>
      </c>
      <c r="AQ327" s="10">
        <v>3.0000000000000001E-3</v>
      </c>
      <c r="AR327" s="10" t="s">
        <v>121</v>
      </c>
      <c r="AS327" s="10">
        <v>1.4999999999999999E-2</v>
      </c>
      <c r="AT327" s="10" t="s">
        <v>121</v>
      </c>
      <c r="AU327" s="10">
        <v>0.01</v>
      </c>
      <c r="AV327" s="10">
        <v>10.936</v>
      </c>
      <c r="AW327" s="10">
        <v>0.27100000000000002</v>
      </c>
      <c r="AX327" s="10">
        <v>8.0000000000000002E-3</v>
      </c>
      <c r="AY327" s="10">
        <v>4.0000000000000001E-3</v>
      </c>
      <c r="AZ327" s="10">
        <v>1.875</v>
      </c>
      <c r="BA327" s="10">
        <v>2.9000000000000001E-2</v>
      </c>
      <c r="BB327" s="10">
        <v>4.9000000000000002E-2</v>
      </c>
      <c r="BC327" s="10">
        <v>6.0000000000000001E-3</v>
      </c>
      <c r="BD327" s="10">
        <v>27.637</v>
      </c>
      <c r="BE327" s="10">
        <v>0.41399999999999998</v>
      </c>
      <c r="BF327" s="10" t="s">
        <v>121</v>
      </c>
      <c r="BG327" s="10">
        <v>0.01</v>
      </c>
      <c r="BH327" s="10">
        <v>1.43</v>
      </c>
      <c r="BI327" s="10">
        <v>0.42099999999999999</v>
      </c>
      <c r="BJ327" s="10">
        <v>6.0000000000000001E-3</v>
      </c>
      <c r="BK327" s="10">
        <v>2E-3</v>
      </c>
      <c r="BL327" s="10" t="s">
        <v>121</v>
      </c>
      <c r="BM327" s="10">
        <v>4.0000000000000001E-3</v>
      </c>
      <c r="BN327" s="10">
        <v>0.495</v>
      </c>
      <c r="BO327" s="10">
        <v>4.1000000000000002E-2</v>
      </c>
      <c r="BP327" s="10">
        <v>48.061999999999998</v>
      </c>
      <c r="BQ327" s="10">
        <v>0.60499999999999998</v>
      </c>
      <c r="BR327" s="10">
        <v>0.11899999999999999</v>
      </c>
      <c r="BS327" s="10">
        <v>4.0000000000000001E-3</v>
      </c>
      <c r="BT327" s="10">
        <v>0.45200000000000001</v>
      </c>
      <c r="BU327" s="10">
        <v>9.7000000000000003E-2</v>
      </c>
      <c r="BV327" s="10" t="s">
        <v>121</v>
      </c>
      <c r="BW327" s="10">
        <v>8.5000000000000006E-2</v>
      </c>
      <c r="BX327" s="10" t="s">
        <v>121</v>
      </c>
      <c r="BY327" s="10">
        <v>6.6000000000000003E-2</v>
      </c>
      <c r="BZ327" s="10">
        <v>0.14599999999999999</v>
      </c>
      <c r="CA327" s="10">
        <v>5.2999999999999999E-2</v>
      </c>
      <c r="CB327" s="10" t="s">
        <v>121</v>
      </c>
      <c r="CC327" s="10">
        <v>4.7690000000000001</v>
      </c>
      <c r="CD327" s="10">
        <v>0.26400000000000001</v>
      </c>
      <c r="CE327" s="10">
        <v>2.1000000000000001E-2</v>
      </c>
      <c r="CF327" s="10">
        <v>2E-3</v>
      </c>
      <c r="CG327" s="10">
        <v>1E-3</v>
      </c>
      <c r="CH327" s="10" t="s">
        <v>121</v>
      </c>
      <c r="CI327" s="10">
        <v>2E-3</v>
      </c>
      <c r="CJ327" s="10" t="s">
        <v>121</v>
      </c>
      <c r="CK327" s="10">
        <v>0.82699999999999996</v>
      </c>
      <c r="CL327" s="10" t="s">
        <v>121</v>
      </c>
      <c r="CM327" s="10">
        <v>2E-3</v>
      </c>
      <c r="CN327" s="10" t="s">
        <v>121</v>
      </c>
      <c r="CO327" s="10">
        <v>2E-3</v>
      </c>
      <c r="CP327" s="10">
        <v>0.91100000000000003</v>
      </c>
      <c r="CQ327" s="10">
        <v>4.7E-2</v>
      </c>
      <c r="CR327" s="10" t="s">
        <v>121</v>
      </c>
      <c r="CS327" s="10">
        <v>2E-3</v>
      </c>
      <c r="CT327" s="10" t="s">
        <v>121</v>
      </c>
      <c r="CU327" s="10">
        <v>23.074999999999999</v>
      </c>
      <c r="CV327" s="10">
        <v>1.2999999999999999E-2</v>
      </c>
      <c r="CW327" s="10">
        <v>1E-3</v>
      </c>
      <c r="CX327" s="10">
        <v>0.17499999999999999</v>
      </c>
      <c r="CY327" s="10">
        <v>2.5999999999999999E-2</v>
      </c>
      <c r="CZ327" s="10" t="s">
        <v>121</v>
      </c>
      <c r="DA327" s="10">
        <v>2E-3</v>
      </c>
      <c r="DB327" s="10">
        <v>0.02</v>
      </c>
      <c r="DC327" s="10">
        <v>1.0999999999999999E-2</v>
      </c>
      <c r="DD327" s="10" t="s">
        <v>121</v>
      </c>
      <c r="DE327" s="10">
        <v>4.4999999999999998E-2</v>
      </c>
      <c r="DF327" s="10">
        <v>3.8719999999999999</v>
      </c>
      <c r="DG327" s="10">
        <v>6.4000000000000001E-2</v>
      </c>
      <c r="DH327" s="10">
        <v>0.10299999999999999</v>
      </c>
      <c r="DI327" s="98">
        <v>2E-3</v>
      </c>
      <c r="DJ327" s="10" t="s">
        <v>121</v>
      </c>
      <c r="DK327" s="10">
        <v>2E-3</v>
      </c>
      <c r="DL327" s="61" t="str">
        <f t="shared" si="6"/>
        <v>Anlieferung 6-13</v>
      </c>
    </row>
    <row r="328" spans="1:132">
      <c r="A328" s="11">
        <v>44588</v>
      </c>
      <c r="B328" s="64" t="s">
        <v>204</v>
      </c>
      <c r="C328" s="25" t="s">
        <v>128</v>
      </c>
      <c r="H328" s="3" t="e">
        <f>((F328)/(E328/100))</f>
        <v>#DIV/0!</v>
      </c>
      <c r="I328" s="4" t="e">
        <f>E328/F328</f>
        <v>#DIV/0!</v>
      </c>
      <c r="J328" s="4" t="e">
        <f>100/G328</f>
        <v>#DIV/0!</v>
      </c>
      <c r="N328" s="37" t="e">
        <f>M328/(K328/100)</f>
        <v>#DIV/0!</v>
      </c>
      <c r="O328" s="37" t="e">
        <f>N328/J328</f>
        <v>#DIV/0!</v>
      </c>
      <c r="P328" s="5" t="e">
        <f>M328/(L328/100)</f>
        <v>#DIV/0!</v>
      </c>
      <c r="Q328" s="5" t="e">
        <f>P328*I328</f>
        <v>#DIV/0!</v>
      </c>
      <c r="U328" s="15" t="e">
        <f>100-(T328-R328)/S328*100</f>
        <v>#DIV/0!</v>
      </c>
      <c r="AB328" s="14" t="e">
        <f>((AE328-AC328)*(1000/AD328))*1000</f>
        <v>#DIV/0!</v>
      </c>
      <c r="AF328" s="7" t="e">
        <f>#REF!*0.8</f>
        <v>#REF!</v>
      </c>
      <c r="AH328" s="8" t="e">
        <f>((AG328)*(H328/100))</f>
        <v>#DIV/0!</v>
      </c>
      <c r="AI328" s="7" t="e">
        <f>AG328/AH328</f>
        <v>#DIV/0!</v>
      </c>
      <c r="AO328" s="22" t="s">
        <v>204</v>
      </c>
      <c r="AP328" s="10" t="s">
        <v>121</v>
      </c>
      <c r="AQ328" s="10">
        <v>3.0000000000000001E-3</v>
      </c>
      <c r="AR328" s="10" t="s">
        <v>121</v>
      </c>
      <c r="AS328" s="10">
        <v>1.0999999999999999E-2</v>
      </c>
      <c r="AT328" s="10" t="s">
        <v>121</v>
      </c>
      <c r="AU328" s="10">
        <v>8.9999999999999993E-3</v>
      </c>
      <c r="AV328" s="10">
        <v>9.9450000000000003</v>
      </c>
      <c r="AW328" s="10">
        <v>0.26500000000000001</v>
      </c>
      <c r="AX328" s="10">
        <v>1.0999999999999999E-2</v>
      </c>
      <c r="AY328" s="10">
        <v>4.0000000000000001E-3</v>
      </c>
      <c r="AZ328" s="10">
        <v>0.222</v>
      </c>
      <c r="BA328" s="10">
        <v>7.0000000000000001E-3</v>
      </c>
      <c r="BB328" s="10">
        <v>2.7E-2</v>
      </c>
      <c r="BC328" s="10">
        <v>5.0000000000000001E-3</v>
      </c>
      <c r="BD328" s="10">
        <v>15.086</v>
      </c>
      <c r="BE328" s="10">
        <v>0.32100000000000001</v>
      </c>
      <c r="BF328" s="10" t="s">
        <v>121</v>
      </c>
      <c r="BG328" s="10">
        <v>8.9999999999999993E-3</v>
      </c>
      <c r="BH328" s="10">
        <v>2.0249999999999999</v>
      </c>
      <c r="BI328" s="10">
        <v>0.41899999999999998</v>
      </c>
      <c r="BJ328" s="10">
        <v>5.0000000000000001E-3</v>
      </c>
      <c r="BK328" s="10">
        <v>2E-3</v>
      </c>
      <c r="BL328" s="10">
        <v>4.0000000000000001E-3</v>
      </c>
      <c r="BM328" s="10">
        <v>3.0000000000000001E-3</v>
      </c>
      <c r="BN328" s="10">
        <v>0.159</v>
      </c>
      <c r="BO328" s="10">
        <v>2.9000000000000001E-2</v>
      </c>
      <c r="BP328" s="10">
        <v>53.881</v>
      </c>
      <c r="BQ328" s="10">
        <v>0.54200000000000004</v>
      </c>
      <c r="BR328" s="10">
        <v>0.04</v>
      </c>
      <c r="BS328" s="10">
        <v>2E-3</v>
      </c>
      <c r="BT328" s="10">
        <v>0.94599999999999995</v>
      </c>
      <c r="BU328" s="10">
        <v>9.4E-2</v>
      </c>
      <c r="BV328" s="10" t="s">
        <v>121</v>
      </c>
      <c r="BW328" s="10">
        <v>7.3999999999999996E-2</v>
      </c>
      <c r="BX328" s="10" t="s">
        <v>121</v>
      </c>
      <c r="BY328" s="10">
        <v>2.9000000000000001E-2</v>
      </c>
      <c r="BZ328" s="10">
        <v>0.16700000000000001</v>
      </c>
      <c r="CA328" s="10">
        <v>4.4999999999999998E-2</v>
      </c>
      <c r="CB328" s="10">
        <v>5.351</v>
      </c>
      <c r="CC328" s="10">
        <v>2.9380000000000002</v>
      </c>
      <c r="CD328" s="10">
        <v>0.129</v>
      </c>
      <c r="CE328" s="10">
        <v>1.2999999999999999E-2</v>
      </c>
      <c r="CF328" s="10" t="s">
        <v>121</v>
      </c>
      <c r="CG328" s="10">
        <v>2E-3</v>
      </c>
      <c r="CH328" s="10" t="s">
        <v>121</v>
      </c>
      <c r="CI328" s="10">
        <v>2E-3</v>
      </c>
      <c r="CJ328" s="10" t="s">
        <v>121</v>
      </c>
      <c r="CK328" s="10">
        <v>0.90300000000000002</v>
      </c>
      <c r="CL328" s="10" t="s">
        <v>121</v>
      </c>
      <c r="CM328" s="10">
        <v>2E-3</v>
      </c>
      <c r="CN328" s="10">
        <v>2E-3</v>
      </c>
      <c r="CO328" s="10">
        <v>1E-3</v>
      </c>
      <c r="CP328" s="10">
        <v>1.3460000000000001</v>
      </c>
      <c r="CQ328" s="10">
        <v>6.5000000000000002E-2</v>
      </c>
      <c r="CR328" s="10" t="s">
        <v>121</v>
      </c>
      <c r="CS328" s="10">
        <v>2E-3</v>
      </c>
      <c r="CT328" s="10" t="s">
        <v>121</v>
      </c>
      <c r="CU328" s="10">
        <v>25.332000000000001</v>
      </c>
      <c r="CV328" s="10">
        <v>7.0000000000000001E-3</v>
      </c>
      <c r="CW328" s="10">
        <v>1E-3</v>
      </c>
      <c r="CX328" s="10">
        <v>0.19500000000000001</v>
      </c>
      <c r="CY328" s="10">
        <v>1.7000000000000001E-2</v>
      </c>
      <c r="CZ328" s="10" t="s">
        <v>121</v>
      </c>
      <c r="DA328" s="10">
        <v>2E-3</v>
      </c>
      <c r="DB328" s="10" t="s">
        <v>121</v>
      </c>
      <c r="DC328" s="10">
        <v>1.2999999999999999E-2</v>
      </c>
      <c r="DD328" s="10" t="s">
        <v>121</v>
      </c>
      <c r="DE328" s="10">
        <v>6.9000000000000006E-2</v>
      </c>
      <c r="DF328" s="10">
        <v>9.5069999999999997</v>
      </c>
      <c r="DG328" s="10">
        <v>0.19800000000000001</v>
      </c>
      <c r="DH328" s="10">
        <v>0.94399999999999995</v>
      </c>
      <c r="DI328" s="98">
        <v>1.4999999999999999E-2</v>
      </c>
      <c r="DJ328" s="10" t="s">
        <v>121</v>
      </c>
      <c r="DK328" s="10">
        <v>2E-3</v>
      </c>
      <c r="DL328" s="61" t="str">
        <f t="shared" si="6"/>
        <v>Anlieferung 6-14</v>
      </c>
    </row>
    <row r="329" spans="1:132">
      <c r="A329" s="11">
        <v>44588</v>
      </c>
      <c r="B329" s="64" t="s">
        <v>205</v>
      </c>
      <c r="C329" s="25" t="s">
        <v>128</v>
      </c>
      <c r="H329" s="3" t="e">
        <f>((F329)/(E329/100))</f>
        <v>#DIV/0!</v>
      </c>
      <c r="I329" s="4" t="e">
        <f>E329/F329</f>
        <v>#DIV/0!</v>
      </c>
      <c r="J329" s="4" t="e">
        <f>100/G329</f>
        <v>#DIV/0!</v>
      </c>
      <c r="N329" s="37" t="e">
        <f>M329/(K329/100)</f>
        <v>#DIV/0!</v>
      </c>
      <c r="O329" s="37" t="e">
        <f>N329/J329</f>
        <v>#DIV/0!</v>
      </c>
      <c r="P329" s="5" t="e">
        <f>M329/(L329/100)</f>
        <v>#DIV/0!</v>
      </c>
      <c r="Q329" s="5" t="e">
        <f>P329*I329</f>
        <v>#DIV/0!</v>
      </c>
      <c r="U329" s="15" t="e">
        <f>100-(T329-R329)/S329*100</f>
        <v>#DIV/0!</v>
      </c>
      <c r="AB329" s="14" t="e">
        <f>((AE329-AC329)*(1000/AD329))*1000</f>
        <v>#DIV/0!</v>
      </c>
      <c r="AF329" s="7" t="e">
        <f>#REF!*0.8</f>
        <v>#REF!</v>
      </c>
      <c r="AH329" s="8" t="e">
        <f>((AG329)*(H329/100))</f>
        <v>#DIV/0!</v>
      </c>
      <c r="AI329" s="7" t="e">
        <f>AG329/AH329</f>
        <v>#DIV/0!</v>
      </c>
      <c r="AO329" s="22" t="s">
        <v>205</v>
      </c>
      <c r="DI329" s="99"/>
      <c r="DL329" s="61">
        <f t="shared" si="6"/>
        <v>0</v>
      </c>
    </row>
    <row r="330" spans="1:132">
      <c r="A330" s="11">
        <v>44588</v>
      </c>
      <c r="B330" s="64" t="s">
        <v>1078</v>
      </c>
      <c r="C330" s="25" t="s">
        <v>128</v>
      </c>
      <c r="H330" s="3" t="e">
        <f>((F330)/(E330/100))</f>
        <v>#DIV/0!</v>
      </c>
      <c r="I330" s="4" t="e">
        <f>E330/F330</f>
        <v>#DIV/0!</v>
      </c>
      <c r="J330" s="4" t="e">
        <f>100/G330</f>
        <v>#DIV/0!</v>
      </c>
      <c r="N330" s="37" t="e">
        <f>M330/(K330/100)</f>
        <v>#DIV/0!</v>
      </c>
      <c r="O330" s="37" t="e">
        <f>N330/J330</f>
        <v>#DIV/0!</v>
      </c>
      <c r="P330" s="5" t="e">
        <f>M330/(L330/100)</f>
        <v>#DIV/0!</v>
      </c>
      <c r="Q330" s="5" t="e">
        <f>P330*I330</f>
        <v>#DIV/0!</v>
      </c>
      <c r="U330" s="15" t="e">
        <f>100-(T330-R330)/S330*100</f>
        <v>#DIV/0!</v>
      </c>
      <c r="AB330" s="14" t="e">
        <f>((AE330-AC330)*(1000/AD330))*1000</f>
        <v>#DIV/0!</v>
      </c>
      <c r="AF330" s="7" t="e">
        <f>#REF!*0.8</f>
        <v>#REF!</v>
      </c>
      <c r="AH330" s="8" t="e">
        <f>((AG330)*(H330/100))</f>
        <v>#DIV/0!</v>
      </c>
      <c r="AI330" s="7" t="e">
        <f>AG330/AH330</f>
        <v>#DIV/0!</v>
      </c>
      <c r="AO330" s="22" t="s">
        <v>1078</v>
      </c>
      <c r="AP330" s="10">
        <v>7.3999999999999996E-2</v>
      </c>
      <c r="AQ330" s="10">
        <v>2E-3</v>
      </c>
      <c r="AR330" s="10">
        <v>5.3999999999999999E-2</v>
      </c>
      <c r="AS330" s="10">
        <v>4.0000000000000001E-3</v>
      </c>
      <c r="AT330" s="10">
        <v>6.0000000000000001E-3</v>
      </c>
      <c r="AU330" s="10">
        <v>2E-3</v>
      </c>
      <c r="AV330" s="10">
        <v>2.1000000000000001E-2</v>
      </c>
      <c r="AW330" s="10">
        <v>2E-3</v>
      </c>
      <c r="AX330" s="10">
        <v>3.0000000000000001E-3</v>
      </c>
      <c r="AY330" s="10">
        <v>1E-3</v>
      </c>
      <c r="AZ330" s="10">
        <v>4.2999999999999997E-2</v>
      </c>
      <c r="BA330" s="10">
        <v>4.0000000000000001E-3</v>
      </c>
      <c r="BB330" s="10">
        <v>9.8000000000000004E-2</v>
      </c>
      <c r="BC330" s="10">
        <v>3.0000000000000001E-3</v>
      </c>
      <c r="BD330" s="10">
        <v>7.8719999999999999</v>
      </c>
      <c r="BE330" s="10">
        <v>6.0999999999999999E-2</v>
      </c>
      <c r="BF330" s="10" t="s">
        <v>121</v>
      </c>
      <c r="BG330" s="10">
        <v>6.0000000000000001E-3</v>
      </c>
      <c r="BH330" s="10">
        <v>5.7789999999999999</v>
      </c>
      <c r="BI330" s="10">
        <v>0.997</v>
      </c>
      <c r="BJ330" s="10">
        <v>3.0000000000000001E-3</v>
      </c>
      <c r="BK330" s="10">
        <v>2E-3</v>
      </c>
      <c r="BL330" s="10">
        <v>3.0000000000000001E-3</v>
      </c>
      <c r="BM330" s="10">
        <v>1E-3</v>
      </c>
      <c r="BN330" s="10">
        <v>2.871</v>
      </c>
      <c r="BO330" s="10">
        <v>4.2999999999999997E-2</v>
      </c>
      <c r="BP330" s="10">
        <v>57.646000000000001</v>
      </c>
      <c r="BQ330" s="10">
        <v>0.214</v>
      </c>
      <c r="BR330" s="10">
        <v>3.0000000000000001E-3</v>
      </c>
      <c r="BS330" s="10">
        <v>1E-3</v>
      </c>
      <c r="BT330" s="10">
        <v>9.08</v>
      </c>
      <c r="BU330" s="10">
        <v>0.128</v>
      </c>
      <c r="BV330" s="10">
        <v>0.501</v>
      </c>
      <c r="BW330" s="10">
        <v>1.4999999999999999E-2</v>
      </c>
      <c r="BX330" s="10" t="s">
        <v>121</v>
      </c>
      <c r="BY330" s="10">
        <v>1.4999999999999999E-2</v>
      </c>
      <c r="BZ330" s="10">
        <v>0.63200000000000001</v>
      </c>
      <c r="CA330" s="10">
        <v>3.2000000000000001E-2</v>
      </c>
      <c r="CB330" s="10" t="s">
        <v>121</v>
      </c>
      <c r="CC330" s="10">
        <v>7.4889999999999999</v>
      </c>
      <c r="CD330" s="10">
        <v>0.434</v>
      </c>
      <c r="CE330" s="10">
        <v>1.2E-2</v>
      </c>
      <c r="CF330" s="10">
        <v>2E-3</v>
      </c>
      <c r="CG330" s="10">
        <v>1E-3</v>
      </c>
      <c r="CH330" s="10">
        <v>2E-3</v>
      </c>
      <c r="CI330" s="10">
        <v>1E-3</v>
      </c>
      <c r="CJ330" s="10">
        <v>0.71699999999999997</v>
      </c>
      <c r="CK330" s="10">
        <v>6.3E-2</v>
      </c>
      <c r="CL330" s="10" t="s">
        <v>121</v>
      </c>
      <c r="CM330" s="10">
        <v>2E-3</v>
      </c>
      <c r="CN330" s="10">
        <v>2E-3</v>
      </c>
      <c r="CO330" s="10">
        <v>1E-3</v>
      </c>
      <c r="CP330" s="10">
        <v>1.268</v>
      </c>
      <c r="CQ330" s="10">
        <v>3.1E-2</v>
      </c>
      <c r="CR330" s="10" t="s">
        <v>121</v>
      </c>
      <c r="CS330" s="10">
        <v>2E-3</v>
      </c>
      <c r="CT330" s="10">
        <v>9.4429999999999996</v>
      </c>
      <c r="CU330" s="10">
        <v>0.28699999999999998</v>
      </c>
      <c r="CV330" s="10">
        <v>6.3E-2</v>
      </c>
      <c r="CW330" s="10">
        <v>1E-3</v>
      </c>
      <c r="CX330" s="10">
        <v>1.5229999999999999</v>
      </c>
      <c r="CY330" s="10">
        <v>2.9000000000000001E-2</v>
      </c>
      <c r="CZ330" s="10" t="s">
        <v>121</v>
      </c>
      <c r="DA330" s="10">
        <v>2E-3</v>
      </c>
      <c r="DB330" s="10">
        <v>2.5999999999999999E-2</v>
      </c>
      <c r="DC330" s="10">
        <v>0.01</v>
      </c>
      <c r="DD330" s="10" t="s">
        <v>121</v>
      </c>
      <c r="DE330" s="10">
        <v>1.7000000000000001E-2</v>
      </c>
      <c r="DF330" s="10">
        <v>1.806</v>
      </c>
      <c r="DG330" s="10">
        <v>1.7999999999999999E-2</v>
      </c>
      <c r="DH330" s="10">
        <v>1.4999999999999999E-2</v>
      </c>
      <c r="DI330" s="98">
        <v>1E-3</v>
      </c>
      <c r="DJ330" s="10">
        <v>3.0000000000000001E-3</v>
      </c>
      <c r="DK330" s="10">
        <v>1E-3</v>
      </c>
      <c r="DL330" s="61" t="str">
        <f t="shared" si="6"/>
        <v>DK II 27.01.2022</v>
      </c>
      <c r="DM330" s="10">
        <v>3.2019098006608598E-2</v>
      </c>
      <c r="DN330" s="10">
        <v>-5.06350991637128E-3</v>
      </c>
      <c r="DO330" s="10">
        <v>5.3821932392088797E-3</v>
      </c>
      <c r="DP330" s="10">
        <v>1.66571988089682E-2</v>
      </c>
      <c r="DQ330" s="10">
        <v>0.24760485692039799</v>
      </c>
      <c r="DR330" s="10">
        <v>-3.3927543019906799E-3</v>
      </c>
      <c r="DS330" s="10">
        <v>-9.0627019800410095E-3</v>
      </c>
      <c r="DT330" s="10">
        <v>-1.42799029675911E-3</v>
      </c>
      <c r="DU330" s="10">
        <v>3.4326029036611601E-3</v>
      </c>
      <c r="DV330" s="10">
        <v>-3.7414180707169502E-2</v>
      </c>
      <c r="DW330" s="10">
        <v>-8.3224473116506603E-3</v>
      </c>
      <c r="DX330" s="10">
        <v>-1.38991208819875E-3</v>
      </c>
      <c r="DY330" s="10">
        <v>-6.0468961819114597E-2</v>
      </c>
      <c r="DZ330" s="10">
        <v>129.08006215192299</v>
      </c>
      <c r="EA330" s="10">
        <v>21.069456036550701</v>
      </c>
      <c r="EB330" s="10">
        <v>3.6954308809857499E-2</v>
      </c>
    </row>
    <row r="331" spans="1:132">
      <c r="A331" s="11">
        <v>44588</v>
      </c>
      <c r="B331" s="64" t="s">
        <v>1079</v>
      </c>
      <c r="C331" s="25" t="s">
        <v>128</v>
      </c>
      <c r="H331" s="3" t="e">
        <f>((F331)/(E331/100))</f>
        <v>#DIV/0!</v>
      </c>
      <c r="I331" s="4" t="e">
        <f>E331/F331</f>
        <v>#DIV/0!</v>
      </c>
      <c r="J331" s="4" t="e">
        <f>100/G331</f>
        <v>#DIV/0!</v>
      </c>
      <c r="N331" s="37" t="e">
        <f>M331/(K331/100)</f>
        <v>#DIV/0!</v>
      </c>
      <c r="O331" s="37" t="e">
        <f>N331/J331</f>
        <v>#DIV/0!</v>
      </c>
      <c r="P331" s="5" t="e">
        <f>M331/(L331/100)</f>
        <v>#DIV/0!</v>
      </c>
      <c r="Q331" s="5" t="e">
        <f>P331*I331</f>
        <v>#DIV/0!</v>
      </c>
      <c r="U331" s="15" t="e">
        <f>100-(T331-R331)/S331*100</f>
        <v>#DIV/0!</v>
      </c>
      <c r="AB331" s="14" t="e">
        <f>((AE331-AC331)*(1000/AD331))*1000</f>
        <v>#DIV/0!</v>
      </c>
      <c r="AF331" s="7" t="e">
        <f>#REF!*0.8</f>
        <v>#REF!</v>
      </c>
      <c r="AH331" s="8" t="e">
        <f>((AG331)*(H331/100))</f>
        <v>#DIV/0!</v>
      </c>
      <c r="AI331" s="7" t="e">
        <f>AG331/AH331</f>
        <v>#DIV/0!</v>
      </c>
      <c r="AO331" s="22" t="s">
        <v>1079</v>
      </c>
      <c r="AP331" s="10">
        <v>0.14099999999999999</v>
      </c>
      <c r="AQ331" s="10">
        <v>2E-3</v>
      </c>
      <c r="AR331" s="10">
        <v>0.22700000000000001</v>
      </c>
      <c r="AS331" s="10">
        <v>5.0000000000000001E-3</v>
      </c>
      <c r="AT331" s="10">
        <v>1.2E-2</v>
      </c>
      <c r="AU331" s="10">
        <v>2E-3</v>
      </c>
      <c r="AV331" s="10">
        <v>3.1E-2</v>
      </c>
      <c r="AW331" s="10">
        <v>2E-3</v>
      </c>
      <c r="AX331" s="10" t="s">
        <v>121</v>
      </c>
      <c r="AY331" s="10">
        <v>2E-3</v>
      </c>
      <c r="AZ331" s="10">
        <v>5.8999999999999997E-2</v>
      </c>
      <c r="BA331" s="10">
        <v>3.0000000000000001E-3</v>
      </c>
      <c r="BB331" s="10">
        <v>0.187</v>
      </c>
      <c r="BC331" s="10">
        <v>4.0000000000000001E-3</v>
      </c>
      <c r="BD331" s="10">
        <v>3.1960000000000002</v>
      </c>
      <c r="BE331" s="10">
        <v>2.7E-2</v>
      </c>
      <c r="BF331" s="10" t="s">
        <v>121</v>
      </c>
      <c r="BG331" s="10">
        <v>6.0000000000000001E-3</v>
      </c>
      <c r="BH331" s="10">
        <v>4.9909999999999997</v>
      </c>
      <c r="BI331" s="10">
        <v>1.1759999999999999</v>
      </c>
      <c r="BJ331" s="10" t="s">
        <v>121</v>
      </c>
      <c r="BK331" s="10">
        <v>3.0000000000000001E-3</v>
      </c>
      <c r="BL331" s="10" t="s">
        <v>121</v>
      </c>
      <c r="BM331" s="10">
        <v>2E-3</v>
      </c>
      <c r="BN331" s="10">
        <v>0.159</v>
      </c>
      <c r="BO331" s="10">
        <v>7.0000000000000001E-3</v>
      </c>
      <c r="BP331" s="10">
        <v>57.991</v>
      </c>
      <c r="BQ331" s="10">
        <v>0.16300000000000001</v>
      </c>
      <c r="BR331" s="10" t="s">
        <v>121</v>
      </c>
      <c r="BS331" s="10">
        <v>2E-3</v>
      </c>
      <c r="BT331" s="10">
        <v>16.699000000000002</v>
      </c>
      <c r="BU331" s="10">
        <v>0.14499999999999999</v>
      </c>
      <c r="BV331" s="10">
        <v>1.5780000000000001</v>
      </c>
      <c r="BW331" s="10">
        <v>2.9000000000000001E-2</v>
      </c>
      <c r="BX331" s="10">
        <v>1.4999999999999999E-2</v>
      </c>
      <c r="BY331" s="10">
        <v>6.0000000000000001E-3</v>
      </c>
      <c r="BZ331" s="10">
        <v>1.0309999999999999</v>
      </c>
      <c r="CA331" s="10">
        <v>3.2000000000000001E-2</v>
      </c>
      <c r="CB331" s="10" t="s">
        <v>121</v>
      </c>
      <c r="CC331" s="10">
        <v>8.9039999999999999</v>
      </c>
      <c r="CD331" s="10">
        <v>0.186</v>
      </c>
      <c r="CE331" s="10">
        <v>8.0000000000000002E-3</v>
      </c>
      <c r="CF331" s="10">
        <v>3.0000000000000001E-3</v>
      </c>
      <c r="CG331" s="10">
        <v>1E-3</v>
      </c>
      <c r="CH331" s="10" t="s">
        <v>121</v>
      </c>
      <c r="CI331" s="10">
        <v>2E-3</v>
      </c>
      <c r="CJ331" s="10">
        <v>0.45600000000000002</v>
      </c>
      <c r="CK331" s="10">
        <v>7.6999999999999999E-2</v>
      </c>
      <c r="CL331" s="10" t="s">
        <v>121</v>
      </c>
      <c r="CM331" s="10">
        <v>2E-3</v>
      </c>
      <c r="CN331" s="10">
        <v>4.0000000000000001E-3</v>
      </c>
      <c r="CO331" s="10">
        <v>1E-3</v>
      </c>
      <c r="CP331" s="10">
        <v>1.97</v>
      </c>
      <c r="CQ331" s="10">
        <v>4.2999999999999997E-2</v>
      </c>
      <c r="CR331" s="10" t="s">
        <v>121</v>
      </c>
      <c r="CS331" s="10">
        <v>2E-3</v>
      </c>
      <c r="CT331" s="10">
        <v>9.0259999999999998</v>
      </c>
      <c r="CU331" s="10">
        <v>0.32300000000000001</v>
      </c>
      <c r="CV331" s="10">
        <v>3.1E-2</v>
      </c>
      <c r="CW331" s="10">
        <v>1E-3</v>
      </c>
      <c r="CX331" s="10">
        <v>0.84399999999999997</v>
      </c>
      <c r="CY331" s="10">
        <v>1.9E-2</v>
      </c>
      <c r="CZ331" s="10" t="s">
        <v>121</v>
      </c>
      <c r="DA331" s="10">
        <v>2E-3</v>
      </c>
      <c r="DB331" s="10">
        <v>4.2999999999999997E-2</v>
      </c>
      <c r="DC331" s="10">
        <v>6.0000000000000001E-3</v>
      </c>
      <c r="DD331" s="10">
        <v>1.2E-2</v>
      </c>
      <c r="DE331" s="10">
        <v>7.0000000000000001E-3</v>
      </c>
      <c r="DF331" s="10">
        <v>1.044</v>
      </c>
      <c r="DG331" s="10">
        <v>0.01</v>
      </c>
      <c r="DH331" s="10">
        <v>0.04</v>
      </c>
      <c r="DI331" s="98">
        <v>1E-3</v>
      </c>
      <c r="DJ331" s="10">
        <v>0.01</v>
      </c>
      <c r="DK331" s="10">
        <v>1E-3</v>
      </c>
      <c r="DL331" s="61" t="str">
        <f t="shared" si="6"/>
        <v>DK III  27.01.2022</v>
      </c>
      <c r="DM331" s="10">
        <v>6.9734352807775901E-2</v>
      </c>
      <c r="DN331" s="10">
        <v>-3.39560622930983E-3</v>
      </c>
      <c r="DO331" s="10">
        <v>5.3440646295574802E-2</v>
      </c>
      <c r="DP331" s="10">
        <v>3.4872016580746401E-2</v>
      </c>
      <c r="DQ331" s="10">
        <v>0.71139580606533703</v>
      </c>
      <c r="DR331" s="10">
        <v>-0.21365976114003099</v>
      </c>
      <c r="DS331" s="10">
        <v>6.5552185100491598E-3</v>
      </c>
      <c r="DT331" s="10">
        <v>-1.0958055750219899E-3</v>
      </c>
      <c r="DU331" s="10">
        <v>0.14923281594566001</v>
      </c>
      <c r="DV331" s="10">
        <v>1.5995890314412502E-2</v>
      </c>
      <c r="DW331" s="10">
        <v>-1.99681617935113E-2</v>
      </c>
      <c r="DX331" s="10">
        <v>-1.22666570860647E-3</v>
      </c>
      <c r="DY331" s="10">
        <v>0.48418472125112999</v>
      </c>
      <c r="DZ331" s="10">
        <v>351.99210660858103</v>
      </c>
      <c r="EA331" s="10">
        <v>808.69425138591396</v>
      </c>
      <c r="EB331" s="10">
        <v>0.46678245004089203</v>
      </c>
    </row>
    <row r="332" spans="1:132">
      <c r="A332" s="11">
        <v>44588</v>
      </c>
      <c r="B332" s="64" t="s">
        <v>1080</v>
      </c>
      <c r="C332" s="25" t="s">
        <v>128</v>
      </c>
      <c r="H332" s="3" t="e">
        <f>((F332)/(E332/100))</f>
        <v>#DIV/0!</v>
      </c>
      <c r="I332" s="4" t="e">
        <f>E332/F332</f>
        <v>#DIV/0!</v>
      </c>
      <c r="J332" s="4" t="e">
        <f>100/G332</f>
        <v>#DIV/0!</v>
      </c>
      <c r="N332" s="37" t="e">
        <f>M332/(K332/100)</f>
        <v>#DIV/0!</v>
      </c>
      <c r="O332" s="37" t="e">
        <f>N332/J332</f>
        <v>#DIV/0!</v>
      </c>
      <c r="P332" s="5" t="e">
        <f>M332/(L332/100)</f>
        <v>#DIV/0!</v>
      </c>
      <c r="Q332" s="5" t="e">
        <f>P332*I332</f>
        <v>#DIV/0!</v>
      </c>
      <c r="U332" s="15" t="e">
        <f>100-(T332-R332)/S332*100</f>
        <v>#DIV/0!</v>
      </c>
      <c r="AB332" s="14" t="e">
        <f>((AE332-AC332)*(1000/AD332))*1000</f>
        <v>#DIV/0!</v>
      </c>
      <c r="AF332" s="7" t="e">
        <f>#REF!*0.8</f>
        <v>#REF!</v>
      </c>
      <c r="AH332" s="8" t="e">
        <f>((AG332)*(H332/100))</f>
        <v>#DIV/0!</v>
      </c>
      <c r="AI332" s="7" t="e">
        <f>AG332/AH332</f>
        <v>#DIV/0!</v>
      </c>
      <c r="AO332" s="22" t="s">
        <v>1080</v>
      </c>
      <c r="AP332" s="10">
        <v>0.16300000000000001</v>
      </c>
      <c r="AQ332" s="10">
        <v>2E-3</v>
      </c>
      <c r="AR332" s="10" t="s">
        <v>121</v>
      </c>
      <c r="AS332" s="10">
        <v>4.0000000000000001E-3</v>
      </c>
      <c r="AT332" s="10">
        <v>6.7000000000000004E-2</v>
      </c>
      <c r="AU332" s="10">
        <v>3.0000000000000001E-3</v>
      </c>
      <c r="AV332" s="10">
        <v>4.8000000000000001E-2</v>
      </c>
      <c r="AW332" s="10">
        <v>2E-3</v>
      </c>
      <c r="AX332" s="10">
        <v>0.01</v>
      </c>
      <c r="AY332" s="10">
        <v>1E-3</v>
      </c>
      <c r="AZ332" s="10">
        <v>1.4999999999999999E-2</v>
      </c>
      <c r="BA332" s="10">
        <v>2E-3</v>
      </c>
      <c r="BB332" s="10">
        <v>5.7000000000000002E-2</v>
      </c>
      <c r="BC332" s="10">
        <v>2E-3</v>
      </c>
      <c r="BD332" s="10">
        <v>0.55900000000000005</v>
      </c>
      <c r="BE332" s="10">
        <v>0.01</v>
      </c>
      <c r="BF332" s="10" t="s">
        <v>121</v>
      </c>
      <c r="BG332" s="10">
        <v>0.01</v>
      </c>
      <c r="BH332" s="10" t="s">
        <v>121</v>
      </c>
      <c r="BI332" s="10">
        <v>2.5129999999999999</v>
      </c>
      <c r="BJ332" s="10" t="s">
        <v>121</v>
      </c>
      <c r="BK332" s="10">
        <v>3.0000000000000001E-3</v>
      </c>
      <c r="BL332" s="10" t="s">
        <v>121</v>
      </c>
      <c r="BM332" s="10">
        <v>2E-3</v>
      </c>
      <c r="BN332" s="10">
        <v>8.5999999999999993E-2</v>
      </c>
      <c r="BO332" s="10">
        <v>7.0000000000000001E-3</v>
      </c>
      <c r="BP332" s="10">
        <v>66.59</v>
      </c>
      <c r="BQ332" s="10">
        <v>0.13</v>
      </c>
      <c r="BR332" s="10" t="s">
        <v>121</v>
      </c>
      <c r="BS332" s="10">
        <v>2E-3</v>
      </c>
      <c r="BT332" s="10">
        <v>14.961</v>
      </c>
      <c r="BU332" s="10">
        <v>0.13600000000000001</v>
      </c>
      <c r="BV332" s="10">
        <v>9.3070000000000004</v>
      </c>
      <c r="BW332" s="10">
        <v>9.5000000000000001E-2</v>
      </c>
      <c r="BX332" s="10" t="s">
        <v>121</v>
      </c>
      <c r="BY332" s="10">
        <v>5.0000000000000001E-3</v>
      </c>
      <c r="BZ332" s="10">
        <v>1.625</v>
      </c>
      <c r="CA332" s="10">
        <v>3.5999999999999997E-2</v>
      </c>
      <c r="CB332" s="10" t="s">
        <v>121</v>
      </c>
      <c r="CC332" s="10">
        <v>14.179</v>
      </c>
      <c r="CD332" s="10">
        <v>3.3000000000000002E-2</v>
      </c>
      <c r="CE332" s="10">
        <v>5.0000000000000001E-3</v>
      </c>
      <c r="CF332" s="10" t="s">
        <v>121</v>
      </c>
      <c r="CG332" s="10">
        <v>2E-3</v>
      </c>
      <c r="CH332" s="10" t="s">
        <v>121</v>
      </c>
      <c r="CI332" s="10">
        <v>2E-3</v>
      </c>
      <c r="CJ332" s="10" t="s">
        <v>121</v>
      </c>
      <c r="CK332" s="10">
        <v>0.16</v>
      </c>
      <c r="CL332" s="10" t="s">
        <v>121</v>
      </c>
      <c r="CM332" s="10">
        <v>2E-3</v>
      </c>
      <c r="CN332" s="10">
        <v>5.0000000000000001E-3</v>
      </c>
      <c r="CO332" s="10">
        <v>1E-3</v>
      </c>
      <c r="CP332" s="10">
        <v>3.7010000000000001</v>
      </c>
      <c r="CQ332" s="10">
        <v>7.1999999999999995E-2</v>
      </c>
      <c r="CR332" s="10" t="s">
        <v>121</v>
      </c>
      <c r="CS332" s="10">
        <v>2E-3</v>
      </c>
      <c r="CT332" s="10">
        <v>1.6020000000000001</v>
      </c>
      <c r="CU332" s="10">
        <v>0.28499999999999998</v>
      </c>
      <c r="CV332" s="10">
        <v>1.7000000000000001E-2</v>
      </c>
      <c r="CW332" s="10">
        <v>1E-3</v>
      </c>
      <c r="CX332" s="10">
        <v>0.19700000000000001</v>
      </c>
      <c r="CY332" s="10">
        <v>0.01</v>
      </c>
      <c r="CZ332" s="10" t="s">
        <v>121</v>
      </c>
      <c r="DA332" s="10">
        <v>2E-3</v>
      </c>
      <c r="DB332" s="10" t="s">
        <v>121</v>
      </c>
      <c r="DC332" s="10">
        <v>4.0000000000000001E-3</v>
      </c>
      <c r="DD332" s="10">
        <v>3.1E-2</v>
      </c>
      <c r="DE332" s="10">
        <v>7.0000000000000001E-3</v>
      </c>
      <c r="DF332" s="10">
        <v>0.79800000000000004</v>
      </c>
      <c r="DG332" s="10">
        <v>8.0000000000000002E-3</v>
      </c>
      <c r="DH332" s="10">
        <v>6.0000000000000001E-3</v>
      </c>
      <c r="DI332" s="98">
        <v>1E-3</v>
      </c>
      <c r="DJ332" s="10">
        <v>0.10100000000000001</v>
      </c>
      <c r="DK332" s="10">
        <v>1E-3</v>
      </c>
      <c r="DL332" s="61" t="str">
        <f t="shared" si="6"/>
        <v>UTV  27.01.2022</v>
      </c>
    </row>
    <row r="333" spans="1:132">
      <c r="A333" s="11">
        <v>44588</v>
      </c>
      <c r="B333" s="64" t="s">
        <v>1081</v>
      </c>
      <c r="C333" s="25" t="s">
        <v>128</v>
      </c>
      <c r="H333" s="3" t="e">
        <f>((F333)/(E333/100))</f>
        <v>#DIV/0!</v>
      </c>
      <c r="I333" s="4" t="e">
        <f>E333/F333</f>
        <v>#DIV/0!</v>
      </c>
      <c r="J333" s="4" t="e">
        <f>100/G333</f>
        <v>#DIV/0!</v>
      </c>
      <c r="N333" s="37" t="e">
        <f>M333/(K333/100)</f>
        <v>#DIV/0!</v>
      </c>
      <c r="O333" s="37" t="e">
        <f>N333/J333</f>
        <v>#DIV/0!</v>
      </c>
      <c r="P333" s="5" t="e">
        <f>M333/(L333/100)</f>
        <v>#DIV/0!</v>
      </c>
      <c r="Q333" s="5" t="e">
        <f>P333*I333</f>
        <v>#DIV/0!</v>
      </c>
      <c r="U333" s="15" t="e">
        <f>100-(T333-R333)/S333*100</f>
        <v>#DIV/0!</v>
      </c>
      <c r="AB333" s="14" t="e">
        <f>((AE333-AC333)*(1000/AD333))*1000</f>
        <v>#DIV/0!</v>
      </c>
      <c r="AF333" s="7" t="e">
        <f>#REF!*0.8</f>
        <v>#REF!</v>
      </c>
      <c r="AH333" s="8" t="e">
        <f>((AG333)*(H333/100))</f>
        <v>#DIV/0!</v>
      </c>
      <c r="AI333" s="7" t="e">
        <f>AG333/AH333</f>
        <v>#DIV/0!</v>
      </c>
      <c r="DI333" s="99"/>
      <c r="DL333" s="61">
        <f t="shared" si="6"/>
        <v>0</v>
      </c>
    </row>
    <row r="334" spans="1:132">
      <c r="A334" s="11">
        <v>44588</v>
      </c>
      <c r="B334" s="64"/>
      <c r="C334" s="25" t="s">
        <v>124</v>
      </c>
      <c r="D334" s="21">
        <v>30</v>
      </c>
      <c r="E334" s="2">
        <v>100</v>
      </c>
      <c r="F334" s="2">
        <v>70</v>
      </c>
      <c r="H334" s="3">
        <f>((F334)/(E334/100))</f>
        <v>70</v>
      </c>
      <c r="I334" s="4">
        <f>E334/F334</f>
        <v>1.4285714285714286</v>
      </c>
      <c r="J334" s="4" t="e">
        <f>100/G334</f>
        <v>#DIV/0!</v>
      </c>
      <c r="N334" s="37" t="e">
        <f>M334/(K334/100)</f>
        <v>#DIV/0!</v>
      </c>
      <c r="O334" s="37" t="e">
        <f>N334/J334</f>
        <v>#DIV/0!</v>
      </c>
      <c r="P334" s="5" t="e">
        <f>M334/(L334/100)</f>
        <v>#DIV/0!</v>
      </c>
      <c r="Q334" s="5" t="e">
        <f>P334*I334</f>
        <v>#DIV/0!</v>
      </c>
      <c r="U334" s="15" t="e">
        <f>100-(T334-R334)/S334*100</f>
        <v>#DIV/0!</v>
      </c>
      <c r="V334" s="21">
        <v>2.3769999999999998</v>
      </c>
      <c r="X334" s="2">
        <v>12.07</v>
      </c>
      <c r="Y334" s="2">
        <v>6.52</v>
      </c>
      <c r="Z334" s="21">
        <v>11.53</v>
      </c>
      <c r="AB334" s="14" t="e">
        <f>((AE334-AC334)*(1000/AD334))*1000</f>
        <v>#DIV/0!</v>
      </c>
      <c r="AF334" s="7" t="e">
        <f>#REF!*0.8</f>
        <v>#REF!</v>
      </c>
      <c r="AG334" s="2">
        <v>145</v>
      </c>
      <c r="AH334" s="8">
        <f>((AG334)*(H334/100))</f>
        <v>101.5</v>
      </c>
      <c r="AI334" s="7">
        <f>AG334/AH334</f>
        <v>1.4285714285714286</v>
      </c>
      <c r="AJ334" s="6">
        <v>48.08</v>
      </c>
      <c r="AK334" s="2">
        <v>0.248</v>
      </c>
      <c r="AO334" s="20" t="s">
        <v>1082</v>
      </c>
      <c r="DI334" s="99"/>
      <c r="DL334" s="61">
        <f t="shared" si="6"/>
        <v>0</v>
      </c>
      <c r="DM334" s="10">
        <v>853.76013454375004</v>
      </c>
      <c r="DN334" s="10">
        <v>7.6746218220956897E-2</v>
      </c>
      <c r="DO334" s="10">
        <v>2.3545291823847601E-4</v>
      </c>
      <c r="DP334" s="10">
        <v>4.6460553097962598E-2</v>
      </c>
      <c r="DQ334" s="10">
        <v>5.0436286819609997</v>
      </c>
      <c r="DR334" s="10">
        <v>1.94849979107792</v>
      </c>
      <c r="DS334" s="10">
        <v>4.7466293996419301E-2</v>
      </c>
      <c r="DT334" s="10">
        <v>1.56074562833376E-2</v>
      </c>
      <c r="DU334" s="10">
        <v>34.206545388755302</v>
      </c>
      <c r="DV334" s="10">
        <v>5.32134068931766</v>
      </c>
      <c r="DW334" s="10">
        <v>-0.548175886714101</v>
      </c>
      <c r="DX334" s="10">
        <v>1.7109925036510301</v>
      </c>
      <c r="DY334" s="10">
        <v>134.14611473488401</v>
      </c>
      <c r="DZ334" s="10">
        <v>39.892152921107098</v>
      </c>
      <c r="EA334" s="10">
        <v>42.556357229872702</v>
      </c>
      <c r="EB334" s="10">
        <v>-0.12305594771752899</v>
      </c>
    </row>
    <row r="335" spans="1:132">
      <c r="A335" s="11">
        <v>44588</v>
      </c>
      <c r="B335" s="64"/>
      <c r="C335" s="25" t="s">
        <v>373</v>
      </c>
      <c r="D335" s="21">
        <v>23</v>
      </c>
      <c r="E335" s="2">
        <v>100</v>
      </c>
      <c r="F335" s="2">
        <v>77</v>
      </c>
      <c r="H335" s="3">
        <f>((F335)/(E335/100))</f>
        <v>77</v>
      </c>
      <c r="I335" s="4">
        <f>E335/F335</f>
        <v>1.2987012987012987</v>
      </c>
      <c r="J335" s="4" t="e">
        <f>100/G335</f>
        <v>#DIV/0!</v>
      </c>
      <c r="N335" s="37" t="e">
        <f>M335/(K335/100)</f>
        <v>#DIV/0!</v>
      </c>
      <c r="O335" s="37" t="e">
        <f>N335/J335</f>
        <v>#DIV/0!</v>
      </c>
      <c r="P335" s="5" t="e">
        <f>M335/(L335/100)</f>
        <v>#DIV/0!</v>
      </c>
      <c r="Q335" s="5" t="e">
        <f>P335*I335</f>
        <v>#DIV/0!</v>
      </c>
      <c r="U335" s="15" t="e">
        <f>100-(T335-R335)/S335*100</f>
        <v>#DIV/0!</v>
      </c>
      <c r="V335" s="21">
        <v>4.4850000000000003</v>
      </c>
      <c r="X335" s="2">
        <v>12.25</v>
      </c>
      <c r="Y335" s="2">
        <v>11.39</v>
      </c>
      <c r="Z335" s="21">
        <v>25.41</v>
      </c>
      <c r="AB335" s="14" t="e">
        <f>((AE335-AC335)*(1000/AD335))*1000</f>
        <v>#DIV/0!</v>
      </c>
      <c r="AF335" s="7" t="e">
        <f>#REF!*0.8</f>
        <v>#REF!</v>
      </c>
      <c r="AG335" s="2">
        <v>131</v>
      </c>
      <c r="AH335" s="8">
        <f>((AG335)*(H335/100))</f>
        <v>100.87</v>
      </c>
      <c r="AI335" s="7">
        <f>AG335/AH335</f>
        <v>1.2987012987012987</v>
      </c>
      <c r="AJ335" s="6">
        <v>34.659999999999997</v>
      </c>
      <c r="AK335" s="2">
        <v>0.71099999999999997</v>
      </c>
      <c r="AO335" s="20" t="s">
        <v>1083</v>
      </c>
      <c r="DI335" s="99"/>
      <c r="DL335" s="61">
        <f t="shared" si="6"/>
        <v>0</v>
      </c>
      <c r="DM335" s="10">
        <v>495.588705606156</v>
      </c>
      <c r="DN335" s="10">
        <v>5.9290394585570103E-2</v>
      </c>
      <c r="DO335" s="10">
        <v>4.3158857690824603E-3</v>
      </c>
      <c r="DP335" s="10">
        <v>4.7372498679410097E-3</v>
      </c>
      <c r="DQ335" s="10">
        <v>26.361299808872801</v>
      </c>
      <c r="DR335" s="10">
        <v>1.72473270731288</v>
      </c>
      <c r="DS335" s="10">
        <v>3.7555534912815797E-2</v>
      </c>
      <c r="DT335" s="10">
        <v>4.3386103518400802E-3</v>
      </c>
      <c r="DU335" s="10">
        <v>0.83425852938070499</v>
      </c>
      <c r="DV335" s="10">
        <v>15.730165584378399</v>
      </c>
      <c r="DW335" s="10">
        <v>-0.70599321972322304</v>
      </c>
      <c r="DX335" s="10">
        <v>0.68961696013236096</v>
      </c>
      <c r="DY335" s="10">
        <v>33.6378307495389</v>
      </c>
      <c r="DZ335" s="10">
        <v>41.830792717585901</v>
      </c>
      <c r="EA335" s="10">
        <v>44.970100309543497</v>
      </c>
      <c r="EB335" s="10">
        <v>-0.109625529652844</v>
      </c>
    </row>
    <row r="336" spans="1:132">
      <c r="A336" s="11">
        <v>44588</v>
      </c>
      <c r="B336" s="64"/>
      <c r="C336" s="25" t="s">
        <v>117</v>
      </c>
      <c r="H336" s="3" t="e">
        <f>((F336)/(E336/100))</f>
        <v>#DIV/0!</v>
      </c>
      <c r="I336" s="4" t="e">
        <f>E336/F336</f>
        <v>#DIV/0!</v>
      </c>
      <c r="J336" s="4" t="e">
        <f>100/G336</f>
        <v>#DIV/0!</v>
      </c>
      <c r="N336" s="37" t="e">
        <f>M336/(K336/100)</f>
        <v>#DIV/0!</v>
      </c>
      <c r="O336" s="37" t="e">
        <f>N336/J336</f>
        <v>#DIV/0!</v>
      </c>
      <c r="P336" s="5" t="e">
        <f>M336/(L336/100)</f>
        <v>#DIV/0!</v>
      </c>
      <c r="Q336" s="5" t="e">
        <f>P336*I336</f>
        <v>#DIV/0!</v>
      </c>
      <c r="U336" s="15" t="e">
        <f>100-(T336-R336)/S336*100</f>
        <v>#DIV/0!</v>
      </c>
      <c r="X336" s="2">
        <v>12.06</v>
      </c>
      <c r="AB336" s="14" t="e">
        <f>((AE336-AC336)*(1000/AD336))*1000</f>
        <v>#DIV/0!</v>
      </c>
      <c r="AF336" s="7" t="e">
        <f>#REF!*0.8</f>
        <v>#REF!</v>
      </c>
      <c r="AG336" s="2">
        <v>60</v>
      </c>
      <c r="AH336" s="8" t="e">
        <f>((AG336)*(H336/100))</f>
        <v>#DIV/0!</v>
      </c>
      <c r="AI336" s="7" t="e">
        <f>AG336/AH336</f>
        <v>#DIV/0!</v>
      </c>
      <c r="AO336" s="20" t="s">
        <v>1084</v>
      </c>
      <c r="AP336" s="10">
        <v>3.5999999999999997E-2</v>
      </c>
      <c r="AQ336" s="10">
        <v>1E-3</v>
      </c>
      <c r="AR336" s="10">
        <v>1.7000000000000001E-2</v>
      </c>
      <c r="AS336" s="10">
        <v>2E-3</v>
      </c>
      <c r="AT336" s="10">
        <v>7.0000000000000001E-3</v>
      </c>
      <c r="AU336" s="10">
        <v>2E-3</v>
      </c>
      <c r="AV336" s="10">
        <v>1.2E-2</v>
      </c>
      <c r="AW336" s="10">
        <v>1E-3</v>
      </c>
      <c r="AX336" s="10" t="s">
        <v>121</v>
      </c>
      <c r="AY336" s="10">
        <v>2E-3</v>
      </c>
      <c r="AZ336" s="10">
        <v>2.1000000000000001E-2</v>
      </c>
      <c r="BA336" s="10">
        <v>2E-3</v>
      </c>
      <c r="BB336" s="10">
        <v>0.17699999999999999</v>
      </c>
      <c r="BC336" s="10">
        <v>3.0000000000000001E-3</v>
      </c>
      <c r="BD336" s="10">
        <v>1.9330000000000001</v>
      </c>
      <c r="BE336" s="10">
        <v>1.7999999999999999E-2</v>
      </c>
      <c r="BF336" s="10" t="s">
        <v>121</v>
      </c>
      <c r="BG336" s="10">
        <v>4.0000000000000001E-3</v>
      </c>
      <c r="BH336" s="10">
        <v>1.9330000000000001</v>
      </c>
      <c r="BI336" s="10">
        <v>0.79</v>
      </c>
      <c r="BJ336" s="10" t="s">
        <v>121</v>
      </c>
      <c r="BK336" s="10">
        <v>2E-3</v>
      </c>
      <c r="BL336" s="10" t="s">
        <v>121</v>
      </c>
      <c r="BM336" s="10">
        <v>2E-3</v>
      </c>
      <c r="BN336" s="10">
        <v>0.10199999999999999</v>
      </c>
      <c r="BO336" s="10">
        <v>6.0000000000000001E-3</v>
      </c>
      <c r="BP336" s="10">
        <v>69.319999999999993</v>
      </c>
      <c r="BQ336" s="10">
        <v>0.111</v>
      </c>
      <c r="BR336" s="10" t="s">
        <v>121</v>
      </c>
      <c r="BS336" s="10">
        <v>2E-3</v>
      </c>
      <c r="BT336" s="10">
        <v>16.058</v>
      </c>
      <c r="BU336" s="10">
        <v>0.13200000000000001</v>
      </c>
      <c r="BV336" s="10">
        <v>1.163</v>
      </c>
      <c r="BW336" s="10">
        <v>2.5999999999999999E-2</v>
      </c>
      <c r="BX336" s="10">
        <v>8.0000000000000002E-3</v>
      </c>
      <c r="BY336" s="10">
        <v>4.0000000000000001E-3</v>
      </c>
      <c r="BZ336" s="10">
        <v>0.46400000000000002</v>
      </c>
      <c r="CA336" s="10">
        <v>2.3E-2</v>
      </c>
      <c r="CB336" s="10" t="s">
        <v>121</v>
      </c>
      <c r="CC336" s="10">
        <v>8.7319999999999993</v>
      </c>
      <c r="CD336" s="10">
        <v>5.2999999999999999E-2</v>
      </c>
      <c r="CE336" s="10">
        <v>5.0000000000000001E-3</v>
      </c>
      <c r="CF336" s="10" t="s">
        <v>121</v>
      </c>
      <c r="CG336" s="10">
        <v>2E-3</v>
      </c>
      <c r="CH336" s="10" t="s">
        <v>121</v>
      </c>
      <c r="CI336" s="10">
        <v>2E-3</v>
      </c>
      <c r="CJ336" s="10">
        <v>0.64100000000000001</v>
      </c>
      <c r="CK336" s="10">
        <v>8.2000000000000003E-2</v>
      </c>
      <c r="CL336" s="10" t="s">
        <v>121</v>
      </c>
      <c r="CM336" s="10">
        <v>2E-3</v>
      </c>
      <c r="CN336" s="10" t="s">
        <v>121</v>
      </c>
      <c r="CO336" s="10">
        <v>2E-3</v>
      </c>
      <c r="CP336" s="10">
        <v>1.464</v>
      </c>
      <c r="CQ336" s="10">
        <v>0.04</v>
      </c>
      <c r="CR336" s="10" t="s">
        <v>121</v>
      </c>
      <c r="CS336" s="10">
        <v>2E-3</v>
      </c>
      <c r="CT336" s="10">
        <v>5.5759999999999996</v>
      </c>
      <c r="CU336" s="10">
        <v>0.29499999999999998</v>
      </c>
      <c r="CV336" s="10">
        <v>3.4000000000000002E-2</v>
      </c>
      <c r="CW336" s="10">
        <v>1E-3</v>
      </c>
      <c r="CX336" s="10">
        <v>0.38400000000000001</v>
      </c>
      <c r="CY336" s="10">
        <v>1.2999999999999999E-2</v>
      </c>
      <c r="CZ336" s="10" t="s">
        <v>121</v>
      </c>
      <c r="DA336" s="10">
        <v>2E-3</v>
      </c>
      <c r="DB336" s="10">
        <v>2.5000000000000001E-2</v>
      </c>
      <c r="DC336" s="10">
        <v>4.0000000000000001E-3</v>
      </c>
      <c r="DD336" s="10">
        <v>1.9E-2</v>
      </c>
      <c r="DE336" s="10">
        <v>5.0000000000000001E-3</v>
      </c>
      <c r="DF336" s="10">
        <v>0.53100000000000003</v>
      </c>
      <c r="DG336" s="10">
        <v>5.0000000000000001E-3</v>
      </c>
      <c r="DH336" s="10">
        <v>0.01</v>
      </c>
      <c r="DI336" s="98">
        <v>1E-3</v>
      </c>
      <c r="DJ336" s="10">
        <v>8.9999999999999993E-3</v>
      </c>
      <c r="DK336" s="10">
        <v>1E-3</v>
      </c>
      <c r="DL336" s="61" t="str">
        <f t="shared" si="6"/>
        <v>DK III 2600 27.01.2022</v>
      </c>
      <c r="DM336" s="10">
        <v>-0.15663421740383199</v>
      </c>
      <c r="DN336" s="10">
        <v>1.7215825143976599E-2</v>
      </c>
      <c r="DO336" s="10">
        <v>2.7990030736713802E-3</v>
      </c>
      <c r="DP336" s="10">
        <v>4.9652669822471802E-2</v>
      </c>
      <c r="DQ336" s="10">
        <v>6.1806007280349802E-2</v>
      </c>
      <c r="DR336" s="10">
        <v>-0.301137632406412</v>
      </c>
      <c r="DS336" s="10">
        <v>-2.5171934584314001E-3</v>
      </c>
      <c r="DT336" s="10">
        <v>-3.7474487759890599E-3</v>
      </c>
      <c r="DU336" s="10">
        <v>1.57173529740657E-3</v>
      </c>
      <c r="DV336" s="10">
        <v>-0.32769573276189301</v>
      </c>
      <c r="DW336" s="10">
        <v>0.18980850153595499</v>
      </c>
      <c r="DX336" s="10">
        <v>-2.44296140264063E-2</v>
      </c>
      <c r="DY336" s="10">
        <v>-1.0747194064127901</v>
      </c>
      <c r="DZ336" s="10">
        <v>64.2012328437023</v>
      </c>
      <c r="EA336" s="10">
        <v>29.898195541254601</v>
      </c>
      <c r="EB336" s="10">
        <v>-0.210847058976149</v>
      </c>
    </row>
    <row r="337" spans="1:132">
      <c r="A337" s="11">
        <v>44588</v>
      </c>
      <c r="B337" s="64">
        <v>2</v>
      </c>
      <c r="C337" s="25" t="s">
        <v>741</v>
      </c>
      <c r="H337" s="3" t="e">
        <f>((F337)/(E337/100))</f>
        <v>#DIV/0!</v>
      </c>
      <c r="I337" s="4" t="e">
        <f>E337/F337</f>
        <v>#DIV/0!</v>
      </c>
      <c r="J337" s="4" t="e">
        <f>100/G337</f>
        <v>#DIV/0!</v>
      </c>
      <c r="N337" s="37" t="e">
        <f>M337/(K337/100)</f>
        <v>#DIV/0!</v>
      </c>
      <c r="O337" s="37" t="e">
        <f>N337/J337</f>
        <v>#DIV/0!</v>
      </c>
      <c r="P337" s="5" t="e">
        <f>M337/(L337/100)</f>
        <v>#DIV/0!</v>
      </c>
      <c r="Q337" s="5" t="e">
        <f>P337*I337</f>
        <v>#DIV/0!</v>
      </c>
      <c r="U337" s="15" t="e">
        <f>100-(T337-R337)/S337*100</f>
        <v>#DIV/0!</v>
      </c>
      <c r="X337" s="2">
        <v>12.61</v>
      </c>
      <c r="Y337" s="2">
        <v>17.11</v>
      </c>
      <c r="Z337" s="21">
        <v>2918</v>
      </c>
      <c r="AB337" s="14" t="e">
        <f>((AE337-AC337)*(1000/AD337))*1000</f>
        <v>#DIV/0!</v>
      </c>
      <c r="AF337" s="7" t="e">
        <f>#REF!*0.8</f>
        <v>#REF!</v>
      </c>
      <c r="AH337" s="8" t="e">
        <f>((AG337)*(H337/100))</f>
        <v>#DIV/0!</v>
      </c>
      <c r="AI337" s="7" t="e">
        <f>AG337/AH337</f>
        <v>#DIV/0!</v>
      </c>
      <c r="AP337" s="10">
        <v>3.9E-2</v>
      </c>
      <c r="AQ337" s="10">
        <v>1E-3</v>
      </c>
      <c r="AR337" s="10">
        <v>1.2999999999999999E-2</v>
      </c>
      <c r="AS337" s="10">
        <v>2E-3</v>
      </c>
      <c r="AT337" s="10">
        <v>5.0000000000000001E-3</v>
      </c>
      <c r="AU337" s="10">
        <v>2E-3</v>
      </c>
      <c r="AV337" s="10">
        <v>7.0000000000000001E-3</v>
      </c>
      <c r="AW337" s="10">
        <v>1E-3</v>
      </c>
      <c r="AX337" s="10" t="s">
        <v>121</v>
      </c>
      <c r="AY337" s="10">
        <v>2E-3</v>
      </c>
      <c r="AZ337" s="10">
        <v>2.1999999999999999E-2</v>
      </c>
      <c r="BA337" s="10">
        <v>2E-3</v>
      </c>
      <c r="BB337" s="10">
        <v>0.115</v>
      </c>
      <c r="BC337" s="10">
        <v>3.0000000000000001E-3</v>
      </c>
      <c r="BD337" s="10">
        <v>2.0019999999999998</v>
      </c>
      <c r="BE337" s="10">
        <v>1.7999999999999999E-2</v>
      </c>
      <c r="BF337" s="10" t="s">
        <v>121</v>
      </c>
      <c r="BG337" s="10">
        <v>2E-3</v>
      </c>
      <c r="BH337" s="10">
        <v>2.1819999999999999</v>
      </c>
      <c r="BI337" s="10">
        <v>0.65100000000000002</v>
      </c>
      <c r="BJ337" s="10" t="s">
        <v>121</v>
      </c>
      <c r="BK337" s="10">
        <v>2E-3</v>
      </c>
      <c r="BL337" s="10" t="s">
        <v>121</v>
      </c>
      <c r="BM337" s="10">
        <v>2E-3</v>
      </c>
      <c r="BN337" s="10">
        <v>7.1999999999999995E-2</v>
      </c>
      <c r="BO337" s="10">
        <v>6.0000000000000001E-3</v>
      </c>
      <c r="BP337" s="10">
        <v>70.010999999999996</v>
      </c>
      <c r="BQ337" s="10">
        <v>0.108</v>
      </c>
      <c r="BR337" s="10" t="s">
        <v>121</v>
      </c>
      <c r="BS337" s="10">
        <v>2E-3</v>
      </c>
      <c r="BT337" s="10">
        <v>13.615</v>
      </c>
      <c r="BU337" s="10">
        <v>0.11899999999999999</v>
      </c>
      <c r="BV337" s="10">
        <v>1.327</v>
      </c>
      <c r="BW337" s="10">
        <v>2.4E-2</v>
      </c>
      <c r="BX337" s="10" t="s">
        <v>121</v>
      </c>
      <c r="BY337" s="10">
        <v>6.0000000000000001E-3</v>
      </c>
      <c r="BZ337" s="10">
        <v>0.59</v>
      </c>
      <c r="CA337" s="10">
        <v>2.5000000000000001E-2</v>
      </c>
      <c r="CB337" s="10" t="s">
        <v>121</v>
      </c>
      <c r="CC337" s="10">
        <v>6.3639999999999999</v>
      </c>
      <c r="CD337" s="10">
        <v>6.6000000000000003E-2</v>
      </c>
      <c r="CE337" s="10">
        <v>5.0000000000000001E-3</v>
      </c>
      <c r="CF337" s="10" t="s">
        <v>121</v>
      </c>
      <c r="CG337" s="10">
        <v>2E-3</v>
      </c>
      <c r="CH337" s="10" t="s">
        <v>121</v>
      </c>
      <c r="CI337" s="10">
        <v>2E-3</v>
      </c>
      <c r="CJ337" s="10">
        <v>0.47499999999999998</v>
      </c>
      <c r="CK337" s="10">
        <v>6.6000000000000003E-2</v>
      </c>
      <c r="CL337" s="10" t="s">
        <v>121</v>
      </c>
      <c r="CM337" s="10">
        <v>2E-3</v>
      </c>
      <c r="CN337" s="10" t="s">
        <v>121</v>
      </c>
      <c r="CO337" s="10">
        <v>2E-3</v>
      </c>
      <c r="CP337" s="10">
        <v>1.667</v>
      </c>
      <c r="CQ337" s="10">
        <v>3.5999999999999997E-2</v>
      </c>
      <c r="CR337" s="10" t="s">
        <v>121</v>
      </c>
      <c r="CS337" s="10">
        <v>2E-3</v>
      </c>
      <c r="CT337" s="10">
        <v>6.6909999999999998</v>
      </c>
      <c r="CU337" s="10">
        <v>0.26700000000000002</v>
      </c>
      <c r="CV337" s="10">
        <v>2.5000000000000001E-2</v>
      </c>
      <c r="CW337" s="10">
        <v>1E-3</v>
      </c>
      <c r="CX337" s="10">
        <v>0.78300000000000003</v>
      </c>
      <c r="CY337" s="10">
        <v>1.7000000000000001E-2</v>
      </c>
      <c r="CZ337" s="10" t="s">
        <v>121</v>
      </c>
      <c r="DA337" s="10">
        <v>2E-3</v>
      </c>
      <c r="DB337" s="10">
        <v>0.03</v>
      </c>
      <c r="DC337" s="10">
        <v>5.0000000000000001E-3</v>
      </c>
      <c r="DD337" s="10" t="s">
        <v>121</v>
      </c>
      <c r="DE337" s="10">
        <v>5.0000000000000001E-3</v>
      </c>
      <c r="DF337" s="10">
        <v>0.24199999999999999</v>
      </c>
      <c r="DG337" s="10">
        <v>3.0000000000000001E-3</v>
      </c>
      <c r="DH337" s="10">
        <v>0.01</v>
      </c>
      <c r="DI337" s="98">
        <v>1E-3</v>
      </c>
      <c r="DJ337" s="10">
        <v>6.0000000000000001E-3</v>
      </c>
      <c r="DK337" s="10">
        <v>1E-3</v>
      </c>
      <c r="DL337" s="61" t="str">
        <f t="shared" si="6"/>
        <v>DK III 2600 2 27.01.2022</v>
      </c>
      <c r="DM337" s="10">
        <v>0.11027434664816201</v>
      </c>
      <c r="DN337" s="10">
        <v>6.9790600635659204E-3</v>
      </c>
      <c r="DO337" s="10">
        <v>1.09817149341449E-2</v>
      </c>
      <c r="DP337" s="10">
        <v>1.1912034037937599E-2</v>
      </c>
      <c r="DQ337" s="10">
        <v>0.34856291232026498</v>
      </c>
      <c r="DR337" s="10">
        <v>-3.70642604253398E-2</v>
      </c>
      <c r="DS337" s="10">
        <v>-2.4216084200524798E-3</v>
      </c>
      <c r="DT337" s="10">
        <v>-1.15814452926688E-4</v>
      </c>
      <c r="DU337" s="10">
        <v>9.4863937240403408E-3</v>
      </c>
      <c r="DV337" s="10">
        <v>-5.8125285490242602E-2</v>
      </c>
      <c r="DW337" s="10">
        <v>-0.48557548122527899</v>
      </c>
      <c r="DX337" s="10">
        <v>4.7388004339751703E-2</v>
      </c>
      <c r="DY337" s="10">
        <v>-2.0224569185009401E-2</v>
      </c>
      <c r="DZ337" s="10">
        <v>377.73664909258503</v>
      </c>
      <c r="EA337" s="10">
        <v>1093.7856819538099</v>
      </c>
      <c r="EB337" s="10">
        <v>0.30746657865328803</v>
      </c>
    </row>
    <row r="338" spans="1:132">
      <c r="A338" s="11">
        <v>44588</v>
      </c>
      <c r="B338" s="64">
        <v>2</v>
      </c>
      <c r="C338" s="25" t="s">
        <v>859</v>
      </c>
      <c r="H338" s="3" t="e">
        <f>((F338)/(E338/100))</f>
        <v>#DIV/0!</v>
      </c>
      <c r="I338" s="4" t="e">
        <f>E338/F338</f>
        <v>#DIV/0!</v>
      </c>
      <c r="J338" s="4" t="e">
        <f>100/G338</f>
        <v>#DIV/0!</v>
      </c>
      <c r="N338" s="37" t="e">
        <f>M338/(K338/100)</f>
        <v>#DIV/0!</v>
      </c>
      <c r="O338" s="37" t="e">
        <f>N338/J338</f>
        <v>#DIV/0!</v>
      </c>
      <c r="P338" s="5" t="e">
        <f>M338/(L338/100)</f>
        <v>#DIV/0!</v>
      </c>
      <c r="Q338" s="5" t="e">
        <f>P338*I338</f>
        <v>#DIV/0!</v>
      </c>
      <c r="U338" s="15" t="e">
        <f>100-(T338-R338)/S338*100</f>
        <v>#DIV/0!</v>
      </c>
      <c r="V338" s="21">
        <v>17.2</v>
      </c>
      <c r="X338" s="2">
        <v>7.81</v>
      </c>
      <c r="Y338" s="2">
        <v>12.11</v>
      </c>
      <c r="Z338" s="21">
        <v>2621</v>
      </c>
      <c r="AB338" s="14" t="e">
        <f>((AE338-AC338)*(1000/AD338))*1000</f>
        <v>#DIV/0!</v>
      </c>
      <c r="AF338" s="7" t="e">
        <f>#REF!*0.8</f>
        <v>#REF!</v>
      </c>
      <c r="AH338" s="8" t="e">
        <f>((AG338)*(H338/100))</f>
        <v>#DIV/0!</v>
      </c>
      <c r="AI338" s="7" t="e">
        <f>AG338/AH338</f>
        <v>#DIV/0!</v>
      </c>
      <c r="AJ338" s="6">
        <v>234.7</v>
      </c>
      <c r="DI338" s="99"/>
      <c r="DL338" s="2"/>
    </row>
    <row r="339" spans="1:132">
      <c r="A339" s="11">
        <v>44588</v>
      </c>
      <c r="B339" s="64" t="s">
        <v>1017</v>
      </c>
      <c r="C339" s="25" t="s">
        <v>859</v>
      </c>
      <c r="H339" s="3" t="e">
        <f>((F339)/(E339/100))</f>
        <v>#DIV/0!</v>
      </c>
      <c r="I339" s="4" t="e">
        <f>E339/F339</f>
        <v>#DIV/0!</v>
      </c>
      <c r="J339" s="4" t="e">
        <f>100/G339</f>
        <v>#DIV/0!</v>
      </c>
      <c r="N339" s="37" t="e">
        <f>M339/(K339/100)</f>
        <v>#DIV/0!</v>
      </c>
      <c r="O339" s="37" t="e">
        <f>N339/J339</f>
        <v>#DIV/0!</v>
      </c>
      <c r="P339" s="5" t="e">
        <f>M339/(L339/100)</f>
        <v>#DIV/0!</v>
      </c>
      <c r="Q339" s="5" t="e">
        <f>P339*I339</f>
        <v>#DIV/0!</v>
      </c>
      <c r="U339" s="15" t="e">
        <f>100-(T339-R339)/S339*100</f>
        <v>#DIV/0!</v>
      </c>
      <c r="X339" s="2">
        <v>11.97</v>
      </c>
      <c r="AB339" s="14" t="e">
        <f>((AE339-AC339)*(1000/AD339))*1000</f>
        <v>#DIV/0!</v>
      </c>
      <c r="AF339" s="7" t="e">
        <f>#REF!*0.8</f>
        <v>#REF!</v>
      </c>
      <c r="AH339" s="8" t="e">
        <f>((AG339)*(H339/100))</f>
        <v>#DIV/0!</v>
      </c>
      <c r="AI339" s="7" t="e">
        <f>AG339/AH339</f>
        <v>#DIV/0!</v>
      </c>
      <c r="AK339" s="2">
        <v>0</v>
      </c>
      <c r="DI339" s="99"/>
      <c r="DL339" s="61">
        <f t="shared" si="6"/>
        <v>0</v>
      </c>
    </row>
    <row r="340" spans="1:132">
      <c r="A340" s="11">
        <v>44588</v>
      </c>
      <c r="B340" s="64">
        <v>2600</v>
      </c>
      <c r="C340" s="25" t="s">
        <v>125</v>
      </c>
      <c r="D340" s="21">
        <v>35</v>
      </c>
      <c r="E340" s="2">
        <v>100</v>
      </c>
      <c r="F340" s="2">
        <v>65</v>
      </c>
      <c r="H340" s="3">
        <f>((F340)/(E340/100))</f>
        <v>65</v>
      </c>
      <c r="I340" s="4">
        <f>E340/F340</f>
        <v>1.5384615384615385</v>
      </c>
      <c r="J340" s="4" t="e">
        <f>100/G340</f>
        <v>#DIV/0!</v>
      </c>
      <c r="N340" s="37" t="e">
        <f>M340/(K340/100)</f>
        <v>#DIV/0!</v>
      </c>
      <c r="O340" s="37" t="e">
        <f>N340/J340</f>
        <v>#DIV/0!</v>
      </c>
      <c r="P340" s="5" t="e">
        <f>M340/(L340/100)</f>
        <v>#DIV/0!</v>
      </c>
      <c r="Q340" s="5" t="e">
        <f>P340*I340</f>
        <v>#DIV/0!</v>
      </c>
      <c r="U340" s="15" t="e">
        <f>100-(T340-R340)/S340*100</f>
        <v>#DIV/0!</v>
      </c>
      <c r="V340" s="21">
        <v>1.6</v>
      </c>
      <c r="X340" s="2">
        <v>12.58</v>
      </c>
      <c r="Y340" s="2">
        <v>13.33</v>
      </c>
      <c r="Z340" s="21">
        <v>1793</v>
      </c>
      <c r="AB340" s="14" t="e">
        <f>((AE340-AC340)*(1000/AD340))*1000</f>
        <v>#DIV/0!</v>
      </c>
      <c r="AF340" s="7" t="e">
        <f>#REF!*0.8</f>
        <v>#REF!</v>
      </c>
      <c r="AG340" s="2">
        <v>155</v>
      </c>
      <c r="AH340" s="8">
        <f>((AG340)*(H340/100))</f>
        <v>100.75</v>
      </c>
      <c r="AI340" s="7">
        <f>AG340/AH340</f>
        <v>1.5384615384615385</v>
      </c>
      <c r="AJ340" s="6">
        <v>46.36</v>
      </c>
      <c r="AK340" s="2">
        <v>6.2E-2</v>
      </c>
      <c r="AO340" s="20" t="s">
        <v>1085</v>
      </c>
      <c r="DI340" s="99"/>
      <c r="DL340" s="61">
        <f t="shared" si="6"/>
        <v>0</v>
      </c>
    </row>
    <row r="341" spans="1:132">
      <c r="A341" s="11">
        <v>44588</v>
      </c>
      <c r="B341" s="64" t="s">
        <v>1086</v>
      </c>
      <c r="C341" s="25" t="s">
        <v>125</v>
      </c>
      <c r="D341" s="21">
        <v>29</v>
      </c>
      <c r="E341" s="2">
        <v>100</v>
      </c>
      <c r="F341" s="2">
        <v>71</v>
      </c>
      <c r="H341" s="3">
        <f>((F341)/(E341/100))</f>
        <v>71</v>
      </c>
      <c r="I341" s="4">
        <f>E341/F341</f>
        <v>1.408450704225352</v>
      </c>
      <c r="J341" s="4" t="e">
        <f>100/G341</f>
        <v>#DIV/0!</v>
      </c>
      <c r="N341" s="37" t="e">
        <f>M341/(K341/100)</f>
        <v>#DIV/0!</v>
      </c>
      <c r="O341" s="37" t="e">
        <f>N341/J341</f>
        <v>#DIV/0!</v>
      </c>
      <c r="P341" s="5" t="e">
        <f>M341/(L341/100)</f>
        <v>#DIV/0!</v>
      </c>
      <c r="Q341" s="5" t="e">
        <f>P341*I341</f>
        <v>#DIV/0!</v>
      </c>
      <c r="U341" s="15" t="e">
        <f>100-(T341-R341)/S341*100</f>
        <v>#DIV/0!</v>
      </c>
      <c r="V341" s="21">
        <v>1.2509999999999999</v>
      </c>
      <c r="X341" s="2">
        <v>12.32</v>
      </c>
      <c r="Y341" s="2">
        <v>10.67</v>
      </c>
      <c r="Z341" s="21">
        <v>3644</v>
      </c>
      <c r="AB341" s="14" t="e">
        <f>((AE341-AC341)*(1000/AD341))*1000</f>
        <v>#DIV/0!</v>
      </c>
      <c r="AF341" s="7" t="e">
        <f>#REF!*0.8</f>
        <v>#REF!</v>
      </c>
      <c r="AG341" s="2">
        <v>141</v>
      </c>
      <c r="AH341" s="8">
        <f>((AG341)*(H341/100))</f>
        <v>100.11</v>
      </c>
      <c r="AI341" s="7">
        <f>AG341/AH341</f>
        <v>1.408450704225352</v>
      </c>
      <c r="AJ341" s="6">
        <v>70.739999999999995</v>
      </c>
      <c r="AO341" s="20" t="s">
        <v>1087</v>
      </c>
      <c r="DI341" s="99"/>
      <c r="DL341" s="61">
        <f t="shared" si="6"/>
        <v>0</v>
      </c>
    </row>
    <row r="342" spans="1:132">
      <c r="A342" s="11">
        <v>44588</v>
      </c>
      <c r="B342" s="66" t="s">
        <v>839</v>
      </c>
      <c r="C342" s="53" t="s">
        <v>243</v>
      </c>
      <c r="H342" s="3" t="e">
        <f>((F342)/(E342/100))</f>
        <v>#DIV/0!</v>
      </c>
      <c r="I342" s="4" t="e">
        <f>E342/F342</f>
        <v>#DIV/0!</v>
      </c>
      <c r="J342" s="4" t="e">
        <f>100/G342</f>
        <v>#DIV/0!</v>
      </c>
      <c r="N342" s="37" t="e">
        <f>M342/(K342/100)</f>
        <v>#DIV/0!</v>
      </c>
      <c r="O342" s="37" t="e">
        <f>N342/J342</f>
        <v>#DIV/0!</v>
      </c>
      <c r="P342" s="5" t="e">
        <f>M342/(L342/100)</f>
        <v>#DIV/0!</v>
      </c>
      <c r="Q342" s="5" t="e">
        <f>P342*I342</f>
        <v>#DIV/0!</v>
      </c>
      <c r="U342" s="15" t="e">
        <f>100-(T342-R342)/S342*100</f>
        <v>#DIV/0!</v>
      </c>
      <c r="V342" s="21">
        <v>154</v>
      </c>
      <c r="X342" s="2">
        <v>10.58</v>
      </c>
      <c r="Y342" s="2">
        <v>4.38</v>
      </c>
      <c r="AB342" s="14" t="e">
        <f>((AE342-AC342)*(1000/AD342))*1000</f>
        <v>#DIV/0!</v>
      </c>
      <c r="AF342" s="7" t="e">
        <f>#REF!*0.8</f>
        <v>#REF!</v>
      </c>
      <c r="AH342" s="8" t="e">
        <f>((AG342)*(H342/100))</f>
        <v>#DIV/0!</v>
      </c>
      <c r="AI342" s="7" t="e">
        <f>AG342/AH342</f>
        <v>#DIV/0!</v>
      </c>
      <c r="AP342" s="10">
        <v>0.13200000000000001</v>
      </c>
      <c r="AQ342" s="10">
        <v>2E-3</v>
      </c>
      <c r="AR342" s="10">
        <v>0.11</v>
      </c>
      <c r="AS342" s="10">
        <v>4.0000000000000001E-3</v>
      </c>
      <c r="AT342" s="10">
        <v>8.9999999999999993E-3</v>
      </c>
      <c r="AU342" s="10">
        <v>2E-3</v>
      </c>
      <c r="AV342" s="10">
        <v>2.9000000000000001E-2</v>
      </c>
      <c r="AW342" s="10">
        <v>2E-3</v>
      </c>
      <c r="AX342" s="10" t="s">
        <v>121</v>
      </c>
      <c r="AY342" s="10">
        <v>2E-3</v>
      </c>
      <c r="AZ342" s="10">
        <v>7.3999999999999996E-2</v>
      </c>
      <c r="BA342" s="10">
        <v>3.0000000000000001E-3</v>
      </c>
      <c r="BB342" s="10">
        <v>0.16400000000000001</v>
      </c>
      <c r="BC342" s="10">
        <v>3.0000000000000001E-3</v>
      </c>
      <c r="BD342" s="10">
        <v>3.835</v>
      </c>
      <c r="BE342" s="10">
        <v>0.03</v>
      </c>
      <c r="BF342" s="10" t="s">
        <v>121</v>
      </c>
      <c r="BG342" s="10">
        <v>5.0000000000000001E-3</v>
      </c>
      <c r="BH342" s="10">
        <v>4.7169999999999996</v>
      </c>
      <c r="BI342" s="10">
        <v>1.218</v>
      </c>
      <c r="BJ342" s="10">
        <v>4.0000000000000001E-3</v>
      </c>
      <c r="BK342" s="10">
        <v>2E-3</v>
      </c>
      <c r="BL342" s="10" t="s">
        <v>121</v>
      </c>
      <c r="BM342" s="10">
        <v>2E-3</v>
      </c>
      <c r="BN342" s="10">
        <v>0.156</v>
      </c>
      <c r="BO342" s="10">
        <v>7.0000000000000001E-3</v>
      </c>
      <c r="BP342" s="10">
        <v>51.116999999999997</v>
      </c>
      <c r="BQ342" s="10">
        <v>0.2</v>
      </c>
      <c r="BR342" s="10">
        <v>2E-3</v>
      </c>
      <c r="BS342" s="10">
        <v>1E-3</v>
      </c>
      <c r="BT342" s="10">
        <v>14.631</v>
      </c>
      <c r="BU342" s="10">
        <v>0.14099999999999999</v>
      </c>
      <c r="BV342" s="10">
        <v>1.8939999999999999</v>
      </c>
      <c r="BW342" s="10">
        <v>3.2000000000000001E-2</v>
      </c>
      <c r="BX342" s="10">
        <v>2.1999999999999999E-2</v>
      </c>
      <c r="BY342" s="10">
        <v>6.0000000000000001E-3</v>
      </c>
      <c r="BZ342" s="10">
        <v>1.129</v>
      </c>
      <c r="CA342" s="10">
        <v>3.5000000000000003E-2</v>
      </c>
      <c r="CB342" s="10" t="s">
        <v>121</v>
      </c>
      <c r="CC342" s="10">
        <v>9.5640000000000001</v>
      </c>
      <c r="CD342" s="10">
        <v>0.16500000000000001</v>
      </c>
      <c r="CE342" s="10">
        <v>7.0000000000000001E-3</v>
      </c>
      <c r="CF342" s="10">
        <v>5.0000000000000001E-3</v>
      </c>
      <c r="CG342" s="10">
        <v>1E-3</v>
      </c>
      <c r="CH342" s="10">
        <v>2E-3</v>
      </c>
      <c r="CI342" s="10">
        <v>1E-3</v>
      </c>
      <c r="CJ342" s="10">
        <v>0.48699999999999999</v>
      </c>
      <c r="CK342" s="10">
        <v>7.9000000000000001E-2</v>
      </c>
      <c r="CL342" s="10" t="s">
        <v>121</v>
      </c>
      <c r="CM342" s="10">
        <v>2E-3</v>
      </c>
      <c r="CN342" s="10">
        <v>5.0000000000000001E-3</v>
      </c>
      <c r="CO342" s="10">
        <v>1E-3</v>
      </c>
      <c r="CP342" s="10">
        <v>1.958</v>
      </c>
      <c r="CQ342" s="10">
        <v>4.3999999999999997E-2</v>
      </c>
      <c r="CR342" s="10" t="s">
        <v>121</v>
      </c>
      <c r="CS342" s="10">
        <v>2E-3</v>
      </c>
      <c r="CT342" s="10">
        <v>9.3810000000000002</v>
      </c>
      <c r="CU342" s="10">
        <v>0.33200000000000002</v>
      </c>
      <c r="CV342" s="10">
        <v>3.2000000000000001E-2</v>
      </c>
      <c r="CW342" s="10">
        <v>1E-3</v>
      </c>
      <c r="CX342" s="10">
        <v>1.069</v>
      </c>
      <c r="CY342" s="10">
        <v>2.1000000000000001E-2</v>
      </c>
      <c r="CZ342" s="10" t="s">
        <v>121</v>
      </c>
      <c r="DA342" s="10">
        <v>2E-3</v>
      </c>
      <c r="DB342" s="10">
        <v>3.1E-2</v>
      </c>
      <c r="DC342" s="10">
        <v>6.0000000000000001E-3</v>
      </c>
      <c r="DD342" s="10" t="s">
        <v>121</v>
      </c>
      <c r="DE342" s="10">
        <v>0.01</v>
      </c>
      <c r="DF342" s="10">
        <v>0.876</v>
      </c>
      <c r="DG342" s="10">
        <v>8.9999999999999993E-3</v>
      </c>
      <c r="DH342" s="10">
        <v>2.5999999999999999E-2</v>
      </c>
      <c r="DI342" s="98">
        <v>1E-3</v>
      </c>
      <c r="DJ342" s="10">
        <v>8.0000000000000002E-3</v>
      </c>
      <c r="DK342" s="10">
        <v>1E-3</v>
      </c>
      <c r="DL342" s="61" t="str">
        <f t="shared" si="6"/>
        <v>DK III 2562 28.01.2022</v>
      </c>
      <c r="DM342" s="10">
        <v>0.51169913258031197</v>
      </c>
      <c r="DN342" s="10">
        <v>2.23940111481537E-2</v>
      </c>
      <c r="DO342" s="10">
        <v>6.1204454406967002E-4</v>
      </c>
      <c r="DP342" s="10">
        <v>7.6159885504226907E-2</v>
      </c>
      <c r="DQ342" s="10">
        <v>1.01719790353392</v>
      </c>
      <c r="DR342" s="10">
        <v>-7.6232627908690495E-2</v>
      </c>
      <c r="DS342" s="10">
        <v>-3.6706737983636203E-2</v>
      </c>
      <c r="DT342" s="10">
        <v>2.2034371181526E-3</v>
      </c>
      <c r="DU342" s="10">
        <v>0.117579958892802</v>
      </c>
      <c r="DV342" s="10">
        <v>0.29676916984350898</v>
      </c>
      <c r="DW342" s="10">
        <v>-0.21503518683293099</v>
      </c>
      <c r="DX342" s="10">
        <v>1.7481381257655099E-2</v>
      </c>
      <c r="DY342" s="10">
        <v>2.55683535814701E-2</v>
      </c>
      <c r="DZ342" s="10">
        <v>371.67171345097699</v>
      </c>
      <c r="EA342" s="10">
        <v>1008.97109739444</v>
      </c>
      <c r="EB342" s="10">
        <v>0.49431765196834898</v>
      </c>
    </row>
    <row r="343" spans="1:132">
      <c r="A343" s="11">
        <v>44589</v>
      </c>
      <c r="B343" s="64">
        <v>1</v>
      </c>
      <c r="C343" s="25" t="s">
        <v>741</v>
      </c>
      <c r="H343" s="3" t="e">
        <f>((F343)/(E343/100))</f>
        <v>#DIV/0!</v>
      </c>
      <c r="I343" s="4" t="e">
        <f>E343/F343</f>
        <v>#DIV/0!</v>
      </c>
      <c r="J343" s="4" t="e">
        <f>100/G343</f>
        <v>#DIV/0!</v>
      </c>
      <c r="N343" s="37" t="e">
        <f>M343/(K343/100)</f>
        <v>#DIV/0!</v>
      </c>
      <c r="O343" s="37" t="e">
        <f>N343/J343</f>
        <v>#DIV/0!</v>
      </c>
      <c r="P343" s="5" t="e">
        <f>M343/(L343/100)</f>
        <v>#DIV/0!</v>
      </c>
      <c r="Q343" s="5" t="e">
        <f>P343*I343</f>
        <v>#DIV/0!</v>
      </c>
      <c r="U343" s="15" t="e">
        <f>100-(T343-R343)/S343*100</f>
        <v>#DIV/0!</v>
      </c>
      <c r="X343" s="2">
        <v>12.54</v>
      </c>
      <c r="Y343" s="2">
        <v>16.2</v>
      </c>
      <c r="Z343" s="21">
        <v>2648</v>
      </c>
      <c r="AB343" s="14" t="e">
        <f>((AE343-AC343)*(1000/AD343))*1000</f>
        <v>#DIV/0!</v>
      </c>
      <c r="AF343" s="7" t="e">
        <f>#REF!*0.8</f>
        <v>#REF!</v>
      </c>
      <c r="AH343" s="8" t="e">
        <f>((AG343)*(H343/100))</f>
        <v>#DIV/0!</v>
      </c>
      <c r="AI343" s="7" t="e">
        <f>AG343/AH343</f>
        <v>#DIV/0!</v>
      </c>
      <c r="AP343" s="10">
        <v>5.0999999999999997E-2</v>
      </c>
      <c r="AQ343" s="10">
        <v>1E-3</v>
      </c>
      <c r="AR343" s="10">
        <v>2.8000000000000001E-2</v>
      </c>
      <c r="AS343" s="10">
        <v>3.0000000000000001E-3</v>
      </c>
      <c r="AT343" s="10">
        <v>5.0000000000000001E-3</v>
      </c>
      <c r="AU343" s="10">
        <v>2E-3</v>
      </c>
      <c r="AV343" s="10">
        <v>4.3999999999999997E-2</v>
      </c>
      <c r="AW343" s="10">
        <v>2E-3</v>
      </c>
      <c r="AX343" s="10" t="s">
        <v>121</v>
      </c>
      <c r="AY343" s="10">
        <v>2E-3</v>
      </c>
      <c r="AZ343" s="10">
        <v>0.05</v>
      </c>
      <c r="BA343" s="10">
        <v>2E-3</v>
      </c>
      <c r="BB343" s="10">
        <v>0.13400000000000001</v>
      </c>
      <c r="BC343" s="10">
        <v>3.0000000000000001E-3</v>
      </c>
      <c r="BD343" s="10">
        <v>2.649</v>
      </c>
      <c r="BE343" s="10">
        <v>2.1000000000000001E-2</v>
      </c>
      <c r="BF343" s="10" t="s">
        <v>121</v>
      </c>
      <c r="BG343" s="10">
        <v>3.0000000000000001E-3</v>
      </c>
      <c r="BH343" s="10">
        <v>2.4060000000000001</v>
      </c>
      <c r="BI343" s="10">
        <v>0.70699999999999996</v>
      </c>
      <c r="BJ343" s="10" t="s">
        <v>121</v>
      </c>
      <c r="BK343" s="10">
        <v>2E-3</v>
      </c>
      <c r="BL343" s="10" t="s">
        <v>121</v>
      </c>
      <c r="BM343" s="10">
        <v>2E-3</v>
      </c>
      <c r="BN343" s="10">
        <v>0.217</v>
      </c>
      <c r="BO343" s="10">
        <v>7.0000000000000001E-3</v>
      </c>
      <c r="BP343" s="10">
        <v>72.057000000000002</v>
      </c>
      <c r="BQ343" s="10">
        <v>0.106</v>
      </c>
      <c r="BR343" s="10" t="s">
        <v>121</v>
      </c>
      <c r="BS343" s="10">
        <v>2E-3</v>
      </c>
      <c r="BT343" s="10">
        <v>10.867000000000001</v>
      </c>
      <c r="BU343" s="10">
        <v>0.109</v>
      </c>
      <c r="BV343" s="10">
        <v>1.3420000000000001</v>
      </c>
      <c r="BW343" s="10">
        <v>2.5999999999999999E-2</v>
      </c>
      <c r="BX343" s="10" t="s">
        <v>121</v>
      </c>
      <c r="BY343" s="10">
        <v>0.01</v>
      </c>
      <c r="BZ343" s="10">
        <v>0.81100000000000005</v>
      </c>
      <c r="CA343" s="10">
        <v>2.7E-2</v>
      </c>
      <c r="CB343" s="10" t="s">
        <v>121</v>
      </c>
      <c r="CC343" s="10">
        <v>6.4480000000000004</v>
      </c>
      <c r="CD343" s="10">
        <v>8.8999999999999996E-2</v>
      </c>
      <c r="CE343" s="10">
        <v>6.0000000000000001E-3</v>
      </c>
      <c r="CF343" s="10">
        <v>2E-3</v>
      </c>
      <c r="CG343" s="10">
        <v>1E-3</v>
      </c>
      <c r="CH343" s="10" t="s">
        <v>121</v>
      </c>
      <c r="CI343" s="10">
        <v>2E-3</v>
      </c>
      <c r="CJ343" s="10">
        <v>0.41899999999999998</v>
      </c>
      <c r="CK343" s="10">
        <v>7.0000000000000007E-2</v>
      </c>
      <c r="CL343" s="10" t="s">
        <v>121</v>
      </c>
      <c r="CM343" s="10">
        <v>2E-3</v>
      </c>
      <c r="CN343" s="10">
        <v>2E-3</v>
      </c>
      <c r="CO343" s="10">
        <v>1E-3</v>
      </c>
      <c r="CP343" s="10">
        <v>1.6020000000000001</v>
      </c>
      <c r="CQ343" s="10">
        <v>3.7999999999999999E-2</v>
      </c>
      <c r="CR343" s="10" t="s">
        <v>121</v>
      </c>
      <c r="CS343" s="10">
        <v>2E-3</v>
      </c>
      <c r="CT343" s="10">
        <v>5.6159999999999997</v>
      </c>
      <c r="CU343" s="10">
        <v>0.27300000000000002</v>
      </c>
      <c r="CV343" s="10">
        <v>2.7E-2</v>
      </c>
      <c r="CW343" s="10">
        <v>1E-3</v>
      </c>
      <c r="CX343" s="10">
        <v>1.103</v>
      </c>
      <c r="CY343" s="10">
        <v>1.7999999999999999E-2</v>
      </c>
      <c r="CZ343" s="10" t="s">
        <v>121</v>
      </c>
      <c r="DA343" s="10">
        <v>2E-3</v>
      </c>
      <c r="DB343" s="10">
        <v>4.2999999999999997E-2</v>
      </c>
      <c r="DC343" s="10">
        <v>6.0000000000000001E-3</v>
      </c>
      <c r="DD343" s="10" t="s">
        <v>121</v>
      </c>
      <c r="DE343" s="10">
        <v>8.0000000000000002E-3</v>
      </c>
      <c r="DF343" s="10">
        <v>0.41099999999999998</v>
      </c>
      <c r="DG343" s="10">
        <v>5.0000000000000001E-3</v>
      </c>
      <c r="DH343" s="10">
        <v>1.4999999999999999E-2</v>
      </c>
      <c r="DI343" s="98">
        <v>1E-3</v>
      </c>
      <c r="DJ343" s="10">
        <v>5.0000000000000001E-3</v>
      </c>
      <c r="DK343" s="10">
        <v>1E-3</v>
      </c>
      <c r="DL343" s="61" t="str">
        <f t="shared" si="6"/>
        <v>DK III W2 28.01.2022</v>
      </c>
      <c r="DM343" s="10">
        <v>0.22534983129539499</v>
      </c>
      <c r="DN343" s="10">
        <v>1.07578545253663E-2</v>
      </c>
      <c r="DO343" s="10">
        <v>5.1332139825123801E-2</v>
      </c>
      <c r="DP343" s="10">
        <v>1.8116666393424199E-3</v>
      </c>
      <c r="DQ343" s="10">
        <v>0.82102818553368195</v>
      </c>
      <c r="DR343" s="10">
        <v>-0.12558640505818899</v>
      </c>
      <c r="DS343" s="10">
        <v>2.94591278596152E-2</v>
      </c>
      <c r="DT343" s="10">
        <v>-3.1464378963998299E-4</v>
      </c>
      <c r="DU343" s="10">
        <v>1.7372947584102901E-2</v>
      </c>
      <c r="DV343" s="10">
        <v>5.0378002335958502E-2</v>
      </c>
      <c r="DW343" s="10">
        <v>-0.34510504519357899</v>
      </c>
      <c r="DX343" s="10">
        <v>1.0447716604709801E-2</v>
      </c>
      <c r="DY343" s="10">
        <v>-1.9488098042361499E-2</v>
      </c>
      <c r="DZ343" s="10">
        <v>377.00883601723802</v>
      </c>
      <c r="EA343" s="10">
        <v>989.33408141780899</v>
      </c>
      <c r="EB343" s="10">
        <v>0.42339608682624802</v>
      </c>
    </row>
    <row r="344" spans="1:132">
      <c r="A344" s="11">
        <v>44589</v>
      </c>
      <c r="B344" s="64">
        <v>2</v>
      </c>
      <c r="C344" s="25" t="s">
        <v>741</v>
      </c>
      <c r="H344" s="3" t="e">
        <f>((F344)/(E344/100))</f>
        <v>#DIV/0!</v>
      </c>
      <c r="I344" s="4" t="e">
        <f>E344/F344</f>
        <v>#DIV/0!</v>
      </c>
      <c r="J344" s="4" t="e">
        <f>100/G344</f>
        <v>#DIV/0!</v>
      </c>
      <c r="N344" s="37" t="e">
        <f>M344/(K344/100)</f>
        <v>#DIV/0!</v>
      </c>
      <c r="O344" s="37" t="e">
        <f>N344/J344</f>
        <v>#DIV/0!</v>
      </c>
      <c r="P344" s="5" t="e">
        <f>M344/(L344/100)</f>
        <v>#DIV/0!</v>
      </c>
      <c r="Q344" s="5" t="e">
        <f>P344*I344</f>
        <v>#DIV/0!</v>
      </c>
      <c r="U344" s="15" t="e">
        <f>100-(T344-R344)/S344*100</f>
        <v>#DIV/0!</v>
      </c>
      <c r="X344" s="2">
        <v>12.62</v>
      </c>
      <c r="Y344" s="2">
        <v>16.46</v>
      </c>
      <c r="Z344" s="21">
        <v>2848</v>
      </c>
      <c r="AB344" s="14" t="e">
        <f>((AE344-AC344)*(1000/AD344))*1000</f>
        <v>#DIV/0!</v>
      </c>
      <c r="AF344" s="7" t="e">
        <f>#REF!*0.8</f>
        <v>#REF!</v>
      </c>
      <c r="AH344" s="8" t="e">
        <f>((AG344)*(H344/100))</f>
        <v>#DIV/0!</v>
      </c>
      <c r="AI344" s="7" t="e">
        <f>AG344/AH344</f>
        <v>#DIV/0!</v>
      </c>
      <c r="DI344" s="99"/>
      <c r="DL344" s="61">
        <f t="shared" si="6"/>
        <v>0</v>
      </c>
    </row>
    <row r="345" spans="1:132">
      <c r="A345" s="11">
        <v>44589</v>
      </c>
      <c r="B345" s="64"/>
      <c r="C345" s="25" t="s">
        <v>745</v>
      </c>
      <c r="H345" s="3" t="e">
        <f>((F345)/(E345/100))</f>
        <v>#DIV/0!</v>
      </c>
      <c r="I345" s="4" t="e">
        <f>E345/F345</f>
        <v>#DIV/0!</v>
      </c>
      <c r="J345" s="4" t="e">
        <f>100/G345</f>
        <v>#DIV/0!</v>
      </c>
      <c r="N345" s="37" t="e">
        <f>M345/(K345/100)</f>
        <v>#DIV/0!</v>
      </c>
      <c r="O345" s="37" t="e">
        <f>N345/J345</f>
        <v>#DIV/0!</v>
      </c>
      <c r="P345" s="5" t="e">
        <f>M345/(L345/100)</f>
        <v>#DIV/0!</v>
      </c>
      <c r="Q345" s="5" t="e">
        <f>P345*I345</f>
        <v>#DIV/0!</v>
      </c>
      <c r="U345" s="15" t="e">
        <f>100-(T345-R345)/S345*100</f>
        <v>#DIV/0!</v>
      </c>
      <c r="X345" s="2">
        <v>12.71</v>
      </c>
      <c r="Y345" s="2">
        <v>13.13</v>
      </c>
      <c r="Z345" s="21">
        <v>867</v>
      </c>
      <c r="AB345" s="14" t="e">
        <f>((AE345-AC345)*(1000/AD345))*1000</f>
        <v>#DIV/0!</v>
      </c>
      <c r="AF345" s="7" t="e">
        <f>#REF!*0.8</f>
        <v>#REF!</v>
      </c>
      <c r="AH345" s="8" t="e">
        <f>((AG345)*(H345/100))</f>
        <v>#DIV/0!</v>
      </c>
      <c r="AI345" s="7" t="e">
        <f>AG345/AH345</f>
        <v>#DIV/0!</v>
      </c>
      <c r="AP345" s="10">
        <v>8.7999999999999995E-2</v>
      </c>
      <c r="AQ345" s="10">
        <v>2E-3</v>
      </c>
      <c r="AR345" s="10" t="s">
        <v>121</v>
      </c>
      <c r="AS345" s="10">
        <v>5.0000000000000001E-3</v>
      </c>
      <c r="AT345" s="10">
        <v>2.1000000000000001E-2</v>
      </c>
      <c r="AU345" s="10">
        <v>2E-3</v>
      </c>
      <c r="AV345" s="10">
        <v>1.7999999999999999E-2</v>
      </c>
      <c r="AW345" s="10">
        <v>2E-3</v>
      </c>
      <c r="AX345" s="10">
        <v>3.0000000000000001E-3</v>
      </c>
      <c r="AY345" s="10">
        <v>1E-3</v>
      </c>
      <c r="AZ345" s="10">
        <v>1.2E-2</v>
      </c>
      <c r="BA345" s="10">
        <v>2E-3</v>
      </c>
      <c r="BB345" s="10">
        <v>3.9E-2</v>
      </c>
      <c r="BC345" s="10">
        <v>2E-3</v>
      </c>
      <c r="BD345" s="10">
        <v>0.26</v>
      </c>
      <c r="BE345" s="10">
        <v>7.0000000000000001E-3</v>
      </c>
      <c r="BF345" s="10" t="s">
        <v>121</v>
      </c>
      <c r="BG345" s="10">
        <v>7.0000000000000001E-3</v>
      </c>
      <c r="BH345" s="10" t="s">
        <v>121</v>
      </c>
      <c r="BI345" s="10">
        <v>2.028</v>
      </c>
      <c r="BJ345" s="10" t="s">
        <v>121</v>
      </c>
      <c r="BK345" s="10">
        <v>2E-3</v>
      </c>
      <c r="BL345" s="10" t="s">
        <v>121</v>
      </c>
      <c r="BM345" s="10">
        <v>2E-3</v>
      </c>
      <c r="BN345" s="10">
        <v>0.03</v>
      </c>
      <c r="BO345" s="10">
        <v>6.0000000000000001E-3</v>
      </c>
      <c r="BP345" s="10">
        <v>60.991</v>
      </c>
      <c r="BQ345" s="10">
        <v>0.14000000000000001</v>
      </c>
      <c r="BR345" s="10" t="s">
        <v>121</v>
      </c>
      <c r="BS345" s="10">
        <v>2E-3</v>
      </c>
      <c r="BT345" s="10">
        <v>27.602</v>
      </c>
      <c r="BU345" s="10">
        <v>0.26500000000000001</v>
      </c>
      <c r="BV345" s="10">
        <v>5.8860000000000001</v>
      </c>
      <c r="BW345" s="10">
        <v>8.8999999999999996E-2</v>
      </c>
      <c r="BX345" s="10" t="s">
        <v>121</v>
      </c>
      <c r="BY345" s="10">
        <v>3.0000000000000001E-3</v>
      </c>
      <c r="BZ345" s="10">
        <v>0.61599999999999999</v>
      </c>
      <c r="CA345" s="10">
        <v>2.8000000000000001E-2</v>
      </c>
      <c r="CB345" s="10" t="s">
        <v>121</v>
      </c>
      <c r="CC345" s="10">
        <v>15.824999999999999</v>
      </c>
      <c r="CD345" s="10">
        <v>2.5000000000000001E-2</v>
      </c>
      <c r="CE345" s="10">
        <v>4.0000000000000001E-3</v>
      </c>
      <c r="CF345" s="10" t="s">
        <v>121</v>
      </c>
      <c r="CG345" s="10">
        <v>2E-3</v>
      </c>
      <c r="CH345" s="10" t="s">
        <v>121</v>
      </c>
      <c r="CI345" s="10">
        <v>2E-3</v>
      </c>
      <c r="CJ345" s="10" t="s">
        <v>121</v>
      </c>
      <c r="CK345" s="10">
        <v>0.151</v>
      </c>
      <c r="CL345" s="10" t="s">
        <v>121</v>
      </c>
      <c r="CM345" s="10">
        <v>2E-3</v>
      </c>
      <c r="CN345" s="10">
        <v>2E-3</v>
      </c>
      <c r="CO345" s="10">
        <v>1E-3</v>
      </c>
      <c r="CP345" s="10">
        <v>1.49</v>
      </c>
      <c r="CQ345" s="10">
        <v>5.2999999999999999E-2</v>
      </c>
      <c r="CR345" s="10" t="s">
        <v>121</v>
      </c>
      <c r="CS345" s="10">
        <v>2E-3</v>
      </c>
      <c r="CT345" s="10">
        <v>0.64700000000000002</v>
      </c>
      <c r="CU345" s="10">
        <v>0.26500000000000001</v>
      </c>
      <c r="CV345" s="10">
        <v>1.2999999999999999E-2</v>
      </c>
      <c r="CW345" s="10">
        <v>1E-3</v>
      </c>
      <c r="CX345" s="10">
        <v>8.3000000000000004E-2</v>
      </c>
      <c r="CY345" s="10">
        <v>1.2E-2</v>
      </c>
      <c r="CZ345" s="10" t="s">
        <v>121</v>
      </c>
      <c r="DA345" s="10">
        <v>2E-3</v>
      </c>
      <c r="DB345" s="10" t="s">
        <v>121</v>
      </c>
      <c r="DC345" s="10">
        <v>5.0000000000000001E-3</v>
      </c>
      <c r="DD345" s="10" t="s">
        <v>121</v>
      </c>
      <c r="DE345" s="10">
        <v>7.0000000000000001E-3</v>
      </c>
      <c r="DF345" s="10">
        <v>0.43099999999999999</v>
      </c>
      <c r="DG345" s="10">
        <v>5.0000000000000001E-3</v>
      </c>
      <c r="DH345" s="10" t="s">
        <v>121</v>
      </c>
      <c r="DI345" s="98">
        <v>2E-3</v>
      </c>
      <c r="DJ345" s="10">
        <v>3.7999999999999999E-2</v>
      </c>
      <c r="DK345" s="10">
        <v>1E-3</v>
      </c>
      <c r="DL345" s="61" t="str">
        <f t="shared" si="6"/>
        <v>UTV 28.01.2022</v>
      </c>
    </row>
    <row r="346" spans="1:132">
      <c r="A346" s="11">
        <v>44589</v>
      </c>
      <c r="B346" s="64">
        <v>2562</v>
      </c>
      <c r="C346" s="25" t="s">
        <v>125</v>
      </c>
      <c r="D346" s="21">
        <v>26</v>
      </c>
      <c r="E346" s="2">
        <v>100</v>
      </c>
      <c r="F346" s="2">
        <v>74</v>
      </c>
      <c r="H346" s="3">
        <f>((F346)/(E346/100))</f>
        <v>74</v>
      </c>
      <c r="I346" s="4">
        <f>E346/F346</f>
        <v>1.3513513513513513</v>
      </c>
      <c r="J346" s="4" t="e">
        <f>100/G346</f>
        <v>#DIV/0!</v>
      </c>
      <c r="N346" s="37" t="e">
        <f>M346/(K346/100)</f>
        <v>#DIV/0!</v>
      </c>
      <c r="O346" s="37" t="e">
        <f>N346/J346</f>
        <v>#DIV/0!</v>
      </c>
      <c r="P346" s="5" t="e">
        <f>M346/(L346/100)</f>
        <v>#DIV/0!</v>
      </c>
      <c r="Q346" s="5" t="e">
        <f>P346*I346</f>
        <v>#DIV/0!</v>
      </c>
      <c r="U346" s="15" t="e">
        <f>100-(T346-R346)/S346*100</f>
        <v>#DIV/0!</v>
      </c>
      <c r="V346" s="21">
        <v>1.224</v>
      </c>
      <c r="X346" s="2">
        <v>11.08</v>
      </c>
      <c r="Y346" s="2">
        <v>11.34</v>
      </c>
      <c r="Z346" s="21">
        <v>3609</v>
      </c>
      <c r="AB346" s="14" t="e">
        <f>((AE346-AC346)*(1000/AD346))*1000</f>
        <v>#DIV/0!</v>
      </c>
      <c r="AF346" s="7" t="e">
        <f>#REF!*0.8</f>
        <v>#REF!</v>
      </c>
      <c r="AG346" s="2">
        <v>135</v>
      </c>
      <c r="AH346" s="8">
        <f>((AG346)*(H346/100))</f>
        <v>99.9</v>
      </c>
      <c r="AI346" s="7">
        <f>AG346/AH346</f>
        <v>1.3513513513513513</v>
      </c>
      <c r="AO346" s="20" t="s">
        <v>1089</v>
      </c>
      <c r="DI346" s="99"/>
      <c r="DL346" s="61">
        <f t="shared" si="6"/>
        <v>0</v>
      </c>
    </row>
    <row r="347" spans="1:132">
      <c r="A347" s="11">
        <v>44589</v>
      </c>
      <c r="B347" s="64" t="s">
        <v>207</v>
      </c>
      <c r="C347" s="25" t="s">
        <v>125</v>
      </c>
      <c r="D347" s="21">
        <v>38</v>
      </c>
      <c r="E347" s="2">
        <v>100</v>
      </c>
      <c r="F347" s="2">
        <v>62</v>
      </c>
      <c r="H347" s="3">
        <f>((F347)/(E347/100))</f>
        <v>62</v>
      </c>
      <c r="I347" s="4">
        <f>E347/F347</f>
        <v>1.6129032258064515</v>
      </c>
      <c r="J347" s="4" t="e">
        <f>100/G347</f>
        <v>#DIV/0!</v>
      </c>
      <c r="N347" s="37" t="e">
        <f>M347/(K347/100)</f>
        <v>#DIV/0!</v>
      </c>
      <c r="O347" s="37" t="e">
        <f>N347/J347</f>
        <v>#DIV/0!</v>
      </c>
      <c r="P347" s="5" t="e">
        <f>M347/(L347/100)</f>
        <v>#DIV/0!</v>
      </c>
      <c r="Q347" s="5" t="e">
        <f>P347*I347</f>
        <v>#DIV/0!</v>
      </c>
      <c r="U347" s="15" t="e">
        <f>100-(T347-R347)/S347*100</f>
        <v>#DIV/0!</v>
      </c>
      <c r="V347" s="21">
        <v>0.32400000000000001</v>
      </c>
      <c r="X347" s="2">
        <v>11.04</v>
      </c>
      <c r="Y347" s="2">
        <v>8.07</v>
      </c>
      <c r="Z347" s="21">
        <v>2197</v>
      </c>
      <c r="AB347" s="14" t="e">
        <f>((AE347-AC347)*(1000/AD347))*1000</f>
        <v>#DIV/0!</v>
      </c>
      <c r="AF347" s="7" t="e">
        <f>#REF!*0.8</f>
        <v>#REF!</v>
      </c>
      <c r="AG347" s="2">
        <v>162</v>
      </c>
      <c r="AH347" s="8">
        <f>((AG347)*(H347/100))</f>
        <v>100.44</v>
      </c>
      <c r="AI347" s="7">
        <f>AG347/AH347</f>
        <v>1.6129032258064517</v>
      </c>
      <c r="AJ347" s="6">
        <v>18.89</v>
      </c>
      <c r="AO347" s="20" t="s">
        <v>1090</v>
      </c>
      <c r="DI347" s="99"/>
      <c r="DL347" s="61">
        <f t="shared" si="6"/>
        <v>0</v>
      </c>
    </row>
    <row r="348" spans="1:132">
      <c r="A348" s="11">
        <v>44589</v>
      </c>
      <c r="B348" s="64" t="s">
        <v>1088</v>
      </c>
      <c r="C348" s="25" t="s">
        <v>125</v>
      </c>
      <c r="H348" s="3" t="e">
        <f>((F348)/(E348/100))</f>
        <v>#DIV/0!</v>
      </c>
      <c r="I348" s="4" t="e">
        <f>E348/F348</f>
        <v>#DIV/0!</v>
      </c>
      <c r="J348" s="4" t="e">
        <f>100/G348</f>
        <v>#DIV/0!</v>
      </c>
      <c r="N348" s="37" t="e">
        <f>M348/(K348/100)</f>
        <v>#DIV/0!</v>
      </c>
      <c r="O348" s="37" t="e">
        <f>N348/J348</f>
        <v>#DIV/0!</v>
      </c>
      <c r="P348" s="5" t="e">
        <f>M348/(L348/100)</f>
        <v>#DIV/0!</v>
      </c>
      <c r="Q348" s="5" t="e">
        <f>P348*I348</f>
        <v>#DIV/0!</v>
      </c>
      <c r="U348" s="15" t="e">
        <f>100-(T348-R348)/S348*100</f>
        <v>#DIV/0!</v>
      </c>
      <c r="AB348" s="14" t="e">
        <f>((AE348-AC348)*(1000/AD348))*1000</f>
        <v>#DIV/0!</v>
      </c>
      <c r="AF348" s="7" t="e">
        <f>#REF!*0.8</f>
        <v>#REF!</v>
      </c>
      <c r="AH348" s="8" t="e">
        <f>((AG348)*(H348/100))</f>
        <v>#DIV/0!</v>
      </c>
      <c r="AI348" s="7" t="e">
        <f>AG348/AH348</f>
        <v>#DIV/0!</v>
      </c>
      <c r="AP348" s="10">
        <v>0.35499999999999998</v>
      </c>
      <c r="AQ348" s="10">
        <v>5.0000000000000001E-3</v>
      </c>
      <c r="AR348" s="10" t="s">
        <v>121</v>
      </c>
      <c r="AS348" s="10">
        <v>4.0000000000000001E-3</v>
      </c>
      <c r="AT348" s="10">
        <v>0.125</v>
      </c>
      <c r="AU348" s="10">
        <v>4.0000000000000001E-3</v>
      </c>
      <c r="AV348" s="10">
        <v>0.1</v>
      </c>
      <c r="AW348" s="10">
        <v>3.0000000000000001E-3</v>
      </c>
      <c r="AX348" s="10">
        <v>0.03</v>
      </c>
      <c r="AY348" s="10">
        <v>2E-3</v>
      </c>
      <c r="AZ348" s="10">
        <v>2.1999999999999999E-2</v>
      </c>
      <c r="BA348" s="10">
        <v>2E-3</v>
      </c>
      <c r="BB348" s="10">
        <v>0.121</v>
      </c>
      <c r="BC348" s="10">
        <v>3.0000000000000001E-3</v>
      </c>
      <c r="BD348" s="10">
        <v>0.34799999999999998</v>
      </c>
      <c r="BE348" s="10">
        <v>8.9999999999999993E-3</v>
      </c>
      <c r="BF348" s="10" t="s">
        <v>121</v>
      </c>
      <c r="BG348" s="10">
        <v>4.0000000000000001E-3</v>
      </c>
      <c r="BH348" s="10" t="s">
        <v>121</v>
      </c>
      <c r="BI348" s="10">
        <v>5.0119999999999996</v>
      </c>
      <c r="BJ348" s="10">
        <v>0.16900000000000001</v>
      </c>
      <c r="BK348" s="10">
        <v>4.0000000000000001E-3</v>
      </c>
      <c r="BL348" s="10" t="s">
        <v>121</v>
      </c>
      <c r="BM348" s="10">
        <v>2E-3</v>
      </c>
      <c r="BN348" s="10">
        <v>2.7E-2</v>
      </c>
      <c r="BO348" s="10">
        <v>7.0000000000000001E-3</v>
      </c>
      <c r="BP348" s="10">
        <v>52.822000000000003</v>
      </c>
      <c r="BQ348" s="10">
        <v>0.19</v>
      </c>
      <c r="BR348" s="10" t="s">
        <v>121</v>
      </c>
      <c r="BS348" s="10">
        <v>2E-3</v>
      </c>
      <c r="BT348" s="10">
        <v>1.075</v>
      </c>
      <c r="BU348" s="10">
        <v>4.8000000000000001E-2</v>
      </c>
      <c r="BV348" s="10">
        <v>33.04</v>
      </c>
      <c r="BW348" s="10">
        <v>0.72799999999999998</v>
      </c>
      <c r="BX348" s="10" t="s">
        <v>121</v>
      </c>
      <c r="BY348" s="10">
        <v>4.0000000000000001E-3</v>
      </c>
      <c r="BZ348" s="10">
        <v>3.5680000000000001</v>
      </c>
      <c r="CA348" s="10">
        <v>5.3999999999999999E-2</v>
      </c>
      <c r="CB348" s="10" t="s">
        <v>121</v>
      </c>
      <c r="CC348" s="10">
        <v>36.32</v>
      </c>
      <c r="CD348" s="10">
        <v>8.0000000000000002E-3</v>
      </c>
      <c r="CE348" s="10">
        <v>4.0000000000000001E-3</v>
      </c>
      <c r="CF348" s="10" t="s">
        <v>121</v>
      </c>
      <c r="CG348" s="10">
        <v>2E-3</v>
      </c>
      <c r="CH348" s="10" t="s">
        <v>121</v>
      </c>
      <c r="CI348" s="10">
        <v>2E-3</v>
      </c>
      <c r="CJ348" s="10" t="s">
        <v>121</v>
      </c>
      <c r="CK348" s="10">
        <v>0.34899999999999998</v>
      </c>
      <c r="CL348" s="10" t="s">
        <v>121</v>
      </c>
      <c r="CM348" s="10">
        <v>2E-3</v>
      </c>
      <c r="CN348" s="10">
        <v>1.0999999999999999E-2</v>
      </c>
      <c r="CO348" s="10">
        <v>1E-3</v>
      </c>
      <c r="CP348" s="10">
        <v>4.0590000000000002</v>
      </c>
      <c r="CQ348" s="10">
        <v>0.17199999999999999</v>
      </c>
      <c r="CR348" s="10" t="s">
        <v>121</v>
      </c>
      <c r="CS348" s="10">
        <v>2E-3</v>
      </c>
      <c r="CT348" s="10">
        <v>1.472</v>
      </c>
      <c r="CU348" s="10">
        <v>0.56799999999999995</v>
      </c>
      <c r="CV348" s="10">
        <v>5.0000000000000001E-3</v>
      </c>
      <c r="CW348" s="10">
        <v>1E-3</v>
      </c>
      <c r="CX348" s="10">
        <v>6.4000000000000001E-2</v>
      </c>
      <c r="CY348" s="10">
        <v>6.0000000000000001E-3</v>
      </c>
      <c r="CZ348" s="10" t="s">
        <v>121</v>
      </c>
      <c r="DA348" s="10">
        <v>3.0000000000000001E-3</v>
      </c>
      <c r="DB348" s="10" t="s">
        <v>121</v>
      </c>
      <c r="DC348" s="10">
        <v>3.0000000000000001E-3</v>
      </c>
      <c r="DD348" s="10">
        <v>7.0999999999999994E-2</v>
      </c>
      <c r="DE348" s="10">
        <v>1.0999999999999999E-2</v>
      </c>
      <c r="DF348" s="10">
        <v>2.0550000000000002</v>
      </c>
      <c r="DG348" s="10">
        <v>1.7999999999999999E-2</v>
      </c>
      <c r="DH348" s="10">
        <v>2E-3</v>
      </c>
      <c r="DI348" s="98">
        <v>1E-3</v>
      </c>
      <c r="DJ348" s="10">
        <v>0.19800000000000001</v>
      </c>
      <c r="DK348" s="10">
        <v>2E-3</v>
      </c>
      <c r="DL348" s="61" t="str">
        <f t="shared" si="6"/>
        <v>NL 689393 31.01.2022</v>
      </c>
    </row>
    <row r="349" spans="1:132">
      <c r="A349" s="11">
        <v>44589</v>
      </c>
      <c r="B349" s="64"/>
      <c r="C349" s="25" t="s">
        <v>117</v>
      </c>
      <c r="H349" s="3" t="e">
        <f>((F349)/(E349/100))</f>
        <v>#DIV/0!</v>
      </c>
      <c r="I349" s="4" t="e">
        <f>E349/F349</f>
        <v>#DIV/0!</v>
      </c>
      <c r="J349" s="4" t="e">
        <f>100/G349</f>
        <v>#DIV/0!</v>
      </c>
      <c r="N349" s="37" t="e">
        <f>M349/(K349/100)</f>
        <v>#DIV/0!</v>
      </c>
      <c r="O349" s="37" t="e">
        <f>N349/J349</f>
        <v>#DIV/0!</v>
      </c>
      <c r="P349" s="5" t="e">
        <f>M349/(L349/100)</f>
        <v>#DIV/0!</v>
      </c>
      <c r="Q349" s="5" t="e">
        <f>P349*I349</f>
        <v>#DIV/0!</v>
      </c>
      <c r="U349" s="15" t="e">
        <f>100-(T349-R349)/S349*100</f>
        <v>#DIV/0!</v>
      </c>
      <c r="X349" s="2">
        <v>12.45</v>
      </c>
      <c r="AB349" s="14" t="e">
        <f>((AE349-AC349)*(1000/AD349))*1000</f>
        <v>#DIV/0!</v>
      </c>
      <c r="AF349" s="7" t="e">
        <f>#REF!*0.8</f>
        <v>#REF!</v>
      </c>
      <c r="AH349" s="8" t="e">
        <f>((AG349)*(H349/100))</f>
        <v>#DIV/0!</v>
      </c>
      <c r="AI349" s="7" t="e">
        <f>AG349/AH349</f>
        <v>#DIV/0!</v>
      </c>
      <c r="AO349" s="20" t="s">
        <v>1091</v>
      </c>
      <c r="AP349" s="10">
        <v>4.2999999999999997E-2</v>
      </c>
      <c r="AQ349" s="10">
        <v>1E-3</v>
      </c>
      <c r="AR349" s="10">
        <v>0.121</v>
      </c>
      <c r="AS349" s="10">
        <v>5.0000000000000001E-3</v>
      </c>
      <c r="AT349" s="10">
        <v>5.0000000000000001E-3</v>
      </c>
      <c r="AU349" s="10">
        <v>2E-3</v>
      </c>
      <c r="AV349" s="10">
        <v>2.5000000000000001E-2</v>
      </c>
      <c r="AW349" s="10">
        <v>2E-3</v>
      </c>
      <c r="AX349" s="10" t="s">
        <v>121</v>
      </c>
      <c r="AY349" s="10">
        <v>2E-3</v>
      </c>
      <c r="AZ349" s="10">
        <v>0.13500000000000001</v>
      </c>
      <c r="BA349" s="10">
        <v>5.0000000000000001E-3</v>
      </c>
      <c r="BB349" s="10">
        <v>0.24299999999999999</v>
      </c>
      <c r="BC349" s="10">
        <v>5.0000000000000001E-3</v>
      </c>
      <c r="BD349" s="10">
        <v>6.9630000000000001</v>
      </c>
      <c r="BE349" s="10">
        <v>5.3999999999999999E-2</v>
      </c>
      <c r="BF349" s="10" t="s">
        <v>121</v>
      </c>
      <c r="BG349" s="10">
        <v>4.0000000000000001E-3</v>
      </c>
      <c r="BH349" s="10">
        <v>7.2229999999999999</v>
      </c>
      <c r="BI349" s="10">
        <v>1.1970000000000001</v>
      </c>
      <c r="BJ349" s="10" t="s">
        <v>121</v>
      </c>
      <c r="BK349" s="10">
        <v>3.0000000000000001E-3</v>
      </c>
      <c r="BL349" s="10">
        <v>3.0000000000000001E-3</v>
      </c>
      <c r="BM349" s="10">
        <v>1E-3</v>
      </c>
      <c r="BN349" s="10">
        <v>2.706</v>
      </c>
      <c r="BO349" s="10">
        <v>3.9E-2</v>
      </c>
      <c r="BP349" s="10">
        <v>46.536000000000001</v>
      </c>
      <c r="BQ349" s="10">
        <v>0.27200000000000002</v>
      </c>
      <c r="BR349" s="10">
        <v>3.0000000000000001E-3</v>
      </c>
      <c r="BS349" s="10">
        <v>1E-3</v>
      </c>
      <c r="BT349" s="10">
        <v>9.2050000000000001</v>
      </c>
      <c r="BU349" s="10">
        <v>0.125</v>
      </c>
      <c r="BV349" s="10">
        <v>0.38900000000000001</v>
      </c>
      <c r="BW349" s="10">
        <v>1.4E-2</v>
      </c>
      <c r="BX349" s="10" t="s">
        <v>121</v>
      </c>
      <c r="BY349" s="10">
        <v>1.4E-2</v>
      </c>
      <c r="BZ349" s="10">
        <v>0.623</v>
      </c>
      <c r="CA349" s="10">
        <v>0.03</v>
      </c>
      <c r="CB349" s="10">
        <v>9.3680000000000003</v>
      </c>
      <c r="CC349" s="10">
        <v>5.1840000000000002</v>
      </c>
      <c r="CD349" s="10">
        <v>0.20599999999999999</v>
      </c>
      <c r="CE349" s="10">
        <v>8.9999999999999993E-3</v>
      </c>
      <c r="CF349" s="10">
        <v>3.0000000000000001E-3</v>
      </c>
      <c r="CG349" s="10">
        <v>1E-3</v>
      </c>
      <c r="CH349" s="10">
        <v>3.0000000000000001E-3</v>
      </c>
      <c r="CI349" s="10">
        <v>1E-3</v>
      </c>
      <c r="CJ349" s="10">
        <v>1.847</v>
      </c>
      <c r="CK349" s="10">
        <v>8.6999999999999994E-2</v>
      </c>
      <c r="CL349" s="10" t="s">
        <v>121</v>
      </c>
      <c r="CM349" s="10">
        <v>2E-3</v>
      </c>
      <c r="CN349" s="10">
        <v>2E-3</v>
      </c>
      <c r="CO349" s="10">
        <v>1E-3</v>
      </c>
      <c r="CP349" s="10">
        <v>1.8109999999999999</v>
      </c>
      <c r="CQ349" s="10">
        <v>3.6999999999999998E-2</v>
      </c>
      <c r="CR349" s="10" t="s">
        <v>121</v>
      </c>
      <c r="CS349" s="10">
        <v>2E-3</v>
      </c>
      <c r="CT349" s="10">
        <v>9.6150000000000002</v>
      </c>
      <c r="CU349" s="10">
        <v>0.29299999999999998</v>
      </c>
      <c r="CV349" s="10">
        <v>5.0999999999999997E-2</v>
      </c>
      <c r="CW349" s="10">
        <v>1E-3</v>
      </c>
      <c r="CX349" s="10">
        <v>1.6579999999999999</v>
      </c>
      <c r="CY349" s="10">
        <v>0.03</v>
      </c>
      <c r="CZ349" s="10" t="s">
        <v>121</v>
      </c>
      <c r="DA349" s="10">
        <v>2E-3</v>
      </c>
      <c r="DB349" s="10">
        <v>2.8000000000000001E-2</v>
      </c>
      <c r="DC349" s="10">
        <v>0.01</v>
      </c>
      <c r="DD349" s="10">
        <v>1.7999999999999999E-2</v>
      </c>
      <c r="DE349" s="10">
        <v>8.9999999999999993E-3</v>
      </c>
      <c r="DF349" s="10">
        <v>1.145</v>
      </c>
      <c r="DG349" s="10">
        <v>1.2E-2</v>
      </c>
      <c r="DH349" s="10">
        <v>1.4E-2</v>
      </c>
      <c r="DI349" s="98">
        <v>1E-3</v>
      </c>
      <c r="DJ349" s="10">
        <v>2E-3</v>
      </c>
      <c r="DK349" s="10">
        <v>1E-3</v>
      </c>
      <c r="DL349" s="61" t="str">
        <f t="shared" si="6"/>
        <v>DK II ENE 2604 31.01.2022</v>
      </c>
      <c r="DM349" s="10">
        <v>1.3982247894673701</v>
      </c>
      <c r="DN349" s="10">
        <v>3.10722854946911E-3</v>
      </c>
      <c r="DO349" s="10">
        <v>-2.4097683874706702E-3</v>
      </c>
      <c r="DP349" s="10">
        <v>3.4232576569513701E-2</v>
      </c>
      <c r="DQ349" s="10">
        <v>0.31108009036835299</v>
      </c>
      <c r="DR349" s="10">
        <v>-6.7441170372260106E-2</v>
      </c>
      <c r="DS349" s="10">
        <v>1.5514406763565299E-2</v>
      </c>
      <c r="DT349" s="10">
        <v>3.4768526793640801E-4</v>
      </c>
      <c r="DU349" s="10">
        <v>7.5774971660709399E-3</v>
      </c>
      <c r="DV349" s="10">
        <v>0.22447876948443901</v>
      </c>
      <c r="DW349" s="10">
        <v>8.4971853886428306E-3</v>
      </c>
      <c r="DX349" s="10">
        <v>5.9851930468628398E-3</v>
      </c>
      <c r="DY349" s="10">
        <v>0.38661074374738802</v>
      </c>
      <c r="DZ349" s="10">
        <v>130.15807265108501</v>
      </c>
      <c r="EA349" s="10">
        <v>253.45707495283699</v>
      </c>
      <c r="EB349" s="10">
        <v>4.6333362804414002E-3</v>
      </c>
    </row>
    <row r="350" spans="1:132">
      <c r="A350" s="11">
        <v>44592</v>
      </c>
      <c r="B350" s="64">
        <v>1</v>
      </c>
      <c r="C350" s="25" t="s">
        <v>741</v>
      </c>
      <c r="H350" s="3" t="e">
        <f>((F350)/(E350/100))</f>
        <v>#DIV/0!</v>
      </c>
      <c r="I350" s="4" t="e">
        <f>E350/F350</f>
        <v>#DIV/0!</v>
      </c>
      <c r="J350" s="4" t="e">
        <f>100/G350</f>
        <v>#DIV/0!</v>
      </c>
      <c r="N350" s="37" t="e">
        <f>M350/(K350/100)</f>
        <v>#DIV/0!</v>
      </c>
      <c r="O350" s="37" t="e">
        <f>N350/J350</f>
        <v>#DIV/0!</v>
      </c>
      <c r="P350" s="5" t="e">
        <f>M350/(L350/100)</f>
        <v>#DIV/0!</v>
      </c>
      <c r="Q350" s="5" t="e">
        <f>P350*I350</f>
        <v>#DIV/0!</v>
      </c>
      <c r="U350" s="15" t="e">
        <f>100-(T350-R350)/S350*100</f>
        <v>#DIV/0!</v>
      </c>
      <c r="X350" s="2">
        <v>12.34</v>
      </c>
      <c r="Y350" s="2">
        <v>20.5</v>
      </c>
      <c r="Z350" s="21">
        <v>4202</v>
      </c>
      <c r="AB350" s="14" t="e">
        <f>((AE350-AC350)*(1000/AD350))*1000</f>
        <v>#DIV/0!</v>
      </c>
      <c r="AF350" s="7" t="e">
        <f>#REF!*0.8</f>
        <v>#REF!</v>
      </c>
      <c r="AH350" s="8" t="e">
        <f>((AG350)*(H350/100))</f>
        <v>#DIV/0!</v>
      </c>
      <c r="AI350" s="7" t="e">
        <f>AG350/AH350</f>
        <v>#DIV/0!</v>
      </c>
      <c r="AP350" s="10">
        <v>3.2000000000000001E-2</v>
      </c>
      <c r="AQ350" s="10">
        <v>1E-3</v>
      </c>
      <c r="AR350" s="10">
        <v>4.1000000000000002E-2</v>
      </c>
      <c r="AS350" s="10">
        <v>3.0000000000000001E-3</v>
      </c>
      <c r="AT350" s="10">
        <v>5.0000000000000001E-3</v>
      </c>
      <c r="AU350" s="10">
        <v>1E-3</v>
      </c>
      <c r="AV350" s="10">
        <v>1.4E-2</v>
      </c>
      <c r="AW350" s="10">
        <v>1E-3</v>
      </c>
      <c r="AX350" s="10" t="s">
        <v>121</v>
      </c>
      <c r="AY350" s="10">
        <v>2E-3</v>
      </c>
      <c r="AZ350" s="10">
        <v>3.4000000000000002E-2</v>
      </c>
      <c r="BA350" s="10">
        <v>2E-3</v>
      </c>
      <c r="BB350" s="10">
        <v>0.107</v>
      </c>
      <c r="BC350" s="10">
        <v>2E-3</v>
      </c>
      <c r="BD350" s="10">
        <v>1.702</v>
      </c>
      <c r="BE350" s="10">
        <v>1.6E-2</v>
      </c>
      <c r="BF350" s="10" t="s">
        <v>121</v>
      </c>
      <c r="BG350" s="10">
        <v>3.0000000000000001E-3</v>
      </c>
      <c r="BH350" s="10">
        <v>2.1840000000000002</v>
      </c>
      <c r="BI350" s="10">
        <v>0.81399999999999995</v>
      </c>
      <c r="BJ350" s="10" t="s">
        <v>121</v>
      </c>
      <c r="BK350" s="10">
        <v>2E-3</v>
      </c>
      <c r="BL350" s="10" t="s">
        <v>121</v>
      </c>
      <c r="BM350" s="10">
        <v>2E-3</v>
      </c>
      <c r="BN350" s="10">
        <v>0.28000000000000003</v>
      </c>
      <c r="BO350" s="10">
        <v>7.0000000000000001E-3</v>
      </c>
      <c r="BP350" s="10">
        <v>76.405000000000001</v>
      </c>
      <c r="BQ350" s="10">
        <v>8.7999999999999995E-2</v>
      </c>
      <c r="BR350" s="10" t="s">
        <v>121</v>
      </c>
      <c r="BS350" s="10">
        <v>2E-3</v>
      </c>
      <c r="BT350" s="10">
        <v>9.4819999999999993</v>
      </c>
      <c r="BU350" s="10">
        <v>9.6000000000000002E-2</v>
      </c>
      <c r="BV350" s="10">
        <v>1.327</v>
      </c>
      <c r="BW350" s="10">
        <v>2.8000000000000001E-2</v>
      </c>
      <c r="BX350" s="10" t="s">
        <v>121</v>
      </c>
      <c r="BY350" s="10">
        <v>6.0000000000000001E-3</v>
      </c>
      <c r="BZ350" s="10">
        <v>0.47599999999999998</v>
      </c>
      <c r="CA350" s="10">
        <v>0.02</v>
      </c>
      <c r="CB350" s="10" t="s">
        <v>121</v>
      </c>
      <c r="CC350" s="10">
        <v>11.204000000000001</v>
      </c>
      <c r="CD350" s="10">
        <v>5.6000000000000001E-2</v>
      </c>
      <c r="CE350" s="10">
        <v>5.0000000000000001E-3</v>
      </c>
      <c r="CF350" s="10" t="s">
        <v>121</v>
      </c>
      <c r="CG350" s="10">
        <v>2E-3</v>
      </c>
      <c r="CH350" s="10" t="s">
        <v>121</v>
      </c>
      <c r="CI350" s="10">
        <v>2E-3</v>
      </c>
      <c r="CJ350" s="10">
        <v>0.40699999999999997</v>
      </c>
      <c r="CK350" s="10">
        <v>7.5999999999999998E-2</v>
      </c>
      <c r="CL350" s="10" t="s">
        <v>121</v>
      </c>
      <c r="CM350" s="10">
        <v>2E-3</v>
      </c>
      <c r="CN350" s="10" t="s">
        <v>121</v>
      </c>
      <c r="CO350" s="10">
        <v>2E-3</v>
      </c>
      <c r="CP350" s="10">
        <v>1.9830000000000001</v>
      </c>
      <c r="CQ350" s="10">
        <v>4.5999999999999999E-2</v>
      </c>
      <c r="CR350" s="10" t="s">
        <v>121</v>
      </c>
      <c r="CS350" s="10">
        <v>2E-3</v>
      </c>
      <c r="CT350" s="10">
        <v>4.4359999999999999</v>
      </c>
      <c r="CU350" s="10">
        <v>0.27400000000000002</v>
      </c>
      <c r="CV350" s="10">
        <v>2.1999999999999999E-2</v>
      </c>
      <c r="CW350" s="10">
        <v>1E-3</v>
      </c>
      <c r="CX350" s="10">
        <v>0.61899999999999999</v>
      </c>
      <c r="CY350" s="10">
        <v>1.2999999999999999E-2</v>
      </c>
      <c r="CZ350" s="10" t="s">
        <v>121</v>
      </c>
      <c r="DA350" s="10">
        <v>2E-3</v>
      </c>
      <c r="DB350" s="10">
        <v>0.08</v>
      </c>
      <c r="DC350" s="10">
        <v>5.0000000000000001E-3</v>
      </c>
      <c r="DD350" s="10" t="s">
        <v>121</v>
      </c>
      <c r="DE350" s="10">
        <v>6.0000000000000001E-3</v>
      </c>
      <c r="DF350" s="10">
        <v>0.28799999999999998</v>
      </c>
      <c r="DG350" s="10">
        <v>4.0000000000000001E-3</v>
      </c>
      <c r="DH350" s="10">
        <v>8.9999999999999993E-3</v>
      </c>
      <c r="DI350" s="98">
        <v>1E-3</v>
      </c>
      <c r="DJ350" s="10">
        <v>6.0000000000000001E-3</v>
      </c>
      <c r="DK350" s="10">
        <v>1E-3</v>
      </c>
      <c r="DL350" s="61" t="str">
        <f t="shared" si="6"/>
        <v>DK III ENE 2600 31.01.2022</v>
      </c>
      <c r="DM350" s="10">
        <v>1.48310821306684</v>
      </c>
      <c r="DN350" s="10">
        <v>-1.12274664489134E-2</v>
      </c>
      <c r="DO350" s="10">
        <v>4.825216835055E-4</v>
      </c>
      <c r="DP350" s="10">
        <v>2.6331136427750299E-2</v>
      </c>
      <c r="DQ350" s="10">
        <v>0.753820500291698</v>
      </c>
      <c r="DR350" s="10">
        <v>-0.19618286564002901</v>
      </c>
      <c r="DS350" s="10">
        <v>2.0014468066884901E-2</v>
      </c>
      <c r="DT350" s="10">
        <v>-1.9955372287077899E-4</v>
      </c>
      <c r="DU350" s="10">
        <v>4.09020362726999E-3</v>
      </c>
      <c r="DV350" s="10">
        <v>0.83733511491983903</v>
      </c>
      <c r="DW350" s="10">
        <v>8.3686910252379995E-2</v>
      </c>
      <c r="DX350" s="10">
        <v>5.2888493892734603E-2</v>
      </c>
      <c r="DY350" s="10">
        <v>0.71607986027051895</v>
      </c>
      <c r="DZ350" s="10">
        <v>356.98440188798003</v>
      </c>
      <c r="EA350" s="10">
        <v>873.63717806369596</v>
      </c>
      <c r="EB350" s="10">
        <v>-8.5605721539147195E-2</v>
      </c>
    </row>
    <row r="351" spans="1:132">
      <c r="A351" s="11">
        <v>44592</v>
      </c>
      <c r="B351" s="64">
        <v>2</v>
      </c>
      <c r="C351" s="25" t="s">
        <v>741</v>
      </c>
      <c r="H351" s="3" t="e">
        <f>((F351)/(E351/100))</f>
        <v>#DIV/0!</v>
      </c>
      <c r="I351" s="4" t="e">
        <f>E351/F351</f>
        <v>#DIV/0!</v>
      </c>
      <c r="J351" s="4" t="e">
        <f>100/G351</f>
        <v>#DIV/0!</v>
      </c>
      <c r="N351" s="37" t="e">
        <f>M351/(K351/100)</f>
        <v>#DIV/0!</v>
      </c>
      <c r="O351" s="37" t="e">
        <f>N351/J351</f>
        <v>#DIV/0!</v>
      </c>
      <c r="P351" s="5" t="e">
        <f>M351/(L351/100)</f>
        <v>#DIV/0!</v>
      </c>
      <c r="Q351" s="5" t="e">
        <f>P351*I351</f>
        <v>#DIV/0!</v>
      </c>
      <c r="U351" s="15" t="e">
        <f>100-(T351-R351)/S351*100</f>
        <v>#DIV/0!</v>
      </c>
      <c r="X351" s="2">
        <v>12.32</v>
      </c>
      <c r="Y351" s="2">
        <v>25.2</v>
      </c>
      <c r="Z351" s="21">
        <v>5984</v>
      </c>
      <c r="AB351" s="14" t="e">
        <f>((AE351-AC351)*(1000/AD351))*1000</f>
        <v>#DIV/0!</v>
      </c>
      <c r="AF351" s="7" t="e">
        <f>#REF!*0.8</f>
        <v>#REF!</v>
      </c>
      <c r="AH351" s="8" t="e">
        <f>((AG351)*(H351/100))</f>
        <v>#DIV/0!</v>
      </c>
      <c r="AI351" s="7" t="e">
        <f>AG351/AH351</f>
        <v>#DIV/0!</v>
      </c>
      <c r="DI351" s="99"/>
      <c r="DL351" s="61" t="str">
        <f t="shared" si="6"/>
        <v>28.01.2022-1</v>
      </c>
      <c r="DM351" s="10">
        <v>4.6008571580192503E-2</v>
      </c>
      <c r="DN351" s="10">
        <v>-2.6922629769741001E-3</v>
      </c>
      <c r="DO351" s="10">
        <v>-7.1689758220841804E-3</v>
      </c>
      <c r="DP351" s="10">
        <v>2.3275013294579799E-2</v>
      </c>
      <c r="DQ351" s="10">
        <v>4.8499901091598602E-2</v>
      </c>
      <c r="DR351" s="10">
        <v>-0.36944817445074402</v>
      </c>
      <c r="DS351" s="10">
        <v>1.2332676121259999E-2</v>
      </c>
      <c r="DT351" s="10">
        <v>-2.1113215550388098E-3</v>
      </c>
      <c r="DU351" s="10">
        <v>-6.1909779225876498E-3</v>
      </c>
      <c r="DV351" s="10">
        <v>-0.22910812357379001</v>
      </c>
      <c r="DW351" s="10">
        <v>2.5273078445673398E-2</v>
      </c>
      <c r="DX351" s="10">
        <v>-1.1425178417373699E-2</v>
      </c>
      <c r="DY351" s="10">
        <v>-1.21698406166113</v>
      </c>
      <c r="DZ351" s="10">
        <v>31.7239770172602</v>
      </c>
      <c r="EA351" s="10">
        <v>25.026208843304602</v>
      </c>
      <c r="EB351" s="10">
        <v>-0.28836839332623199</v>
      </c>
    </row>
    <row r="352" spans="1:132">
      <c r="A352" s="11">
        <v>44592</v>
      </c>
      <c r="B352" s="64"/>
      <c r="C352" s="25" t="s">
        <v>727</v>
      </c>
      <c r="H352" s="3" t="e">
        <f>((F352)/(E352/100))</f>
        <v>#DIV/0!</v>
      </c>
      <c r="I352" s="4" t="e">
        <f>E352/F352</f>
        <v>#DIV/0!</v>
      </c>
      <c r="J352" s="4" t="e">
        <f>100/G352</f>
        <v>#DIV/0!</v>
      </c>
      <c r="N352" s="37" t="e">
        <f>M352/(K352/100)</f>
        <v>#DIV/0!</v>
      </c>
      <c r="O352" s="37" t="e">
        <f>N352/J352</f>
        <v>#DIV/0!</v>
      </c>
      <c r="P352" s="5" t="e">
        <f>M352/(L352/100)</f>
        <v>#DIV/0!</v>
      </c>
      <c r="Q352" s="5" t="e">
        <f>P352*I352</f>
        <v>#DIV/0!</v>
      </c>
      <c r="U352" s="15" t="e">
        <f>100-(T352-R352)/S352*100</f>
        <v>#DIV/0!</v>
      </c>
      <c r="AB352" s="14" t="e">
        <f>((AE352-AC352)*(1000/AD352))*1000</f>
        <v>#DIV/0!</v>
      </c>
      <c r="AF352" s="7" t="e">
        <f>#REF!*0.8</f>
        <v>#REF!</v>
      </c>
      <c r="AH352" s="8" t="e">
        <f>((AG352)*(H352/100))</f>
        <v>#DIV/0!</v>
      </c>
      <c r="AI352" s="7" t="e">
        <f>AG352/AH352</f>
        <v>#DIV/0!</v>
      </c>
      <c r="AO352" s="20" t="s">
        <v>1094</v>
      </c>
      <c r="DI352" s="99"/>
      <c r="DL352" s="61" t="str">
        <f t="shared" si="6"/>
        <v xml:space="preserve">28-01.2022-1 pH MO &gt; </v>
      </c>
      <c r="DM352" s="10">
        <v>5.7016222407028201E-2</v>
      </c>
      <c r="DN352" s="10">
        <v>-7.7889402062607397E-3</v>
      </c>
      <c r="DO352" s="10">
        <v>-9.8953627026011101E-4</v>
      </c>
      <c r="DP352" s="10">
        <v>-1.6471944121664601E-2</v>
      </c>
      <c r="DQ352" s="10">
        <v>4.9147188638068599E-2</v>
      </c>
      <c r="DR352" s="10">
        <v>-0.36980214124532101</v>
      </c>
      <c r="DS352" s="10">
        <v>7.0050539836928501E-3</v>
      </c>
      <c r="DT352" s="10">
        <v>-2.7758470083114402E-3</v>
      </c>
      <c r="DU352" s="10">
        <v>-7.6257418198573497E-3</v>
      </c>
      <c r="DV352" s="10">
        <v>-0.231643140450949</v>
      </c>
      <c r="DW352" s="10">
        <v>0.131560976718502</v>
      </c>
      <c r="DX352" s="10">
        <v>-7.0527642157995401E-3</v>
      </c>
      <c r="DY352" s="10">
        <v>-1.2591562009424</v>
      </c>
      <c r="DZ352" s="10">
        <v>28.007585680526301</v>
      </c>
      <c r="EA352" s="10">
        <v>20.9751885295127</v>
      </c>
      <c r="EB352" s="10">
        <v>-0.28619840756628701</v>
      </c>
    </row>
    <row r="353" spans="1:132">
      <c r="A353" s="11">
        <v>44592</v>
      </c>
      <c r="B353" s="64" t="s">
        <v>791</v>
      </c>
      <c r="C353" s="25" t="s">
        <v>122</v>
      </c>
      <c r="D353" s="21">
        <v>28</v>
      </c>
      <c r="E353" s="2">
        <v>100</v>
      </c>
      <c r="F353" s="2">
        <v>72</v>
      </c>
      <c r="H353" s="3">
        <f>((F353)/(E353/100))</f>
        <v>72</v>
      </c>
      <c r="I353" s="4">
        <f>E353/F353</f>
        <v>1.3888888888888888</v>
      </c>
      <c r="J353" s="4" t="e">
        <f>100/G353</f>
        <v>#DIV/0!</v>
      </c>
      <c r="N353" s="37" t="e">
        <f>M353/(K353/100)</f>
        <v>#DIV/0!</v>
      </c>
      <c r="O353" s="37" t="e">
        <f>N353/J353</f>
        <v>#DIV/0!</v>
      </c>
      <c r="P353" s="5" t="e">
        <f>M353/(L353/100)</f>
        <v>#DIV/0!</v>
      </c>
      <c r="Q353" s="5" t="e">
        <f>P353*I353</f>
        <v>#DIV/0!</v>
      </c>
      <c r="U353" s="15" t="e">
        <f>100-(T353-R353)/S353*100</f>
        <v>#DIV/0!</v>
      </c>
      <c r="V353" s="21">
        <v>0.60199999999999998</v>
      </c>
      <c r="X353" s="2">
        <v>10.62</v>
      </c>
      <c r="Y353" s="2">
        <v>4.28</v>
      </c>
      <c r="Z353" s="21">
        <v>735</v>
      </c>
      <c r="AB353" s="14" t="e">
        <f>((AE353-AC353)*(1000/AD353))*1000</f>
        <v>#DIV/0!</v>
      </c>
      <c r="AF353" s="7" t="e">
        <f>#REF!*0.8</f>
        <v>#REF!</v>
      </c>
      <c r="AG353" s="2">
        <v>139</v>
      </c>
      <c r="AH353" s="8">
        <f>((AG353)*(H353/100))</f>
        <v>100.08</v>
      </c>
      <c r="AI353" s="7">
        <f>AG353/AH353</f>
        <v>1.3888888888888888</v>
      </c>
      <c r="AJ353" s="6">
        <v>21.84</v>
      </c>
      <c r="AK353" s="2">
        <v>0.311</v>
      </c>
      <c r="AO353" s="20" t="s">
        <v>1092</v>
      </c>
      <c r="DI353" s="99"/>
      <c r="DL353" s="61" t="str">
        <f t="shared" si="6"/>
        <v xml:space="preserve">31-01.2022-1 </v>
      </c>
      <c r="DM353" s="10">
        <v>31.882583517799802</v>
      </c>
      <c r="DN353" s="10">
        <v>-0.26593425013800998</v>
      </c>
      <c r="DO353" s="10">
        <v>1.0849005068324601E-3</v>
      </c>
      <c r="DP353" s="10">
        <v>-0.33075710150467102</v>
      </c>
      <c r="DQ353" s="10">
        <v>3.1111451603722902E-3</v>
      </c>
      <c r="DR353" s="10">
        <v>441.64480955842498</v>
      </c>
      <c r="DS353" s="10">
        <v>-0.33124071543052203</v>
      </c>
      <c r="DT353" s="10">
        <v>1.75526736019723</v>
      </c>
      <c r="DU353" s="10">
        <v>92.112107848233094</v>
      </c>
      <c r="DV353" s="10">
        <v>1602.5914821821</v>
      </c>
      <c r="DW353" s="10">
        <v>-30.2187121370143</v>
      </c>
      <c r="DX353" s="10">
        <v>2.4979310958011798</v>
      </c>
      <c r="DY353" s="10">
        <v>-2.1243785149877401</v>
      </c>
      <c r="DZ353" s="10">
        <v>381.03379128501803</v>
      </c>
      <c r="EA353" s="10">
        <v>1293.21269584569</v>
      </c>
      <c r="EB353" s="10">
        <v>-9.2411134558941496E-2</v>
      </c>
    </row>
    <row r="354" spans="1:132">
      <c r="A354" s="11">
        <v>44592</v>
      </c>
      <c r="B354" s="64" t="s">
        <v>372</v>
      </c>
      <c r="C354" s="25" t="s">
        <v>125</v>
      </c>
      <c r="D354" s="21">
        <v>43</v>
      </c>
      <c r="E354" s="2">
        <v>100</v>
      </c>
      <c r="F354" s="2">
        <v>57</v>
      </c>
      <c r="H354" s="3">
        <f>((F354)/(E354/100))</f>
        <v>57</v>
      </c>
      <c r="I354" s="4">
        <f>E354/F354</f>
        <v>1.7543859649122806</v>
      </c>
      <c r="J354" s="4" t="e">
        <f>100/G354</f>
        <v>#DIV/0!</v>
      </c>
      <c r="N354" s="37" t="e">
        <f>M354/(K354/100)</f>
        <v>#DIV/0!</v>
      </c>
      <c r="O354" s="37" t="e">
        <f>N354/J354</f>
        <v>#DIV/0!</v>
      </c>
      <c r="P354" s="5" t="e">
        <f>M354/(L354/100)</f>
        <v>#DIV/0!</v>
      </c>
      <c r="Q354" s="5" t="e">
        <f>P354*I354</f>
        <v>#DIV/0!</v>
      </c>
      <c r="U354" s="15" t="e">
        <f>100-(T354-R354)/S354*100</f>
        <v>#DIV/0!</v>
      </c>
      <c r="V354" s="21">
        <v>0.66300000000000003</v>
      </c>
      <c r="X354" s="2">
        <v>10.74</v>
      </c>
      <c r="Y354" s="2">
        <v>7.75</v>
      </c>
      <c r="Z354" s="21">
        <v>1259</v>
      </c>
      <c r="AB354" s="14" t="e">
        <f>((AE354-AC354)*(1000/AD354))*1000</f>
        <v>#DIV/0!</v>
      </c>
      <c r="AF354" s="7" t="e">
        <f>#REF!*0.8</f>
        <v>#REF!</v>
      </c>
      <c r="AG354" s="2">
        <v>177</v>
      </c>
      <c r="AH354" s="8">
        <f>((AG354)*(H354/100))</f>
        <v>100.88999999999999</v>
      </c>
      <c r="AI354" s="7">
        <f>AG354/AH354</f>
        <v>1.754385964912281</v>
      </c>
      <c r="AJ354" s="6">
        <v>23.46</v>
      </c>
      <c r="AK354" s="2">
        <v>0.754</v>
      </c>
      <c r="AO354" s="20" t="s">
        <v>1093</v>
      </c>
      <c r="DI354" s="99"/>
      <c r="DL354" s="61" t="str">
        <f t="shared" si="6"/>
        <v xml:space="preserve">31-01.2022-1 pH MO &gt; </v>
      </c>
      <c r="DM354" s="10">
        <v>562.53014022953801</v>
      </c>
      <c r="DN354" s="10">
        <v>0.58848784091475703</v>
      </c>
      <c r="DO354" s="10">
        <v>1.45698237849316E-2</v>
      </c>
      <c r="DP354" s="10">
        <v>3.36047665379491E-4</v>
      </c>
      <c r="DQ354" s="10">
        <v>7.3848596190464004</v>
      </c>
      <c r="DR354" s="10">
        <v>315.2105191416</v>
      </c>
      <c r="DS354" s="10">
        <v>5.23501382908226E-2</v>
      </c>
      <c r="DT354" s="10">
        <v>2.90211994168478E-2</v>
      </c>
      <c r="DU354" s="10">
        <v>2.2276231633642798</v>
      </c>
      <c r="DV354" s="10">
        <v>28.093548906689598</v>
      </c>
      <c r="DW354" s="10">
        <v>-0.44177828134130498</v>
      </c>
      <c r="DX354" s="10">
        <v>9.4204497171374704E-2</v>
      </c>
      <c r="DY354" s="10">
        <v>0.55578258658331603</v>
      </c>
      <c r="DZ354" s="10">
        <v>46.544812603204399</v>
      </c>
      <c r="EA354" s="10">
        <v>55.745840454356198</v>
      </c>
      <c r="EB354" s="10">
        <v>-0.267215911554123</v>
      </c>
    </row>
    <row r="355" spans="1:132">
      <c r="A355" s="11">
        <v>44592</v>
      </c>
      <c r="B355" s="64" t="s">
        <v>1097</v>
      </c>
      <c r="C355" s="25" t="s">
        <v>859</v>
      </c>
      <c r="H355" s="3" t="e">
        <f>((F355)/(E355/100))</f>
        <v>#DIV/0!</v>
      </c>
      <c r="I355" s="4" t="e">
        <f>E355/F355</f>
        <v>#DIV/0!</v>
      </c>
      <c r="J355" s="4" t="e">
        <f>100/G355</f>
        <v>#DIV/0!</v>
      </c>
      <c r="N355" s="37" t="e">
        <f>M355/(K355/100)</f>
        <v>#DIV/0!</v>
      </c>
      <c r="O355" s="37" t="e">
        <f>N355/J355</f>
        <v>#DIV/0!</v>
      </c>
      <c r="P355" s="5" t="e">
        <f>M355/(L355/100)</f>
        <v>#DIV/0!</v>
      </c>
      <c r="Q355" s="5" t="e">
        <f>P355*I355</f>
        <v>#DIV/0!</v>
      </c>
      <c r="U355" s="15" t="e">
        <f>100-(T355-R355)/S355*100</f>
        <v>#DIV/0!</v>
      </c>
      <c r="V355" s="21">
        <v>17.77</v>
      </c>
      <c r="X355" s="2">
        <v>8.6999999999999993</v>
      </c>
      <c r="Y355" s="2">
        <v>11.1</v>
      </c>
      <c r="Z355" s="21">
        <v>3129</v>
      </c>
      <c r="AB355" s="14" t="e">
        <f>((AE355-AC355)*(1000/AD355))*1000</f>
        <v>#DIV/0!</v>
      </c>
      <c r="AF355" s="7" t="e">
        <f>#REF!*0.8</f>
        <v>#REF!</v>
      </c>
      <c r="AG355" s="2">
        <v>100</v>
      </c>
      <c r="AH355" s="8" t="e">
        <f>((AG355)*(H355/100))</f>
        <v>#DIV/0!</v>
      </c>
      <c r="AI355" s="7" t="e">
        <f>AG355/AH355</f>
        <v>#DIV/0!</v>
      </c>
      <c r="AJ355" s="6">
        <v>141.1</v>
      </c>
      <c r="AK355" s="2">
        <v>4.8000000000000001E-2</v>
      </c>
      <c r="AO355" s="67" t="s">
        <v>1097</v>
      </c>
      <c r="DI355" s="99"/>
      <c r="DL355" s="61" t="str">
        <f t="shared" si="6"/>
        <v xml:space="preserve">31-01.2022-2 </v>
      </c>
      <c r="DM355" s="10">
        <v>4.3508092498929098</v>
      </c>
      <c r="DN355" s="10">
        <v>-2.2769791288692099E-2</v>
      </c>
      <c r="DO355" s="10">
        <v>3.5407122511505202E-3</v>
      </c>
      <c r="DP355" s="10">
        <v>1.27283122102099E-2</v>
      </c>
      <c r="DQ355" s="10">
        <v>1.34314463705779</v>
      </c>
      <c r="DR355" s="10">
        <v>3.0546285455508602</v>
      </c>
      <c r="DS355" s="10">
        <v>5.3783833216665099E-2</v>
      </c>
      <c r="DT355" s="10">
        <v>1.5308644861248499E-2</v>
      </c>
      <c r="DU355" s="10">
        <v>1.9056762392790401</v>
      </c>
      <c r="DV355" s="10">
        <v>0.40001435667832402</v>
      </c>
      <c r="DW355" s="10">
        <v>-4.88563291633183E-2</v>
      </c>
      <c r="DX355" s="10">
        <v>2.7558125413167898E-3</v>
      </c>
      <c r="DY355" s="10">
        <v>1.5038894794333799</v>
      </c>
      <c r="DZ355" s="10">
        <v>252.06168116823</v>
      </c>
      <c r="EA355" s="10">
        <v>396.67015420143503</v>
      </c>
      <c r="EB355" s="10">
        <v>-0.20520591359366699</v>
      </c>
    </row>
    <row r="356" spans="1:132">
      <c r="A356" s="11">
        <v>44592</v>
      </c>
      <c r="B356" s="64" t="s">
        <v>1098</v>
      </c>
      <c r="C356" s="25" t="s">
        <v>859</v>
      </c>
      <c r="H356" s="3" t="e">
        <f>((F356)/(E356/100))</f>
        <v>#DIV/0!</v>
      </c>
      <c r="I356" s="4" t="e">
        <f>E356/F356</f>
        <v>#DIV/0!</v>
      </c>
      <c r="J356" s="4" t="e">
        <f>100/G356</f>
        <v>#DIV/0!</v>
      </c>
      <c r="N356" s="37" t="e">
        <f>M356/(K356/100)</f>
        <v>#DIV/0!</v>
      </c>
      <c r="O356" s="37" t="e">
        <f>N356/J356</f>
        <v>#DIV/0!</v>
      </c>
      <c r="P356" s="5" t="e">
        <f>M356/(L356/100)</f>
        <v>#DIV/0!</v>
      </c>
      <c r="Q356" s="5" t="e">
        <f>P356*I356</f>
        <v>#DIV/0!</v>
      </c>
      <c r="U356" s="15" t="e">
        <f>100-(T356-R356)/S356*100</f>
        <v>#DIV/0!</v>
      </c>
      <c r="X356" s="2">
        <v>12.26</v>
      </c>
      <c r="AB356" s="14" t="e">
        <f>((AE356-AC356)*(1000/AD356))*1000</f>
        <v>#DIV/0!</v>
      </c>
      <c r="AF356" s="7" t="e">
        <f>#REF!*0.8</f>
        <v>#REF!</v>
      </c>
      <c r="AG356" s="2">
        <v>100</v>
      </c>
      <c r="AH356" s="8" t="e">
        <f>((AG356)*(H356/100))</f>
        <v>#DIV/0!</v>
      </c>
      <c r="AI356" s="7" t="e">
        <f>AG356/AH356</f>
        <v>#DIV/0!</v>
      </c>
      <c r="AK356" s="2">
        <v>4.9000000000000002E-2</v>
      </c>
      <c r="AO356" s="68" t="s">
        <v>1098</v>
      </c>
      <c r="DI356" s="99"/>
      <c r="DL356" s="61" t="str">
        <f t="shared" si="6"/>
        <v xml:space="preserve">31-01.2022-2 pH MO &gt; </v>
      </c>
      <c r="DM356" s="10">
        <v>487.037688601355</v>
      </c>
      <c r="DN356" s="10">
        <v>0.100196183970523</v>
      </c>
      <c r="DO356" s="10">
        <v>2.18008025387053E-2</v>
      </c>
      <c r="DP356" s="10">
        <v>6.4012716497020101E-3</v>
      </c>
      <c r="DQ356" s="10">
        <v>5.0353860124391598</v>
      </c>
      <c r="DR356" s="10">
        <v>840.93831363153504</v>
      </c>
      <c r="DS356" s="10">
        <v>0.122731230395529</v>
      </c>
      <c r="DT356" s="10">
        <v>7.0417443433489603E-3</v>
      </c>
      <c r="DU356" s="10">
        <v>1.65230998603519</v>
      </c>
      <c r="DV356" s="10">
        <v>1.69452188248711</v>
      </c>
      <c r="DW356" s="10">
        <v>0.347276344303248</v>
      </c>
      <c r="DX356" s="10">
        <v>0.425441280653585</v>
      </c>
      <c r="DY356" s="10">
        <v>9.0034050261809107</v>
      </c>
      <c r="DZ356" s="10">
        <v>20.8078827273551</v>
      </c>
      <c r="EA356" s="10">
        <v>24.4947483364849</v>
      </c>
      <c r="EB356" s="10">
        <v>-0.251090203949136</v>
      </c>
    </row>
    <row r="357" spans="1:132">
      <c r="A357" s="11">
        <v>44592</v>
      </c>
      <c r="B357" s="64" t="s">
        <v>1099</v>
      </c>
      <c r="C357" s="25" t="s">
        <v>859</v>
      </c>
      <c r="H357" s="3" t="e">
        <f>((F357)/(E357/100))</f>
        <v>#DIV/0!</v>
      </c>
      <c r="I357" s="4" t="e">
        <f>E357/F357</f>
        <v>#DIV/0!</v>
      </c>
      <c r="J357" s="4" t="e">
        <f>100/G357</f>
        <v>#DIV/0!</v>
      </c>
      <c r="N357" s="37" t="e">
        <f>M357/(K357/100)</f>
        <v>#DIV/0!</v>
      </c>
      <c r="O357" s="37" t="e">
        <f>N357/J357</f>
        <v>#DIV/0!</v>
      </c>
      <c r="P357" s="5" t="e">
        <f>M357/(L357/100)</f>
        <v>#DIV/0!</v>
      </c>
      <c r="Q357" s="5" t="e">
        <f>P357*I357</f>
        <v>#DIV/0!</v>
      </c>
      <c r="U357" s="15" t="e">
        <f>100-(T357-R357)/S357*100</f>
        <v>#DIV/0!</v>
      </c>
      <c r="V357" s="21">
        <v>13.92</v>
      </c>
      <c r="X357" s="2">
        <v>6.1</v>
      </c>
      <c r="Y357" s="2">
        <v>23.1</v>
      </c>
      <c r="Z357" s="21">
        <v>8600</v>
      </c>
      <c r="AB357" s="14" t="e">
        <f>((AE357-AC357)*(1000/AD357))*1000</f>
        <v>#DIV/0!</v>
      </c>
      <c r="AF357" s="7" t="e">
        <f>#REF!*0.8</f>
        <v>#REF!</v>
      </c>
      <c r="AG357" s="2">
        <v>100</v>
      </c>
      <c r="AH357" s="8" t="e">
        <f>((AG357)*(H357/100))</f>
        <v>#DIV/0!</v>
      </c>
      <c r="AI357" s="7" t="e">
        <f>AG357/AH357</f>
        <v>#DIV/0!</v>
      </c>
      <c r="AJ357" s="6">
        <v>64.790000000000006</v>
      </c>
      <c r="AK357" s="2">
        <v>3.0000000000000001E-3</v>
      </c>
      <c r="AO357" s="68" t="s">
        <v>1099</v>
      </c>
      <c r="AP357" s="10">
        <v>0.17499999999999999</v>
      </c>
      <c r="AQ357" s="10">
        <v>3.0000000000000001E-3</v>
      </c>
      <c r="AR357" s="10">
        <v>5.0000000000000001E-3</v>
      </c>
      <c r="AS357" s="10">
        <v>3.0000000000000001E-3</v>
      </c>
      <c r="AT357" s="10">
        <v>8.5000000000000006E-2</v>
      </c>
      <c r="AU357" s="10">
        <v>3.0000000000000001E-3</v>
      </c>
      <c r="AV357" s="10">
        <v>0.05</v>
      </c>
      <c r="AW357" s="10">
        <v>2E-3</v>
      </c>
      <c r="AX357" s="10">
        <v>8.9999999999999993E-3</v>
      </c>
      <c r="AY357" s="10">
        <v>1E-3</v>
      </c>
      <c r="AZ357" s="10">
        <v>2.3E-2</v>
      </c>
      <c r="BA357" s="10">
        <v>2E-3</v>
      </c>
      <c r="BB357" s="10">
        <v>6.5000000000000002E-2</v>
      </c>
      <c r="BC357" s="10">
        <v>2E-3</v>
      </c>
      <c r="BD357" s="10">
        <v>0.97099999999999997</v>
      </c>
      <c r="BE357" s="10">
        <v>1.4999999999999999E-2</v>
      </c>
      <c r="BF357" s="10" t="s">
        <v>121</v>
      </c>
      <c r="BG357" s="10">
        <v>8.9999999999999993E-3</v>
      </c>
      <c r="BH357" s="10" t="s">
        <v>121</v>
      </c>
      <c r="BI357" s="10">
        <v>2.226</v>
      </c>
      <c r="BJ357" s="10" t="s">
        <v>121</v>
      </c>
      <c r="BK357" s="10">
        <v>3.0000000000000001E-3</v>
      </c>
      <c r="BL357" s="10" t="s">
        <v>121</v>
      </c>
      <c r="BM357" s="10">
        <v>2E-3</v>
      </c>
      <c r="BN357" s="10">
        <v>0.153</v>
      </c>
      <c r="BO357" s="10">
        <v>8.0000000000000002E-3</v>
      </c>
      <c r="BP357" s="10">
        <v>59.656999999999996</v>
      </c>
      <c r="BQ357" s="10">
        <v>0.158</v>
      </c>
      <c r="BR357" s="10">
        <v>8.0000000000000002E-3</v>
      </c>
      <c r="BS357" s="10">
        <v>1E-3</v>
      </c>
      <c r="BT357" s="10">
        <v>7.8959999999999999</v>
      </c>
      <c r="BU357" s="10">
        <v>0.111</v>
      </c>
      <c r="BV357" s="10">
        <v>14.33</v>
      </c>
      <c r="BW357" s="10">
        <v>0.20699999999999999</v>
      </c>
      <c r="BX357" s="10" t="s">
        <v>121</v>
      </c>
      <c r="BY357" s="10">
        <v>8.0000000000000002E-3</v>
      </c>
      <c r="BZ357" s="10">
        <v>7.7069999999999999</v>
      </c>
      <c r="CA357" s="10">
        <v>8.5999999999999993E-2</v>
      </c>
      <c r="CB357" s="10" t="s">
        <v>121</v>
      </c>
      <c r="CC357" s="10">
        <v>25.597999999999999</v>
      </c>
      <c r="CD357" s="10">
        <v>4.1000000000000002E-2</v>
      </c>
      <c r="CE357" s="10">
        <v>5.0000000000000001E-3</v>
      </c>
      <c r="CF357" s="10">
        <v>2E-3</v>
      </c>
      <c r="CG357" s="10">
        <v>1E-3</v>
      </c>
      <c r="CH357" s="10" t="s">
        <v>121</v>
      </c>
      <c r="CI357" s="10">
        <v>2E-3</v>
      </c>
      <c r="CJ357" s="10">
        <v>0.47299999999999998</v>
      </c>
      <c r="CK357" s="10">
        <v>0.128</v>
      </c>
      <c r="CL357" s="10" t="s">
        <v>121</v>
      </c>
      <c r="CM357" s="10">
        <v>2E-3</v>
      </c>
      <c r="CN357" s="10">
        <v>7.0000000000000001E-3</v>
      </c>
      <c r="CO357" s="10">
        <v>1E-3</v>
      </c>
      <c r="CP357" s="10">
        <v>3.4</v>
      </c>
      <c r="CQ357" s="10">
        <v>8.6999999999999994E-2</v>
      </c>
      <c r="CR357" s="10" t="s">
        <v>121</v>
      </c>
      <c r="CS357" s="10">
        <v>2E-3</v>
      </c>
      <c r="CT357" s="10">
        <v>2.3090000000000002</v>
      </c>
      <c r="CU357" s="10">
        <v>0.32900000000000001</v>
      </c>
      <c r="CV357" s="10">
        <v>0.03</v>
      </c>
      <c r="CW357" s="10">
        <v>1E-3</v>
      </c>
      <c r="CX357" s="10">
        <v>0.29899999999999999</v>
      </c>
      <c r="CY357" s="10">
        <v>0.01</v>
      </c>
      <c r="CZ357" s="10" t="s">
        <v>121</v>
      </c>
      <c r="DA357" s="10">
        <v>2E-3</v>
      </c>
      <c r="DB357" s="10" t="s">
        <v>121</v>
      </c>
      <c r="DC357" s="10">
        <v>5.0000000000000001E-3</v>
      </c>
      <c r="DD357" s="10">
        <v>1.7999999999999999E-2</v>
      </c>
      <c r="DE357" s="10">
        <v>7.0000000000000001E-3</v>
      </c>
      <c r="DF357" s="10">
        <v>0.78900000000000003</v>
      </c>
      <c r="DG357" s="10">
        <v>8.9999999999999993E-3</v>
      </c>
      <c r="DH357" s="10">
        <v>8.0000000000000002E-3</v>
      </c>
      <c r="DI357" s="98">
        <v>1E-3</v>
      </c>
      <c r="DJ357" s="10">
        <v>7.2999999999999995E-2</v>
      </c>
      <c r="DK357" s="10">
        <v>1E-3</v>
      </c>
      <c r="DL357" s="10"/>
      <c r="DM357" s="10"/>
      <c r="DN357" s="10"/>
      <c r="DO357" s="10"/>
      <c r="DP357" s="10"/>
      <c r="DQ357" s="10"/>
      <c r="DR357" s="10"/>
      <c r="DS357" s="10"/>
      <c r="DT357" s="10"/>
      <c r="DU357" s="10"/>
      <c r="DV357" s="10"/>
      <c r="DW357" s="10"/>
      <c r="DX357" s="10"/>
      <c r="DY357" s="10"/>
    </row>
    <row r="358" spans="1:132">
      <c r="A358" s="11">
        <v>44592</v>
      </c>
      <c r="B358" s="64" t="s">
        <v>1095</v>
      </c>
      <c r="C358" s="25" t="s">
        <v>859</v>
      </c>
      <c r="H358" s="3" t="e">
        <f>((F358)/(E358/100))</f>
        <v>#DIV/0!</v>
      </c>
      <c r="I358" s="4" t="e">
        <f>E358/F358</f>
        <v>#DIV/0!</v>
      </c>
      <c r="J358" s="4" t="e">
        <f>100/G358</f>
        <v>#DIV/0!</v>
      </c>
      <c r="N358" s="37" t="e">
        <f>M358/(K358/100)</f>
        <v>#DIV/0!</v>
      </c>
      <c r="O358" s="37" t="e">
        <f>N358/J358</f>
        <v>#DIV/0!</v>
      </c>
      <c r="P358" s="5" t="e">
        <f>M358/(L358/100)</f>
        <v>#DIV/0!</v>
      </c>
      <c r="Q358" s="5" t="e">
        <f>P358*I358</f>
        <v>#DIV/0!</v>
      </c>
      <c r="U358" s="15" t="e">
        <f>100-(T358-R358)/S358*100</f>
        <v>#DIV/0!</v>
      </c>
      <c r="X358" s="2">
        <v>12.39</v>
      </c>
      <c r="Y358" s="2">
        <v>0.22</v>
      </c>
      <c r="AB358" s="14" t="e">
        <f>((AE358-AC358)*(1000/AD358))*1000</f>
        <v>#DIV/0!</v>
      </c>
      <c r="AF358" s="7" t="e">
        <f>#REF!*0.8</f>
        <v>#REF!</v>
      </c>
      <c r="AG358" s="2">
        <v>100</v>
      </c>
      <c r="AH358" s="8" t="e">
        <f>((AG358)*(H358/100))</f>
        <v>#DIV/0!</v>
      </c>
      <c r="AI358" s="7" t="e">
        <f>AG358/AH358</f>
        <v>#DIV/0!</v>
      </c>
      <c r="AK358" s="2">
        <v>7.3849999999999998</v>
      </c>
      <c r="AO358" s="68" t="s">
        <v>1095</v>
      </c>
      <c r="AP358" s="10">
        <v>0.40100000000000002</v>
      </c>
      <c r="AQ358" s="10">
        <v>5.0000000000000001E-3</v>
      </c>
      <c r="AR358" s="10">
        <v>0.06</v>
      </c>
      <c r="AS358" s="10">
        <v>3.0000000000000001E-3</v>
      </c>
      <c r="AT358" s="10">
        <v>7.0000000000000001E-3</v>
      </c>
      <c r="AU358" s="10">
        <v>2E-3</v>
      </c>
      <c r="AV358" s="10">
        <v>2.1000000000000001E-2</v>
      </c>
      <c r="AW358" s="10">
        <v>2E-3</v>
      </c>
      <c r="AX358" s="10">
        <v>0.02</v>
      </c>
      <c r="AY358" s="10">
        <v>1E-3</v>
      </c>
      <c r="AZ358" s="10">
        <v>4.9000000000000002E-2</v>
      </c>
      <c r="BA358" s="10">
        <v>3.0000000000000001E-3</v>
      </c>
      <c r="BB358" s="10">
        <v>0.11799999999999999</v>
      </c>
      <c r="BC358" s="10">
        <v>3.0000000000000001E-3</v>
      </c>
      <c r="BD358" s="10">
        <v>3.62</v>
      </c>
      <c r="BE358" s="10">
        <v>2.9000000000000001E-2</v>
      </c>
      <c r="BF358" s="10" t="s">
        <v>121</v>
      </c>
      <c r="BG358" s="10">
        <v>5.0000000000000001E-3</v>
      </c>
      <c r="BH358" s="10">
        <v>2.8889999999999998</v>
      </c>
      <c r="BI358" s="10">
        <v>1.17</v>
      </c>
      <c r="BJ358" s="10">
        <v>8.9999999999999993E-3</v>
      </c>
      <c r="BK358" s="10">
        <v>3.0000000000000001E-3</v>
      </c>
      <c r="BL358" s="10" t="s">
        <v>121</v>
      </c>
      <c r="BM358" s="10">
        <v>2E-3</v>
      </c>
      <c r="BN358" s="10">
        <v>0.19700000000000001</v>
      </c>
      <c r="BO358" s="10">
        <v>8.0000000000000002E-3</v>
      </c>
      <c r="BP358" s="10">
        <v>52.277000000000001</v>
      </c>
      <c r="BQ358" s="10">
        <v>0.20699999999999999</v>
      </c>
      <c r="BR358" s="10">
        <v>2E-3</v>
      </c>
      <c r="BS358" s="10">
        <v>1E-3</v>
      </c>
      <c r="BT358" s="10">
        <v>15.478</v>
      </c>
      <c r="BU358" s="10">
        <v>0.14899999999999999</v>
      </c>
      <c r="BV358" s="10">
        <v>2.327</v>
      </c>
      <c r="BW358" s="10">
        <v>3.6999999999999998E-2</v>
      </c>
      <c r="BX358" s="10">
        <v>1.9E-2</v>
      </c>
      <c r="BY358" s="10">
        <v>6.0000000000000001E-3</v>
      </c>
      <c r="BZ358" s="10">
        <v>0.77100000000000002</v>
      </c>
      <c r="CA358" s="10">
        <v>0.03</v>
      </c>
      <c r="CB358" s="10">
        <v>11.291</v>
      </c>
      <c r="CC358" s="10">
        <v>7.1109999999999998</v>
      </c>
      <c r="CD358" s="10">
        <v>0.125</v>
      </c>
      <c r="CE358" s="10">
        <v>7.0000000000000001E-3</v>
      </c>
      <c r="CF358" s="10">
        <v>2E-3</v>
      </c>
      <c r="CG358" s="10">
        <v>1E-3</v>
      </c>
      <c r="CH358" s="10" t="s">
        <v>121</v>
      </c>
      <c r="CI358" s="10">
        <v>2E-3</v>
      </c>
      <c r="CJ358" s="10">
        <v>0.217</v>
      </c>
      <c r="CK358" s="10">
        <v>0.08</v>
      </c>
      <c r="CL358" s="10" t="s">
        <v>121</v>
      </c>
      <c r="CM358" s="10">
        <v>2E-3</v>
      </c>
      <c r="CN358" s="10">
        <v>6.0000000000000001E-3</v>
      </c>
      <c r="CO358" s="10">
        <v>1E-3</v>
      </c>
      <c r="CP358" s="10">
        <v>2.819</v>
      </c>
      <c r="CQ358" s="10">
        <v>5.3999999999999999E-2</v>
      </c>
      <c r="CR358" s="10" t="s">
        <v>121</v>
      </c>
      <c r="CS358" s="10">
        <v>3.0000000000000001E-3</v>
      </c>
      <c r="CT358" s="10">
        <v>5.3540000000000001</v>
      </c>
      <c r="CU358" s="10">
        <v>0.28999999999999998</v>
      </c>
      <c r="CV358" s="10">
        <v>2.1000000000000001E-2</v>
      </c>
      <c r="CW358" s="10">
        <v>1E-3</v>
      </c>
      <c r="CX358" s="10">
        <v>0.57999999999999996</v>
      </c>
      <c r="CY358" s="10">
        <v>1.7000000000000001E-2</v>
      </c>
      <c r="CZ358" s="10" t="s">
        <v>121</v>
      </c>
      <c r="DA358" s="10">
        <v>2E-3</v>
      </c>
      <c r="DB358" s="10">
        <v>0.06</v>
      </c>
      <c r="DC358" s="10">
        <v>6.0000000000000001E-3</v>
      </c>
      <c r="DD358" s="10">
        <v>4.7E-2</v>
      </c>
      <c r="DE358" s="10">
        <v>8.0000000000000002E-3</v>
      </c>
      <c r="DF358" s="10">
        <v>1.1479999999999999</v>
      </c>
      <c r="DG358" s="10">
        <v>1.0999999999999999E-2</v>
      </c>
      <c r="DH358" s="10">
        <v>4.2000000000000003E-2</v>
      </c>
      <c r="DI358" s="98">
        <v>1E-3</v>
      </c>
      <c r="DJ358" s="10">
        <v>1.4999999999999999E-2</v>
      </c>
      <c r="DK358" s="10">
        <v>1E-3</v>
      </c>
      <c r="DL358" s="61" t="str">
        <f t="shared" si="6"/>
        <v>DK III W1 31.01.2022</v>
      </c>
      <c r="DM358" s="10">
        <v>9.3074699901412997E-2</v>
      </c>
      <c r="DN358" s="10">
        <v>9.0094852689904202E-4</v>
      </c>
      <c r="DO358" s="10">
        <v>5.2191079869291702E-2</v>
      </c>
      <c r="DP358" s="10">
        <v>7.4141531908598499E-2</v>
      </c>
      <c r="DQ358" s="10">
        <v>1.1439742991920301</v>
      </c>
      <c r="DR358" s="10">
        <v>0.52248102504955496</v>
      </c>
      <c r="DS358" s="10">
        <v>-3.1563293817941498E-2</v>
      </c>
      <c r="DT358" s="10">
        <v>4.61665646551916E-4</v>
      </c>
      <c r="DU358" s="10">
        <v>3.8022346303787399E-3</v>
      </c>
      <c r="DV358" s="10">
        <v>0.84008414698494105</v>
      </c>
      <c r="DW358" s="10">
        <v>9.6012869800203599E-2</v>
      </c>
      <c r="DX358" s="10">
        <v>6.3637037460823401E-3</v>
      </c>
      <c r="DY358" s="10">
        <v>0.61468204037346796</v>
      </c>
      <c r="DZ358" s="10">
        <v>390.109724980453</v>
      </c>
      <c r="EA358" s="10">
        <v>1244.77660729431</v>
      </c>
      <c r="EB358" s="10">
        <v>1.0893271366363799</v>
      </c>
    </row>
    <row r="359" spans="1:132">
      <c r="A359" s="11">
        <v>44592</v>
      </c>
      <c r="B359" s="64" t="s">
        <v>1100</v>
      </c>
      <c r="C359" s="25" t="s">
        <v>859</v>
      </c>
      <c r="H359" s="3" t="e">
        <f>((F359)/(E359/100))</f>
        <v>#DIV/0!</v>
      </c>
      <c r="I359" s="4" t="e">
        <f>E359/F359</f>
        <v>#DIV/0!</v>
      </c>
      <c r="J359" s="4" t="e">
        <f>100/G359</f>
        <v>#DIV/0!</v>
      </c>
      <c r="N359" s="37" t="e">
        <f>M359/(K359/100)</f>
        <v>#DIV/0!</v>
      </c>
      <c r="O359" s="37" t="e">
        <f>N359/J359</f>
        <v>#DIV/0!</v>
      </c>
      <c r="P359" s="5" t="e">
        <f>M359/(L359/100)</f>
        <v>#DIV/0!</v>
      </c>
      <c r="Q359" s="5" t="e">
        <f>P359*I359</f>
        <v>#DIV/0!</v>
      </c>
      <c r="U359" s="15" t="e">
        <f>100-(T359-R359)/S359*100</f>
        <v>#DIV/0!</v>
      </c>
      <c r="V359" s="21">
        <v>18.11</v>
      </c>
      <c r="X359" s="2">
        <v>8.82</v>
      </c>
      <c r="Y359" s="2">
        <v>7.2</v>
      </c>
      <c r="Z359" s="21">
        <v>1587</v>
      </c>
      <c r="AB359" s="14" t="e">
        <f>((AE359-AC359)*(1000/AD359))*1000</f>
        <v>#DIV/0!</v>
      </c>
      <c r="AF359" s="7" t="e">
        <f>#REF!*0.8</f>
        <v>#REF!</v>
      </c>
      <c r="AG359" s="2">
        <v>100</v>
      </c>
      <c r="AH359" s="8" t="e">
        <f>((AG359)*(H359/100))</f>
        <v>#DIV/0!</v>
      </c>
      <c r="AI359" s="7" t="e">
        <f>AG359/AH359</f>
        <v>#DIV/0!</v>
      </c>
      <c r="AJ359" s="6">
        <v>68.75</v>
      </c>
      <c r="AK359" s="2">
        <v>1.343</v>
      </c>
      <c r="AO359" s="68" t="s">
        <v>1100</v>
      </c>
      <c r="AP359" s="10">
        <v>4.5999999999999999E-2</v>
      </c>
      <c r="AQ359" s="10">
        <v>1E-3</v>
      </c>
      <c r="AR359" s="10">
        <v>2.4E-2</v>
      </c>
      <c r="AS359" s="10">
        <v>3.0000000000000001E-3</v>
      </c>
      <c r="AT359" s="10">
        <v>7.0000000000000001E-3</v>
      </c>
      <c r="AU359" s="10">
        <v>2E-3</v>
      </c>
      <c r="AV359" s="10">
        <v>1.7000000000000001E-2</v>
      </c>
      <c r="AW359" s="10">
        <v>1E-3</v>
      </c>
      <c r="AX359" s="10" t="s">
        <v>121</v>
      </c>
      <c r="AY359" s="10">
        <v>2E-3</v>
      </c>
      <c r="AZ359" s="10">
        <v>2.7E-2</v>
      </c>
      <c r="BA359" s="10">
        <v>2E-3</v>
      </c>
      <c r="BB359" s="10">
        <v>0.16600000000000001</v>
      </c>
      <c r="BC359" s="10">
        <v>3.0000000000000001E-3</v>
      </c>
      <c r="BD359" s="10">
        <v>2.3490000000000002</v>
      </c>
      <c r="BE359" s="10">
        <v>0.02</v>
      </c>
      <c r="BF359" s="10" t="s">
        <v>121</v>
      </c>
      <c r="BG359" s="10">
        <v>3.0000000000000001E-3</v>
      </c>
      <c r="BH359" s="10">
        <v>2.2389999999999999</v>
      </c>
      <c r="BI359" s="10">
        <v>0.61599999999999999</v>
      </c>
      <c r="BJ359" s="10" t="s">
        <v>121</v>
      </c>
      <c r="BK359" s="10">
        <v>2E-3</v>
      </c>
      <c r="BL359" s="10" t="s">
        <v>121</v>
      </c>
      <c r="BM359" s="10">
        <v>2E-3</v>
      </c>
      <c r="BN359" s="10">
        <v>0.29099999999999998</v>
      </c>
      <c r="BO359" s="10">
        <v>7.0000000000000001E-3</v>
      </c>
      <c r="BP359" s="10">
        <v>72.174000000000007</v>
      </c>
      <c r="BQ359" s="10">
        <v>0.105</v>
      </c>
      <c r="BR359" s="10" t="s">
        <v>121</v>
      </c>
      <c r="BS359" s="10">
        <v>2E-3</v>
      </c>
      <c r="BT359" s="10">
        <v>12.228</v>
      </c>
      <c r="BU359" s="10">
        <v>0.115</v>
      </c>
      <c r="BV359" s="10">
        <v>0.90100000000000002</v>
      </c>
      <c r="BW359" s="10">
        <v>1.7999999999999999E-2</v>
      </c>
      <c r="BX359" s="10" t="s">
        <v>121</v>
      </c>
      <c r="BY359" s="10">
        <v>7.0000000000000001E-3</v>
      </c>
      <c r="BZ359" s="10">
        <v>0.64800000000000002</v>
      </c>
      <c r="CA359" s="10">
        <v>2.5000000000000001E-2</v>
      </c>
      <c r="CB359" s="10" t="s">
        <v>121</v>
      </c>
      <c r="CC359" s="10">
        <v>8.5340000000000007</v>
      </c>
      <c r="CD359" s="10">
        <v>9.2999999999999999E-2</v>
      </c>
      <c r="CE359" s="10">
        <v>6.0000000000000001E-3</v>
      </c>
      <c r="CF359" s="10" t="s">
        <v>121</v>
      </c>
      <c r="CG359" s="10">
        <v>2E-3</v>
      </c>
      <c r="CH359" s="10" t="s">
        <v>121</v>
      </c>
      <c r="CI359" s="10">
        <v>2E-3</v>
      </c>
      <c r="CJ359" s="10">
        <v>0.51500000000000001</v>
      </c>
      <c r="CK359" s="10">
        <v>5.6000000000000001E-2</v>
      </c>
      <c r="CL359" s="10" t="s">
        <v>121</v>
      </c>
      <c r="CM359" s="10">
        <v>2E-3</v>
      </c>
      <c r="CN359" s="10">
        <v>2E-3</v>
      </c>
      <c r="CO359" s="10">
        <v>1E-3</v>
      </c>
      <c r="CP359" s="10">
        <v>1.276</v>
      </c>
      <c r="CQ359" s="10">
        <v>2.9000000000000001E-2</v>
      </c>
      <c r="CR359" s="10" t="s">
        <v>121</v>
      </c>
      <c r="CS359" s="10">
        <v>2E-3</v>
      </c>
      <c r="CT359" s="10">
        <v>5.375</v>
      </c>
      <c r="CU359" s="10">
        <v>0.22</v>
      </c>
      <c r="CV359" s="10">
        <v>0.03</v>
      </c>
      <c r="CW359" s="10">
        <v>1E-3</v>
      </c>
      <c r="CX359" s="10">
        <v>1.1910000000000001</v>
      </c>
      <c r="CY359" s="10">
        <v>1.9E-2</v>
      </c>
      <c r="CZ359" s="10" t="s">
        <v>121</v>
      </c>
      <c r="DA359" s="10">
        <v>2E-3</v>
      </c>
      <c r="DB359" s="10">
        <v>0.04</v>
      </c>
      <c r="DC359" s="10">
        <v>6.0000000000000001E-3</v>
      </c>
      <c r="DD359" s="10" t="s">
        <v>121</v>
      </c>
      <c r="DE359" s="10">
        <v>6.0000000000000001E-3</v>
      </c>
      <c r="DF359" s="10">
        <v>0.33300000000000002</v>
      </c>
      <c r="DG359" s="10">
        <v>4.0000000000000001E-3</v>
      </c>
      <c r="DH359" s="10">
        <v>1.4999999999999999E-2</v>
      </c>
      <c r="DI359" s="98">
        <v>1E-3</v>
      </c>
      <c r="DJ359" s="10">
        <v>6.0000000000000001E-3</v>
      </c>
      <c r="DK359" s="10">
        <v>1E-3</v>
      </c>
      <c r="DL359" s="61" t="str">
        <f t="shared" si="6"/>
        <v>DK III W2 31.01.2022</v>
      </c>
      <c r="DM359" s="10">
        <v>0.93350192188439196</v>
      </c>
      <c r="DN359" s="10">
        <v>-2.6409169650983E-2</v>
      </c>
      <c r="DO359" s="10">
        <v>8.7948297565392901E-3</v>
      </c>
      <c r="DP359" s="10">
        <v>4.2697699830993301E-2</v>
      </c>
      <c r="DQ359" s="10">
        <v>0.88082725535689499</v>
      </c>
      <c r="DR359" s="10">
        <v>-0.11307467167586301</v>
      </c>
      <c r="DS359" s="10">
        <v>-1.55418576103513E-2</v>
      </c>
      <c r="DT359" s="10">
        <v>-3.5517061586934801E-4</v>
      </c>
      <c r="DU359" s="10">
        <v>2.7257211586436199E-3</v>
      </c>
      <c r="DV359" s="10">
        <v>0.78003506874301498</v>
      </c>
      <c r="DW359" s="10">
        <v>0.13772857688357901</v>
      </c>
      <c r="DX359" s="10">
        <v>0.14144829026050099</v>
      </c>
      <c r="DY359" s="10">
        <v>0.65175966514792705</v>
      </c>
      <c r="DZ359" s="10">
        <v>302.91498076552102</v>
      </c>
      <c r="EA359" s="10">
        <v>557.74109504080104</v>
      </c>
      <c r="EB359" s="10">
        <v>8.0645718951848105E-2</v>
      </c>
    </row>
    <row r="360" spans="1:132">
      <c r="A360" s="11">
        <v>44592</v>
      </c>
      <c r="B360" s="64" t="s">
        <v>1096</v>
      </c>
      <c r="C360" s="25" t="s">
        <v>859</v>
      </c>
      <c r="H360" s="3" t="e">
        <f>((F360)/(E360/100))</f>
        <v>#DIV/0!</v>
      </c>
      <c r="I360" s="4" t="e">
        <f>E360/F360</f>
        <v>#DIV/0!</v>
      </c>
      <c r="J360" s="4" t="e">
        <f>100/G360</f>
        <v>#DIV/0!</v>
      </c>
      <c r="N360" s="37" t="e">
        <f>M360/(K360/100)</f>
        <v>#DIV/0!</v>
      </c>
      <c r="O360" s="37" t="e">
        <f>N360/J360</f>
        <v>#DIV/0!</v>
      </c>
      <c r="P360" s="5" t="e">
        <f>M360/(L360/100)</f>
        <v>#DIV/0!</v>
      </c>
      <c r="Q360" s="5" t="e">
        <f>P360*I360</f>
        <v>#DIV/0!</v>
      </c>
      <c r="U360" s="15" t="e">
        <f>100-(T360-R360)/S360*100</f>
        <v>#DIV/0!</v>
      </c>
      <c r="X360" s="2">
        <v>12.53</v>
      </c>
      <c r="Y360" s="2">
        <v>0.21</v>
      </c>
      <c r="AB360" s="14" t="e">
        <f>((AE360-AC360)*(1000/AD360))*1000</f>
        <v>#DIV/0!</v>
      </c>
      <c r="AF360" s="7" t="e">
        <f>#REF!*0.8</f>
        <v>#REF!</v>
      </c>
      <c r="AG360" s="2">
        <v>100</v>
      </c>
      <c r="AH360" s="8" t="e">
        <f>((AG360)*(H360/100))</f>
        <v>#DIV/0!</v>
      </c>
      <c r="AI360" s="7" t="e">
        <f>AG360/AH360</f>
        <v>#DIV/0!</v>
      </c>
      <c r="AK360" s="2">
        <v>5.0350000000000001</v>
      </c>
      <c r="AO360" s="68" t="s">
        <v>1096</v>
      </c>
      <c r="AP360" s="10" t="s">
        <v>121</v>
      </c>
      <c r="AQ360" s="10">
        <v>3.0000000000000001E-3</v>
      </c>
      <c r="AR360" s="10">
        <v>3.4000000000000002E-2</v>
      </c>
      <c r="AS360" s="10">
        <v>8.9999999999999993E-3</v>
      </c>
      <c r="AT360" s="10" t="s">
        <v>121</v>
      </c>
      <c r="AU360" s="10">
        <v>7.0000000000000001E-3</v>
      </c>
      <c r="AV360" s="10">
        <v>8.9999999999999993E-3</v>
      </c>
      <c r="AW360" s="10">
        <v>3.0000000000000001E-3</v>
      </c>
      <c r="AX360" s="10" t="s">
        <v>121</v>
      </c>
      <c r="AY360" s="10">
        <v>2E-3</v>
      </c>
      <c r="AZ360" s="10">
        <v>5.0999999999999997E-2</v>
      </c>
      <c r="BA360" s="10">
        <v>7.0000000000000001E-3</v>
      </c>
      <c r="BB360" s="10">
        <v>0.23499999999999999</v>
      </c>
      <c r="BC360" s="10">
        <v>1.0999999999999999E-2</v>
      </c>
      <c r="BD360" s="10">
        <v>62.253</v>
      </c>
      <c r="BE360" s="10">
        <v>0.57699999999999996</v>
      </c>
      <c r="BF360" s="10" t="s">
        <v>121</v>
      </c>
      <c r="BG360" s="10">
        <v>2.4E-2</v>
      </c>
      <c r="BH360" s="10">
        <v>0.69799999999999995</v>
      </c>
      <c r="BI360" s="10">
        <v>0.218</v>
      </c>
      <c r="BJ360" s="10">
        <v>8.0000000000000002E-3</v>
      </c>
      <c r="BK360" s="10">
        <v>2E-3</v>
      </c>
      <c r="BL360" s="10" t="s">
        <v>121</v>
      </c>
      <c r="BM360" s="10">
        <v>4.0000000000000001E-3</v>
      </c>
      <c r="BN360" s="10">
        <v>4.8000000000000001E-2</v>
      </c>
      <c r="BO360" s="10">
        <v>1.2999999999999999E-2</v>
      </c>
      <c r="BP360" s="10">
        <v>33.906999999999996</v>
      </c>
      <c r="BQ360" s="10">
        <v>0.57299999999999995</v>
      </c>
      <c r="BR360" s="10" t="s">
        <v>121</v>
      </c>
      <c r="BS360" s="10">
        <v>2E-3</v>
      </c>
      <c r="BT360" s="10">
        <v>0.104</v>
      </c>
      <c r="BU360" s="10">
        <v>3.3000000000000002E-2</v>
      </c>
      <c r="BV360" s="10">
        <v>8.2000000000000003E-2</v>
      </c>
      <c r="BW360" s="10">
        <v>3.0000000000000001E-3</v>
      </c>
      <c r="BX360" s="10" t="s">
        <v>121</v>
      </c>
      <c r="BY360" s="10">
        <v>4.7E-2</v>
      </c>
      <c r="BZ360" s="10" t="s">
        <v>121</v>
      </c>
      <c r="CA360" s="10">
        <v>5.7000000000000002E-2</v>
      </c>
      <c r="CB360" s="10" t="s">
        <v>121</v>
      </c>
      <c r="CC360" s="10">
        <v>4.3719999999999999</v>
      </c>
      <c r="CD360" s="10">
        <v>0.113</v>
      </c>
      <c r="CE360" s="10">
        <v>1.2E-2</v>
      </c>
      <c r="CF360" s="10">
        <v>1.7000000000000001E-2</v>
      </c>
      <c r="CG360" s="10">
        <v>1E-3</v>
      </c>
      <c r="CH360" s="10">
        <v>2E-3</v>
      </c>
      <c r="CI360" s="10">
        <v>1E-3</v>
      </c>
      <c r="CJ360" s="10">
        <v>0.05</v>
      </c>
      <c r="CK360" s="10">
        <v>8.9999999999999993E-3</v>
      </c>
      <c r="CL360" s="10" t="s">
        <v>121</v>
      </c>
      <c r="CM360" s="10">
        <v>2E-3</v>
      </c>
      <c r="CN360" s="10" t="s">
        <v>121</v>
      </c>
      <c r="CO360" s="10">
        <v>2E-3</v>
      </c>
      <c r="CP360" s="10">
        <v>6.2E-2</v>
      </c>
      <c r="CQ360" s="10">
        <v>3.0000000000000001E-3</v>
      </c>
      <c r="CR360" s="10" t="s">
        <v>121</v>
      </c>
      <c r="CS360" s="10">
        <v>2E-3</v>
      </c>
      <c r="CT360" s="10">
        <v>2.262</v>
      </c>
      <c r="CU360" s="10">
        <v>5.8999999999999997E-2</v>
      </c>
      <c r="CV360" s="10" t="s">
        <v>121</v>
      </c>
      <c r="CW360" s="10">
        <v>2E-3</v>
      </c>
      <c r="CX360" s="10" t="s">
        <v>121</v>
      </c>
      <c r="CY360" s="10">
        <v>2.1000000000000001E-2</v>
      </c>
      <c r="CZ360" s="10" t="s">
        <v>121</v>
      </c>
      <c r="DA360" s="10">
        <v>2E-3</v>
      </c>
      <c r="DB360" s="10" t="s">
        <v>121</v>
      </c>
      <c r="DC360" s="10">
        <v>0.01</v>
      </c>
      <c r="DD360" s="10" t="s">
        <v>121</v>
      </c>
      <c r="DE360" s="10">
        <v>1.2999999999999999E-2</v>
      </c>
      <c r="DF360" s="10">
        <v>1.4E-2</v>
      </c>
      <c r="DG360" s="10">
        <v>3.0000000000000001E-3</v>
      </c>
      <c r="DH360" s="10">
        <v>2E-3</v>
      </c>
      <c r="DI360" s="98">
        <v>1E-3</v>
      </c>
      <c r="DJ360" s="10" t="s">
        <v>121</v>
      </c>
      <c r="DK360" s="10">
        <v>2E-3</v>
      </c>
      <c r="DL360" s="61" t="str">
        <f t="shared" si="6"/>
        <v>ENE 1745 26.01.2022</v>
      </c>
    </row>
    <row r="361" spans="1:132">
      <c r="A361" s="11">
        <v>44592</v>
      </c>
      <c r="B361" s="64"/>
      <c r="C361" s="25" t="s">
        <v>117</v>
      </c>
      <c r="H361" s="3" t="e">
        <f>((F361)/(E361/100))</f>
        <v>#DIV/0!</v>
      </c>
      <c r="I361" s="4" t="e">
        <f>E361/F361</f>
        <v>#DIV/0!</v>
      </c>
      <c r="J361" s="4" t="e">
        <f>100/G361</f>
        <v>#DIV/0!</v>
      </c>
      <c r="N361" s="37" t="e">
        <f>M361/(K361/100)</f>
        <v>#DIV/0!</v>
      </c>
      <c r="O361" s="37" t="e">
        <f>N361/J361</f>
        <v>#DIV/0!</v>
      </c>
      <c r="P361" s="5" t="e">
        <f>M361/(L361/100)</f>
        <v>#DIV/0!</v>
      </c>
      <c r="Q361" s="5" t="e">
        <f>P361*I361</f>
        <v>#DIV/0!</v>
      </c>
      <c r="U361" s="15" t="e">
        <f>100-(T361-R361)/S361*100</f>
        <v>#DIV/0!</v>
      </c>
      <c r="X361" s="2">
        <v>12.22</v>
      </c>
      <c r="AB361" s="14" t="e">
        <f>((AE361-AC361)*(1000/AD361))*1000</f>
        <v>#DIV/0!</v>
      </c>
      <c r="AF361" s="7" t="e">
        <f>#REF!*0.8</f>
        <v>#REF!</v>
      </c>
      <c r="AG361" s="2">
        <v>60</v>
      </c>
      <c r="AH361" s="8" t="e">
        <f>((AG361)*(H361/100))</f>
        <v>#DIV/0!</v>
      </c>
      <c r="AI361" s="7" t="e">
        <f>AG361/AH361</f>
        <v>#DIV/0!</v>
      </c>
      <c r="AO361" s="20" t="s">
        <v>1101</v>
      </c>
      <c r="AP361" s="10">
        <v>5.5E-2</v>
      </c>
      <c r="AQ361" s="10">
        <v>1E-3</v>
      </c>
      <c r="AR361" s="10">
        <v>2.7E-2</v>
      </c>
      <c r="AS361" s="10">
        <v>3.0000000000000001E-3</v>
      </c>
      <c r="AT361" s="10">
        <v>6.0000000000000001E-3</v>
      </c>
      <c r="AU361" s="10">
        <v>2E-3</v>
      </c>
      <c r="AV361" s="10">
        <v>2.8000000000000001E-2</v>
      </c>
      <c r="AW361" s="10">
        <v>2E-3</v>
      </c>
      <c r="AX361" s="10" t="s">
        <v>121</v>
      </c>
      <c r="AY361" s="10">
        <v>2E-3</v>
      </c>
      <c r="AZ361" s="10">
        <v>2.9000000000000001E-2</v>
      </c>
      <c r="BA361" s="10">
        <v>2E-3</v>
      </c>
      <c r="BB361" s="10">
        <v>0.108</v>
      </c>
      <c r="BC361" s="10">
        <v>3.0000000000000001E-3</v>
      </c>
      <c r="BD361" s="10">
        <v>2.6349999999999998</v>
      </c>
      <c r="BE361" s="10">
        <v>2.1999999999999999E-2</v>
      </c>
      <c r="BF361" s="10" t="s">
        <v>121</v>
      </c>
      <c r="BG361" s="10">
        <v>2E-3</v>
      </c>
      <c r="BH361" s="10">
        <v>2.4039999999999999</v>
      </c>
      <c r="BI361" s="10">
        <v>0.82</v>
      </c>
      <c r="BJ361" s="10" t="s">
        <v>121</v>
      </c>
      <c r="BK361" s="10">
        <v>2E-3</v>
      </c>
      <c r="BL361" s="10" t="s">
        <v>121</v>
      </c>
      <c r="BM361" s="10">
        <v>2E-3</v>
      </c>
      <c r="BN361" s="10">
        <v>0.16</v>
      </c>
      <c r="BO361" s="10">
        <v>7.0000000000000001E-3</v>
      </c>
      <c r="BP361" s="10">
        <v>69.484999999999999</v>
      </c>
      <c r="BQ361" s="10">
        <v>0.113</v>
      </c>
      <c r="BR361" s="10" t="s">
        <v>121</v>
      </c>
      <c r="BS361" s="10">
        <v>2E-3</v>
      </c>
      <c r="BT361" s="10">
        <v>12.848000000000001</v>
      </c>
      <c r="BU361" s="10">
        <v>0.121</v>
      </c>
      <c r="BV361" s="10">
        <v>1.2509999999999999</v>
      </c>
      <c r="BW361" s="10">
        <v>2.5999999999999999E-2</v>
      </c>
      <c r="BX361" s="10" t="s">
        <v>121</v>
      </c>
      <c r="BY361" s="10">
        <v>8.0000000000000002E-3</v>
      </c>
      <c r="BZ361" s="10">
        <v>0.75700000000000001</v>
      </c>
      <c r="CA361" s="10">
        <v>2.7E-2</v>
      </c>
      <c r="CB361" s="10" t="s">
        <v>121</v>
      </c>
      <c r="CC361" s="10">
        <v>9.8829999999999991</v>
      </c>
      <c r="CD361" s="10">
        <v>8.5000000000000006E-2</v>
      </c>
      <c r="CE361" s="10">
        <v>5.0000000000000001E-3</v>
      </c>
      <c r="CF361" s="10">
        <v>3.0000000000000001E-3</v>
      </c>
      <c r="CG361" s="10">
        <v>1E-3</v>
      </c>
      <c r="CH361" s="10" t="s">
        <v>121</v>
      </c>
      <c r="CI361" s="10">
        <v>2E-3</v>
      </c>
      <c r="CJ361" s="10">
        <v>0.47299999999999998</v>
      </c>
      <c r="CK361" s="10">
        <v>7.3999999999999996E-2</v>
      </c>
      <c r="CL361" s="10" t="s">
        <v>121</v>
      </c>
      <c r="CM361" s="10">
        <v>2E-3</v>
      </c>
      <c r="CN361" s="10">
        <v>2E-3</v>
      </c>
      <c r="CO361" s="10">
        <v>1E-3</v>
      </c>
      <c r="CP361" s="10">
        <v>1.663</v>
      </c>
      <c r="CQ361" s="10">
        <v>0.04</v>
      </c>
      <c r="CR361" s="10" t="s">
        <v>121</v>
      </c>
      <c r="CS361" s="10">
        <v>2E-3</v>
      </c>
      <c r="CT361" s="10">
        <v>6.4160000000000004</v>
      </c>
      <c r="CU361" s="10">
        <v>0.29499999999999998</v>
      </c>
      <c r="CV361" s="10">
        <v>2.8000000000000001E-2</v>
      </c>
      <c r="CW361" s="10">
        <v>1E-3</v>
      </c>
      <c r="CX361" s="10">
        <v>1.077</v>
      </c>
      <c r="CY361" s="10">
        <v>1.7999999999999999E-2</v>
      </c>
      <c r="CZ361" s="10" t="s">
        <v>121</v>
      </c>
      <c r="DA361" s="10">
        <v>2E-3</v>
      </c>
      <c r="DB361" s="10">
        <v>4.7E-2</v>
      </c>
      <c r="DC361" s="10">
        <v>6.0000000000000001E-3</v>
      </c>
      <c r="DD361" s="10" t="s">
        <v>121</v>
      </c>
      <c r="DE361" s="10">
        <v>7.0000000000000001E-3</v>
      </c>
      <c r="DF361" s="10">
        <v>0.38300000000000001</v>
      </c>
      <c r="DG361" s="10">
        <v>5.0000000000000001E-3</v>
      </c>
      <c r="DH361" s="10">
        <v>1.9E-2</v>
      </c>
      <c r="DI361" s="98">
        <v>1E-3</v>
      </c>
      <c r="DJ361" s="10">
        <v>5.0000000000000001E-3</v>
      </c>
      <c r="DK361" s="10">
        <v>1E-3</v>
      </c>
      <c r="DL361" s="61" t="str">
        <f t="shared" si="6"/>
        <v>DK III 2600 -2 31.01.2022</v>
      </c>
      <c r="DM361" s="10">
        <v>0.33790141728949002</v>
      </c>
      <c r="DN361" s="10">
        <v>-1.86176905106782E-2</v>
      </c>
      <c r="DO361" s="10">
        <v>-2.4033896116434699E-3</v>
      </c>
      <c r="DP361" s="10">
        <v>1.4372781422664E-2</v>
      </c>
      <c r="DQ361" s="10">
        <v>0.61085680736442505</v>
      </c>
      <c r="DR361" s="10">
        <v>-0.15589465129479299</v>
      </c>
      <c r="DS361" s="10">
        <v>-1.85101203759791E-3</v>
      </c>
      <c r="DT361" s="10">
        <v>-1.71313830951361E-4</v>
      </c>
      <c r="DU361" s="10">
        <v>8.84292948513846E-3</v>
      </c>
      <c r="DV361" s="10">
        <v>0.80094026181961497</v>
      </c>
      <c r="DW361" s="10">
        <v>8.9874764484545594E-3</v>
      </c>
      <c r="DX361" s="10">
        <v>3.30646280329914E-2</v>
      </c>
      <c r="DY361" s="10">
        <v>1.0059670877307001</v>
      </c>
      <c r="DZ361" s="10">
        <v>357.52321619860902</v>
      </c>
      <c r="EA361" s="10">
        <v>878.32035387209703</v>
      </c>
      <c r="EB361" s="10">
        <v>-0.104575794103921</v>
      </c>
    </row>
    <row r="362" spans="1:132">
      <c r="A362" s="11">
        <v>44592</v>
      </c>
      <c r="B362" s="64" t="s">
        <v>208</v>
      </c>
      <c r="C362" s="25" t="s">
        <v>125</v>
      </c>
      <c r="D362" s="21">
        <v>34</v>
      </c>
      <c r="E362" s="2">
        <v>100</v>
      </c>
      <c r="F362" s="2">
        <v>66</v>
      </c>
      <c r="H362" s="3">
        <f>((F362)/(E362/100))</f>
        <v>66</v>
      </c>
      <c r="I362" s="4">
        <f>E362/F362</f>
        <v>1.5151515151515151</v>
      </c>
      <c r="J362" s="4" t="e">
        <f>100/G362</f>
        <v>#DIV/0!</v>
      </c>
      <c r="N362" s="37" t="e">
        <f>M362/(K362/100)</f>
        <v>#DIV/0!</v>
      </c>
      <c r="O362" s="37" t="e">
        <f>N362/J362</f>
        <v>#DIV/0!</v>
      </c>
      <c r="P362" s="5" t="e">
        <f>M362/(L362/100)</f>
        <v>#DIV/0!</v>
      </c>
      <c r="Q362" s="5" t="e">
        <f>P362*I362</f>
        <v>#DIV/0!</v>
      </c>
      <c r="U362" s="15" t="e">
        <f>100-(T362-R362)/S362*100</f>
        <v>#DIV/0!</v>
      </c>
      <c r="V362" s="21">
        <v>5.15</v>
      </c>
      <c r="X362" s="2">
        <v>12.14</v>
      </c>
      <c r="Y362" s="2">
        <v>13.92</v>
      </c>
      <c r="Z362" s="21">
        <v>3581</v>
      </c>
      <c r="AB362" s="14" t="e">
        <f>((AE362-AC362)*(1000/AD362))*1000</f>
        <v>#DIV/0!</v>
      </c>
      <c r="AF362" s="7" t="e">
        <f>#REF!*0.8</f>
        <v>#REF!</v>
      </c>
      <c r="AG362" s="2">
        <v>15</v>
      </c>
      <c r="AH362" s="8">
        <f>((AG362)*(H362/100))</f>
        <v>9.9</v>
      </c>
      <c r="AI362" s="7">
        <f>AG362/AH362</f>
        <v>1.5151515151515151</v>
      </c>
      <c r="AJ362" s="6">
        <v>38.18</v>
      </c>
      <c r="AK362" s="2">
        <v>1.1399999999999999</v>
      </c>
      <c r="AO362" s="20" t="s">
        <v>1102</v>
      </c>
      <c r="DI362" s="99"/>
      <c r="DL362" s="61" t="str">
        <f t="shared" si="6"/>
        <v xml:space="preserve">Aperam </v>
      </c>
    </row>
    <row r="363" spans="1:132">
      <c r="A363" s="11">
        <v>44592</v>
      </c>
      <c r="B363" s="64" t="s">
        <v>207</v>
      </c>
      <c r="C363" s="25" t="s">
        <v>119</v>
      </c>
      <c r="D363" s="21">
        <v>37</v>
      </c>
      <c r="E363" s="2">
        <v>100</v>
      </c>
      <c r="F363" s="2">
        <v>63</v>
      </c>
      <c r="H363" s="3">
        <f>((F363)/(E363/100))</f>
        <v>63</v>
      </c>
      <c r="I363" s="4">
        <f>E363/F363</f>
        <v>1.5873015873015872</v>
      </c>
      <c r="J363" s="4" t="e">
        <f>100/G363</f>
        <v>#DIV/0!</v>
      </c>
      <c r="N363" s="37" t="e">
        <f>M363/(K363/100)</f>
        <v>#DIV/0!</v>
      </c>
      <c r="O363" s="37" t="e">
        <f>N363/J363</f>
        <v>#DIV/0!</v>
      </c>
      <c r="P363" s="5" t="e">
        <f>M363/(L363/100)</f>
        <v>#DIV/0!</v>
      </c>
      <c r="Q363" s="5" t="e">
        <f>P363*I363</f>
        <v>#DIV/0!</v>
      </c>
      <c r="U363" s="15" t="e">
        <f>100-(T363-R363)/S363*100</f>
        <v>#DIV/0!</v>
      </c>
      <c r="V363" s="21">
        <v>1.1100000000000001</v>
      </c>
      <c r="X363" s="2">
        <v>11.31</v>
      </c>
      <c r="Y363" s="2">
        <v>7.89</v>
      </c>
      <c r="Z363" s="21">
        <v>2097</v>
      </c>
      <c r="AB363" s="14" t="e">
        <f>((AE363-AC363)*(1000/AD363))*1000</f>
        <v>#DIV/0!</v>
      </c>
      <c r="AF363" s="7" t="e">
        <f>#REF!*0.8</f>
        <v>#REF!</v>
      </c>
      <c r="AG363" s="2">
        <v>160</v>
      </c>
      <c r="AH363" s="8">
        <f>((AG363)*(H363/100))</f>
        <v>100.8</v>
      </c>
      <c r="AI363" s="7">
        <f>AG363/AH363</f>
        <v>1.5873015873015874</v>
      </c>
      <c r="AJ363" s="6">
        <v>31.44</v>
      </c>
      <c r="AK363" s="2">
        <v>0.88100000000000001</v>
      </c>
      <c r="AO363" s="20" t="s">
        <v>1103</v>
      </c>
      <c r="DI363" s="99"/>
      <c r="DL363" s="61" t="str">
        <f t="shared" si="6"/>
        <v xml:space="preserve">Aperam </v>
      </c>
    </row>
    <row r="364" spans="1:132">
      <c r="A364" s="11">
        <v>44592</v>
      </c>
      <c r="B364" s="64" t="s">
        <v>1104</v>
      </c>
      <c r="C364" s="25" t="s">
        <v>123</v>
      </c>
      <c r="D364" s="21">
        <v>20</v>
      </c>
      <c r="E364" s="2">
        <v>100</v>
      </c>
      <c r="F364" s="2">
        <v>100</v>
      </c>
      <c r="G364" s="2">
        <v>80</v>
      </c>
      <c r="H364" s="3">
        <f>((F364)/(E364/100))</f>
        <v>100</v>
      </c>
      <c r="I364" s="4">
        <f>E364/F364</f>
        <v>1</v>
      </c>
      <c r="J364" s="4">
        <f>100/G364</f>
        <v>1.25</v>
      </c>
      <c r="K364" s="2">
        <v>20</v>
      </c>
      <c r="M364" s="2">
        <f>102.145-100.674</f>
        <v>1.4709999999999894</v>
      </c>
      <c r="N364" s="37">
        <f>M364/(K364/100)</f>
        <v>7.3549999999999471</v>
      </c>
      <c r="O364" s="37">
        <f>N364/J364</f>
        <v>5.8839999999999577</v>
      </c>
      <c r="P364" s="5" t="e">
        <f>M364/(L364/100)</f>
        <v>#DIV/0!</v>
      </c>
      <c r="Q364" s="5" t="e">
        <f>P364*I364</f>
        <v>#DIV/0!</v>
      </c>
      <c r="U364" s="15" t="e">
        <f>100-(T364-R364)/S364*100</f>
        <v>#DIV/0!</v>
      </c>
      <c r="AB364" s="14" t="e">
        <f>((AE364-AC364)*(1000/AD364))*1000</f>
        <v>#DIV/0!</v>
      </c>
      <c r="AF364" s="7" t="e">
        <f>#REF!*0.8</f>
        <v>#REF!</v>
      </c>
      <c r="AH364" s="8">
        <f>((AG364)*(H364/100))</f>
        <v>0</v>
      </c>
      <c r="AI364" s="7" t="e">
        <f>AG364/AH364</f>
        <v>#DIV/0!</v>
      </c>
      <c r="AO364" s="20" t="s">
        <v>1105</v>
      </c>
      <c r="DI364" s="99"/>
      <c r="DL364" s="61" t="str">
        <f t="shared" si="6"/>
        <v xml:space="preserve">Aperam </v>
      </c>
    </row>
    <row r="365" spans="1:132">
      <c r="A365" s="11">
        <v>44592</v>
      </c>
      <c r="B365" s="64" t="s">
        <v>1086</v>
      </c>
      <c r="C365" s="25" t="s">
        <v>125</v>
      </c>
      <c r="D365" s="21">
        <v>36</v>
      </c>
      <c r="E365" s="2">
        <v>100</v>
      </c>
      <c r="F365" s="2">
        <v>64</v>
      </c>
      <c r="H365" s="3">
        <f>((F365)/(E365/100))</f>
        <v>64</v>
      </c>
      <c r="I365" s="4">
        <f>E365/F365</f>
        <v>1.5625</v>
      </c>
      <c r="J365" s="4" t="e">
        <f>100/G365</f>
        <v>#DIV/0!</v>
      </c>
      <c r="N365" s="37" t="e">
        <f>M365/(K365/100)</f>
        <v>#DIV/0!</v>
      </c>
      <c r="O365" s="37" t="e">
        <f>N365/J365</f>
        <v>#DIV/0!</v>
      </c>
      <c r="P365" s="5" t="e">
        <f>M365/(L365/100)</f>
        <v>#DIV/0!</v>
      </c>
      <c r="Q365" s="5" t="e">
        <f>P365*I365</f>
        <v>#DIV/0!</v>
      </c>
      <c r="U365" s="15" t="e">
        <f>100-(T365-R365)/S365*100</f>
        <v>#DIV/0!</v>
      </c>
      <c r="V365" s="21">
        <v>0.53</v>
      </c>
      <c r="X365" s="2">
        <v>11.35</v>
      </c>
      <c r="Y365" s="2">
        <v>8.3000000000000007</v>
      </c>
      <c r="Z365" s="21">
        <v>2207</v>
      </c>
      <c r="AB365" s="14" t="e">
        <f>((AE365-AC365)*(1000/AD365))*1000</f>
        <v>#DIV/0!</v>
      </c>
      <c r="AF365" s="7" t="e">
        <f>#REF!*0.8</f>
        <v>#REF!</v>
      </c>
      <c r="AG365" s="2">
        <v>157</v>
      </c>
      <c r="AH365" s="8">
        <f>((AG365)*(H365/100))</f>
        <v>100.48</v>
      </c>
      <c r="AI365" s="7">
        <f>AG365/AH365</f>
        <v>1.5625</v>
      </c>
      <c r="AJ365" s="6">
        <v>28.23</v>
      </c>
      <c r="AK365" s="2">
        <v>0.61099999999999999</v>
      </c>
      <c r="AO365" s="20" t="s">
        <v>1106</v>
      </c>
      <c r="DI365" s="99"/>
      <c r="DL365" s="61">
        <f t="shared" si="6"/>
        <v>0</v>
      </c>
    </row>
    <row r="366" spans="1:132">
      <c r="A366" s="11">
        <v>44592</v>
      </c>
      <c r="B366" s="64" t="s">
        <v>1107</v>
      </c>
      <c r="C366" s="25" t="s">
        <v>582</v>
      </c>
      <c r="D366" s="21">
        <v>20</v>
      </c>
      <c r="E366" s="2">
        <v>100</v>
      </c>
      <c r="F366" s="2">
        <v>80</v>
      </c>
      <c r="H366" s="3">
        <f>((F366)/(E366/100))</f>
        <v>80</v>
      </c>
      <c r="I366" s="4">
        <f>E366/F366</f>
        <v>1.25</v>
      </c>
      <c r="J366" s="4" t="e">
        <f>100/G366</f>
        <v>#DIV/0!</v>
      </c>
      <c r="N366" s="37" t="e">
        <f>M366/(K366/100)</f>
        <v>#DIV/0!</v>
      </c>
      <c r="O366" s="37" t="e">
        <f>N366/J366</f>
        <v>#DIV/0!</v>
      </c>
      <c r="P366" s="5" t="e">
        <f>M366/(L366/100)</f>
        <v>#DIV/0!</v>
      </c>
      <c r="Q366" s="5" t="e">
        <f>P366*I366</f>
        <v>#DIV/0!</v>
      </c>
      <c r="U366" s="15" t="e">
        <f>100-(T366-R366)/S366*100</f>
        <v>#DIV/0!</v>
      </c>
      <c r="V366" s="21">
        <v>5.72</v>
      </c>
      <c r="X366" s="2">
        <v>13.01</v>
      </c>
      <c r="Y366" s="2">
        <v>11.02</v>
      </c>
      <c r="AB366" s="14">
        <f>((AE366-AC366)*(1000/AD366))*1000</f>
        <v>3345.8762323646833</v>
      </c>
      <c r="AC366" s="21">
        <v>87.097999999999999</v>
      </c>
      <c r="AD366" s="21">
        <v>100.721</v>
      </c>
      <c r="AE366" s="21">
        <v>87.435000000000002</v>
      </c>
      <c r="AF366" s="7" t="e">
        <f>#REF!*0.8</f>
        <v>#REF!</v>
      </c>
      <c r="AG366" s="2">
        <v>124</v>
      </c>
      <c r="AH366" s="8">
        <f>((AG366)*(H366/100))</f>
        <v>99.2</v>
      </c>
      <c r="AI366" s="7">
        <f>AG366/AH366</f>
        <v>1.25</v>
      </c>
      <c r="AO366" s="24" t="s">
        <v>582</v>
      </c>
      <c r="AP366" s="10">
        <v>0.21099999999999999</v>
      </c>
      <c r="AQ366" s="10">
        <v>3.0000000000000001E-3</v>
      </c>
      <c r="AR366" s="10">
        <v>5.0000000000000001E-3</v>
      </c>
      <c r="AS366" s="10">
        <v>3.0000000000000001E-3</v>
      </c>
      <c r="AT366" s="10">
        <v>7.9000000000000001E-2</v>
      </c>
      <c r="AU366" s="10">
        <v>3.0000000000000001E-3</v>
      </c>
      <c r="AV366" s="10">
        <v>5.8999999999999997E-2</v>
      </c>
      <c r="AW366" s="10">
        <v>2E-3</v>
      </c>
      <c r="AX366" s="10">
        <v>1.2999999999999999E-2</v>
      </c>
      <c r="AY366" s="10">
        <v>1E-3</v>
      </c>
      <c r="AZ366" s="10">
        <v>1.7000000000000001E-2</v>
      </c>
      <c r="BA366" s="10">
        <v>2E-3</v>
      </c>
      <c r="BB366" s="10">
        <v>6.7000000000000004E-2</v>
      </c>
      <c r="BC366" s="10">
        <v>2E-3</v>
      </c>
      <c r="BD366" s="10">
        <v>0.55000000000000004</v>
      </c>
      <c r="BE366" s="10">
        <v>1.0999999999999999E-2</v>
      </c>
      <c r="BF366" s="10" t="s">
        <v>121</v>
      </c>
      <c r="BG366" s="10">
        <v>1.0999999999999999E-2</v>
      </c>
      <c r="BH366" s="10" t="s">
        <v>121</v>
      </c>
      <c r="BI366" s="10">
        <v>2.7080000000000002</v>
      </c>
      <c r="BJ366" s="10" t="s">
        <v>121</v>
      </c>
      <c r="BK366" s="10">
        <v>4.0000000000000001E-3</v>
      </c>
      <c r="BL366" s="10" t="s">
        <v>121</v>
      </c>
      <c r="BM366" s="10">
        <v>2E-3</v>
      </c>
      <c r="BN366" s="10">
        <v>9.0999999999999998E-2</v>
      </c>
      <c r="BO366" s="10">
        <v>8.0000000000000002E-3</v>
      </c>
      <c r="BP366" s="10">
        <v>64.87</v>
      </c>
      <c r="BQ366" s="10">
        <v>0.14099999999999999</v>
      </c>
      <c r="BR366" s="10">
        <v>3.0000000000000001E-3</v>
      </c>
      <c r="BS366" s="10">
        <v>1E-3</v>
      </c>
      <c r="BT366" s="10">
        <v>10.361000000000001</v>
      </c>
      <c r="BU366" s="10">
        <v>0.113</v>
      </c>
      <c r="BV366" s="10">
        <v>12.849</v>
      </c>
      <c r="BW366" s="10">
        <v>0.123</v>
      </c>
      <c r="BX366" s="10" t="s">
        <v>121</v>
      </c>
      <c r="BY366" s="10">
        <v>5.0000000000000001E-3</v>
      </c>
      <c r="BZ366" s="10">
        <v>4.8099999999999996</v>
      </c>
      <c r="CA366" s="10">
        <v>5.8000000000000003E-2</v>
      </c>
      <c r="CB366" s="10" t="s">
        <v>121</v>
      </c>
      <c r="CC366" s="10">
        <v>15.449</v>
      </c>
      <c r="CD366" s="10">
        <v>3.5999999999999997E-2</v>
      </c>
      <c r="CE366" s="10">
        <v>5.0000000000000001E-3</v>
      </c>
      <c r="CF366" s="10" t="s">
        <v>121</v>
      </c>
      <c r="CG366" s="10">
        <v>2E-3</v>
      </c>
      <c r="CH366" s="10" t="s">
        <v>121</v>
      </c>
      <c r="CI366" s="10">
        <v>2E-3</v>
      </c>
      <c r="CJ366" s="10">
        <v>0.217</v>
      </c>
      <c r="CK366" s="10">
        <v>0.115</v>
      </c>
      <c r="CL366" s="10" t="s">
        <v>121</v>
      </c>
      <c r="CM366" s="10">
        <v>2E-3</v>
      </c>
      <c r="CN366" s="10">
        <v>7.0000000000000001E-3</v>
      </c>
      <c r="CO366" s="10">
        <v>1E-3</v>
      </c>
      <c r="CP366" s="10">
        <v>2.7290000000000001</v>
      </c>
      <c r="CQ366" s="10">
        <v>6.5000000000000002E-2</v>
      </c>
      <c r="CR366" s="10" t="s">
        <v>121</v>
      </c>
      <c r="CS366" s="10">
        <v>2E-3</v>
      </c>
      <c r="CT366" s="10">
        <v>1.7629999999999999</v>
      </c>
      <c r="CU366" s="10">
        <v>0.30399999999999999</v>
      </c>
      <c r="CV366" s="10">
        <v>1.7999999999999999E-2</v>
      </c>
      <c r="CW366" s="10">
        <v>1E-3</v>
      </c>
      <c r="CX366" s="10">
        <v>0.151</v>
      </c>
      <c r="CY366" s="10">
        <v>8.0000000000000002E-3</v>
      </c>
      <c r="CZ366" s="10" t="s">
        <v>121</v>
      </c>
      <c r="DA366" s="10">
        <v>2E-3</v>
      </c>
      <c r="DB366" s="10" t="s">
        <v>121</v>
      </c>
      <c r="DC366" s="10">
        <v>5.0000000000000001E-3</v>
      </c>
      <c r="DD366" s="10">
        <v>3.5999999999999997E-2</v>
      </c>
      <c r="DE366" s="10">
        <v>7.0000000000000001E-3</v>
      </c>
      <c r="DF366" s="10">
        <v>0.93300000000000005</v>
      </c>
      <c r="DG366" s="10">
        <v>8.9999999999999993E-3</v>
      </c>
      <c r="DH366" s="10">
        <v>6.0000000000000001E-3</v>
      </c>
      <c r="DI366" s="98">
        <v>1E-3</v>
      </c>
      <c r="DJ366" s="10">
        <v>0.108</v>
      </c>
      <c r="DK366" s="10">
        <v>1E-3</v>
      </c>
      <c r="DL366" s="61" t="str">
        <f t="shared" si="6"/>
        <v>UTV 01.02.2021</v>
      </c>
    </row>
    <row r="367" spans="1:132">
      <c r="A367" s="11">
        <v>44592</v>
      </c>
      <c r="B367" s="64"/>
      <c r="C367" s="25" t="s">
        <v>582</v>
      </c>
      <c r="D367" s="21">
        <v>20</v>
      </c>
      <c r="E367" s="2">
        <v>100</v>
      </c>
      <c r="F367" s="2">
        <v>80</v>
      </c>
      <c r="H367" s="3">
        <f>((F367)/(E367/100))</f>
        <v>80</v>
      </c>
      <c r="I367" s="4">
        <f>E367/F367</f>
        <v>1.25</v>
      </c>
      <c r="J367" s="4" t="e">
        <f>100/G367</f>
        <v>#DIV/0!</v>
      </c>
      <c r="N367" s="37" t="e">
        <f>M367/(K367/100)</f>
        <v>#DIV/0!</v>
      </c>
      <c r="O367" s="37" t="e">
        <f>N367/J367</f>
        <v>#DIV/0!</v>
      </c>
      <c r="P367" s="5" t="e">
        <f>M367/(L367/100)</f>
        <v>#DIV/0!</v>
      </c>
      <c r="Q367" s="5" t="e">
        <f>P367*I367</f>
        <v>#DIV/0!</v>
      </c>
      <c r="U367" s="15" t="e">
        <f>100-(T367-R367)/S367*100</f>
        <v>#DIV/0!</v>
      </c>
      <c r="V367" s="21">
        <v>5.8819999999999997</v>
      </c>
      <c r="X367" s="2">
        <v>12.98</v>
      </c>
      <c r="Y367" s="2">
        <v>11.03</v>
      </c>
      <c r="AB367" s="14">
        <f>((AE367-AC367)*(1000/AD367))*1000</f>
        <v>3303.2120889968769</v>
      </c>
      <c r="AC367" s="21">
        <v>90.347999999999999</v>
      </c>
      <c r="AD367" s="21">
        <v>105.352</v>
      </c>
      <c r="AE367" s="21">
        <v>90.695999999999998</v>
      </c>
      <c r="AF367" s="7" t="e">
        <f>#REF!*0.8</f>
        <v>#REF!</v>
      </c>
      <c r="AG367" s="2">
        <v>124</v>
      </c>
      <c r="AH367" s="8">
        <f>((AG367)*(H367/100))</f>
        <v>99.2</v>
      </c>
      <c r="AI367" s="7">
        <f>AG367/AH367</f>
        <v>1.25</v>
      </c>
      <c r="AO367" s="24" t="s">
        <v>582</v>
      </c>
      <c r="DI367" s="99"/>
      <c r="DL367" s="61">
        <f t="shared" si="6"/>
        <v>0</v>
      </c>
    </row>
    <row r="368" spans="1:132">
      <c r="A368" s="11">
        <v>44592</v>
      </c>
      <c r="B368" s="64" t="s">
        <v>793</v>
      </c>
      <c r="C368" s="25" t="s">
        <v>582</v>
      </c>
      <c r="D368" s="21">
        <v>20</v>
      </c>
      <c r="E368" s="2">
        <v>100</v>
      </c>
      <c r="F368" s="2">
        <v>80</v>
      </c>
      <c r="H368" s="3">
        <f>((F368)/(E368/100))</f>
        <v>80</v>
      </c>
      <c r="I368" s="4">
        <f>E368/F368</f>
        <v>1.25</v>
      </c>
      <c r="J368" s="4" t="e">
        <f>100/G368</f>
        <v>#DIV/0!</v>
      </c>
      <c r="N368" s="37" t="e">
        <f>M368/(K368/100)</f>
        <v>#DIV/0!</v>
      </c>
      <c r="O368" s="37" t="e">
        <f>N368/J368</f>
        <v>#DIV/0!</v>
      </c>
      <c r="P368" s="5" t="e">
        <f>M368/(L368/100)</f>
        <v>#DIV/0!</v>
      </c>
      <c r="Q368" s="5" t="e">
        <f>P368*I368</f>
        <v>#DIV/0!</v>
      </c>
      <c r="U368" s="15" t="e">
        <f>100-(T368-R368)/S368*100</f>
        <v>#DIV/0!</v>
      </c>
      <c r="V368" s="21">
        <v>5.75</v>
      </c>
      <c r="X368" s="2">
        <v>12.96</v>
      </c>
      <c r="Y368" s="2">
        <v>11.24</v>
      </c>
      <c r="AB368" s="14">
        <f>((AE368-AC368)*(1000/AD368))*1000</f>
        <v>3390.2012248468341</v>
      </c>
      <c r="AC368" s="21">
        <v>86.537000000000006</v>
      </c>
      <c r="AD368" s="21">
        <v>100.584</v>
      </c>
      <c r="AE368" s="21">
        <v>86.878</v>
      </c>
      <c r="AF368" s="7" t="e">
        <f>#REF!*0.8</f>
        <v>#REF!</v>
      </c>
      <c r="AG368" s="2">
        <v>124</v>
      </c>
      <c r="AH368" s="8">
        <f>((AG368)*(H368/100))</f>
        <v>99.2</v>
      </c>
      <c r="AI368" s="7">
        <f>AG368/AH368</f>
        <v>1.25</v>
      </c>
      <c r="AO368" s="24" t="s">
        <v>582</v>
      </c>
      <c r="AP368" s="10">
        <v>0.28599999999999998</v>
      </c>
      <c r="AQ368" s="10">
        <v>3.0000000000000001E-3</v>
      </c>
      <c r="AR368" s="10">
        <v>4.3999999999999997E-2</v>
      </c>
      <c r="AS368" s="10">
        <v>3.0000000000000001E-3</v>
      </c>
      <c r="AT368" s="10">
        <v>7.0000000000000001E-3</v>
      </c>
      <c r="AU368" s="10">
        <v>2E-3</v>
      </c>
      <c r="AV368" s="10">
        <v>2.5000000000000001E-2</v>
      </c>
      <c r="AW368" s="10">
        <v>2E-3</v>
      </c>
      <c r="AX368" s="10">
        <v>1.2E-2</v>
      </c>
      <c r="AY368" s="10">
        <v>1E-3</v>
      </c>
      <c r="AZ368" s="10">
        <v>5.3999999999999999E-2</v>
      </c>
      <c r="BA368" s="10">
        <v>3.0000000000000001E-3</v>
      </c>
      <c r="BB368" s="10">
        <v>0.159</v>
      </c>
      <c r="BC368" s="10">
        <v>3.0000000000000001E-3</v>
      </c>
      <c r="BD368" s="10">
        <v>3.2029999999999998</v>
      </c>
      <c r="BE368" s="10">
        <v>2.5999999999999999E-2</v>
      </c>
      <c r="BF368" s="10" t="s">
        <v>121</v>
      </c>
      <c r="BG368" s="10">
        <v>3.0000000000000001E-3</v>
      </c>
      <c r="BH368" s="10">
        <v>2.37</v>
      </c>
      <c r="BI368" s="10">
        <v>0.78700000000000003</v>
      </c>
      <c r="BJ368" s="10">
        <v>6.0000000000000001E-3</v>
      </c>
      <c r="BK368" s="10">
        <v>3.0000000000000001E-3</v>
      </c>
      <c r="BL368" s="10" t="s">
        <v>121</v>
      </c>
      <c r="BM368" s="10">
        <v>2E-3</v>
      </c>
      <c r="BN368" s="10">
        <v>0.247</v>
      </c>
      <c r="BO368" s="10">
        <v>8.0000000000000002E-3</v>
      </c>
      <c r="BP368" s="10">
        <v>66.442999999999998</v>
      </c>
      <c r="BQ368" s="10">
        <v>0.13400000000000001</v>
      </c>
      <c r="BR368" s="10">
        <v>2E-3</v>
      </c>
      <c r="BS368" s="10">
        <v>1E-3</v>
      </c>
      <c r="BT368" s="10">
        <v>12.852</v>
      </c>
      <c r="BU368" s="10">
        <v>0.125</v>
      </c>
      <c r="BV368" s="10">
        <v>2.1139999999999999</v>
      </c>
      <c r="BW368" s="10">
        <v>3.1E-2</v>
      </c>
      <c r="BX368" s="10" t="s">
        <v>121</v>
      </c>
      <c r="BY368" s="10">
        <v>8.9999999999999993E-3</v>
      </c>
      <c r="BZ368" s="10">
        <v>0.96199999999999997</v>
      </c>
      <c r="CA368" s="10">
        <v>3.1E-2</v>
      </c>
      <c r="CB368" s="10" t="s">
        <v>121</v>
      </c>
      <c r="CC368" s="10">
        <v>7.8040000000000003</v>
      </c>
      <c r="CD368" s="10">
        <v>0.16600000000000001</v>
      </c>
      <c r="CE368" s="10">
        <v>7.0000000000000001E-3</v>
      </c>
      <c r="CF368" s="10">
        <v>3.0000000000000001E-3</v>
      </c>
      <c r="CG368" s="10">
        <v>1E-3</v>
      </c>
      <c r="CH368" s="10" t="s">
        <v>121</v>
      </c>
      <c r="CI368" s="10">
        <v>2E-3</v>
      </c>
      <c r="CJ368" s="10">
        <v>0.29099999999999998</v>
      </c>
      <c r="CK368" s="10">
        <v>7.0000000000000007E-2</v>
      </c>
      <c r="CL368" s="10" t="s">
        <v>121</v>
      </c>
      <c r="CM368" s="10">
        <v>2E-3</v>
      </c>
      <c r="CN368" s="10">
        <v>5.0000000000000001E-3</v>
      </c>
      <c r="CO368" s="10">
        <v>1E-3</v>
      </c>
      <c r="CP368" s="10">
        <v>1.992</v>
      </c>
      <c r="CQ368" s="10">
        <v>4.1000000000000002E-2</v>
      </c>
      <c r="CR368" s="10" t="s">
        <v>121</v>
      </c>
      <c r="CS368" s="10">
        <v>2E-3</v>
      </c>
      <c r="CT368" s="10">
        <v>6.5279999999999996</v>
      </c>
      <c r="CU368" s="10">
        <v>0.28100000000000003</v>
      </c>
      <c r="CV368" s="10">
        <v>2.4E-2</v>
      </c>
      <c r="CW368" s="10">
        <v>1E-3</v>
      </c>
      <c r="CX368" s="10">
        <v>0.89200000000000002</v>
      </c>
      <c r="CY368" s="10">
        <v>1.9E-2</v>
      </c>
      <c r="CZ368" s="10" t="s">
        <v>121</v>
      </c>
      <c r="DA368" s="10">
        <v>2E-3</v>
      </c>
      <c r="DB368" s="10">
        <v>6.8000000000000005E-2</v>
      </c>
      <c r="DC368" s="10">
        <v>6.0000000000000001E-3</v>
      </c>
      <c r="DD368" s="10">
        <v>1.4E-2</v>
      </c>
      <c r="DE368" s="10">
        <v>8.0000000000000002E-3</v>
      </c>
      <c r="DF368" s="10">
        <v>1.175</v>
      </c>
      <c r="DG368" s="10">
        <v>0.01</v>
      </c>
      <c r="DH368" s="10">
        <v>3.4000000000000002E-2</v>
      </c>
      <c r="DI368" s="98">
        <v>1E-3</v>
      </c>
      <c r="DJ368" s="10">
        <v>1.2999999999999999E-2</v>
      </c>
      <c r="DK368" s="10">
        <v>1E-3</v>
      </c>
      <c r="DL368" s="61" t="str">
        <f t="shared" si="6"/>
        <v>DK III W1 01.02.2022</v>
      </c>
      <c r="DM368" s="10">
        <v>0.21983400802050301</v>
      </c>
      <c r="DN368" s="10">
        <v>-1.2577627744034601E-2</v>
      </c>
      <c r="DO368" s="10">
        <v>6.2891240866287099E-2</v>
      </c>
      <c r="DP368" s="10">
        <v>5.5186735320876999E-2</v>
      </c>
      <c r="DQ368" s="10">
        <v>0.86315049489822104</v>
      </c>
      <c r="DR368" s="10">
        <v>0.26592309881885101</v>
      </c>
      <c r="DS368" s="10">
        <v>1.0599269751502501E-2</v>
      </c>
      <c r="DT368" s="10">
        <v>1.4315177570859499E-3</v>
      </c>
      <c r="DU368" s="10">
        <v>6.8053568186227003E-3</v>
      </c>
      <c r="DV368" s="10">
        <v>7.5373429730898903E-2</v>
      </c>
      <c r="DW368" s="10">
        <v>9.5575396120516395E-2</v>
      </c>
      <c r="DX368" s="10">
        <v>8.5499554284562601E-2</v>
      </c>
      <c r="DY368" s="10">
        <v>8.5221992924246606E-2</v>
      </c>
      <c r="DZ368" s="10">
        <v>382.63003634352299</v>
      </c>
      <c r="EA368" s="10">
        <v>1123.2022986096299</v>
      </c>
      <c r="EB368" s="10">
        <v>1.8863161298131901</v>
      </c>
    </row>
    <row r="369" spans="1:132">
      <c r="A369" s="11">
        <v>44593</v>
      </c>
      <c r="B369" s="64">
        <v>1</v>
      </c>
      <c r="C369" s="25" t="s">
        <v>741</v>
      </c>
      <c r="H369" s="3" t="e">
        <f>((F369)/(E369/100))</f>
        <v>#DIV/0!</v>
      </c>
      <c r="I369" s="4" t="e">
        <f>E369/F369</f>
        <v>#DIV/0!</v>
      </c>
      <c r="J369" s="4" t="e">
        <f>100/G369</f>
        <v>#DIV/0!</v>
      </c>
      <c r="N369" s="37" t="e">
        <f>M369/(K369/100)</f>
        <v>#DIV/0!</v>
      </c>
      <c r="O369" s="37" t="e">
        <f>N369/J369</f>
        <v>#DIV/0!</v>
      </c>
      <c r="P369" s="5" t="e">
        <f>M369/(L369/100)</f>
        <v>#DIV/0!</v>
      </c>
      <c r="Q369" s="5" t="e">
        <f>P369*I369</f>
        <v>#DIV/0!</v>
      </c>
      <c r="U369" s="15" t="e">
        <f>100-(T369-R369)/S369*100</f>
        <v>#DIV/0!</v>
      </c>
      <c r="X369" s="2">
        <v>11.96</v>
      </c>
      <c r="Y369" s="2">
        <v>17.649999999999999</v>
      </c>
      <c r="Z369" s="21">
        <v>2748</v>
      </c>
      <c r="AB369" s="14" t="e">
        <f>((AE369-AC369)*(1000/AD369))*1000</f>
        <v>#DIV/0!</v>
      </c>
      <c r="AF369" s="7" t="e">
        <f>#REF!*0.8</f>
        <v>#REF!</v>
      </c>
      <c r="AH369" s="8" t="e">
        <f>((AG369)*(H369/100))</f>
        <v>#DIV/0!</v>
      </c>
      <c r="AI369" s="7" t="e">
        <f>AG369/AH369</f>
        <v>#DIV/0!</v>
      </c>
      <c r="AP369" s="10">
        <v>0.36599999999999999</v>
      </c>
      <c r="AQ369" s="10">
        <v>5.0000000000000001E-3</v>
      </c>
      <c r="AR369" s="10" t="s">
        <v>121</v>
      </c>
      <c r="AS369" s="10">
        <v>6.0000000000000001E-3</v>
      </c>
      <c r="AT369" s="10">
        <v>0.11899999999999999</v>
      </c>
      <c r="AU369" s="10">
        <v>4.0000000000000001E-3</v>
      </c>
      <c r="AV369" s="10">
        <v>0.106</v>
      </c>
      <c r="AW369" s="10">
        <v>3.0000000000000001E-3</v>
      </c>
      <c r="AX369" s="10">
        <v>2.8000000000000001E-2</v>
      </c>
      <c r="AY369" s="10">
        <v>2E-3</v>
      </c>
      <c r="AZ369" s="10">
        <v>1.9E-2</v>
      </c>
      <c r="BA369" s="10">
        <v>2E-3</v>
      </c>
      <c r="BB369" s="10">
        <v>0.106</v>
      </c>
      <c r="BC369" s="10">
        <v>3.0000000000000001E-3</v>
      </c>
      <c r="BD369" s="10">
        <v>0.435</v>
      </c>
      <c r="BE369" s="10">
        <v>0.01</v>
      </c>
      <c r="BF369" s="10" t="s">
        <v>121</v>
      </c>
      <c r="BG369" s="10">
        <v>4.0000000000000001E-3</v>
      </c>
      <c r="BH369" s="10" t="s">
        <v>121</v>
      </c>
      <c r="BI369" s="10">
        <v>3.169</v>
      </c>
      <c r="BJ369" s="10">
        <v>0.158</v>
      </c>
      <c r="BK369" s="10">
        <v>4.0000000000000001E-3</v>
      </c>
      <c r="BL369" s="10" t="s">
        <v>121</v>
      </c>
      <c r="BM369" s="10">
        <v>2E-3</v>
      </c>
      <c r="BN369" s="10">
        <v>0.02</v>
      </c>
      <c r="BO369" s="10">
        <v>8.0000000000000002E-3</v>
      </c>
      <c r="BP369" s="10">
        <v>56.73</v>
      </c>
      <c r="BQ369" s="10">
        <v>0.17499999999999999</v>
      </c>
      <c r="BR369" s="10">
        <v>3.0000000000000001E-3</v>
      </c>
      <c r="BS369" s="10">
        <v>1E-3</v>
      </c>
      <c r="BT369" s="10">
        <v>1.7729999999999999</v>
      </c>
      <c r="BU369" s="10">
        <v>0.06</v>
      </c>
      <c r="BV369" s="10">
        <v>28.532</v>
      </c>
      <c r="BW369" s="10">
        <v>0.32700000000000001</v>
      </c>
      <c r="BX369" s="10" t="s">
        <v>121</v>
      </c>
      <c r="BY369" s="10">
        <v>4.0000000000000001E-3</v>
      </c>
      <c r="BZ369" s="10">
        <v>3.6829999999999998</v>
      </c>
      <c r="CA369" s="10">
        <v>5.6000000000000001E-2</v>
      </c>
      <c r="CB369" s="10" t="s">
        <v>121</v>
      </c>
      <c r="CC369" s="10">
        <v>23.012</v>
      </c>
      <c r="CD369" s="10">
        <v>1.4E-2</v>
      </c>
      <c r="CE369" s="10">
        <v>4.0000000000000001E-3</v>
      </c>
      <c r="CF369" s="10">
        <v>2E-3</v>
      </c>
      <c r="CG369" s="10">
        <v>1E-3</v>
      </c>
      <c r="CH369" s="10" t="s">
        <v>121</v>
      </c>
      <c r="CI369" s="10">
        <v>2E-3</v>
      </c>
      <c r="CJ369" s="10" t="s">
        <v>121</v>
      </c>
      <c r="CK369" s="10">
        <v>0.23200000000000001</v>
      </c>
      <c r="CL369" s="10" t="s">
        <v>121</v>
      </c>
      <c r="CM369" s="10">
        <v>2E-3</v>
      </c>
      <c r="CN369" s="10">
        <v>1.0999999999999999E-2</v>
      </c>
      <c r="CO369" s="10">
        <v>1E-3</v>
      </c>
      <c r="CP369" s="10">
        <v>3.6539999999999999</v>
      </c>
      <c r="CQ369" s="10">
        <v>9.6000000000000002E-2</v>
      </c>
      <c r="CR369" s="10" t="s">
        <v>121</v>
      </c>
      <c r="CS369" s="10">
        <v>2E-3</v>
      </c>
      <c r="CT369" s="10">
        <v>2.048</v>
      </c>
      <c r="CU369" s="10">
        <v>0.40100000000000002</v>
      </c>
      <c r="CV369" s="10">
        <v>6.0000000000000001E-3</v>
      </c>
      <c r="CW369" s="10">
        <v>1E-3</v>
      </c>
      <c r="CX369" s="10">
        <v>0.106</v>
      </c>
      <c r="CY369" s="10">
        <v>7.0000000000000001E-3</v>
      </c>
      <c r="CZ369" s="10" t="s">
        <v>121</v>
      </c>
      <c r="DA369" s="10">
        <v>3.0000000000000001E-3</v>
      </c>
      <c r="DB369" s="10" t="s">
        <v>121</v>
      </c>
      <c r="DC369" s="10">
        <v>5.0000000000000001E-3</v>
      </c>
      <c r="DD369" s="10">
        <v>6.0999999999999999E-2</v>
      </c>
      <c r="DE369" s="10">
        <v>0.01</v>
      </c>
      <c r="DF369" s="10">
        <v>1.8440000000000001</v>
      </c>
      <c r="DG369" s="10">
        <v>1.4999999999999999E-2</v>
      </c>
      <c r="DH369" s="10">
        <v>2E-3</v>
      </c>
      <c r="DI369" s="98">
        <v>1E-3</v>
      </c>
      <c r="DJ369" s="10">
        <v>0.17699999999999999</v>
      </c>
      <c r="DK369" s="10">
        <v>2E-3</v>
      </c>
      <c r="DL369" s="61" t="str">
        <f t="shared" si="6"/>
        <v>NL 689393 01.02.2022</v>
      </c>
    </row>
    <row r="370" spans="1:132">
      <c r="A370" s="11">
        <v>44593</v>
      </c>
      <c r="B370" s="64"/>
      <c r="C370" s="25" t="s">
        <v>177</v>
      </c>
      <c r="H370" s="3" t="e">
        <f>((F370)/(E370/100))</f>
        <v>#DIV/0!</v>
      </c>
      <c r="I370" s="4" t="e">
        <f>E370/F370</f>
        <v>#DIV/0!</v>
      </c>
      <c r="J370" s="4" t="e">
        <f>100/G370</f>
        <v>#DIV/0!</v>
      </c>
      <c r="N370" s="37" t="e">
        <f>M370/(K370/100)</f>
        <v>#DIV/0!</v>
      </c>
      <c r="O370" s="37" t="e">
        <f>N370/J370</f>
        <v>#DIV/0!</v>
      </c>
      <c r="P370" s="5" t="e">
        <f>M370/(L370/100)</f>
        <v>#DIV/0!</v>
      </c>
      <c r="Q370" s="5" t="e">
        <f>P370*I370</f>
        <v>#DIV/0!</v>
      </c>
      <c r="U370" s="15" t="e">
        <f>100-(T370-R370)/S370*100</f>
        <v>#DIV/0!</v>
      </c>
      <c r="X370" s="2">
        <v>11.64</v>
      </c>
      <c r="AB370" s="14" t="e">
        <f>((AE370-AC370)*(1000/AD370))*1000</f>
        <v>#DIV/0!</v>
      </c>
      <c r="AF370" s="7" t="e">
        <f>#REF!*0.8</f>
        <v>#REF!</v>
      </c>
      <c r="AG370" s="2">
        <v>60</v>
      </c>
      <c r="AH370" s="8" t="e">
        <f>((AG370)*(H370/100))</f>
        <v>#DIV/0!</v>
      </c>
      <c r="AI370" s="7" t="e">
        <f>AG370/AH370</f>
        <v>#DIV/0!</v>
      </c>
      <c r="AO370" s="20" t="s">
        <v>244</v>
      </c>
      <c r="AP370" s="10">
        <v>5.3999999999999999E-2</v>
      </c>
      <c r="AQ370" s="10">
        <v>1E-3</v>
      </c>
      <c r="AR370" s="10">
        <v>5.8000000000000003E-2</v>
      </c>
      <c r="AS370" s="10">
        <v>3.0000000000000001E-3</v>
      </c>
      <c r="AT370" s="10">
        <v>5.0000000000000001E-3</v>
      </c>
      <c r="AU370" s="10">
        <v>2E-3</v>
      </c>
      <c r="AV370" s="10">
        <v>3.6999999999999998E-2</v>
      </c>
      <c r="AW370" s="10">
        <v>2E-3</v>
      </c>
      <c r="AX370" s="10" t="s">
        <v>121</v>
      </c>
      <c r="AY370" s="10">
        <v>2E-3</v>
      </c>
      <c r="AZ370" s="10">
        <v>9.2999999999999999E-2</v>
      </c>
      <c r="BA370" s="10">
        <v>3.0000000000000001E-3</v>
      </c>
      <c r="BB370" s="10">
        <v>0.11</v>
      </c>
      <c r="BC370" s="10">
        <v>3.0000000000000001E-3</v>
      </c>
      <c r="BD370" s="10">
        <v>2.7469999999999999</v>
      </c>
      <c r="BE370" s="10">
        <v>2.5999999999999999E-2</v>
      </c>
      <c r="BF370" s="10" t="s">
        <v>121</v>
      </c>
      <c r="BG370" s="10">
        <v>3.0000000000000001E-3</v>
      </c>
      <c r="BH370" s="10">
        <v>3.8860000000000001</v>
      </c>
      <c r="BI370" s="10">
        <v>1.07</v>
      </c>
      <c r="BJ370" s="10" t="s">
        <v>121</v>
      </c>
      <c r="BK370" s="10">
        <v>2E-3</v>
      </c>
      <c r="BL370" s="10" t="s">
        <v>121</v>
      </c>
      <c r="BM370" s="10">
        <v>2E-3</v>
      </c>
      <c r="BN370" s="10">
        <v>1.5489999999999999</v>
      </c>
      <c r="BO370" s="10">
        <v>2.3E-2</v>
      </c>
      <c r="BP370" s="10">
        <v>58.228000000000002</v>
      </c>
      <c r="BQ370" s="10">
        <v>0.17</v>
      </c>
      <c r="BR370" s="10" t="s">
        <v>121</v>
      </c>
      <c r="BS370" s="10">
        <v>2E-3</v>
      </c>
      <c r="BT370" s="10">
        <v>19.948</v>
      </c>
      <c r="BU370" s="10">
        <v>0.159</v>
      </c>
      <c r="BV370" s="10">
        <v>1.004</v>
      </c>
      <c r="BW370" s="10">
        <v>2.4E-2</v>
      </c>
      <c r="BX370" s="10" t="s">
        <v>121</v>
      </c>
      <c r="BY370" s="10">
        <v>1.2999999999999999E-2</v>
      </c>
      <c r="BZ370" s="10">
        <v>0.64400000000000002</v>
      </c>
      <c r="CA370" s="10">
        <v>2.8000000000000001E-2</v>
      </c>
      <c r="CB370" s="10" t="s">
        <v>121</v>
      </c>
      <c r="CC370" s="10">
        <v>9.0570000000000004</v>
      </c>
      <c r="CD370" s="10">
        <v>0.193</v>
      </c>
      <c r="CE370" s="10">
        <v>8.0000000000000002E-3</v>
      </c>
      <c r="CF370" s="10">
        <v>2E-3</v>
      </c>
      <c r="CG370" s="10">
        <v>1E-3</v>
      </c>
      <c r="CH370" s="10">
        <v>2E-3</v>
      </c>
      <c r="CI370" s="10">
        <v>1E-3</v>
      </c>
      <c r="CJ370" s="10">
        <v>0.621</v>
      </c>
      <c r="CK370" s="10">
        <v>0.08</v>
      </c>
      <c r="CL370" s="10" t="s">
        <v>121</v>
      </c>
      <c r="CM370" s="10">
        <v>2E-3</v>
      </c>
      <c r="CN370" s="10">
        <v>2E-3</v>
      </c>
      <c r="CO370" s="10">
        <v>1E-3</v>
      </c>
      <c r="CP370" s="10">
        <v>1.498</v>
      </c>
      <c r="CQ370" s="10">
        <v>3.9E-2</v>
      </c>
      <c r="CR370" s="10" t="s">
        <v>121</v>
      </c>
      <c r="CS370" s="10">
        <v>2E-3</v>
      </c>
      <c r="CT370" s="10">
        <v>7.6239999999999997</v>
      </c>
      <c r="CU370" s="10">
        <v>0.316</v>
      </c>
      <c r="CV370" s="10">
        <v>4.3999999999999997E-2</v>
      </c>
      <c r="CW370" s="10">
        <v>1E-3</v>
      </c>
      <c r="CX370" s="10">
        <v>0.96699999999999997</v>
      </c>
      <c r="CY370" s="10">
        <v>2.1000000000000001E-2</v>
      </c>
      <c r="CZ370" s="10" t="s">
        <v>121</v>
      </c>
      <c r="DA370" s="10">
        <v>2E-3</v>
      </c>
      <c r="DB370" s="10">
        <v>1.9E-2</v>
      </c>
      <c r="DC370" s="10">
        <v>7.0000000000000001E-3</v>
      </c>
      <c r="DD370" s="10">
        <v>8.9999999999999993E-3</v>
      </c>
      <c r="DE370" s="10">
        <v>6.0000000000000001E-3</v>
      </c>
      <c r="DF370" s="10">
        <v>0.625</v>
      </c>
      <c r="DG370" s="10">
        <v>7.0000000000000001E-3</v>
      </c>
      <c r="DH370" s="10">
        <v>2.1000000000000001E-2</v>
      </c>
      <c r="DI370" s="98">
        <v>1E-3</v>
      </c>
      <c r="DJ370" s="10">
        <v>4.0000000000000001E-3</v>
      </c>
      <c r="DK370" s="10">
        <v>1E-3</v>
      </c>
      <c r="DL370" s="61" t="str">
        <f t="shared" si="6"/>
        <v>DK III W2 01.02.2022</v>
      </c>
      <c r="DM370" s="10">
        <v>9.9181733965656202E-2</v>
      </c>
      <c r="DN370" s="10">
        <v>-1.6332762085103099E-2</v>
      </c>
      <c r="DO370" s="10">
        <v>2.0913503609362501E-3</v>
      </c>
      <c r="DP370" s="10">
        <v>9.1780910223835006E-3</v>
      </c>
      <c r="DQ370" s="10">
        <v>0.49569834073545699</v>
      </c>
      <c r="DR370" s="10">
        <v>0.29026809961614602</v>
      </c>
      <c r="DS370" s="10">
        <v>4.7757594366816302E-3</v>
      </c>
      <c r="DT370" s="10">
        <v>1.3883284664282999E-3</v>
      </c>
      <c r="DU370" s="10">
        <v>3.5130172558899601E-2</v>
      </c>
      <c r="DV370" s="10">
        <v>-3.0772289413382101E-2</v>
      </c>
      <c r="DW370" s="10">
        <v>-2.8115648155465898E-3</v>
      </c>
      <c r="DX370" s="10">
        <v>-1.86194258080896E-4</v>
      </c>
      <c r="DY370" s="10">
        <v>3.93049125237512E-2</v>
      </c>
      <c r="DZ370" s="10">
        <v>375.51837808467502</v>
      </c>
      <c r="EA370" s="10">
        <v>1069.6076263017901</v>
      </c>
      <c r="EB370" s="10">
        <v>-9.6755538688241299E-2</v>
      </c>
    </row>
    <row r="371" spans="1:132">
      <c r="A371" s="11">
        <v>44593</v>
      </c>
      <c r="B371" s="64">
        <v>2</v>
      </c>
      <c r="C371" s="25" t="s">
        <v>741</v>
      </c>
      <c r="H371" s="3" t="e">
        <f>((F371)/(E371/100))</f>
        <v>#DIV/0!</v>
      </c>
      <c r="I371" s="4" t="e">
        <f>E371/F371</f>
        <v>#DIV/0!</v>
      </c>
      <c r="J371" s="4" t="e">
        <f>100/G371</f>
        <v>#DIV/0!</v>
      </c>
      <c r="N371" s="37" t="e">
        <f>M371/(K371/100)</f>
        <v>#DIV/0!</v>
      </c>
      <c r="O371" s="37" t="e">
        <f>N371/J371</f>
        <v>#DIV/0!</v>
      </c>
      <c r="P371" s="5" t="e">
        <f>M371/(L371/100)</f>
        <v>#DIV/0!</v>
      </c>
      <c r="Q371" s="5" t="e">
        <f>P371*I371</f>
        <v>#DIV/0!</v>
      </c>
      <c r="U371" s="15" t="e">
        <f>100-(T371-R371)/S371*100</f>
        <v>#DIV/0!</v>
      </c>
      <c r="X371" s="2">
        <v>12.03</v>
      </c>
      <c r="Y371" s="2">
        <v>17.21</v>
      </c>
      <c r="Z371" s="21">
        <v>2958</v>
      </c>
      <c r="AB371" s="14" t="e">
        <f>((AE371-AC371)*(1000/AD371))*1000</f>
        <v>#DIV/0!</v>
      </c>
      <c r="AF371" s="7" t="e">
        <f>#REF!*0.8</f>
        <v>#REF!</v>
      </c>
      <c r="AH371" s="8" t="e">
        <f>((AG371)*(H371/100))</f>
        <v>#DIV/0!</v>
      </c>
      <c r="AI371" s="7" t="e">
        <f>AG371/AH371</f>
        <v>#DIV/0!</v>
      </c>
      <c r="DI371" s="99"/>
      <c r="DL371" s="61" t="str">
        <f t="shared" ref="DL371:DL434" si="7">AO375</f>
        <v>VNE 1713 01.02.2022</v>
      </c>
    </row>
    <row r="372" spans="1:132">
      <c r="A372" s="11">
        <v>44593</v>
      </c>
      <c r="B372" s="64" t="s">
        <v>208</v>
      </c>
      <c r="C372" s="25" t="s">
        <v>125</v>
      </c>
      <c r="D372" s="21">
        <v>39</v>
      </c>
      <c r="E372" s="2">
        <v>100</v>
      </c>
      <c r="F372" s="2">
        <v>61</v>
      </c>
      <c r="H372" s="3">
        <f>((F372)/(E372/100))</f>
        <v>61</v>
      </c>
      <c r="I372" s="4">
        <f>E372/F372</f>
        <v>1.639344262295082</v>
      </c>
      <c r="J372" s="4" t="e">
        <f>100/G372</f>
        <v>#DIV/0!</v>
      </c>
      <c r="N372" s="37" t="e">
        <f>M372/(K372/100)</f>
        <v>#DIV/0!</v>
      </c>
      <c r="O372" s="37" t="e">
        <f>N372/J372</f>
        <v>#DIV/0!</v>
      </c>
      <c r="P372" s="5" t="e">
        <f>M372/(L372/100)</f>
        <v>#DIV/0!</v>
      </c>
      <c r="Q372" s="5" t="e">
        <f>P372*I372</f>
        <v>#DIV/0!</v>
      </c>
      <c r="U372" s="15" t="e">
        <f>100-(T372-R372)/S372*100</f>
        <v>#DIV/0!</v>
      </c>
      <c r="V372" s="21">
        <v>3.31</v>
      </c>
      <c r="X372" s="2">
        <v>11.83</v>
      </c>
      <c r="Y372" s="2">
        <v>12.59</v>
      </c>
      <c r="Z372" s="21">
        <v>3689</v>
      </c>
      <c r="AB372" s="14" t="e">
        <f>((AE372-AC372)*(1000/AD372))*1000</f>
        <v>#DIV/0!</v>
      </c>
      <c r="AF372" s="7" t="e">
        <f>#REF!*0.8</f>
        <v>#REF!</v>
      </c>
      <c r="AG372" s="2">
        <v>165</v>
      </c>
      <c r="AH372" s="8">
        <f>((AG372)*(H372/100))</f>
        <v>100.64999999999999</v>
      </c>
      <c r="AI372" s="7">
        <f>AG372/AH372</f>
        <v>1.639344262295082</v>
      </c>
      <c r="AJ372" s="6">
        <v>29.74</v>
      </c>
      <c r="AK372" s="2">
        <v>0.86299999999999999</v>
      </c>
      <c r="AO372" s="20" t="s">
        <v>1108</v>
      </c>
      <c r="AP372" s="10">
        <v>9.2999999999999999E-2</v>
      </c>
      <c r="AQ372" s="10">
        <v>2E-3</v>
      </c>
      <c r="AR372" s="10">
        <v>5.0000000000000001E-3</v>
      </c>
      <c r="AS372" s="10">
        <v>2E-3</v>
      </c>
      <c r="AT372" s="10">
        <v>5.5E-2</v>
      </c>
      <c r="AU372" s="10">
        <v>2E-3</v>
      </c>
      <c r="AV372" s="10">
        <v>4.4999999999999998E-2</v>
      </c>
      <c r="AW372" s="10">
        <v>2E-3</v>
      </c>
      <c r="AX372" s="10">
        <v>8.0000000000000002E-3</v>
      </c>
      <c r="AY372" s="10">
        <v>1E-3</v>
      </c>
      <c r="AZ372" s="10">
        <v>1.2E-2</v>
      </c>
      <c r="BA372" s="10">
        <v>2E-3</v>
      </c>
      <c r="BB372" s="10">
        <v>0.03</v>
      </c>
      <c r="BC372" s="10">
        <v>2E-3</v>
      </c>
      <c r="BD372" s="10">
        <v>0.44400000000000001</v>
      </c>
      <c r="BE372" s="10">
        <v>8.9999999999999993E-3</v>
      </c>
      <c r="BF372" s="10" t="s">
        <v>121</v>
      </c>
      <c r="BG372" s="10">
        <v>8.9999999999999993E-3</v>
      </c>
      <c r="BH372" s="10" t="s">
        <v>121</v>
      </c>
      <c r="BI372" s="10">
        <v>3.7080000000000002</v>
      </c>
      <c r="BJ372" s="10" t="s">
        <v>121</v>
      </c>
      <c r="BK372" s="10">
        <v>2E-3</v>
      </c>
      <c r="BL372" s="10" t="s">
        <v>121</v>
      </c>
      <c r="BM372" s="10">
        <v>2E-3</v>
      </c>
      <c r="BN372" s="10">
        <v>7.3999999999999996E-2</v>
      </c>
      <c r="BO372" s="10">
        <v>7.0000000000000001E-3</v>
      </c>
      <c r="BP372" s="10">
        <v>48.286999999999999</v>
      </c>
      <c r="BQ372" s="10">
        <v>0.20399999999999999</v>
      </c>
      <c r="BR372" s="10">
        <v>3.0000000000000001E-3</v>
      </c>
      <c r="BS372" s="10">
        <v>1E-3</v>
      </c>
      <c r="BT372" s="10">
        <v>19.677</v>
      </c>
      <c r="BU372" s="10">
        <v>0.191</v>
      </c>
      <c r="BV372" s="10">
        <v>11.191000000000001</v>
      </c>
      <c r="BW372" s="10">
        <v>0.16300000000000001</v>
      </c>
      <c r="BX372" s="10" t="s">
        <v>121</v>
      </c>
      <c r="BY372" s="10">
        <v>4.0000000000000001E-3</v>
      </c>
      <c r="BZ372" s="10">
        <v>2.0310000000000001</v>
      </c>
      <c r="CA372" s="10">
        <v>4.1000000000000002E-2</v>
      </c>
      <c r="CB372" s="10" t="s">
        <v>121</v>
      </c>
      <c r="CC372" s="10">
        <v>16.314</v>
      </c>
      <c r="CD372" s="10">
        <v>2.5999999999999999E-2</v>
      </c>
      <c r="CE372" s="10">
        <v>4.0000000000000001E-3</v>
      </c>
      <c r="CF372" s="10" t="s">
        <v>121</v>
      </c>
      <c r="CG372" s="10">
        <v>2E-3</v>
      </c>
      <c r="CH372" s="10" t="s">
        <v>121</v>
      </c>
      <c r="CI372" s="10">
        <v>2E-3</v>
      </c>
      <c r="CJ372" s="10" t="s">
        <v>121</v>
      </c>
      <c r="CK372" s="10">
        <v>0.14799999999999999</v>
      </c>
      <c r="CL372" s="10" t="s">
        <v>121</v>
      </c>
      <c r="CM372" s="10">
        <v>2E-3</v>
      </c>
      <c r="CN372" s="10">
        <v>4.0000000000000001E-3</v>
      </c>
      <c r="CO372" s="10">
        <v>1E-3</v>
      </c>
      <c r="CP372" s="10">
        <v>0.97799999999999998</v>
      </c>
      <c r="CQ372" s="10">
        <v>4.3999999999999997E-2</v>
      </c>
      <c r="CR372" s="10" t="s">
        <v>121</v>
      </c>
      <c r="CS372" s="10">
        <v>2E-3</v>
      </c>
      <c r="CT372" s="10">
        <v>1.0720000000000001</v>
      </c>
      <c r="CU372" s="10">
        <v>0.27500000000000002</v>
      </c>
      <c r="CV372" s="10">
        <v>1.6E-2</v>
      </c>
      <c r="CW372" s="10">
        <v>1E-3</v>
      </c>
      <c r="CX372" s="10">
        <v>8.5999999999999993E-2</v>
      </c>
      <c r="CY372" s="10">
        <v>0.01</v>
      </c>
      <c r="CZ372" s="10" t="s">
        <v>121</v>
      </c>
      <c r="DA372" s="10">
        <v>2E-3</v>
      </c>
      <c r="DB372" s="10" t="s">
        <v>121</v>
      </c>
      <c r="DC372" s="10">
        <v>4.0000000000000001E-3</v>
      </c>
      <c r="DD372" s="10">
        <v>1.9E-2</v>
      </c>
      <c r="DE372" s="10">
        <v>5.0000000000000001E-3</v>
      </c>
      <c r="DF372" s="10">
        <v>0.41199999999999998</v>
      </c>
      <c r="DG372" s="10">
        <v>5.0000000000000001E-3</v>
      </c>
      <c r="DH372" s="10">
        <v>3.0000000000000001E-3</v>
      </c>
      <c r="DI372" s="98">
        <v>1E-3</v>
      </c>
      <c r="DJ372" s="10">
        <v>0.06</v>
      </c>
      <c r="DK372" s="10">
        <v>1E-3</v>
      </c>
      <c r="DL372" s="61" t="str">
        <f t="shared" si="7"/>
        <v>UTV 01.02.2022</v>
      </c>
    </row>
    <row r="373" spans="1:132">
      <c r="A373" s="11">
        <v>44593</v>
      </c>
      <c r="B373" s="64"/>
      <c r="C373" s="25" t="s">
        <v>727</v>
      </c>
      <c r="H373" s="3" t="e">
        <f>((F373)/(E373/100))</f>
        <v>#DIV/0!</v>
      </c>
      <c r="I373" s="4" t="e">
        <f>E373/F373</f>
        <v>#DIV/0!</v>
      </c>
      <c r="J373" s="4" t="e">
        <f>100/G373</f>
        <v>#DIV/0!</v>
      </c>
      <c r="N373" s="37" t="e">
        <f>M373/(K373/100)</f>
        <v>#DIV/0!</v>
      </c>
      <c r="O373" s="37" t="e">
        <f>N373/J373</f>
        <v>#DIV/0!</v>
      </c>
      <c r="P373" s="5" t="e">
        <f>M373/(L373/100)</f>
        <v>#DIV/0!</v>
      </c>
      <c r="Q373" s="5" t="e">
        <f>P373*I373</f>
        <v>#DIV/0!</v>
      </c>
      <c r="U373" s="15" t="e">
        <f>100-(T373-R373)/S373*100</f>
        <v>#DIV/0!</v>
      </c>
      <c r="AB373" s="14" t="e">
        <f>((AE373-AC373)*(1000/AD373))*1000</f>
        <v>#DIV/0!</v>
      </c>
      <c r="AF373" s="7" t="e">
        <f>#REF!*0.8</f>
        <v>#REF!</v>
      </c>
      <c r="AH373" s="8" t="e">
        <f>((AG373)*(H373/100))</f>
        <v>#DIV/0!</v>
      </c>
      <c r="AI373" s="7" t="e">
        <f>AG373/AH373</f>
        <v>#DIV/0!</v>
      </c>
      <c r="AO373" s="20" t="s">
        <v>1109</v>
      </c>
      <c r="AP373" s="10" t="s">
        <v>121</v>
      </c>
      <c r="AQ373" s="10">
        <v>2E-3</v>
      </c>
      <c r="AR373" s="10" t="s">
        <v>121</v>
      </c>
      <c r="AS373" s="10">
        <v>2E-3</v>
      </c>
      <c r="AT373" s="10" t="s">
        <v>121</v>
      </c>
      <c r="AU373" s="10">
        <v>2E-3</v>
      </c>
      <c r="AV373" s="10" t="s">
        <v>121</v>
      </c>
      <c r="AW373" s="10">
        <v>2E-3</v>
      </c>
      <c r="AX373" s="10" t="s">
        <v>121</v>
      </c>
      <c r="AY373" s="10">
        <v>2E-3</v>
      </c>
      <c r="AZ373" s="10">
        <v>3.0000000000000001E-3</v>
      </c>
      <c r="BA373" s="10">
        <v>1E-3</v>
      </c>
      <c r="BB373" s="10" t="s">
        <v>121</v>
      </c>
      <c r="BC373" s="10">
        <v>2E-3</v>
      </c>
      <c r="BD373" s="10" t="s">
        <v>121</v>
      </c>
      <c r="BE373" s="10">
        <v>3.0000000000000001E-3</v>
      </c>
      <c r="BF373" s="10" t="s">
        <v>121</v>
      </c>
      <c r="BG373" s="10">
        <v>2E-3</v>
      </c>
      <c r="BH373" s="10" t="s">
        <v>121</v>
      </c>
      <c r="BI373" s="10">
        <v>0.32100000000000001</v>
      </c>
      <c r="BJ373" s="10" t="s">
        <v>121</v>
      </c>
      <c r="BK373" s="10">
        <v>2E-3</v>
      </c>
      <c r="BL373" s="10" t="s">
        <v>121</v>
      </c>
      <c r="BM373" s="10">
        <v>2E-3</v>
      </c>
      <c r="BN373" s="10" t="s">
        <v>121</v>
      </c>
      <c r="BO373" s="10">
        <v>5.0000000000000001E-3</v>
      </c>
      <c r="BP373" s="10">
        <v>93.501000000000005</v>
      </c>
      <c r="BQ373" s="10">
        <v>2.5999999999999999E-2</v>
      </c>
      <c r="BR373" s="10" t="s">
        <v>121</v>
      </c>
      <c r="BS373" s="10">
        <v>2E-3</v>
      </c>
      <c r="BT373" s="10">
        <v>6.4000000000000001E-2</v>
      </c>
      <c r="BU373" s="10">
        <v>7.0000000000000001E-3</v>
      </c>
      <c r="BV373" s="10">
        <v>6.3E-2</v>
      </c>
      <c r="BW373" s="10">
        <v>5.0000000000000001E-3</v>
      </c>
      <c r="BX373" s="10" t="s">
        <v>121</v>
      </c>
      <c r="BY373" s="10">
        <v>2E-3</v>
      </c>
      <c r="BZ373" s="10" t="s">
        <v>121</v>
      </c>
      <c r="CA373" s="10">
        <v>6.0000000000000001E-3</v>
      </c>
      <c r="CB373" s="10" t="s">
        <v>121</v>
      </c>
      <c r="CC373" s="10">
        <v>2.63</v>
      </c>
      <c r="CD373" s="10" t="s">
        <v>121</v>
      </c>
      <c r="CE373" s="10">
        <v>3.0000000000000001E-3</v>
      </c>
      <c r="CF373" s="10" t="s">
        <v>121</v>
      </c>
      <c r="CG373" s="10">
        <v>2E-3</v>
      </c>
      <c r="CH373" s="10" t="s">
        <v>121</v>
      </c>
      <c r="CI373" s="10">
        <v>2E-3</v>
      </c>
      <c r="CJ373" s="10" t="s">
        <v>121</v>
      </c>
      <c r="CK373" s="10">
        <v>5.8999999999999997E-2</v>
      </c>
      <c r="CL373" s="10" t="s">
        <v>121</v>
      </c>
      <c r="CM373" s="10">
        <v>2E-3</v>
      </c>
      <c r="CN373" s="10" t="s">
        <v>121</v>
      </c>
      <c r="CO373" s="10">
        <v>2E-3</v>
      </c>
      <c r="CP373" s="10">
        <v>3.8159999999999998</v>
      </c>
      <c r="CQ373" s="10">
        <v>3.6999999999999998E-2</v>
      </c>
      <c r="CR373" s="10" t="s">
        <v>121</v>
      </c>
      <c r="CS373" s="10">
        <v>2E-3</v>
      </c>
      <c r="CT373" s="10" t="s">
        <v>121</v>
      </c>
      <c r="CU373" s="10">
        <v>0.11799999999999999</v>
      </c>
      <c r="CV373" s="10" t="s">
        <v>121</v>
      </c>
      <c r="CW373" s="10">
        <v>2E-3</v>
      </c>
      <c r="CX373" s="10" t="s">
        <v>121</v>
      </c>
      <c r="CY373" s="10">
        <v>3.0000000000000001E-3</v>
      </c>
      <c r="CZ373" s="10" t="s">
        <v>121</v>
      </c>
      <c r="DA373" s="10">
        <v>2E-3</v>
      </c>
      <c r="DB373" s="10" t="s">
        <v>121</v>
      </c>
      <c r="DC373" s="10">
        <v>2E-3</v>
      </c>
      <c r="DD373" s="10" t="s">
        <v>121</v>
      </c>
      <c r="DE373" s="10">
        <v>2E-3</v>
      </c>
      <c r="DF373" s="10" t="s">
        <v>121</v>
      </c>
      <c r="DG373" s="10">
        <v>2E-3</v>
      </c>
      <c r="DH373" s="10" t="s">
        <v>121</v>
      </c>
      <c r="DI373" s="98">
        <v>2E-3</v>
      </c>
      <c r="DJ373" s="10" t="s">
        <v>121</v>
      </c>
      <c r="DK373" s="10">
        <v>2E-3</v>
      </c>
      <c r="DL373" s="61" t="str">
        <f t="shared" si="7"/>
        <v>22-0009</v>
      </c>
    </row>
    <row r="374" spans="1:132">
      <c r="A374" s="11">
        <v>44593</v>
      </c>
      <c r="B374" s="64" t="s">
        <v>207</v>
      </c>
      <c r="C374" s="25" t="s">
        <v>125</v>
      </c>
      <c r="D374" s="21">
        <v>40</v>
      </c>
      <c r="E374" s="2">
        <v>100</v>
      </c>
      <c r="F374" s="2">
        <v>60</v>
      </c>
      <c r="H374" s="3">
        <f>((F374)/(E374/100))</f>
        <v>60</v>
      </c>
      <c r="I374" s="4">
        <f>E374/F374</f>
        <v>1.6666666666666667</v>
      </c>
      <c r="J374" s="4" t="e">
        <f>100/G374</f>
        <v>#DIV/0!</v>
      </c>
      <c r="N374" s="37" t="e">
        <f>M374/(K374/100)</f>
        <v>#DIV/0!</v>
      </c>
      <c r="O374" s="37" t="e">
        <f>N374/J374</f>
        <v>#DIV/0!</v>
      </c>
      <c r="P374" s="5" t="e">
        <f>M374/(L374/100)</f>
        <v>#DIV/0!</v>
      </c>
      <c r="Q374" s="5" t="e">
        <f>P374*I374</f>
        <v>#DIV/0!</v>
      </c>
      <c r="U374" s="15" t="e">
        <f>100-(T374-R374)/S374*100</f>
        <v>#DIV/0!</v>
      </c>
      <c r="V374" s="21">
        <v>2.74</v>
      </c>
      <c r="X374" s="2">
        <v>12.72</v>
      </c>
      <c r="Y374" s="2">
        <v>12.99</v>
      </c>
      <c r="Z374" s="21">
        <v>1870</v>
      </c>
      <c r="AB374" s="14" t="e">
        <f>((AE374-AC374)*(1000/AD374))*1000</f>
        <v>#DIV/0!</v>
      </c>
      <c r="AF374" s="7" t="e">
        <f>#REF!*0.8</f>
        <v>#REF!</v>
      </c>
      <c r="AG374" s="2">
        <v>168</v>
      </c>
      <c r="AH374" s="8">
        <f>((AG374)*(H374/100))</f>
        <v>100.8</v>
      </c>
      <c r="AI374" s="7">
        <f>AG374/AH374</f>
        <v>1.6666666666666667</v>
      </c>
      <c r="AJ374" s="6">
        <v>24.47</v>
      </c>
      <c r="AK374" s="2">
        <v>0.496</v>
      </c>
      <c r="AO374" s="20" t="s">
        <v>1110</v>
      </c>
      <c r="AP374" s="10" t="s">
        <v>121</v>
      </c>
      <c r="AQ374" s="10">
        <v>2E-3</v>
      </c>
      <c r="AR374" s="10">
        <v>1.7000000000000001E-2</v>
      </c>
      <c r="AS374" s="10">
        <v>0.01</v>
      </c>
      <c r="AT374" s="10" t="s">
        <v>121</v>
      </c>
      <c r="AU374" s="10">
        <v>1.0999999999999999E-2</v>
      </c>
      <c r="AV374" s="10">
        <v>17.251000000000001</v>
      </c>
      <c r="AW374" s="10">
        <v>0.27300000000000002</v>
      </c>
      <c r="AX374" s="10">
        <v>2.1999999999999999E-2</v>
      </c>
      <c r="AY374" s="10">
        <v>5.0000000000000001E-3</v>
      </c>
      <c r="AZ374" s="10">
        <v>3.02</v>
      </c>
      <c r="BA374" s="10">
        <v>3.6999999999999998E-2</v>
      </c>
      <c r="BB374" s="10">
        <v>0.03</v>
      </c>
      <c r="BC374" s="10">
        <v>5.0000000000000001E-3</v>
      </c>
      <c r="BD374" s="10">
        <v>17.815000000000001</v>
      </c>
      <c r="BE374" s="10">
        <v>0.19400000000000001</v>
      </c>
      <c r="BF374" s="10" t="s">
        <v>121</v>
      </c>
      <c r="BG374" s="10">
        <v>8.9999999999999993E-3</v>
      </c>
      <c r="BH374" s="10">
        <v>3.3180000000000001</v>
      </c>
      <c r="BI374" s="10">
        <v>0.35</v>
      </c>
      <c r="BJ374" s="10">
        <v>4.0000000000000001E-3</v>
      </c>
      <c r="BK374" s="10">
        <v>1E-3</v>
      </c>
      <c r="BL374" s="10" t="s">
        <v>121</v>
      </c>
      <c r="BM374" s="10">
        <v>4.0000000000000001E-3</v>
      </c>
      <c r="BN374" s="10" t="s">
        <v>121</v>
      </c>
      <c r="BO374" s="10">
        <v>5.3999999999999999E-2</v>
      </c>
      <c r="BP374" s="10">
        <v>37.350999999999999</v>
      </c>
      <c r="BQ374" s="10">
        <v>0.69099999999999995</v>
      </c>
      <c r="BR374" s="10">
        <v>7.0000000000000001E-3</v>
      </c>
      <c r="BS374" s="10">
        <v>1E-3</v>
      </c>
      <c r="BT374" s="10">
        <v>0.59399999999999997</v>
      </c>
      <c r="BU374" s="10">
        <v>9.5000000000000001E-2</v>
      </c>
      <c r="BV374" s="10">
        <v>0.03</v>
      </c>
      <c r="BW374" s="10">
        <v>3.0000000000000001E-3</v>
      </c>
      <c r="BX374" s="10" t="s">
        <v>121</v>
      </c>
      <c r="BY374" s="10">
        <v>3.5000000000000003E-2</v>
      </c>
      <c r="BZ374" s="10">
        <v>0.25800000000000001</v>
      </c>
      <c r="CA374" s="10">
        <v>4.9000000000000002E-2</v>
      </c>
      <c r="CB374" s="10">
        <v>9.5440000000000005</v>
      </c>
      <c r="CC374" s="10">
        <v>2.294</v>
      </c>
      <c r="CD374" s="10">
        <v>0.17399999999999999</v>
      </c>
      <c r="CE374" s="10">
        <v>2.3E-2</v>
      </c>
      <c r="CF374" s="10" t="s">
        <v>121</v>
      </c>
      <c r="CG374" s="10">
        <v>2E-3</v>
      </c>
      <c r="CH374" s="10" t="s">
        <v>121</v>
      </c>
      <c r="CI374" s="10">
        <v>2E-3</v>
      </c>
      <c r="CJ374" s="10">
        <v>0.437</v>
      </c>
      <c r="CK374" s="10">
        <v>0.02</v>
      </c>
      <c r="CL374" s="10" t="s">
        <v>121</v>
      </c>
      <c r="CM374" s="10">
        <v>2E-3</v>
      </c>
      <c r="CN374" s="10">
        <v>2E-3</v>
      </c>
      <c r="CO374" s="10">
        <v>1E-3</v>
      </c>
      <c r="CP374" s="10">
        <v>1.425</v>
      </c>
      <c r="CQ374" s="10">
        <v>1.2999999999999999E-2</v>
      </c>
      <c r="CR374" s="10" t="s">
        <v>121</v>
      </c>
      <c r="CS374" s="10">
        <v>2E-3</v>
      </c>
      <c r="CT374" s="10">
        <v>5.0359999999999996</v>
      </c>
      <c r="CU374" s="10">
        <v>8.6999999999999994E-2</v>
      </c>
      <c r="CV374" s="10">
        <v>5.0000000000000001E-3</v>
      </c>
      <c r="CW374" s="10">
        <v>1E-3</v>
      </c>
      <c r="CX374" s="10">
        <v>0.30199999999999999</v>
      </c>
      <c r="CY374" s="10">
        <v>1.7999999999999999E-2</v>
      </c>
      <c r="CZ374" s="10" t="s">
        <v>121</v>
      </c>
      <c r="DA374" s="10">
        <v>2E-3</v>
      </c>
      <c r="DB374" s="10">
        <v>3.2000000000000001E-2</v>
      </c>
      <c r="DC374" s="10">
        <v>7.0000000000000001E-3</v>
      </c>
      <c r="DD374" s="10" t="s">
        <v>121</v>
      </c>
      <c r="DE374" s="10">
        <v>3.9E-2</v>
      </c>
      <c r="DF374" s="10">
        <v>3.2919999999999998</v>
      </c>
      <c r="DG374" s="10">
        <v>4.5999999999999999E-2</v>
      </c>
      <c r="DH374" s="10">
        <v>6.0000000000000001E-3</v>
      </c>
      <c r="DI374" s="98">
        <v>1E-3</v>
      </c>
      <c r="DJ374" s="10" t="s">
        <v>121</v>
      </c>
      <c r="DK374" s="10">
        <v>2E-3</v>
      </c>
      <c r="DL374" s="61" t="str">
        <f t="shared" si="7"/>
        <v>Anlieferung 7-1</v>
      </c>
    </row>
    <row r="375" spans="1:132">
      <c r="A375" s="11">
        <v>44593</v>
      </c>
      <c r="B375" s="64" t="s">
        <v>1111</v>
      </c>
      <c r="C375" s="25" t="s">
        <v>745</v>
      </c>
      <c r="H375" s="3" t="e">
        <f>((F375)/(E375/100))</f>
        <v>#DIV/0!</v>
      </c>
      <c r="I375" s="4" t="e">
        <f>E375/F375</f>
        <v>#DIV/0!</v>
      </c>
      <c r="J375" s="4" t="e">
        <f>100/G375</f>
        <v>#DIV/0!</v>
      </c>
      <c r="N375" s="37" t="e">
        <f>M375/(K375/100)</f>
        <v>#DIV/0!</v>
      </c>
      <c r="O375" s="37" t="e">
        <f>N375/J375</f>
        <v>#DIV/0!</v>
      </c>
      <c r="P375" s="5" t="e">
        <f>M375/(L375/100)</f>
        <v>#DIV/0!</v>
      </c>
      <c r="Q375" s="5" t="e">
        <f>P375*I375</f>
        <v>#DIV/0!</v>
      </c>
      <c r="U375" s="15" t="e">
        <f>100-(T375-R375)/S375*100</f>
        <v>#DIV/0!</v>
      </c>
      <c r="X375" s="2">
        <v>12.4</v>
      </c>
      <c r="Y375" s="2">
        <v>14.21</v>
      </c>
      <c r="Z375" s="21">
        <v>2369</v>
      </c>
      <c r="AB375" s="14" t="e">
        <f>((AE375-AC375)*(1000/AD375))*1000</f>
        <v>#DIV/0!</v>
      </c>
      <c r="AF375" s="7" t="e">
        <f>#REF!*0.8</f>
        <v>#REF!</v>
      </c>
      <c r="AH375" s="8" t="e">
        <f>((AG375)*(H375/100))</f>
        <v>#DIV/0!</v>
      </c>
      <c r="AI375" s="7" t="e">
        <f>AG375/AH375</f>
        <v>#DIV/0!</v>
      </c>
      <c r="AO375" s="20" t="s">
        <v>1112</v>
      </c>
      <c r="AP375" s="10" t="s">
        <v>121</v>
      </c>
      <c r="AQ375" s="10">
        <v>4.0000000000000001E-3</v>
      </c>
      <c r="AR375" s="10">
        <v>0.02</v>
      </c>
      <c r="AS375" s="10">
        <v>0.01</v>
      </c>
      <c r="AT375" s="10" t="s">
        <v>121</v>
      </c>
      <c r="AU375" s="10">
        <v>0.01</v>
      </c>
      <c r="AV375" s="10">
        <v>10.032999999999999</v>
      </c>
      <c r="AW375" s="10">
        <v>0.28399999999999997</v>
      </c>
      <c r="AX375" s="10">
        <v>1.2999999999999999E-2</v>
      </c>
      <c r="AY375" s="10">
        <v>5.0000000000000001E-3</v>
      </c>
      <c r="AZ375" s="10">
        <v>1.3320000000000001</v>
      </c>
      <c r="BA375" s="10">
        <v>3.5999999999999997E-2</v>
      </c>
      <c r="BB375" s="10">
        <v>4.7380000000000004</v>
      </c>
      <c r="BC375" s="10">
        <v>0.129</v>
      </c>
      <c r="BD375" s="10">
        <v>1.012</v>
      </c>
      <c r="BE375" s="10">
        <v>0.04</v>
      </c>
      <c r="BF375" s="10" t="s">
        <v>121</v>
      </c>
      <c r="BG375" s="10">
        <v>1.2999999999999999E-2</v>
      </c>
      <c r="BH375" s="10">
        <v>3.3809999999999998</v>
      </c>
      <c r="BI375" s="10">
        <v>0.51400000000000001</v>
      </c>
      <c r="BJ375" s="10" t="s">
        <v>121</v>
      </c>
      <c r="BK375" s="10">
        <v>3.0000000000000001E-3</v>
      </c>
      <c r="BL375" s="10" t="s">
        <v>121</v>
      </c>
      <c r="BM375" s="10">
        <v>5.0000000000000001E-3</v>
      </c>
      <c r="BN375" s="10">
        <v>6.9969999999999999</v>
      </c>
      <c r="BO375" s="10">
        <v>0.376</v>
      </c>
      <c r="BP375" s="10">
        <v>46.139000000000003</v>
      </c>
      <c r="BQ375" s="10">
        <v>0.84599999999999997</v>
      </c>
      <c r="BR375" s="10" t="s">
        <v>121</v>
      </c>
      <c r="BS375" s="10">
        <v>4.0000000000000001E-3</v>
      </c>
      <c r="BT375" s="10">
        <v>1.405</v>
      </c>
      <c r="BU375" s="10">
        <v>0.121</v>
      </c>
      <c r="BV375" s="10" t="s">
        <v>121</v>
      </c>
      <c r="BW375" s="10">
        <v>0.121</v>
      </c>
      <c r="BX375" s="10" t="s">
        <v>121</v>
      </c>
      <c r="BY375" s="10">
        <v>1.2999999999999999E-2</v>
      </c>
      <c r="BZ375" s="10">
        <v>1.2509999999999999</v>
      </c>
      <c r="CA375" s="10">
        <v>9.5000000000000001E-2</v>
      </c>
      <c r="CB375" s="10">
        <v>12.458</v>
      </c>
      <c r="CC375" s="10">
        <v>2.9319999999999999</v>
      </c>
      <c r="CD375" s="10">
        <v>9.1999999999999998E-2</v>
      </c>
      <c r="CE375" s="10">
        <v>2.1000000000000001E-2</v>
      </c>
      <c r="CF375" s="10" t="s">
        <v>121</v>
      </c>
      <c r="CG375" s="10">
        <v>7.0000000000000001E-3</v>
      </c>
      <c r="CH375" s="10">
        <v>6.0000000000000001E-3</v>
      </c>
      <c r="CI375" s="10">
        <v>1E-3</v>
      </c>
      <c r="CJ375" s="10" t="s">
        <v>121</v>
      </c>
      <c r="CK375" s="10">
        <v>1.3560000000000001</v>
      </c>
      <c r="CL375" s="10" t="s">
        <v>121</v>
      </c>
      <c r="CM375" s="10">
        <v>2E-3</v>
      </c>
      <c r="CN375" s="10">
        <v>2E-3</v>
      </c>
      <c r="CO375" s="10">
        <v>1E-3</v>
      </c>
      <c r="CP375" s="10">
        <v>0.69599999999999995</v>
      </c>
      <c r="CQ375" s="10">
        <v>7.2999999999999995E-2</v>
      </c>
      <c r="CR375" s="10" t="s">
        <v>121</v>
      </c>
      <c r="CS375" s="10">
        <v>2E-3</v>
      </c>
      <c r="CT375" s="10" t="s">
        <v>121</v>
      </c>
      <c r="CU375" s="10">
        <v>34.813000000000002</v>
      </c>
      <c r="CV375" s="10">
        <v>0.127</v>
      </c>
      <c r="CW375" s="10">
        <v>3.0000000000000001E-3</v>
      </c>
      <c r="CX375" s="10">
        <v>2.258</v>
      </c>
      <c r="CY375" s="10">
        <v>9.5000000000000001E-2</v>
      </c>
      <c r="CZ375" s="10" t="s">
        <v>121</v>
      </c>
      <c r="DA375" s="10">
        <v>2E-3</v>
      </c>
      <c r="DB375" s="10" t="s">
        <v>121</v>
      </c>
      <c r="DC375" s="10">
        <v>2.8000000000000001E-2</v>
      </c>
      <c r="DD375" s="10" t="s">
        <v>121</v>
      </c>
      <c r="DE375" s="10">
        <v>2.1999999999999999E-2</v>
      </c>
      <c r="DF375" s="10">
        <v>1.06</v>
      </c>
      <c r="DG375" s="10">
        <v>3.1E-2</v>
      </c>
      <c r="DH375" s="10">
        <v>6.9749999999999996</v>
      </c>
      <c r="DI375" s="98">
        <v>0.123</v>
      </c>
      <c r="DJ375" s="10" t="s">
        <v>121</v>
      </c>
      <c r="DK375" s="10">
        <v>2E-3</v>
      </c>
      <c r="DL375" s="61" t="str">
        <f t="shared" si="7"/>
        <v>Anlieferung 7-2</v>
      </c>
    </row>
    <row r="376" spans="1:132">
      <c r="A376" s="11">
        <v>44593</v>
      </c>
      <c r="B376" s="64"/>
      <c r="C376" s="25" t="s">
        <v>117</v>
      </c>
      <c r="H376" s="3" t="e">
        <f>((F376)/(E376/100))</f>
        <v>#DIV/0!</v>
      </c>
      <c r="I376" s="4" t="e">
        <f>E376/F376</f>
        <v>#DIV/0!</v>
      </c>
      <c r="J376" s="4" t="e">
        <f>100/G376</f>
        <v>#DIV/0!</v>
      </c>
      <c r="N376" s="37" t="e">
        <f>M376/(K376/100)</f>
        <v>#DIV/0!</v>
      </c>
      <c r="O376" s="37" t="e">
        <f>N376/J376</f>
        <v>#DIV/0!</v>
      </c>
      <c r="P376" s="5" t="e">
        <f>M376/(L376/100)</f>
        <v>#DIV/0!</v>
      </c>
      <c r="Q376" s="5" t="e">
        <f>P376*I376</f>
        <v>#DIV/0!</v>
      </c>
      <c r="U376" s="15" t="e">
        <f>100-(T376-R376)/S376*100</f>
        <v>#DIV/0!</v>
      </c>
      <c r="X376" s="2">
        <v>11.92</v>
      </c>
      <c r="AB376" s="14" t="e">
        <f>((AE376-AC376)*(1000/AD376))*1000</f>
        <v>#DIV/0!</v>
      </c>
      <c r="AF376" s="7" t="e">
        <f>#REF!*0.8</f>
        <v>#REF!</v>
      </c>
      <c r="AH376" s="8" t="e">
        <f>((AG376)*(H376/100))</f>
        <v>#DIV/0!</v>
      </c>
      <c r="AI376" s="7" t="e">
        <f>AG376/AH376</f>
        <v>#DIV/0!</v>
      </c>
      <c r="AO376" s="20" t="s">
        <v>1113</v>
      </c>
      <c r="AP376" s="10" t="s">
        <v>121</v>
      </c>
      <c r="AQ376" s="10">
        <v>5.0000000000000001E-3</v>
      </c>
      <c r="AR376" s="10" t="s">
        <v>121</v>
      </c>
      <c r="AS376" s="10">
        <v>1.9E-2</v>
      </c>
      <c r="AT376" s="10" t="s">
        <v>121</v>
      </c>
      <c r="AU376" s="10">
        <v>8.9999999999999993E-3</v>
      </c>
      <c r="AV376" s="10">
        <v>9.3490000000000002</v>
      </c>
      <c r="AW376" s="10">
        <v>0.24199999999999999</v>
      </c>
      <c r="AX376" s="10">
        <v>7.0000000000000001E-3</v>
      </c>
      <c r="AY376" s="10">
        <v>4.0000000000000001E-3</v>
      </c>
      <c r="AZ376" s="10">
        <v>8.7999999999999995E-2</v>
      </c>
      <c r="BA376" s="10">
        <v>5.0000000000000001E-3</v>
      </c>
      <c r="BB376" s="10">
        <v>15.698</v>
      </c>
      <c r="BC376" s="10">
        <v>0.56200000000000006</v>
      </c>
      <c r="BD376" s="10">
        <v>11.087</v>
      </c>
      <c r="BE376" s="10">
        <v>0.31</v>
      </c>
      <c r="BF376" s="10" t="s">
        <v>121</v>
      </c>
      <c r="BG376" s="10">
        <v>1.0999999999999999E-2</v>
      </c>
      <c r="BH376" s="10">
        <v>6.3860000000000001</v>
      </c>
      <c r="BI376" s="10">
        <v>0.61399999999999999</v>
      </c>
      <c r="BJ376" s="10" t="s">
        <v>121</v>
      </c>
      <c r="BK376" s="10">
        <v>4.0000000000000001E-3</v>
      </c>
      <c r="BL376" s="10" t="s">
        <v>121</v>
      </c>
      <c r="BM376" s="10">
        <v>5.0000000000000001E-3</v>
      </c>
      <c r="BN376" s="10">
        <v>0.11</v>
      </c>
      <c r="BO376" s="10">
        <v>2.7E-2</v>
      </c>
      <c r="BP376" s="10">
        <v>34.073</v>
      </c>
      <c r="BQ376" s="10">
        <v>0.89700000000000002</v>
      </c>
      <c r="BR376" s="10">
        <v>0.183</v>
      </c>
      <c r="BS376" s="10">
        <v>7.0000000000000001E-3</v>
      </c>
      <c r="BT376" s="10">
        <v>0.92100000000000004</v>
      </c>
      <c r="BU376" s="10">
        <v>0.10199999999999999</v>
      </c>
      <c r="BV376" s="10" t="s">
        <v>121</v>
      </c>
      <c r="BW376" s="10">
        <v>9.5000000000000001E-2</v>
      </c>
      <c r="BX376" s="10" t="s">
        <v>121</v>
      </c>
      <c r="BY376" s="10">
        <v>2.7E-2</v>
      </c>
      <c r="BZ376" s="10">
        <v>0.40200000000000002</v>
      </c>
      <c r="CA376" s="10">
        <v>5.2999999999999999E-2</v>
      </c>
      <c r="CB376" s="10">
        <v>14.311999999999999</v>
      </c>
      <c r="CC376" s="10">
        <v>3.2909999999999999</v>
      </c>
      <c r="CD376" s="10">
        <v>7.0999999999999994E-2</v>
      </c>
      <c r="CE376" s="10">
        <v>1.2E-2</v>
      </c>
      <c r="CF376" s="10" t="s">
        <v>121</v>
      </c>
      <c r="CG376" s="10">
        <v>6.0000000000000001E-3</v>
      </c>
      <c r="CH376" s="10">
        <v>2E-3</v>
      </c>
      <c r="CI376" s="10">
        <v>1E-3</v>
      </c>
      <c r="CJ376" s="10" t="s">
        <v>121</v>
      </c>
      <c r="CK376" s="10">
        <v>1.105</v>
      </c>
      <c r="CL376" s="10" t="s">
        <v>121</v>
      </c>
      <c r="CM376" s="10">
        <v>2E-3</v>
      </c>
      <c r="CN376" s="10">
        <v>3.0000000000000001E-3</v>
      </c>
      <c r="CO376" s="10">
        <v>1E-3</v>
      </c>
      <c r="CP376" s="10">
        <v>1.4610000000000001</v>
      </c>
      <c r="CQ376" s="10">
        <v>7.6999999999999999E-2</v>
      </c>
      <c r="CR376" s="10" t="s">
        <v>121</v>
      </c>
      <c r="CS376" s="10">
        <v>3.0000000000000001E-3</v>
      </c>
      <c r="CT376" s="10" t="s">
        <v>121</v>
      </c>
      <c r="CU376" s="10">
        <v>28.954999999999998</v>
      </c>
      <c r="CV376" s="10">
        <v>6.0000000000000001E-3</v>
      </c>
      <c r="CW376" s="10">
        <v>1E-3</v>
      </c>
      <c r="CX376" s="10">
        <v>0.25900000000000001</v>
      </c>
      <c r="CY376" s="10">
        <v>0.02</v>
      </c>
      <c r="CZ376" s="10" t="s">
        <v>121</v>
      </c>
      <c r="DA376" s="10">
        <v>2E-3</v>
      </c>
      <c r="DB376" s="10" t="s">
        <v>121</v>
      </c>
      <c r="DC376" s="10">
        <v>1.7000000000000001E-2</v>
      </c>
      <c r="DD376" s="10" t="s">
        <v>121</v>
      </c>
      <c r="DE376" s="10">
        <v>2.5000000000000001E-2</v>
      </c>
      <c r="DF376" s="10">
        <v>1.351</v>
      </c>
      <c r="DG376" s="10">
        <v>5.0999999999999997E-2</v>
      </c>
      <c r="DH376" s="10">
        <v>4.22</v>
      </c>
      <c r="DI376" s="98">
        <v>8.1000000000000003E-2</v>
      </c>
      <c r="DJ376" s="10" t="s">
        <v>121</v>
      </c>
      <c r="DK376" s="10">
        <v>2E-3</v>
      </c>
      <c r="DL376" s="61" t="str">
        <f t="shared" si="7"/>
        <v>Anlieferung 7-3</v>
      </c>
    </row>
    <row r="377" spans="1:132">
      <c r="A377" s="11">
        <v>44593</v>
      </c>
      <c r="B377" s="64" t="s">
        <v>1115</v>
      </c>
      <c r="C377" s="25" t="s">
        <v>1114</v>
      </c>
      <c r="D377" s="21">
        <v>59</v>
      </c>
      <c r="E377" s="2">
        <v>100</v>
      </c>
      <c r="F377" s="2">
        <v>41</v>
      </c>
      <c r="H377" s="3">
        <f>((F377)/(E377/100))</f>
        <v>41</v>
      </c>
      <c r="I377" s="4">
        <f>E377/F377</f>
        <v>2.4390243902439024</v>
      </c>
      <c r="J377" s="4" t="e">
        <f>100/G377</f>
        <v>#DIV/0!</v>
      </c>
      <c r="N377" s="37" t="e">
        <f>M377/(K377/100)</f>
        <v>#DIV/0!</v>
      </c>
      <c r="O377" s="37" t="e">
        <f>N377/J377</f>
        <v>#DIV/0!</v>
      </c>
      <c r="P377" s="5" t="e">
        <f>M377/(L377/100)</f>
        <v>#DIV/0!</v>
      </c>
      <c r="Q377" s="5" t="e">
        <f>P377*I377</f>
        <v>#DIV/0!</v>
      </c>
      <c r="R377" s="21">
        <v>61.743000000000002</v>
      </c>
      <c r="S377" s="21">
        <v>10.807</v>
      </c>
      <c r="T377" s="21">
        <v>72.394999999999996</v>
      </c>
      <c r="U377" s="15">
        <f>100-(T377-R377)/S377*100</f>
        <v>1.4342555750902761</v>
      </c>
      <c r="X377" s="2">
        <v>8.1</v>
      </c>
      <c r="Y377" s="2">
        <v>48.2</v>
      </c>
      <c r="AB377" s="14" t="e">
        <f>((AE377-AC377)*(1000/AD377))*1000</f>
        <v>#DIV/0!</v>
      </c>
      <c r="AF377" s="7" t="e">
        <f>#REF!*0.8</f>
        <v>#REF!</v>
      </c>
      <c r="AG377" s="2">
        <v>100</v>
      </c>
      <c r="AH377" s="8">
        <f>((AG377)*(H377/100))</f>
        <v>41</v>
      </c>
      <c r="AI377" s="7">
        <f>AG377/AH377</f>
        <v>2.4390243902439024</v>
      </c>
      <c r="AM377" s="21">
        <v>0.77</v>
      </c>
      <c r="AN377" s="21">
        <v>0</v>
      </c>
      <c r="AO377" s="20" t="s">
        <v>1114</v>
      </c>
      <c r="AP377" s="10">
        <v>0.02</v>
      </c>
      <c r="AQ377" s="10">
        <v>7.0000000000000001E-3</v>
      </c>
      <c r="AR377" s="10" t="s">
        <v>121</v>
      </c>
      <c r="AS377" s="10">
        <v>1.2999999999999999E-2</v>
      </c>
      <c r="AT377" s="10" t="s">
        <v>121</v>
      </c>
      <c r="AU377" s="10">
        <v>8.0000000000000002E-3</v>
      </c>
      <c r="AV377" s="10">
        <v>7.9409999999999998</v>
      </c>
      <c r="AW377" s="10">
        <v>0.437</v>
      </c>
      <c r="AX377" s="10">
        <v>7.0000000000000001E-3</v>
      </c>
      <c r="AY377" s="10">
        <v>3.0000000000000001E-3</v>
      </c>
      <c r="AZ377" s="10">
        <v>1.597</v>
      </c>
      <c r="BA377" s="10">
        <v>0.04</v>
      </c>
      <c r="BB377" s="10">
        <v>0.378</v>
      </c>
      <c r="BC377" s="10">
        <v>1.4E-2</v>
      </c>
      <c r="BD377" s="10">
        <v>21.725999999999999</v>
      </c>
      <c r="BE377" s="10">
        <v>0.38</v>
      </c>
      <c r="BF377" s="10" t="s">
        <v>121</v>
      </c>
      <c r="BG377" s="10">
        <v>1.0999999999999999E-2</v>
      </c>
      <c r="BH377" s="10">
        <v>35.151000000000003</v>
      </c>
      <c r="BI377" s="10">
        <v>1.925</v>
      </c>
      <c r="BJ377" s="10">
        <v>1.7999999999999999E-2</v>
      </c>
      <c r="BK377" s="10">
        <v>6.0000000000000001E-3</v>
      </c>
      <c r="BL377" s="10" t="s">
        <v>121</v>
      </c>
      <c r="BM377" s="10">
        <v>5.0000000000000001E-3</v>
      </c>
      <c r="BN377" s="10" t="s">
        <v>121</v>
      </c>
      <c r="BO377" s="10">
        <v>4.3999999999999997E-2</v>
      </c>
      <c r="BP377" s="10">
        <v>16.562999999999999</v>
      </c>
      <c r="BQ377" s="10">
        <v>0.96199999999999997</v>
      </c>
      <c r="BR377" s="10">
        <v>1.7629999999999999</v>
      </c>
      <c r="BS377" s="10">
        <v>5.8999999999999997E-2</v>
      </c>
      <c r="BT377" s="10">
        <v>0.55800000000000005</v>
      </c>
      <c r="BU377" s="10">
        <v>7.9000000000000001E-2</v>
      </c>
      <c r="BV377" s="10" t="s">
        <v>121</v>
      </c>
      <c r="BW377" s="10">
        <v>0.06</v>
      </c>
      <c r="BX377" s="10" t="s">
        <v>121</v>
      </c>
      <c r="BY377" s="10">
        <v>3.5999999999999997E-2</v>
      </c>
      <c r="BZ377" s="10">
        <v>0.159</v>
      </c>
      <c r="CA377" s="10">
        <v>4.2999999999999997E-2</v>
      </c>
      <c r="CB377" s="10">
        <v>7.5650000000000004</v>
      </c>
      <c r="CC377" s="10">
        <v>2.4009999999999998</v>
      </c>
      <c r="CD377" s="10">
        <v>0.17</v>
      </c>
      <c r="CE377" s="10">
        <v>1.9E-2</v>
      </c>
      <c r="CF377" s="10" t="s">
        <v>121</v>
      </c>
      <c r="CG377" s="10">
        <v>3.0000000000000001E-3</v>
      </c>
      <c r="CH377" s="10" t="s">
        <v>121</v>
      </c>
      <c r="CI377" s="10">
        <v>2E-3</v>
      </c>
      <c r="CJ377" s="10" t="s">
        <v>121</v>
      </c>
      <c r="CK377" s="10">
        <v>0.72299999999999998</v>
      </c>
      <c r="CL377" s="10" t="s">
        <v>121</v>
      </c>
      <c r="CM377" s="10">
        <v>2E-3</v>
      </c>
      <c r="CN377" s="10">
        <v>1.2999999999999999E-2</v>
      </c>
      <c r="CO377" s="10">
        <v>2E-3</v>
      </c>
      <c r="CP377" s="10">
        <v>0.81699999999999995</v>
      </c>
      <c r="CQ377" s="10">
        <v>2.5000000000000001E-2</v>
      </c>
      <c r="CR377" s="10" t="s">
        <v>121</v>
      </c>
      <c r="CS377" s="10">
        <v>8.9999999999999993E-3</v>
      </c>
      <c r="CT377" s="10" t="s">
        <v>121</v>
      </c>
      <c r="CU377" s="10">
        <v>20.38</v>
      </c>
      <c r="CV377" s="10">
        <v>3.0000000000000001E-3</v>
      </c>
      <c r="CW377" s="10">
        <v>1E-3</v>
      </c>
      <c r="CX377" s="10">
        <v>0.13300000000000001</v>
      </c>
      <c r="CY377" s="10">
        <v>1.4999999999999999E-2</v>
      </c>
      <c r="CZ377" s="10" t="s">
        <v>121</v>
      </c>
      <c r="DA377" s="10">
        <v>2E-3</v>
      </c>
      <c r="DB377" s="10">
        <v>1.6E-2</v>
      </c>
      <c r="DC377" s="10">
        <v>6.0000000000000001E-3</v>
      </c>
      <c r="DD377" s="10" t="s">
        <v>121</v>
      </c>
      <c r="DE377" s="10">
        <v>4.5999999999999999E-2</v>
      </c>
      <c r="DF377" s="10">
        <v>3.9990000000000001</v>
      </c>
      <c r="DG377" s="10">
        <v>0.105</v>
      </c>
      <c r="DH377" s="10">
        <v>1.3440000000000001</v>
      </c>
      <c r="DI377" s="98">
        <v>5.3999999999999999E-2</v>
      </c>
      <c r="DJ377" s="10" t="s">
        <v>121</v>
      </c>
      <c r="DK377" s="10">
        <v>2E-3</v>
      </c>
      <c r="DL377" s="61" t="str">
        <f t="shared" si="7"/>
        <v>Anlieferung 7-4</v>
      </c>
    </row>
    <row r="378" spans="1:132">
      <c r="A378" s="11">
        <v>44593</v>
      </c>
      <c r="B378" s="64" t="s">
        <v>1116</v>
      </c>
      <c r="C378" s="25" t="s">
        <v>128</v>
      </c>
      <c r="H378" s="3" t="e">
        <f>((F378)/(E378/100))</f>
        <v>#DIV/0!</v>
      </c>
      <c r="I378" s="4" t="e">
        <f>E378/F378</f>
        <v>#DIV/0!</v>
      </c>
      <c r="J378" s="4" t="e">
        <f>100/G378</f>
        <v>#DIV/0!</v>
      </c>
      <c r="N378" s="37" t="e">
        <f>M378/(K378/100)</f>
        <v>#DIV/0!</v>
      </c>
      <c r="O378" s="37" t="e">
        <f>N378/J378</f>
        <v>#DIV/0!</v>
      </c>
      <c r="P378" s="5" t="e">
        <f>M378/(L378/100)</f>
        <v>#DIV/0!</v>
      </c>
      <c r="Q378" s="5" t="e">
        <f>P378*I378</f>
        <v>#DIV/0!</v>
      </c>
      <c r="U378" s="15" t="e">
        <f>100-(T378-R378)/S378*100</f>
        <v>#DIV/0!</v>
      </c>
      <c r="AB378" s="14" t="e">
        <f>((AE378-AC378)*(1000/AD378))*1000</f>
        <v>#DIV/0!</v>
      </c>
      <c r="AF378" s="7" t="e">
        <f>#REF!*0.8</f>
        <v>#REF!</v>
      </c>
      <c r="AH378" s="8" t="e">
        <f>((AG378)*(H378/100))</f>
        <v>#DIV/0!</v>
      </c>
      <c r="AI378" s="7" t="e">
        <f>AG378/AH378</f>
        <v>#DIV/0!</v>
      </c>
      <c r="AO378" s="68" t="s">
        <v>1116</v>
      </c>
      <c r="AP378" s="10" t="s">
        <v>121</v>
      </c>
      <c r="AQ378" s="10">
        <v>2E-3</v>
      </c>
      <c r="AR378" s="10">
        <v>0.01</v>
      </c>
      <c r="AS378" s="10">
        <v>5.0000000000000001E-3</v>
      </c>
      <c r="AT378" s="10">
        <v>0.94399999999999995</v>
      </c>
      <c r="AU378" s="10">
        <v>1.9E-2</v>
      </c>
      <c r="AV378" s="10">
        <v>2.2280000000000002</v>
      </c>
      <c r="AW378" s="10">
        <v>3.7999999999999999E-2</v>
      </c>
      <c r="AX378" s="10">
        <v>6.0000000000000001E-3</v>
      </c>
      <c r="AY378" s="10">
        <v>2E-3</v>
      </c>
      <c r="AZ378" s="10">
        <v>1.4550000000000001</v>
      </c>
      <c r="BA378" s="10">
        <v>2.4E-2</v>
      </c>
      <c r="BB378" s="10">
        <v>9.0960000000000001</v>
      </c>
      <c r="BC378" s="10">
        <v>0.152</v>
      </c>
      <c r="BD378" s="10">
        <v>8.9890000000000008</v>
      </c>
      <c r="BE378" s="10">
        <v>0.17499999999999999</v>
      </c>
      <c r="BF378" s="10" t="s">
        <v>121</v>
      </c>
      <c r="BG378" s="10">
        <v>5.0000000000000001E-3</v>
      </c>
      <c r="BH378" s="10">
        <v>2.4140000000000001</v>
      </c>
      <c r="BI378" s="10">
        <v>0.27500000000000002</v>
      </c>
      <c r="BJ378" s="10">
        <v>4.0000000000000001E-3</v>
      </c>
      <c r="BK378" s="10">
        <v>1E-3</v>
      </c>
      <c r="BL378" s="10" t="s">
        <v>121</v>
      </c>
      <c r="BM378" s="10">
        <v>3.0000000000000001E-3</v>
      </c>
      <c r="BN378" s="10">
        <v>1.698</v>
      </c>
      <c r="BO378" s="10">
        <v>5.0999999999999997E-2</v>
      </c>
      <c r="BP378" s="10">
        <v>63.26</v>
      </c>
      <c r="BQ378" s="10">
        <v>0.35199999999999998</v>
      </c>
      <c r="BR378" s="10">
        <v>2.1999999999999999E-2</v>
      </c>
      <c r="BS378" s="10">
        <v>2E-3</v>
      </c>
      <c r="BT378" s="10">
        <v>0.57699999999999996</v>
      </c>
      <c r="BU378" s="10">
        <v>6.4000000000000001E-2</v>
      </c>
      <c r="BV378" s="10" t="s">
        <v>121</v>
      </c>
      <c r="BW378" s="10">
        <v>4.8000000000000001E-2</v>
      </c>
      <c r="BX378" s="10" t="s">
        <v>121</v>
      </c>
      <c r="BY378" s="10">
        <v>1.9E-2</v>
      </c>
      <c r="BZ378" s="10">
        <v>0.106</v>
      </c>
      <c r="CA378" s="10">
        <v>3.1E-2</v>
      </c>
      <c r="CB378" s="10" t="s">
        <v>121</v>
      </c>
      <c r="CC378" s="10">
        <v>2.7240000000000002</v>
      </c>
      <c r="CD378" s="10">
        <v>0.10199999999999999</v>
      </c>
      <c r="CE378" s="10">
        <v>1.4E-2</v>
      </c>
      <c r="CF378" s="10">
        <v>0.51</v>
      </c>
      <c r="CG378" s="10">
        <v>8.0000000000000002E-3</v>
      </c>
      <c r="CH378" s="10" t="s">
        <v>121</v>
      </c>
      <c r="CI378" s="10">
        <v>2E-3</v>
      </c>
      <c r="CJ378" s="10" t="s">
        <v>121</v>
      </c>
      <c r="CK378" s="10">
        <v>0.67300000000000004</v>
      </c>
      <c r="CL378" s="10" t="s">
        <v>121</v>
      </c>
      <c r="CM378" s="10">
        <v>2E-3</v>
      </c>
      <c r="CN378" s="10" t="s">
        <v>121</v>
      </c>
      <c r="CO378" s="10">
        <v>2E-3</v>
      </c>
      <c r="CP378" s="10">
        <v>1.0680000000000001</v>
      </c>
      <c r="CQ378" s="10">
        <v>3.4000000000000002E-2</v>
      </c>
      <c r="CR378" s="10" t="s">
        <v>121</v>
      </c>
      <c r="CS378" s="10">
        <v>2E-3</v>
      </c>
      <c r="CT378" s="10" t="s">
        <v>121</v>
      </c>
      <c r="CU378" s="10">
        <v>17.847000000000001</v>
      </c>
      <c r="CV378" s="10">
        <v>4.2999999999999997E-2</v>
      </c>
      <c r="CW378" s="10">
        <v>1E-3</v>
      </c>
      <c r="CX378" s="10">
        <v>9.7000000000000003E-2</v>
      </c>
      <c r="CY378" s="10">
        <v>0.03</v>
      </c>
      <c r="CZ378" s="10" t="s">
        <v>121</v>
      </c>
      <c r="DA378" s="10">
        <v>2E-3</v>
      </c>
      <c r="DB378" s="10" t="s">
        <v>121</v>
      </c>
      <c r="DC378" s="10">
        <v>1.7999999999999999E-2</v>
      </c>
      <c r="DD378" s="10" t="s">
        <v>121</v>
      </c>
      <c r="DE378" s="10">
        <v>3.9E-2</v>
      </c>
      <c r="DF378" s="10">
        <v>5.0250000000000004</v>
      </c>
      <c r="DG378" s="10">
        <v>8.4000000000000005E-2</v>
      </c>
      <c r="DH378" s="10">
        <v>0.14499999999999999</v>
      </c>
      <c r="DI378" s="98">
        <v>3.0000000000000001E-3</v>
      </c>
      <c r="DJ378" s="10" t="s">
        <v>121</v>
      </c>
      <c r="DK378" s="10">
        <v>2E-3</v>
      </c>
      <c r="DL378" s="61" t="str">
        <f t="shared" si="7"/>
        <v>Anlieferung 7-5</v>
      </c>
    </row>
    <row r="379" spans="1:132">
      <c r="A379" s="11">
        <v>44593</v>
      </c>
      <c r="B379" s="64" t="s">
        <v>215</v>
      </c>
      <c r="C379" s="25" t="s">
        <v>128</v>
      </c>
      <c r="H379" s="3" t="e">
        <f>((F379)/(E379/100))</f>
        <v>#DIV/0!</v>
      </c>
      <c r="I379" s="4" t="e">
        <f>E379/F379</f>
        <v>#DIV/0!</v>
      </c>
      <c r="J379" s="4" t="e">
        <f>100/G379</f>
        <v>#DIV/0!</v>
      </c>
      <c r="N379" s="37" t="e">
        <f>M379/(K379/100)</f>
        <v>#DIV/0!</v>
      </c>
      <c r="O379" s="37" t="e">
        <f>N379/J379</f>
        <v>#DIV/0!</v>
      </c>
      <c r="P379" s="5" t="e">
        <f>M379/(L379/100)</f>
        <v>#DIV/0!</v>
      </c>
      <c r="Q379" s="5" t="e">
        <f>P379*I379</f>
        <v>#DIV/0!</v>
      </c>
      <c r="U379" s="15" t="e">
        <f>100-(T379-R379)/S379*100</f>
        <v>#DIV/0!</v>
      </c>
      <c r="AB379" s="14" t="e">
        <f>((AE379-AC379)*(1000/AD379))*1000</f>
        <v>#DIV/0!</v>
      </c>
      <c r="AF379" s="7" t="e">
        <f>#REF!*0.8</f>
        <v>#REF!</v>
      </c>
      <c r="AH379" s="8" t="e">
        <f>((AG379)*(H379/100))</f>
        <v>#DIV/0!</v>
      </c>
      <c r="AI379" s="7" t="e">
        <f>AG379/AH379</f>
        <v>#DIV/0!</v>
      </c>
      <c r="AO379" s="68" t="s">
        <v>215</v>
      </c>
      <c r="AP379" s="10" t="s">
        <v>121</v>
      </c>
      <c r="AQ379" s="10">
        <v>3.0000000000000001E-3</v>
      </c>
      <c r="AR379" s="10">
        <v>3.4000000000000002E-2</v>
      </c>
      <c r="AS379" s="10">
        <v>8.9999999999999993E-3</v>
      </c>
      <c r="AT379" s="10" t="s">
        <v>121</v>
      </c>
      <c r="AU379" s="10">
        <v>8.0000000000000002E-3</v>
      </c>
      <c r="AV379" s="10">
        <v>8.8140000000000001</v>
      </c>
      <c r="AW379" s="10">
        <v>0.14499999999999999</v>
      </c>
      <c r="AX379" s="10">
        <v>8.9999999999999993E-3</v>
      </c>
      <c r="AY379" s="10">
        <v>4.0000000000000001E-3</v>
      </c>
      <c r="AZ379" s="10">
        <v>2.113</v>
      </c>
      <c r="BA379" s="10">
        <v>2.7E-2</v>
      </c>
      <c r="BB379" s="10">
        <v>0.22500000000000001</v>
      </c>
      <c r="BC379" s="10">
        <v>8.9999999999999993E-3</v>
      </c>
      <c r="BD379" s="10">
        <v>24.181999999999999</v>
      </c>
      <c r="BE379" s="10">
        <v>0.24299999999999999</v>
      </c>
      <c r="BF379" s="10" t="s">
        <v>121</v>
      </c>
      <c r="BG379" s="10">
        <v>7.0000000000000001E-3</v>
      </c>
      <c r="BH379" s="10">
        <v>13.023999999999999</v>
      </c>
      <c r="BI379" s="10">
        <v>0.67200000000000004</v>
      </c>
      <c r="BJ379" s="10">
        <v>5.0000000000000001E-3</v>
      </c>
      <c r="BK379" s="10">
        <v>2E-3</v>
      </c>
      <c r="BL379" s="10">
        <v>5.0000000000000001E-3</v>
      </c>
      <c r="BM379" s="10">
        <v>3.0000000000000001E-3</v>
      </c>
      <c r="BN379" s="10">
        <v>1.464</v>
      </c>
      <c r="BO379" s="10">
        <v>4.4999999999999998E-2</v>
      </c>
      <c r="BP379" s="10">
        <v>27.398</v>
      </c>
      <c r="BQ379" s="10">
        <v>0.80100000000000005</v>
      </c>
      <c r="BR379" s="10">
        <v>1.2999999999999999E-2</v>
      </c>
      <c r="BS379" s="10">
        <v>2E-3</v>
      </c>
      <c r="BT379" s="10">
        <v>1.117</v>
      </c>
      <c r="BU379" s="10">
        <v>9.9000000000000005E-2</v>
      </c>
      <c r="BV379" s="10">
        <v>7.0999999999999994E-2</v>
      </c>
      <c r="BW379" s="10">
        <v>3.0000000000000001E-3</v>
      </c>
      <c r="BX379" s="10">
        <v>7.5999999999999998E-2</v>
      </c>
      <c r="BY379" s="10">
        <v>2.4E-2</v>
      </c>
      <c r="BZ379" s="10">
        <v>0.18</v>
      </c>
      <c r="CA379" s="10">
        <v>4.9000000000000002E-2</v>
      </c>
      <c r="CB379" s="10">
        <v>7.0590000000000002</v>
      </c>
      <c r="CC379" s="10">
        <v>2.5790000000000002</v>
      </c>
      <c r="CD379" s="10">
        <v>0.23300000000000001</v>
      </c>
      <c r="CE379" s="10">
        <v>1.9E-2</v>
      </c>
      <c r="CF379" s="10">
        <v>2E-3</v>
      </c>
      <c r="CG379" s="10">
        <v>1E-3</v>
      </c>
      <c r="CH379" s="10" t="s">
        <v>121</v>
      </c>
      <c r="CI379" s="10">
        <v>2E-3</v>
      </c>
      <c r="CJ379" s="10">
        <v>0.40200000000000002</v>
      </c>
      <c r="CK379" s="10">
        <v>2.1000000000000001E-2</v>
      </c>
      <c r="CL379" s="10" t="s">
        <v>121</v>
      </c>
      <c r="CM379" s="10">
        <v>2E-3</v>
      </c>
      <c r="CN379" s="10" t="s">
        <v>121</v>
      </c>
      <c r="CO379" s="10">
        <v>2E-3</v>
      </c>
      <c r="CP379" s="10">
        <v>1.4039999999999999</v>
      </c>
      <c r="CQ379" s="10">
        <v>1.4E-2</v>
      </c>
      <c r="CR379" s="10" t="s">
        <v>121</v>
      </c>
      <c r="CS379" s="10">
        <v>2E-3</v>
      </c>
      <c r="CT379" s="10">
        <v>2.6709999999999998</v>
      </c>
      <c r="CU379" s="10">
        <v>7.1999999999999995E-2</v>
      </c>
      <c r="CV379" s="10">
        <v>3.4000000000000002E-2</v>
      </c>
      <c r="CW379" s="10">
        <v>1E-3</v>
      </c>
      <c r="CX379" s="10">
        <v>0.255</v>
      </c>
      <c r="CY379" s="10">
        <v>3.9E-2</v>
      </c>
      <c r="CZ379" s="10" t="s">
        <v>121</v>
      </c>
      <c r="DA379" s="10">
        <v>2E-3</v>
      </c>
      <c r="DB379" s="10" t="s">
        <v>121</v>
      </c>
      <c r="DC379" s="10">
        <v>0.04</v>
      </c>
      <c r="DD379" s="10" t="s">
        <v>121</v>
      </c>
      <c r="DE379" s="10">
        <v>6.8000000000000005E-2</v>
      </c>
      <c r="DF379" s="10">
        <v>9.1750000000000007</v>
      </c>
      <c r="DG379" s="10">
        <v>0.122</v>
      </c>
      <c r="DH379" s="10">
        <v>2.5999999999999999E-2</v>
      </c>
      <c r="DI379" s="98">
        <v>1E-3</v>
      </c>
      <c r="DJ379" s="10" t="s">
        <v>121</v>
      </c>
      <c r="DK379" s="10">
        <v>2E-3</v>
      </c>
      <c r="DL379" s="61" t="str">
        <f t="shared" si="7"/>
        <v>Anlieferung 7-6</v>
      </c>
    </row>
    <row r="380" spans="1:132">
      <c r="A380" s="11">
        <v>44593</v>
      </c>
      <c r="B380" s="64" t="s">
        <v>1117</v>
      </c>
      <c r="C380" s="25" t="s">
        <v>128</v>
      </c>
      <c r="H380" s="3" t="e">
        <f>((F380)/(E380/100))</f>
        <v>#DIV/0!</v>
      </c>
      <c r="I380" s="4" t="e">
        <f>E380/F380</f>
        <v>#DIV/0!</v>
      </c>
      <c r="J380" s="4" t="e">
        <f>100/G380</f>
        <v>#DIV/0!</v>
      </c>
      <c r="N380" s="37" t="e">
        <f>M380/(K380/100)</f>
        <v>#DIV/0!</v>
      </c>
      <c r="O380" s="37" t="e">
        <f>N380/J380</f>
        <v>#DIV/0!</v>
      </c>
      <c r="P380" s="5" t="e">
        <f>M380/(L380/100)</f>
        <v>#DIV/0!</v>
      </c>
      <c r="Q380" s="5" t="e">
        <f>P380*I380</f>
        <v>#DIV/0!</v>
      </c>
      <c r="U380" s="15" t="e">
        <f>100-(T380-R380)/S380*100</f>
        <v>#DIV/0!</v>
      </c>
      <c r="AB380" s="14" t="e">
        <f>((AE380-AC380)*(1000/AD380))*1000</f>
        <v>#DIV/0!</v>
      </c>
      <c r="AF380" s="7" t="e">
        <f>#REF!*0.8</f>
        <v>#REF!</v>
      </c>
      <c r="AH380" s="8" t="e">
        <f>((AG380)*(H380/100))</f>
        <v>#DIV/0!</v>
      </c>
      <c r="AI380" s="7" t="e">
        <f>AG380/AH380</f>
        <v>#DIV/0!</v>
      </c>
      <c r="AO380" s="68" t="s">
        <v>1117</v>
      </c>
      <c r="AP380" s="10">
        <v>1.0999999999999999E-2</v>
      </c>
      <c r="AQ380" s="10">
        <v>2E-3</v>
      </c>
      <c r="AR380" s="10">
        <v>5.3999999999999999E-2</v>
      </c>
      <c r="AS380" s="10">
        <v>8.9999999999999993E-3</v>
      </c>
      <c r="AT380" s="10" t="s">
        <v>121</v>
      </c>
      <c r="AU380" s="10">
        <v>8.0000000000000002E-3</v>
      </c>
      <c r="AV380" s="10">
        <v>6.0430000000000001</v>
      </c>
      <c r="AW380" s="10">
        <v>0.188</v>
      </c>
      <c r="AX380" s="10" t="s">
        <v>121</v>
      </c>
      <c r="AY380" s="10">
        <v>7.0000000000000001E-3</v>
      </c>
      <c r="AZ380" s="10">
        <v>9.6000000000000002E-2</v>
      </c>
      <c r="BA380" s="10">
        <v>0.01</v>
      </c>
      <c r="BB380" s="10">
        <v>8.5210000000000008</v>
      </c>
      <c r="BC380" s="10">
        <v>0.154</v>
      </c>
      <c r="BD380" s="10">
        <v>0.93700000000000006</v>
      </c>
      <c r="BE380" s="10">
        <v>2.9000000000000001E-2</v>
      </c>
      <c r="BF380" s="10" t="s">
        <v>121</v>
      </c>
      <c r="BG380" s="10">
        <v>1.4E-2</v>
      </c>
      <c r="BH380" s="10">
        <v>4.8280000000000003</v>
      </c>
      <c r="BI380" s="10">
        <v>0.68</v>
      </c>
      <c r="BJ380" s="10" t="s">
        <v>121</v>
      </c>
      <c r="BK380" s="10">
        <v>3.0000000000000001E-3</v>
      </c>
      <c r="BL380" s="10" t="s">
        <v>121</v>
      </c>
      <c r="BM380" s="10">
        <v>5.0000000000000001E-3</v>
      </c>
      <c r="BN380" s="10">
        <v>21.600999999999999</v>
      </c>
      <c r="BO380" s="10">
        <v>1.23</v>
      </c>
      <c r="BP380" s="10">
        <v>29.606999999999999</v>
      </c>
      <c r="BQ380" s="10">
        <v>0.97299999999999998</v>
      </c>
      <c r="BR380" s="10">
        <v>1.2E-2</v>
      </c>
      <c r="BS380" s="10">
        <v>2E-3</v>
      </c>
      <c r="BT380" s="10">
        <v>2.2989999999999999</v>
      </c>
      <c r="BU380" s="10">
        <v>0.15</v>
      </c>
      <c r="BV380" s="10" t="s">
        <v>121</v>
      </c>
      <c r="BW380" s="10">
        <v>0.105</v>
      </c>
      <c r="BX380" s="10" t="s">
        <v>121</v>
      </c>
      <c r="BY380" s="10">
        <v>1.2E-2</v>
      </c>
      <c r="BZ380" s="10">
        <v>1.2130000000000001</v>
      </c>
      <c r="CA380" s="10">
        <v>8.2000000000000003E-2</v>
      </c>
      <c r="CB380" s="10">
        <v>13.396000000000001</v>
      </c>
      <c r="CC380" s="10">
        <v>3.9780000000000002</v>
      </c>
      <c r="CD380" s="10">
        <v>0.32300000000000001</v>
      </c>
      <c r="CE380" s="10">
        <v>0.02</v>
      </c>
      <c r="CF380" s="10" t="s">
        <v>121</v>
      </c>
      <c r="CG380" s="10">
        <v>4.0000000000000001E-3</v>
      </c>
      <c r="CH380" s="10">
        <v>4.0000000000000001E-3</v>
      </c>
      <c r="CI380" s="10">
        <v>1E-3</v>
      </c>
      <c r="CJ380" s="10" t="s">
        <v>121</v>
      </c>
      <c r="CK380" s="10">
        <v>1.22</v>
      </c>
      <c r="CL380" s="10" t="s">
        <v>121</v>
      </c>
      <c r="CM380" s="10">
        <v>2E-3</v>
      </c>
      <c r="CN380" s="10">
        <v>4.0000000000000001E-3</v>
      </c>
      <c r="CO380" s="10">
        <v>1E-3</v>
      </c>
      <c r="CP380" s="10">
        <v>1.883</v>
      </c>
      <c r="CQ380" s="10">
        <v>0.13800000000000001</v>
      </c>
      <c r="CR380" s="10" t="s">
        <v>121</v>
      </c>
      <c r="CS380" s="10">
        <v>2E-3</v>
      </c>
      <c r="CT380" s="10" t="s">
        <v>121</v>
      </c>
      <c r="CU380" s="10">
        <v>31.89</v>
      </c>
      <c r="CV380" s="10">
        <v>0.499</v>
      </c>
      <c r="CW380" s="10">
        <v>1.2999999999999999E-2</v>
      </c>
      <c r="CX380" s="10">
        <v>1.8129999999999999</v>
      </c>
      <c r="CY380" s="10">
        <v>9.9000000000000005E-2</v>
      </c>
      <c r="CZ380" s="10" t="s">
        <v>121</v>
      </c>
      <c r="DA380" s="10">
        <v>3.0000000000000001E-3</v>
      </c>
      <c r="DB380" s="10" t="s">
        <v>121</v>
      </c>
      <c r="DC380" s="10">
        <v>0.05</v>
      </c>
      <c r="DD380" s="10">
        <v>0.22</v>
      </c>
      <c r="DE380" s="10">
        <v>0.03</v>
      </c>
      <c r="DF380" s="10">
        <v>3.9239999999999999</v>
      </c>
      <c r="DG380" s="10">
        <v>7.5999999999999998E-2</v>
      </c>
      <c r="DH380" s="10">
        <v>2.7080000000000002</v>
      </c>
      <c r="DI380" s="98">
        <v>7.0999999999999994E-2</v>
      </c>
      <c r="DJ380" s="10" t="s">
        <v>121</v>
      </c>
      <c r="DK380" s="10">
        <v>2E-3</v>
      </c>
      <c r="DL380" s="61" t="str">
        <f t="shared" si="7"/>
        <v>Anlieferung 7-7</v>
      </c>
    </row>
    <row r="381" spans="1:132">
      <c r="A381" s="11">
        <v>44593</v>
      </c>
      <c r="B381" s="64" t="s">
        <v>1118</v>
      </c>
      <c r="C381" s="25" t="s">
        <v>128</v>
      </c>
      <c r="H381" s="3" t="e">
        <f>((F381)/(E381/100))</f>
        <v>#DIV/0!</v>
      </c>
      <c r="I381" s="4" t="e">
        <f>E381/F381</f>
        <v>#DIV/0!</v>
      </c>
      <c r="J381" s="4" t="e">
        <f>100/G381</f>
        <v>#DIV/0!</v>
      </c>
      <c r="N381" s="37" t="e">
        <f>M381/(K381/100)</f>
        <v>#DIV/0!</v>
      </c>
      <c r="O381" s="37" t="e">
        <f>N381/J381</f>
        <v>#DIV/0!</v>
      </c>
      <c r="P381" s="5" t="e">
        <f>M381/(L381/100)</f>
        <v>#DIV/0!</v>
      </c>
      <c r="Q381" s="5" t="e">
        <f>P381*I381</f>
        <v>#DIV/0!</v>
      </c>
      <c r="U381" s="15" t="e">
        <f>100-(T381-R381)/S381*100</f>
        <v>#DIV/0!</v>
      </c>
      <c r="AB381" s="14" t="e">
        <f>((AE381-AC381)*(1000/AD381))*1000</f>
        <v>#DIV/0!</v>
      </c>
      <c r="AF381" s="7" t="e">
        <f>#REF!*0.8</f>
        <v>#REF!</v>
      </c>
      <c r="AH381" s="8" t="e">
        <f>((AG381)*(H381/100))</f>
        <v>#DIV/0!</v>
      </c>
      <c r="AI381" s="7" t="e">
        <f>AG381/AH381</f>
        <v>#DIV/0!</v>
      </c>
      <c r="AO381" s="68" t="s">
        <v>1118</v>
      </c>
      <c r="AP381" s="10" t="s">
        <v>121</v>
      </c>
      <c r="AQ381" s="10">
        <v>4.0000000000000001E-3</v>
      </c>
      <c r="AR381" s="10">
        <v>1.7999999999999999E-2</v>
      </c>
      <c r="AS381" s="10">
        <v>8.9999999999999993E-3</v>
      </c>
      <c r="AT381" s="10" t="s">
        <v>121</v>
      </c>
      <c r="AU381" s="10">
        <v>0.01</v>
      </c>
      <c r="AV381" s="10">
        <v>9.1690000000000005</v>
      </c>
      <c r="AW381" s="10">
        <v>0.65500000000000003</v>
      </c>
      <c r="AX381" s="10" t="s">
        <v>121</v>
      </c>
      <c r="AY381" s="10">
        <v>0.01</v>
      </c>
      <c r="AZ381" s="10">
        <v>0.26600000000000001</v>
      </c>
      <c r="BA381" s="10">
        <v>8.9999999999999993E-3</v>
      </c>
      <c r="BB381" s="10">
        <v>14.073</v>
      </c>
      <c r="BC381" s="10">
        <v>0.23499999999999999</v>
      </c>
      <c r="BD381" s="10">
        <v>14.196</v>
      </c>
      <c r="BE381" s="10">
        <v>0.17499999999999999</v>
      </c>
      <c r="BF381" s="10" t="s">
        <v>121</v>
      </c>
      <c r="BG381" s="10">
        <v>1.2E-2</v>
      </c>
      <c r="BH381" s="10">
        <v>7.0670000000000002</v>
      </c>
      <c r="BI381" s="10">
        <v>0.81200000000000006</v>
      </c>
      <c r="BJ381" s="10" t="s">
        <v>121</v>
      </c>
      <c r="BK381" s="10">
        <v>4.0000000000000001E-3</v>
      </c>
      <c r="BL381" s="10" t="s">
        <v>121</v>
      </c>
      <c r="BM381" s="10">
        <v>6.0000000000000001E-3</v>
      </c>
      <c r="BN381" s="10">
        <v>1.25</v>
      </c>
      <c r="BO381" s="10">
        <v>0.125</v>
      </c>
      <c r="BP381" s="10">
        <v>28.774000000000001</v>
      </c>
      <c r="BQ381" s="10">
        <v>0.97399999999999998</v>
      </c>
      <c r="BR381" s="10">
        <v>0.14699999999999999</v>
      </c>
      <c r="BS381" s="10">
        <v>7.0000000000000001E-3</v>
      </c>
      <c r="BT381" s="10">
        <v>1.0029999999999999</v>
      </c>
      <c r="BU381" s="10">
        <v>9.5000000000000001E-2</v>
      </c>
      <c r="BV381" s="10" t="s">
        <v>121</v>
      </c>
      <c r="BW381" s="10">
        <v>0.111</v>
      </c>
      <c r="BX381" s="10" t="s">
        <v>121</v>
      </c>
      <c r="BY381" s="10">
        <v>0.03</v>
      </c>
      <c r="BZ381" s="10">
        <v>0.54200000000000004</v>
      </c>
      <c r="CA381" s="10">
        <v>5.1999999999999998E-2</v>
      </c>
      <c r="CB381" s="10">
        <v>14.835000000000001</v>
      </c>
      <c r="CC381" s="10">
        <v>3.847</v>
      </c>
      <c r="CD381" s="10">
        <v>0.11899999999999999</v>
      </c>
      <c r="CE381" s="10">
        <v>1.4E-2</v>
      </c>
      <c r="CF381" s="10" t="s">
        <v>121</v>
      </c>
      <c r="CG381" s="10">
        <v>6.0000000000000001E-3</v>
      </c>
      <c r="CH381" s="10">
        <v>2E-3</v>
      </c>
      <c r="CI381" s="10">
        <v>1E-3</v>
      </c>
      <c r="CJ381" s="10" t="s">
        <v>121</v>
      </c>
      <c r="CK381" s="10">
        <v>1.278</v>
      </c>
      <c r="CL381" s="10" t="s">
        <v>121</v>
      </c>
      <c r="CM381" s="10">
        <v>2E-3</v>
      </c>
      <c r="CN381" s="10">
        <v>3.0000000000000001E-3</v>
      </c>
      <c r="CO381" s="10">
        <v>1E-3</v>
      </c>
      <c r="CP381" s="10">
        <v>1.327</v>
      </c>
      <c r="CQ381" s="10">
        <v>5.8999999999999997E-2</v>
      </c>
      <c r="CR381" s="10" t="s">
        <v>121</v>
      </c>
      <c r="CS381" s="10">
        <v>2E-3</v>
      </c>
      <c r="CT381" s="10" t="s">
        <v>121</v>
      </c>
      <c r="CU381" s="10">
        <v>31.908999999999999</v>
      </c>
      <c r="CV381" s="10">
        <v>2.7E-2</v>
      </c>
      <c r="CW381" s="10">
        <v>2E-3</v>
      </c>
      <c r="CX381" s="10">
        <v>0.72499999999999998</v>
      </c>
      <c r="CY381" s="10">
        <v>3.5000000000000003E-2</v>
      </c>
      <c r="CZ381" s="10" t="s">
        <v>121</v>
      </c>
      <c r="DA381" s="10">
        <v>3.0000000000000001E-3</v>
      </c>
      <c r="DB381" s="10" t="s">
        <v>121</v>
      </c>
      <c r="DC381" s="10">
        <v>2.1999999999999999E-2</v>
      </c>
      <c r="DD381" s="10" t="s">
        <v>121</v>
      </c>
      <c r="DE381" s="10">
        <v>2.8000000000000001E-2</v>
      </c>
      <c r="DF381" s="10">
        <v>1.7989999999999999</v>
      </c>
      <c r="DG381" s="10">
        <v>3.5999999999999997E-2</v>
      </c>
      <c r="DH381" s="10">
        <v>4.641</v>
      </c>
      <c r="DI381" s="98">
        <v>0.21199999999999999</v>
      </c>
      <c r="DJ381" s="10" t="s">
        <v>121</v>
      </c>
      <c r="DK381" s="10">
        <v>2E-3</v>
      </c>
      <c r="DL381" s="61" t="str">
        <f t="shared" si="7"/>
        <v>Anlieferung 7-8</v>
      </c>
    </row>
    <row r="382" spans="1:132">
      <c r="A382" s="11">
        <v>44593</v>
      </c>
      <c r="B382" s="64" t="s">
        <v>1119</v>
      </c>
      <c r="C382" s="25" t="s">
        <v>128</v>
      </c>
      <c r="H382" s="3" t="e">
        <f>((F382)/(E382/100))</f>
        <v>#DIV/0!</v>
      </c>
      <c r="I382" s="4" t="e">
        <f>E382/F382</f>
        <v>#DIV/0!</v>
      </c>
      <c r="J382" s="4" t="e">
        <f>100/G382</f>
        <v>#DIV/0!</v>
      </c>
      <c r="N382" s="37" t="e">
        <f>M382/(K382/100)</f>
        <v>#DIV/0!</v>
      </c>
      <c r="O382" s="37" t="e">
        <f>N382/J382</f>
        <v>#DIV/0!</v>
      </c>
      <c r="P382" s="5" t="e">
        <f>M382/(L382/100)</f>
        <v>#DIV/0!</v>
      </c>
      <c r="Q382" s="5" t="e">
        <f>P382*I382</f>
        <v>#DIV/0!</v>
      </c>
      <c r="U382" s="15" t="e">
        <f>100-(T382-R382)/S382*100</f>
        <v>#DIV/0!</v>
      </c>
      <c r="AB382" s="14" t="e">
        <f>((AE382-AC382)*(1000/AD382))*1000</f>
        <v>#DIV/0!</v>
      </c>
      <c r="AF382" s="7" t="e">
        <f>#REF!*0.8</f>
        <v>#REF!</v>
      </c>
      <c r="AH382" s="8" t="e">
        <f>((AG382)*(H382/100))</f>
        <v>#DIV/0!</v>
      </c>
      <c r="AI382" s="7" t="e">
        <f>AG382/AH382</f>
        <v>#DIV/0!</v>
      </c>
      <c r="AO382" s="68" t="s">
        <v>1119</v>
      </c>
      <c r="AP382" s="10" t="s">
        <v>121</v>
      </c>
      <c r="AQ382" s="10">
        <v>2E-3</v>
      </c>
      <c r="AR382" s="10">
        <v>3.5999999999999997E-2</v>
      </c>
      <c r="AS382" s="10">
        <v>7.0000000000000001E-3</v>
      </c>
      <c r="AT382" s="10">
        <v>4.2999999999999997E-2</v>
      </c>
      <c r="AU382" s="10">
        <v>5.0000000000000001E-3</v>
      </c>
      <c r="AV382" s="10">
        <v>3.0640000000000001</v>
      </c>
      <c r="AW382" s="10">
        <v>5.7000000000000002E-2</v>
      </c>
      <c r="AX382" s="10">
        <v>5.0000000000000001E-3</v>
      </c>
      <c r="AY382" s="10">
        <v>2E-3</v>
      </c>
      <c r="AZ382" s="10">
        <v>0.54700000000000004</v>
      </c>
      <c r="BA382" s="10">
        <v>1.0999999999999999E-2</v>
      </c>
      <c r="BB382" s="10">
        <v>12.569000000000001</v>
      </c>
      <c r="BC382" s="10">
        <v>0.216</v>
      </c>
      <c r="BD382" s="10">
        <v>24.812000000000001</v>
      </c>
      <c r="BE382" s="10">
        <v>0.436</v>
      </c>
      <c r="BF382" s="10" t="s">
        <v>121</v>
      </c>
      <c r="BG382" s="10">
        <v>6.0000000000000001E-3</v>
      </c>
      <c r="BH382" s="10">
        <v>1.9630000000000001</v>
      </c>
      <c r="BI382" s="10">
        <v>0.32900000000000001</v>
      </c>
      <c r="BJ382" s="10">
        <v>7.0000000000000001E-3</v>
      </c>
      <c r="BK382" s="10">
        <v>1E-3</v>
      </c>
      <c r="BL382" s="10" t="s">
        <v>121</v>
      </c>
      <c r="BM382" s="10">
        <v>3.0000000000000001E-3</v>
      </c>
      <c r="BN382" s="10">
        <v>2.5619999999999998</v>
      </c>
      <c r="BO382" s="10">
        <v>7.9000000000000001E-2</v>
      </c>
      <c r="BP382" s="10">
        <v>47.826000000000001</v>
      </c>
      <c r="BQ382" s="10">
        <v>0.52300000000000002</v>
      </c>
      <c r="BR382" s="10">
        <v>0.02</v>
      </c>
      <c r="BS382" s="10">
        <v>2E-3</v>
      </c>
      <c r="BT382" s="10">
        <v>0.36299999999999999</v>
      </c>
      <c r="BU382" s="10">
        <v>5.3999999999999999E-2</v>
      </c>
      <c r="BV382" s="10" t="s">
        <v>121</v>
      </c>
      <c r="BW382" s="10">
        <v>0.08</v>
      </c>
      <c r="BX382" s="10" t="s">
        <v>121</v>
      </c>
      <c r="BY382" s="10">
        <v>3.1E-2</v>
      </c>
      <c r="BZ382" s="10">
        <v>0.11799999999999999</v>
      </c>
      <c r="CA382" s="10">
        <v>3.2000000000000001E-2</v>
      </c>
      <c r="CB382" s="10" t="s">
        <v>121</v>
      </c>
      <c r="CC382" s="10">
        <v>3.5350000000000001</v>
      </c>
      <c r="CD382" s="10">
        <v>0.254</v>
      </c>
      <c r="CE382" s="10">
        <v>1.4999999999999999E-2</v>
      </c>
      <c r="CF382" s="10" t="s">
        <v>121</v>
      </c>
      <c r="CG382" s="10">
        <v>2E-3</v>
      </c>
      <c r="CH382" s="10" t="s">
        <v>121</v>
      </c>
      <c r="CI382" s="10">
        <v>2E-3</v>
      </c>
      <c r="CJ382" s="10" t="s">
        <v>121</v>
      </c>
      <c r="CK382" s="10">
        <v>0.78500000000000003</v>
      </c>
      <c r="CL382" s="10" t="s">
        <v>121</v>
      </c>
      <c r="CM382" s="10">
        <v>2E-3</v>
      </c>
      <c r="CN382" s="10" t="s">
        <v>121</v>
      </c>
      <c r="CO382" s="10">
        <v>2E-3</v>
      </c>
      <c r="CP382" s="10">
        <v>0.67600000000000005</v>
      </c>
      <c r="CQ382" s="10">
        <v>2.8000000000000001E-2</v>
      </c>
      <c r="CR382" s="10" t="s">
        <v>121</v>
      </c>
      <c r="CS382" s="10">
        <v>2E-3</v>
      </c>
      <c r="CT382" s="10" t="s">
        <v>121</v>
      </c>
      <c r="CU382" s="10">
        <v>18.725000000000001</v>
      </c>
      <c r="CV382" s="10">
        <v>6.5000000000000002E-2</v>
      </c>
      <c r="CW382" s="10">
        <v>2E-3</v>
      </c>
      <c r="CX382" s="10">
        <v>0.161</v>
      </c>
      <c r="CY382" s="10">
        <v>2.7E-2</v>
      </c>
      <c r="CZ382" s="10" t="s">
        <v>121</v>
      </c>
      <c r="DA382" s="10">
        <v>2E-3</v>
      </c>
      <c r="DB382" s="10" t="s">
        <v>121</v>
      </c>
      <c r="DC382" s="10">
        <v>2.1999999999999999E-2</v>
      </c>
      <c r="DD382" s="10" t="s">
        <v>121</v>
      </c>
      <c r="DE382" s="10">
        <v>4.2999999999999997E-2</v>
      </c>
      <c r="DF382" s="10">
        <v>1.885</v>
      </c>
      <c r="DG382" s="10">
        <v>3.5999999999999997E-2</v>
      </c>
      <c r="DH382" s="10">
        <v>0.29599999999999999</v>
      </c>
      <c r="DI382" s="98">
        <v>5.0000000000000001E-3</v>
      </c>
      <c r="DJ382" s="10" t="s">
        <v>121</v>
      </c>
      <c r="DK382" s="10">
        <v>2E-3</v>
      </c>
      <c r="DL382" s="61" t="str">
        <f t="shared" si="7"/>
        <v>Anlieferung 7-9</v>
      </c>
    </row>
    <row r="383" spans="1:132">
      <c r="A383" s="11">
        <v>44593</v>
      </c>
      <c r="B383" s="64" t="s">
        <v>1120</v>
      </c>
      <c r="C383" s="25" t="s">
        <v>128</v>
      </c>
      <c r="H383" s="3" t="e">
        <f>((F383)/(E383/100))</f>
        <v>#DIV/0!</v>
      </c>
      <c r="I383" s="4" t="e">
        <f>E383/F383</f>
        <v>#DIV/0!</v>
      </c>
      <c r="J383" s="4" t="e">
        <f>100/G383</f>
        <v>#DIV/0!</v>
      </c>
      <c r="N383" s="37" t="e">
        <f>M383/(K383/100)</f>
        <v>#DIV/0!</v>
      </c>
      <c r="O383" s="37" t="e">
        <f>N383/J383</f>
        <v>#DIV/0!</v>
      </c>
      <c r="P383" s="5" t="e">
        <f>M383/(L383/100)</f>
        <v>#DIV/0!</v>
      </c>
      <c r="Q383" s="5" t="e">
        <f>P383*I383</f>
        <v>#DIV/0!</v>
      </c>
      <c r="U383" s="15" t="e">
        <f>100-(T383-R383)/S383*100</f>
        <v>#DIV/0!</v>
      </c>
      <c r="AB383" s="14" t="e">
        <f>((AE383-AC383)*(1000/AD383))*1000</f>
        <v>#DIV/0!</v>
      </c>
      <c r="AF383" s="7" t="e">
        <f>#REF!*0.8</f>
        <v>#REF!</v>
      </c>
      <c r="AH383" s="8" t="e">
        <f>((AG383)*(H383/100))</f>
        <v>#DIV/0!</v>
      </c>
      <c r="AI383" s="7" t="e">
        <f>AG383/AH383</f>
        <v>#DIV/0!</v>
      </c>
      <c r="AO383" s="68" t="s">
        <v>1120</v>
      </c>
      <c r="AP383" s="10">
        <v>3.2000000000000001E-2</v>
      </c>
      <c r="AQ383" s="10">
        <v>8.0000000000000002E-3</v>
      </c>
      <c r="AR383" s="10">
        <v>2.7E-2</v>
      </c>
      <c r="AS383" s="10">
        <v>8.0000000000000002E-3</v>
      </c>
      <c r="AT383" s="10" t="s">
        <v>121</v>
      </c>
      <c r="AU383" s="10">
        <v>8.0000000000000002E-3</v>
      </c>
      <c r="AV383" s="10">
        <v>2.0619999999999998</v>
      </c>
      <c r="AW383" s="10">
        <v>5.5E-2</v>
      </c>
      <c r="AX383" s="10" t="s">
        <v>121</v>
      </c>
      <c r="AY383" s="10">
        <v>4.0000000000000001E-3</v>
      </c>
      <c r="AZ383" s="10">
        <v>1.9910000000000001</v>
      </c>
      <c r="BA383" s="10">
        <v>3.1E-2</v>
      </c>
      <c r="BB383" s="10">
        <v>37.171999999999997</v>
      </c>
      <c r="BC383" s="10">
        <v>0.57999999999999996</v>
      </c>
      <c r="BD383" s="10">
        <v>13.114000000000001</v>
      </c>
      <c r="BE383" s="10">
        <v>0.11</v>
      </c>
      <c r="BF383" s="10" t="s">
        <v>121</v>
      </c>
      <c r="BG383" s="10">
        <v>2.3E-2</v>
      </c>
      <c r="BH383" s="10">
        <v>7.444</v>
      </c>
      <c r="BI383" s="10">
        <v>0.63400000000000001</v>
      </c>
      <c r="BJ383" s="10">
        <v>0.02</v>
      </c>
      <c r="BK383" s="10">
        <v>7.0000000000000001E-3</v>
      </c>
      <c r="BL383" s="10">
        <v>0.01</v>
      </c>
      <c r="BM383" s="10">
        <v>4.0000000000000001E-3</v>
      </c>
      <c r="BN383" s="10">
        <v>0.13</v>
      </c>
      <c r="BO383" s="10">
        <v>0.02</v>
      </c>
      <c r="BP383" s="10">
        <v>22.524000000000001</v>
      </c>
      <c r="BQ383" s="10">
        <v>1.0549999999999999</v>
      </c>
      <c r="BR383" s="10">
        <v>0.89600000000000002</v>
      </c>
      <c r="BS383" s="10">
        <v>2.5000000000000001E-2</v>
      </c>
      <c r="BT383" s="10">
        <v>1.83</v>
      </c>
      <c r="BU383" s="10">
        <v>0.105</v>
      </c>
      <c r="BV383" s="10">
        <v>7.0999999999999994E-2</v>
      </c>
      <c r="BW383" s="10">
        <v>4.0000000000000001E-3</v>
      </c>
      <c r="BX383" s="10" t="s">
        <v>121</v>
      </c>
      <c r="BY383" s="10">
        <v>2.5000000000000001E-2</v>
      </c>
      <c r="BZ383" s="10" t="s">
        <v>121</v>
      </c>
      <c r="CA383" s="10">
        <v>8.3000000000000004E-2</v>
      </c>
      <c r="CB383" s="10" t="s">
        <v>121</v>
      </c>
      <c r="CC383" s="10">
        <v>7.4749999999999996</v>
      </c>
      <c r="CD383" s="10">
        <v>9.6000000000000002E-2</v>
      </c>
      <c r="CE383" s="10">
        <v>1.7000000000000001E-2</v>
      </c>
      <c r="CF383" s="10">
        <v>0.193</v>
      </c>
      <c r="CG383" s="10">
        <v>6.0000000000000001E-3</v>
      </c>
      <c r="CH383" s="10">
        <v>2E-3</v>
      </c>
      <c r="CI383" s="10">
        <v>1E-3</v>
      </c>
      <c r="CJ383" s="10">
        <v>0.34399999999999997</v>
      </c>
      <c r="CK383" s="10">
        <v>2.1000000000000001E-2</v>
      </c>
      <c r="CL383" s="10" t="s">
        <v>121</v>
      </c>
      <c r="CM383" s="10">
        <v>2E-3</v>
      </c>
      <c r="CN383" s="10">
        <v>3.0000000000000001E-3</v>
      </c>
      <c r="CO383" s="10">
        <v>2E-3</v>
      </c>
      <c r="CP383" s="10">
        <v>1.1679999999999999</v>
      </c>
      <c r="CQ383" s="10">
        <v>1.7000000000000001E-2</v>
      </c>
      <c r="CR383" s="10" t="s">
        <v>121</v>
      </c>
      <c r="CS383" s="10">
        <v>8.9999999999999993E-3</v>
      </c>
      <c r="CT383" s="10">
        <v>3.262</v>
      </c>
      <c r="CU383" s="10">
        <v>8.5000000000000006E-2</v>
      </c>
      <c r="CV383" s="10">
        <v>3.0000000000000001E-3</v>
      </c>
      <c r="CW383" s="10">
        <v>1E-3</v>
      </c>
      <c r="CX383" s="10">
        <v>7.4999999999999997E-2</v>
      </c>
      <c r="CY383" s="10">
        <v>1.7000000000000001E-2</v>
      </c>
      <c r="CZ383" s="10" t="s">
        <v>121</v>
      </c>
      <c r="DA383" s="10">
        <v>5.0000000000000001E-3</v>
      </c>
      <c r="DB383" s="10" t="s">
        <v>121</v>
      </c>
      <c r="DC383" s="10">
        <v>1.6E-2</v>
      </c>
      <c r="DD383" s="10" t="s">
        <v>121</v>
      </c>
      <c r="DE383" s="10">
        <v>5.3999999999999999E-2</v>
      </c>
      <c r="DF383" s="10">
        <v>7.4550000000000001</v>
      </c>
      <c r="DG383" s="10">
        <v>0.124</v>
      </c>
      <c r="DH383" s="10">
        <v>4.7E-2</v>
      </c>
      <c r="DI383" s="98">
        <v>2E-3</v>
      </c>
      <c r="DJ383" s="10" t="s">
        <v>121</v>
      </c>
      <c r="DK383" s="10">
        <v>2E-3</v>
      </c>
      <c r="DL383" s="61" t="str">
        <f t="shared" si="7"/>
        <v>Anlieferung 7-10</v>
      </c>
    </row>
    <row r="384" spans="1:132">
      <c r="A384" s="11">
        <v>44593</v>
      </c>
      <c r="B384" s="64" t="s">
        <v>1121</v>
      </c>
      <c r="C384" s="25" t="s">
        <v>128</v>
      </c>
      <c r="H384" s="3" t="e">
        <f>((F384)/(E384/100))</f>
        <v>#DIV/0!</v>
      </c>
      <c r="I384" s="4" t="e">
        <f>E384/F384</f>
        <v>#DIV/0!</v>
      </c>
      <c r="J384" s="4" t="e">
        <f>100/G384</f>
        <v>#DIV/0!</v>
      </c>
      <c r="N384" s="37" t="e">
        <f>M384/(K384/100)</f>
        <v>#DIV/0!</v>
      </c>
      <c r="O384" s="37" t="e">
        <f>N384/J384</f>
        <v>#DIV/0!</v>
      </c>
      <c r="P384" s="5" t="e">
        <f>M384/(L384/100)</f>
        <v>#DIV/0!</v>
      </c>
      <c r="Q384" s="5" t="e">
        <f>P384*I384</f>
        <v>#DIV/0!</v>
      </c>
      <c r="U384" s="15" t="e">
        <f>100-(T384-R384)/S384*100</f>
        <v>#DIV/0!</v>
      </c>
      <c r="AB384" s="14" t="e">
        <f>((AE384-AC384)*(1000/AD384))*1000</f>
        <v>#DIV/0!</v>
      </c>
      <c r="AF384" s="7" t="e">
        <f>#REF!*0.8</f>
        <v>#REF!</v>
      </c>
      <c r="AH384" s="8" t="e">
        <f>((AG384)*(H384/100))</f>
        <v>#DIV/0!</v>
      </c>
      <c r="AI384" s="7" t="e">
        <f>AG384/AH384</f>
        <v>#DIV/0!</v>
      </c>
      <c r="AO384" s="68" t="s">
        <v>1121</v>
      </c>
      <c r="AP384" s="10">
        <v>6.0000000000000001E-3</v>
      </c>
      <c r="AQ384" s="10">
        <v>2E-3</v>
      </c>
      <c r="AR384" s="10" t="s">
        <v>121</v>
      </c>
      <c r="AS384" s="10">
        <v>0.01</v>
      </c>
      <c r="AT384" s="10">
        <v>0.46100000000000002</v>
      </c>
      <c r="AU384" s="10">
        <v>1.4E-2</v>
      </c>
      <c r="AV384" s="10">
        <v>6.6059999999999999</v>
      </c>
      <c r="AW384" s="10">
        <v>0.13600000000000001</v>
      </c>
      <c r="AX384" s="10">
        <v>1.6E-2</v>
      </c>
      <c r="AY384" s="10">
        <v>3.0000000000000001E-3</v>
      </c>
      <c r="AZ384" s="10">
        <v>1.3280000000000001</v>
      </c>
      <c r="BA384" s="10">
        <v>2.1999999999999999E-2</v>
      </c>
      <c r="BB384" s="10">
        <v>6.7919999999999998</v>
      </c>
      <c r="BC384" s="10">
        <v>0.114</v>
      </c>
      <c r="BD384" s="10">
        <v>9.1280000000000001</v>
      </c>
      <c r="BE384" s="10">
        <v>0.16800000000000001</v>
      </c>
      <c r="BF384" s="10" t="s">
        <v>121</v>
      </c>
      <c r="BG384" s="10">
        <v>6.0000000000000001E-3</v>
      </c>
      <c r="BH384" s="10">
        <v>3.6</v>
      </c>
      <c r="BI384" s="10">
        <v>0.33800000000000002</v>
      </c>
      <c r="BJ384" s="10">
        <v>4.0000000000000001E-3</v>
      </c>
      <c r="BK384" s="10">
        <v>2E-3</v>
      </c>
      <c r="BL384" s="10" t="s">
        <v>121</v>
      </c>
      <c r="BM384" s="10">
        <v>4.0000000000000001E-3</v>
      </c>
      <c r="BN384" s="10">
        <v>1.698</v>
      </c>
      <c r="BO384" s="10">
        <v>7.0999999999999994E-2</v>
      </c>
      <c r="BP384" s="10">
        <v>59.286999999999999</v>
      </c>
      <c r="BQ384" s="10">
        <v>0.43</v>
      </c>
      <c r="BR384" s="10">
        <v>0.129</v>
      </c>
      <c r="BS384" s="10">
        <v>4.0000000000000001E-3</v>
      </c>
      <c r="BT384" s="10">
        <v>0.96499999999999997</v>
      </c>
      <c r="BU384" s="10">
        <v>8.3000000000000004E-2</v>
      </c>
      <c r="BV384" s="10" t="s">
        <v>121</v>
      </c>
      <c r="BW384" s="10">
        <v>0.06</v>
      </c>
      <c r="BX384" s="10" t="s">
        <v>121</v>
      </c>
      <c r="BY384" s="10">
        <v>2.1999999999999999E-2</v>
      </c>
      <c r="BZ384" s="10">
        <v>0.127</v>
      </c>
      <c r="CA384" s="10">
        <v>3.7999999999999999E-2</v>
      </c>
      <c r="CB384" s="10">
        <v>4.0830000000000002</v>
      </c>
      <c r="CC384" s="10">
        <v>2.0329999999999999</v>
      </c>
      <c r="CD384" s="10">
        <v>7.5999999999999998E-2</v>
      </c>
      <c r="CE384" s="10">
        <v>1.4E-2</v>
      </c>
      <c r="CF384" s="10">
        <v>0.16400000000000001</v>
      </c>
      <c r="CG384" s="10">
        <v>3.0000000000000001E-3</v>
      </c>
      <c r="CH384" s="10" t="s">
        <v>121</v>
      </c>
      <c r="CI384" s="10">
        <v>2E-3</v>
      </c>
      <c r="CJ384" s="10" t="s">
        <v>121</v>
      </c>
      <c r="CK384" s="10">
        <v>0.73299999999999998</v>
      </c>
      <c r="CL384" s="10" t="s">
        <v>121</v>
      </c>
      <c r="CM384" s="10">
        <v>2E-3</v>
      </c>
      <c r="CN384" s="10">
        <v>2E-3</v>
      </c>
      <c r="CO384" s="10">
        <v>1E-3</v>
      </c>
      <c r="CP384" s="10">
        <v>1.198</v>
      </c>
      <c r="CQ384" s="10">
        <v>4.9000000000000002E-2</v>
      </c>
      <c r="CR384" s="10" t="s">
        <v>121</v>
      </c>
      <c r="CS384" s="10">
        <v>2E-3</v>
      </c>
      <c r="CT384" s="10" t="s">
        <v>121</v>
      </c>
      <c r="CU384" s="10">
        <v>21.466000000000001</v>
      </c>
      <c r="CV384" s="10">
        <v>3.5000000000000003E-2</v>
      </c>
      <c r="CW384" s="10">
        <v>1E-3</v>
      </c>
      <c r="CX384" s="10">
        <v>0.17799999999999999</v>
      </c>
      <c r="CY384" s="10">
        <v>2.8000000000000001E-2</v>
      </c>
      <c r="CZ384" s="10" t="s">
        <v>121</v>
      </c>
      <c r="DA384" s="10">
        <v>2E-3</v>
      </c>
      <c r="DB384" s="10" t="s">
        <v>121</v>
      </c>
      <c r="DC384" s="10">
        <v>2.8000000000000001E-2</v>
      </c>
      <c r="DD384" s="10" t="s">
        <v>121</v>
      </c>
      <c r="DE384" s="10">
        <v>3.3000000000000002E-2</v>
      </c>
      <c r="DF384" s="10">
        <v>3.3079999999999998</v>
      </c>
      <c r="DG384" s="10">
        <v>5.7000000000000002E-2</v>
      </c>
      <c r="DH384" s="10">
        <v>0.79900000000000004</v>
      </c>
      <c r="DI384" s="98">
        <v>1.0999999999999999E-2</v>
      </c>
      <c r="DJ384" s="10" t="s">
        <v>121</v>
      </c>
      <c r="DK384" s="10">
        <v>2E-3</v>
      </c>
      <c r="DL384" s="61" t="str">
        <f t="shared" si="7"/>
        <v>Anlieferung 7-11</v>
      </c>
    </row>
    <row r="385" spans="1:132">
      <c r="A385" s="11">
        <v>44593</v>
      </c>
      <c r="B385" s="64" t="s">
        <v>1122</v>
      </c>
      <c r="C385" s="25" t="s">
        <v>128</v>
      </c>
      <c r="H385" s="3" t="e">
        <f>((F385)/(E385/100))</f>
        <v>#DIV/0!</v>
      </c>
      <c r="I385" s="4" t="e">
        <f>E385/F385</f>
        <v>#DIV/0!</v>
      </c>
      <c r="J385" s="4" t="e">
        <f>100/G385</f>
        <v>#DIV/0!</v>
      </c>
      <c r="N385" s="37" t="e">
        <f>M385/(K385/100)</f>
        <v>#DIV/0!</v>
      </c>
      <c r="O385" s="37" t="e">
        <f>N385/J385</f>
        <v>#DIV/0!</v>
      </c>
      <c r="P385" s="5" t="e">
        <f>M385/(L385/100)</f>
        <v>#DIV/0!</v>
      </c>
      <c r="Q385" s="5" t="e">
        <f>P385*I385</f>
        <v>#DIV/0!</v>
      </c>
      <c r="U385" s="15" t="e">
        <f>100-(T385-R385)/S385*100</f>
        <v>#DIV/0!</v>
      </c>
      <c r="AB385" s="14" t="e">
        <f>((AE385-AC385)*(1000/AD385))*1000</f>
        <v>#DIV/0!</v>
      </c>
      <c r="AF385" s="7" t="e">
        <f>#REF!*0.8</f>
        <v>#REF!</v>
      </c>
      <c r="AH385" s="8" t="e">
        <f>((AG385)*(H385/100))</f>
        <v>#DIV/0!</v>
      </c>
      <c r="AI385" s="7" t="e">
        <f>AG385/AH385</f>
        <v>#DIV/0!</v>
      </c>
      <c r="AO385" s="68" t="s">
        <v>1122</v>
      </c>
      <c r="AP385" s="10">
        <v>2.1999999999999999E-2</v>
      </c>
      <c r="AQ385" s="10">
        <v>7.0000000000000001E-3</v>
      </c>
      <c r="AR385" s="10" t="s">
        <v>121</v>
      </c>
      <c r="AS385" s="10">
        <v>1.7999999999999999E-2</v>
      </c>
      <c r="AT385" s="10" t="s">
        <v>121</v>
      </c>
      <c r="AU385" s="10">
        <v>8.9999999999999993E-3</v>
      </c>
      <c r="AV385" s="10">
        <v>8.8780000000000001</v>
      </c>
      <c r="AW385" s="10">
        <v>0.248</v>
      </c>
      <c r="AX385" s="10">
        <v>6.0000000000000001E-3</v>
      </c>
      <c r="AY385" s="10">
        <v>4.0000000000000001E-3</v>
      </c>
      <c r="AZ385" s="10">
        <v>1.9339999999999999</v>
      </c>
      <c r="BA385" s="10">
        <v>0.03</v>
      </c>
      <c r="BB385" s="10">
        <v>1.028</v>
      </c>
      <c r="BC385" s="10">
        <v>2.5000000000000001E-2</v>
      </c>
      <c r="BD385" s="10">
        <v>21.795999999999999</v>
      </c>
      <c r="BE385" s="10">
        <v>0.41299999999999998</v>
      </c>
      <c r="BF385" s="10" t="s">
        <v>121</v>
      </c>
      <c r="BG385" s="10">
        <v>0.01</v>
      </c>
      <c r="BH385" s="10">
        <v>6.3029999999999999</v>
      </c>
      <c r="BI385" s="10">
        <v>0.54400000000000004</v>
      </c>
      <c r="BJ385" s="10">
        <v>1.4E-2</v>
      </c>
      <c r="BK385" s="10">
        <v>6.0000000000000001E-3</v>
      </c>
      <c r="BL385" s="10" t="s">
        <v>121</v>
      </c>
      <c r="BM385" s="10">
        <v>8.9999999999999993E-3</v>
      </c>
      <c r="BN385" s="10">
        <v>4.1000000000000002E-2</v>
      </c>
      <c r="BO385" s="10">
        <v>2.4E-2</v>
      </c>
      <c r="BP385" s="10">
        <v>38.564</v>
      </c>
      <c r="BQ385" s="10">
        <v>0.73199999999999998</v>
      </c>
      <c r="BR385" s="10">
        <v>1.948</v>
      </c>
      <c r="BS385" s="10">
        <v>3.1E-2</v>
      </c>
      <c r="BT385" s="10">
        <v>0.71699999999999997</v>
      </c>
      <c r="BU385" s="10">
        <v>9.6000000000000002E-2</v>
      </c>
      <c r="BV385" s="10" t="s">
        <v>121</v>
      </c>
      <c r="BW385" s="10">
        <v>9.6000000000000002E-2</v>
      </c>
      <c r="BX385" s="10" t="s">
        <v>121</v>
      </c>
      <c r="BY385" s="10">
        <v>3.7999999999999999E-2</v>
      </c>
      <c r="BZ385" s="10">
        <v>0.28599999999999998</v>
      </c>
      <c r="CA385" s="10">
        <v>5.1999999999999998E-2</v>
      </c>
      <c r="CB385" s="10">
        <v>10.842000000000001</v>
      </c>
      <c r="CC385" s="10">
        <v>2.9060000000000001</v>
      </c>
      <c r="CD385" s="10">
        <v>0.14399999999999999</v>
      </c>
      <c r="CE385" s="10">
        <v>1.9E-2</v>
      </c>
      <c r="CF385" s="10" t="s">
        <v>121</v>
      </c>
      <c r="CG385" s="10">
        <v>3.0000000000000001E-3</v>
      </c>
      <c r="CH385" s="10">
        <v>2E-3</v>
      </c>
      <c r="CI385" s="10">
        <v>1E-3</v>
      </c>
      <c r="CJ385" s="10" t="s">
        <v>121</v>
      </c>
      <c r="CK385" s="10">
        <v>0.84099999999999997</v>
      </c>
      <c r="CL385" s="10" t="s">
        <v>121</v>
      </c>
      <c r="CM385" s="10">
        <v>2E-3</v>
      </c>
      <c r="CN385" s="10">
        <v>0.01</v>
      </c>
      <c r="CO385" s="10">
        <v>2E-3</v>
      </c>
      <c r="CP385" s="10">
        <v>1.2190000000000001</v>
      </c>
      <c r="CQ385" s="10">
        <v>5.8000000000000003E-2</v>
      </c>
      <c r="CR385" s="10" t="s">
        <v>121</v>
      </c>
      <c r="CS385" s="10">
        <v>8.0000000000000002E-3</v>
      </c>
      <c r="CT385" s="10" t="s">
        <v>121</v>
      </c>
      <c r="CU385" s="10">
        <v>23.710999999999999</v>
      </c>
      <c r="CV385" s="10">
        <v>4.0000000000000001E-3</v>
      </c>
      <c r="CW385" s="10">
        <v>1E-3</v>
      </c>
      <c r="CX385" s="10">
        <v>0.14499999999999999</v>
      </c>
      <c r="CY385" s="10">
        <v>1.7999999999999999E-2</v>
      </c>
      <c r="CZ385" s="10" t="s">
        <v>121</v>
      </c>
      <c r="DA385" s="10">
        <v>3.0000000000000001E-3</v>
      </c>
      <c r="DB385" s="10">
        <v>1.7999999999999999E-2</v>
      </c>
      <c r="DC385" s="10">
        <v>7.0000000000000001E-3</v>
      </c>
      <c r="DD385" s="10" t="s">
        <v>121</v>
      </c>
      <c r="DE385" s="10">
        <v>0.05</v>
      </c>
      <c r="DF385" s="10">
        <v>4.5679999999999996</v>
      </c>
      <c r="DG385" s="10">
        <v>8.7999999999999995E-2</v>
      </c>
      <c r="DH385" s="10">
        <v>1.492</v>
      </c>
      <c r="DI385" s="98">
        <v>2.5000000000000001E-2</v>
      </c>
      <c r="DJ385" s="10" t="s">
        <v>121</v>
      </c>
      <c r="DK385" s="10">
        <v>2E-3</v>
      </c>
      <c r="DL385" s="61" t="str">
        <f t="shared" si="7"/>
        <v>Anlieferung 7-12</v>
      </c>
    </row>
    <row r="386" spans="1:132">
      <c r="A386" s="11">
        <v>44593</v>
      </c>
      <c r="B386" s="64" t="s">
        <v>216</v>
      </c>
      <c r="C386" s="25" t="s">
        <v>128</v>
      </c>
      <c r="H386" s="3" t="e">
        <f>((F386)/(E386/100))</f>
        <v>#DIV/0!</v>
      </c>
      <c r="I386" s="4" t="e">
        <f>E386/F386</f>
        <v>#DIV/0!</v>
      </c>
      <c r="J386" s="4" t="e">
        <f>100/G386</f>
        <v>#DIV/0!</v>
      </c>
      <c r="N386" s="37" t="e">
        <f>M386/(K386/100)</f>
        <v>#DIV/0!</v>
      </c>
      <c r="O386" s="37" t="e">
        <f>N386/J386</f>
        <v>#DIV/0!</v>
      </c>
      <c r="P386" s="5" t="e">
        <f>M386/(L386/100)</f>
        <v>#DIV/0!</v>
      </c>
      <c r="Q386" s="5" t="e">
        <f>P386*I386</f>
        <v>#DIV/0!</v>
      </c>
      <c r="U386" s="15" t="e">
        <f>100-(T386-R386)/S386*100</f>
        <v>#DIV/0!</v>
      </c>
      <c r="AB386" s="14" t="e">
        <f>((AE386-AC386)*(1000/AD386))*1000</f>
        <v>#DIV/0!</v>
      </c>
      <c r="AF386" s="7" t="e">
        <f>#REF!*0.8</f>
        <v>#REF!</v>
      </c>
      <c r="AH386" s="8" t="e">
        <f>((AG386)*(H386/100))</f>
        <v>#DIV/0!</v>
      </c>
      <c r="AI386" s="7" t="e">
        <f>AG386/AH386</f>
        <v>#DIV/0!</v>
      </c>
      <c r="AO386" s="68" t="s">
        <v>216</v>
      </c>
      <c r="AP386" s="10" t="s">
        <v>121</v>
      </c>
      <c r="AQ386" s="10">
        <v>4.0000000000000001E-3</v>
      </c>
      <c r="AR386" s="10">
        <v>1.2999999999999999E-2</v>
      </c>
      <c r="AS386" s="10">
        <v>7.0000000000000001E-3</v>
      </c>
      <c r="AT386" s="10" t="s">
        <v>121</v>
      </c>
      <c r="AU386" s="10">
        <v>8.0000000000000002E-3</v>
      </c>
      <c r="AV386" s="10">
        <v>8.093</v>
      </c>
      <c r="AW386" s="10">
        <v>0.13</v>
      </c>
      <c r="AX386" s="10">
        <v>1.2E-2</v>
      </c>
      <c r="AY386" s="10">
        <v>3.0000000000000001E-3</v>
      </c>
      <c r="AZ386" s="10">
        <v>1.724</v>
      </c>
      <c r="BA386" s="10">
        <v>2.1000000000000001E-2</v>
      </c>
      <c r="BB386" s="10">
        <v>14.579000000000001</v>
      </c>
      <c r="BC386" s="10">
        <v>0.16500000000000001</v>
      </c>
      <c r="BD386" s="10">
        <v>9.5269999999999992</v>
      </c>
      <c r="BE386" s="10">
        <v>9.0999999999999998E-2</v>
      </c>
      <c r="BF386" s="10" t="s">
        <v>121</v>
      </c>
      <c r="BG386" s="10">
        <v>6.0000000000000001E-3</v>
      </c>
      <c r="BH386" s="10">
        <v>8.9290000000000003</v>
      </c>
      <c r="BI386" s="10">
        <v>0.47</v>
      </c>
      <c r="BJ386" s="10">
        <v>6.0000000000000001E-3</v>
      </c>
      <c r="BK386" s="10">
        <v>3.0000000000000001E-3</v>
      </c>
      <c r="BL386" s="10" t="s">
        <v>121</v>
      </c>
      <c r="BM386" s="10">
        <v>4.0000000000000001E-3</v>
      </c>
      <c r="BN386" s="10">
        <v>0.113</v>
      </c>
      <c r="BO386" s="10">
        <v>2.3E-2</v>
      </c>
      <c r="BP386" s="10">
        <v>44.844000000000001</v>
      </c>
      <c r="BQ386" s="10">
        <v>0.58899999999999997</v>
      </c>
      <c r="BR386" s="10">
        <v>0.25900000000000001</v>
      </c>
      <c r="BS386" s="10">
        <v>6.0000000000000001E-3</v>
      </c>
      <c r="BT386" s="10">
        <v>0.85399999999999998</v>
      </c>
      <c r="BU386" s="10">
        <v>8.2000000000000003E-2</v>
      </c>
      <c r="BV386" s="10">
        <v>0.107</v>
      </c>
      <c r="BW386" s="10">
        <v>3.0000000000000001E-3</v>
      </c>
      <c r="BX386" s="10" t="s">
        <v>121</v>
      </c>
      <c r="BY386" s="10">
        <v>2.1999999999999999E-2</v>
      </c>
      <c r="BZ386" s="10">
        <v>0.13500000000000001</v>
      </c>
      <c r="CA386" s="10">
        <v>4.1000000000000002E-2</v>
      </c>
      <c r="CB386" s="10">
        <v>4.7140000000000004</v>
      </c>
      <c r="CC386" s="10">
        <v>2.0270000000000001</v>
      </c>
      <c r="CD386" s="10">
        <v>8.7999999999999995E-2</v>
      </c>
      <c r="CE386" s="10">
        <v>1.4999999999999999E-2</v>
      </c>
      <c r="CF386" s="10" t="s">
        <v>121</v>
      </c>
      <c r="CG386" s="10">
        <v>2E-3</v>
      </c>
      <c r="CH386" s="10" t="s">
        <v>121</v>
      </c>
      <c r="CI386" s="10">
        <v>2E-3</v>
      </c>
      <c r="CJ386" s="10">
        <v>0.307</v>
      </c>
      <c r="CK386" s="10">
        <v>1.9E-2</v>
      </c>
      <c r="CL386" s="10" t="s">
        <v>121</v>
      </c>
      <c r="CM386" s="10">
        <v>2E-3</v>
      </c>
      <c r="CN386" s="10">
        <v>2E-3</v>
      </c>
      <c r="CO386" s="10">
        <v>1E-3</v>
      </c>
      <c r="CP386" s="10">
        <v>1.619</v>
      </c>
      <c r="CQ386" s="10">
        <v>1.4999999999999999E-2</v>
      </c>
      <c r="CR386" s="10" t="s">
        <v>121</v>
      </c>
      <c r="CS386" s="10">
        <v>2E-3</v>
      </c>
      <c r="CT386" s="10">
        <v>2.4169999999999998</v>
      </c>
      <c r="CU386" s="10">
        <v>6.6000000000000003E-2</v>
      </c>
      <c r="CV386" s="10">
        <v>3.0000000000000001E-3</v>
      </c>
      <c r="CW386" s="10">
        <v>1E-3</v>
      </c>
      <c r="CX386" s="10">
        <v>0.13400000000000001</v>
      </c>
      <c r="CY386" s="10">
        <v>1.4E-2</v>
      </c>
      <c r="CZ386" s="10" t="s">
        <v>121</v>
      </c>
      <c r="DA386" s="10">
        <v>2E-3</v>
      </c>
      <c r="DB386" s="10">
        <v>1.7999999999999999E-2</v>
      </c>
      <c r="DC386" s="10">
        <v>6.0000000000000001E-3</v>
      </c>
      <c r="DD386" s="10" t="s">
        <v>121</v>
      </c>
      <c r="DE386" s="10">
        <v>2.1999999999999999E-2</v>
      </c>
      <c r="DF386" s="10">
        <v>1.448</v>
      </c>
      <c r="DG386" s="10">
        <v>2.1999999999999999E-2</v>
      </c>
      <c r="DH386" s="10">
        <v>4.5999999999999999E-2</v>
      </c>
      <c r="DI386" s="98">
        <v>1E-3</v>
      </c>
      <c r="DJ386" s="10" t="s">
        <v>121</v>
      </c>
      <c r="DK386" s="10">
        <v>2E-3</v>
      </c>
      <c r="DL386" s="61" t="str">
        <f t="shared" si="7"/>
        <v>Anlieferung 7-13</v>
      </c>
    </row>
    <row r="387" spans="1:132">
      <c r="A387" s="11">
        <v>44593</v>
      </c>
      <c r="B387" s="64" t="s">
        <v>1123</v>
      </c>
      <c r="C387" s="25" t="s">
        <v>128</v>
      </c>
      <c r="H387" s="3" t="e">
        <f>((F387)/(E387/100))</f>
        <v>#DIV/0!</v>
      </c>
      <c r="I387" s="4" t="e">
        <f>E387/F387</f>
        <v>#DIV/0!</v>
      </c>
      <c r="J387" s="4" t="e">
        <f>100/G387</f>
        <v>#DIV/0!</v>
      </c>
      <c r="N387" s="37" t="e">
        <f>M387/(K387/100)</f>
        <v>#DIV/0!</v>
      </c>
      <c r="O387" s="37" t="e">
        <f>N387/J387</f>
        <v>#DIV/0!</v>
      </c>
      <c r="P387" s="5" t="e">
        <f>M387/(L387/100)</f>
        <v>#DIV/0!</v>
      </c>
      <c r="Q387" s="5" t="e">
        <f>P387*I387</f>
        <v>#DIV/0!</v>
      </c>
      <c r="U387" s="15" t="e">
        <f>100-(T387-R387)/S387*100</f>
        <v>#DIV/0!</v>
      </c>
      <c r="AB387" s="14" t="e">
        <f>((AE387-AC387)*(1000/AD387))*1000</f>
        <v>#DIV/0!</v>
      </c>
      <c r="AF387" s="7" t="e">
        <f>#REF!*0.8</f>
        <v>#REF!</v>
      </c>
      <c r="AH387" s="8" t="e">
        <f>((AG387)*(H387/100))</f>
        <v>#DIV/0!</v>
      </c>
      <c r="AI387" s="7" t="e">
        <f>AG387/AH387</f>
        <v>#DIV/0!</v>
      </c>
      <c r="AO387" s="68" t="s">
        <v>1123</v>
      </c>
      <c r="AP387" s="10" t="s">
        <v>121</v>
      </c>
      <c r="AQ387" s="10">
        <v>3.0000000000000001E-3</v>
      </c>
      <c r="AR387" s="10">
        <v>1.9E-2</v>
      </c>
      <c r="AS387" s="10">
        <v>6.0000000000000001E-3</v>
      </c>
      <c r="AT387" s="10">
        <v>2.5999999999999999E-2</v>
      </c>
      <c r="AU387" s="10">
        <v>4.0000000000000001E-3</v>
      </c>
      <c r="AV387" s="10">
        <v>3.4769999999999999</v>
      </c>
      <c r="AW387" s="10">
        <v>6.0999999999999999E-2</v>
      </c>
      <c r="AX387" s="10">
        <v>6.0000000000000001E-3</v>
      </c>
      <c r="AY387" s="10">
        <v>2E-3</v>
      </c>
      <c r="AZ387" s="10">
        <v>1.393</v>
      </c>
      <c r="BA387" s="10">
        <v>2.5000000000000001E-2</v>
      </c>
      <c r="BB387" s="10">
        <v>4.319</v>
      </c>
      <c r="BC387" s="10">
        <v>8.4000000000000005E-2</v>
      </c>
      <c r="BD387" s="10">
        <v>19.547999999999998</v>
      </c>
      <c r="BE387" s="10">
        <v>0.42099999999999999</v>
      </c>
      <c r="BF387" s="10" t="s">
        <v>121</v>
      </c>
      <c r="BG387" s="10">
        <v>1.2999999999999999E-2</v>
      </c>
      <c r="BH387" s="10">
        <v>7.9889999999999999</v>
      </c>
      <c r="BI387" s="10">
        <v>0.52800000000000002</v>
      </c>
      <c r="BJ387" s="10">
        <v>8.9999999999999993E-3</v>
      </c>
      <c r="BK387" s="10">
        <v>2E-3</v>
      </c>
      <c r="BL387" s="10" t="s">
        <v>121</v>
      </c>
      <c r="BM387" s="10">
        <v>3.0000000000000001E-3</v>
      </c>
      <c r="BN387" s="10">
        <v>0.63</v>
      </c>
      <c r="BO387" s="10">
        <v>2.7E-2</v>
      </c>
      <c r="BP387" s="10">
        <v>48.66</v>
      </c>
      <c r="BQ387" s="10">
        <v>0.46300000000000002</v>
      </c>
      <c r="BR387" s="10">
        <v>0.111</v>
      </c>
      <c r="BS387" s="10">
        <v>3.0000000000000001E-3</v>
      </c>
      <c r="BT387" s="10">
        <v>0.85499999999999998</v>
      </c>
      <c r="BU387" s="10">
        <v>7.8E-2</v>
      </c>
      <c r="BV387" s="10" t="s">
        <v>121</v>
      </c>
      <c r="BW387" s="10">
        <v>9.0999999999999998E-2</v>
      </c>
      <c r="BX387" s="10" t="s">
        <v>121</v>
      </c>
      <c r="BY387" s="10">
        <v>2.8000000000000001E-2</v>
      </c>
      <c r="BZ387" s="10">
        <v>0.25</v>
      </c>
      <c r="CA387" s="10">
        <v>4.1000000000000002E-2</v>
      </c>
      <c r="CB387" s="10">
        <v>5.141</v>
      </c>
      <c r="CC387" s="10">
        <v>2.4769999999999999</v>
      </c>
      <c r="CD387" s="10">
        <v>0.14499999999999999</v>
      </c>
      <c r="CE387" s="10">
        <v>1.4E-2</v>
      </c>
      <c r="CF387" s="10">
        <v>1.0999999999999999E-2</v>
      </c>
      <c r="CG387" s="10">
        <v>1E-3</v>
      </c>
      <c r="CH387" s="10" t="s">
        <v>121</v>
      </c>
      <c r="CI387" s="10">
        <v>2E-3</v>
      </c>
      <c r="CJ387" s="10" t="s">
        <v>121</v>
      </c>
      <c r="CK387" s="10">
        <v>0.85699999999999998</v>
      </c>
      <c r="CL387" s="10" t="s">
        <v>121</v>
      </c>
      <c r="CM387" s="10">
        <v>2E-3</v>
      </c>
      <c r="CN387" s="10">
        <v>2E-3</v>
      </c>
      <c r="CO387" s="10">
        <v>1E-3</v>
      </c>
      <c r="CP387" s="10">
        <v>1.7070000000000001</v>
      </c>
      <c r="CQ387" s="10">
        <v>5.2999999999999999E-2</v>
      </c>
      <c r="CR387" s="10" t="s">
        <v>121</v>
      </c>
      <c r="CS387" s="10">
        <v>2E-3</v>
      </c>
      <c r="CT387" s="10" t="s">
        <v>121</v>
      </c>
      <c r="CU387" s="10">
        <v>22.055</v>
      </c>
      <c r="CV387" s="10">
        <v>0.02</v>
      </c>
      <c r="CW387" s="10">
        <v>1E-3</v>
      </c>
      <c r="CX387" s="10">
        <v>0.128</v>
      </c>
      <c r="CY387" s="10">
        <v>2.4E-2</v>
      </c>
      <c r="CZ387" s="10" t="s">
        <v>121</v>
      </c>
      <c r="DA387" s="10">
        <v>2E-3</v>
      </c>
      <c r="DB387" s="10" t="s">
        <v>121</v>
      </c>
      <c r="DC387" s="10">
        <v>1.4999999999999999E-2</v>
      </c>
      <c r="DD387" s="10" t="s">
        <v>121</v>
      </c>
      <c r="DE387" s="10">
        <v>4.2999999999999997E-2</v>
      </c>
      <c r="DF387" s="10">
        <v>5.3940000000000001</v>
      </c>
      <c r="DG387" s="10">
        <v>0.10100000000000001</v>
      </c>
      <c r="DH387" s="10">
        <v>0.127</v>
      </c>
      <c r="DI387" s="98">
        <v>2E-3</v>
      </c>
      <c r="DJ387" s="10" t="s">
        <v>121</v>
      </c>
      <c r="DK387" s="10">
        <v>2E-3</v>
      </c>
      <c r="DL387" s="61" t="str">
        <f t="shared" si="7"/>
        <v>Anlieferung 7-14</v>
      </c>
    </row>
    <row r="388" spans="1:132">
      <c r="A388" s="11">
        <v>44593</v>
      </c>
      <c r="B388" s="64" t="s">
        <v>217</v>
      </c>
      <c r="C388" s="25" t="s">
        <v>128</v>
      </c>
      <c r="H388" s="3" t="e">
        <f>((F388)/(E388/100))</f>
        <v>#DIV/0!</v>
      </c>
      <c r="I388" s="4" t="e">
        <f>E388/F388</f>
        <v>#DIV/0!</v>
      </c>
      <c r="J388" s="4" t="e">
        <f>100/G388</f>
        <v>#DIV/0!</v>
      </c>
      <c r="N388" s="37" t="e">
        <f>M388/(K388/100)</f>
        <v>#DIV/0!</v>
      </c>
      <c r="O388" s="37" t="e">
        <f>N388/J388</f>
        <v>#DIV/0!</v>
      </c>
      <c r="P388" s="5" t="e">
        <f>M388/(L388/100)</f>
        <v>#DIV/0!</v>
      </c>
      <c r="Q388" s="5" t="e">
        <f>P388*I388</f>
        <v>#DIV/0!</v>
      </c>
      <c r="U388" s="15" t="e">
        <f>100-(T388-R388)/S388*100</f>
        <v>#DIV/0!</v>
      </c>
      <c r="AB388" s="14" t="e">
        <f>((AE388-AC388)*(1000/AD388))*1000</f>
        <v>#DIV/0!</v>
      </c>
      <c r="AF388" s="7" t="e">
        <f>#REF!*0.8</f>
        <v>#REF!</v>
      </c>
      <c r="AH388" s="8" t="e">
        <f>((AG388)*(H388/100))</f>
        <v>#DIV/0!</v>
      </c>
      <c r="AI388" s="7" t="e">
        <f>AG388/AH388</f>
        <v>#DIV/0!</v>
      </c>
      <c r="AO388" s="68" t="s">
        <v>217</v>
      </c>
      <c r="AP388" s="10">
        <v>8.0000000000000002E-3</v>
      </c>
      <c r="AQ388" s="10">
        <v>2E-3</v>
      </c>
      <c r="AR388" s="10">
        <v>6.0999999999999999E-2</v>
      </c>
      <c r="AS388" s="10">
        <v>0.01</v>
      </c>
      <c r="AT388" s="10" t="s">
        <v>121</v>
      </c>
      <c r="AU388" s="10">
        <v>8.9999999999999993E-3</v>
      </c>
      <c r="AV388" s="10">
        <v>6.8470000000000004</v>
      </c>
      <c r="AW388" s="10">
        <v>0.13600000000000001</v>
      </c>
      <c r="AX388" s="10">
        <v>8.0000000000000002E-3</v>
      </c>
      <c r="AY388" s="10">
        <v>4.0000000000000001E-3</v>
      </c>
      <c r="AZ388" s="10">
        <v>0.13600000000000001</v>
      </c>
      <c r="BA388" s="10">
        <v>0.01</v>
      </c>
      <c r="BB388" s="10">
        <v>3.7679999999999998</v>
      </c>
      <c r="BC388" s="10">
        <v>6.0999999999999999E-2</v>
      </c>
      <c r="BD388" s="10">
        <v>0.68300000000000005</v>
      </c>
      <c r="BE388" s="10">
        <v>2.5999999999999999E-2</v>
      </c>
      <c r="BF388" s="10" t="s">
        <v>121</v>
      </c>
      <c r="BG388" s="10">
        <v>1.7000000000000001E-2</v>
      </c>
      <c r="BH388" s="10">
        <v>4.1189999999999998</v>
      </c>
      <c r="BI388" s="10">
        <v>0.56799999999999995</v>
      </c>
      <c r="BJ388" s="10" t="s">
        <v>121</v>
      </c>
      <c r="BK388" s="10">
        <v>3.0000000000000001E-3</v>
      </c>
      <c r="BL388" s="10">
        <v>6.0000000000000001E-3</v>
      </c>
      <c r="BM388" s="10">
        <v>3.0000000000000001E-3</v>
      </c>
      <c r="BN388" s="10">
        <v>25.149000000000001</v>
      </c>
      <c r="BO388" s="10">
        <v>0.99299999999999999</v>
      </c>
      <c r="BP388" s="10">
        <v>35.201999999999998</v>
      </c>
      <c r="BQ388" s="10">
        <v>0.91500000000000004</v>
      </c>
      <c r="BR388" s="10">
        <v>8.9999999999999993E-3</v>
      </c>
      <c r="BS388" s="10">
        <v>2E-3</v>
      </c>
      <c r="BT388" s="10">
        <v>2.3410000000000002</v>
      </c>
      <c r="BU388" s="10">
        <v>0.16900000000000001</v>
      </c>
      <c r="BV388" s="10" t="s">
        <v>121</v>
      </c>
      <c r="BW388" s="10">
        <v>9.4E-2</v>
      </c>
      <c r="BX388" s="10">
        <v>1.2E-2</v>
      </c>
      <c r="BY388" s="10">
        <v>8.0000000000000002E-3</v>
      </c>
      <c r="BZ388" s="10">
        <v>1.224</v>
      </c>
      <c r="CA388" s="10">
        <v>9.1999999999999998E-2</v>
      </c>
      <c r="CB388" s="10">
        <v>8.8930000000000007</v>
      </c>
      <c r="CC388" s="10">
        <v>3.512</v>
      </c>
      <c r="CD388" s="10">
        <v>0.33900000000000002</v>
      </c>
      <c r="CE388" s="10">
        <v>2.1999999999999999E-2</v>
      </c>
      <c r="CF388" s="10" t="s">
        <v>121</v>
      </c>
      <c r="CG388" s="10">
        <v>4.0000000000000001E-3</v>
      </c>
      <c r="CH388" s="10">
        <v>4.0000000000000001E-3</v>
      </c>
      <c r="CI388" s="10">
        <v>1E-3</v>
      </c>
      <c r="CJ388" s="10" t="s">
        <v>121</v>
      </c>
      <c r="CK388" s="10">
        <v>1.0980000000000001</v>
      </c>
      <c r="CL388" s="10" t="s">
        <v>121</v>
      </c>
      <c r="CM388" s="10">
        <v>2E-3</v>
      </c>
      <c r="CN388" s="10">
        <v>5.0000000000000001E-3</v>
      </c>
      <c r="CO388" s="10">
        <v>1E-3</v>
      </c>
      <c r="CP388" s="10">
        <v>1.8049999999999999</v>
      </c>
      <c r="CQ388" s="10">
        <v>0.14799999999999999</v>
      </c>
      <c r="CR388" s="10" t="s">
        <v>121</v>
      </c>
      <c r="CS388" s="10">
        <v>2E-3</v>
      </c>
      <c r="CT388" s="10" t="s">
        <v>121</v>
      </c>
      <c r="CU388" s="10">
        <v>30.079000000000001</v>
      </c>
      <c r="CV388" s="10">
        <v>0.495</v>
      </c>
      <c r="CW388" s="10">
        <v>8.9999999999999993E-3</v>
      </c>
      <c r="CX388" s="10">
        <v>1.8120000000000001</v>
      </c>
      <c r="CY388" s="10">
        <v>0.11</v>
      </c>
      <c r="CZ388" s="10" t="s">
        <v>121</v>
      </c>
      <c r="DA388" s="10">
        <v>2E-3</v>
      </c>
      <c r="DB388" s="10" t="s">
        <v>121</v>
      </c>
      <c r="DC388" s="10">
        <v>0.05</v>
      </c>
      <c r="DD388" s="10">
        <v>9.8000000000000004E-2</v>
      </c>
      <c r="DE388" s="10">
        <v>3.2000000000000001E-2</v>
      </c>
      <c r="DF388" s="10">
        <v>4.2389999999999999</v>
      </c>
      <c r="DG388" s="10">
        <v>6.6000000000000003E-2</v>
      </c>
      <c r="DH388" s="10">
        <v>2.7349999999999999</v>
      </c>
      <c r="DI388" s="98">
        <v>4.5999999999999999E-2</v>
      </c>
      <c r="DJ388" s="10" t="s">
        <v>121</v>
      </c>
      <c r="DK388" s="10">
        <v>2E-3</v>
      </c>
      <c r="DL388" s="61" t="str">
        <f t="shared" si="7"/>
        <v>Anlieferung 7-15</v>
      </c>
    </row>
    <row r="389" spans="1:132">
      <c r="A389" s="11">
        <v>44593</v>
      </c>
      <c r="B389" s="64" t="s">
        <v>214</v>
      </c>
      <c r="C389" s="25" t="s">
        <v>128</v>
      </c>
      <c r="H389" s="3" t="e">
        <f>((F389)/(E389/100))</f>
        <v>#DIV/0!</v>
      </c>
      <c r="I389" s="4" t="e">
        <f>E389/F389</f>
        <v>#DIV/0!</v>
      </c>
      <c r="J389" s="4" t="e">
        <f>100/G389</f>
        <v>#DIV/0!</v>
      </c>
      <c r="N389" s="37" t="e">
        <f>M389/(K389/100)</f>
        <v>#DIV/0!</v>
      </c>
      <c r="O389" s="37" t="e">
        <f>N389/J389</f>
        <v>#DIV/0!</v>
      </c>
      <c r="P389" s="5" t="e">
        <f>M389/(L389/100)</f>
        <v>#DIV/0!</v>
      </c>
      <c r="Q389" s="5" t="e">
        <f>P389*I389</f>
        <v>#DIV/0!</v>
      </c>
      <c r="U389" s="15" t="e">
        <f>100-(T389-R389)/S389*100</f>
        <v>#DIV/0!</v>
      </c>
      <c r="AB389" s="14" t="e">
        <f>((AE389-AC389)*(1000/AD389))*1000</f>
        <v>#DIV/0!</v>
      </c>
      <c r="AF389" s="7" t="e">
        <f>#REF!*0.8</f>
        <v>#REF!</v>
      </c>
      <c r="AH389" s="8" t="e">
        <f>((AG389)*(H389/100))</f>
        <v>#DIV/0!</v>
      </c>
      <c r="AI389" s="7" t="e">
        <f>AG389/AH389</f>
        <v>#DIV/0!</v>
      </c>
      <c r="AO389" s="68" t="s">
        <v>214</v>
      </c>
      <c r="AP389" s="10" t="s">
        <v>121</v>
      </c>
      <c r="AQ389" s="10">
        <v>2E-3</v>
      </c>
      <c r="AR389" s="10">
        <v>2.8000000000000001E-2</v>
      </c>
      <c r="AS389" s="10">
        <v>8.9999999999999993E-3</v>
      </c>
      <c r="AT389" s="10">
        <v>3.6999999999999998E-2</v>
      </c>
      <c r="AU389" s="10">
        <v>6.0000000000000001E-3</v>
      </c>
      <c r="AV389" s="10">
        <v>7.7640000000000002</v>
      </c>
      <c r="AW389" s="10">
        <v>0.158</v>
      </c>
      <c r="AX389" s="10">
        <v>8.9999999999999993E-3</v>
      </c>
      <c r="AY389" s="10">
        <v>3.0000000000000001E-3</v>
      </c>
      <c r="AZ389" s="10">
        <v>0.161</v>
      </c>
      <c r="BA389" s="10">
        <v>8.0000000000000002E-3</v>
      </c>
      <c r="BB389" s="10">
        <v>7.68</v>
      </c>
      <c r="BC389" s="10">
        <v>0.109</v>
      </c>
      <c r="BD389" s="10">
        <v>22.692</v>
      </c>
      <c r="BE389" s="10">
        <v>0.29199999999999998</v>
      </c>
      <c r="BF389" s="10" t="s">
        <v>121</v>
      </c>
      <c r="BG389" s="10">
        <v>7.0000000000000001E-3</v>
      </c>
      <c r="BH389" s="10">
        <v>5.7690000000000001</v>
      </c>
      <c r="BI389" s="10">
        <v>0.46500000000000002</v>
      </c>
      <c r="BJ389" s="10">
        <v>3.0000000000000001E-3</v>
      </c>
      <c r="BK389" s="10">
        <v>1E-3</v>
      </c>
      <c r="BL389" s="10" t="s">
        <v>121</v>
      </c>
      <c r="BM389" s="10">
        <v>4.0000000000000001E-3</v>
      </c>
      <c r="BN389" s="10">
        <v>3.48</v>
      </c>
      <c r="BO389" s="10">
        <v>0.13500000000000001</v>
      </c>
      <c r="BP389" s="10">
        <v>44.609000000000002</v>
      </c>
      <c r="BQ389" s="10">
        <v>0.60599999999999998</v>
      </c>
      <c r="BR389" s="10">
        <v>6.0000000000000001E-3</v>
      </c>
      <c r="BS389" s="10">
        <v>1E-3</v>
      </c>
      <c r="BT389" s="10">
        <v>0.83499999999999996</v>
      </c>
      <c r="BU389" s="10">
        <v>9.5000000000000001E-2</v>
      </c>
      <c r="BV389" s="10" t="s">
        <v>121</v>
      </c>
      <c r="BW389" s="10">
        <v>8.6999999999999994E-2</v>
      </c>
      <c r="BX389" s="10" t="s">
        <v>121</v>
      </c>
      <c r="BY389" s="10">
        <v>3.4000000000000002E-2</v>
      </c>
      <c r="BZ389" s="10">
        <v>0.38200000000000001</v>
      </c>
      <c r="CA389" s="10">
        <v>5.1999999999999998E-2</v>
      </c>
      <c r="CB389" s="10">
        <v>3.9910000000000001</v>
      </c>
      <c r="CC389" s="10">
        <v>2.609</v>
      </c>
      <c r="CD389" s="10">
        <v>0.22500000000000001</v>
      </c>
      <c r="CE389" s="10">
        <v>1.4E-2</v>
      </c>
      <c r="CF389" s="10">
        <v>5.0000000000000001E-3</v>
      </c>
      <c r="CG389" s="10">
        <v>1E-3</v>
      </c>
      <c r="CH389" s="10" t="s">
        <v>121</v>
      </c>
      <c r="CI389" s="10">
        <v>2E-3</v>
      </c>
      <c r="CJ389" s="10" t="s">
        <v>121</v>
      </c>
      <c r="CK389" s="10">
        <v>0.67600000000000005</v>
      </c>
      <c r="CL389" s="10" t="s">
        <v>121</v>
      </c>
      <c r="CM389" s="10">
        <v>2E-3</v>
      </c>
      <c r="CN389" s="10">
        <v>3.0000000000000001E-3</v>
      </c>
      <c r="CO389" s="10">
        <v>1E-3</v>
      </c>
      <c r="CP389" s="10">
        <v>1.611</v>
      </c>
      <c r="CQ389" s="10">
        <v>6.2E-2</v>
      </c>
      <c r="CR389" s="10" t="s">
        <v>121</v>
      </c>
      <c r="CS389" s="10">
        <v>2E-3</v>
      </c>
      <c r="CT389" s="10" t="s">
        <v>121</v>
      </c>
      <c r="CU389" s="10">
        <v>19.937999999999999</v>
      </c>
      <c r="CV389" s="10">
        <v>8.5000000000000006E-2</v>
      </c>
      <c r="CW389" s="10">
        <v>2E-3</v>
      </c>
      <c r="CX389" s="10">
        <v>0.17</v>
      </c>
      <c r="CY389" s="10">
        <v>4.7E-2</v>
      </c>
      <c r="CZ389" s="10" t="s">
        <v>121</v>
      </c>
      <c r="DA389" s="10">
        <v>2E-3</v>
      </c>
      <c r="DB389" s="10" t="s">
        <v>121</v>
      </c>
      <c r="DC389" s="10">
        <v>2.9000000000000001E-2</v>
      </c>
      <c r="DD389" s="10" t="s">
        <v>121</v>
      </c>
      <c r="DE389" s="10">
        <v>1.7000000000000001E-2</v>
      </c>
      <c r="DF389" s="10">
        <v>0.38300000000000001</v>
      </c>
      <c r="DG389" s="10">
        <v>1.0999999999999999E-2</v>
      </c>
      <c r="DH389" s="10">
        <v>6.4000000000000001E-2</v>
      </c>
      <c r="DI389" s="98">
        <v>2E-3</v>
      </c>
      <c r="DJ389" s="10" t="s">
        <v>121</v>
      </c>
      <c r="DK389" s="10">
        <v>2E-3</v>
      </c>
      <c r="DL389" s="61" t="str">
        <f t="shared" si="7"/>
        <v>Anlieferung 7-16</v>
      </c>
    </row>
    <row r="390" spans="1:132">
      <c r="A390" s="11">
        <v>44593</v>
      </c>
      <c r="B390" s="64" t="s">
        <v>218</v>
      </c>
      <c r="C390" s="25" t="s">
        <v>128</v>
      </c>
      <c r="H390" s="3" t="e">
        <f>((F390)/(E390/100))</f>
        <v>#DIV/0!</v>
      </c>
      <c r="I390" s="4" t="e">
        <f>E390/F390</f>
        <v>#DIV/0!</v>
      </c>
      <c r="J390" s="4" t="e">
        <f>100/G390</f>
        <v>#DIV/0!</v>
      </c>
      <c r="N390" s="37" t="e">
        <f>M390/(K390/100)</f>
        <v>#DIV/0!</v>
      </c>
      <c r="O390" s="37" t="e">
        <f>N390/J390</f>
        <v>#DIV/0!</v>
      </c>
      <c r="P390" s="5" t="e">
        <f>M390/(L390/100)</f>
        <v>#DIV/0!</v>
      </c>
      <c r="Q390" s="5" t="e">
        <f>P390*I390</f>
        <v>#DIV/0!</v>
      </c>
      <c r="U390" s="15" t="e">
        <f>100-(T390-R390)/S390*100</f>
        <v>#DIV/0!</v>
      </c>
      <c r="AB390" s="14" t="e">
        <f>((AE390-AC390)*(1000/AD390))*1000</f>
        <v>#DIV/0!</v>
      </c>
      <c r="AF390" s="7" t="e">
        <f>#REF!*0.8</f>
        <v>#REF!</v>
      </c>
      <c r="AH390" s="8" t="e">
        <f>((AG390)*(H390/100))</f>
        <v>#DIV/0!</v>
      </c>
      <c r="AI390" s="7" t="e">
        <f>AG390/AH390</f>
        <v>#DIV/0!</v>
      </c>
      <c r="AO390" s="68" t="s">
        <v>218</v>
      </c>
      <c r="DI390" s="99"/>
      <c r="DL390" s="61" t="str">
        <f t="shared" si="7"/>
        <v xml:space="preserve">Anlieferung 7-17-30 Entsorgung </v>
      </c>
    </row>
    <row r="391" spans="1:132">
      <c r="A391" s="11">
        <v>44593</v>
      </c>
      <c r="B391" s="64" t="s">
        <v>1124</v>
      </c>
      <c r="C391" s="25" t="s">
        <v>128</v>
      </c>
      <c r="H391" s="3" t="e">
        <f>((F391)/(E391/100))</f>
        <v>#DIV/0!</v>
      </c>
      <c r="I391" s="4" t="e">
        <f>E391/F391</f>
        <v>#DIV/0!</v>
      </c>
      <c r="J391" s="4" t="e">
        <f>100/G391</f>
        <v>#DIV/0!</v>
      </c>
      <c r="N391" s="37" t="e">
        <f>M391/(K391/100)</f>
        <v>#DIV/0!</v>
      </c>
      <c r="O391" s="37" t="e">
        <f>N391/J391</f>
        <v>#DIV/0!</v>
      </c>
      <c r="P391" s="5" t="e">
        <f>M391/(L391/100)</f>
        <v>#DIV/0!</v>
      </c>
      <c r="Q391" s="5" t="e">
        <f>P391*I391</f>
        <v>#DIV/0!</v>
      </c>
      <c r="U391" s="15" t="e">
        <f>100-(T391-R391)/S391*100</f>
        <v>#DIV/0!</v>
      </c>
      <c r="AB391" s="14" t="e">
        <f>((AE391-AC391)*(1000/AD391))*1000</f>
        <v>#DIV/0!</v>
      </c>
      <c r="AF391" s="7" t="e">
        <f>#REF!*0.8</f>
        <v>#REF!</v>
      </c>
      <c r="AH391" s="8" t="e">
        <f>((AG391)*(H391/100))</f>
        <v>#DIV/0!</v>
      </c>
      <c r="AI391" s="7" t="e">
        <f>AG391/AH391</f>
        <v>#DIV/0!</v>
      </c>
      <c r="AO391" s="68" t="s">
        <v>1124</v>
      </c>
      <c r="AP391" s="10" t="s">
        <v>121</v>
      </c>
      <c r="AQ391" s="10">
        <v>4.0000000000000001E-3</v>
      </c>
      <c r="AR391" s="10">
        <v>1.2E-2</v>
      </c>
      <c r="AS391" s="10">
        <v>7.0000000000000001E-3</v>
      </c>
      <c r="AT391" s="10">
        <v>8.9999999999999993E-3</v>
      </c>
      <c r="AU391" s="10">
        <v>6.0000000000000001E-3</v>
      </c>
      <c r="AV391" s="10">
        <v>6.68</v>
      </c>
      <c r="AW391" s="10">
        <v>0.112</v>
      </c>
      <c r="AX391" s="10">
        <v>8.9999999999999993E-3</v>
      </c>
      <c r="AY391" s="10">
        <v>3.0000000000000001E-3</v>
      </c>
      <c r="AZ391" s="10">
        <v>1.669</v>
      </c>
      <c r="BA391" s="10">
        <v>0.02</v>
      </c>
      <c r="BB391" s="10">
        <v>14.95</v>
      </c>
      <c r="BC391" s="10">
        <v>0.17399999999999999</v>
      </c>
      <c r="BD391" s="10">
        <v>12.625</v>
      </c>
      <c r="BE391" s="10">
        <v>0.113</v>
      </c>
      <c r="BF391" s="10" t="s">
        <v>121</v>
      </c>
      <c r="BG391" s="10">
        <v>6.0000000000000001E-3</v>
      </c>
      <c r="BH391" s="10">
        <v>8.3650000000000002</v>
      </c>
      <c r="BI391" s="10">
        <v>0.53700000000000003</v>
      </c>
      <c r="BJ391" s="10">
        <v>5.0000000000000001E-3</v>
      </c>
      <c r="BK391" s="10">
        <v>2E-3</v>
      </c>
      <c r="BL391" s="10" t="s">
        <v>121</v>
      </c>
      <c r="BM391" s="10">
        <v>4.0000000000000001E-3</v>
      </c>
      <c r="BN391" s="10" t="s">
        <v>121</v>
      </c>
      <c r="BO391" s="10">
        <v>3.2000000000000001E-2</v>
      </c>
      <c r="BP391" s="10">
        <v>44.796999999999997</v>
      </c>
      <c r="BQ391" s="10">
        <v>0.58499999999999996</v>
      </c>
      <c r="BR391" s="10">
        <v>0.2</v>
      </c>
      <c r="BS391" s="10">
        <v>5.0000000000000001E-3</v>
      </c>
      <c r="BT391" s="10">
        <v>0.59799999999999998</v>
      </c>
      <c r="BU391" s="10">
        <v>7.8E-2</v>
      </c>
      <c r="BV391" s="10">
        <v>0.1</v>
      </c>
      <c r="BW391" s="10">
        <v>4.0000000000000001E-3</v>
      </c>
      <c r="BX391" s="10" t="s">
        <v>121</v>
      </c>
      <c r="BY391" s="10">
        <v>2.4E-2</v>
      </c>
      <c r="BZ391" s="10" t="s">
        <v>121</v>
      </c>
      <c r="CA391" s="10">
        <v>6.0999999999999999E-2</v>
      </c>
      <c r="CB391" s="10">
        <v>3.948</v>
      </c>
      <c r="CC391" s="10">
        <v>2.5009999999999999</v>
      </c>
      <c r="CD391" s="10">
        <v>0.13100000000000001</v>
      </c>
      <c r="CE391" s="10">
        <v>1.4999999999999999E-2</v>
      </c>
      <c r="CF391" s="10">
        <v>2E-3</v>
      </c>
      <c r="CG391" s="10">
        <v>1E-3</v>
      </c>
      <c r="CH391" s="10" t="s">
        <v>121</v>
      </c>
      <c r="CI391" s="10">
        <v>2E-3</v>
      </c>
      <c r="CJ391" s="10">
        <v>0.16900000000000001</v>
      </c>
      <c r="CK391" s="10">
        <v>2.1000000000000001E-2</v>
      </c>
      <c r="CL391" s="10" t="s">
        <v>121</v>
      </c>
      <c r="CM391" s="10">
        <v>2E-3</v>
      </c>
      <c r="CN391" s="10">
        <v>2E-3</v>
      </c>
      <c r="CO391" s="10">
        <v>1E-3</v>
      </c>
      <c r="CP391" s="10">
        <v>1.6140000000000001</v>
      </c>
      <c r="CQ391" s="10">
        <v>1.7000000000000001E-2</v>
      </c>
      <c r="CR391" s="10" t="s">
        <v>121</v>
      </c>
      <c r="CS391" s="10">
        <v>4.0000000000000001E-3</v>
      </c>
      <c r="CT391" s="10">
        <v>2.0910000000000002</v>
      </c>
      <c r="CU391" s="10">
        <v>7.1999999999999995E-2</v>
      </c>
      <c r="CV391" s="10">
        <v>2E-3</v>
      </c>
      <c r="CW391" s="10">
        <v>1E-3</v>
      </c>
      <c r="CX391" s="10">
        <v>0.111</v>
      </c>
      <c r="CY391" s="10">
        <v>1.2E-2</v>
      </c>
      <c r="CZ391" s="10" t="s">
        <v>121</v>
      </c>
      <c r="DA391" s="10">
        <v>2E-3</v>
      </c>
      <c r="DB391" s="10">
        <v>1.9E-2</v>
      </c>
      <c r="DC391" s="10">
        <v>5.0000000000000001E-3</v>
      </c>
      <c r="DD391" s="10" t="s">
        <v>121</v>
      </c>
      <c r="DE391" s="10">
        <v>2.3E-2</v>
      </c>
      <c r="DF391" s="10">
        <v>1.7989999999999999</v>
      </c>
      <c r="DG391" s="10">
        <v>2.7E-2</v>
      </c>
      <c r="DH391" s="10">
        <v>4.0000000000000001E-3</v>
      </c>
      <c r="DI391" s="98">
        <v>1E-3</v>
      </c>
      <c r="DJ391" s="10" t="s">
        <v>121</v>
      </c>
      <c r="DK391" s="10">
        <v>2E-3</v>
      </c>
      <c r="DL391" s="61" t="str">
        <f t="shared" si="7"/>
        <v>Cu Sn 01.02.2022</v>
      </c>
    </row>
    <row r="392" spans="1:132">
      <c r="A392" s="11">
        <v>44593</v>
      </c>
      <c r="B392" s="64" t="s">
        <v>1125</v>
      </c>
      <c r="C392" s="25" t="s">
        <v>128</v>
      </c>
      <c r="H392" s="3" t="e">
        <f>((F392)/(E392/100))</f>
        <v>#DIV/0!</v>
      </c>
      <c r="I392" s="4" t="e">
        <f>E392/F392</f>
        <v>#DIV/0!</v>
      </c>
      <c r="J392" s="4" t="e">
        <f>100/G392</f>
        <v>#DIV/0!</v>
      </c>
      <c r="N392" s="37" t="e">
        <f>M392/(K392/100)</f>
        <v>#DIV/0!</v>
      </c>
      <c r="O392" s="37" t="e">
        <f>N392/J392</f>
        <v>#DIV/0!</v>
      </c>
      <c r="P392" s="5" t="e">
        <f>M392/(L392/100)</f>
        <v>#DIV/0!</v>
      </c>
      <c r="Q392" s="5" t="e">
        <f>P392*I392</f>
        <v>#DIV/0!</v>
      </c>
      <c r="U392" s="15" t="e">
        <f>100-(T392-R392)/S392*100</f>
        <v>#DIV/0!</v>
      </c>
      <c r="AB392" s="14" t="e">
        <f>((AE392-AC392)*(1000/AD392))*1000</f>
        <v>#DIV/0!</v>
      </c>
      <c r="AF392" s="7" t="e">
        <f>#REF!*0.8</f>
        <v>#REF!</v>
      </c>
      <c r="AH392" s="8" t="e">
        <f>((AG392)*(H392/100))</f>
        <v>#DIV/0!</v>
      </c>
      <c r="AI392" s="7" t="e">
        <f>AG392/AH392</f>
        <v>#DIV/0!</v>
      </c>
      <c r="AO392" s="68" t="s">
        <v>1125</v>
      </c>
      <c r="AP392" s="10">
        <v>5.8999999999999997E-2</v>
      </c>
      <c r="AQ392" s="10">
        <v>1E-3</v>
      </c>
      <c r="AR392" s="10">
        <v>2.5000000000000001E-2</v>
      </c>
      <c r="AS392" s="10">
        <v>3.0000000000000001E-3</v>
      </c>
      <c r="AT392" s="10">
        <v>8.9999999999999993E-3</v>
      </c>
      <c r="AU392" s="10">
        <v>2E-3</v>
      </c>
      <c r="AV392" s="10">
        <v>1.4999999999999999E-2</v>
      </c>
      <c r="AW392" s="10">
        <v>2E-3</v>
      </c>
      <c r="AX392" s="10">
        <v>2E-3</v>
      </c>
      <c r="AY392" s="10">
        <v>1E-3</v>
      </c>
      <c r="AZ392" s="10">
        <v>0.03</v>
      </c>
      <c r="BA392" s="10">
        <v>2E-3</v>
      </c>
      <c r="BB392" s="10">
        <v>0.18</v>
      </c>
      <c r="BC392" s="10">
        <v>3.0000000000000001E-3</v>
      </c>
      <c r="BD392" s="10">
        <v>2.6960000000000002</v>
      </c>
      <c r="BE392" s="10">
        <v>2.4E-2</v>
      </c>
      <c r="BF392" s="10" t="s">
        <v>121</v>
      </c>
      <c r="BG392" s="10">
        <v>5.0000000000000001E-3</v>
      </c>
      <c r="BH392" s="10">
        <v>3.9430000000000001</v>
      </c>
      <c r="BI392" s="10">
        <v>0.98399999999999999</v>
      </c>
      <c r="BJ392" s="10" t="s">
        <v>121</v>
      </c>
      <c r="BK392" s="10">
        <v>2E-3</v>
      </c>
      <c r="BL392" s="10" t="s">
        <v>121</v>
      </c>
      <c r="BM392" s="10">
        <v>2E-3</v>
      </c>
      <c r="BN392" s="10">
        <v>0.80400000000000005</v>
      </c>
      <c r="BO392" s="10">
        <v>1.2999999999999999E-2</v>
      </c>
      <c r="BP392" s="10">
        <v>64.566000000000003</v>
      </c>
      <c r="BQ392" s="10">
        <v>0.13900000000000001</v>
      </c>
      <c r="BR392" s="10" t="s">
        <v>121</v>
      </c>
      <c r="BS392" s="10">
        <v>2E-3</v>
      </c>
      <c r="BT392" s="10">
        <v>14.535</v>
      </c>
      <c r="BU392" s="10">
        <v>0.13100000000000001</v>
      </c>
      <c r="BV392" s="10">
        <v>1.1970000000000001</v>
      </c>
      <c r="BW392" s="10">
        <v>2.4E-2</v>
      </c>
      <c r="BX392" s="10" t="s">
        <v>121</v>
      </c>
      <c r="BY392" s="10">
        <v>8.0000000000000002E-3</v>
      </c>
      <c r="BZ392" s="10">
        <v>0.71799999999999997</v>
      </c>
      <c r="CA392" s="10">
        <v>2.7E-2</v>
      </c>
      <c r="CB392" s="10" t="s">
        <v>121</v>
      </c>
      <c r="CC392" s="10">
        <v>9.0830000000000002</v>
      </c>
      <c r="CD392" s="10">
        <v>0.109</v>
      </c>
      <c r="CE392" s="10">
        <v>6.0000000000000001E-3</v>
      </c>
      <c r="CF392" s="10" t="s">
        <v>121</v>
      </c>
      <c r="CG392" s="10">
        <v>2E-3</v>
      </c>
      <c r="CH392" s="10" t="s">
        <v>121</v>
      </c>
      <c r="CI392" s="10">
        <v>2E-3</v>
      </c>
      <c r="CJ392" s="10">
        <v>0.71699999999999997</v>
      </c>
      <c r="CK392" s="10">
        <v>7.5999999999999998E-2</v>
      </c>
      <c r="CL392" s="10" t="s">
        <v>121</v>
      </c>
      <c r="CM392" s="10">
        <v>2E-3</v>
      </c>
      <c r="CN392" s="10">
        <v>2E-3</v>
      </c>
      <c r="CO392" s="10">
        <v>1E-3</v>
      </c>
      <c r="CP392" s="10">
        <v>1.698</v>
      </c>
      <c r="CQ392" s="10">
        <v>3.7999999999999999E-2</v>
      </c>
      <c r="CR392" s="10" t="s">
        <v>121</v>
      </c>
      <c r="CS392" s="10">
        <v>2E-3</v>
      </c>
      <c r="CT392" s="10">
        <v>7.0979999999999999</v>
      </c>
      <c r="CU392" s="10">
        <v>0.28699999999999998</v>
      </c>
      <c r="CV392" s="10">
        <v>3.7999999999999999E-2</v>
      </c>
      <c r="CW392" s="10">
        <v>1E-3</v>
      </c>
      <c r="CX392" s="10">
        <v>1.1020000000000001</v>
      </c>
      <c r="CY392" s="10">
        <v>0.02</v>
      </c>
      <c r="CZ392" s="10" t="s">
        <v>121</v>
      </c>
      <c r="DA392" s="10">
        <v>2E-3</v>
      </c>
      <c r="DB392" s="10">
        <v>3.2000000000000001E-2</v>
      </c>
      <c r="DC392" s="10">
        <v>6.0000000000000001E-3</v>
      </c>
      <c r="DD392" s="10" t="s">
        <v>121</v>
      </c>
      <c r="DE392" s="10">
        <v>8.0000000000000002E-3</v>
      </c>
      <c r="DF392" s="10">
        <v>0.38700000000000001</v>
      </c>
      <c r="DG392" s="10">
        <v>5.0000000000000001E-3</v>
      </c>
      <c r="DH392" s="10">
        <v>2.1000000000000001E-2</v>
      </c>
      <c r="DI392" s="98">
        <v>1E-3</v>
      </c>
      <c r="DJ392" s="10">
        <v>7.0000000000000001E-3</v>
      </c>
      <c r="DK392" s="10">
        <v>1E-3</v>
      </c>
      <c r="DL392" s="61" t="str">
        <f t="shared" si="7"/>
        <v>DK III ENE 2600 1.02.2022</v>
      </c>
      <c r="DM392" s="10">
        <v>1.3267293140310601</v>
      </c>
      <c r="DN392" s="10">
        <v>-2.9573283360834601E-2</v>
      </c>
      <c r="DO392" s="10">
        <v>8.8121765047258303E-3</v>
      </c>
      <c r="DP392" s="10">
        <v>3.2357319432494799E-2</v>
      </c>
      <c r="DQ392" s="10">
        <v>0.69446655017165604</v>
      </c>
      <c r="DR392" s="10">
        <v>-0.22784910076697401</v>
      </c>
      <c r="DS392" s="10">
        <v>2.3585128950362501E-2</v>
      </c>
      <c r="DT392" s="10">
        <v>-1.43307780783871E-3</v>
      </c>
      <c r="DU392" s="96">
        <v>4.8769408726192397E-5</v>
      </c>
      <c r="DV392" s="10">
        <v>-3.6107666715386698E-2</v>
      </c>
      <c r="DW392" s="10">
        <v>-2.37020616949223E-2</v>
      </c>
      <c r="DX392" s="10">
        <v>0.43691768025650901</v>
      </c>
      <c r="DY392" s="10">
        <v>-0.16316136744198201</v>
      </c>
      <c r="DZ392" s="10">
        <v>189.03554230074801</v>
      </c>
      <c r="EA392" s="10">
        <v>256.96602977743902</v>
      </c>
      <c r="EB392" s="10">
        <v>-0.14838832426286</v>
      </c>
    </row>
    <row r="393" spans="1:132">
      <c r="A393" s="11">
        <v>44593</v>
      </c>
      <c r="B393" s="64" t="s">
        <v>1126</v>
      </c>
      <c r="C393" s="25" t="s">
        <v>128</v>
      </c>
      <c r="H393" s="3" t="e">
        <f>((F393)/(E393/100))</f>
        <v>#DIV/0!</v>
      </c>
      <c r="I393" s="4" t="e">
        <f>E393/F393</f>
        <v>#DIV/0!</v>
      </c>
      <c r="J393" s="4" t="e">
        <f>100/G393</f>
        <v>#DIV/0!</v>
      </c>
      <c r="N393" s="37" t="e">
        <f>M393/(K393/100)</f>
        <v>#DIV/0!</v>
      </c>
      <c r="O393" s="37" t="e">
        <f>N393/J393</f>
        <v>#DIV/0!</v>
      </c>
      <c r="P393" s="5" t="e">
        <f>M393/(L393/100)</f>
        <v>#DIV/0!</v>
      </c>
      <c r="Q393" s="5" t="e">
        <f>P393*I393</f>
        <v>#DIV/0!</v>
      </c>
      <c r="U393" s="15" t="e">
        <f>100-(T393-R393)/S393*100</f>
        <v>#DIV/0!</v>
      </c>
      <c r="AB393" s="14" t="e">
        <f>((AE393-AC393)*(1000/AD393))*1000</f>
        <v>#DIV/0!</v>
      </c>
      <c r="AF393" s="7" t="e">
        <f>#REF!*0.8</f>
        <v>#REF!</v>
      </c>
      <c r="AH393" s="8" t="e">
        <f>((AG393)*(H393/100))</f>
        <v>#DIV/0!</v>
      </c>
      <c r="AI393" s="7" t="e">
        <f>AG393/AH393</f>
        <v>#DIV/0!</v>
      </c>
      <c r="AO393" s="68" t="s">
        <v>1126</v>
      </c>
      <c r="DI393" s="99"/>
      <c r="DL393" s="61" t="str">
        <f t="shared" si="7"/>
        <v>ENE 2082 17.01.2022</v>
      </c>
      <c r="DM393" s="10">
        <v>23.0007584643804</v>
      </c>
      <c r="DN393" s="10">
        <v>-8.3913858059616892E-3</v>
      </c>
      <c r="DO393" s="10">
        <v>1.6563768443644902E-2</v>
      </c>
      <c r="DP393" s="10">
        <v>3.6590378962065302E-2</v>
      </c>
      <c r="DQ393" s="10">
        <v>0.20425794906841399</v>
      </c>
      <c r="DR393" s="10">
        <v>34.240107661814797</v>
      </c>
      <c r="DS393" s="10">
        <v>8.5696863534744996E-2</v>
      </c>
      <c r="DT393" s="96">
        <v>8.2316997271030502E-5</v>
      </c>
      <c r="DU393" s="10">
        <v>5.0584397088732899E-2</v>
      </c>
      <c r="DV393" s="10">
        <v>0.11307359003391</v>
      </c>
      <c r="DW393" s="10">
        <v>-7.8179339768231396E-2</v>
      </c>
      <c r="DX393" s="10">
        <v>2.2751358245712099E-2</v>
      </c>
      <c r="DY393" s="10">
        <v>0.25297281706004499</v>
      </c>
      <c r="DZ393" s="10">
        <v>348.11623108085797</v>
      </c>
      <c r="EA393" s="10">
        <v>804.07501406797496</v>
      </c>
      <c r="EB393" s="10">
        <v>4.1015063687906299E-2</v>
      </c>
    </row>
    <row r="394" spans="1:132">
      <c r="A394" s="11">
        <v>44593</v>
      </c>
      <c r="B394" s="64" t="s">
        <v>1127</v>
      </c>
      <c r="C394" s="25" t="s">
        <v>128</v>
      </c>
      <c r="H394" s="3" t="e">
        <f>((F394)/(E394/100))</f>
        <v>#DIV/0!</v>
      </c>
      <c r="I394" s="4" t="e">
        <f>E394/F394</f>
        <v>#DIV/0!</v>
      </c>
      <c r="J394" s="4" t="e">
        <f>100/G394</f>
        <v>#DIV/0!</v>
      </c>
      <c r="N394" s="37" t="e">
        <f>M394/(K394/100)</f>
        <v>#DIV/0!</v>
      </c>
      <c r="O394" s="37" t="e">
        <f>N394/J394</f>
        <v>#DIV/0!</v>
      </c>
      <c r="P394" s="5" t="e">
        <f>M394/(L394/100)</f>
        <v>#DIV/0!</v>
      </c>
      <c r="Q394" s="5" t="e">
        <f>P394*I394</f>
        <v>#DIV/0!</v>
      </c>
      <c r="U394" s="15" t="e">
        <f>100-(T394-R394)/S394*100</f>
        <v>#DIV/0!</v>
      </c>
      <c r="AB394" s="14" t="e">
        <f>((AE394-AC394)*(1000/AD394))*1000</f>
        <v>#DIV/0!</v>
      </c>
      <c r="AF394" s="7" t="e">
        <f>#REF!*0.8</f>
        <v>#REF!</v>
      </c>
      <c r="AH394" s="8" t="e">
        <f>((AG394)*(H394/100))</f>
        <v>#DIV/0!</v>
      </c>
      <c r="AI394" s="7" t="e">
        <f>AG394/AH394</f>
        <v>#DIV/0!</v>
      </c>
      <c r="AO394" s="68" t="s">
        <v>1127</v>
      </c>
      <c r="DI394" s="99"/>
      <c r="DL394" s="61" t="str">
        <f t="shared" si="7"/>
        <v>VNE 1972 02.02.2022</v>
      </c>
    </row>
    <row r="395" spans="1:132">
      <c r="A395" s="11">
        <v>44593</v>
      </c>
      <c r="B395" s="64" t="s">
        <v>1129</v>
      </c>
      <c r="C395" s="25" t="s">
        <v>1128</v>
      </c>
      <c r="H395" s="3" t="e">
        <f>((F395)/(E395/100))</f>
        <v>#DIV/0!</v>
      </c>
      <c r="I395" s="4" t="e">
        <f>E395/F395</f>
        <v>#DIV/0!</v>
      </c>
      <c r="J395" s="4" t="e">
        <f>100/G395</f>
        <v>#DIV/0!</v>
      </c>
      <c r="N395" s="37" t="e">
        <f>M395/(K395/100)</f>
        <v>#DIV/0!</v>
      </c>
      <c r="O395" s="37" t="e">
        <f>N395/J395</f>
        <v>#DIV/0!</v>
      </c>
      <c r="P395" s="5" t="e">
        <f>M395/(L395/100)</f>
        <v>#DIV/0!</v>
      </c>
      <c r="Q395" s="5" t="e">
        <f>P395*I395</f>
        <v>#DIV/0!</v>
      </c>
      <c r="U395" s="15" t="e">
        <f>100-(T395-R395)/S395*100</f>
        <v>#DIV/0!</v>
      </c>
      <c r="AB395" s="14" t="e">
        <f>((AE395-AC395)*(1000/AD395))*1000</f>
        <v>#DIV/0!</v>
      </c>
      <c r="AF395" s="7" t="e">
        <f>#REF!*0.8</f>
        <v>#REF!</v>
      </c>
      <c r="AH395" s="8" t="e">
        <f>((AG395)*(H395/100))</f>
        <v>#DIV/0!</v>
      </c>
      <c r="AI395" s="7" t="e">
        <f>AG395/AH395</f>
        <v>#DIV/0!</v>
      </c>
      <c r="AO395" s="20" t="s">
        <v>1130</v>
      </c>
      <c r="AP395" s="10">
        <v>0.161</v>
      </c>
      <c r="AQ395" s="10">
        <v>2E-3</v>
      </c>
      <c r="AR395" s="10">
        <v>4.0000000000000001E-3</v>
      </c>
      <c r="AS395" s="10">
        <v>3.0000000000000001E-3</v>
      </c>
      <c r="AT395" s="10">
        <v>0.06</v>
      </c>
      <c r="AU395" s="10">
        <v>3.0000000000000001E-3</v>
      </c>
      <c r="AV395" s="10">
        <v>5.8999999999999997E-2</v>
      </c>
      <c r="AW395" s="10">
        <v>2E-3</v>
      </c>
      <c r="AX395" s="10">
        <v>1.2E-2</v>
      </c>
      <c r="AY395" s="10">
        <v>1E-3</v>
      </c>
      <c r="AZ395" s="10">
        <v>3.4000000000000002E-2</v>
      </c>
      <c r="BA395" s="10">
        <v>2E-3</v>
      </c>
      <c r="BB395" s="10">
        <v>6.4000000000000001E-2</v>
      </c>
      <c r="BC395" s="10">
        <v>2E-3</v>
      </c>
      <c r="BD395" s="10">
        <v>0.40799999999999997</v>
      </c>
      <c r="BE395" s="10">
        <v>8.9999999999999993E-3</v>
      </c>
      <c r="BF395" s="10" t="s">
        <v>121</v>
      </c>
      <c r="BG395" s="10">
        <v>8.9999999999999993E-3</v>
      </c>
      <c r="BH395" s="10" t="s">
        <v>121</v>
      </c>
      <c r="BI395" s="10">
        <v>3.1560000000000001</v>
      </c>
      <c r="BJ395" s="10" t="s">
        <v>121</v>
      </c>
      <c r="BK395" s="10">
        <v>3.0000000000000001E-3</v>
      </c>
      <c r="BL395" s="10" t="s">
        <v>121</v>
      </c>
      <c r="BM395" s="10">
        <v>2E-3</v>
      </c>
      <c r="BN395" s="10">
        <v>6.8000000000000005E-2</v>
      </c>
      <c r="BO395" s="10">
        <v>7.0000000000000001E-3</v>
      </c>
      <c r="BP395" s="10">
        <v>62.853999999999999</v>
      </c>
      <c r="BQ395" s="10">
        <v>0.14000000000000001</v>
      </c>
      <c r="BR395" s="10">
        <v>3.0000000000000001E-3</v>
      </c>
      <c r="BS395" s="10">
        <v>1E-3</v>
      </c>
      <c r="BT395" s="10">
        <v>18.405000000000001</v>
      </c>
      <c r="BU395" s="10">
        <v>0.161</v>
      </c>
      <c r="BV395" s="10">
        <v>11.977</v>
      </c>
      <c r="BW395" s="10">
        <v>0.13700000000000001</v>
      </c>
      <c r="BX395" s="10" t="s">
        <v>121</v>
      </c>
      <c r="BY395" s="10">
        <v>4.0000000000000001E-3</v>
      </c>
      <c r="BZ395" s="10">
        <v>2.4380000000000002</v>
      </c>
      <c r="CA395" s="10">
        <v>4.2999999999999997E-2</v>
      </c>
      <c r="CB395" s="10" t="s">
        <v>121</v>
      </c>
      <c r="CC395" s="10">
        <v>16.245999999999999</v>
      </c>
      <c r="CD395" s="10">
        <v>2.5999999999999999E-2</v>
      </c>
      <c r="CE395" s="10">
        <v>5.0000000000000001E-3</v>
      </c>
      <c r="CF395" s="10" t="s">
        <v>121</v>
      </c>
      <c r="CG395" s="10">
        <v>2E-3</v>
      </c>
      <c r="CH395" s="10" t="s">
        <v>121</v>
      </c>
      <c r="CI395" s="10">
        <v>2E-3</v>
      </c>
      <c r="CJ395" s="10" t="s">
        <v>121</v>
      </c>
      <c r="CK395" s="10">
        <v>0.249</v>
      </c>
      <c r="CL395" s="10" t="s">
        <v>121</v>
      </c>
      <c r="CM395" s="10">
        <v>2E-3</v>
      </c>
      <c r="CN395" s="10">
        <v>5.0000000000000001E-3</v>
      </c>
      <c r="CO395" s="10">
        <v>1E-3</v>
      </c>
      <c r="CP395" s="10">
        <v>1.4319999999999999</v>
      </c>
      <c r="CQ395" s="10">
        <v>5.1999999999999998E-2</v>
      </c>
      <c r="CR395" s="10" t="s">
        <v>121</v>
      </c>
      <c r="CS395" s="10">
        <v>2E-3</v>
      </c>
      <c r="CT395" s="10">
        <v>0.99099999999999999</v>
      </c>
      <c r="CU395" s="10">
        <v>0.28799999999999998</v>
      </c>
      <c r="CV395" s="10">
        <v>1.4E-2</v>
      </c>
      <c r="CW395" s="10">
        <v>1E-3</v>
      </c>
      <c r="CX395" s="10">
        <v>0.09</v>
      </c>
      <c r="CY395" s="10">
        <v>0.01</v>
      </c>
      <c r="CZ395" s="10" t="s">
        <v>121</v>
      </c>
      <c r="DA395" s="10">
        <v>2E-3</v>
      </c>
      <c r="DB395" s="10" t="s">
        <v>121</v>
      </c>
      <c r="DC395" s="10">
        <v>5.0000000000000001E-3</v>
      </c>
      <c r="DD395" s="10">
        <v>2.8000000000000001E-2</v>
      </c>
      <c r="DE395" s="10">
        <v>6.0000000000000001E-3</v>
      </c>
      <c r="DF395" s="10">
        <v>0.77300000000000002</v>
      </c>
      <c r="DG395" s="10">
        <v>8.0000000000000002E-3</v>
      </c>
      <c r="DH395" s="10">
        <v>5.0000000000000001E-3</v>
      </c>
      <c r="DI395" s="98">
        <v>1E-3</v>
      </c>
      <c r="DJ395" s="10">
        <v>7.8E-2</v>
      </c>
      <c r="DK395" s="10">
        <v>1E-3</v>
      </c>
      <c r="DL395" s="61" t="str">
        <f t="shared" si="7"/>
        <v>UTV 02.02.2022</v>
      </c>
    </row>
    <row r="396" spans="1:132">
      <c r="A396" s="11">
        <v>44593</v>
      </c>
      <c r="B396" s="64" t="s">
        <v>372</v>
      </c>
      <c r="C396" s="25" t="s">
        <v>119</v>
      </c>
      <c r="D396" s="21">
        <v>40</v>
      </c>
      <c r="E396" s="2">
        <v>100</v>
      </c>
      <c r="F396" s="2">
        <v>60</v>
      </c>
      <c r="H396" s="3">
        <f>((F396)/(E396/100))</f>
        <v>60</v>
      </c>
      <c r="I396" s="4">
        <f>E396/F396</f>
        <v>1.6666666666666667</v>
      </c>
      <c r="J396" s="4" t="e">
        <f>100/G396</f>
        <v>#DIV/0!</v>
      </c>
      <c r="N396" s="37" t="e">
        <f>M396/(K396/100)</f>
        <v>#DIV/0!</v>
      </c>
      <c r="O396" s="37" t="e">
        <f>N396/J396</f>
        <v>#DIV/0!</v>
      </c>
      <c r="P396" s="5" t="e">
        <f>M396/(L396/100)</f>
        <v>#DIV/0!</v>
      </c>
      <c r="Q396" s="5" t="e">
        <f>P396*I396</f>
        <v>#DIV/0!</v>
      </c>
      <c r="U396" s="15" t="e">
        <f>100-(T396-R396)/S396*100</f>
        <v>#DIV/0!</v>
      </c>
      <c r="V396" s="21">
        <v>13.21</v>
      </c>
      <c r="X396" s="2">
        <v>11.78</v>
      </c>
      <c r="Y396" s="2">
        <v>9.7100000000000009</v>
      </c>
      <c r="Z396" s="21">
        <v>2526</v>
      </c>
      <c r="AB396" s="14" t="e">
        <f>((AE396-AC396)*(1000/AD396))*1000</f>
        <v>#DIV/0!</v>
      </c>
      <c r="AF396" s="7" t="e">
        <f>#REF!*0.8</f>
        <v>#REF!</v>
      </c>
      <c r="AG396" s="2">
        <v>168</v>
      </c>
      <c r="AH396" s="8">
        <f>((AG396)*(H396/100))</f>
        <v>100.8</v>
      </c>
      <c r="AI396" s="7">
        <f>AG396/AH396</f>
        <v>1.6666666666666667</v>
      </c>
      <c r="AJ396" s="6">
        <v>36.67</v>
      </c>
      <c r="AK396" s="2">
        <v>0.69399999999999995</v>
      </c>
      <c r="AO396" s="20" t="s">
        <v>1131</v>
      </c>
      <c r="AP396" s="10">
        <v>0.111</v>
      </c>
      <c r="AQ396" s="10">
        <v>2E-3</v>
      </c>
      <c r="AR396" s="10">
        <v>6.3E-2</v>
      </c>
      <c r="AS396" s="10">
        <v>3.0000000000000001E-3</v>
      </c>
      <c r="AT396" s="10">
        <v>8.9999999999999993E-3</v>
      </c>
      <c r="AU396" s="10">
        <v>2E-3</v>
      </c>
      <c r="AV396" s="10">
        <v>2.5000000000000001E-2</v>
      </c>
      <c r="AW396" s="10">
        <v>2E-3</v>
      </c>
      <c r="AX396" s="10">
        <v>2E-3</v>
      </c>
      <c r="AY396" s="10">
        <v>1E-3</v>
      </c>
      <c r="AZ396" s="10">
        <v>5.7000000000000002E-2</v>
      </c>
      <c r="BA396" s="10">
        <v>3.0000000000000001E-3</v>
      </c>
      <c r="BB396" s="10">
        <v>0.156</v>
      </c>
      <c r="BC396" s="10">
        <v>3.0000000000000001E-3</v>
      </c>
      <c r="BD396" s="10">
        <v>2.4510000000000001</v>
      </c>
      <c r="BE396" s="10">
        <v>2.3E-2</v>
      </c>
      <c r="BF396" s="10" t="s">
        <v>121</v>
      </c>
      <c r="BG396" s="10">
        <v>4.0000000000000001E-3</v>
      </c>
      <c r="BH396" s="10">
        <v>4.335</v>
      </c>
      <c r="BI396" s="10">
        <v>1.073</v>
      </c>
      <c r="BJ396" s="10" t="s">
        <v>121</v>
      </c>
      <c r="BK396" s="10">
        <v>2E-3</v>
      </c>
      <c r="BL396" s="10" t="s">
        <v>121</v>
      </c>
      <c r="BM396" s="10">
        <v>2E-3</v>
      </c>
      <c r="BN396" s="10">
        <v>0.58799999999999997</v>
      </c>
      <c r="BO396" s="10">
        <v>1.0999999999999999E-2</v>
      </c>
      <c r="BP396" s="10">
        <v>60.616999999999997</v>
      </c>
      <c r="BQ396" s="10">
        <v>0.14899999999999999</v>
      </c>
      <c r="BR396" s="10" t="s">
        <v>121</v>
      </c>
      <c r="BS396" s="10">
        <v>2E-3</v>
      </c>
      <c r="BT396" s="10">
        <v>15.048999999999999</v>
      </c>
      <c r="BU396" s="10">
        <v>0.13400000000000001</v>
      </c>
      <c r="BV396" s="10">
        <v>1.45</v>
      </c>
      <c r="BW396" s="10">
        <v>2.7E-2</v>
      </c>
      <c r="BX396" s="10" t="s">
        <v>121</v>
      </c>
      <c r="BY396" s="10">
        <v>8.9999999999999993E-3</v>
      </c>
      <c r="BZ396" s="10">
        <v>1.054</v>
      </c>
      <c r="CA396" s="10">
        <v>3.2000000000000001E-2</v>
      </c>
      <c r="CB396" s="10" t="s">
        <v>121</v>
      </c>
      <c r="CC396" s="10">
        <v>8.8970000000000002</v>
      </c>
      <c r="CD396" s="10">
        <v>0.17100000000000001</v>
      </c>
      <c r="CE396" s="10">
        <v>7.0000000000000001E-3</v>
      </c>
      <c r="CF396" s="10">
        <v>2E-3</v>
      </c>
      <c r="CG396" s="10">
        <v>1E-3</v>
      </c>
      <c r="CH396" s="10" t="s">
        <v>121</v>
      </c>
      <c r="CI396" s="10">
        <v>2E-3</v>
      </c>
      <c r="CJ396" s="10">
        <v>0.55000000000000004</v>
      </c>
      <c r="CK396" s="10">
        <v>7.8E-2</v>
      </c>
      <c r="CL396" s="10" t="s">
        <v>121</v>
      </c>
      <c r="CM396" s="10">
        <v>2E-3</v>
      </c>
      <c r="CN396" s="10">
        <v>4.0000000000000001E-3</v>
      </c>
      <c r="CO396" s="10">
        <v>1E-3</v>
      </c>
      <c r="CP396" s="10">
        <v>1.887</v>
      </c>
      <c r="CQ396" s="10">
        <v>4.2000000000000003E-2</v>
      </c>
      <c r="CR396" s="10" t="s">
        <v>121</v>
      </c>
      <c r="CS396" s="10">
        <v>2E-3</v>
      </c>
      <c r="CT396" s="10">
        <v>9.1479999999999997</v>
      </c>
      <c r="CU396" s="10">
        <v>0.32300000000000001</v>
      </c>
      <c r="CV396" s="10">
        <v>3.4000000000000002E-2</v>
      </c>
      <c r="CW396" s="10">
        <v>1E-3</v>
      </c>
      <c r="CX396" s="10">
        <v>1.5189999999999999</v>
      </c>
      <c r="CY396" s="10">
        <v>2.3E-2</v>
      </c>
      <c r="CZ396" s="10" t="s">
        <v>121</v>
      </c>
      <c r="DA396" s="10">
        <v>2E-3</v>
      </c>
      <c r="DB396" s="10">
        <v>7.2999999999999995E-2</v>
      </c>
      <c r="DC396" s="10">
        <v>7.0000000000000001E-3</v>
      </c>
      <c r="DD396" s="10" t="s">
        <v>121</v>
      </c>
      <c r="DE396" s="10">
        <v>0.01</v>
      </c>
      <c r="DF396" s="10">
        <v>0.61199999999999999</v>
      </c>
      <c r="DG396" s="10">
        <v>7.0000000000000001E-3</v>
      </c>
      <c r="DH396" s="10">
        <v>1.7999999999999999E-2</v>
      </c>
      <c r="DI396" s="98">
        <v>1E-3</v>
      </c>
      <c r="DJ396" s="10">
        <v>8.0000000000000002E-3</v>
      </c>
      <c r="DK396" s="10">
        <v>1E-3</v>
      </c>
      <c r="DL396" s="61" t="str">
        <f t="shared" si="7"/>
        <v>DK III W1 02.02.2022</v>
      </c>
      <c r="DM396" s="10">
        <v>0.17006931637150499</v>
      </c>
      <c r="DN396" s="10">
        <v>-1.03707240984792E-2</v>
      </c>
      <c r="DO396" s="10">
        <v>5.4788622465681197E-2</v>
      </c>
      <c r="DP396" s="10">
        <v>2.3257457182832099E-2</v>
      </c>
      <c r="DQ396" s="10">
        <v>0.79080276796468896</v>
      </c>
      <c r="DR396" s="10">
        <v>0.12632910465143499</v>
      </c>
      <c r="DS396" s="10">
        <v>2.67197991697154E-2</v>
      </c>
      <c r="DT396" s="10">
        <v>2.2514705938029302E-3</v>
      </c>
      <c r="DU396" s="10">
        <v>1.0115679468816099E-2</v>
      </c>
      <c r="DV396" s="10">
        <v>0.343951902712192</v>
      </c>
      <c r="DW396" s="10">
        <v>-0.153251405917922</v>
      </c>
      <c r="DX396" s="10">
        <v>0.41997668237719399</v>
      </c>
      <c r="DY396" s="10">
        <v>0.48771818877638001</v>
      </c>
      <c r="DZ396" s="10">
        <v>251.74253672137701</v>
      </c>
      <c r="EA396" s="10">
        <v>638.98439256369795</v>
      </c>
      <c r="EB396" s="10">
        <v>0.448971322730504</v>
      </c>
    </row>
    <row r="397" spans="1:132">
      <c r="A397" s="11">
        <v>44593</v>
      </c>
      <c r="B397" s="64" t="s">
        <v>1133</v>
      </c>
      <c r="C397" s="25" t="s">
        <v>1132</v>
      </c>
      <c r="D397" s="21">
        <v>3</v>
      </c>
      <c r="E397" s="2">
        <v>100</v>
      </c>
      <c r="F397" s="2">
        <v>100</v>
      </c>
      <c r="G397" s="2">
        <v>97</v>
      </c>
      <c r="H397" s="3">
        <f>((F397)/(E397/100))</f>
        <v>100</v>
      </c>
      <c r="I397" s="4">
        <f>E397/F397</f>
        <v>1</v>
      </c>
      <c r="J397" s="4">
        <f>100/G397</f>
        <v>1.0309278350515463</v>
      </c>
      <c r="N397" s="37" t="e">
        <f>M397/(K397/100)</f>
        <v>#DIV/0!</v>
      </c>
      <c r="O397" s="37" t="e">
        <f>N397/J397</f>
        <v>#DIV/0!</v>
      </c>
      <c r="P397" s="5" t="e">
        <f>M397/(L397/100)</f>
        <v>#DIV/0!</v>
      </c>
      <c r="Q397" s="5" t="e">
        <f>P397*I397</f>
        <v>#DIV/0!</v>
      </c>
      <c r="U397" s="15" t="e">
        <f>100-(T397-R397)/S397*100</f>
        <v>#DIV/0!</v>
      </c>
      <c r="V397" s="21">
        <v>1.6539999999999999</v>
      </c>
      <c r="X397" s="2">
        <v>13.2</v>
      </c>
      <c r="Y397" s="2">
        <v>10.1</v>
      </c>
      <c r="Z397" s="21">
        <v>251</v>
      </c>
      <c r="AB397" s="14">
        <f>((AE397-AC397)*(1000/AD397))*1000</f>
        <v>2730.0938838040724</v>
      </c>
      <c r="AC397" s="21">
        <v>86.801000000000002</v>
      </c>
      <c r="AD397" s="21">
        <v>152.74199999999999</v>
      </c>
      <c r="AE397" s="21">
        <v>87.218000000000004</v>
      </c>
      <c r="AF397" s="7" t="e">
        <f>#REF!*0.8</f>
        <v>#REF!</v>
      </c>
      <c r="AG397" s="2">
        <v>100</v>
      </c>
      <c r="AH397" s="8">
        <f>((AG397)*(H397/100))</f>
        <v>100</v>
      </c>
      <c r="AI397" s="7">
        <f>AG397/AH397</f>
        <v>1</v>
      </c>
      <c r="AJ397" s="6">
        <v>10.33</v>
      </c>
      <c r="AK397" s="2">
        <v>0.20399999999999999</v>
      </c>
      <c r="AO397" s="20" t="s">
        <v>1134</v>
      </c>
      <c r="AP397" s="10">
        <v>0.04</v>
      </c>
      <c r="AQ397" s="10">
        <v>1E-3</v>
      </c>
      <c r="AR397" s="10">
        <v>3.5999999999999997E-2</v>
      </c>
      <c r="AS397" s="10">
        <v>3.0000000000000001E-3</v>
      </c>
      <c r="AT397" s="10">
        <v>7.0000000000000001E-3</v>
      </c>
      <c r="AU397" s="10">
        <v>2E-3</v>
      </c>
      <c r="AV397" s="10">
        <v>0.02</v>
      </c>
      <c r="AW397" s="10">
        <v>2E-3</v>
      </c>
      <c r="AX397" s="10" t="s">
        <v>121</v>
      </c>
      <c r="AY397" s="10">
        <v>2E-3</v>
      </c>
      <c r="AZ397" s="10">
        <v>8.2000000000000003E-2</v>
      </c>
      <c r="BA397" s="10">
        <v>3.0000000000000001E-3</v>
      </c>
      <c r="BB397" s="10">
        <v>0.16700000000000001</v>
      </c>
      <c r="BC397" s="10">
        <v>3.0000000000000001E-3</v>
      </c>
      <c r="BD397" s="10">
        <v>4.3120000000000003</v>
      </c>
      <c r="BE397" s="10">
        <v>3.2000000000000001E-2</v>
      </c>
      <c r="BF397" s="10" t="s">
        <v>121</v>
      </c>
      <c r="BG397" s="10">
        <v>3.0000000000000001E-3</v>
      </c>
      <c r="BH397" s="10">
        <v>2.96</v>
      </c>
      <c r="BI397" s="10">
        <v>0.67800000000000005</v>
      </c>
      <c r="BJ397" s="10">
        <v>2E-3</v>
      </c>
      <c r="BK397" s="10">
        <v>1E-3</v>
      </c>
      <c r="BL397" s="10" t="s">
        <v>121</v>
      </c>
      <c r="BM397" s="10">
        <v>2E-3</v>
      </c>
      <c r="BN397" s="10">
        <v>1.3129999999999999</v>
      </c>
      <c r="BO397" s="10">
        <v>1.7999999999999999E-2</v>
      </c>
      <c r="BP397" s="10">
        <v>66.700999999999993</v>
      </c>
      <c r="BQ397" s="10">
        <v>0.13600000000000001</v>
      </c>
      <c r="BR397" s="10" t="s">
        <v>121</v>
      </c>
      <c r="BS397" s="10">
        <v>2E-3</v>
      </c>
      <c r="BT397" s="10">
        <v>11.278</v>
      </c>
      <c r="BU397" s="10">
        <v>0.11700000000000001</v>
      </c>
      <c r="BV397" s="10">
        <v>0.66400000000000003</v>
      </c>
      <c r="BW397" s="10">
        <v>1.7000000000000001E-2</v>
      </c>
      <c r="BX397" s="10" t="s">
        <v>121</v>
      </c>
      <c r="BY397" s="10">
        <v>0.01</v>
      </c>
      <c r="BZ397" s="10">
        <v>0.53400000000000003</v>
      </c>
      <c r="CA397" s="10">
        <v>2.5000000000000001E-2</v>
      </c>
      <c r="CB397" s="10" t="s">
        <v>121</v>
      </c>
      <c r="CC397" s="10">
        <v>6.2560000000000002</v>
      </c>
      <c r="CD397" s="10">
        <v>0.123</v>
      </c>
      <c r="CE397" s="10">
        <v>7.0000000000000001E-3</v>
      </c>
      <c r="CF397" s="10">
        <v>2E-3</v>
      </c>
      <c r="CG397" s="10">
        <v>1E-3</v>
      </c>
      <c r="CH397" s="10">
        <v>2E-3</v>
      </c>
      <c r="CI397" s="10">
        <v>1E-3</v>
      </c>
      <c r="CJ397" s="10">
        <v>0.52600000000000002</v>
      </c>
      <c r="CK397" s="10">
        <v>0.06</v>
      </c>
      <c r="CL397" s="10" t="s">
        <v>121</v>
      </c>
      <c r="CM397" s="10">
        <v>2E-3</v>
      </c>
      <c r="CN397" s="10">
        <v>2E-3</v>
      </c>
      <c r="CO397" s="10">
        <v>1E-3</v>
      </c>
      <c r="CP397" s="10">
        <v>1.1970000000000001</v>
      </c>
      <c r="CQ397" s="10">
        <v>0.03</v>
      </c>
      <c r="CR397" s="10" t="s">
        <v>121</v>
      </c>
      <c r="CS397" s="10">
        <v>2E-3</v>
      </c>
      <c r="CT397" s="10">
        <v>8.6560000000000006</v>
      </c>
      <c r="CU397" s="10">
        <v>0.27800000000000002</v>
      </c>
      <c r="CV397" s="10">
        <v>3.9E-2</v>
      </c>
      <c r="CW397" s="10">
        <v>1E-3</v>
      </c>
      <c r="CX397" s="10">
        <v>1.0189999999999999</v>
      </c>
      <c r="CY397" s="10">
        <v>2.1000000000000001E-2</v>
      </c>
      <c r="CZ397" s="10" t="s">
        <v>121</v>
      </c>
      <c r="DA397" s="10">
        <v>2E-3</v>
      </c>
      <c r="DB397" s="10">
        <v>2.7E-2</v>
      </c>
      <c r="DC397" s="10">
        <v>7.0000000000000001E-3</v>
      </c>
      <c r="DD397" s="10" t="s">
        <v>121</v>
      </c>
      <c r="DE397" s="10">
        <v>6.0000000000000001E-3</v>
      </c>
      <c r="DF397" s="10">
        <v>0.27200000000000002</v>
      </c>
      <c r="DG397" s="10">
        <v>4.0000000000000001E-3</v>
      </c>
      <c r="DH397" s="10">
        <v>1.4999999999999999E-2</v>
      </c>
      <c r="DI397" s="98">
        <v>1E-3</v>
      </c>
      <c r="DJ397" s="10">
        <v>4.0000000000000001E-3</v>
      </c>
      <c r="DK397" s="10">
        <v>1E-3</v>
      </c>
      <c r="DL397" s="61" t="str">
        <f t="shared" si="7"/>
        <v>DK III W2 02.02.2022</v>
      </c>
      <c r="DM397" s="10">
        <v>0.11798417449302501</v>
      </c>
      <c r="DN397" s="10">
        <v>-5.66046278622785E-3</v>
      </c>
      <c r="DO397" s="10">
        <v>1.24605838138339E-2</v>
      </c>
      <c r="DP397" s="10">
        <v>-5.0465229827950597E-2</v>
      </c>
      <c r="DQ397" s="10">
        <v>0.52592506860337496</v>
      </c>
      <c r="DR397" s="10">
        <v>-3.54200594735336E-4</v>
      </c>
      <c r="DS397" s="10">
        <v>-1.2110388309310501E-2</v>
      </c>
      <c r="DT397" s="10">
        <v>1.90074105667757E-3</v>
      </c>
      <c r="DU397" s="10">
        <v>1.7066975745174901E-3</v>
      </c>
      <c r="DV397" s="10">
        <v>0.15112629771841801</v>
      </c>
      <c r="DW397" s="10">
        <v>-0.144122437611161</v>
      </c>
      <c r="DX397" s="10">
        <v>2.0292899969675902E-2</v>
      </c>
      <c r="DY397" s="10">
        <v>0.26399156398923102</v>
      </c>
      <c r="DZ397" s="10">
        <v>229.446461955724</v>
      </c>
      <c r="EA397" s="10">
        <v>485.82026296433099</v>
      </c>
      <c r="EB397" s="10">
        <v>0.160275450489237</v>
      </c>
    </row>
    <row r="398" spans="1:132">
      <c r="A398" s="11">
        <v>44594</v>
      </c>
      <c r="B398" s="64" t="s">
        <v>842</v>
      </c>
      <c r="C398" s="25" t="s">
        <v>835</v>
      </c>
      <c r="H398" s="3" t="e">
        <f>((F398)/(E398/100))</f>
        <v>#DIV/0!</v>
      </c>
      <c r="I398" s="4" t="e">
        <f>E398/F398</f>
        <v>#DIV/0!</v>
      </c>
      <c r="J398" s="4" t="e">
        <f>100/G398</f>
        <v>#DIV/0!</v>
      </c>
      <c r="N398" s="37" t="e">
        <f>M398/(K398/100)</f>
        <v>#DIV/0!</v>
      </c>
      <c r="O398" s="37" t="e">
        <f>N398/J398</f>
        <v>#DIV/0!</v>
      </c>
      <c r="P398" s="5" t="e">
        <f>M398/(L398/100)</f>
        <v>#DIV/0!</v>
      </c>
      <c r="Q398" s="5" t="e">
        <f>P398*I398</f>
        <v>#DIV/0!</v>
      </c>
      <c r="U398" s="15" t="e">
        <f>100-(T398-R398)/S398*100</f>
        <v>#DIV/0!</v>
      </c>
      <c r="X398" s="2">
        <v>12.36</v>
      </c>
      <c r="Y398" s="2">
        <v>16.940000000000001</v>
      </c>
      <c r="Z398" s="21">
        <v>3159</v>
      </c>
      <c r="AB398" s="14" t="e">
        <f>((AE398-AC398)*(1000/AD398))*1000</f>
        <v>#DIV/0!</v>
      </c>
      <c r="AF398" s="7" t="e">
        <f>#REF!*0.8</f>
        <v>#REF!</v>
      </c>
      <c r="AH398" s="8" t="e">
        <f>((AG398)*(H398/100))</f>
        <v>#DIV/0!</v>
      </c>
      <c r="AI398" s="7" t="e">
        <f>AG398/AH398</f>
        <v>#DIV/0!</v>
      </c>
      <c r="AO398" s="24" t="s">
        <v>1135</v>
      </c>
      <c r="DI398" s="99"/>
      <c r="DL398" s="61" t="str">
        <f t="shared" si="7"/>
        <v>VNE 197202.02.2022</v>
      </c>
    </row>
    <row r="399" spans="1:132">
      <c r="A399" s="11">
        <v>44594</v>
      </c>
      <c r="B399" s="64"/>
      <c r="C399" s="25" t="s">
        <v>117</v>
      </c>
      <c r="H399" s="3" t="e">
        <f>((F399)/(E399/100))</f>
        <v>#DIV/0!</v>
      </c>
      <c r="I399" s="4" t="e">
        <f>E399/F399</f>
        <v>#DIV/0!</v>
      </c>
      <c r="J399" s="4" t="e">
        <f>100/G399</f>
        <v>#DIV/0!</v>
      </c>
      <c r="N399" s="37" t="e">
        <f>M399/(K399/100)</f>
        <v>#DIV/0!</v>
      </c>
      <c r="O399" s="37" t="e">
        <f>N399/J399</f>
        <v>#DIV/0!</v>
      </c>
      <c r="P399" s="5" t="e">
        <f>M399/(L399/100)</f>
        <v>#DIV/0!</v>
      </c>
      <c r="Q399" s="5" t="e">
        <f>P399*I399</f>
        <v>#DIV/0!</v>
      </c>
      <c r="U399" s="15" t="e">
        <f>100-(T399-R399)/S399*100</f>
        <v>#DIV/0!</v>
      </c>
      <c r="X399" s="2">
        <v>11.59</v>
      </c>
      <c r="AB399" s="14" t="e">
        <f>((AE399-AC399)*(1000/AD399))*1000</f>
        <v>#DIV/0!</v>
      </c>
      <c r="AF399" s="7" t="e">
        <f>#REF!*0.8</f>
        <v>#REF!</v>
      </c>
      <c r="AH399" s="8" t="e">
        <f>((AG399)*(H399/100))</f>
        <v>#DIV/0!</v>
      </c>
      <c r="AI399" s="7" t="e">
        <f>AG399/AH399</f>
        <v>#DIV/0!</v>
      </c>
      <c r="AO399" s="24" t="s">
        <v>1136</v>
      </c>
      <c r="DI399" s="99"/>
      <c r="DL399" s="61">
        <f t="shared" si="7"/>
        <v>0</v>
      </c>
    </row>
    <row r="400" spans="1:132">
      <c r="A400" s="11">
        <v>44594</v>
      </c>
      <c r="B400" s="64" t="s">
        <v>208</v>
      </c>
      <c r="C400" s="25" t="s">
        <v>119</v>
      </c>
      <c r="D400" s="21">
        <v>30</v>
      </c>
      <c r="E400" s="2">
        <v>100</v>
      </c>
      <c r="F400" s="2">
        <v>70</v>
      </c>
      <c r="H400" s="3">
        <f>((F400)/(E400/100))</f>
        <v>70</v>
      </c>
      <c r="I400" s="4">
        <f>E400/F400</f>
        <v>1.4285714285714286</v>
      </c>
      <c r="J400" s="4" t="e">
        <f>100/G400</f>
        <v>#DIV/0!</v>
      </c>
      <c r="N400" s="37" t="e">
        <f>M400/(K400/100)</f>
        <v>#DIV/0!</v>
      </c>
      <c r="O400" s="37" t="e">
        <f>N400/J400</f>
        <v>#DIV/0!</v>
      </c>
      <c r="P400" s="5" t="e">
        <f>M400/(L400/100)</f>
        <v>#DIV/0!</v>
      </c>
      <c r="Q400" s="5" t="e">
        <f>P400*I400</f>
        <v>#DIV/0!</v>
      </c>
      <c r="U400" s="15" t="e">
        <f>100-(T400-R400)/S400*100</f>
        <v>#DIV/0!</v>
      </c>
      <c r="V400" s="21">
        <v>4.8360000000000003</v>
      </c>
      <c r="X400" s="2">
        <v>12.16</v>
      </c>
      <c r="Y400" s="2">
        <v>11.93</v>
      </c>
      <c r="Z400" s="21">
        <v>2893</v>
      </c>
      <c r="AB400" s="14" t="e">
        <f>((AE400-AC400)*(1000/AD400))*1000</f>
        <v>#DIV/0!</v>
      </c>
      <c r="AF400" s="7" t="e">
        <f>#REF!*0.8</f>
        <v>#REF!</v>
      </c>
      <c r="AG400" s="2">
        <v>143</v>
      </c>
      <c r="AH400" s="8">
        <f>((AG400)*(H400/100))</f>
        <v>100.1</v>
      </c>
      <c r="AI400" s="7">
        <f>AG400/AH400</f>
        <v>1.4285714285714286</v>
      </c>
      <c r="AJ400" s="6">
        <v>22.59</v>
      </c>
      <c r="AK400" s="2">
        <v>0.79100000000000004</v>
      </c>
      <c r="AO400" s="24" t="s">
        <v>1137</v>
      </c>
      <c r="DI400" s="99"/>
      <c r="DL400" s="61">
        <f t="shared" si="7"/>
        <v>0</v>
      </c>
    </row>
    <row r="401" spans="1:132">
      <c r="A401" s="11">
        <v>44594</v>
      </c>
      <c r="B401" s="64" t="s">
        <v>126</v>
      </c>
      <c r="C401" s="25" t="s">
        <v>119</v>
      </c>
      <c r="D401" s="21">
        <v>40</v>
      </c>
      <c r="E401" s="2">
        <v>100</v>
      </c>
      <c r="F401" s="2">
        <v>60</v>
      </c>
      <c r="H401" s="3">
        <f>((F401)/(E401/100))</f>
        <v>60</v>
      </c>
      <c r="I401" s="4">
        <f>E401/F401</f>
        <v>1.6666666666666667</v>
      </c>
      <c r="J401" s="4" t="e">
        <f>100/G401</f>
        <v>#DIV/0!</v>
      </c>
      <c r="N401" s="37" t="e">
        <f>M401/(K401/100)</f>
        <v>#DIV/0!</v>
      </c>
      <c r="O401" s="37" t="e">
        <f>N401/J401</f>
        <v>#DIV/0!</v>
      </c>
      <c r="P401" s="5" t="e">
        <f>M401/(L401/100)</f>
        <v>#DIV/0!</v>
      </c>
      <c r="Q401" s="5" t="e">
        <f>P401*I401</f>
        <v>#DIV/0!</v>
      </c>
      <c r="U401" s="15" t="e">
        <f>100-(T401-R401)/S401*100</f>
        <v>#DIV/0!</v>
      </c>
      <c r="V401" s="21">
        <v>1.671</v>
      </c>
      <c r="X401" s="2">
        <v>12.06</v>
      </c>
      <c r="Y401" s="2">
        <v>7.31</v>
      </c>
      <c r="Z401" s="21">
        <v>1553</v>
      </c>
      <c r="AB401" s="14" t="e">
        <f>((AE401-AC401)*(1000/AD401))*1000</f>
        <v>#DIV/0!</v>
      </c>
      <c r="AF401" s="7" t="e">
        <f>#REF!*0.8</f>
        <v>#REF!</v>
      </c>
      <c r="AG401" s="2">
        <v>168</v>
      </c>
      <c r="AH401" s="8">
        <f>((AG401)*(H401/100))</f>
        <v>100.8</v>
      </c>
      <c r="AI401" s="7">
        <f>AG401/AH401</f>
        <v>1.6666666666666667</v>
      </c>
      <c r="AJ401" s="6">
        <v>10.3</v>
      </c>
      <c r="AK401" s="2">
        <v>0.52600000000000002</v>
      </c>
      <c r="AO401" s="24" t="s">
        <v>1138</v>
      </c>
      <c r="DI401" s="99"/>
      <c r="DL401" s="61" t="str">
        <f t="shared" si="7"/>
        <v>VNE 1713</v>
      </c>
    </row>
    <row r="402" spans="1:132">
      <c r="A402" s="11">
        <v>44594</v>
      </c>
      <c r="B402" s="64" t="s">
        <v>833</v>
      </c>
      <c r="C402" s="25" t="s">
        <v>741</v>
      </c>
      <c r="H402" s="3" t="e">
        <f>((F402)/(E402/100))</f>
        <v>#DIV/0!</v>
      </c>
      <c r="I402" s="4" t="e">
        <f>E402/F402</f>
        <v>#DIV/0!</v>
      </c>
      <c r="J402" s="4" t="e">
        <f>100/G402</f>
        <v>#DIV/0!</v>
      </c>
      <c r="N402" s="37" t="e">
        <f>M402/(K402/100)</f>
        <v>#DIV/0!</v>
      </c>
      <c r="O402" s="37" t="e">
        <f>N402/J402</f>
        <v>#DIV/0!</v>
      </c>
      <c r="P402" s="5" t="e">
        <f>M402/(L402/100)</f>
        <v>#DIV/0!</v>
      </c>
      <c r="Q402" s="5" t="e">
        <f>P402*I402</f>
        <v>#DIV/0!</v>
      </c>
      <c r="U402" s="15" t="e">
        <f>100-(T402-R402)/S402*100</f>
        <v>#DIV/0!</v>
      </c>
      <c r="X402" s="2">
        <v>12.21</v>
      </c>
      <c r="Y402" s="2">
        <v>17.03</v>
      </c>
      <c r="Z402" s="21">
        <v>3156</v>
      </c>
      <c r="AB402" s="14" t="e">
        <f>((AE402-AC402)*(1000/AD402))*1000</f>
        <v>#DIV/0!</v>
      </c>
      <c r="AF402" s="7" t="e">
        <f>#REF!*0.8</f>
        <v>#REF!</v>
      </c>
      <c r="AH402" s="8" t="e">
        <f>((AG402)*(H402/100))</f>
        <v>#DIV/0!</v>
      </c>
      <c r="AI402" s="7" t="e">
        <f>AG402/AH402</f>
        <v>#DIV/0!</v>
      </c>
      <c r="AO402" s="20" t="s">
        <v>1139</v>
      </c>
      <c r="AP402" s="10">
        <v>0.375</v>
      </c>
      <c r="AQ402" s="10">
        <v>5.0000000000000001E-3</v>
      </c>
      <c r="AR402" s="10" t="s">
        <v>121</v>
      </c>
      <c r="AS402" s="10">
        <v>4.0000000000000001E-3</v>
      </c>
      <c r="AT402" s="10">
        <v>0.08</v>
      </c>
      <c r="AU402" s="10">
        <v>4.0000000000000001E-3</v>
      </c>
      <c r="AV402" s="10">
        <v>8.2000000000000003E-2</v>
      </c>
      <c r="AW402" s="10">
        <v>3.0000000000000001E-3</v>
      </c>
      <c r="AX402" s="10">
        <v>2.5999999999999999E-2</v>
      </c>
      <c r="AY402" s="10">
        <v>2E-3</v>
      </c>
      <c r="AZ402" s="10">
        <v>0.01</v>
      </c>
      <c r="BA402" s="10">
        <v>2E-3</v>
      </c>
      <c r="BB402" s="10">
        <v>0.10299999999999999</v>
      </c>
      <c r="BC402" s="10">
        <v>3.0000000000000001E-3</v>
      </c>
      <c r="BD402" s="10">
        <v>0.34399999999999997</v>
      </c>
      <c r="BE402" s="10">
        <v>8.9999999999999993E-3</v>
      </c>
      <c r="BF402" s="10" t="s">
        <v>121</v>
      </c>
      <c r="BG402" s="10">
        <v>4.0000000000000001E-3</v>
      </c>
      <c r="BH402" s="10" t="s">
        <v>121</v>
      </c>
      <c r="BI402" s="10">
        <v>1.5049999999999999</v>
      </c>
      <c r="BJ402" s="10">
        <v>0.01</v>
      </c>
      <c r="BK402" s="10">
        <v>4.0000000000000001E-3</v>
      </c>
      <c r="BL402" s="10" t="s">
        <v>121</v>
      </c>
      <c r="BM402" s="10">
        <v>2E-3</v>
      </c>
      <c r="BN402" s="10" t="s">
        <v>121</v>
      </c>
      <c r="BO402" s="10">
        <v>1.2999999999999999E-2</v>
      </c>
      <c r="BP402" s="10">
        <v>70.034999999999997</v>
      </c>
      <c r="BQ402" s="10">
        <v>0.14399999999999999</v>
      </c>
      <c r="BR402" s="10" t="s">
        <v>121</v>
      </c>
      <c r="BS402" s="10">
        <v>2E-3</v>
      </c>
      <c r="BT402" s="10">
        <v>1.002</v>
      </c>
      <c r="BU402" s="10">
        <v>4.9000000000000002E-2</v>
      </c>
      <c r="BV402" s="10">
        <v>18.568999999999999</v>
      </c>
      <c r="BW402" s="10">
        <v>0.11700000000000001</v>
      </c>
      <c r="BX402" s="10" t="s">
        <v>121</v>
      </c>
      <c r="BY402" s="10">
        <v>4.0000000000000001E-3</v>
      </c>
      <c r="BZ402" s="10">
        <v>3.1709999999999998</v>
      </c>
      <c r="CA402" s="10">
        <v>5.5E-2</v>
      </c>
      <c r="CB402" s="10" t="s">
        <v>121</v>
      </c>
      <c r="CC402" s="10">
        <v>10.647</v>
      </c>
      <c r="CD402" s="10">
        <v>8.0000000000000002E-3</v>
      </c>
      <c r="CE402" s="10">
        <v>4.0000000000000001E-3</v>
      </c>
      <c r="CF402" s="10" t="s">
        <v>121</v>
      </c>
      <c r="CG402" s="10">
        <v>2E-3</v>
      </c>
      <c r="CH402" s="10" t="s">
        <v>121</v>
      </c>
      <c r="CI402" s="10">
        <v>2E-3</v>
      </c>
      <c r="CJ402" s="10" t="s">
        <v>121</v>
      </c>
      <c r="CK402" s="10">
        <v>0.10100000000000001</v>
      </c>
      <c r="CL402" s="10" t="s">
        <v>121</v>
      </c>
      <c r="CM402" s="10">
        <v>2E-3</v>
      </c>
      <c r="CN402" s="10">
        <v>1.0999999999999999E-2</v>
      </c>
      <c r="CO402" s="10">
        <v>1E-3</v>
      </c>
      <c r="CP402" s="10">
        <v>2.8980000000000001</v>
      </c>
      <c r="CQ402" s="10">
        <v>3.9E-2</v>
      </c>
      <c r="CR402" s="10" t="s">
        <v>121</v>
      </c>
      <c r="CS402" s="10">
        <v>2E-3</v>
      </c>
      <c r="CT402" s="10">
        <v>0.92100000000000004</v>
      </c>
      <c r="CU402" s="10">
        <v>0.17299999999999999</v>
      </c>
      <c r="CV402" s="10">
        <v>5.0000000000000001E-3</v>
      </c>
      <c r="CW402" s="10">
        <v>1E-3</v>
      </c>
      <c r="CX402" s="10">
        <v>5.8999999999999997E-2</v>
      </c>
      <c r="CY402" s="10">
        <v>6.0000000000000001E-3</v>
      </c>
      <c r="CZ402" s="10" t="s">
        <v>121</v>
      </c>
      <c r="DA402" s="10">
        <v>3.0000000000000001E-3</v>
      </c>
      <c r="DB402" s="10" t="s">
        <v>121</v>
      </c>
      <c r="DC402" s="10">
        <v>4.0000000000000001E-3</v>
      </c>
      <c r="DD402" s="10">
        <v>6.5000000000000002E-2</v>
      </c>
      <c r="DE402" s="10">
        <v>1.2E-2</v>
      </c>
      <c r="DF402" s="10">
        <v>1.976</v>
      </c>
      <c r="DG402" s="10">
        <v>1.6E-2</v>
      </c>
      <c r="DH402" s="10">
        <v>2E-3</v>
      </c>
      <c r="DI402" s="98">
        <v>1E-3</v>
      </c>
      <c r="DJ402" s="10">
        <v>0.23</v>
      </c>
      <c r="DK402" s="10">
        <v>2E-3</v>
      </c>
      <c r="DL402" s="61" t="str">
        <f t="shared" si="7"/>
        <v>NL 689393</v>
      </c>
    </row>
    <row r="403" spans="1:132">
      <c r="A403" s="11">
        <v>44594</v>
      </c>
      <c r="B403" s="64" t="s">
        <v>1140</v>
      </c>
      <c r="C403" s="25" t="s">
        <v>741</v>
      </c>
      <c r="H403" s="3" t="e">
        <f>((F403)/(E403/100))</f>
        <v>#DIV/0!</v>
      </c>
      <c r="I403" s="4" t="e">
        <f>E403/F403</f>
        <v>#DIV/0!</v>
      </c>
      <c r="J403" s="4" t="e">
        <f>100/G403</f>
        <v>#DIV/0!</v>
      </c>
      <c r="N403" s="37" t="e">
        <f>M403/(K403/100)</f>
        <v>#DIV/0!</v>
      </c>
      <c r="O403" s="37" t="e">
        <f>N403/J403</f>
        <v>#DIV/0!</v>
      </c>
      <c r="P403" s="5" t="e">
        <f>M403/(L403/100)</f>
        <v>#DIV/0!</v>
      </c>
      <c r="Q403" s="5" t="e">
        <f>P403*I403</f>
        <v>#DIV/0!</v>
      </c>
      <c r="U403" s="15" t="e">
        <f>100-(T403-R403)/S403*100</f>
        <v>#DIV/0!</v>
      </c>
      <c r="X403" s="2">
        <v>12.36</v>
      </c>
      <c r="Y403" s="2">
        <v>16.95</v>
      </c>
      <c r="Z403" s="21">
        <v>3113</v>
      </c>
      <c r="AB403" s="14" t="e">
        <f>((AE403-AC403)*(1000/AD403))*1000</f>
        <v>#DIV/0!</v>
      </c>
      <c r="AF403" s="7" t="e">
        <f>#REF!*0.8</f>
        <v>#REF!</v>
      </c>
      <c r="AH403" s="8" t="e">
        <f>((AG403)*(H403/100))</f>
        <v>#DIV/0!</v>
      </c>
      <c r="AI403" s="7" t="e">
        <f>AG403/AH403</f>
        <v>#DIV/0!</v>
      </c>
      <c r="AP403" s="10" t="s">
        <v>121</v>
      </c>
      <c r="AQ403" s="10">
        <v>5.0000000000000001E-3</v>
      </c>
      <c r="AR403" s="10">
        <v>5.2999999999999999E-2</v>
      </c>
      <c r="AS403" s="10">
        <v>1.2E-2</v>
      </c>
      <c r="AT403" s="10" t="s">
        <v>121</v>
      </c>
      <c r="AU403" s="10">
        <v>7.0000000000000001E-3</v>
      </c>
      <c r="AV403" s="10">
        <v>0.02</v>
      </c>
      <c r="AW403" s="10">
        <v>4.0000000000000001E-3</v>
      </c>
      <c r="AX403" s="10" t="s">
        <v>121</v>
      </c>
      <c r="AY403" s="10">
        <v>3.0000000000000001E-3</v>
      </c>
      <c r="AZ403" s="10">
        <v>6.8000000000000005E-2</v>
      </c>
      <c r="BA403" s="10">
        <v>8.0000000000000002E-3</v>
      </c>
      <c r="BB403" s="10">
        <v>0.35899999999999999</v>
      </c>
      <c r="BC403" s="10">
        <v>1.6E-2</v>
      </c>
      <c r="BD403" s="10">
        <v>74.644000000000005</v>
      </c>
      <c r="BE403" s="10">
        <v>0.77900000000000003</v>
      </c>
      <c r="BF403" s="10" t="s">
        <v>121</v>
      </c>
      <c r="BG403" s="10">
        <v>2.5000000000000001E-2</v>
      </c>
      <c r="BH403" s="10" t="s">
        <v>121</v>
      </c>
      <c r="BI403" s="10">
        <v>0.42</v>
      </c>
      <c r="BJ403" s="10">
        <v>8.9999999999999993E-3</v>
      </c>
      <c r="BK403" s="10">
        <v>3.0000000000000001E-3</v>
      </c>
      <c r="BL403" s="10" t="s">
        <v>121</v>
      </c>
      <c r="BM403" s="10">
        <v>5.0000000000000001E-3</v>
      </c>
      <c r="BN403" s="10">
        <v>3.7999999999999999E-2</v>
      </c>
      <c r="BO403" s="10">
        <v>1.6E-2</v>
      </c>
      <c r="BP403" s="10">
        <v>17.126999999999999</v>
      </c>
      <c r="BQ403" s="10">
        <v>0.86299999999999999</v>
      </c>
      <c r="BR403" s="10">
        <v>4.0000000000000001E-3</v>
      </c>
      <c r="BS403" s="10">
        <v>1E-3</v>
      </c>
      <c r="BT403" s="10">
        <v>5.5E-2</v>
      </c>
      <c r="BU403" s="10">
        <v>3.1E-2</v>
      </c>
      <c r="BV403" s="10">
        <v>2.1999999999999999E-2</v>
      </c>
      <c r="BW403" s="10">
        <v>2E-3</v>
      </c>
      <c r="BX403" s="10" t="s">
        <v>121</v>
      </c>
      <c r="BY403" s="10">
        <v>5.6000000000000001E-2</v>
      </c>
      <c r="BZ403" s="10" t="s">
        <v>121</v>
      </c>
      <c r="CA403" s="10">
        <v>5.8999999999999997E-2</v>
      </c>
      <c r="CB403" s="10">
        <v>4.9359999999999999</v>
      </c>
      <c r="CC403" s="10">
        <v>2.6139999999999999</v>
      </c>
      <c r="CD403" s="10">
        <v>0.17699999999999999</v>
      </c>
      <c r="CE403" s="10">
        <v>1.4E-2</v>
      </c>
      <c r="CF403" s="10">
        <v>1.6E-2</v>
      </c>
      <c r="CG403" s="10">
        <v>1E-3</v>
      </c>
      <c r="CH403" s="10">
        <v>4.0000000000000001E-3</v>
      </c>
      <c r="CI403" s="10">
        <v>1E-3</v>
      </c>
      <c r="CJ403" s="10">
        <v>7.6999999999999999E-2</v>
      </c>
      <c r="CK403" s="10">
        <v>1.0999999999999999E-2</v>
      </c>
      <c r="CL403" s="10" t="s">
        <v>121</v>
      </c>
      <c r="CM403" s="10">
        <v>2E-3</v>
      </c>
      <c r="CN403" s="10" t="s">
        <v>121</v>
      </c>
      <c r="CO403" s="10">
        <v>2E-3</v>
      </c>
      <c r="CP403" s="10">
        <v>7.6999999999999999E-2</v>
      </c>
      <c r="CQ403" s="10">
        <v>4.0000000000000001E-3</v>
      </c>
      <c r="CR403" s="10" t="s">
        <v>121</v>
      </c>
      <c r="CS403" s="10">
        <v>2E-3</v>
      </c>
      <c r="CT403" s="10">
        <v>1.857</v>
      </c>
      <c r="CU403" s="10">
        <v>5.8000000000000003E-2</v>
      </c>
      <c r="CV403" s="10" t="s">
        <v>121</v>
      </c>
      <c r="CW403" s="10">
        <v>2E-3</v>
      </c>
      <c r="CX403" s="10" t="s">
        <v>121</v>
      </c>
      <c r="CY403" s="10">
        <v>2.4E-2</v>
      </c>
      <c r="CZ403" s="10" t="s">
        <v>121</v>
      </c>
      <c r="DA403" s="10">
        <v>2E-3</v>
      </c>
      <c r="DB403" s="10" t="s">
        <v>121</v>
      </c>
      <c r="DC403" s="10">
        <v>1.4E-2</v>
      </c>
      <c r="DD403" s="10" t="s">
        <v>121</v>
      </c>
      <c r="DE403" s="10">
        <v>2.7E-2</v>
      </c>
      <c r="DF403" s="10">
        <v>1.4999999999999999E-2</v>
      </c>
      <c r="DG403" s="10">
        <v>4.0000000000000001E-3</v>
      </c>
      <c r="DH403" s="10">
        <v>2E-3</v>
      </c>
      <c r="DI403" s="98">
        <v>1E-3</v>
      </c>
      <c r="DJ403" s="10" t="s">
        <v>121</v>
      </c>
      <c r="DK403" s="10">
        <v>2E-3</v>
      </c>
      <c r="DL403" s="61" t="str">
        <f t="shared" si="7"/>
        <v>ENE 1745 02.02.2022</v>
      </c>
    </row>
    <row r="404" spans="1:132">
      <c r="A404" s="11">
        <v>44594</v>
      </c>
      <c r="B404" s="64" t="s">
        <v>1141</v>
      </c>
      <c r="C404" s="25" t="s">
        <v>741</v>
      </c>
      <c r="H404" s="3" t="e">
        <f>((F404)/(E404/100))</f>
        <v>#DIV/0!</v>
      </c>
      <c r="I404" s="4" t="e">
        <f>E404/F404</f>
        <v>#DIV/0!</v>
      </c>
      <c r="J404" s="4" t="e">
        <f>100/G404</f>
        <v>#DIV/0!</v>
      </c>
      <c r="N404" s="37" t="e">
        <f>M404/(K404/100)</f>
        <v>#DIV/0!</v>
      </c>
      <c r="O404" s="37" t="e">
        <f>N404/J404</f>
        <v>#DIV/0!</v>
      </c>
      <c r="P404" s="5" t="e">
        <f>M404/(L404/100)</f>
        <v>#DIV/0!</v>
      </c>
      <c r="Q404" s="5" t="e">
        <f>P404*I404</f>
        <v>#DIV/0!</v>
      </c>
      <c r="U404" s="15" t="e">
        <f>100-(T404-R404)/S404*100</f>
        <v>#DIV/0!</v>
      </c>
      <c r="X404" s="2">
        <v>12.13</v>
      </c>
      <c r="Y404" s="2">
        <v>16.809999999999999</v>
      </c>
      <c r="Z404" s="21">
        <v>2688</v>
      </c>
      <c r="AB404" s="14" t="e">
        <f>((AE404-AC404)*(1000/AD404))*1000</f>
        <v>#DIV/0!</v>
      </c>
      <c r="AF404" s="7" t="e">
        <f>#REF!*0.8</f>
        <v>#REF!</v>
      </c>
      <c r="AH404" s="8" t="e">
        <f>((AG404)*(H404/100))</f>
        <v>#DIV/0!</v>
      </c>
      <c r="AI404" s="7" t="e">
        <f>AG404/AH404</f>
        <v>#DIV/0!</v>
      </c>
      <c r="AP404" s="10">
        <v>0.253</v>
      </c>
      <c r="AQ404" s="10">
        <v>3.0000000000000001E-3</v>
      </c>
      <c r="AR404" s="10">
        <v>5.7000000000000002E-2</v>
      </c>
      <c r="AS404" s="10">
        <v>3.0000000000000001E-3</v>
      </c>
      <c r="AT404" s="10">
        <v>1.0999999999999999E-2</v>
      </c>
      <c r="AU404" s="10">
        <v>2E-3</v>
      </c>
      <c r="AV404" s="10">
        <v>2.4E-2</v>
      </c>
      <c r="AW404" s="10">
        <v>2E-3</v>
      </c>
      <c r="AX404" s="10">
        <v>5.8999999999999997E-2</v>
      </c>
      <c r="AY404" s="10">
        <v>2E-3</v>
      </c>
      <c r="AZ404" s="10">
        <v>7.0000000000000007E-2</v>
      </c>
      <c r="BA404" s="10">
        <v>3.0000000000000001E-3</v>
      </c>
      <c r="BB404" s="10">
        <v>0.161</v>
      </c>
      <c r="BC404" s="10">
        <v>3.0000000000000001E-3</v>
      </c>
      <c r="BD404" s="10">
        <v>4.0199999999999996</v>
      </c>
      <c r="BE404" s="10">
        <v>0.03</v>
      </c>
      <c r="BF404" s="10" t="s">
        <v>121</v>
      </c>
      <c r="BG404" s="10">
        <v>4.0000000000000001E-3</v>
      </c>
      <c r="BH404" s="10">
        <v>2.5880000000000001</v>
      </c>
      <c r="BI404" s="10">
        <v>0.91600000000000004</v>
      </c>
      <c r="BJ404" s="10" t="s">
        <v>121</v>
      </c>
      <c r="BK404" s="10">
        <v>6.0000000000000001E-3</v>
      </c>
      <c r="BL404" s="10" t="s">
        <v>121</v>
      </c>
      <c r="BM404" s="10">
        <v>2E-3</v>
      </c>
      <c r="BN404" s="10">
        <v>0.255</v>
      </c>
      <c r="BO404" s="10">
        <v>8.0000000000000002E-3</v>
      </c>
      <c r="BP404" s="10">
        <v>59.018999999999998</v>
      </c>
      <c r="BQ404" s="10">
        <v>0.17399999999999999</v>
      </c>
      <c r="BR404" s="10" t="s">
        <v>121</v>
      </c>
      <c r="BS404" s="10">
        <v>2E-3</v>
      </c>
      <c r="BT404" s="10">
        <v>12.16</v>
      </c>
      <c r="BU404" s="10">
        <v>0.129</v>
      </c>
      <c r="BV404" s="10">
        <v>1.7729999999999999</v>
      </c>
      <c r="BW404" s="10">
        <v>0.03</v>
      </c>
      <c r="BX404" s="10" t="s">
        <v>121</v>
      </c>
      <c r="BY404" s="10">
        <v>8.9999999999999993E-3</v>
      </c>
      <c r="BZ404" s="10">
        <v>1.042</v>
      </c>
      <c r="CA404" s="10">
        <v>3.3000000000000002E-2</v>
      </c>
      <c r="CB404" s="10" t="s">
        <v>121</v>
      </c>
      <c r="CC404" s="10">
        <v>8.6980000000000004</v>
      </c>
      <c r="CD404" s="10">
        <v>0.18</v>
      </c>
      <c r="CE404" s="10">
        <v>7.0000000000000001E-3</v>
      </c>
      <c r="CF404" s="10">
        <v>3.0000000000000001E-3</v>
      </c>
      <c r="CG404" s="10">
        <v>1E-3</v>
      </c>
      <c r="CH404" s="10" t="s">
        <v>121</v>
      </c>
      <c r="CI404" s="10">
        <v>2E-3</v>
      </c>
      <c r="CJ404" s="10">
        <v>0.42199999999999999</v>
      </c>
      <c r="CK404" s="10">
        <v>7.3999999999999996E-2</v>
      </c>
      <c r="CL404" s="10" t="s">
        <v>121</v>
      </c>
      <c r="CM404" s="10">
        <v>2E-3</v>
      </c>
      <c r="CN404" s="10">
        <v>5.0000000000000001E-3</v>
      </c>
      <c r="CO404" s="10">
        <v>1E-3</v>
      </c>
      <c r="CP404" s="10">
        <v>2.012</v>
      </c>
      <c r="CQ404" s="10">
        <v>4.2000000000000003E-2</v>
      </c>
      <c r="CR404" s="10" t="s">
        <v>121</v>
      </c>
      <c r="CS404" s="10">
        <v>2E-3</v>
      </c>
      <c r="CT404" s="10">
        <v>6.9109999999999996</v>
      </c>
      <c r="CU404" s="10">
        <v>0.29099999999999998</v>
      </c>
      <c r="CV404" s="10">
        <v>2.5000000000000001E-2</v>
      </c>
      <c r="CW404" s="10">
        <v>1E-3</v>
      </c>
      <c r="CX404" s="10">
        <v>0.81100000000000005</v>
      </c>
      <c r="CY404" s="10">
        <v>1.9E-2</v>
      </c>
      <c r="CZ404" s="10" t="s">
        <v>121</v>
      </c>
      <c r="DA404" s="10">
        <v>2E-3</v>
      </c>
      <c r="DB404" s="10">
        <v>9.4E-2</v>
      </c>
      <c r="DC404" s="10">
        <v>7.0000000000000001E-3</v>
      </c>
      <c r="DD404" s="10">
        <v>0.02</v>
      </c>
      <c r="DE404" s="10">
        <v>8.0000000000000002E-3</v>
      </c>
      <c r="DF404" s="10">
        <v>1.248</v>
      </c>
      <c r="DG404" s="10">
        <v>1.0999999999999999E-2</v>
      </c>
      <c r="DH404" s="10">
        <v>3.1E-2</v>
      </c>
      <c r="DI404" s="98">
        <v>1E-3</v>
      </c>
      <c r="DJ404" s="10">
        <v>1.2E-2</v>
      </c>
      <c r="DK404" s="10">
        <v>1E-3</v>
      </c>
      <c r="DL404" s="61" t="str">
        <f t="shared" si="7"/>
        <v>DK III ENE 2562 02.02.2022</v>
      </c>
      <c r="DM404" s="10">
        <v>0.22110162979846901</v>
      </c>
      <c r="DN404" s="10">
        <v>-1.6295754820621799E-2</v>
      </c>
      <c r="DO404" s="10">
        <v>4.8853522792621203E-3</v>
      </c>
      <c r="DP404" s="10">
        <v>5.1579023497684198E-3</v>
      </c>
      <c r="DQ404" s="10">
        <v>0.830948897513336</v>
      </c>
      <c r="DR404" s="10">
        <v>0.113956609711116</v>
      </c>
      <c r="DS404" s="10">
        <v>5.4968466719320297E-3</v>
      </c>
      <c r="DT404" s="10">
        <v>5.7235165249385203E-3</v>
      </c>
      <c r="DU404" s="10">
        <v>7.1540496932569102E-3</v>
      </c>
      <c r="DV404" s="10">
        <v>0.245599843773562</v>
      </c>
      <c r="DW404" s="10">
        <v>0.14748254033380501</v>
      </c>
      <c r="DX404" s="10">
        <v>0.13098653403496599</v>
      </c>
      <c r="DY404" s="10">
        <v>0.86925360130697804</v>
      </c>
      <c r="DZ404" s="10">
        <v>248.744934402224</v>
      </c>
      <c r="EA404" s="10">
        <v>642.24551149367801</v>
      </c>
      <c r="EB404" s="10">
        <v>0.81256645123755</v>
      </c>
    </row>
    <row r="405" spans="1:132">
      <c r="A405" s="11">
        <v>44594</v>
      </c>
      <c r="B405" s="64"/>
      <c r="C405" s="25" t="s">
        <v>745</v>
      </c>
      <c r="H405" s="3" t="e">
        <f>((F405)/(E405/100))</f>
        <v>#DIV/0!</v>
      </c>
      <c r="I405" s="4" t="e">
        <f>E405/F405</f>
        <v>#DIV/0!</v>
      </c>
      <c r="J405" s="4" t="e">
        <f>100/G405</f>
        <v>#DIV/0!</v>
      </c>
      <c r="N405" s="37" t="e">
        <f>M405/(K405/100)</f>
        <v>#DIV/0!</v>
      </c>
      <c r="O405" s="37" t="e">
        <f>N405/J405</f>
        <v>#DIV/0!</v>
      </c>
      <c r="P405" s="5" t="e">
        <f>M405/(L405/100)</f>
        <v>#DIV/0!</v>
      </c>
      <c r="Q405" s="5" t="e">
        <f>P405*I405</f>
        <v>#DIV/0!</v>
      </c>
      <c r="U405" s="15" t="e">
        <f>100-(T405-R405)/S405*100</f>
        <v>#DIV/0!</v>
      </c>
      <c r="X405" s="2">
        <v>12.17</v>
      </c>
      <c r="Y405" s="2">
        <v>15.92</v>
      </c>
      <c r="AB405" s="14" t="e">
        <f>((AE405-AC405)*(1000/AD405))*1000</f>
        <v>#DIV/0!</v>
      </c>
      <c r="AF405" s="7" t="e">
        <f>#REF!*0.8</f>
        <v>#REF!</v>
      </c>
      <c r="AH405" s="8" t="e">
        <f>((AG405)*(H405/100))</f>
        <v>#DIV/0!</v>
      </c>
      <c r="AI405" s="7" t="e">
        <f>AG405/AH405</f>
        <v>#DIV/0!</v>
      </c>
      <c r="AO405" s="20" t="s">
        <v>745</v>
      </c>
      <c r="AP405" s="10" t="s">
        <v>121</v>
      </c>
      <c r="AQ405" s="10">
        <v>2E-3</v>
      </c>
      <c r="AR405" s="10" t="s">
        <v>121</v>
      </c>
      <c r="AS405" s="10">
        <v>3.0000000000000001E-3</v>
      </c>
      <c r="AT405" s="10" t="s">
        <v>121</v>
      </c>
      <c r="AU405" s="10">
        <v>2E-3</v>
      </c>
      <c r="AV405" s="10" t="s">
        <v>121</v>
      </c>
      <c r="AW405" s="10">
        <v>2E-3</v>
      </c>
      <c r="AX405" s="10" t="s">
        <v>121</v>
      </c>
      <c r="AY405" s="10">
        <v>2E-3</v>
      </c>
      <c r="AZ405" s="10">
        <v>5.1999999999999998E-2</v>
      </c>
      <c r="BA405" s="10">
        <v>2E-3</v>
      </c>
      <c r="BB405" s="10">
        <v>3.0000000000000001E-3</v>
      </c>
      <c r="BC405" s="10">
        <v>1E-3</v>
      </c>
      <c r="BD405" s="10">
        <v>1.7929999999999999</v>
      </c>
      <c r="BE405" s="10">
        <v>1.4999999999999999E-2</v>
      </c>
      <c r="BF405" s="10" t="s">
        <v>121</v>
      </c>
      <c r="BG405" s="10">
        <v>3.0000000000000001E-3</v>
      </c>
      <c r="BH405" s="10">
        <v>18.498000000000001</v>
      </c>
      <c r="BI405" s="10">
        <v>0.501</v>
      </c>
      <c r="BJ405" s="10" t="s">
        <v>121</v>
      </c>
      <c r="BK405" s="10">
        <v>2E-3</v>
      </c>
      <c r="BL405" s="10">
        <v>2E-3</v>
      </c>
      <c r="BM405" s="10">
        <v>1E-3</v>
      </c>
      <c r="BN405" s="10" t="s">
        <v>121</v>
      </c>
      <c r="BO405" s="10">
        <v>1.0999999999999999E-2</v>
      </c>
      <c r="BP405" s="10">
        <v>78.795000000000002</v>
      </c>
      <c r="BQ405" s="10">
        <v>9.4E-2</v>
      </c>
      <c r="BR405" s="10" t="s">
        <v>121</v>
      </c>
      <c r="BS405" s="10">
        <v>2E-3</v>
      </c>
      <c r="BT405" s="10">
        <v>3.7999999999999999E-2</v>
      </c>
      <c r="BU405" s="10">
        <v>8.0000000000000002E-3</v>
      </c>
      <c r="BV405" s="10">
        <v>0.39200000000000002</v>
      </c>
      <c r="BW405" s="10">
        <v>5.0000000000000001E-3</v>
      </c>
      <c r="BX405" s="10" t="s">
        <v>121</v>
      </c>
      <c r="BY405" s="10">
        <v>6.0000000000000001E-3</v>
      </c>
      <c r="BZ405" s="10">
        <v>2.7E-2</v>
      </c>
      <c r="CA405" s="10">
        <v>8.9999999999999993E-3</v>
      </c>
      <c r="CB405" s="10" t="s">
        <v>121</v>
      </c>
      <c r="CC405" s="10">
        <v>0.89200000000000002</v>
      </c>
      <c r="CD405" s="10" t="s">
        <v>121</v>
      </c>
      <c r="CE405" s="10">
        <v>5.0000000000000001E-3</v>
      </c>
      <c r="CF405" s="10" t="s">
        <v>121</v>
      </c>
      <c r="CG405" s="10">
        <v>2E-3</v>
      </c>
      <c r="CH405" s="10" t="s">
        <v>121</v>
      </c>
      <c r="CI405" s="10">
        <v>2E-3</v>
      </c>
      <c r="CJ405" s="10">
        <v>3.7999999999999999E-2</v>
      </c>
      <c r="CK405" s="10">
        <v>0.01</v>
      </c>
      <c r="CL405" s="10" t="s">
        <v>121</v>
      </c>
      <c r="CM405" s="10">
        <v>2E-3</v>
      </c>
      <c r="CN405" s="10" t="s">
        <v>121</v>
      </c>
      <c r="CO405" s="10">
        <v>2E-3</v>
      </c>
      <c r="CP405" s="10">
        <v>9.6000000000000002E-2</v>
      </c>
      <c r="CQ405" s="10">
        <v>4.0000000000000001E-3</v>
      </c>
      <c r="CR405" s="10" t="s">
        <v>121</v>
      </c>
      <c r="CS405" s="10">
        <v>2E-3</v>
      </c>
      <c r="CT405" s="10">
        <v>9.8000000000000004E-2</v>
      </c>
      <c r="CU405" s="10">
        <v>2.9000000000000001E-2</v>
      </c>
      <c r="CV405" s="10" t="s">
        <v>121</v>
      </c>
      <c r="CW405" s="10">
        <v>2E-3</v>
      </c>
      <c r="CX405" s="10">
        <v>9.6000000000000002E-2</v>
      </c>
      <c r="CY405" s="10">
        <v>4.0000000000000001E-3</v>
      </c>
      <c r="CZ405" s="10" t="s">
        <v>121</v>
      </c>
      <c r="DA405" s="10">
        <v>2E-3</v>
      </c>
      <c r="DB405" s="10" t="s">
        <v>121</v>
      </c>
      <c r="DC405" s="10">
        <v>3.0000000000000001E-3</v>
      </c>
      <c r="DD405" s="10">
        <v>6.4000000000000001E-2</v>
      </c>
      <c r="DE405" s="10">
        <v>3.0000000000000001E-3</v>
      </c>
      <c r="DF405" s="10">
        <v>5.0000000000000001E-3</v>
      </c>
      <c r="DG405" s="10">
        <v>1E-3</v>
      </c>
      <c r="DH405" s="10">
        <v>2E-3</v>
      </c>
      <c r="DI405" s="98">
        <v>1E-3</v>
      </c>
      <c r="DJ405" s="10" t="s">
        <v>121</v>
      </c>
      <c r="DK405" s="10">
        <v>2E-3</v>
      </c>
      <c r="DL405" s="61" t="str">
        <f t="shared" si="7"/>
        <v>ENE 1846 02.02.2022</v>
      </c>
    </row>
    <row r="406" spans="1:132">
      <c r="A406" s="11">
        <v>44594</v>
      </c>
      <c r="B406" s="64"/>
      <c r="C406" s="25" t="s">
        <v>727</v>
      </c>
      <c r="H406" s="3" t="e">
        <f>((F406)/(E406/100))</f>
        <v>#DIV/0!</v>
      </c>
      <c r="I406" s="4" t="e">
        <f>E406/F406</f>
        <v>#DIV/0!</v>
      </c>
      <c r="J406" s="4" t="e">
        <f>100/G406</f>
        <v>#DIV/0!</v>
      </c>
      <c r="N406" s="37" t="e">
        <f>M406/(K406/100)</f>
        <v>#DIV/0!</v>
      </c>
      <c r="O406" s="37" t="e">
        <f>N406/J406</f>
        <v>#DIV/0!</v>
      </c>
      <c r="P406" s="5" t="e">
        <f>M406/(L406/100)</f>
        <v>#DIV/0!</v>
      </c>
      <c r="Q406" s="5" t="e">
        <f>P406*I406</f>
        <v>#DIV/0!</v>
      </c>
      <c r="U406" s="15" t="e">
        <f>100-(T406-R406)/S406*100</f>
        <v>#DIV/0!</v>
      </c>
      <c r="AB406" s="14" t="e">
        <f>((AE406-AC406)*(1000/AD406))*1000</f>
        <v>#DIV/0!</v>
      </c>
      <c r="AF406" s="7" t="e">
        <f>#REF!*0.8</f>
        <v>#REF!</v>
      </c>
      <c r="AH406" s="8" t="e">
        <f>((AG406)*(H406/100))</f>
        <v>#DIV/0!</v>
      </c>
      <c r="AI406" s="7" t="e">
        <f>AG406/AH406</f>
        <v>#DIV/0!</v>
      </c>
      <c r="AO406" s="20" t="s">
        <v>727</v>
      </c>
      <c r="AP406" s="10" t="s">
        <v>121</v>
      </c>
      <c r="AQ406" s="10">
        <v>3.0000000000000001E-3</v>
      </c>
      <c r="AR406" s="10">
        <v>0.13100000000000001</v>
      </c>
      <c r="AS406" s="10">
        <v>1.0999999999999999E-2</v>
      </c>
      <c r="AT406" s="10">
        <v>1.7999999999999999E-2</v>
      </c>
      <c r="AU406" s="10">
        <v>4.0000000000000001E-3</v>
      </c>
      <c r="AV406" s="10">
        <v>7.2999999999999995E-2</v>
      </c>
      <c r="AW406" s="10">
        <v>5.0000000000000001E-3</v>
      </c>
      <c r="AX406" s="10" t="s">
        <v>121</v>
      </c>
      <c r="AY406" s="10">
        <v>2E-3</v>
      </c>
      <c r="AZ406" s="10">
        <v>0.432</v>
      </c>
      <c r="BA406" s="10">
        <v>1.0999999999999999E-2</v>
      </c>
      <c r="BB406" s="10">
        <v>0.27</v>
      </c>
      <c r="BC406" s="10">
        <v>1.0999999999999999E-2</v>
      </c>
      <c r="BD406" s="10">
        <v>57.421999999999997</v>
      </c>
      <c r="BE406" s="10">
        <v>0.503</v>
      </c>
      <c r="BF406" s="10" t="s">
        <v>121</v>
      </c>
      <c r="BG406" s="10">
        <v>0.02</v>
      </c>
      <c r="BH406" s="10">
        <v>5.5679999999999996</v>
      </c>
      <c r="BI406" s="10">
        <v>0.36099999999999999</v>
      </c>
      <c r="BJ406" s="10">
        <v>7.0000000000000001E-3</v>
      </c>
      <c r="BK406" s="10">
        <v>2E-3</v>
      </c>
      <c r="BL406" s="10" t="s">
        <v>121</v>
      </c>
      <c r="BM406" s="10">
        <v>3.0000000000000001E-3</v>
      </c>
      <c r="BN406" s="10">
        <v>0.105</v>
      </c>
      <c r="BO406" s="10">
        <v>1.4E-2</v>
      </c>
      <c r="BP406" s="10">
        <v>31.052</v>
      </c>
      <c r="BQ406" s="10">
        <v>0.625</v>
      </c>
      <c r="BR406" s="10" t="s">
        <v>121</v>
      </c>
      <c r="BS406" s="10">
        <v>2E-3</v>
      </c>
      <c r="BT406" s="10">
        <v>0.46600000000000003</v>
      </c>
      <c r="BU406" s="10">
        <v>5.3999999999999999E-2</v>
      </c>
      <c r="BV406" s="10">
        <v>0.10100000000000001</v>
      </c>
      <c r="BW406" s="10">
        <v>3.0000000000000001E-3</v>
      </c>
      <c r="BX406" s="10" t="s">
        <v>121</v>
      </c>
      <c r="BY406" s="10">
        <v>4.4999999999999998E-2</v>
      </c>
      <c r="BZ406" s="10">
        <v>8.2000000000000003E-2</v>
      </c>
      <c r="CA406" s="10">
        <v>3.2000000000000001E-2</v>
      </c>
      <c r="CB406" s="10" t="s">
        <v>121</v>
      </c>
      <c r="CC406" s="10">
        <v>2.798</v>
      </c>
      <c r="CD406" s="10">
        <v>0.33400000000000002</v>
      </c>
      <c r="CE406" s="10">
        <v>1.4999999999999999E-2</v>
      </c>
      <c r="CF406" s="10">
        <v>6.8000000000000005E-2</v>
      </c>
      <c r="CG406" s="10">
        <v>2E-3</v>
      </c>
      <c r="CH406" s="10">
        <v>1.4E-2</v>
      </c>
      <c r="CI406" s="10">
        <v>1E-3</v>
      </c>
      <c r="CJ406" s="10">
        <v>6.4000000000000001E-2</v>
      </c>
      <c r="CK406" s="10">
        <v>0.01</v>
      </c>
      <c r="CL406" s="10" t="s">
        <v>121</v>
      </c>
      <c r="CM406" s="10">
        <v>2E-3</v>
      </c>
      <c r="CN406" s="10" t="s">
        <v>121</v>
      </c>
      <c r="CO406" s="10">
        <v>2E-3</v>
      </c>
      <c r="CP406" s="10">
        <v>0.113</v>
      </c>
      <c r="CQ406" s="10">
        <v>4.0000000000000001E-3</v>
      </c>
      <c r="CR406" s="10" t="s">
        <v>121</v>
      </c>
      <c r="CS406" s="10">
        <v>2E-3</v>
      </c>
      <c r="CT406" s="10">
        <v>1.0329999999999999</v>
      </c>
      <c r="CU406" s="10">
        <v>4.2999999999999997E-2</v>
      </c>
      <c r="CV406" s="10">
        <v>3.0000000000000001E-3</v>
      </c>
      <c r="CW406" s="10">
        <v>1E-3</v>
      </c>
      <c r="CX406" s="10">
        <v>0.113</v>
      </c>
      <c r="CY406" s="10">
        <v>1.7000000000000001E-2</v>
      </c>
      <c r="CZ406" s="10">
        <v>2E-3</v>
      </c>
      <c r="DA406" s="10">
        <v>1E-3</v>
      </c>
      <c r="DB406" s="10">
        <v>4.4999999999999998E-2</v>
      </c>
      <c r="DC406" s="10">
        <v>8.0000000000000002E-3</v>
      </c>
      <c r="DD406" s="10">
        <v>0.06</v>
      </c>
      <c r="DE406" s="10">
        <v>1.2E-2</v>
      </c>
      <c r="DF406" s="10">
        <v>0.106</v>
      </c>
      <c r="DG406" s="10">
        <v>6.0000000000000001E-3</v>
      </c>
      <c r="DH406" s="10">
        <v>1.2999999999999999E-2</v>
      </c>
      <c r="DI406" s="98">
        <v>1E-3</v>
      </c>
      <c r="DJ406" s="10" t="s">
        <v>121</v>
      </c>
      <c r="DK406" s="10">
        <v>2E-3</v>
      </c>
      <c r="DL406" s="61" t="str">
        <f t="shared" si="7"/>
        <v xml:space="preserve">TZ1 </v>
      </c>
    </row>
    <row r="407" spans="1:132">
      <c r="A407" s="11">
        <v>44594</v>
      </c>
      <c r="B407" s="64" t="s">
        <v>90</v>
      </c>
      <c r="C407" s="25" t="s">
        <v>123</v>
      </c>
      <c r="D407" s="21">
        <v>15</v>
      </c>
      <c r="E407" s="2">
        <v>100</v>
      </c>
      <c r="F407" s="2">
        <v>100</v>
      </c>
      <c r="G407" s="2">
        <v>85</v>
      </c>
      <c r="H407" s="3">
        <f>((F407)/(E407/100))</f>
        <v>100</v>
      </c>
      <c r="I407" s="4">
        <f>E407/F407</f>
        <v>1</v>
      </c>
      <c r="J407" s="4">
        <f>100/G407</f>
        <v>1.1764705882352942</v>
      </c>
      <c r="K407" s="2">
        <v>20</v>
      </c>
      <c r="M407" s="2">
        <f>99.646-98.381</f>
        <v>1.2650000000000006</v>
      </c>
      <c r="N407" s="37">
        <f>M407/(K407/100)</f>
        <v>6.3250000000000028</v>
      </c>
      <c r="O407" s="37">
        <f>N407/J407</f>
        <v>5.3762500000000024</v>
      </c>
      <c r="P407" s="5" t="e">
        <f>M407/(L407/100)</f>
        <v>#DIV/0!</v>
      </c>
      <c r="Q407" s="5" t="e">
        <f>P407*I407</f>
        <v>#DIV/0!</v>
      </c>
      <c r="U407" s="15" t="e">
        <f>100-(T407-R407)/S407*100</f>
        <v>#DIV/0!</v>
      </c>
      <c r="AB407" s="14" t="e">
        <f>((AE407-AC407)*(1000/AD407))*1000</f>
        <v>#DIV/0!</v>
      </c>
      <c r="AF407" s="7" t="e">
        <f>#REF!*0.8</f>
        <v>#REF!</v>
      </c>
      <c r="AH407" s="8">
        <f>((AG407)*(H407/100))</f>
        <v>0</v>
      </c>
      <c r="AI407" s="7" t="e">
        <f>AG407/AH407</f>
        <v>#DIV/0!</v>
      </c>
      <c r="AO407" s="20" t="s">
        <v>1142</v>
      </c>
      <c r="AP407" s="10" t="s">
        <v>121</v>
      </c>
      <c r="AQ407" s="10">
        <v>4.0000000000000001E-3</v>
      </c>
      <c r="AR407" s="10">
        <v>0.13500000000000001</v>
      </c>
      <c r="AS407" s="10">
        <v>1.0999999999999999E-2</v>
      </c>
      <c r="AT407" s="10">
        <v>5.8000000000000003E-2</v>
      </c>
      <c r="AU407" s="10">
        <v>5.0000000000000001E-3</v>
      </c>
      <c r="AV407" s="10">
        <v>8.2000000000000003E-2</v>
      </c>
      <c r="AW407" s="10">
        <v>5.0000000000000001E-3</v>
      </c>
      <c r="AX407" s="10" t="s">
        <v>121</v>
      </c>
      <c r="AY407" s="10">
        <v>2E-3</v>
      </c>
      <c r="AZ407" s="10">
        <v>0.55500000000000005</v>
      </c>
      <c r="BA407" s="10">
        <v>1.2999999999999999E-2</v>
      </c>
      <c r="BB407" s="10">
        <v>0.29899999999999999</v>
      </c>
      <c r="BC407" s="10">
        <v>1.2E-2</v>
      </c>
      <c r="BD407" s="10">
        <v>60.265000000000001</v>
      </c>
      <c r="BE407" s="10">
        <v>0.54800000000000004</v>
      </c>
      <c r="BF407" s="10" t="s">
        <v>121</v>
      </c>
      <c r="BG407" s="10">
        <v>2.3E-2</v>
      </c>
      <c r="BH407" s="10">
        <v>1.829</v>
      </c>
      <c r="BI407" s="10">
        <v>0.26800000000000002</v>
      </c>
      <c r="BJ407" s="10">
        <v>5.0000000000000001E-3</v>
      </c>
      <c r="BK407" s="10">
        <v>2E-3</v>
      </c>
      <c r="BL407" s="10">
        <v>5.0000000000000001E-3</v>
      </c>
      <c r="BM407" s="10">
        <v>2E-3</v>
      </c>
      <c r="BN407" s="10">
        <v>0.157</v>
      </c>
      <c r="BO407" s="10">
        <v>1.6E-2</v>
      </c>
      <c r="BP407" s="10">
        <v>32.71</v>
      </c>
      <c r="BQ407" s="10">
        <v>0.59899999999999998</v>
      </c>
      <c r="BR407" s="10" t="s">
        <v>121</v>
      </c>
      <c r="BS407" s="10">
        <v>2E-3</v>
      </c>
      <c r="BT407" s="10">
        <v>0.67200000000000004</v>
      </c>
      <c r="BU407" s="10">
        <v>6.7000000000000004E-2</v>
      </c>
      <c r="BV407" s="10">
        <v>0.10199999999999999</v>
      </c>
      <c r="BW407" s="10">
        <v>3.0000000000000001E-3</v>
      </c>
      <c r="BX407" s="10" t="s">
        <v>121</v>
      </c>
      <c r="BY407" s="10">
        <v>4.7E-2</v>
      </c>
      <c r="BZ407" s="10">
        <v>0.09</v>
      </c>
      <c r="CA407" s="10">
        <v>3.5000000000000003E-2</v>
      </c>
      <c r="CB407" s="10" t="s">
        <v>121</v>
      </c>
      <c r="CC407" s="10">
        <v>3.0339999999999998</v>
      </c>
      <c r="CD407" s="10">
        <v>0.35099999999999998</v>
      </c>
      <c r="CE407" s="10">
        <v>1.6E-2</v>
      </c>
      <c r="CF407" s="10">
        <v>8.1000000000000003E-2</v>
      </c>
      <c r="CG407" s="10">
        <v>2E-3</v>
      </c>
      <c r="CH407" s="10">
        <v>1.4999999999999999E-2</v>
      </c>
      <c r="CI407" s="10">
        <v>1E-3</v>
      </c>
      <c r="CJ407" s="10">
        <v>8.4000000000000005E-2</v>
      </c>
      <c r="CK407" s="10">
        <v>1.0999999999999999E-2</v>
      </c>
      <c r="CL407" s="10" t="s">
        <v>121</v>
      </c>
      <c r="CM407" s="10">
        <v>2E-3</v>
      </c>
      <c r="CN407" s="10" t="s">
        <v>121</v>
      </c>
      <c r="CO407" s="10">
        <v>2E-3</v>
      </c>
      <c r="CP407" s="10">
        <v>0.14799999999999999</v>
      </c>
      <c r="CQ407" s="10">
        <v>4.0000000000000001E-3</v>
      </c>
      <c r="CR407" s="10" t="s">
        <v>121</v>
      </c>
      <c r="CS407" s="10">
        <v>2E-3</v>
      </c>
      <c r="CT407" s="10">
        <v>1.881</v>
      </c>
      <c r="CU407" s="10">
        <v>5.6000000000000001E-2</v>
      </c>
      <c r="CV407" s="10">
        <v>3.0000000000000001E-3</v>
      </c>
      <c r="CW407" s="10">
        <v>1E-3</v>
      </c>
      <c r="CX407" s="10">
        <v>0.16700000000000001</v>
      </c>
      <c r="CY407" s="10">
        <v>0.02</v>
      </c>
      <c r="CZ407" s="10" t="s">
        <v>121</v>
      </c>
      <c r="DA407" s="10">
        <v>2E-3</v>
      </c>
      <c r="DB407" s="10">
        <v>4.1000000000000002E-2</v>
      </c>
      <c r="DC407" s="10">
        <v>8.9999999999999993E-3</v>
      </c>
      <c r="DD407" s="10">
        <v>7.1999999999999995E-2</v>
      </c>
      <c r="DE407" s="10">
        <v>1.4E-2</v>
      </c>
      <c r="DF407" s="10">
        <v>0.154</v>
      </c>
      <c r="DG407" s="10">
        <v>8.0000000000000002E-3</v>
      </c>
      <c r="DH407" s="10">
        <v>1.6E-2</v>
      </c>
      <c r="DI407" s="98">
        <v>1E-3</v>
      </c>
      <c r="DJ407" s="10" t="s">
        <v>121</v>
      </c>
      <c r="DK407" s="10">
        <v>2E-3</v>
      </c>
      <c r="DL407" s="61" t="str">
        <f t="shared" si="7"/>
        <v>Tz 2</v>
      </c>
    </row>
    <row r="408" spans="1:132">
      <c r="A408" s="11">
        <v>44594</v>
      </c>
      <c r="B408" s="64" t="s">
        <v>192</v>
      </c>
      <c r="C408" s="25" t="s">
        <v>125</v>
      </c>
      <c r="D408" s="21">
        <v>30</v>
      </c>
      <c r="E408" s="2">
        <v>100</v>
      </c>
      <c r="F408" s="2">
        <v>70</v>
      </c>
      <c r="H408" s="3">
        <f>((F408)/(E408/100))</f>
        <v>70</v>
      </c>
      <c r="I408" s="4">
        <f>E408/F408</f>
        <v>1.4285714285714286</v>
      </c>
      <c r="J408" s="4" t="e">
        <f>100/G408</f>
        <v>#DIV/0!</v>
      </c>
      <c r="N408" s="37" t="e">
        <f>M408/(K408/100)</f>
        <v>#DIV/0!</v>
      </c>
      <c r="O408" s="37" t="e">
        <f>N408/J408</f>
        <v>#DIV/0!</v>
      </c>
      <c r="P408" s="5" t="e">
        <f>M408/(L408/100)</f>
        <v>#DIV/0!</v>
      </c>
      <c r="Q408" s="5" t="e">
        <f>P408*I408</f>
        <v>#DIV/0!</v>
      </c>
      <c r="U408" s="15" t="e">
        <f>100-(T408-R408)/S408*100</f>
        <v>#DIV/0!</v>
      </c>
      <c r="V408" s="21">
        <v>0.83099999999999996</v>
      </c>
      <c r="X408" s="2">
        <v>11.58</v>
      </c>
      <c r="Y408" s="2">
        <v>11.83</v>
      </c>
      <c r="Z408" s="21">
        <v>3283</v>
      </c>
      <c r="AB408" s="14" t="e">
        <f>((AE408-AC408)*(1000/AD408))*1000</f>
        <v>#DIV/0!</v>
      </c>
      <c r="AF408" s="7" t="e">
        <f>#REF!*0.8</f>
        <v>#REF!</v>
      </c>
      <c r="AG408" s="2">
        <v>143</v>
      </c>
      <c r="AH408" s="8">
        <f>((AG408)*(H408/100))</f>
        <v>100.1</v>
      </c>
      <c r="AI408" s="7">
        <f>AG408/AH408</f>
        <v>1.4285714285714286</v>
      </c>
      <c r="AJ408" s="6">
        <v>28.87</v>
      </c>
      <c r="AK408" s="2">
        <v>0.83099999999999996</v>
      </c>
      <c r="AO408" s="20" t="s">
        <v>1143</v>
      </c>
      <c r="AP408" s="10" t="s">
        <v>121</v>
      </c>
      <c r="AQ408" s="10">
        <v>5.0000000000000001E-3</v>
      </c>
      <c r="AR408" s="10">
        <v>0.13200000000000001</v>
      </c>
      <c r="AS408" s="10">
        <v>1.2E-2</v>
      </c>
      <c r="AT408" s="10">
        <v>3.5000000000000003E-2</v>
      </c>
      <c r="AU408" s="10">
        <v>5.0000000000000001E-3</v>
      </c>
      <c r="AV408" s="10">
        <v>0.109</v>
      </c>
      <c r="AW408" s="10">
        <v>6.0000000000000001E-3</v>
      </c>
      <c r="AX408" s="10" t="s">
        <v>121</v>
      </c>
      <c r="AY408" s="10">
        <v>2E-3</v>
      </c>
      <c r="AZ408" s="10">
        <v>0.48499999999999999</v>
      </c>
      <c r="BA408" s="10">
        <v>1.2E-2</v>
      </c>
      <c r="BB408" s="10">
        <v>0.34599999999999997</v>
      </c>
      <c r="BC408" s="10">
        <v>1.2999999999999999E-2</v>
      </c>
      <c r="BD408" s="10">
        <v>62.174999999999997</v>
      </c>
      <c r="BE408" s="10">
        <v>0.59599999999999997</v>
      </c>
      <c r="BF408" s="10" t="s">
        <v>121</v>
      </c>
      <c r="BG408" s="10">
        <v>1.7999999999999999E-2</v>
      </c>
      <c r="BH408" s="10">
        <v>1.962</v>
      </c>
      <c r="BI408" s="10">
        <v>0.27800000000000002</v>
      </c>
      <c r="BJ408" s="10">
        <v>4.0000000000000001E-3</v>
      </c>
      <c r="BK408" s="10">
        <v>2E-3</v>
      </c>
      <c r="BL408" s="10" t="s">
        <v>121</v>
      </c>
      <c r="BM408" s="10">
        <v>5.0000000000000001E-3</v>
      </c>
      <c r="BN408" s="10">
        <v>0.124</v>
      </c>
      <c r="BO408" s="10">
        <v>1.4999999999999999E-2</v>
      </c>
      <c r="BP408" s="10">
        <v>31.271000000000001</v>
      </c>
      <c r="BQ408" s="10">
        <v>0.627</v>
      </c>
      <c r="BR408" s="10" t="s">
        <v>121</v>
      </c>
      <c r="BS408" s="10">
        <v>2E-3</v>
      </c>
      <c r="BT408" s="10">
        <v>0.52400000000000002</v>
      </c>
      <c r="BU408" s="10">
        <v>6.0999999999999999E-2</v>
      </c>
      <c r="BV408" s="10">
        <v>0.09</v>
      </c>
      <c r="BW408" s="10">
        <v>3.0000000000000001E-3</v>
      </c>
      <c r="BX408" s="10" t="s">
        <v>121</v>
      </c>
      <c r="BY408" s="10">
        <v>4.9000000000000002E-2</v>
      </c>
      <c r="BZ408" s="10">
        <v>5.2999999999999999E-2</v>
      </c>
      <c r="CA408" s="10">
        <v>3.5000000000000003E-2</v>
      </c>
      <c r="CB408" s="10" t="s">
        <v>121</v>
      </c>
      <c r="CC408" s="10">
        <v>4.468</v>
      </c>
      <c r="CD408" s="10">
        <v>0.36699999999999999</v>
      </c>
      <c r="CE408" s="10">
        <v>1.6E-2</v>
      </c>
      <c r="CF408" s="10">
        <v>0.08</v>
      </c>
      <c r="CG408" s="10">
        <v>2E-3</v>
      </c>
      <c r="CH408" s="10">
        <v>1.7000000000000001E-2</v>
      </c>
      <c r="CI408" s="10">
        <v>1E-3</v>
      </c>
      <c r="CJ408" s="10">
        <v>8.4000000000000005E-2</v>
      </c>
      <c r="CK408" s="10">
        <v>1.0999999999999999E-2</v>
      </c>
      <c r="CL408" s="10" t="s">
        <v>121</v>
      </c>
      <c r="CM408" s="10">
        <v>2E-3</v>
      </c>
      <c r="CN408" s="10" t="s">
        <v>121</v>
      </c>
      <c r="CO408" s="10">
        <v>2E-3</v>
      </c>
      <c r="CP408" s="10">
        <v>0.14000000000000001</v>
      </c>
      <c r="CQ408" s="10">
        <v>4.0000000000000001E-3</v>
      </c>
      <c r="CR408" s="10" t="s">
        <v>121</v>
      </c>
      <c r="CS408" s="10">
        <v>2E-3</v>
      </c>
      <c r="CT408" s="10">
        <v>1.617</v>
      </c>
      <c r="CU408" s="10">
        <v>5.2999999999999999E-2</v>
      </c>
      <c r="CV408" s="10">
        <v>2E-3</v>
      </c>
      <c r="CW408" s="10">
        <v>1E-3</v>
      </c>
      <c r="CX408" s="10">
        <v>9.2999999999999999E-2</v>
      </c>
      <c r="CY408" s="10">
        <v>1.9E-2</v>
      </c>
      <c r="CZ408" s="10" t="s">
        <v>121</v>
      </c>
      <c r="DA408" s="10">
        <v>2E-3</v>
      </c>
      <c r="DB408" s="10">
        <v>0.04</v>
      </c>
      <c r="DC408" s="10">
        <v>8.9999999999999993E-3</v>
      </c>
      <c r="DD408" s="10">
        <v>8.1000000000000003E-2</v>
      </c>
      <c r="DE408" s="10">
        <v>1.4E-2</v>
      </c>
      <c r="DF408" s="10">
        <v>0.13300000000000001</v>
      </c>
      <c r="DG408" s="10">
        <v>7.0000000000000001E-3</v>
      </c>
      <c r="DH408" s="10">
        <v>1.6E-2</v>
      </c>
      <c r="DI408" s="98">
        <v>1E-3</v>
      </c>
      <c r="DJ408" s="10" t="s">
        <v>121</v>
      </c>
      <c r="DK408" s="10">
        <v>2E-3</v>
      </c>
      <c r="DL408" s="61" t="str">
        <f t="shared" si="7"/>
        <v>Argex</v>
      </c>
    </row>
    <row r="409" spans="1:132">
      <c r="A409" s="11">
        <v>44594</v>
      </c>
      <c r="B409" s="64"/>
      <c r="C409" s="25" t="s">
        <v>1144</v>
      </c>
      <c r="H409" s="3" t="e">
        <f>((F409)/(E409/100))</f>
        <v>#DIV/0!</v>
      </c>
      <c r="I409" s="4" t="e">
        <f>E409/F409</f>
        <v>#DIV/0!</v>
      </c>
      <c r="J409" s="4" t="e">
        <f>100/G409</f>
        <v>#DIV/0!</v>
      </c>
      <c r="N409" s="37" t="e">
        <f>M409/(K409/100)</f>
        <v>#DIV/0!</v>
      </c>
      <c r="O409" s="37" t="e">
        <f>N409/J409</f>
        <v>#DIV/0!</v>
      </c>
      <c r="P409" s="5" t="e">
        <f>M409/(L409/100)</f>
        <v>#DIV/0!</v>
      </c>
      <c r="Q409" s="5" t="e">
        <f>P409*I409</f>
        <v>#DIV/0!</v>
      </c>
      <c r="U409" s="15" t="e">
        <f>100-(T409-R409)/S409*100</f>
        <v>#DIV/0!</v>
      </c>
      <c r="AB409" s="14" t="e">
        <f>((AE409-AC409)*(1000/AD409))*1000</f>
        <v>#DIV/0!</v>
      </c>
      <c r="AF409" s="7" t="e">
        <f>#REF!*0.8</f>
        <v>#REF!</v>
      </c>
      <c r="AH409" s="8" t="e">
        <f>((AG409)*(H409/100))</f>
        <v>#DIV/0!</v>
      </c>
      <c r="AI409" s="7" t="e">
        <f>AG409/AH409</f>
        <v>#DIV/0!</v>
      </c>
      <c r="AO409" s="20" t="s">
        <v>1145</v>
      </c>
      <c r="AP409" s="10">
        <v>0.111</v>
      </c>
      <c r="AQ409" s="10">
        <v>2E-3</v>
      </c>
      <c r="AR409" s="10" t="s">
        <v>121</v>
      </c>
      <c r="AS409" s="10">
        <v>6.0000000000000001E-3</v>
      </c>
      <c r="AT409" s="10">
        <v>4.8000000000000001E-2</v>
      </c>
      <c r="AU409" s="10">
        <v>3.0000000000000001E-3</v>
      </c>
      <c r="AV409" s="10">
        <v>3.3000000000000002E-2</v>
      </c>
      <c r="AW409" s="10">
        <v>2E-3</v>
      </c>
      <c r="AX409" s="10">
        <v>7.0000000000000001E-3</v>
      </c>
      <c r="AY409" s="10">
        <v>1E-3</v>
      </c>
      <c r="AZ409" s="10">
        <v>2.8000000000000001E-2</v>
      </c>
      <c r="BA409" s="10">
        <v>2E-3</v>
      </c>
      <c r="BB409" s="10">
        <v>5.1999999999999998E-2</v>
      </c>
      <c r="BC409" s="10">
        <v>2E-3</v>
      </c>
      <c r="BD409" s="10">
        <v>0.67500000000000004</v>
      </c>
      <c r="BE409" s="10">
        <v>1.0999999999999999E-2</v>
      </c>
      <c r="BF409" s="10" t="s">
        <v>121</v>
      </c>
      <c r="BG409" s="10">
        <v>8.0000000000000002E-3</v>
      </c>
      <c r="BH409" s="10">
        <v>2.4260000000000002</v>
      </c>
      <c r="BI409" s="10">
        <v>1.4279999999999999</v>
      </c>
      <c r="BJ409" s="10" t="s">
        <v>121</v>
      </c>
      <c r="BK409" s="10">
        <v>2E-3</v>
      </c>
      <c r="BL409" s="10" t="s">
        <v>121</v>
      </c>
      <c r="BM409" s="10">
        <v>2E-3</v>
      </c>
      <c r="BN409" s="10">
        <v>7.1999999999999995E-2</v>
      </c>
      <c r="BO409" s="10">
        <v>7.0000000000000001E-3</v>
      </c>
      <c r="BP409" s="10">
        <v>61.402000000000001</v>
      </c>
      <c r="BQ409" s="10">
        <v>0.14299999999999999</v>
      </c>
      <c r="BR409" s="10">
        <v>3.0000000000000001E-3</v>
      </c>
      <c r="BS409" s="10">
        <v>1E-3</v>
      </c>
      <c r="BT409" s="10">
        <v>19.762</v>
      </c>
      <c r="BU409" s="10">
        <v>0.17499999999999999</v>
      </c>
      <c r="BV409" s="10">
        <v>7.4139999999999997</v>
      </c>
      <c r="BW409" s="10">
        <v>9.0999999999999998E-2</v>
      </c>
      <c r="BX409" s="10" t="s">
        <v>121</v>
      </c>
      <c r="BY409" s="10">
        <v>4.0000000000000001E-3</v>
      </c>
      <c r="BZ409" s="10">
        <v>2.4550000000000001</v>
      </c>
      <c r="CA409" s="10">
        <v>4.3999999999999997E-2</v>
      </c>
      <c r="CB409" s="10" t="s">
        <v>121</v>
      </c>
      <c r="CC409" s="10">
        <v>14.981999999999999</v>
      </c>
      <c r="CD409" s="10">
        <v>3.4000000000000002E-2</v>
      </c>
      <c r="CE409" s="10">
        <v>5.0000000000000001E-3</v>
      </c>
      <c r="CF409" s="10" t="s">
        <v>121</v>
      </c>
      <c r="CG409" s="10">
        <v>2E-3</v>
      </c>
      <c r="CH409" s="10" t="s">
        <v>121</v>
      </c>
      <c r="CI409" s="10">
        <v>2E-3</v>
      </c>
      <c r="CJ409" s="10" t="s">
        <v>121</v>
      </c>
      <c r="CK409" s="10">
        <v>0.26700000000000002</v>
      </c>
      <c r="CL409" s="10" t="s">
        <v>121</v>
      </c>
      <c r="CM409" s="10">
        <v>2E-3</v>
      </c>
      <c r="CN409" s="10">
        <v>4.0000000000000001E-3</v>
      </c>
      <c r="CO409" s="10">
        <v>1E-3</v>
      </c>
      <c r="CP409" s="10">
        <v>2.6280000000000001</v>
      </c>
      <c r="CQ409" s="10">
        <v>6.7000000000000004E-2</v>
      </c>
      <c r="CR409" s="10" t="s">
        <v>121</v>
      </c>
      <c r="CS409" s="10">
        <v>2E-3</v>
      </c>
      <c r="CT409" s="10">
        <v>1.9350000000000001</v>
      </c>
      <c r="CU409" s="10">
        <v>0.309</v>
      </c>
      <c r="CV409" s="10">
        <v>1.7999999999999999E-2</v>
      </c>
      <c r="CW409" s="10">
        <v>1E-3</v>
      </c>
      <c r="CX409" s="10">
        <v>0.221</v>
      </c>
      <c r="CY409" s="10">
        <v>1.2E-2</v>
      </c>
      <c r="CZ409" s="10" t="s">
        <v>121</v>
      </c>
      <c r="DA409" s="10">
        <v>2E-3</v>
      </c>
      <c r="DB409" s="10" t="s">
        <v>121</v>
      </c>
      <c r="DC409" s="10">
        <v>8.0000000000000002E-3</v>
      </c>
      <c r="DD409" s="10">
        <v>0.01</v>
      </c>
      <c r="DE409" s="10">
        <v>5.0000000000000001E-3</v>
      </c>
      <c r="DF409" s="10">
        <v>0.59399999999999997</v>
      </c>
      <c r="DG409" s="10">
        <v>7.0000000000000001E-3</v>
      </c>
      <c r="DH409" s="10">
        <v>0.01</v>
      </c>
      <c r="DI409" s="98">
        <v>1E-3</v>
      </c>
      <c r="DJ409" s="10">
        <v>4.9000000000000002E-2</v>
      </c>
      <c r="DK409" s="10">
        <v>1E-3</v>
      </c>
      <c r="DL409" s="61" t="str">
        <f t="shared" si="7"/>
        <v>UTV Rückweisung 02.02.2022</v>
      </c>
    </row>
    <row r="410" spans="1:132">
      <c r="A410" s="11">
        <v>44594</v>
      </c>
      <c r="B410" s="64"/>
      <c r="C410" s="25" t="s">
        <v>1146</v>
      </c>
      <c r="D410" s="21">
        <v>3</v>
      </c>
      <c r="E410" s="2">
        <v>100</v>
      </c>
      <c r="F410" s="2">
        <v>100</v>
      </c>
      <c r="G410" s="2">
        <v>97</v>
      </c>
      <c r="H410" s="3">
        <f>((F410)/(E410/100))</f>
        <v>100</v>
      </c>
      <c r="I410" s="4">
        <f>E410/F410</f>
        <v>1</v>
      </c>
      <c r="J410" s="4">
        <f>100/G410</f>
        <v>1.0309278350515463</v>
      </c>
      <c r="K410" s="2">
        <v>20</v>
      </c>
      <c r="M410" s="2">
        <f>100.643-99.482</f>
        <v>1.1610000000000014</v>
      </c>
      <c r="N410" s="37">
        <f>M410/(K410/100)</f>
        <v>5.8050000000000068</v>
      </c>
      <c r="O410" s="37">
        <f>N410/J410</f>
        <v>5.6308500000000068</v>
      </c>
      <c r="P410" s="5" t="e">
        <f>M410/(L410/100)</f>
        <v>#DIV/0!</v>
      </c>
      <c r="Q410" s="5" t="e">
        <f>P410*I410</f>
        <v>#DIV/0!</v>
      </c>
      <c r="U410" s="15" t="e">
        <f>100-(T410-R410)/S410*100</f>
        <v>#DIV/0!</v>
      </c>
      <c r="AB410" s="14" t="e">
        <f>((AE410-AC410)*(1000/AD410))*1000</f>
        <v>#DIV/0!</v>
      </c>
      <c r="AF410" s="7" t="e">
        <f>#REF!*0.8</f>
        <v>#REF!</v>
      </c>
      <c r="AH410" s="8">
        <f>((AG410)*(H410/100))</f>
        <v>0</v>
      </c>
      <c r="AI410" s="7" t="e">
        <f>AG410/AH410</f>
        <v>#DIV/0!</v>
      </c>
      <c r="AO410" s="24" t="s">
        <v>1146</v>
      </c>
      <c r="AP410" s="10">
        <v>0.10299999999999999</v>
      </c>
      <c r="AQ410" s="10">
        <v>3.0000000000000001E-3</v>
      </c>
      <c r="AR410" s="10">
        <v>5.0999999999999997E-2</v>
      </c>
      <c r="AS410" s="10">
        <v>4.0000000000000001E-3</v>
      </c>
      <c r="AT410" s="10">
        <v>7.0000000000000001E-3</v>
      </c>
      <c r="AU410" s="10">
        <v>3.0000000000000001E-3</v>
      </c>
      <c r="AV410" s="10">
        <v>1.9E-2</v>
      </c>
      <c r="AW410" s="10">
        <v>2E-3</v>
      </c>
      <c r="AX410" s="10">
        <v>5.0000000000000001E-3</v>
      </c>
      <c r="AY410" s="10">
        <v>1E-3</v>
      </c>
      <c r="AZ410" s="10">
        <v>5.6000000000000001E-2</v>
      </c>
      <c r="BA410" s="10">
        <v>5.0000000000000001E-3</v>
      </c>
      <c r="BB410" s="10">
        <v>0.223</v>
      </c>
      <c r="BC410" s="10">
        <v>5.0000000000000001E-3</v>
      </c>
      <c r="BD410" s="10">
        <v>9.9459999999999997</v>
      </c>
      <c r="BE410" s="10">
        <v>8.5999999999999993E-2</v>
      </c>
      <c r="BF410" s="10" t="s">
        <v>121</v>
      </c>
      <c r="BG410" s="10">
        <v>5.0000000000000001E-3</v>
      </c>
      <c r="BH410" s="10">
        <v>3.3149999999999999</v>
      </c>
      <c r="BI410" s="10">
        <v>1.137</v>
      </c>
      <c r="BJ410" s="10">
        <v>5.0000000000000001E-3</v>
      </c>
      <c r="BK410" s="10">
        <v>2E-3</v>
      </c>
      <c r="BL410" s="10">
        <v>3.0000000000000001E-3</v>
      </c>
      <c r="BM410" s="10">
        <v>1E-3</v>
      </c>
      <c r="BN410" s="10">
        <v>2.2770000000000001</v>
      </c>
      <c r="BO410" s="10">
        <v>4.2999999999999997E-2</v>
      </c>
      <c r="BP410" s="10">
        <v>56.954999999999998</v>
      </c>
      <c r="BQ410" s="10">
        <v>0.218</v>
      </c>
      <c r="BR410" s="10">
        <v>3.0000000000000001E-3</v>
      </c>
      <c r="BS410" s="10">
        <v>1E-3</v>
      </c>
      <c r="BT410" s="10">
        <v>11.59</v>
      </c>
      <c r="BU410" s="10">
        <v>0.16</v>
      </c>
      <c r="BV410" s="10">
        <v>0.66400000000000003</v>
      </c>
      <c r="BW410" s="10">
        <v>0.02</v>
      </c>
      <c r="BX410" s="10" t="s">
        <v>121</v>
      </c>
      <c r="BY410" s="10">
        <v>1.7000000000000001E-2</v>
      </c>
      <c r="BZ410" s="10">
        <v>0.39</v>
      </c>
      <c r="CA410" s="10">
        <v>3.1E-2</v>
      </c>
      <c r="CB410" s="10" t="s">
        <v>121</v>
      </c>
      <c r="CC410" s="10">
        <v>14.683</v>
      </c>
      <c r="CD410" s="10">
        <v>0.45900000000000002</v>
      </c>
      <c r="CE410" s="10">
        <v>1.2E-2</v>
      </c>
      <c r="CF410" s="10">
        <v>2E-3</v>
      </c>
      <c r="CG410" s="10">
        <v>1E-3</v>
      </c>
      <c r="CH410" s="10">
        <v>2E-3</v>
      </c>
      <c r="CI410" s="10">
        <v>1E-3</v>
      </c>
      <c r="CJ410" s="10">
        <v>0.77800000000000002</v>
      </c>
      <c r="CK410" s="10">
        <v>8.3000000000000004E-2</v>
      </c>
      <c r="CL410" s="10" t="s">
        <v>121</v>
      </c>
      <c r="CM410" s="10">
        <v>2E-3</v>
      </c>
      <c r="CN410" s="10" t="s">
        <v>121</v>
      </c>
      <c r="CO410" s="10">
        <v>2E-3</v>
      </c>
      <c r="CP410" s="10">
        <v>2.1389999999999998</v>
      </c>
      <c r="CQ410" s="10">
        <v>4.7E-2</v>
      </c>
      <c r="CR410" s="10" t="s">
        <v>121</v>
      </c>
      <c r="CS410" s="10">
        <v>2E-3</v>
      </c>
      <c r="CT410" s="10">
        <v>5.7380000000000004</v>
      </c>
      <c r="CU410" s="10">
        <v>0.28999999999999998</v>
      </c>
      <c r="CV410" s="10">
        <v>4.3999999999999997E-2</v>
      </c>
      <c r="CW410" s="10">
        <v>1E-3</v>
      </c>
      <c r="CX410" s="10">
        <v>2.86</v>
      </c>
      <c r="CY410" s="10">
        <v>4.2999999999999997E-2</v>
      </c>
      <c r="CZ410" s="10" t="s">
        <v>121</v>
      </c>
      <c r="DA410" s="10">
        <v>2E-3</v>
      </c>
      <c r="DB410" s="10">
        <v>3.6999999999999998E-2</v>
      </c>
      <c r="DC410" s="10">
        <v>1.4E-2</v>
      </c>
      <c r="DD410" s="10" t="s">
        <v>121</v>
      </c>
      <c r="DE410" s="10">
        <v>1.9E-2</v>
      </c>
      <c r="DF410" s="10">
        <v>2.2879999999999998</v>
      </c>
      <c r="DG410" s="10">
        <v>2.7E-2</v>
      </c>
      <c r="DH410" s="10">
        <v>2.8000000000000001E-2</v>
      </c>
      <c r="DI410" s="98">
        <v>1E-3</v>
      </c>
      <c r="DJ410" s="10">
        <v>5.0000000000000001E-3</v>
      </c>
      <c r="DK410" s="10">
        <v>1E-3</v>
      </c>
      <c r="DL410" s="61" t="str">
        <f t="shared" si="7"/>
        <v>DK II ENE 2624 02.02.2022</v>
      </c>
      <c r="DM410" s="10">
        <v>0.257540747569377</v>
      </c>
      <c r="DN410" s="10">
        <v>4.1045203857367502E-3</v>
      </c>
      <c r="DO410" s="10">
        <v>2.7231772062036902E-3</v>
      </c>
      <c r="DP410" s="10">
        <v>-7.8141709144407198E-3</v>
      </c>
      <c r="DQ410" s="10">
        <v>0.25710801782639298</v>
      </c>
      <c r="DR410" s="10">
        <v>7.0435799637969698E-2</v>
      </c>
      <c r="DS410" s="10">
        <v>1.0355804467020601E-2</v>
      </c>
      <c r="DT410" s="10">
        <v>1.48017988609791E-3</v>
      </c>
      <c r="DU410" s="10">
        <v>2.46156264459929E-2</v>
      </c>
      <c r="DV410" s="10">
        <v>5.7056414732273401E-2</v>
      </c>
      <c r="DW410" s="10">
        <v>-1.5698943288737999E-2</v>
      </c>
      <c r="DX410" s="10">
        <v>1.05271775761497E-2</v>
      </c>
      <c r="DY410" s="10">
        <v>0.39008937385023801</v>
      </c>
      <c r="DZ410" s="10">
        <v>89.226484316813696</v>
      </c>
      <c r="EA410" s="10">
        <v>187.385830511253</v>
      </c>
      <c r="EB410" s="10">
        <v>7.4143240466365098E-2</v>
      </c>
    </row>
    <row r="411" spans="1:132">
      <c r="A411" s="11">
        <v>44594</v>
      </c>
      <c r="B411" s="64"/>
      <c r="C411" s="25" t="s">
        <v>1147</v>
      </c>
      <c r="D411" s="21">
        <v>4</v>
      </c>
      <c r="E411" s="2">
        <v>100</v>
      </c>
      <c r="F411" s="2">
        <v>100</v>
      </c>
      <c r="G411" s="2">
        <v>96</v>
      </c>
      <c r="H411" s="3">
        <f>((F411)/(E411/100))</f>
        <v>100</v>
      </c>
      <c r="I411" s="4">
        <f>E411/F411</f>
        <v>1</v>
      </c>
      <c r="J411" s="4">
        <f>100/G411</f>
        <v>1.0416666666666667</v>
      </c>
      <c r="K411" s="2">
        <v>20</v>
      </c>
      <c r="M411" s="2">
        <f>100.744-99.526</f>
        <v>1.2180000000000035</v>
      </c>
      <c r="N411" s="37">
        <f>M411/(K411/100)</f>
        <v>6.0900000000000176</v>
      </c>
      <c r="O411" s="37">
        <f>N411/J411</f>
        <v>5.8464000000000169</v>
      </c>
      <c r="P411" s="5" t="e">
        <f>M411/(L411/100)</f>
        <v>#DIV/0!</v>
      </c>
      <c r="Q411" s="5" t="e">
        <f>P411*I411</f>
        <v>#DIV/0!</v>
      </c>
      <c r="U411" s="15" t="e">
        <f>100-(T411-R411)/S411*100</f>
        <v>#DIV/0!</v>
      </c>
      <c r="AB411" s="14" t="e">
        <f>((AE411-AC411)*(1000/AD411))*1000</f>
        <v>#DIV/0!</v>
      </c>
      <c r="AF411" s="7" t="e">
        <f>#REF!*0.8</f>
        <v>#REF!</v>
      </c>
      <c r="AH411" s="8">
        <f>((AG411)*(H411/100))</f>
        <v>0</v>
      </c>
      <c r="AI411" s="7" t="e">
        <f>AG411/AH411</f>
        <v>#DIV/0!</v>
      </c>
      <c r="AO411" s="24" t="s">
        <v>1147</v>
      </c>
      <c r="DI411" s="99"/>
      <c r="DL411" s="61">
        <f t="shared" si="7"/>
        <v>0</v>
      </c>
    </row>
    <row r="412" spans="1:132">
      <c r="A412" s="11">
        <v>44594</v>
      </c>
      <c r="B412" s="64"/>
      <c r="C412" s="25" t="s">
        <v>179</v>
      </c>
      <c r="D412" s="21">
        <v>1</v>
      </c>
      <c r="E412" s="2">
        <v>100</v>
      </c>
      <c r="F412" s="2">
        <v>100</v>
      </c>
      <c r="G412" s="2">
        <v>99</v>
      </c>
      <c r="H412" s="3">
        <f>((F412)/(E412/100))</f>
        <v>100</v>
      </c>
      <c r="I412" s="4">
        <f>E412/F412</f>
        <v>1</v>
      </c>
      <c r="J412" s="4">
        <f>100/G412</f>
        <v>1.0101010101010102</v>
      </c>
      <c r="K412" s="2">
        <v>20</v>
      </c>
      <c r="M412" s="2">
        <f>101.658-100.603</f>
        <v>1.0550000000000068</v>
      </c>
      <c r="N412" s="37">
        <f>M412/(K412/100)</f>
        <v>5.2750000000000341</v>
      </c>
      <c r="O412" s="37">
        <f>N412/J412</f>
        <v>5.2222500000000336</v>
      </c>
      <c r="P412" s="5" t="e">
        <f>M412/(L412/100)</f>
        <v>#DIV/0!</v>
      </c>
      <c r="Q412" s="5" t="e">
        <f>P412*I412</f>
        <v>#DIV/0!</v>
      </c>
      <c r="U412" s="15" t="e">
        <f>100-(T412-R412)/S412*100</f>
        <v>#DIV/0!</v>
      </c>
      <c r="AB412" s="14" t="e">
        <f>((AE412-AC412)*(1000/AD412))*1000</f>
        <v>#DIV/0!</v>
      </c>
      <c r="AF412" s="7" t="e">
        <f>#REF!*0.8</f>
        <v>#REF!</v>
      </c>
      <c r="AH412" s="8">
        <f>((AG412)*(H412/100))</f>
        <v>0</v>
      </c>
      <c r="AI412" s="7" t="e">
        <f>AG412/AH412</f>
        <v>#DIV/0!</v>
      </c>
      <c r="AO412" s="24" t="s">
        <v>179</v>
      </c>
      <c r="AP412" s="10">
        <v>0.32200000000000001</v>
      </c>
      <c r="AQ412" s="10">
        <v>5.0000000000000001E-3</v>
      </c>
      <c r="AR412" s="10" t="s">
        <v>121</v>
      </c>
      <c r="AS412" s="10">
        <v>4.0000000000000001E-3</v>
      </c>
      <c r="AT412" s="10">
        <v>8.5999999999999993E-2</v>
      </c>
      <c r="AU412" s="10">
        <v>3.0000000000000001E-3</v>
      </c>
      <c r="AV412" s="10">
        <v>0.17599999999999999</v>
      </c>
      <c r="AW412" s="10">
        <v>4.0000000000000001E-3</v>
      </c>
      <c r="AX412" s="10">
        <v>2.3E-2</v>
      </c>
      <c r="AY412" s="10">
        <v>1E-3</v>
      </c>
      <c r="AZ412" s="10">
        <v>1.7999999999999999E-2</v>
      </c>
      <c r="BA412" s="10">
        <v>2E-3</v>
      </c>
      <c r="BB412" s="10">
        <v>0.14799999999999999</v>
      </c>
      <c r="BC412" s="10">
        <v>3.0000000000000001E-3</v>
      </c>
      <c r="BD412" s="10">
        <v>0.66900000000000004</v>
      </c>
      <c r="BE412" s="10">
        <v>1.2E-2</v>
      </c>
      <c r="BF412" s="10" t="s">
        <v>121</v>
      </c>
      <c r="BG412" s="10">
        <v>3.0000000000000001E-3</v>
      </c>
      <c r="BH412" s="10" t="s">
        <v>121</v>
      </c>
      <c r="BI412" s="10">
        <v>2.9630000000000001</v>
      </c>
      <c r="BJ412" s="10">
        <v>9.0999999999999998E-2</v>
      </c>
      <c r="BK412" s="10">
        <v>3.0000000000000001E-3</v>
      </c>
      <c r="BL412" s="10" t="s">
        <v>121</v>
      </c>
      <c r="BM412" s="10">
        <v>2E-3</v>
      </c>
      <c r="BN412" s="10">
        <v>7.8E-2</v>
      </c>
      <c r="BO412" s="10">
        <v>8.0000000000000002E-3</v>
      </c>
      <c r="BP412" s="10">
        <v>58.317</v>
      </c>
      <c r="BQ412" s="10">
        <v>0.17199999999999999</v>
      </c>
      <c r="BR412" s="10" t="s">
        <v>121</v>
      </c>
      <c r="BS412" s="10">
        <v>2E-3</v>
      </c>
      <c r="BT412" s="10">
        <v>0.95099999999999996</v>
      </c>
      <c r="BU412" s="10">
        <v>4.7E-2</v>
      </c>
      <c r="BV412" s="10">
        <v>26.460999999999999</v>
      </c>
      <c r="BW412" s="10">
        <v>0.36499999999999999</v>
      </c>
      <c r="BX412" s="10" t="s">
        <v>121</v>
      </c>
      <c r="BY412" s="10">
        <v>5.0000000000000001E-3</v>
      </c>
      <c r="BZ412" s="10">
        <v>3.3929999999999998</v>
      </c>
      <c r="CA412" s="10">
        <v>5.3999999999999999E-2</v>
      </c>
      <c r="CB412" s="10" t="s">
        <v>121</v>
      </c>
      <c r="CC412" s="10">
        <v>26.785</v>
      </c>
      <c r="CD412" s="10">
        <v>8.9999999999999993E-3</v>
      </c>
      <c r="CE412" s="10">
        <v>4.0000000000000001E-3</v>
      </c>
      <c r="CF412" s="10" t="s">
        <v>121</v>
      </c>
      <c r="CG412" s="10">
        <v>2E-3</v>
      </c>
      <c r="CH412" s="10" t="s">
        <v>121</v>
      </c>
      <c r="CI412" s="10">
        <v>2E-3</v>
      </c>
      <c r="CJ412" s="10" t="s">
        <v>121</v>
      </c>
      <c r="CK412" s="10">
        <v>0.27900000000000003</v>
      </c>
      <c r="CL412" s="10" t="s">
        <v>121</v>
      </c>
      <c r="CM412" s="10">
        <v>2E-3</v>
      </c>
      <c r="CN412" s="10">
        <v>8.0000000000000002E-3</v>
      </c>
      <c r="CO412" s="10">
        <v>1E-3</v>
      </c>
      <c r="CP412" s="10">
        <v>3.581</v>
      </c>
      <c r="CQ412" s="10">
        <v>9.7000000000000003E-2</v>
      </c>
      <c r="CR412" s="10" t="s">
        <v>121</v>
      </c>
      <c r="CS412" s="10">
        <v>2E-3</v>
      </c>
      <c r="CT412" s="10">
        <v>1.804</v>
      </c>
      <c r="CU412" s="10">
        <v>0.376</v>
      </c>
      <c r="CV412" s="10">
        <v>7.0000000000000001E-3</v>
      </c>
      <c r="CW412" s="10">
        <v>1E-3</v>
      </c>
      <c r="CX412" s="10">
        <v>6.0999999999999999E-2</v>
      </c>
      <c r="CY412" s="10">
        <v>7.0000000000000001E-3</v>
      </c>
      <c r="CZ412" s="10" t="s">
        <v>121</v>
      </c>
      <c r="DA412" s="10">
        <v>3.0000000000000001E-3</v>
      </c>
      <c r="DB412" s="10" t="s">
        <v>121</v>
      </c>
      <c r="DC412" s="10">
        <v>4.0000000000000001E-3</v>
      </c>
      <c r="DD412" s="10">
        <v>5.0999999999999997E-2</v>
      </c>
      <c r="DE412" s="10">
        <v>8.9999999999999993E-3</v>
      </c>
      <c r="DF412" s="10">
        <v>1.4019999999999999</v>
      </c>
      <c r="DG412" s="10">
        <v>1.4999999999999999E-2</v>
      </c>
      <c r="DH412" s="10">
        <v>2E-3</v>
      </c>
      <c r="DI412" s="98">
        <v>1E-3</v>
      </c>
      <c r="DJ412" s="10">
        <v>0.152</v>
      </c>
      <c r="DK412" s="10">
        <v>2E-3</v>
      </c>
      <c r="DL412" s="61" t="str">
        <f t="shared" si="7"/>
        <v>NL 689393 03.02.2022</v>
      </c>
    </row>
    <row r="413" spans="1:132">
      <c r="A413" s="11">
        <v>44594</v>
      </c>
      <c r="B413" s="64" t="s">
        <v>1149</v>
      </c>
      <c r="C413" s="25" t="s">
        <v>117</v>
      </c>
      <c r="H413" s="3" t="e">
        <f>((F413)/(E413/100))</f>
        <v>#DIV/0!</v>
      </c>
      <c r="I413" s="4" t="e">
        <f>E413/F413</f>
        <v>#DIV/0!</v>
      </c>
      <c r="J413" s="4" t="e">
        <f>100/G413</f>
        <v>#DIV/0!</v>
      </c>
      <c r="N413" s="37" t="e">
        <f>M413/(K413/100)</f>
        <v>#DIV/0!</v>
      </c>
      <c r="O413" s="37" t="e">
        <f>N413/J413</f>
        <v>#DIV/0!</v>
      </c>
      <c r="P413" s="5" t="e">
        <f>M413/(L413/100)</f>
        <v>#DIV/0!</v>
      </c>
      <c r="Q413" s="5" t="e">
        <f>P413*I413</f>
        <v>#DIV/0!</v>
      </c>
      <c r="U413" s="15" t="e">
        <f>100-(T413-R413)/S413*100</f>
        <v>#DIV/0!</v>
      </c>
      <c r="X413" s="2">
        <v>12.29</v>
      </c>
      <c r="AB413" s="14" t="e">
        <f>((AE413-AC413)*(1000/AD413))*1000</f>
        <v>#DIV/0!</v>
      </c>
      <c r="AF413" s="7" t="e">
        <f>#REF!*0.8</f>
        <v>#REF!</v>
      </c>
      <c r="AH413" s="8" t="e">
        <f>((AG413)*(H413/100))</f>
        <v>#DIV/0!</v>
      </c>
      <c r="AI413" s="7" t="e">
        <f>AG413/AH413</f>
        <v>#DIV/0!</v>
      </c>
      <c r="AO413" s="20" t="s">
        <v>1148</v>
      </c>
      <c r="AP413" s="10">
        <v>0.04</v>
      </c>
      <c r="AQ413" s="10">
        <v>1E-3</v>
      </c>
      <c r="AR413" s="10">
        <v>4.2000000000000003E-2</v>
      </c>
      <c r="AS413" s="10">
        <v>3.0000000000000001E-3</v>
      </c>
      <c r="AT413" s="10">
        <v>5.0000000000000001E-3</v>
      </c>
      <c r="AU413" s="10">
        <v>2E-3</v>
      </c>
      <c r="AV413" s="10">
        <v>0.17399999999999999</v>
      </c>
      <c r="AW413" s="10">
        <v>3.0000000000000001E-3</v>
      </c>
      <c r="AX413" s="10" t="s">
        <v>121</v>
      </c>
      <c r="AY413" s="10">
        <v>2E-3</v>
      </c>
      <c r="AZ413" s="10">
        <v>8.7999999999999995E-2</v>
      </c>
      <c r="BA413" s="10">
        <v>3.0000000000000001E-3</v>
      </c>
      <c r="BB413" s="10">
        <v>0.113</v>
      </c>
      <c r="BC413" s="10">
        <v>3.0000000000000001E-3</v>
      </c>
      <c r="BD413" s="10">
        <v>2.6579999999999999</v>
      </c>
      <c r="BE413" s="10">
        <v>2.3E-2</v>
      </c>
      <c r="BF413" s="10" t="s">
        <v>121</v>
      </c>
      <c r="BG413" s="10">
        <v>4.0000000000000001E-3</v>
      </c>
      <c r="BH413" s="10">
        <v>2.5289999999999999</v>
      </c>
      <c r="BI413" s="10">
        <v>0.93200000000000005</v>
      </c>
      <c r="BJ413" s="10" t="s">
        <v>121</v>
      </c>
      <c r="BK413" s="10">
        <v>2E-3</v>
      </c>
      <c r="BL413" s="10" t="s">
        <v>121</v>
      </c>
      <c r="BM413" s="10">
        <v>2E-3</v>
      </c>
      <c r="BN413" s="10">
        <v>0.49099999999999999</v>
      </c>
      <c r="BO413" s="10">
        <v>0.01</v>
      </c>
      <c r="BP413" s="10">
        <v>63.747999999999998</v>
      </c>
      <c r="BQ413" s="10">
        <v>0.13600000000000001</v>
      </c>
      <c r="BR413" s="10" t="s">
        <v>121</v>
      </c>
      <c r="BS413" s="10">
        <v>2E-3</v>
      </c>
      <c r="BT413" s="10">
        <v>18.379000000000001</v>
      </c>
      <c r="BU413" s="10">
        <v>0.15</v>
      </c>
      <c r="BV413" s="10">
        <v>1.0780000000000001</v>
      </c>
      <c r="BW413" s="10">
        <v>2.5999999999999999E-2</v>
      </c>
      <c r="BX413" s="10" t="s">
        <v>121</v>
      </c>
      <c r="BY413" s="10">
        <v>8.0000000000000002E-3</v>
      </c>
      <c r="BZ413" s="10">
        <v>0.48</v>
      </c>
      <c r="CA413" s="10">
        <v>2.5000000000000001E-2</v>
      </c>
      <c r="CB413" s="10" t="s">
        <v>121</v>
      </c>
      <c r="CC413" s="10">
        <v>8.9540000000000006</v>
      </c>
      <c r="CD413" s="10">
        <v>0.11600000000000001</v>
      </c>
      <c r="CE413" s="10">
        <v>7.0000000000000001E-3</v>
      </c>
      <c r="CF413" s="10" t="s">
        <v>121</v>
      </c>
      <c r="CG413" s="10">
        <v>2E-3</v>
      </c>
      <c r="CH413" s="10">
        <v>2E-3</v>
      </c>
      <c r="CI413" s="10">
        <v>1E-3</v>
      </c>
      <c r="CJ413" s="10">
        <v>0.68799999999999994</v>
      </c>
      <c r="CK413" s="10">
        <v>8.6999999999999994E-2</v>
      </c>
      <c r="CL413" s="10" t="s">
        <v>121</v>
      </c>
      <c r="CM413" s="10">
        <v>2E-3</v>
      </c>
      <c r="CN413" s="10" t="s">
        <v>121</v>
      </c>
      <c r="CO413" s="10">
        <v>2E-3</v>
      </c>
      <c r="CP413" s="10">
        <v>1.58</v>
      </c>
      <c r="CQ413" s="10">
        <v>4.2999999999999997E-2</v>
      </c>
      <c r="CR413" s="10" t="s">
        <v>121</v>
      </c>
      <c r="CS413" s="10">
        <v>2E-3</v>
      </c>
      <c r="CT413" s="10">
        <v>6.5129999999999999</v>
      </c>
      <c r="CU413" s="10">
        <v>0.32200000000000001</v>
      </c>
      <c r="CV413" s="10">
        <v>3.9E-2</v>
      </c>
      <c r="CW413" s="10">
        <v>1E-3</v>
      </c>
      <c r="CX413" s="10">
        <v>0.84899999999999998</v>
      </c>
      <c r="CY413" s="10">
        <v>1.9E-2</v>
      </c>
      <c r="CZ413" s="10" t="s">
        <v>121</v>
      </c>
      <c r="DA413" s="10">
        <v>2E-3</v>
      </c>
      <c r="DB413" s="10">
        <v>2.9000000000000001E-2</v>
      </c>
      <c r="DC413" s="10">
        <v>6.0000000000000001E-3</v>
      </c>
      <c r="DD413" s="10" t="s">
        <v>121</v>
      </c>
      <c r="DE413" s="10">
        <v>7.0000000000000001E-3</v>
      </c>
      <c r="DF413" s="10">
        <v>0.33100000000000002</v>
      </c>
      <c r="DG413" s="10">
        <v>4.0000000000000001E-3</v>
      </c>
      <c r="DH413" s="10">
        <v>1.9E-2</v>
      </c>
      <c r="DI413" s="98">
        <v>1E-3</v>
      </c>
      <c r="DJ413" s="10">
        <v>4.0000000000000001E-3</v>
      </c>
      <c r="DK413" s="10">
        <v>1E-3</v>
      </c>
      <c r="DL413" s="61" t="str">
        <f t="shared" si="7"/>
        <v>DK III 2600 02.02.2022</v>
      </c>
      <c r="DM413" s="10">
        <v>0.73556168254510401</v>
      </c>
      <c r="DN413" s="10">
        <v>-3.65837989539232E-3</v>
      </c>
      <c r="DO413" s="10">
        <v>-8.4637790980934802E-4</v>
      </c>
      <c r="DP413" s="10">
        <v>1.7791632624154102E-2</v>
      </c>
      <c r="DQ413" s="10">
        <v>8.8715809496734702E-2</v>
      </c>
      <c r="DR413" s="10">
        <v>-0.109640115017812</v>
      </c>
      <c r="DS413" s="10">
        <v>-2.31843386600897E-2</v>
      </c>
      <c r="DT413" s="10">
        <v>-1.1108506449812401E-3</v>
      </c>
      <c r="DU413" s="10">
        <v>3.0128673437321298E-3</v>
      </c>
      <c r="DV413" s="10">
        <v>-5.2322183904788197E-2</v>
      </c>
      <c r="DW413" s="10">
        <v>-7.91089844661233E-2</v>
      </c>
      <c r="DX413" s="10">
        <v>5.6061838046330699E-2</v>
      </c>
      <c r="DY413" s="10">
        <v>-1.20897513538694</v>
      </c>
      <c r="DZ413" s="10">
        <v>63.101233656297197</v>
      </c>
      <c r="EA413" s="10">
        <v>28.885534706140501</v>
      </c>
      <c r="EB413" s="10">
        <v>-1.7711855618915098E-2</v>
      </c>
    </row>
    <row r="414" spans="1:132">
      <c r="A414" s="11">
        <v>44594</v>
      </c>
      <c r="B414" s="64" t="s">
        <v>791</v>
      </c>
      <c r="C414" s="25" t="s">
        <v>124</v>
      </c>
      <c r="D414" s="21">
        <v>30</v>
      </c>
      <c r="E414" s="2">
        <v>100</v>
      </c>
      <c r="F414" s="2">
        <v>70</v>
      </c>
      <c r="H414" s="3">
        <f>((F414)/(E414/100))</f>
        <v>70</v>
      </c>
      <c r="I414" s="4">
        <f>E414/F414</f>
        <v>1.4285714285714286</v>
      </c>
      <c r="J414" s="4" t="e">
        <f>100/G414</f>
        <v>#DIV/0!</v>
      </c>
      <c r="N414" s="37" t="e">
        <f>M414/(K414/100)</f>
        <v>#DIV/0!</v>
      </c>
      <c r="O414" s="37" t="e">
        <f>N414/J414</f>
        <v>#DIV/0!</v>
      </c>
      <c r="P414" s="5" t="e">
        <f>M414/(L414/100)</f>
        <v>#DIV/0!</v>
      </c>
      <c r="Q414" s="5" t="e">
        <f>P414*I414</f>
        <v>#DIV/0!</v>
      </c>
      <c r="U414" s="15" t="e">
        <f>100-(T414-R414)/S414*100</f>
        <v>#DIV/0!</v>
      </c>
      <c r="V414" s="21">
        <v>0.69399999999999995</v>
      </c>
      <c r="X414" s="2">
        <v>11.66</v>
      </c>
      <c r="Y414" s="2">
        <v>5.5</v>
      </c>
      <c r="Z414" s="21">
        <v>865</v>
      </c>
      <c r="AB414" s="14" t="e">
        <f>((AE414-AC414)*(1000/AD414))*1000</f>
        <v>#DIV/0!</v>
      </c>
      <c r="AF414" s="7" t="e">
        <f>#REF!*0.8</f>
        <v>#REF!</v>
      </c>
      <c r="AG414" s="2">
        <v>143</v>
      </c>
      <c r="AH414" s="8">
        <f>((AG414)*(H414/100))</f>
        <v>100.1</v>
      </c>
      <c r="AI414" s="7">
        <f>AG414/AH414</f>
        <v>1.4285714285714286</v>
      </c>
      <c r="AJ414" s="6">
        <v>17.89</v>
      </c>
      <c r="AK414" s="2">
        <v>0.25700000000000001</v>
      </c>
      <c r="AO414" s="20" t="s">
        <v>1150</v>
      </c>
      <c r="DI414" s="99"/>
      <c r="DL414" s="61">
        <f t="shared" si="7"/>
        <v>0</v>
      </c>
    </row>
    <row r="415" spans="1:132">
      <c r="A415" s="11">
        <v>44595</v>
      </c>
      <c r="B415" s="64" t="s">
        <v>842</v>
      </c>
      <c r="C415" s="25" t="s">
        <v>835</v>
      </c>
      <c r="H415" s="3" t="e">
        <f>((F415)/(E415/100))</f>
        <v>#DIV/0!</v>
      </c>
      <c r="I415" s="4" t="e">
        <f>E415/F415</f>
        <v>#DIV/0!</v>
      </c>
      <c r="J415" s="4" t="e">
        <f>100/G415</f>
        <v>#DIV/0!</v>
      </c>
      <c r="N415" s="37" t="e">
        <f>M415/(K415/100)</f>
        <v>#DIV/0!</v>
      </c>
      <c r="O415" s="37" t="e">
        <f>N415/J415</f>
        <v>#DIV/0!</v>
      </c>
      <c r="P415" s="5" t="e">
        <f>M415/(L415/100)</f>
        <v>#DIV/0!</v>
      </c>
      <c r="Q415" s="5" t="e">
        <f>P415*I415</f>
        <v>#DIV/0!</v>
      </c>
      <c r="U415" s="15" t="e">
        <f>100-(T415-R415)/S415*100</f>
        <v>#DIV/0!</v>
      </c>
      <c r="X415" s="2">
        <v>12.29</v>
      </c>
      <c r="Y415" s="2">
        <v>16.98</v>
      </c>
      <c r="Z415" s="21">
        <v>2884</v>
      </c>
      <c r="AB415" s="14" t="e">
        <f>((AE415-AC415)*(1000/AD415))*1000</f>
        <v>#DIV/0!</v>
      </c>
      <c r="AF415" s="7" t="e">
        <f>#REF!*0.8</f>
        <v>#REF!</v>
      </c>
      <c r="AH415" s="8" t="e">
        <f>((AG415)*(H415/100))</f>
        <v>#DIV/0!</v>
      </c>
      <c r="AI415" s="7" t="e">
        <f>AG415/AH415</f>
        <v>#DIV/0!</v>
      </c>
      <c r="AP415" s="10">
        <v>5.8999999999999997E-2</v>
      </c>
      <c r="AQ415" s="10">
        <v>8.9999999999999993E-3</v>
      </c>
      <c r="AR415" s="10">
        <v>5.2999999999999999E-2</v>
      </c>
      <c r="AS415" s="10">
        <v>8.9999999999999993E-3</v>
      </c>
      <c r="AT415" s="10" t="s">
        <v>121</v>
      </c>
      <c r="AU415" s="10">
        <v>7.0000000000000001E-3</v>
      </c>
      <c r="AV415" s="10">
        <v>4.6580000000000004</v>
      </c>
      <c r="AW415" s="10">
        <v>7.8E-2</v>
      </c>
      <c r="AX415" s="10" t="s">
        <v>121</v>
      </c>
      <c r="AY415" s="10">
        <v>5.0000000000000001E-3</v>
      </c>
      <c r="AZ415" s="10">
        <v>1.667</v>
      </c>
      <c r="BA415" s="10">
        <v>2.3E-2</v>
      </c>
      <c r="BB415" s="10">
        <v>0.19600000000000001</v>
      </c>
      <c r="BC415" s="10">
        <v>8.0000000000000002E-3</v>
      </c>
      <c r="BD415" s="10">
        <v>24.308</v>
      </c>
      <c r="BE415" s="10">
        <v>0.27100000000000002</v>
      </c>
      <c r="BF415" s="10" t="s">
        <v>121</v>
      </c>
      <c r="BG415" s="10">
        <v>7.0000000000000001E-3</v>
      </c>
      <c r="BH415" s="10">
        <v>1.7729999999999999</v>
      </c>
      <c r="BI415" s="10">
        <v>0.32800000000000001</v>
      </c>
      <c r="BJ415" s="10">
        <v>2.7E-2</v>
      </c>
      <c r="BK415" s="10">
        <v>8.0000000000000002E-3</v>
      </c>
      <c r="BL415" s="10" t="s">
        <v>121</v>
      </c>
      <c r="BM415" s="10">
        <v>6.0000000000000001E-3</v>
      </c>
      <c r="BN415" s="10">
        <v>5.2160000000000002</v>
      </c>
      <c r="BO415" s="10">
        <v>0.107</v>
      </c>
      <c r="BP415" s="10">
        <v>40.267000000000003</v>
      </c>
      <c r="BQ415" s="10">
        <v>0.66</v>
      </c>
      <c r="BR415" s="10">
        <v>4.085</v>
      </c>
      <c r="BS415" s="10">
        <v>5.8999999999999997E-2</v>
      </c>
      <c r="BT415" s="10">
        <v>0.76</v>
      </c>
      <c r="BU415" s="10">
        <v>7.9000000000000001E-2</v>
      </c>
      <c r="BV415" s="10">
        <v>8.1000000000000003E-2</v>
      </c>
      <c r="BW415" s="10">
        <v>5.0000000000000001E-3</v>
      </c>
      <c r="BX415" s="10" t="s">
        <v>121</v>
      </c>
      <c r="BY415" s="10">
        <v>3.9E-2</v>
      </c>
      <c r="BZ415" s="10">
        <v>0.29099999999999998</v>
      </c>
      <c r="CA415" s="10">
        <v>4.5999999999999999E-2</v>
      </c>
      <c r="CB415" s="10">
        <v>7.9569999999999999</v>
      </c>
      <c r="CC415" s="10">
        <v>2.407</v>
      </c>
      <c r="CD415" s="10">
        <v>0.32600000000000001</v>
      </c>
      <c r="CE415" s="10">
        <v>2.1000000000000001E-2</v>
      </c>
      <c r="CF415" s="10" t="s">
        <v>121</v>
      </c>
      <c r="CG415" s="10">
        <v>2E-3</v>
      </c>
      <c r="CH415" s="10" t="s">
        <v>121</v>
      </c>
      <c r="CI415" s="10">
        <v>2E-3</v>
      </c>
      <c r="CJ415" s="10">
        <v>0.20100000000000001</v>
      </c>
      <c r="CK415" s="10">
        <v>0.02</v>
      </c>
      <c r="CL415" s="10" t="s">
        <v>121</v>
      </c>
      <c r="CM415" s="10">
        <v>2E-3</v>
      </c>
      <c r="CN415" s="10">
        <v>2.7E-2</v>
      </c>
      <c r="CO415" s="10">
        <v>3.0000000000000001E-3</v>
      </c>
      <c r="CP415" s="10">
        <v>1.6639999999999999</v>
      </c>
      <c r="CQ415" s="10">
        <v>1.7999999999999999E-2</v>
      </c>
      <c r="CR415" s="10">
        <v>1.7999999999999999E-2</v>
      </c>
      <c r="CS415" s="10">
        <v>3.0000000000000001E-3</v>
      </c>
      <c r="CT415" s="10">
        <v>5.8239999999999998</v>
      </c>
      <c r="CU415" s="10">
        <v>9.7000000000000003E-2</v>
      </c>
      <c r="CV415" s="10">
        <v>0.115</v>
      </c>
      <c r="CW415" s="10">
        <v>3.0000000000000001E-3</v>
      </c>
      <c r="CX415" s="10">
        <v>0.13300000000000001</v>
      </c>
      <c r="CY415" s="10">
        <v>5.2999999999999999E-2</v>
      </c>
      <c r="CZ415" s="10" t="s">
        <v>121</v>
      </c>
      <c r="DA415" s="10">
        <v>3.0000000000000001E-3</v>
      </c>
      <c r="DB415" s="10" t="s">
        <v>121</v>
      </c>
      <c r="DC415" s="10">
        <v>0.05</v>
      </c>
      <c r="DD415" s="10" t="s">
        <v>121</v>
      </c>
      <c r="DE415" s="10">
        <v>2.5999999999999999E-2</v>
      </c>
      <c r="DF415" s="10">
        <v>0.24099999999999999</v>
      </c>
      <c r="DG415" s="10">
        <v>8.0000000000000002E-3</v>
      </c>
      <c r="DH415" s="10">
        <v>4.3999999999999997E-2</v>
      </c>
      <c r="DI415" s="98">
        <v>2E-3</v>
      </c>
      <c r="DJ415" s="10" t="s">
        <v>121</v>
      </c>
      <c r="DK415" s="10">
        <v>2E-3</v>
      </c>
      <c r="DL415" s="61" t="str">
        <f t="shared" si="7"/>
        <v>Anlieferung 8-1</v>
      </c>
    </row>
    <row r="416" spans="1:132">
      <c r="A416" s="11">
        <v>44595</v>
      </c>
      <c r="B416" s="64"/>
      <c r="C416" s="25" t="s">
        <v>727</v>
      </c>
      <c r="H416" s="3" t="e">
        <f>((F416)/(E416/100))</f>
        <v>#DIV/0!</v>
      </c>
      <c r="I416" s="4" t="e">
        <f>E416/F416</f>
        <v>#DIV/0!</v>
      </c>
      <c r="J416" s="4" t="e">
        <f>100/G416</f>
        <v>#DIV/0!</v>
      </c>
      <c r="N416" s="37" t="e">
        <f>M416/(K416/100)</f>
        <v>#DIV/0!</v>
      </c>
      <c r="O416" s="37" t="e">
        <f>N416/J416</f>
        <v>#DIV/0!</v>
      </c>
      <c r="P416" s="5" t="e">
        <f>M416/(L416/100)</f>
        <v>#DIV/0!</v>
      </c>
      <c r="Q416" s="5" t="e">
        <f>P416*I416</f>
        <v>#DIV/0!</v>
      </c>
      <c r="U416" s="15" t="e">
        <f>100-(T416-R416)/S416*100</f>
        <v>#DIV/0!</v>
      </c>
      <c r="AB416" s="14" t="e">
        <f>((AE416-AC416)*(1000/AD416))*1000</f>
        <v>#DIV/0!</v>
      </c>
      <c r="AF416" s="7" t="e">
        <f>#REF!*0.8</f>
        <v>#REF!</v>
      </c>
      <c r="AH416" s="8" t="e">
        <f>((AG416)*(H416/100))</f>
        <v>#DIV/0!</v>
      </c>
      <c r="AI416" s="7" t="e">
        <f>AG416/AH416</f>
        <v>#DIV/0!</v>
      </c>
      <c r="AO416" s="20" t="s">
        <v>1151</v>
      </c>
      <c r="AP416" s="10" t="s">
        <v>121</v>
      </c>
      <c r="AQ416" s="10">
        <v>4.0000000000000001E-3</v>
      </c>
      <c r="AR416" s="10" t="s">
        <v>121</v>
      </c>
      <c r="AS416" s="10">
        <v>1.7999999999999999E-2</v>
      </c>
      <c r="AT416" s="10">
        <v>0.27500000000000002</v>
      </c>
      <c r="AU416" s="10">
        <v>1.0999999999999999E-2</v>
      </c>
      <c r="AV416" s="10">
        <v>5.5990000000000002</v>
      </c>
      <c r="AW416" s="10">
        <v>0.124</v>
      </c>
      <c r="AX416" s="10">
        <v>5.0000000000000001E-3</v>
      </c>
      <c r="AY416" s="10">
        <v>3.0000000000000001E-3</v>
      </c>
      <c r="AZ416" s="10">
        <v>0.98</v>
      </c>
      <c r="BA416" s="10">
        <v>1.7999999999999999E-2</v>
      </c>
      <c r="BB416" s="10">
        <v>7.31</v>
      </c>
      <c r="BC416" s="10">
        <v>0.13700000000000001</v>
      </c>
      <c r="BD416" s="10">
        <v>19.692</v>
      </c>
      <c r="BE416" s="10">
        <v>0.38100000000000001</v>
      </c>
      <c r="BF416" s="10" t="s">
        <v>121</v>
      </c>
      <c r="BG416" s="10">
        <v>7.0000000000000001E-3</v>
      </c>
      <c r="BH416" s="10">
        <v>3.629</v>
      </c>
      <c r="BI416" s="10">
        <v>0.46400000000000002</v>
      </c>
      <c r="BJ416" s="10">
        <v>5.0000000000000001E-3</v>
      </c>
      <c r="BK416" s="10">
        <v>2E-3</v>
      </c>
      <c r="BL416" s="10">
        <v>6.0000000000000001E-3</v>
      </c>
      <c r="BM416" s="10">
        <v>3.0000000000000001E-3</v>
      </c>
      <c r="BN416" s="10">
        <v>1.591</v>
      </c>
      <c r="BO416" s="10">
        <v>7.0000000000000007E-2</v>
      </c>
      <c r="BP416" s="10">
        <v>47.771999999999998</v>
      </c>
      <c r="BQ416" s="10">
        <v>0.57699999999999996</v>
      </c>
      <c r="BR416" s="10">
        <v>0.156</v>
      </c>
      <c r="BS416" s="10">
        <v>5.0000000000000001E-3</v>
      </c>
      <c r="BT416" s="10">
        <v>0.93400000000000005</v>
      </c>
      <c r="BU416" s="10">
        <v>7.6999999999999999E-2</v>
      </c>
      <c r="BV416" s="10" t="s">
        <v>121</v>
      </c>
      <c r="BW416" s="10">
        <v>9.4E-2</v>
      </c>
      <c r="BX416" s="10" t="s">
        <v>121</v>
      </c>
      <c r="BY416" s="10">
        <v>0.03</v>
      </c>
      <c r="BZ416" s="10">
        <v>0.13</v>
      </c>
      <c r="CA416" s="10">
        <v>3.6999999999999998E-2</v>
      </c>
      <c r="CB416" s="10">
        <v>5.306</v>
      </c>
      <c r="CC416" s="10">
        <v>2.9740000000000002</v>
      </c>
      <c r="CD416" s="10">
        <v>0.20300000000000001</v>
      </c>
      <c r="CE416" s="10">
        <v>1.6E-2</v>
      </c>
      <c r="CF416" s="10">
        <v>0.105</v>
      </c>
      <c r="CG416" s="10">
        <v>3.0000000000000001E-3</v>
      </c>
      <c r="CH416" s="10" t="s">
        <v>121</v>
      </c>
      <c r="CI416" s="10">
        <v>2E-3</v>
      </c>
      <c r="CJ416" s="10" t="s">
        <v>121</v>
      </c>
      <c r="CK416" s="10">
        <v>0.76700000000000002</v>
      </c>
      <c r="CL416" s="10" t="s">
        <v>121</v>
      </c>
      <c r="CM416" s="10">
        <v>2E-3</v>
      </c>
      <c r="CN416" s="10">
        <v>2E-3</v>
      </c>
      <c r="CO416" s="10">
        <v>1E-3</v>
      </c>
      <c r="CP416" s="10">
        <v>0.90300000000000002</v>
      </c>
      <c r="CQ416" s="10">
        <v>4.1000000000000002E-2</v>
      </c>
      <c r="CR416" s="10" t="s">
        <v>121</v>
      </c>
      <c r="CS416" s="10">
        <v>2E-3</v>
      </c>
      <c r="CT416" s="10" t="s">
        <v>121</v>
      </c>
      <c r="CU416" s="10">
        <v>22.135000000000002</v>
      </c>
      <c r="CV416" s="10">
        <v>4.1000000000000002E-2</v>
      </c>
      <c r="CW416" s="10">
        <v>1E-3</v>
      </c>
      <c r="CX416" s="10">
        <v>0.16200000000000001</v>
      </c>
      <c r="CY416" s="10">
        <v>2.9000000000000001E-2</v>
      </c>
      <c r="CZ416" s="10" t="s">
        <v>121</v>
      </c>
      <c r="DA416" s="10">
        <v>2E-3</v>
      </c>
      <c r="DB416" s="10" t="s">
        <v>121</v>
      </c>
      <c r="DC416" s="10">
        <v>1.9E-2</v>
      </c>
      <c r="DD416" s="10" t="s">
        <v>121</v>
      </c>
      <c r="DE416" s="10">
        <v>4.3999999999999997E-2</v>
      </c>
      <c r="DF416" s="10">
        <v>4.91</v>
      </c>
      <c r="DG416" s="10">
        <v>9.0999999999999998E-2</v>
      </c>
      <c r="DH416" s="10">
        <v>0.27500000000000002</v>
      </c>
      <c r="DI416" s="98">
        <v>5.0000000000000001E-3</v>
      </c>
      <c r="DJ416" s="10" t="s">
        <v>121</v>
      </c>
      <c r="DK416" s="10">
        <v>2E-3</v>
      </c>
      <c r="DL416" s="61" t="str">
        <f t="shared" si="7"/>
        <v>Anlieferung 8-2</v>
      </c>
    </row>
    <row r="417" spans="1:116">
      <c r="A417" s="11">
        <v>44595</v>
      </c>
      <c r="B417" s="64" t="s">
        <v>1152</v>
      </c>
      <c r="C417" s="25" t="s">
        <v>125</v>
      </c>
      <c r="D417" s="21">
        <v>31</v>
      </c>
      <c r="E417" s="2">
        <v>100</v>
      </c>
      <c r="F417" s="2">
        <v>69</v>
      </c>
      <c r="H417" s="3">
        <f>((F417)/(E417/100))</f>
        <v>69</v>
      </c>
      <c r="I417" s="4">
        <f>E417/F417</f>
        <v>1.4492753623188406</v>
      </c>
      <c r="J417" s="4" t="e">
        <f>100/G417</f>
        <v>#DIV/0!</v>
      </c>
      <c r="N417" s="37" t="e">
        <f>M417/(K417/100)</f>
        <v>#DIV/0!</v>
      </c>
      <c r="O417" s="37" t="e">
        <f>N417/J417</f>
        <v>#DIV/0!</v>
      </c>
      <c r="P417" s="5" t="e">
        <f>M417/(L417/100)</f>
        <v>#DIV/0!</v>
      </c>
      <c r="Q417" s="5" t="e">
        <f>P417*I417</f>
        <v>#DIV/0!</v>
      </c>
      <c r="U417" s="15" t="e">
        <f>100-(T417-R417)/S417*100</f>
        <v>#DIV/0!</v>
      </c>
      <c r="V417" s="21">
        <v>2.65</v>
      </c>
      <c r="X417" s="2">
        <v>12.44</v>
      </c>
      <c r="Y417" s="2">
        <v>9.32</v>
      </c>
      <c r="Z417" s="21">
        <v>1312</v>
      </c>
      <c r="AB417" s="14" t="e">
        <f>((AE417-AC417)*(1000/AD417))*1000</f>
        <v>#DIV/0!</v>
      </c>
      <c r="AF417" s="7" t="e">
        <f>#REF!*0.8</f>
        <v>#REF!</v>
      </c>
      <c r="AG417" s="2">
        <v>145</v>
      </c>
      <c r="AH417" s="8">
        <f>((AG417)*(H417/100))</f>
        <v>100.05</v>
      </c>
      <c r="AI417" s="7">
        <f>AG417/AH417</f>
        <v>1.4492753623188406</v>
      </c>
      <c r="AJ417" s="6">
        <v>24.08</v>
      </c>
      <c r="AK417" s="2">
        <v>8.8999999999999996E-2</v>
      </c>
      <c r="AO417" s="20" t="s">
        <v>1153</v>
      </c>
      <c r="AP417" s="10" t="s">
        <v>121</v>
      </c>
      <c r="AQ417" s="10">
        <v>4.0000000000000001E-3</v>
      </c>
      <c r="AR417" s="10">
        <v>2.5000000000000001E-2</v>
      </c>
      <c r="AS417" s="10">
        <v>8.9999999999999993E-3</v>
      </c>
      <c r="AT417" s="10">
        <v>7.0000000000000007E-2</v>
      </c>
      <c r="AU417" s="10">
        <v>7.0000000000000001E-3</v>
      </c>
      <c r="AV417" s="10">
        <v>7.4589999999999996</v>
      </c>
      <c r="AW417" s="10">
        <v>0.17</v>
      </c>
      <c r="AX417" s="10">
        <v>8.9999999999999993E-3</v>
      </c>
      <c r="AY417" s="10">
        <v>3.0000000000000001E-3</v>
      </c>
      <c r="AZ417" s="10">
        <v>1.0149999999999999</v>
      </c>
      <c r="BA417" s="10">
        <v>1.7999999999999999E-2</v>
      </c>
      <c r="BB417" s="10">
        <v>4.8390000000000004</v>
      </c>
      <c r="BC417" s="10">
        <v>7.4999999999999997E-2</v>
      </c>
      <c r="BD417" s="10">
        <v>19.876000000000001</v>
      </c>
      <c r="BE417" s="10">
        <v>0.30099999999999999</v>
      </c>
      <c r="BF417" s="10" t="s">
        <v>121</v>
      </c>
      <c r="BG417" s="10">
        <v>8.9999999999999993E-3</v>
      </c>
      <c r="BH417" s="10">
        <v>6.1310000000000002</v>
      </c>
      <c r="BI417" s="10">
        <v>0.49399999999999999</v>
      </c>
      <c r="BJ417" s="10">
        <v>5.0000000000000001E-3</v>
      </c>
      <c r="BK417" s="10">
        <v>2E-3</v>
      </c>
      <c r="BL417" s="10" t="s">
        <v>121</v>
      </c>
      <c r="BM417" s="10">
        <v>6.0000000000000001E-3</v>
      </c>
      <c r="BN417" s="10">
        <v>4.2290000000000001</v>
      </c>
      <c r="BO417" s="10">
        <v>0.17499999999999999</v>
      </c>
      <c r="BP417" s="10">
        <v>38.893999999999998</v>
      </c>
      <c r="BQ417" s="10">
        <v>0.71699999999999997</v>
      </c>
      <c r="BR417" s="10">
        <v>0.105</v>
      </c>
      <c r="BS417" s="10">
        <v>4.0000000000000001E-3</v>
      </c>
      <c r="BT417" s="10">
        <v>1.4790000000000001</v>
      </c>
      <c r="BU417" s="10">
        <v>0.10299999999999999</v>
      </c>
      <c r="BV417" s="10" t="s">
        <v>121</v>
      </c>
      <c r="BW417" s="10">
        <v>6.0999999999999999E-2</v>
      </c>
      <c r="BX417" s="10" t="s">
        <v>121</v>
      </c>
      <c r="BY417" s="10">
        <v>3.4000000000000002E-2</v>
      </c>
      <c r="BZ417" s="10">
        <v>0.45500000000000002</v>
      </c>
      <c r="CA417" s="10">
        <v>4.8000000000000001E-2</v>
      </c>
      <c r="CB417" s="10">
        <v>6.8170000000000002</v>
      </c>
      <c r="CC417" s="10">
        <v>2.7210000000000001</v>
      </c>
      <c r="CD417" s="10">
        <v>0.193</v>
      </c>
      <c r="CE417" s="10">
        <v>1.7000000000000001E-2</v>
      </c>
      <c r="CF417" s="10">
        <v>1.2999999999999999E-2</v>
      </c>
      <c r="CG417" s="10">
        <v>2E-3</v>
      </c>
      <c r="CH417" s="10" t="s">
        <v>121</v>
      </c>
      <c r="CI417" s="10">
        <v>2E-3</v>
      </c>
      <c r="CJ417" s="10" t="s">
        <v>121</v>
      </c>
      <c r="CK417" s="10">
        <v>0.86899999999999999</v>
      </c>
      <c r="CL417" s="10" t="s">
        <v>121</v>
      </c>
      <c r="CM417" s="10">
        <v>2E-3</v>
      </c>
      <c r="CN417" s="10">
        <v>2E-3</v>
      </c>
      <c r="CO417" s="10">
        <v>1E-3</v>
      </c>
      <c r="CP417" s="10">
        <v>1.24</v>
      </c>
      <c r="CQ417" s="10">
        <v>5.7000000000000002E-2</v>
      </c>
      <c r="CR417" s="10" t="s">
        <v>121</v>
      </c>
      <c r="CS417" s="10">
        <v>2E-3</v>
      </c>
      <c r="CT417" s="10" t="s">
        <v>121</v>
      </c>
      <c r="CU417" s="10">
        <v>21.917000000000002</v>
      </c>
      <c r="CV417" s="10">
        <v>9.2999999999999999E-2</v>
      </c>
      <c r="CW417" s="10">
        <v>2E-3</v>
      </c>
      <c r="CX417" s="10">
        <v>1.0840000000000001</v>
      </c>
      <c r="CY417" s="10">
        <v>4.8000000000000001E-2</v>
      </c>
      <c r="CZ417" s="10" t="s">
        <v>121</v>
      </c>
      <c r="DA417" s="10">
        <v>2E-3</v>
      </c>
      <c r="DB417" s="10" t="s">
        <v>121</v>
      </c>
      <c r="DC417" s="10">
        <v>3.1E-2</v>
      </c>
      <c r="DD417" s="10" t="s">
        <v>121</v>
      </c>
      <c r="DE417" s="10">
        <v>0.05</v>
      </c>
      <c r="DF417" s="10">
        <v>5.3620000000000001</v>
      </c>
      <c r="DG417" s="10">
        <v>8.1000000000000003E-2</v>
      </c>
      <c r="DH417" s="10">
        <v>0.54500000000000004</v>
      </c>
      <c r="DI417" s="98">
        <v>0.01</v>
      </c>
      <c r="DJ417" s="10" t="s">
        <v>121</v>
      </c>
      <c r="DK417" s="10">
        <v>2E-3</v>
      </c>
      <c r="DL417" s="61" t="str">
        <f t="shared" si="7"/>
        <v>Anlieferung 8-3</v>
      </c>
    </row>
    <row r="418" spans="1:116">
      <c r="A418" s="11">
        <v>44595</v>
      </c>
      <c r="B418" s="64" t="s">
        <v>833</v>
      </c>
      <c r="C418" s="25" t="s">
        <v>835</v>
      </c>
      <c r="H418" s="3" t="e">
        <f>((F418)/(E418/100))</f>
        <v>#DIV/0!</v>
      </c>
      <c r="I418" s="4" t="e">
        <f>E418/F418</f>
        <v>#DIV/0!</v>
      </c>
      <c r="J418" s="4" t="e">
        <f>100/G418</f>
        <v>#DIV/0!</v>
      </c>
      <c r="N418" s="37" t="e">
        <f>M418/(K418/100)</f>
        <v>#DIV/0!</v>
      </c>
      <c r="O418" s="37" t="e">
        <f>N418/J418</f>
        <v>#DIV/0!</v>
      </c>
      <c r="P418" s="5" t="e">
        <f>M418/(L418/100)</f>
        <v>#DIV/0!</v>
      </c>
      <c r="Q418" s="5" t="e">
        <f>P418*I418</f>
        <v>#DIV/0!</v>
      </c>
      <c r="U418" s="15" t="e">
        <f>100-(T418-R418)/S418*100</f>
        <v>#DIV/0!</v>
      </c>
      <c r="X418" s="2">
        <v>12.14</v>
      </c>
      <c r="Y418" s="2">
        <v>16.41</v>
      </c>
      <c r="Z418" s="21">
        <v>2819</v>
      </c>
      <c r="AB418" s="14" t="e">
        <f>((AE418-AC418)*(1000/AD418))*1000</f>
        <v>#DIV/0!</v>
      </c>
      <c r="AF418" s="7" t="e">
        <f>#REF!*0.8</f>
        <v>#REF!</v>
      </c>
      <c r="AH418" s="8" t="e">
        <f>((AG418)*(H418/100))</f>
        <v>#DIV/0!</v>
      </c>
      <c r="AI418" s="7" t="e">
        <f>AG418/AH418</f>
        <v>#DIV/0!</v>
      </c>
      <c r="AP418" s="10" t="s">
        <v>121</v>
      </c>
      <c r="AQ418" s="10">
        <v>3.0000000000000001E-3</v>
      </c>
      <c r="AR418" s="10">
        <v>1.2999999999999999E-2</v>
      </c>
      <c r="AS418" s="10">
        <v>8.0000000000000002E-3</v>
      </c>
      <c r="AT418" s="10">
        <v>0.439</v>
      </c>
      <c r="AU418" s="10">
        <v>1.4E-2</v>
      </c>
      <c r="AV418" s="10">
        <v>8.7759999999999998</v>
      </c>
      <c r="AW418" s="10">
        <v>0.19</v>
      </c>
      <c r="AX418" s="10">
        <v>1.2999999999999999E-2</v>
      </c>
      <c r="AY418" s="10">
        <v>4.0000000000000001E-3</v>
      </c>
      <c r="AZ418" s="10">
        <v>1.2809999999999999</v>
      </c>
      <c r="BA418" s="10">
        <v>2.1000000000000001E-2</v>
      </c>
      <c r="BB418" s="10">
        <v>1.9319999999999999</v>
      </c>
      <c r="BC418" s="10">
        <v>3.3000000000000002E-2</v>
      </c>
      <c r="BD418" s="10">
        <v>18.481999999999999</v>
      </c>
      <c r="BE418" s="10">
        <v>0.253</v>
      </c>
      <c r="BF418" s="10" t="s">
        <v>121</v>
      </c>
      <c r="BG418" s="10">
        <v>7.0000000000000001E-3</v>
      </c>
      <c r="BH418" s="10">
        <v>3.4689999999999999</v>
      </c>
      <c r="BI418" s="10">
        <v>0.377</v>
      </c>
      <c r="BJ418" s="10">
        <v>4.0000000000000001E-3</v>
      </c>
      <c r="BK418" s="10">
        <v>2E-3</v>
      </c>
      <c r="BL418" s="10" t="s">
        <v>121</v>
      </c>
      <c r="BM418" s="10">
        <v>4.0000000000000001E-3</v>
      </c>
      <c r="BN418" s="10">
        <v>4.09</v>
      </c>
      <c r="BO418" s="10">
        <v>0.161</v>
      </c>
      <c r="BP418" s="10">
        <v>54.457999999999998</v>
      </c>
      <c r="BQ418" s="10">
        <v>0.52300000000000002</v>
      </c>
      <c r="BR418" s="10">
        <v>3.4000000000000002E-2</v>
      </c>
      <c r="BS418" s="10">
        <v>2E-3</v>
      </c>
      <c r="BT418" s="10">
        <v>0.58799999999999997</v>
      </c>
      <c r="BU418" s="10">
        <v>8.4000000000000005E-2</v>
      </c>
      <c r="BV418" s="10" t="s">
        <v>121</v>
      </c>
      <c r="BW418" s="10">
        <v>5.5E-2</v>
      </c>
      <c r="BX418" s="10" t="s">
        <v>121</v>
      </c>
      <c r="BY418" s="10">
        <v>3.3000000000000002E-2</v>
      </c>
      <c r="BZ418" s="10">
        <v>0.11700000000000001</v>
      </c>
      <c r="CA418" s="10">
        <v>4.2000000000000003E-2</v>
      </c>
      <c r="CB418" s="10" t="s">
        <v>121</v>
      </c>
      <c r="CC418" s="10">
        <v>5.5570000000000004</v>
      </c>
      <c r="CD418" s="10">
        <v>0.17499999999999999</v>
      </c>
      <c r="CE418" s="10">
        <v>1.7999999999999999E-2</v>
      </c>
      <c r="CF418" s="10">
        <v>0.21099999999999999</v>
      </c>
      <c r="CG418" s="10">
        <v>4.0000000000000001E-3</v>
      </c>
      <c r="CH418" s="10" t="s">
        <v>121</v>
      </c>
      <c r="CI418" s="10">
        <v>2E-3</v>
      </c>
      <c r="CJ418" s="10" t="s">
        <v>121</v>
      </c>
      <c r="CK418" s="10">
        <v>0.72199999999999998</v>
      </c>
      <c r="CL418" s="10" t="s">
        <v>121</v>
      </c>
      <c r="CM418" s="10">
        <v>2E-3</v>
      </c>
      <c r="CN418" s="10" t="s">
        <v>121</v>
      </c>
      <c r="CO418" s="10">
        <v>2E-3</v>
      </c>
      <c r="CP418" s="10">
        <v>1.466</v>
      </c>
      <c r="CQ418" s="10">
        <v>6.2E-2</v>
      </c>
      <c r="CR418" s="10" t="s">
        <v>121</v>
      </c>
      <c r="CS418" s="10">
        <v>2E-3</v>
      </c>
      <c r="CT418" s="10" t="s">
        <v>121</v>
      </c>
      <c r="CU418" s="10">
        <v>19.861000000000001</v>
      </c>
      <c r="CV418" s="10">
        <v>8.5999999999999993E-2</v>
      </c>
      <c r="CW418" s="10">
        <v>2E-3</v>
      </c>
      <c r="CX418" s="10">
        <v>0.105</v>
      </c>
      <c r="CY418" s="10">
        <v>4.4999999999999998E-2</v>
      </c>
      <c r="CZ418" s="10" t="s">
        <v>121</v>
      </c>
      <c r="DA418" s="10">
        <v>2E-3</v>
      </c>
      <c r="DB418" s="10" t="s">
        <v>121</v>
      </c>
      <c r="DC418" s="10">
        <v>3.7999999999999999E-2</v>
      </c>
      <c r="DD418" s="10" t="s">
        <v>121</v>
      </c>
      <c r="DE418" s="10">
        <v>0.04</v>
      </c>
      <c r="DF418" s="10">
        <v>3.5459999999999998</v>
      </c>
      <c r="DG418" s="10">
        <v>5.2999999999999999E-2</v>
      </c>
      <c r="DH418" s="10">
        <v>0.67800000000000005</v>
      </c>
      <c r="DI418" s="98">
        <v>1.0999999999999999E-2</v>
      </c>
      <c r="DJ418" s="10" t="s">
        <v>121</v>
      </c>
      <c r="DK418" s="10">
        <v>2E-3</v>
      </c>
      <c r="DL418" s="61" t="str">
        <f t="shared" si="7"/>
        <v>Anlieferung 8-4</v>
      </c>
    </row>
    <row r="419" spans="1:116">
      <c r="A419" s="11">
        <v>44595</v>
      </c>
      <c r="B419" s="64" t="s">
        <v>220</v>
      </c>
      <c r="C419" s="25" t="s">
        <v>128</v>
      </c>
      <c r="H419" s="3" t="e">
        <f>((F419)/(E419/100))</f>
        <v>#DIV/0!</v>
      </c>
      <c r="I419" s="4" t="e">
        <f>E419/F419</f>
        <v>#DIV/0!</v>
      </c>
      <c r="J419" s="4" t="e">
        <f>100/G419</f>
        <v>#DIV/0!</v>
      </c>
      <c r="N419" s="37" t="e">
        <f>M419/(K419/100)</f>
        <v>#DIV/0!</v>
      </c>
      <c r="O419" s="37" t="e">
        <f>N419/J419</f>
        <v>#DIV/0!</v>
      </c>
      <c r="P419" s="5" t="e">
        <f>M419/(L419/100)</f>
        <v>#DIV/0!</v>
      </c>
      <c r="Q419" s="5" t="e">
        <f>P419*I419</f>
        <v>#DIV/0!</v>
      </c>
      <c r="U419" s="15" t="e">
        <f>100-(T419-R419)/S419*100</f>
        <v>#DIV/0!</v>
      </c>
      <c r="AB419" s="14" t="e">
        <f>((AE419-AC419)*(1000/AD419))*1000</f>
        <v>#DIV/0!</v>
      </c>
      <c r="AF419" s="7" t="e">
        <f>#REF!*0.8</f>
        <v>#REF!</v>
      </c>
      <c r="AH419" s="8" t="e">
        <f>((AG419)*(H419/100))</f>
        <v>#DIV/0!</v>
      </c>
      <c r="AI419" s="7" t="e">
        <f>AG419/AH419</f>
        <v>#DIV/0!</v>
      </c>
      <c r="AO419" s="68" t="s">
        <v>220</v>
      </c>
      <c r="AP419" s="10">
        <v>0.01</v>
      </c>
      <c r="AQ419" s="10">
        <v>4.0000000000000001E-3</v>
      </c>
      <c r="AR419" s="10">
        <v>1.6E-2</v>
      </c>
      <c r="AS419" s="10">
        <v>8.0000000000000002E-3</v>
      </c>
      <c r="AT419" s="10">
        <v>1.6E-2</v>
      </c>
      <c r="AU419" s="10">
        <v>7.0000000000000001E-3</v>
      </c>
      <c r="AV419" s="10">
        <v>11.218999999999999</v>
      </c>
      <c r="AW419" s="10">
        <v>0.30599999999999999</v>
      </c>
      <c r="AX419" s="10">
        <v>1.2999999999999999E-2</v>
      </c>
      <c r="AY419" s="10">
        <v>4.0000000000000001E-3</v>
      </c>
      <c r="AZ419" s="10">
        <v>2.161</v>
      </c>
      <c r="BA419" s="10">
        <v>3.3000000000000002E-2</v>
      </c>
      <c r="BB419" s="10">
        <v>6.9480000000000004</v>
      </c>
      <c r="BC419" s="10">
        <v>0.115</v>
      </c>
      <c r="BD419" s="10">
        <v>11.131</v>
      </c>
      <c r="BE419" s="10">
        <v>0.20300000000000001</v>
      </c>
      <c r="BF419" s="10" t="s">
        <v>121</v>
      </c>
      <c r="BG419" s="10">
        <v>7.0000000000000001E-3</v>
      </c>
      <c r="BH419" s="10">
        <v>5.1130000000000004</v>
      </c>
      <c r="BI419" s="10">
        <v>0.46800000000000003</v>
      </c>
      <c r="BJ419" s="10" t="s">
        <v>121</v>
      </c>
      <c r="BK419" s="10">
        <v>6.0000000000000001E-3</v>
      </c>
      <c r="BL419" s="10" t="s">
        <v>121</v>
      </c>
      <c r="BM419" s="10">
        <v>5.0000000000000001E-3</v>
      </c>
      <c r="BN419" s="10">
        <v>0.90500000000000003</v>
      </c>
      <c r="BO419" s="10">
        <v>5.3999999999999999E-2</v>
      </c>
      <c r="BP419" s="10">
        <v>45.804000000000002</v>
      </c>
      <c r="BQ419" s="10">
        <v>0.63700000000000001</v>
      </c>
      <c r="BR419" s="10">
        <v>0.76700000000000002</v>
      </c>
      <c r="BS419" s="10">
        <v>1.2999999999999999E-2</v>
      </c>
      <c r="BT419" s="10">
        <v>1.3640000000000001</v>
      </c>
      <c r="BU419" s="10">
        <v>0.1</v>
      </c>
      <c r="BV419" s="10" t="s">
        <v>121</v>
      </c>
      <c r="BW419" s="10">
        <v>8.5000000000000006E-2</v>
      </c>
      <c r="BX419" s="10" t="s">
        <v>121</v>
      </c>
      <c r="BY419" s="10">
        <v>2.5999999999999999E-2</v>
      </c>
      <c r="BZ419" s="10">
        <v>0.29099999999999998</v>
      </c>
      <c r="CA419" s="10">
        <v>4.3999999999999997E-2</v>
      </c>
      <c r="CB419" s="10">
        <v>7.492</v>
      </c>
      <c r="CC419" s="10">
        <v>2.649</v>
      </c>
      <c r="CD419" s="10">
        <v>0.08</v>
      </c>
      <c r="CE419" s="10">
        <v>1.7999999999999999E-2</v>
      </c>
      <c r="CF419" s="10">
        <v>0.01</v>
      </c>
      <c r="CG419" s="10">
        <v>1E-3</v>
      </c>
      <c r="CH419" s="10" t="s">
        <v>121</v>
      </c>
      <c r="CI419" s="10">
        <v>2E-3</v>
      </c>
      <c r="CJ419" s="10" t="s">
        <v>121</v>
      </c>
      <c r="CK419" s="10">
        <v>0.91500000000000004</v>
      </c>
      <c r="CL419" s="10" t="s">
        <v>121</v>
      </c>
      <c r="CM419" s="10">
        <v>2E-3</v>
      </c>
      <c r="CN419" s="10">
        <v>6.0000000000000001E-3</v>
      </c>
      <c r="CO419" s="10">
        <v>1E-3</v>
      </c>
      <c r="CP419" s="10">
        <v>1.196</v>
      </c>
      <c r="CQ419" s="10">
        <v>0.06</v>
      </c>
      <c r="CR419" s="10" t="s">
        <v>121</v>
      </c>
      <c r="CS419" s="10">
        <v>2E-3</v>
      </c>
      <c r="CT419" s="10" t="s">
        <v>121</v>
      </c>
      <c r="CU419" s="10">
        <v>23.713999999999999</v>
      </c>
      <c r="CV419" s="10">
        <v>2.5000000000000001E-2</v>
      </c>
      <c r="CW419" s="10">
        <v>1E-3</v>
      </c>
      <c r="CX419" s="10">
        <v>0.45400000000000001</v>
      </c>
      <c r="CY419" s="10">
        <v>3.3000000000000002E-2</v>
      </c>
      <c r="CZ419" s="10" t="s">
        <v>121</v>
      </c>
      <c r="DA419" s="10">
        <v>2E-3</v>
      </c>
      <c r="DB419" s="10" t="s">
        <v>121</v>
      </c>
      <c r="DC419" s="10">
        <v>1.9E-2</v>
      </c>
      <c r="DD419" s="10" t="s">
        <v>121</v>
      </c>
      <c r="DE419" s="10">
        <v>4.3999999999999997E-2</v>
      </c>
      <c r="DF419" s="10">
        <v>4.3639999999999999</v>
      </c>
      <c r="DG419" s="10">
        <v>7.1999999999999995E-2</v>
      </c>
      <c r="DH419" s="10">
        <v>0.59899999999999998</v>
      </c>
      <c r="DI419" s="98">
        <v>0.01</v>
      </c>
      <c r="DJ419" s="10" t="s">
        <v>121</v>
      </c>
      <c r="DK419" s="10">
        <v>2E-3</v>
      </c>
      <c r="DL419" s="61" t="str">
        <f t="shared" si="7"/>
        <v>Anlieferung 8-5</v>
      </c>
    </row>
    <row r="420" spans="1:116">
      <c r="A420" s="11">
        <v>44595</v>
      </c>
      <c r="B420" s="64" t="s">
        <v>221</v>
      </c>
      <c r="C420" s="25" t="s">
        <v>128</v>
      </c>
      <c r="H420" s="3" t="e">
        <f>((F420)/(E420/100))</f>
        <v>#DIV/0!</v>
      </c>
      <c r="I420" s="4" t="e">
        <f>E420/F420</f>
        <v>#DIV/0!</v>
      </c>
      <c r="J420" s="4" t="e">
        <f>100/G420</f>
        <v>#DIV/0!</v>
      </c>
      <c r="N420" s="37" t="e">
        <f>M420/(K420/100)</f>
        <v>#DIV/0!</v>
      </c>
      <c r="O420" s="37" t="e">
        <f>N420/J420</f>
        <v>#DIV/0!</v>
      </c>
      <c r="P420" s="5" t="e">
        <f>M420/(L420/100)</f>
        <v>#DIV/0!</v>
      </c>
      <c r="Q420" s="5" t="e">
        <f>P420*I420</f>
        <v>#DIV/0!</v>
      </c>
      <c r="U420" s="15" t="e">
        <f>100-(T420-R420)/S420*100</f>
        <v>#DIV/0!</v>
      </c>
      <c r="AB420" s="14" t="e">
        <f>((AE420-AC420)*(1000/AD420))*1000</f>
        <v>#DIV/0!</v>
      </c>
      <c r="AF420" s="7" t="e">
        <f>#REF!*0.8</f>
        <v>#REF!</v>
      </c>
      <c r="AH420" s="8" t="e">
        <f>((AG420)*(H420/100))</f>
        <v>#DIV/0!</v>
      </c>
      <c r="AI420" s="7" t="e">
        <f>AG420/AH420</f>
        <v>#DIV/0!</v>
      </c>
      <c r="AO420" s="68" t="s">
        <v>221</v>
      </c>
      <c r="AP420" s="10">
        <v>1.9E-2</v>
      </c>
      <c r="AQ420" s="10">
        <v>7.0000000000000001E-3</v>
      </c>
      <c r="AR420" s="10">
        <v>2.3E-2</v>
      </c>
      <c r="AS420" s="10">
        <v>0.01</v>
      </c>
      <c r="AT420" s="10" t="s">
        <v>121</v>
      </c>
      <c r="AU420" s="10">
        <v>1.2999999999999999E-2</v>
      </c>
      <c r="AV420" s="10">
        <v>8.4440000000000008</v>
      </c>
      <c r="AW420" s="10">
        <v>0.22800000000000001</v>
      </c>
      <c r="AX420" s="10" t="s">
        <v>121</v>
      </c>
      <c r="AY420" s="10">
        <v>6.0000000000000001E-3</v>
      </c>
      <c r="AZ420" s="10">
        <v>1.9890000000000001</v>
      </c>
      <c r="BA420" s="10">
        <v>3.2000000000000001E-2</v>
      </c>
      <c r="BB420" s="10">
        <v>0.73299999999999998</v>
      </c>
      <c r="BC420" s="10">
        <v>0.02</v>
      </c>
      <c r="BD420" s="10">
        <v>24.8</v>
      </c>
      <c r="BE420" s="10">
        <v>0.45300000000000001</v>
      </c>
      <c r="BF420" s="10" t="s">
        <v>121</v>
      </c>
      <c r="BG420" s="10">
        <v>1.6E-2</v>
      </c>
      <c r="BH420" s="10">
        <v>5.97</v>
      </c>
      <c r="BI420" s="10">
        <v>0.53100000000000003</v>
      </c>
      <c r="BJ420" s="10">
        <v>1.7999999999999999E-2</v>
      </c>
      <c r="BK420" s="10">
        <v>6.0000000000000001E-3</v>
      </c>
      <c r="BL420" s="10" t="s">
        <v>121</v>
      </c>
      <c r="BM420" s="10">
        <v>5.0000000000000001E-3</v>
      </c>
      <c r="BN420" s="10">
        <v>0.05</v>
      </c>
      <c r="BO420" s="10">
        <v>2.3E-2</v>
      </c>
      <c r="BP420" s="10">
        <v>37.991999999999997</v>
      </c>
      <c r="BQ420" s="10">
        <v>0.749</v>
      </c>
      <c r="BR420" s="10">
        <v>1.917</v>
      </c>
      <c r="BS420" s="10">
        <v>3.2000000000000001E-2</v>
      </c>
      <c r="BT420" s="10">
        <v>0.629</v>
      </c>
      <c r="BU420" s="10">
        <v>0.1</v>
      </c>
      <c r="BV420" s="10">
        <v>0.20599999999999999</v>
      </c>
      <c r="BW420" s="10">
        <v>4.4999999999999998E-2</v>
      </c>
      <c r="BX420" s="10">
        <v>5.1999999999999998E-2</v>
      </c>
      <c r="BY420" s="10">
        <v>2.5999999999999999E-2</v>
      </c>
      <c r="BZ420" s="10">
        <v>0.19700000000000001</v>
      </c>
      <c r="CA420" s="10">
        <v>5.2999999999999999E-2</v>
      </c>
      <c r="CB420" s="10">
        <v>9.5329999999999995</v>
      </c>
      <c r="CC420" s="10">
        <v>2.9409999999999998</v>
      </c>
      <c r="CD420" s="10">
        <v>0.108</v>
      </c>
      <c r="CE420" s="10">
        <v>1.9E-2</v>
      </c>
      <c r="CF420" s="10" t="s">
        <v>121</v>
      </c>
      <c r="CG420" s="10">
        <v>3.0000000000000001E-3</v>
      </c>
      <c r="CH420" s="10">
        <v>2E-3</v>
      </c>
      <c r="CI420" s="10">
        <v>1E-3</v>
      </c>
      <c r="CJ420" s="10" t="s">
        <v>121</v>
      </c>
      <c r="CK420" s="10">
        <v>0.79300000000000004</v>
      </c>
      <c r="CL420" s="10" t="s">
        <v>121</v>
      </c>
      <c r="CM420" s="10">
        <v>2E-3</v>
      </c>
      <c r="CN420" s="10">
        <v>0.01</v>
      </c>
      <c r="CO420" s="10">
        <v>2E-3</v>
      </c>
      <c r="CP420" s="10">
        <v>1.1479999999999999</v>
      </c>
      <c r="CQ420" s="10">
        <v>5.1999999999999998E-2</v>
      </c>
      <c r="CR420" s="10" t="s">
        <v>121</v>
      </c>
      <c r="CS420" s="10">
        <v>8.0000000000000002E-3</v>
      </c>
      <c r="CT420" s="10" t="s">
        <v>121</v>
      </c>
      <c r="CU420" s="10">
        <v>22.582000000000001</v>
      </c>
      <c r="CV420" s="10">
        <v>4.0000000000000001E-3</v>
      </c>
      <c r="CW420" s="10">
        <v>1E-3</v>
      </c>
      <c r="CX420" s="10">
        <v>0.16400000000000001</v>
      </c>
      <c r="CY420" s="10">
        <v>1.9E-2</v>
      </c>
      <c r="CZ420" s="10" t="s">
        <v>121</v>
      </c>
      <c r="DA420" s="10">
        <v>3.0000000000000001E-3</v>
      </c>
      <c r="DB420" s="10">
        <v>2.1999999999999999E-2</v>
      </c>
      <c r="DC420" s="10">
        <v>8.0000000000000002E-3</v>
      </c>
      <c r="DD420" s="10" t="s">
        <v>121</v>
      </c>
      <c r="DE420" s="10">
        <v>5.0999999999999997E-2</v>
      </c>
      <c r="DF420" s="10">
        <v>4.4969999999999999</v>
      </c>
      <c r="DG420" s="10">
        <v>8.5000000000000006E-2</v>
      </c>
      <c r="DH420" s="10">
        <v>1.4470000000000001</v>
      </c>
      <c r="DI420" s="98">
        <v>2.4E-2</v>
      </c>
      <c r="DJ420" s="10" t="s">
        <v>121</v>
      </c>
      <c r="DK420" s="10">
        <v>2E-3</v>
      </c>
      <c r="DL420" s="61" t="str">
        <f t="shared" si="7"/>
        <v>Anlieferung 8-6</v>
      </c>
    </row>
    <row r="421" spans="1:116">
      <c r="A421" s="11">
        <v>44595</v>
      </c>
      <c r="B421" s="64" t="s">
        <v>222</v>
      </c>
      <c r="C421" s="25" t="s">
        <v>128</v>
      </c>
      <c r="H421" s="3" t="e">
        <f>((F421)/(E421/100))</f>
        <v>#DIV/0!</v>
      </c>
      <c r="I421" s="4" t="e">
        <f>E421/F421</f>
        <v>#DIV/0!</v>
      </c>
      <c r="J421" s="4" t="e">
        <f>100/G421</f>
        <v>#DIV/0!</v>
      </c>
      <c r="N421" s="37" t="e">
        <f>M421/(K421/100)</f>
        <v>#DIV/0!</v>
      </c>
      <c r="O421" s="37" t="e">
        <f>N421/J421</f>
        <v>#DIV/0!</v>
      </c>
      <c r="P421" s="5" t="e">
        <f>M421/(L421/100)</f>
        <v>#DIV/0!</v>
      </c>
      <c r="Q421" s="5" t="e">
        <f>P421*I421</f>
        <v>#DIV/0!</v>
      </c>
      <c r="U421" s="15" t="e">
        <f>100-(T421-R421)/S421*100</f>
        <v>#DIV/0!</v>
      </c>
      <c r="AB421" s="14" t="e">
        <f>((AE421-AC421)*(1000/AD421))*1000</f>
        <v>#DIV/0!</v>
      </c>
      <c r="AF421" s="7" t="e">
        <f>#REF!*0.8</f>
        <v>#REF!</v>
      </c>
      <c r="AH421" s="8" t="e">
        <f>((AG421)*(H421/100))</f>
        <v>#DIV/0!</v>
      </c>
      <c r="AI421" s="7" t="e">
        <f>AG421/AH421</f>
        <v>#DIV/0!</v>
      </c>
      <c r="AO421" s="68" t="s">
        <v>222</v>
      </c>
      <c r="AP421" s="10" t="s">
        <v>121</v>
      </c>
      <c r="AQ421" s="10">
        <v>4.0000000000000001E-3</v>
      </c>
      <c r="AR421" s="10">
        <v>6.2E-2</v>
      </c>
      <c r="AS421" s="10">
        <v>8.9999999999999993E-3</v>
      </c>
      <c r="AT421" s="10">
        <v>1.7999999999999999E-2</v>
      </c>
      <c r="AU421" s="10">
        <v>5.0000000000000001E-3</v>
      </c>
      <c r="AV421" s="10">
        <v>2.5840000000000001</v>
      </c>
      <c r="AW421" s="10">
        <v>4.9000000000000002E-2</v>
      </c>
      <c r="AX421" s="10" t="s">
        <v>121</v>
      </c>
      <c r="AY421" s="10">
        <v>5.0000000000000001E-3</v>
      </c>
      <c r="AZ421" s="10">
        <v>0.39500000000000002</v>
      </c>
      <c r="BA421" s="10">
        <v>1.2E-2</v>
      </c>
      <c r="BB421" s="10">
        <v>4.2149999999999999</v>
      </c>
      <c r="BC421" s="10">
        <v>8.1000000000000003E-2</v>
      </c>
      <c r="BD421" s="10">
        <v>33.698</v>
      </c>
      <c r="BE421" s="10">
        <v>0.54800000000000004</v>
      </c>
      <c r="BF421" s="10" t="s">
        <v>121</v>
      </c>
      <c r="BG421" s="10">
        <v>1.4999999999999999E-2</v>
      </c>
      <c r="BH421" s="10">
        <v>2.754</v>
      </c>
      <c r="BI421" s="10">
        <v>0.45700000000000002</v>
      </c>
      <c r="BJ421" s="10">
        <v>5.0000000000000001E-3</v>
      </c>
      <c r="BK421" s="10">
        <v>2E-3</v>
      </c>
      <c r="BL421" s="10">
        <v>8.9999999999999993E-3</v>
      </c>
      <c r="BM421" s="10">
        <v>3.0000000000000001E-3</v>
      </c>
      <c r="BN421" s="10">
        <v>7.9429999999999996</v>
      </c>
      <c r="BO421" s="10">
        <v>0.26600000000000001</v>
      </c>
      <c r="BP421" s="10">
        <v>33.661000000000001</v>
      </c>
      <c r="BQ421" s="10">
        <v>0.78800000000000003</v>
      </c>
      <c r="BR421" s="10">
        <v>0.125</v>
      </c>
      <c r="BS421" s="10">
        <v>4.0000000000000001E-3</v>
      </c>
      <c r="BT421" s="10">
        <v>1.4430000000000001</v>
      </c>
      <c r="BU421" s="10">
        <v>0.1</v>
      </c>
      <c r="BV421" s="10" t="s">
        <v>121</v>
      </c>
      <c r="BW421" s="10">
        <v>7.0999999999999994E-2</v>
      </c>
      <c r="BX421" s="10" t="s">
        <v>121</v>
      </c>
      <c r="BY421" s="10">
        <v>4.1000000000000002E-2</v>
      </c>
      <c r="BZ421" s="10">
        <v>0.15</v>
      </c>
      <c r="CA421" s="10">
        <v>3.6999999999999998E-2</v>
      </c>
      <c r="CB421" s="10" t="s">
        <v>121</v>
      </c>
      <c r="CC421" s="10">
        <v>4.7629999999999999</v>
      </c>
      <c r="CD421" s="10">
        <v>0.36599999999999999</v>
      </c>
      <c r="CE421" s="10">
        <v>1.7999999999999999E-2</v>
      </c>
      <c r="CF421" s="10">
        <v>7.0000000000000001E-3</v>
      </c>
      <c r="CG421" s="10">
        <v>2E-3</v>
      </c>
      <c r="CH421" s="10" t="s">
        <v>121</v>
      </c>
      <c r="CI421" s="10">
        <v>2E-3</v>
      </c>
      <c r="CJ421" s="10" t="s">
        <v>121</v>
      </c>
      <c r="CK421" s="10">
        <v>1.1439999999999999</v>
      </c>
      <c r="CL421" s="10" t="s">
        <v>121</v>
      </c>
      <c r="CM421" s="10">
        <v>2E-3</v>
      </c>
      <c r="CN421" s="10" t="s">
        <v>121</v>
      </c>
      <c r="CO421" s="10">
        <v>2E-3</v>
      </c>
      <c r="CP421" s="10">
        <v>0.77500000000000002</v>
      </c>
      <c r="CQ421" s="10">
        <v>4.5999999999999999E-2</v>
      </c>
      <c r="CR421" s="10" t="s">
        <v>121</v>
      </c>
      <c r="CS421" s="10">
        <v>2E-3</v>
      </c>
      <c r="CT421" s="10" t="s">
        <v>121</v>
      </c>
      <c r="CU421" s="10">
        <v>24.669</v>
      </c>
      <c r="CV421" s="10">
        <v>0.16300000000000001</v>
      </c>
      <c r="CW421" s="10">
        <v>4.0000000000000001E-3</v>
      </c>
      <c r="CX421" s="10">
        <v>0.191</v>
      </c>
      <c r="CY421" s="10">
        <v>5.2999999999999999E-2</v>
      </c>
      <c r="CZ421" s="10" t="s">
        <v>121</v>
      </c>
      <c r="DA421" s="10">
        <v>2E-3</v>
      </c>
      <c r="DB421" s="10" t="s">
        <v>121</v>
      </c>
      <c r="DC421" s="10">
        <v>3.2000000000000001E-2</v>
      </c>
      <c r="DD421" s="10" t="s">
        <v>121</v>
      </c>
      <c r="DE421" s="10">
        <v>5.8999999999999997E-2</v>
      </c>
      <c r="DF421" s="10">
        <v>6.95</v>
      </c>
      <c r="DG421" s="10">
        <v>0.126</v>
      </c>
      <c r="DH421" s="10">
        <v>0.88100000000000001</v>
      </c>
      <c r="DI421" s="98">
        <v>1.4999999999999999E-2</v>
      </c>
      <c r="DJ421" s="10" t="s">
        <v>121</v>
      </c>
      <c r="DK421" s="10">
        <v>2E-3</v>
      </c>
      <c r="DL421" s="61" t="str">
        <f t="shared" si="7"/>
        <v>Anlieferung 8-7</v>
      </c>
    </row>
    <row r="422" spans="1:116">
      <c r="A422" s="11">
        <v>44595</v>
      </c>
      <c r="B422" s="64" t="s">
        <v>223</v>
      </c>
      <c r="C422" s="25" t="s">
        <v>128</v>
      </c>
      <c r="H422" s="3" t="e">
        <f>((F422)/(E422/100))</f>
        <v>#DIV/0!</v>
      </c>
      <c r="I422" s="4" t="e">
        <f>E422/F422</f>
        <v>#DIV/0!</v>
      </c>
      <c r="J422" s="4" t="e">
        <f>100/G422</f>
        <v>#DIV/0!</v>
      </c>
      <c r="N422" s="37" t="e">
        <f>M422/(K422/100)</f>
        <v>#DIV/0!</v>
      </c>
      <c r="O422" s="37" t="e">
        <f>N422/J422</f>
        <v>#DIV/0!</v>
      </c>
      <c r="P422" s="5" t="e">
        <f>M422/(L422/100)</f>
        <v>#DIV/0!</v>
      </c>
      <c r="Q422" s="5" t="e">
        <f>P422*I422</f>
        <v>#DIV/0!</v>
      </c>
      <c r="U422" s="15" t="e">
        <f>100-(T422-R422)/S422*100</f>
        <v>#DIV/0!</v>
      </c>
      <c r="AB422" s="14" t="e">
        <f>((AE422-AC422)*(1000/AD422))*1000</f>
        <v>#DIV/0!</v>
      </c>
      <c r="AF422" s="7" t="e">
        <f>#REF!*0.8</f>
        <v>#REF!</v>
      </c>
      <c r="AH422" s="8" t="e">
        <f>((AG422)*(H422/100))</f>
        <v>#DIV/0!</v>
      </c>
      <c r="AI422" s="7" t="e">
        <f>AG422/AH422</f>
        <v>#DIV/0!</v>
      </c>
      <c r="AO422" s="68" t="s">
        <v>223</v>
      </c>
      <c r="AP422" s="10" t="s">
        <v>121</v>
      </c>
      <c r="AQ422" s="10">
        <v>5.0000000000000001E-3</v>
      </c>
      <c r="AR422" s="10">
        <v>2.1999999999999999E-2</v>
      </c>
      <c r="AS422" s="10">
        <v>0.01</v>
      </c>
      <c r="AT422" s="10" t="s">
        <v>121</v>
      </c>
      <c r="AU422" s="10">
        <v>0.01</v>
      </c>
      <c r="AV422" s="10">
        <v>8.1829999999999998</v>
      </c>
      <c r="AW422" s="10">
        <v>0.624</v>
      </c>
      <c r="AX422" s="10" t="s">
        <v>121</v>
      </c>
      <c r="AY422" s="10">
        <v>6.0000000000000001E-3</v>
      </c>
      <c r="AZ422" s="10">
        <v>0.107</v>
      </c>
      <c r="BA422" s="10">
        <v>7.0000000000000001E-3</v>
      </c>
      <c r="BB422" s="10">
        <v>17.539000000000001</v>
      </c>
      <c r="BC422" s="10">
        <v>0.40300000000000002</v>
      </c>
      <c r="BD422" s="10">
        <v>20.523</v>
      </c>
      <c r="BE422" s="10">
        <v>0.30499999999999999</v>
      </c>
      <c r="BF422" s="10" t="s">
        <v>121</v>
      </c>
      <c r="BG422" s="10">
        <v>1.7000000000000001E-2</v>
      </c>
      <c r="BH422" s="10">
        <v>6.3280000000000003</v>
      </c>
      <c r="BI422" s="10">
        <v>0.746</v>
      </c>
      <c r="BJ422" s="10">
        <v>8.9999999999999993E-3</v>
      </c>
      <c r="BK422" s="10">
        <v>3.0000000000000001E-3</v>
      </c>
      <c r="BL422" s="10">
        <v>7.0000000000000001E-3</v>
      </c>
      <c r="BM422" s="10">
        <v>4.0000000000000001E-3</v>
      </c>
      <c r="BN422" s="10">
        <v>0.221</v>
      </c>
      <c r="BO422" s="10">
        <v>3.4000000000000002E-2</v>
      </c>
      <c r="BP422" s="10">
        <v>22.297999999999998</v>
      </c>
      <c r="BQ422" s="10">
        <v>1.0920000000000001</v>
      </c>
      <c r="BR422" s="10">
        <v>0.19500000000000001</v>
      </c>
      <c r="BS422" s="10">
        <v>1.0999999999999999E-2</v>
      </c>
      <c r="BT422" s="10">
        <v>0.70399999999999996</v>
      </c>
      <c r="BU422" s="10">
        <v>9.6000000000000002E-2</v>
      </c>
      <c r="BV422" s="10" t="s">
        <v>121</v>
      </c>
      <c r="BW422" s="10">
        <v>8.5999999999999993E-2</v>
      </c>
      <c r="BX422" s="10" t="s">
        <v>121</v>
      </c>
      <c r="BY422" s="10">
        <v>3.5000000000000003E-2</v>
      </c>
      <c r="BZ422" s="10">
        <v>0.27500000000000002</v>
      </c>
      <c r="CA422" s="10">
        <v>5.0999999999999997E-2</v>
      </c>
      <c r="CB422" s="10">
        <v>14.247999999999999</v>
      </c>
      <c r="CC422" s="10">
        <v>3.6859999999999999</v>
      </c>
      <c r="CD422" s="10">
        <v>0.158</v>
      </c>
      <c r="CE422" s="10">
        <v>1.4E-2</v>
      </c>
      <c r="CF422" s="10" t="s">
        <v>121</v>
      </c>
      <c r="CG422" s="10">
        <v>7.0000000000000001E-3</v>
      </c>
      <c r="CH422" s="10">
        <v>3.0000000000000001E-3</v>
      </c>
      <c r="CI422" s="10">
        <v>1E-3</v>
      </c>
      <c r="CJ422" s="10" t="s">
        <v>121</v>
      </c>
      <c r="CK422" s="10">
        <v>0.99099999999999999</v>
      </c>
      <c r="CL422" s="10" t="s">
        <v>121</v>
      </c>
      <c r="CM422" s="10">
        <v>2E-3</v>
      </c>
      <c r="CN422" s="10">
        <v>3.0000000000000001E-3</v>
      </c>
      <c r="CO422" s="10">
        <v>1E-3</v>
      </c>
      <c r="CP422" s="10">
        <v>1.268</v>
      </c>
      <c r="CQ422" s="10">
        <v>3.6999999999999998E-2</v>
      </c>
      <c r="CR422" s="10" t="s">
        <v>121</v>
      </c>
      <c r="CS422" s="10">
        <v>4.0000000000000001E-3</v>
      </c>
      <c r="CT422" s="10" t="s">
        <v>121</v>
      </c>
      <c r="CU422" s="10">
        <v>26.154</v>
      </c>
      <c r="CV422" s="10">
        <v>8.0000000000000002E-3</v>
      </c>
      <c r="CW422" s="10">
        <v>1E-3</v>
      </c>
      <c r="CX422" s="10">
        <v>0.13700000000000001</v>
      </c>
      <c r="CY422" s="10">
        <v>2.1999999999999999E-2</v>
      </c>
      <c r="CZ422" s="10" t="s">
        <v>121</v>
      </c>
      <c r="DA422" s="10">
        <v>3.0000000000000001E-3</v>
      </c>
      <c r="DB422" s="10" t="s">
        <v>121</v>
      </c>
      <c r="DC422" s="10">
        <v>1.6E-2</v>
      </c>
      <c r="DD422" s="10" t="s">
        <v>121</v>
      </c>
      <c r="DE422" s="10">
        <v>3.5999999999999997E-2</v>
      </c>
      <c r="DF422" s="10">
        <v>3.3220000000000001</v>
      </c>
      <c r="DG422" s="10">
        <v>8.3000000000000004E-2</v>
      </c>
      <c r="DH422" s="10">
        <v>4.4219999999999997</v>
      </c>
      <c r="DI422" s="98">
        <v>0.25</v>
      </c>
      <c r="DJ422" s="10" t="s">
        <v>121</v>
      </c>
      <c r="DK422" s="10">
        <v>2E-3</v>
      </c>
      <c r="DL422" s="61" t="str">
        <f t="shared" si="7"/>
        <v>Anlieferung 8-8</v>
      </c>
    </row>
    <row r="423" spans="1:116">
      <c r="A423" s="11">
        <v>44595</v>
      </c>
      <c r="B423" s="64" t="s">
        <v>224</v>
      </c>
      <c r="C423" s="25" t="s">
        <v>128</v>
      </c>
      <c r="H423" s="3" t="e">
        <f>((F423)/(E423/100))</f>
        <v>#DIV/0!</v>
      </c>
      <c r="I423" s="4" t="e">
        <f>E423/F423</f>
        <v>#DIV/0!</v>
      </c>
      <c r="J423" s="4" t="e">
        <f>100/G423</f>
        <v>#DIV/0!</v>
      </c>
      <c r="N423" s="37" t="e">
        <f>M423/(K423/100)</f>
        <v>#DIV/0!</v>
      </c>
      <c r="O423" s="37" t="e">
        <f>N423/J423</f>
        <v>#DIV/0!</v>
      </c>
      <c r="P423" s="5" t="e">
        <f>M423/(L423/100)</f>
        <v>#DIV/0!</v>
      </c>
      <c r="Q423" s="5" t="e">
        <f>P423*I423</f>
        <v>#DIV/0!</v>
      </c>
      <c r="U423" s="15" t="e">
        <f>100-(T423-R423)/S423*100</f>
        <v>#DIV/0!</v>
      </c>
      <c r="AB423" s="14" t="e">
        <f>((AE423-AC423)*(1000/AD423))*1000</f>
        <v>#DIV/0!</v>
      </c>
      <c r="AF423" s="7" t="e">
        <f>#REF!*0.8</f>
        <v>#REF!</v>
      </c>
      <c r="AH423" s="8" t="e">
        <f>((AG423)*(H423/100))</f>
        <v>#DIV/0!</v>
      </c>
      <c r="AI423" s="7" t="e">
        <f>AG423/AH423</f>
        <v>#DIV/0!</v>
      </c>
      <c r="AO423" s="68" t="s">
        <v>224</v>
      </c>
      <c r="AP423" s="10">
        <v>4.4999999999999998E-2</v>
      </c>
      <c r="AQ423" s="10">
        <v>8.9999999999999993E-3</v>
      </c>
      <c r="AR423" s="10">
        <v>0.04</v>
      </c>
      <c r="AS423" s="10">
        <v>8.0000000000000002E-3</v>
      </c>
      <c r="AT423" s="10" t="s">
        <v>121</v>
      </c>
      <c r="AU423" s="10">
        <v>8.0000000000000002E-3</v>
      </c>
      <c r="AV423" s="10">
        <v>5.7359999999999998</v>
      </c>
      <c r="AW423" s="10">
        <v>0.154</v>
      </c>
      <c r="AX423" s="10" t="s">
        <v>121</v>
      </c>
      <c r="AY423" s="10">
        <v>5.0000000000000001E-3</v>
      </c>
      <c r="AZ423" s="10">
        <v>0.97299999999999998</v>
      </c>
      <c r="BA423" s="10">
        <v>1.9E-2</v>
      </c>
      <c r="BB423" s="10">
        <v>7.0449999999999999</v>
      </c>
      <c r="BC423" s="10">
        <v>0.121</v>
      </c>
      <c r="BD423" s="10">
        <v>13.956</v>
      </c>
      <c r="BE423" s="10">
        <v>0.251</v>
      </c>
      <c r="BF423" s="10" t="s">
        <v>121</v>
      </c>
      <c r="BG423" s="10">
        <v>8.9999999999999993E-3</v>
      </c>
      <c r="BH423" s="10">
        <v>3.8010000000000002</v>
      </c>
      <c r="BI423" s="10">
        <v>0.47099999999999997</v>
      </c>
      <c r="BJ423" s="10" t="s">
        <v>121</v>
      </c>
      <c r="BK423" s="10">
        <v>1.0999999999999999E-2</v>
      </c>
      <c r="BL423" s="10">
        <v>6.0000000000000001E-3</v>
      </c>
      <c r="BM423" s="10">
        <v>4.0000000000000001E-3</v>
      </c>
      <c r="BN423" s="10">
        <v>5.3410000000000002</v>
      </c>
      <c r="BO423" s="10">
        <v>0.24399999999999999</v>
      </c>
      <c r="BP423" s="10">
        <v>44.755000000000003</v>
      </c>
      <c r="BQ423" s="10">
        <v>0.69299999999999995</v>
      </c>
      <c r="BR423" s="10">
        <v>3.4660000000000002</v>
      </c>
      <c r="BS423" s="10">
        <v>5.2999999999999999E-2</v>
      </c>
      <c r="BT423" s="10">
        <v>0.79200000000000004</v>
      </c>
      <c r="BU423" s="10">
        <v>9.0999999999999998E-2</v>
      </c>
      <c r="BV423" s="10" t="s">
        <v>121</v>
      </c>
      <c r="BW423" s="10">
        <v>0.113</v>
      </c>
      <c r="BX423" s="10" t="s">
        <v>121</v>
      </c>
      <c r="BY423" s="10">
        <v>2.9000000000000001E-2</v>
      </c>
      <c r="BZ423" s="10">
        <v>0.32100000000000001</v>
      </c>
      <c r="CA423" s="10">
        <v>4.8000000000000001E-2</v>
      </c>
      <c r="CB423" s="10">
        <v>9.5950000000000006</v>
      </c>
      <c r="CC423" s="10">
        <v>2.8650000000000002</v>
      </c>
      <c r="CD423" s="10">
        <v>0.17799999999999999</v>
      </c>
      <c r="CE423" s="10">
        <v>1.7000000000000001E-2</v>
      </c>
      <c r="CF423" s="10" t="s">
        <v>121</v>
      </c>
      <c r="CG423" s="10">
        <v>3.0000000000000001E-3</v>
      </c>
      <c r="CH423" s="10">
        <v>2E-3</v>
      </c>
      <c r="CI423" s="10">
        <v>1E-3</v>
      </c>
      <c r="CJ423" s="10" t="s">
        <v>121</v>
      </c>
      <c r="CK423" s="10">
        <v>0.92900000000000005</v>
      </c>
      <c r="CL423" s="10" t="s">
        <v>121</v>
      </c>
      <c r="CM423" s="10">
        <v>2E-3</v>
      </c>
      <c r="CN423" s="10">
        <v>2.3E-2</v>
      </c>
      <c r="CO423" s="10">
        <v>3.0000000000000001E-3</v>
      </c>
      <c r="CP423" s="10">
        <v>1.502</v>
      </c>
      <c r="CQ423" s="10">
        <v>8.6999999999999994E-2</v>
      </c>
      <c r="CR423" s="10" t="s">
        <v>121</v>
      </c>
      <c r="CS423" s="10">
        <v>5.0000000000000001E-3</v>
      </c>
      <c r="CT423" s="10" t="s">
        <v>121</v>
      </c>
      <c r="CU423" s="10">
        <v>26.219000000000001</v>
      </c>
      <c r="CV423" s="10">
        <v>0.10199999999999999</v>
      </c>
      <c r="CW423" s="10">
        <v>3.0000000000000001E-3</v>
      </c>
      <c r="CX423" s="10">
        <v>7.3999999999999996E-2</v>
      </c>
      <c r="CY423" s="10">
        <v>3.7999999999999999E-2</v>
      </c>
      <c r="CZ423" s="10" t="s">
        <v>121</v>
      </c>
      <c r="DA423" s="10">
        <v>3.0000000000000001E-3</v>
      </c>
      <c r="DB423" s="10" t="s">
        <v>121</v>
      </c>
      <c r="DC423" s="10">
        <v>2.3E-2</v>
      </c>
      <c r="DD423" s="10" t="s">
        <v>121</v>
      </c>
      <c r="DE423" s="10">
        <v>2.7E-2</v>
      </c>
      <c r="DF423" s="10">
        <v>1.2030000000000001</v>
      </c>
      <c r="DG423" s="10">
        <v>2.4E-2</v>
      </c>
      <c r="DH423" s="10">
        <v>1.0089999999999999</v>
      </c>
      <c r="DI423" s="98">
        <v>0.02</v>
      </c>
      <c r="DJ423" s="10" t="s">
        <v>121</v>
      </c>
      <c r="DK423" s="10">
        <v>2E-3</v>
      </c>
      <c r="DL423" s="61" t="str">
        <f t="shared" si="7"/>
        <v>Anlieferung 8-9</v>
      </c>
    </row>
    <row r="424" spans="1:116">
      <c r="A424" s="11">
        <v>44595</v>
      </c>
      <c r="B424" s="64" t="s">
        <v>225</v>
      </c>
      <c r="C424" s="25" t="s">
        <v>128</v>
      </c>
      <c r="H424" s="3" t="e">
        <f>((F424)/(E424/100))</f>
        <v>#DIV/0!</v>
      </c>
      <c r="I424" s="4" t="e">
        <f>E424/F424</f>
        <v>#DIV/0!</v>
      </c>
      <c r="J424" s="4" t="e">
        <f>100/G424</f>
        <v>#DIV/0!</v>
      </c>
      <c r="N424" s="37" t="e">
        <f>M424/(K424/100)</f>
        <v>#DIV/0!</v>
      </c>
      <c r="O424" s="37" t="e">
        <f>N424/J424</f>
        <v>#DIV/0!</v>
      </c>
      <c r="P424" s="5" t="e">
        <f>M424/(L424/100)</f>
        <v>#DIV/0!</v>
      </c>
      <c r="Q424" s="5" t="e">
        <f>P424*I424</f>
        <v>#DIV/0!</v>
      </c>
      <c r="U424" s="15" t="e">
        <f>100-(T424-R424)/S424*100</f>
        <v>#DIV/0!</v>
      </c>
      <c r="AB424" s="14" t="e">
        <f>((AE424-AC424)*(1000/AD424))*1000</f>
        <v>#DIV/0!</v>
      </c>
      <c r="AF424" s="7" t="e">
        <f>#REF!*0.8</f>
        <v>#REF!</v>
      </c>
      <c r="AH424" s="8" t="e">
        <f>((AG424)*(H424/100))</f>
        <v>#DIV/0!</v>
      </c>
      <c r="AI424" s="7" t="e">
        <f>AG424/AH424</f>
        <v>#DIV/0!</v>
      </c>
      <c r="AO424" s="68" t="s">
        <v>225</v>
      </c>
      <c r="AP424" s="10" t="s">
        <v>121</v>
      </c>
      <c r="AQ424" s="10">
        <v>4.0000000000000001E-3</v>
      </c>
      <c r="AR424" s="10">
        <v>2.7E-2</v>
      </c>
      <c r="AS424" s="10">
        <v>1.2999999999999999E-2</v>
      </c>
      <c r="AT424" s="10" t="s">
        <v>121</v>
      </c>
      <c r="AU424" s="10">
        <v>1.2999999999999999E-2</v>
      </c>
      <c r="AV424" s="10">
        <v>13.657999999999999</v>
      </c>
      <c r="AW424" s="10">
        <v>1.123</v>
      </c>
      <c r="AX424" s="10" t="s">
        <v>121</v>
      </c>
      <c r="AY424" s="10">
        <v>8.0000000000000002E-3</v>
      </c>
      <c r="AZ424" s="10">
        <v>1.7210000000000001</v>
      </c>
      <c r="BA424" s="10">
        <v>5.8000000000000003E-2</v>
      </c>
      <c r="BB424" s="10">
        <v>3.38</v>
      </c>
      <c r="BC424" s="10">
        <v>0.11899999999999999</v>
      </c>
      <c r="BD424" s="10">
        <v>1.452</v>
      </c>
      <c r="BE424" s="10">
        <v>5.8000000000000003E-2</v>
      </c>
      <c r="BF424" s="10" t="s">
        <v>121</v>
      </c>
      <c r="BG424" s="10">
        <v>1.7000000000000001E-2</v>
      </c>
      <c r="BH424" s="10">
        <v>5.1980000000000004</v>
      </c>
      <c r="BI424" s="10">
        <v>0.76500000000000001</v>
      </c>
      <c r="BJ424" s="10" t="s">
        <v>121</v>
      </c>
      <c r="BK424" s="10">
        <v>4.0000000000000001E-3</v>
      </c>
      <c r="BL424" s="10" t="s">
        <v>121</v>
      </c>
      <c r="BM424" s="10">
        <v>6.0000000000000001E-3</v>
      </c>
      <c r="BN424" s="10">
        <v>9.8379999999999992</v>
      </c>
      <c r="BO424" s="10">
        <v>1.08</v>
      </c>
      <c r="BP424" s="10">
        <v>31.356000000000002</v>
      </c>
      <c r="BQ424" s="10">
        <v>1.196</v>
      </c>
      <c r="BR424" s="10">
        <v>1.6E-2</v>
      </c>
      <c r="BS424" s="10">
        <v>2E-3</v>
      </c>
      <c r="BT424" s="10">
        <v>1.5529999999999999</v>
      </c>
      <c r="BU424" s="10">
        <v>0.107</v>
      </c>
      <c r="BV424" s="10" t="s">
        <v>121</v>
      </c>
      <c r="BW424" s="10">
        <v>0.14499999999999999</v>
      </c>
      <c r="BX424" s="10" t="s">
        <v>121</v>
      </c>
      <c r="BY424" s="10">
        <v>1.7000000000000001E-2</v>
      </c>
      <c r="BZ424" s="10">
        <v>1.571</v>
      </c>
      <c r="CA424" s="10">
        <v>8.2000000000000003E-2</v>
      </c>
      <c r="CB424" s="10">
        <v>16.001000000000001</v>
      </c>
      <c r="CC424" s="10">
        <v>3.875</v>
      </c>
      <c r="CD424" s="10">
        <v>0.13200000000000001</v>
      </c>
      <c r="CE424" s="10">
        <v>2.7E-2</v>
      </c>
      <c r="CF424" s="10" t="s">
        <v>121</v>
      </c>
      <c r="CG424" s="10">
        <v>0.01</v>
      </c>
      <c r="CH424" s="10">
        <v>7.0000000000000001E-3</v>
      </c>
      <c r="CI424" s="10">
        <v>1E-3</v>
      </c>
      <c r="CJ424" s="10" t="s">
        <v>121</v>
      </c>
      <c r="CK424" s="10">
        <v>1.5429999999999999</v>
      </c>
      <c r="CL424" s="10" t="s">
        <v>121</v>
      </c>
      <c r="CM424" s="10">
        <v>2E-3</v>
      </c>
      <c r="CN424" s="10">
        <v>5.0000000000000001E-3</v>
      </c>
      <c r="CO424" s="10">
        <v>1E-3</v>
      </c>
      <c r="CP424" s="10">
        <v>0.995</v>
      </c>
      <c r="CQ424" s="10">
        <v>0.08</v>
      </c>
      <c r="CR424" s="10" t="s">
        <v>121</v>
      </c>
      <c r="CS424" s="10">
        <v>2E-3</v>
      </c>
      <c r="CT424" s="10" t="s">
        <v>121</v>
      </c>
      <c r="CU424" s="10">
        <v>37.003</v>
      </c>
      <c r="CV424" s="10">
        <v>0.158</v>
      </c>
      <c r="CW424" s="10">
        <v>8.9999999999999993E-3</v>
      </c>
      <c r="CX424" s="10">
        <v>2.79</v>
      </c>
      <c r="CY424" s="10">
        <v>7.9000000000000001E-2</v>
      </c>
      <c r="CZ424" s="10" t="s">
        <v>121</v>
      </c>
      <c r="DA424" s="10">
        <v>2E-3</v>
      </c>
      <c r="DB424" s="10" t="s">
        <v>121</v>
      </c>
      <c r="DC424" s="10">
        <v>3.9E-2</v>
      </c>
      <c r="DD424" s="10" t="s">
        <v>121</v>
      </c>
      <c r="DE424" s="10">
        <v>2.5999999999999999E-2</v>
      </c>
      <c r="DF424" s="10">
        <v>0.92700000000000005</v>
      </c>
      <c r="DG424" s="10">
        <v>3.5999999999999997E-2</v>
      </c>
      <c r="DH424" s="10">
        <v>9.2040000000000006</v>
      </c>
      <c r="DI424" s="98">
        <v>0.52100000000000002</v>
      </c>
      <c r="DJ424" s="10" t="s">
        <v>121</v>
      </c>
      <c r="DK424" s="10">
        <v>2E-3</v>
      </c>
      <c r="DL424" s="61" t="str">
        <f t="shared" si="7"/>
        <v>Anlieferung 8-10</v>
      </c>
    </row>
    <row r="425" spans="1:116">
      <c r="A425" s="11">
        <v>44595</v>
      </c>
      <c r="B425" s="64" t="s">
        <v>226</v>
      </c>
      <c r="C425" s="25" t="s">
        <v>128</v>
      </c>
      <c r="H425" s="3" t="e">
        <f>((F425)/(E425/100))</f>
        <v>#DIV/0!</v>
      </c>
      <c r="I425" s="4" t="e">
        <f>E425/F425</f>
        <v>#DIV/0!</v>
      </c>
      <c r="J425" s="4" t="e">
        <f>100/G425</f>
        <v>#DIV/0!</v>
      </c>
      <c r="N425" s="37" t="e">
        <f>M425/(K425/100)</f>
        <v>#DIV/0!</v>
      </c>
      <c r="O425" s="37" t="e">
        <f>N425/J425</f>
        <v>#DIV/0!</v>
      </c>
      <c r="P425" s="5" t="e">
        <f>M425/(L425/100)</f>
        <v>#DIV/0!</v>
      </c>
      <c r="Q425" s="5" t="e">
        <f>P425*I425</f>
        <v>#DIV/0!</v>
      </c>
      <c r="U425" s="15" t="e">
        <f>100-(T425-R425)/S425*100</f>
        <v>#DIV/0!</v>
      </c>
      <c r="AB425" s="14" t="e">
        <f>((AE425-AC425)*(1000/AD425))*1000</f>
        <v>#DIV/0!</v>
      </c>
      <c r="AF425" s="7" t="e">
        <f>#REF!*0.8</f>
        <v>#REF!</v>
      </c>
      <c r="AH425" s="8" t="e">
        <f>((AG425)*(H425/100))</f>
        <v>#DIV/0!</v>
      </c>
      <c r="AI425" s="7" t="e">
        <f>AG425/AH425</f>
        <v>#DIV/0!</v>
      </c>
      <c r="AO425" s="68" t="s">
        <v>226</v>
      </c>
      <c r="AP425" s="10">
        <v>5.0000000000000001E-3</v>
      </c>
      <c r="AQ425" s="10">
        <v>2E-3</v>
      </c>
      <c r="AR425" s="10">
        <v>4.2000000000000003E-2</v>
      </c>
      <c r="AS425" s="10">
        <v>8.9999999999999993E-3</v>
      </c>
      <c r="AT425" s="10" t="s">
        <v>121</v>
      </c>
      <c r="AU425" s="10">
        <v>8.0000000000000002E-3</v>
      </c>
      <c r="AV425" s="10">
        <v>7.3739999999999997</v>
      </c>
      <c r="AW425" s="10">
        <v>0.17399999999999999</v>
      </c>
      <c r="AX425" s="10" t="s">
        <v>121</v>
      </c>
      <c r="AY425" s="10">
        <v>8.0000000000000002E-3</v>
      </c>
      <c r="AZ425" s="10">
        <v>0.84499999999999997</v>
      </c>
      <c r="BA425" s="10">
        <v>1.7999999999999999E-2</v>
      </c>
      <c r="BB425" s="10">
        <v>6.194</v>
      </c>
      <c r="BC425" s="10">
        <v>9.0999999999999998E-2</v>
      </c>
      <c r="BD425" s="10">
        <v>13.146000000000001</v>
      </c>
      <c r="BE425" s="10">
        <v>0.189</v>
      </c>
      <c r="BF425" s="10" t="s">
        <v>121</v>
      </c>
      <c r="BG425" s="10">
        <v>0.01</v>
      </c>
      <c r="BH425" s="10">
        <v>3.02</v>
      </c>
      <c r="BI425" s="10">
        <v>0.48599999999999999</v>
      </c>
      <c r="BJ425" s="10">
        <v>5.0000000000000001E-3</v>
      </c>
      <c r="BK425" s="10">
        <v>2E-3</v>
      </c>
      <c r="BL425" s="10" t="s">
        <v>121</v>
      </c>
      <c r="BM425" s="10">
        <v>5.0000000000000001E-3</v>
      </c>
      <c r="BN425" s="10">
        <v>10.887</v>
      </c>
      <c r="BO425" s="10">
        <v>0.47699999999999998</v>
      </c>
      <c r="BP425" s="10">
        <v>38.191000000000003</v>
      </c>
      <c r="BQ425" s="10">
        <v>0.80100000000000005</v>
      </c>
      <c r="BR425" s="10">
        <v>2.3E-2</v>
      </c>
      <c r="BS425" s="10">
        <v>2E-3</v>
      </c>
      <c r="BT425" s="10">
        <v>1.464</v>
      </c>
      <c r="BU425" s="10">
        <v>0.114</v>
      </c>
      <c r="BV425" s="10">
        <v>7.6999999999999999E-2</v>
      </c>
      <c r="BW425" s="10">
        <v>4.8000000000000001E-2</v>
      </c>
      <c r="BX425" s="10" t="s">
        <v>121</v>
      </c>
      <c r="BY425" s="10">
        <v>4.7E-2</v>
      </c>
      <c r="BZ425" s="10">
        <v>0.81499999999999995</v>
      </c>
      <c r="CA425" s="10">
        <v>6.5000000000000002E-2</v>
      </c>
      <c r="CB425" s="10">
        <v>8.0570000000000004</v>
      </c>
      <c r="CC425" s="10">
        <v>3.242</v>
      </c>
      <c r="CD425" s="10">
        <v>0.27100000000000002</v>
      </c>
      <c r="CE425" s="10">
        <v>1.9E-2</v>
      </c>
      <c r="CF425" s="10" t="s">
        <v>121</v>
      </c>
      <c r="CG425" s="10">
        <v>3.0000000000000001E-3</v>
      </c>
      <c r="CH425" s="10" t="s">
        <v>121</v>
      </c>
      <c r="CI425" s="10">
        <v>2E-3</v>
      </c>
      <c r="CJ425" s="10" t="s">
        <v>121</v>
      </c>
      <c r="CK425" s="10">
        <v>0.875</v>
      </c>
      <c r="CL425" s="10" t="s">
        <v>121</v>
      </c>
      <c r="CM425" s="10">
        <v>2E-3</v>
      </c>
      <c r="CN425" s="10">
        <v>4.0000000000000001E-3</v>
      </c>
      <c r="CO425" s="10">
        <v>1E-3</v>
      </c>
      <c r="CP425" s="10">
        <v>1.8069999999999999</v>
      </c>
      <c r="CQ425" s="10">
        <v>0.107</v>
      </c>
      <c r="CR425" s="10" t="s">
        <v>121</v>
      </c>
      <c r="CS425" s="10">
        <v>2E-3</v>
      </c>
      <c r="CT425" s="10" t="s">
        <v>121</v>
      </c>
      <c r="CU425" s="10">
        <v>25.007000000000001</v>
      </c>
      <c r="CV425" s="10">
        <v>0.23400000000000001</v>
      </c>
      <c r="CW425" s="10">
        <v>5.0000000000000001E-3</v>
      </c>
      <c r="CX425" s="10">
        <v>1.1419999999999999</v>
      </c>
      <c r="CY425" s="10">
        <v>7.8E-2</v>
      </c>
      <c r="CZ425" s="10" t="s">
        <v>121</v>
      </c>
      <c r="DA425" s="10">
        <v>3.0000000000000001E-3</v>
      </c>
      <c r="DB425" s="10" t="s">
        <v>121</v>
      </c>
      <c r="DC425" s="10">
        <v>4.3999999999999997E-2</v>
      </c>
      <c r="DD425" s="10">
        <v>6.5000000000000002E-2</v>
      </c>
      <c r="DE425" s="10">
        <v>3.5000000000000003E-2</v>
      </c>
      <c r="DF425" s="10">
        <v>5.3689999999999998</v>
      </c>
      <c r="DG425" s="10">
        <v>7.9000000000000001E-2</v>
      </c>
      <c r="DH425" s="10">
        <v>0.94799999999999995</v>
      </c>
      <c r="DI425" s="98">
        <v>1.7999999999999999E-2</v>
      </c>
      <c r="DJ425" s="10" t="s">
        <v>121</v>
      </c>
      <c r="DK425" s="10">
        <v>2E-3</v>
      </c>
      <c r="DL425" s="61" t="str">
        <f t="shared" si="7"/>
        <v>Anlieferung 8-11</v>
      </c>
    </row>
    <row r="426" spans="1:116">
      <c r="A426" s="11">
        <v>44595</v>
      </c>
      <c r="B426" s="64" t="s">
        <v>227</v>
      </c>
      <c r="C426" s="25" t="s">
        <v>128</v>
      </c>
      <c r="H426" s="3" t="e">
        <f>((F426)/(E426/100))</f>
        <v>#DIV/0!</v>
      </c>
      <c r="I426" s="4" t="e">
        <f>E426/F426</f>
        <v>#DIV/0!</v>
      </c>
      <c r="J426" s="4" t="e">
        <f>100/G426</f>
        <v>#DIV/0!</v>
      </c>
      <c r="N426" s="37" t="e">
        <f>M426/(K426/100)</f>
        <v>#DIV/0!</v>
      </c>
      <c r="O426" s="37" t="e">
        <f>N426/J426</f>
        <v>#DIV/0!</v>
      </c>
      <c r="P426" s="5" t="e">
        <f>M426/(L426/100)</f>
        <v>#DIV/0!</v>
      </c>
      <c r="Q426" s="5" t="e">
        <f>P426*I426</f>
        <v>#DIV/0!</v>
      </c>
      <c r="U426" s="15" t="e">
        <f>100-(T426-R426)/S426*100</f>
        <v>#DIV/0!</v>
      </c>
      <c r="AB426" s="14" t="e">
        <f>((AE426-AC426)*(1000/AD426))*1000</f>
        <v>#DIV/0!</v>
      </c>
      <c r="AF426" s="7" t="e">
        <f>#REF!*0.8</f>
        <v>#REF!</v>
      </c>
      <c r="AH426" s="8" t="e">
        <f>((AG426)*(H426/100))</f>
        <v>#DIV/0!</v>
      </c>
      <c r="AI426" s="7" t="e">
        <f>AG426/AH426</f>
        <v>#DIV/0!</v>
      </c>
      <c r="AO426" s="68" t="s">
        <v>227</v>
      </c>
      <c r="AP426" s="10">
        <v>3.0000000000000001E-3</v>
      </c>
      <c r="AQ426" s="10">
        <v>2E-3</v>
      </c>
      <c r="AR426" s="10">
        <v>3.4000000000000002E-2</v>
      </c>
      <c r="AS426" s="10">
        <v>7.0000000000000001E-3</v>
      </c>
      <c r="AT426" s="10">
        <v>0.41799999999999998</v>
      </c>
      <c r="AU426" s="10">
        <v>1.0999999999999999E-2</v>
      </c>
      <c r="AV426" s="10">
        <v>4.851</v>
      </c>
      <c r="AW426" s="10">
        <v>8.8999999999999996E-2</v>
      </c>
      <c r="AX426" s="10">
        <v>8.9999999999999993E-3</v>
      </c>
      <c r="AY426" s="10">
        <v>3.0000000000000001E-3</v>
      </c>
      <c r="AZ426" s="10">
        <v>1.0229999999999999</v>
      </c>
      <c r="BA426" s="10">
        <v>1.7999999999999999E-2</v>
      </c>
      <c r="BB426" s="10">
        <v>4.1639999999999997</v>
      </c>
      <c r="BC426" s="10">
        <v>6.3E-2</v>
      </c>
      <c r="BD426" s="10">
        <v>13.003</v>
      </c>
      <c r="BE426" s="10">
        <v>0.19500000000000001</v>
      </c>
      <c r="BF426" s="10" t="s">
        <v>121</v>
      </c>
      <c r="BG426" s="10">
        <v>0.01</v>
      </c>
      <c r="BH426" s="10">
        <v>2.036</v>
      </c>
      <c r="BI426" s="10">
        <v>0.28899999999999998</v>
      </c>
      <c r="BJ426" s="10">
        <v>4.0000000000000001E-3</v>
      </c>
      <c r="BK426" s="10">
        <v>2E-3</v>
      </c>
      <c r="BL426" s="10">
        <v>4.0000000000000001E-3</v>
      </c>
      <c r="BM426" s="10">
        <v>2E-3</v>
      </c>
      <c r="BN426" s="10">
        <v>5.2389999999999999</v>
      </c>
      <c r="BO426" s="10">
        <v>0.18</v>
      </c>
      <c r="BP426" s="10">
        <v>58.417000000000002</v>
      </c>
      <c r="BQ426" s="10">
        <v>0.45900000000000002</v>
      </c>
      <c r="BR426" s="10">
        <v>6.6000000000000003E-2</v>
      </c>
      <c r="BS426" s="10">
        <v>3.0000000000000001E-3</v>
      </c>
      <c r="BT426" s="10">
        <v>0.97099999999999997</v>
      </c>
      <c r="BU426" s="10">
        <v>7.3999999999999996E-2</v>
      </c>
      <c r="BV426" s="10">
        <v>8.8999999999999996E-2</v>
      </c>
      <c r="BW426" s="10">
        <v>3.5999999999999997E-2</v>
      </c>
      <c r="BX426" s="10" t="s">
        <v>121</v>
      </c>
      <c r="BY426" s="10">
        <v>2.5999999999999999E-2</v>
      </c>
      <c r="BZ426" s="10">
        <v>0.158</v>
      </c>
      <c r="CA426" s="10">
        <v>3.3000000000000002E-2</v>
      </c>
      <c r="CB426" s="10" t="s">
        <v>121</v>
      </c>
      <c r="CC426" s="10">
        <v>2.9769999999999999</v>
      </c>
      <c r="CD426" s="10">
        <v>0.16400000000000001</v>
      </c>
      <c r="CE426" s="10">
        <v>1.6E-2</v>
      </c>
      <c r="CF426" s="10">
        <v>0.12</v>
      </c>
      <c r="CG426" s="10">
        <v>3.0000000000000001E-3</v>
      </c>
      <c r="CH426" s="10" t="s">
        <v>121</v>
      </c>
      <c r="CI426" s="10">
        <v>2E-3</v>
      </c>
      <c r="CJ426" s="10" t="s">
        <v>121</v>
      </c>
      <c r="CK426" s="10">
        <v>0.67300000000000004</v>
      </c>
      <c r="CL426" s="10" t="s">
        <v>121</v>
      </c>
      <c r="CM426" s="10">
        <v>2E-3</v>
      </c>
      <c r="CN426" s="10" t="s">
        <v>121</v>
      </c>
      <c r="CO426" s="10">
        <v>2E-3</v>
      </c>
      <c r="CP426" s="10">
        <v>0.96099999999999997</v>
      </c>
      <c r="CQ426" s="10">
        <v>4.2000000000000003E-2</v>
      </c>
      <c r="CR426" s="10" t="s">
        <v>121</v>
      </c>
      <c r="CS426" s="10">
        <v>2E-3</v>
      </c>
      <c r="CT426" s="10" t="s">
        <v>121</v>
      </c>
      <c r="CU426" s="10">
        <v>20.088000000000001</v>
      </c>
      <c r="CV426" s="10">
        <v>0.10299999999999999</v>
      </c>
      <c r="CW426" s="10">
        <v>2E-3</v>
      </c>
      <c r="CX426" s="10">
        <v>0.26100000000000001</v>
      </c>
      <c r="CY426" s="10">
        <v>3.4000000000000002E-2</v>
      </c>
      <c r="CZ426" s="10" t="s">
        <v>121</v>
      </c>
      <c r="DA426" s="10">
        <v>2E-3</v>
      </c>
      <c r="DB426" s="10" t="s">
        <v>121</v>
      </c>
      <c r="DC426" s="10">
        <v>0.02</v>
      </c>
      <c r="DD426" s="10" t="s">
        <v>121</v>
      </c>
      <c r="DE426" s="10">
        <v>4.2000000000000003E-2</v>
      </c>
      <c r="DF426" s="10">
        <v>4.7249999999999996</v>
      </c>
      <c r="DG426" s="10">
        <v>6.8000000000000005E-2</v>
      </c>
      <c r="DH426" s="10">
        <v>0.73499999999999999</v>
      </c>
      <c r="DI426" s="98">
        <v>1.0999999999999999E-2</v>
      </c>
      <c r="DJ426" s="10" t="s">
        <v>121</v>
      </c>
      <c r="DK426" s="10">
        <v>2E-3</v>
      </c>
      <c r="DL426" s="61" t="str">
        <f t="shared" si="7"/>
        <v>Anlieferung 8-12</v>
      </c>
    </row>
    <row r="427" spans="1:116">
      <c r="A427" s="11">
        <v>44595</v>
      </c>
      <c r="B427" s="64" t="s">
        <v>228</v>
      </c>
      <c r="C427" s="25" t="s">
        <v>128</v>
      </c>
      <c r="H427" s="3" t="e">
        <f>((F427)/(E427/100))</f>
        <v>#DIV/0!</v>
      </c>
      <c r="I427" s="4" t="e">
        <f>E427/F427</f>
        <v>#DIV/0!</v>
      </c>
      <c r="J427" s="4" t="e">
        <f>100/G427</f>
        <v>#DIV/0!</v>
      </c>
      <c r="N427" s="37" t="e">
        <f>M427/(K427/100)</f>
        <v>#DIV/0!</v>
      </c>
      <c r="O427" s="37" t="e">
        <f>N427/J427</f>
        <v>#DIV/0!</v>
      </c>
      <c r="P427" s="5" t="e">
        <f>M427/(L427/100)</f>
        <v>#DIV/0!</v>
      </c>
      <c r="Q427" s="5" t="e">
        <f>P427*I427</f>
        <v>#DIV/0!</v>
      </c>
      <c r="U427" s="15" t="e">
        <f>100-(T427-R427)/S427*100</f>
        <v>#DIV/0!</v>
      </c>
      <c r="AB427" s="14" t="e">
        <f>((AE427-AC427)*(1000/AD427))*1000</f>
        <v>#DIV/0!</v>
      </c>
      <c r="AF427" s="7" t="e">
        <f>#REF!*0.8</f>
        <v>#REF!</v>
      </c>
      <c r="AH427" s="8" t="e">
        <f>((AG427)*(H427/100))</f>
        <v>#DIV/0!</v>
      </c>
      <c r="AI427" s="7" t="e">
        <f>AG427/AH427</f>
        <v>#DIV/0!</v>
      </c>
      <c r="AO427" s="68" t="s">
        <v>228</v>
      </c>
      <c r="AP427" s="10">
        <v>6.0000000000000001E-3</v>
      </c>
      <c r="AQ427" s="10">
        <v>3.0000000000000001E-3</v>
      </c>
      <c r="AR427" s="10">
        <v>8.1000000000000003E-2</v>
      </c>
      <c r="AS427" s="10">
        <v>8.0000000000000002E-3</v>
      </c>
      <c r="AT427" s="10">
        <v>3.2000000000000001E-2</v>
      </c>
      <c r="AU427" s="10">
        <v>5.0000000000000001E-3</v>
      </c>
      <c r="AV427" s="10">
        <v>2.9279999999999999</v>
      </c>
      <c r="AW427" s="10">
        <v>5.5E-2</v>
      </c>
      <c r="AX427" s="10" t="s">
        <v>121</v>
      </c>
      <c r="AY427" s="10">
        <v>4.0000000000000001E-3</v>
      </c>
      <c r="AZ427" s="10">
        <v>0.54400000000000004</v>
      </c>
      <c r="BA427" s="10">
        <v>1.4E-2</v>
      </c>
      <c r="BB427" s="10">
        <v>1.1739999999999999</v>
      </c>
      <c r="BC427" s="10">
        <v>2.1000000000000001E-2</v>
      </c>
      <c r="BD427" s="10">
        <v>13.452</v>
      </c>
      <c r="BE427" s="10">
        <v>0.16900000000000001</v>
      </c>
      <c r="BF427" s="10" t="s">
        <v>121</v>
      </c>
      <c r="BG427" s="10">
        <v>1.0999999999999999E-2</v>
      </c>
      <c r="BH427" s="10">
        <v>2.4580000000000002</v>
      </c>
      <c r="BI427" s="10">
        <v>0.38900000000000001</v>
      </c>
      <c r="BJ427" s="10">
        <v>4.0000000000000001E-3</v>
      </c>
      <c r="BK427" s="10">
        <v>2E-3</v>
      </c>
      <c r="BL427" s="10">
        <v>8.0000000000000002E-3</v>
      </c>
      <c r="BM427" s="10">
        <v>3.0000000000000001E-3</v>
      </c>
      <c r="BN427" s="10">
        <v>15.835000000000001</v>
      </c>
      <c r="BO427" s="10">
        <v>0.59699999999999998</v>
      </c>
      <c r="BP427" s="10">
        <v>46.207000000000001</v>
      </c>
      <c r="BQ427" s="10">
        <v>0.65200000000000002</v>
      </c>
      <c r="BR427" s="10">
        <v>0.19400000000000001</v>
      </c>
      <c r="BS427" s="10">
        <v>5.0000000000000001E-3</v>
      </c>
      <c r="BT427" s="10">
        <v>2.8149999999999999</v>
      </c>
      <c r="BU427" s="10">
        <v>0.153</v>
      </c>
      <c r="BV427" s="10">
        <v>0.114</v>
      </c>
      <c r="BW427" s="10">
        <v>4.2999999999999997E-2</v>
      </c>
      <c r="BX427" s="10" t="s">
        <v>121</v>
      </c>
      <c r="BY427" s="10">
        <v>0.03</v>
      </c>
      <c r="BZ427" s="10">
        <v>0.33400000000000002</v>
      </c>
      <c r="CA427" s="10">
        <v>4.1000000000000002E-2</v>
      </c>
      <c r="CB427" s="10">
        <v>5.1719999999999997</v>
      </c>
      <c r="CC427" s="10">
        <v>2.641</v>
      </c>
      <c r="CD427" s="10">
        <v>0.30399999999999999</v>
      </c>
      <c r="CE427" s="10">
        <v>1.7999999999999999E-2</v>
      </c>
      <c r="CF427" s="10">
        <v>1.0999999999999999E-2</v>
      </c>
      <c r="CG427" s="10">
        <v>2E-3</v>
      </c>
      <c r="CH427" s="10">
        <v>2E-3</v>
      </c>
      <c r="CI427" s="10">
        <v>1E-3</v>
      </c>
      <c r="CJ427" s="10" t="s">
        <v>121</v>
      </c>
      <c r="CK427" s="10">
        <v>0.78400000000000003</v>
      </c>
      <c r="CL427" s="10" t="s">
        <v>121</v>
      </c>
      <c r="CM427" s="10">
        <v>2E-3</v>
      </c>
      <c r="CN427" s="10">
        <v>2E-3</v>
      </c>
      <c r="CO427" s="10">
        <v>1E-3</v>
      </c>
      <c r="CP427" s="10">
        <v>1.284</v>
      </c>
      <c r="CQ427" s="10">
        <v>7.2999999999999995E-2</v>
      </c>
      <c r="CR427" s="10" t="s">
        <v>121</v>
      </c>
      <c r="CS427" s="10">
        <v>2E-3</v>
      </c>
      <c r="CT427" s="10" t="s">
        <v>121</v>
      </c>
      <c r="CU427" s="10">
        <v>23.010999999999999</v>
      </c>
      <c r="CV427" s="10">
        <v>0.318</v>
      </c>
      <c r="CW427" s="10">
        <v>6.0000000000000001E-3</v>
      </c>
      <c r="CX427" s="10">
        <v>0.40899999999999997</v>
      </c>
      <c r="CY427" s="10">
        <v>7.0999999999999994E-2</v>
      </c>
      <c r="CZ427" s="10">
        <v>2E-3</v>
      </c>
      <c r="DA427" s="10">
        <v>1E-3</v>
      </c>
      <c r="DB427" s="10" t="s">
        <v>121</v>
      </c>
      <c r="DC427" s="10">
        <v>4.9000000000000002E-2</v>
      </c>
      <c r="DD427" s="10" t="s">
        <v>121</v>
      </c>
      <c r="DE427" s="10">
        <v>4.7E-2</v>
      </c>
      <c r="DF427" s="10">
        <v>5.2140000000000004</v>
      </c>
      <c r="DG427" s="10">
        <v>7.0999999999999994E-2</v>
      </c>
      <c r="DH427" s="10">
        <v>1.095</v>
      </c>
      <c r="DI427" s="98">
        <v>1.9E-2</v>
      </c>
      <c r="DJ427" s="10" t="s">
        <v>121</v>
      </c>
      <c r="DK427" s="10">
        <v>2E-3</v>
      </c>
      <c r="DL427" s="61" t="str">
        <f t="shared" si="7"/>
        <v>Anlieferung 8-13</v>
      </c>
    </row>
    <row r="428" spans="1:116">
      <c r="A428" s="11">
        <v>44595</v>
      </c>
      <c r="B428" s="64" t="s">
        <v>229</v>
      </c>
      <c r="C428" s="25" t="s">
        <v>128</v>
      </c>
      <c r="H428" s="3" t="e">
        <f>((F428)/(E428/100))</f>
        <v>#DIV/0!</v>
      </c>
      <c r="I428" s="4" t="e">
        <f>E428/F428</f>
        <v>#DIV/0!</v>
      </c>
      <c r="J428" s="4" t="e">
        <f>100/G428</f>
        <v>#DIV/0!</v>
      </c>
      <c r="N428" s="37" t="e">
        <f>M428/(K428/100)</f>
        <v>#DIV/0!</v>
      </c>
      <c r="O428" s="37" t="e">
        <f>N428/J428</f>
        <v>#DIV/0!</v>
      </c>
      <c r="P428" s="5" t="e">
        <f>M428/(L428/100)</f>
        <v>#DIV/0!</v>
      </c>
      <c r="Q428" s="5" t="e">
        <f>P428*I428</f>
        <v>#DIV/0!</v>
      </c>
      <c r="U428" s="15" t="e">
        <f>100-(T428-R428)/S428*100</f>
        <v>#DIV/0!</v>
      </c>
      <c r="AB428" s="14" t="e">
        <f>((AE428-AC428)*(1000/AD428))*1000</f>
        <v>#DIV/0!</v>
      </c>
      <c r="AF428" s="7" t="e">
        <f>#REF!*0.8</f>
        <v>#REF!</v>
      </c>
      <c r="AH428" s="8" t="e">
        <f>((AG428)*(H428/100))</f>
        <v>#DIV/0!</v>
      </c>
      <c r="AI428" s="7" t="e">
        <f>AG428/AH428</f>
        <v>#DIV/0!</v>
      </c>
      <c r="AO428" s="68" t="s">
        <v>229</v>
      </c>
      <c r="AP428" s="10" t="s">
        <v>121</v>
      </c>
      <c r="AQ428" s="10">
        <v>4.0000000000000001E-3</v>
      </c>
      <c r="AR428" s="10">
        <v>3.2000000000000001E-2</v>
      </c>
      <c r="AS428" s="10">
        <v>1.0999999999999999E-2</v>
      </c>
      <c r="AT428" s="10">
        <v>1.4999999999999999E-2</v>
      </c>
      <c r="AU428" s="10">
        <v>7.0000000000000001E-3</v>
      </c>
      <c r="AV428" s="10">
        <v>2.3580000000000001</v>
      </c>
      <c r="AW428" s="10">
        <v>0.27100000000000002</v>
      </c>
      <c r="AX428" s="10" t="s">
        <v>121</v>
      </c>
      <c r="AY428" s="10">
        <v>5.0000000000000001E-3</v>
      </c>
      <c r="AZ428" s="10">
        <v>1.3440000000000001</v>
      </c>
      <c r="BA428" s="10">
        <v>6.8000000000000005E-2</v>
      </c>
      <c r="BB428" s="10">
        <v>44.831000000000003</v>
      </c>
      <c r="BC428" s="10">
        <v>2.585</v>
      </c>
      <c r="BD428" s="10">
        <v>27.262</v>
      </c>
      <c r="BE428" s="10">
        <v>0.45300000000000001</v>
      </c>
      <c r="BF428" s="10" t="s">
        <v>121</v>
      </c>
      <c r="BG428" s="10">
        <v>2.1000000000000001E-2</v>
      </c>
      <c r="BH428" s="10">
        <v>3.0640000000000001</v>
      </c>
      <c r="BI428" s="10">
        <v>0.71899999999999997</v>
      </c>
      <c r="BJ428" s="10">
        <v>1.7000000000000001E-2</v>
      </c>
      <c r="BK428" s="10">
        <v>3.0000000000000001E-3</v>
      </c>
      <c r="BL428" s="10" t="s">
        <v>121</v>
      </c>
      <c r="BM428" s="10">
        <v>6.0000000000000001E-3</v>
      </c>
      <c r="BN428" s="10">
        <v>0.12</v>
      </c>
      <c r="BO428" s="10">
        <v>2.8000000000000001E-2</v>
      </c>
      <c r="BP428" s="10">
        <v>15.411</v>
      </c>
      <c r="BQ428" s="10">
        <v>1.19</v>
      </c>
      <c r="BR428" s="10">
        <v>0.02</v>
      </c>
      <c r="BS428" s="10">
        <v>3.0000000000000001E-3</v>
      </c>
      <c r="BT428" s="10">
        <v>0.30199999999999999</v>
      </c>
      <c r="BU428" s="10">
        <v>6.9000000000000006E-2</v>
      </c>
      <c r="BV428" s="10">
        <v>0.18099999999999999</v>
      </c>
      <c r="BW428" s="10">
        <v>4.2000000000000003E-2</v>
      </c>
      <c r="BX428" s="10" t="s">
        <v>121</v>
      </c>
      <c r="BY428" s="10">
        <v>3.5000000000000003E-2</v>
      </c>
      <c r="BZ428" s="10" t="s">
        <v>121</v>
      </c>
      <c r="CA428" s="10">
        <v>6.4000000000000001E-2</v>
      </c>
      <c r="CB428" s="10" t="s">
        <v>121</v>
      </c>
      <c r="CC428" s="10">
        <v>12.01</v>
      </c>
      <c r="CD428" s="10">
        <v>0.17499999999999999</v>
      </c>
      <c r="CE428" s="10">
        <v>1.7000000000000001E-2</v>
      </c>
      <c r="CF428" s="10">
        <v>1.6E-2</v>
      </c>
      <c r="CG428" s="10">
        <v>2E-3</v>
      </c>
      <c r="CH428" s="10" t="s">
        <v>121</v>
      </c>
      <c r="CI428" s="10">
        <v>2E-3</v>
      </c>
      <c r="CJ428" s="10" t="s">
        <v>121</v>
      </c>
      <c r="CK428" s="10">
        <v>0.82499999999999996</v>
      </c>
      <c r="CL428" s="10" t="s">
        <v>121</v>
      </c>
      <c r="CM428" s="10">
        <v>2E-3</v>
      </c>
      <c r="CN428" s="10" t="s">
        <v>121</v>
      </c>
      <c r="CO428" s="10">
        <v>2E-3</v>
      </c>
      <c r="CP428" s="10">
        <v>0.71199999999999997</v>
      </c>
      <c r="CQ428" s="10">
        <v>3.4000000000000002E-2</v>
      </c>
      <c r="CR428" s="10" t="s">
        <v>121</v>
      </c>
      <c r="CS428" s="10">
        <v>3.0000000000000001E-3</v>
      </c>
      <c r="CT428" s="10" t="s">
        <v>121</v>
      </c>
      <c r="CU428" s="10">
        <v>20.951000000000001</v>
      </c>
      <c r="CV428" s="10">
        <v>6.0000000000000001E-3</v>
      </c>
      <c r="CW428" s="10">
        <v>1E-3</v>
      </c>
      <c r="CX428" s="10">
        <v>0.315</v>
      </c>
      <c r="CY428" s="10">
        <v>2.7E-2</v>
      </c>
      <c r="CZ428" s="10">
        <v>4.0000000000000001E-3</v>
      </c>
      <c r="DA428" s="10">
        <v>2E-3</v>
      </c>
      <c r="DB428" s="10" t="s">
        <v>121</v>
      </c>
      <c r="DC428" s="10">
        <v>1.6E-2</v>
      </c>
      <c r="DD428" s="10" t="s">
        <v>121</v>
      </c>
      <c r="DE428" s="10">
        <v>4.9000000000000002E-2</v>
      </c>
      <c r="DF428" s="10">
        <v>3.633</v>
      </c>
      <c r="DG428" s="10">
        <v>0.217</v>
      </c>
      <c r="DH428" s="10">
        <v>0.111</v>
      </c>
      <c r="DI428" s="98">
        <v>1.2999999999999999E-2</v>
      </c>
      <c r="DJ428" s="10" t="s">
        <v>121</v>
      </c>
      <c r="DK428" s="10">
        <v>2E-3</v>
      </c>
      <c r="DL428" s="61" t="str">
        <f t="shared" si="7"/>
        <v>Anlieferung 8-14</v>
      </c>
    </row>
    <row r="429" spans="1:116">
      <c r="A429" s="11">
        <v>44595</v>
      </c>
      <c r="B429" s="64" t="s">
        <v>230</v>
      </c>
      <c r="C429" s="25" t="s">
        <v>128</v>
      </c>
      <c r="H429" s="3" t="e">
        <f>((F429)/(E429/100))</f>
        <v>#DIV/0!</v>
      </c>
      <c r="I429" s="4" t="e">
        <f>E429/F429</f>
        <v>#DIV/0!</v>
      </c>
      <c r="J429" s="4" t="e">
        <f>100/G429</f>
        <v>#DIV/0!</v>
      </c>
      <c r="N429" s="37" t="e">
        <f>M429/(K429/100)</f>
        <v>#DIV/0!</v>
      </c>
      <c r="O429" s="37" t="e">
        <f>N429/J429</f>
        <v>#DIV/0!</v>
      </c>
      <c r="P429" s="5" t="e">
        <f>M429/(L429/100)</f>
        <v>#DIV/0!</v>
      </c>
      <c r="Q429" s="5" t="e">
        <f>P429*I429</f>
        <v>#DIV/0!</v>
      </c>
      <c r="U429" s="15" t="e">
        <f>100-(T429-R429)/S429*100</f>
        <v>#DIV/0!</v>
      </c>
      <c r="AB429" s="14" t="e">
        <f>((AE429-AC429)*(1000/AD429))*1000</f>
        <v>#DIV/0!</v>
      </c>
      <c r="AF429" s="7" t="e">
        <f>#REF!*0.8</f>
        <v>#REF!</v>
      </c>
      <c r="AH429" s="8" t="e">
        <f>((AG429)*(H429/100))</f>
        <v>#DIV/0!</v>
      </c>
      <c r="AI429" s="7" t="e">
        <f>AG429/AH429</f>
        <v>#DIV/0!</v>
      </c>
      <c r="AO429" s="68" t="s">
        <v>230</v>
      </c>
      <c r="AP429" s="10" t="s">
        <v>121</v>
      </c>
      <c r="AQ429" s="10">
        <v>3.0000000000000001E-3</v>
      </c>
      <c r="AR429" s="10">
        <v>2.5000000000000001E-2</v>
      </c>
      <c r="AS429" s="10">
        <v>8.9999999999999993E-3</v>
      </c>
      <c r="AT429" s="10" t="s">
        <v>121</v>
      </c>
      <c r="AU429" s="10">
        <v>8.9999999999999993E-3</v>
      </c>
      <c r="AV429" s="10">
        <v>10.395</v>
      </c>
      <c r="AW429" s="10">
        <v>0.254</v>
      </c>
      <c r="AX429" s="10">
        <v>1.0999999999999999E-2</v>
      </c>
      <c r="AY429" s="10">
        <v>4.0000000000000001E-3</v>
      </c>
      <c r="AZ429" s="10">
        <v>2.65</v>
      </c>
      <c r="BA429" s="10">
        <v>3.5999999999999997E-2</v>
      </c>
      <c r="BB429" s="10">
        <v>0.79100000000000004</v>
      </c>
      <c r="BC429" s="10">
        <v>1.7000000000000001E-2</v>
      </c>
      <c r="BD429" s="10">
        <v>19.163</v>
      </c>
      <c r="BE429" s="10">
        <v>0.27300000000000002</v>
      </c>
      <c r="BF429" s="10" t="s">
        <v>121</v>
      </c>
      <c r="BG429" s="10">
        <v>8.9999999999999993E-3</v>
      </c>
      <c r="BH429" s="10">
        <v>4.2290000000000001</v>
      </c>
      <c r="BI429" s="10">
        <v>0.45700000000000002</v>
      </c>
      <c r="BJ429" s="10">
        <v>5.0000000000000001E-3</v>
      </c>
      <c r="BK429" s="10">
        <v>2E-3</v>
      </c>
      <c r="BL429" s="10">
        <v>5.0000000000000001E-3</v>
      </c>
      <c r="BM429" s="10">
        <v>3.0000000000000001E-3</v>
      </c>
      <c r="BN429" s="10">
        <v>2.08</v>
      </c>
      <c r="BO429" s="10">
        <v>9.8000000000000004E-2</v>
      </c>
      <c r="BP429" s="10">
        <v>37.872</v>
      </c>
      <c r="BQ429" s="10">
        <v>0.70799999999999996</v>
      </c>
      <c r="BR429" s="10">
        <v>2.7E-2</v>
      </c>
      <c r="BS429" s="10">
        <v>2E-3</v>
      </c>
      <c r="BT429" s="10">
        <v>0.89500000000000002</v>
      </c>
      <c r="BU429" s="10">
        <v>0.09</v>
      </c>
      <c r="BV429" s="10">
        <v>9.6000000000000002E-2</v>
      </c>
      <c r="BW429" s="10">
        <v>4.1000000000000002E-2</v>
      </c>
      <c r="BX429" s="10">
        <v>5.2999999999999999E-2</v>
      </c>
      <c r="BY429" s="10">
        <v>2.3E-2</v>
      </c>
      <c r="BZ429" s="10">
        <v>0.33300000000000002</v>
      </c>
      <c r="CA429" s="10">
        <v>4.7E-2</v>
      </c>
      <c r="CB429" s="10">
        <v>12.478</v>
      </c>
      <c r="CC429" s="10">
        <v>2.734</v>
      </c>
      <c r="CD429" s="10">
        <v>0.215</v>
      </c>
      <c r="CE429" s="10">
        <v>2.1999999999999999E-2</v>
      </c>
      <c r="CF429" s="10">
        <v>3.0000000000000001E-3</v>
      </c>
      <c r="CG429" s="10">
        <v>1E-3</v>
      </c>
      <c r="CH429" s="10" t="s">
        <v>121</v>
      </c>
      <c r="CI429" s="10">
        <v>2E-3</v>
      </c>
      <c r="CJ429" s="10" t="s">
        <v>121</v>
      </c>
      <c r="CK429" s="10">
        <v>0.86499999999999999</v>
      </c>
      <c r="CL429" s="10" t="s">
        <v>121</v>
      </c>
      <c r="CM429" s="10">
        <v>2E-3</v>
      </c>
      <c r="CN429" s="10" t="s">
        <v>121</v>
      </c>
      <c r="CO429" s="10">
        <v>2E-3</v>
      </c>
      <c r="CP429" s="10">
        <v>1.2350000000000001</v>
      </c>
      <c r="CQ429" s="10">
        <v>5.7000000000000002E-2</v>
      </c>
      <c r="CR429" s="10" t="s">
        <v>121</v>
      </c>
      <c r="CS429" s="10">
        <v>2E-3</v>
      </c>
      <c r="CT429" s="10" t="s">
        <v>121</v>
      </c>
      <c r="CU429" s="10">
        <v>22.117999999999999</v>
      </c>
      <c r="CV429" s="10">
        <v>4.8000000000000001E-2</v>
      </c>
      <c r="CW429" s="10">
        <v>1E-3</v>
      </c>
      <c r="CX429" s="10">
        <v>0.378</v>
      </c>
      <c r="CY429" s="10">
        <v>0.04</v>
      </c>
      <c r="CZ429" s="10" t="s">
        <v>121</v>
      </c>
      <c r="DA429" s="10">
        <v>2E-3</v>
      </c>
      <c r="DB429" s="10" t="s">
        <v>121</v>
      </c>
      <c r="DC429" s="10">
        <v>2.5000000000000001E-2</v>
      </c>
      <c r="DD429" s="10" t="s">
        <v>121</v>
      </c>
      <c r="DE429" s="10">
        <v>5.7000000000000002E-2</v>
      </c>
      <c r="DF429" s="10">
        <v>6.91</v>
      </c>
      <c r="DG429" s="10">
        <v>9.7000000000000003E-2</v>
      </c>
      <c r="DH429" s="10">
        <v>7.0999999999999994E-2</v>
      </c>
      <c r="DI429" s="98">
        <v>2E-3</v>
      </c>
      <c r="DJ429" s="10" t="s">
        <v>121</v>
      </c>
      <c r="DK429" s="10">
        <v>2E-3</v>
      </c>
      <c r="DL429" s="61" t="str">
        <f t="shared" si="7"/>
        <v>Anlieferung 8-15</v>
      </c>
    </row>
    <row r="430" spans="1:116">
      <c r="A430" s="11">
        <v>44595</v>
      </c>
      <c r="B430" s="64" t="s">
        <v>231</v>
      </c>
      <c r="C430" s="25" t="s">
        <v>128</v>
      </c>
      <c r="H430" s="3" t="e">
        <f>((F430)/(E430/100))</f>
        <v>#DIV/0!</v>
      </c>
      <c r="I430" s="4" t="e">
        <f>E430/F430</f>
        <v>#DIV/0!</v>
      </c>
      <c r="J430" s="4" t="e">
        <f>100/G430</f>
        <v>#DIV/0!</v>
      </c>
      <c r="N430" s="37" t="e">
        <f>M430/(K430/100)</f>
        <v>#DIV/0!</v>
      </c>
      <c r="O430" s="37" t="e">
        <f>N430/J430</f>
        <v>#DIV/0!</v>
      </c>
      <c r="P430" s="5" t="e">
        <f>M430/(L430/100)</f>
        <v>#DIV/0!</v>
      </c>
      <c r="Q430" s="5" t="e">
        <f>P430*I430</f>
        <v>#DIV/0!</v>
      </c>
      <c r="U430" s="15" t="e">
        <f>100-(T430-R430)/S430*100</f>
        <v>#DIV/0!</v>
      </c>
      <c r="AB430" s="14" t="e">
        <f>((AE430-AC430)*(1000/AD430))*1000</f>
        <v>#DIV/0!</v>
      </c>
      <c r="AF430" s="7" t="e">
        <f>#REF!*0.8</f>
        <v>#REF!</v>
      </c>
      <c r="AH430" s="8" t="e">
        <f>((AG430)*(H430/100))</f>
        <v>#DIV/0!</v>
      </c>
      <c r="AI430" s="7" t="e">
        <f>AG430/AH430</f>
        <v>#DIV/0!</v>
      </c>
      <c r="AO430" s="68" t="s">
        <v>231</v>
      </c>
      <c r="AP430" s="10" t="s">
        <v>121</v>
      </c>
      <c r="AQ430" s="10">
        <v>5.0000000000000001E-3</v>
      </c>
      <c r="AR430" s="10">
        <v>3.5000000000000003E-2</v>
      </c>
      <c r="AS430" s="10">
        <v>8.0000000000000002E-3</v>
      </c>
      <c r="AT430" s="10">
        <v>2.7E-2</v>
      </c>
      <c r="AU430" s="10">
        <v>5.0000000000000001E-3</v>
      </c>
      <c r="AV430" s="10">
        <v>4.5839999999999996</v>
      </c>
      <c r="AW430" s="10">
        <v>0.11</v>
      </c>
      <c r="AX430" s="10" t="s">
        <v>121</v>
      </c>
      <c r="AY430" s="10">
        <v>4.0000000000000001E-3</v>
      </c>
      <c r="AZ430" s="10">
        <v>1.0009999999999999</v>
      </c>
      <c r="BA430" s="10">
        <v>2.1999999999999999E-2</v>
      </c>
      <c r="BB430" s="10">
        <v>11.82</v>
      </c>
      <c r="BC430" s="10">
        <v>0.22600000000000001</v>
      </c>
      <c r="BD430" s="10">
        <v>15.244</v>
      </c>
      <c r="BE430" s="10">
        <v>0.32600000000000001</v>
      </c>
      <c r="BF430" s="10" t="s">
        <v>121</v>
      </c>
      <c r="BG430" s="10">
        <v>1.7999999999999999E-2</v>
      </c>
      <c r="BH430" s="10">
        <v>4.5199999999999996</v>
      </c>
      <c r="BI430" s="10">
        <v>0.50800000000000001</v>
      </c>
      <c r="BJ430" s="10">
        <v>8.0000000000000002E-3</v>
      </c>
      <c r="BK430" s="10">
        <v>3.0000000000000001E-3</v>
      </c>
      <c r="BL430" s="10">
        <v>4.0000000000000001E-3</v>
      </c>
      <c r="BM430" s="10">
        <v>3.0000000000000001E-3</v>
      </c>
      <c r="BN430" s="10">
        <v>5.1929999999999996</v>
      </c>
      <c r="BO430" s="10">
        <v>0.22600000000000001</v>
      </c>
      <c r="BP430" s="10">
        <v>41.042000000000002</v>
      </c>
      <c r="BQ430" s="10">
        <v>0.71899999999999997</v>
      </c>
      <c r="BR430" s="10">
        <v>0.26500000000000001</v>
      </c>
      <c r="BS430" s="10">
        <v>7.0000000000000001E-3</v>
      </c>
      <c r="BT430" s="10">
        <v>1.26</v>
      </c>
      <c r="BU430" s="10">
        <v>9.5000000000000001E-2</v>
      </c>
      <c r="BV430" s="10" t="s">
        <v>121</v>
      </c>
      <c r="BW430" s="10">
        <v>8.2000000000000003E-2</v>
      </c>
      <c r="BX430" s="10" t="s">
        <v>121</v>
      </c>
      <c r="BY430" s="10">
        <v>3.3000000000000002E-2</v>
      </c>
      <c r="BZ430" s="10">
        <v>0.47799999999999998</v>
      </c>
      <c r="CA430" s="10">
        <v>4.8000000000000001E-2</v>
      </c>
      <c r="CB430" s="10">
        <v>7.1319999999999997</v>
      </c>
      <c r="CC430" s="10">
        <v>3.0750000000000002</v>
      </c>
      <c r="CD430" s="10">
        <v>0.216</v>
      </c>
      <c r="CE430" s="10">
        <v>1.7999999999999999E-2</v>
      </c>
      <c r="CF430" s="10" t="s">
        <v>121</v>
      </c>
      <c r="CG430" s="10">
        <v>4.0000000000000001E-3</v>
      </c>
      <c r="CH430" s="10">
        <v>2E-3</v>
      </c>
      <c r="CI430" s="10">
        <v>1E-3</v>
      </c>
      <c r="CJ430" s="10" t="s">
        <v>121</v>
      </c>
      <c r="CK430" s="10">
        <v>0.95599999999999996</v>
      </c>
      <c r="CL430" s="10" t="s">
        <v>121</v>
      </c>
      <c r="CM430" s="10">
        <v>2E-3</v>
      </c>
      <c r="CN430" s="10">
        <v>2E-3</v>
      </c>
      <c r="CO430" s="10">
        <v>1E-3</v>
      </c>
      <c r="CP430" s="10">
        <v>1.2969999999999999</v>
      </c>
      <c r="CQ430" s="10">
        <v>7.0999999999999994E-2</v>
      </c>
      <c r="CR430" s="10" t="s">
        <v>121</v>
      </c>
      <c r="CS430" s="10">
        <v>2E-3</v>
      </c>
      <c r="CT430" s="10" t="s">
        <v>121</v>
      </c>
      <c r="CU430" s="10">
        <v>26.597999999999999</v>
      </c>
      <c r="CV430" s="10">
        <v>0.126</v>
      </c>
      <c r="CW430" s="10">
        <v>3.0000000000000001E-3</v>
      </c>
      <c r="CX430" s="10">
        <v>0.63200000000000001</v>
      </c>
      <c r="CY430" s="10">
        <v>0.06</v>
      </c>
      <c r="CZ430" s="10" t="s">
        <v>121</v>
      </c>
      <c r="DA430" s="10">
        <v>2E-3</v>
      </c>
      <c r="DB430" s="10" t="s">
        <v>121</v>
      </c>
      <c r="DC430" s="10">
        <v>4.1000000000000002E-2</v>
      </c>
      <c r="DD430" s="10" t="s">
        <v>121</v>
      </c>
      <c r="DE430" s="10">
        <v>3.7999999999999999E-2</v>
      </c>
      <c r="DF430" s="10">
        <v>3.4220000000000002</v>
      </c>
      <c r="DG430" s="10">
        <v>6.7000000000000004E-2</v>
      </c>
      <c r="DH430" s="10">
        <v>1.663</v>
      </c>
      <c r="DI430" s="98">
        <v>0.03</v>
      </c>
      <c r="DJ430" s="10" t="s">
        <v>121</v>
      </c>
      <c r="DK430" s="10">
        <v>2E-3</v>
      </c>
      <c r="DL430" s="61" t="str">
        <f t="shared" si="7"/>
        <v>Anlieferung 8-16</v>
      </c>
    </row>
    <row r="431" spans="1:116">
      <c r="A431" s="11">
        <v>44595</v>
      </c>
      <c r="B431" s="64" t="s">
        <v>232</v>
      </c>
      <c r="C431" s="25" t="s">
        <v>128</v>
      </c>
      <c r="H431" s="3" t="e">
        <f>((F431)/(E431/100))</f>
        <v>#DIV/0!</v>
      </c>
      <c r="I431" s="4" t="e">
        <f>E431/F431</f>
        <v>#DIV/0!</v>
      </c>
      <c r="J431" s="4" t="e">
        <f>100/G431</f>
        <v>#DIV/0!</v>
      </c>
      <c r="N431" s="37" t="e">
        <f>M431/(K431/100)</f>
        <v>#DIV/0!</v>
      </c>
      <c r="O431" s="37" t="e">
        <f>N431/J431</f>
        <v>#DIV/0!</v>
      </c>
      <c r="P431" s="5" t="e">
        <f>M431/(L431/100)</f>
        <v>#DIV/0!</v>
      </c>
      <c r="Q431" s="5" t="e">
        <f>P431*I431</f>
        <v>#DIV/0!</v>
      </c>
      <c r="U431" s="15" t="e">
        <f>100-(T431-R431)/S431*100</f>
        <v>#DIV/0!</v>
      </c>
      <c r="AB431" s="14" t="e">
        <f>((AE431-AC431)*(1000/AD431))*1000</f>
        <v>#DIV/0!</v>
      </c>
      <c r="AF431" s="7" t="e">
        <f>#REF!*0.8</f>
        <v>#REF!</v>
      </c>
      <c r="AH431" s="8" t="e">
        <f>((AG431)*(H431/100))</f>
        <v>#DIV/0!</v>
      </c>
      <c r="AI431" s="7" t="e">
        <f>AG431/AH431</f>
        <v>#DIV/0!</v>
      </c>
      <c r="AO431" s="68" t="s">
        <v>232</v>
      </c>
      <c r="AP431" s="10" t="s">
        <v>121</v>
      </c>
      <c r="AQ431" s="10">
        <v>3.0000000000000001E-3</v>
      </c>
      <c r="AR431" s="10" t="s">
        <v>121</v>
      </c>
      <c r="AS431" s="10">
        <v>0.02</v>
      </c>
      <c r="AT431" s="10">
        <v>2.0339999999999998</v>
      </c>
      <c r="AU431" s="10">
        <v>5.8999999999999997E-2</v>
      </c>
      <c r="AV431" s="10">
        <v>5.5750000000000002</v>
      </c>
      <c r="AW431" s="10">
        <v>0.14799999999999999</v>
      </c>
      <c r="AX431" s="10" t="s">
        <v>121</v>
      </c>
      <c r="AY431" s="10">
        <v>7.0000000000000001E-3</v>
      </c>
      <c r="AZ431" s="10">
        <v>1.383</v>
      </c>
      <c r="BA431" s="10">
        <v>2.5000000000000001E-2</v>
      </c>
      <c r="BB431" s="10">
        <v>15.901</v>
      </c>
      <c r="BC431" s="10">
        <v>0.371</v>
      </c>
      <c r="BD431" s="10">
        <v>19.795000000000002</v>
      </c>
      <c r="BE431" s="10">
        <v>0.48199999999999998</v>
      </c>
      <c r="BF431" s="10" t="s">
        <v>121</v>
      </c>
      <c r="BG431" s="10">
        <v>1.4E-2</v>
      </c>
      <c r="BH431" s="10">
        <v>6.0190000000000001</v>
      </c>
      <c r="BI431" s="10">
        <v>0.56999999999999995</v>
      </c>
      <c r="BJ431" s="10">
        <v>8.0000000000000002E-3</v>
      </c>
      <c r="BK431" s="10">
        <v>2E-3</v>
      </c>
      <c r="BL431" s="10" t="s">
        <v>121</v>
      </c>
      <c r="BM431" s="10">
        <v>6.0000000000000001E-3</v>
      </c>
      <c r="BN431" s="10">
        <v>0.13400000000000001</v>
      </c>
      <c r="BO431" s="10">
        <v>2.4E-2</v>
      </c>
      <c r="BP431" s="10">
        <v>34.545999999999999</v>
      </c>
      <c r="BQ431" s="10">
        <v>0.79600000000000004</v>
      </c>
      <c r="BR431" s="10">
        <v>2.7E-2</v>
      </c>
      <c r="BS431" s="10">
        <v>2E-3</v>
      </c>
      <c r="BT431" s="10">
        <v>0.59699999999999998</v>
      </c>
      <c r="BU431" s="10">
        <v>8.8999999999999996E-2</v>
      </c>
      <c r="BV431" s="10" t="s">
        <v>121</v>
      </c>
      <c r="BW431" s="10">
        <v>7.0000000000000007E-2</v>
      </c>
      <c r="BX431" s="10" t="s">
        <v>121</v>
      </c>
      <c r="BY431" s="10">
        <v>3.2000000000000001E-2</v>
      </c>
      <c r="BZ431" s="10">
        <v>0.19800000000000001</v>
      </c>
      <c r="CA431" s="10">
        <v>4.2000000000000003E-2</v>
      </c>
      <c r="CB431" s="10">
        <v>5.6520000000000001</v>
      </c>
      <c r="CC431" s="10">
        <v>3.347</v>
      </c>
      <c r="CD431" s="10">
        <v>0.108</v>
      </c>
      <c r="CE431" s="10">
        <v>1.4999999999999999E-2</v>
      </c>
      <c r="CF431" s="10">
        <v>1.0999999999999999E-2</v>
      </c>
      <c r="CG431" s="10">
        <v>2E-3</v>
      </c>
      <c r="CH431" s="10" t="s">
        <v>121</v>
      </c>
      <c r="CI431" s="10">
        <v>2E-3</v>
      </c>
      <c r="CJ431" s="10" t="s">
        <v>121</v>
      </c>
      <c r="CK431" s="10">
        <v>1.0580000000000001</v>
      </c>
      <c r="CL431" s="10" t="s">
        <v>121</v>
      </c>
      <c r="CM431" s="10">
        <v>2E-3</v>
      </c>
      <c r="CN431" s="10" t="s">
        <v>121</v>
      </c>
      <c r="CO431" s="10">
        <v>2E-3</v>
      </c>
      <c r="CP431" s="10">
        <v>1.8069999999999999</v>
      </c>
      <c r="CQ431" s="10">
        <v>7.2999999999999995E-2</v>
      </c>
      <c r="CR431" s="10" t="s">
        <v>121</v>
      </c>
      <c r="CS431" s="10">
        <v>2E-3</v>
      </c>
      <c r="CT431" s="10" t="s">
        <v>121</v>
      </c>
      <c r="CU431" s="10">
        <v>24.033999999999999</v>
      </c>
      <c r="CV431" s="10">
        <v>6.0000000000000001E-3</v>
      </c>
      <c r="CW431" s="10">
        <v>1E-3</v>
      </c>
      <c r="CX431" s="10">
        <v>0.17399999999999999</v>
      </c>
      <c r="CY431" s="10">
        <v>2.1000000000000001E-2</v>
      </c>
      <c r="CZ431" s="10" t="s">
        <v>121</v>
      </c>
      <c r="DA431" s="10">
        <v>2E-3</v>
      </c>
      <c r="DB431" s="10">
        <v>1.2999999999999999E-2</v>
      </c>
      <c r="DC431" s="10">
        <v>8.0000000000000002E-3</v>
      </c>
      <c r="DD431" s="10" t="s">
        <v>121</v>
      </c>
      <c r="DE431" s="10">
        <v>5.0999999999999997E-2</v>
      </c>
      <c r="DF431" s="10">
        <v>5.2389999999999999</v>
      </c>
      <c r="DG431" s="10">
        <v>0.123</v>
      </c>
      <c r="DH431" s="10">
        <v>0.69899999999999995</v>
      </c>
      <c r="DI431" s="98">
        <v>1.4E-2</v>
      </c>
      <c r="DJ431" s="10" t="s">
        <v>121</v>
      </c>
      <c r="DK431" s="10">
        <v>2E-3</v>
      </c>
      <c r="DL431" s="61" t="str">
        <f t="shared" si="7"/>
        <v>Anlieferung 8-17</v>
      </c>
    </row>
    <row r="432" spans="1:116">
      <c r="A432" s="11">
        <v>44595</v>
      </c>
      <c r="B432" s="64" t="s">
        <v>233</v>
      </c>
      <c r="C432" s="25" t="s">
        <v>128</v>
      </c>
      <c r="H432" s="3" t="e">
        <f>((F432)/(E432/100))</f>
        <v>#DIV/0!</v>
      </c>
      <c r="I432" s="4" t="e">
        <f>E432/F432</f>
        <v>#DIV/0!</v>
      </c>
      <c r="J432" s="4" t="e">
        <f>100/G432</f>
        <v>#DIV/0!</v>
      </c>
      <c r="N432" s="37" t="e">
        <f>M432/(K432/100)</f>
        <v>#DIV/0!</v>
      </c>
      <c r="O432" s="37" t="e">
        <f>N432/J432</f>
        <v>#DIV/0!</v>
      </c>
      <c r="P432" s="5" t="e">
        <f>M432/(L432/100)</f>
        <v>#DIV/0!</v>
      </c>
      <c r="Q432" s="5" t="e">
        <f>P432*I432</f>
        <v>#DIV/0!</v>
      </c>
      <c r="U432" s="15" t="e">
        <f>100-(T432-R432)/S432*100</f>
        <v>#DIV/0!</v>
      </c>
      <c r="AB432" s="14" t="e">
        <f>((AE432-AC432)*(1000/AD432))*1000</f>
        <v>#DIV/0!</v>
      </c>
      <c r="AF432" s="7" t="e">
        <f>#REF!*0.8</f>
        <v>#REF!</v>
      </c>
      <c r="AH432" s="8" t="e">
        <f>((AG432)*(H432/100))</f>
        <v>#DIV/0!</v>
      </c>
      <c r="AI432" s="7" t="e">
        <f>AG432/AH432</f>
        <v>#DIV/0!</v>
      </c>
      <c r="AO432" s="68" t="s">
        <v>233</v>
      </c>
      <c r="AP432" s="10" t="s">
        <v>121</v>
      </c>
      <c r="AQ432" s="10">
        <v>4.0000000000000001E-3</v>
      </c>
      <c r="AR432" s="10">
        <v>4.4999999999999998E-2</v>
      </c>
      <c r="AS432" s="10">
        <v>1.2999999999999999E-2</v>
      </c>
      <c r="AT432" s="10">
        <v>0.16200000000000001</v>
      </c>
      <c r="AU432" s="10">
        <v>0.01</v>
      </c>
      <c r="AV432" s="10">
        <v>4.4610000000000003</v>
      </c>
      <c r="AW432" s="10">
        <v>0.126</v>
      </c>
      <c r="AX432" s="10" t="s">
        <v>121</v>
      </c>
      <c r="AY432" s="10">
        <v>5.0000000000000001E-3</v>
      </c>
      <c r="AZ432" s="10">
        <v>0.54500000000000004</v>
      </c>
      <c r="BA432" s="10">
        <v>1.2999999999999999E-2</v>
      </c>
      <c r="BB432" s="10">
        <v>3.3</v>
      </c>
      <c r="BC432" s="10">
        <v>6.5000000000000002E-2</v>
      </c>
      <c r="BD432" s="10">
        <v>53.161999999999999</v>
      </c>
      <c r="BE432" s="10">
        <v>0.66600000000000004</v>
      </c>
      <c r="BF432" s="10" t="s">
        <v>121</v>
      </c>
      <c r="BG432" s="10">
        <v>2.1999999999999999E-2</v>
      </c>
      <c r="BH432" s="10">
        <v>4.3239999999999998</v>
      </c>
      <c r="BI432" s="10">
        <v>0.49099999999999999</v>
      </c>
      <c r="BJ432" s="10">
        <v>8.9999999999999993E-3</v>
      </c>
      <c r="BK432" s="10">
        <v>2E-3</v>
      </c>
      <c r="BL432" s="10" t="s">
        <v>121</v>
      </c>
      <c r="BM432" s="10">
        <v>6.0000000000000001E-3</v>
      </c>
      <c r="BN432" s="10">
        <v>1.556</v>
      </c>
      <c r="BO432" s="10">
        <v>7.0999999999999994E-2</v>
      </c>
      <c r="BP432" s="10">
        <v>20.297000000000001</v>
      </c>
      <c r="BQ432" s="10">
        <v>1.01</v>
      </c>
      <c r="BR432" s="10">
        <v>0.01</v>
      </c>
      <c r="BS432" s="10">
        <v>2E-3</v>
      </c>
      <c r="BT432" s="10">
        <v>0.47399999999999998</v>
      </c>
      <c r="BU432" s="10">
        <v>7.5999999999999998E-2</v>
      </c>
      <c r="BV432" s="10" t="s">
        <v>121</v>
      </c>
      <c r="BW432" s="10">
        <v>5.8999999999999997E-2</v>
      </c>
      <c r="BX432" s="10" t="s">
        <v>121</v>
      </c>
      <c r="BY432" s="10">
        <v>5.3999999999999999E-2</v>
      </c>
      <c r="BZ432" s="10" t="s">
        <v>121</v>
      </c>
      <c r="CA432" s="10">
        <v>9.4E-2</v>
      </c>
      <c r="CB432" s="10">
        <v>5.5069999999999997</v>
      </c>
      <c r="CC432" s="10">
        <v>3.1560000000000001</v>
      </c>
      <c r="CD432" s="10">
        <v>0.48099999999999998</v>
      </c>
      <c r="CE432" s="10">
        <v>2.1999999999999999E-2</v>
      </c>
      <c r="CF432" s="10">
        <v>2.5000000000000001E-2</v>
      </c>
      <c r="CG432" s="10">
        <v>4.0000000000000001E-3</v>
      </c>
      <c r="CH432" s="10" t="s">
        <v>121</v>
      </c>
      <c r="CI432" s="10">
        <v>2E-3</v>
      </c>
      <c r="CJ432" s="10" t="s">
        <v>121</v>
      </c>
      <c r="CK432" s="10">
        <v>0.71</v>
      </c>
      <c r="CL432" s="10" t="s">
        <v>121</v>
      </c>
      <c r="CM432" s="10">
        <v>2E-3</v>
      </c>
      <c r="CN432" s="10" t="s">
        <v>121</v>
      </c>
      <c r="CO432" s="10">
        <v>2E-3</v>
      </c>
      <c r="CP432" s="10">
        <v>0.76200000000000001</v>
      </c>
      <c r="CQ432" s="10">
        <v>3.1E-2</v>
      </c>
      <c r="CR432" s="10" t="s">
        <v>121</v>
      </c>
      <c r="CS432" s="10">
        <v>2E-3</v>
      </c>
      <c r="CT432" s="10" t="s">
        <v>121</v>
      </c>
      <c r="CU432" s="10">
        <v>20.329999999999998</v>
      </c>
      <c r="CV432" s="10">
        <v>3.2000000000000001E-2</v>
      </c>
      <c r="CW432" s="10">
        <v>2E-3</v>
      </c>
      <c r="CX432" s="10">
        <v>7.1999999999999995E-2</v>
      </c>
      <c r="CY432" s="10">
        <v>3.3000000000000002E-2</v>
      </c>
      <c r="CZ432" s="10" t="s">
        <v>121</v>
      </c>
      <c r="DA432" s="10">
        <v>2E-3</v>
      </c>
      <c r="DB432" s="10" t="s">
        <v>121</v>
      </c>
      <c r="DC432" s="10">
        <v>2.4E-2</v>
      </c>
      <c r="DD432" s="10" t="s">
        <v>121</v>
      </c>
      <c r="DE432" s="10">
        <v>3.9E-2</v>
      </c>
      <c r="DF432" s="10">
        <v>1.839</v>
      </c>
      <c r="DG432" s="10">
        <v>3.9E-2</v>
      </c>
      <c r="DH432" s="10">
        <v>2.9140000000000001</v>
      </c>
      <c r="DI432" s="98">
        <v>5.8999999999999997E-2</v>
      </c>
      <c r="DJ432" s="10" t="s">
        <v>121</v>
      </c>
      <c r="DK432" s="10">
        <v>2E-3</v>
      </c>
      <c r="DL432" s="61" t="str">
        <f t="shared" si="7"/>
        <v>Anlieferung 8-18</v>
      </c>
    </row>
    <row r="433" spans="1:132">
      <c r="A433" s="11">
        <v>44595</v>
      </c>
      <c r="B433" s="64" t="s">
        <v>234</v>
      </c>
      <c r="C433" s="25" t="s">
        <v>128</v>
      </c>
      <c r="H433" s="3" t="e">
        <f>((F433)/(E433/100))</f>
        <v>#DIV/0!</v>
      </c>
      <c r="I433" s="4" t="e">
        <f>E433/F433</f>
        <v>#DIV/0!</v>
      </c>
      <c r="J433" s="4" t="e">
        <f>100/G433</f>
        <v>#DIV/0!</v>
      </c>
      <c r="N433" s="37" t="e">
        <f>M433/(K433/100)</f>
        <v>#DIV/0!</v>
      </c>
      <c r="O433" s="37" t="e">
        <f>N433/J433</f>
        <v>#DIV/0!</v>
      </c>
      <c r="P433" s="5" t="e">
        <f>M433/(L433/100)</f>
        <v>#DIV/0!</v>
      </c>
      <c r="Q433" s="5" t="e">
        <f>P433*I433</f>
        <v>#DIV/0!</v>
      </c>
      <c r="U433" s="15" t="e">
        <f>100-(T433-R433)/S433*100</f>
        <v>#DIV/0!</v>
      </c>
      <c r="AB433" s="14" t="e">
        <f>((AE433-AC433)*(1000/AD433))*1000</f>
        <v>#DIV/0!</v>
      </c>
      <c r="AF433" s="7" t="e">
        <f>#REF!*0.8</f>
        <v>#REF!</v>
      </c>
      <c r="AH433" s="8" t="e">
        <f>((AG433)*(H433/100))</f>
        <v>#DIV/0!</v>
      </c>
      <c r="AI433" s="7" t="e">
        <f>AG433/AH433</f>
        <v>#DIV/0!</v>
      </c>
      <c r="AO433" s="68" t="s">
        <v>234</v>
      </c>
      <c r="AP433" s="10">
        <v>0.01</v>
      </c>
      <c r="AQ433" s="10">
        <v>6.0000000000000001E-3</v>
      </c>
      <c r="AR433" s="10">
        <v>1.7999999999999999E-2</v>
      </c>
      <c r="AS433" s="10">
        <v>8.9999999999999993E-3</v>
      </c>
      <c r="AT433" s="10" t="s">
        <v>121</v>
      </c>
      <c r="AU433" s="10">
        <v>1.0999999999999999E-2</v>
      </c>
      <c r="AV433" s="10">
        <v>6.6820000000000004</v>
      </c>
      <c r="AW433" s="10">
        <v>0.151</v>
      </c>
      <c r="AX433" s="10">
        <v>7.0000000000000001E-3</v>
      </c>
      <c r="AY433" s="10">
        <v>3.0000000000000001E-3</v>
      </c>
      <c r="AZ433" s="10">
        <v>0.82399999999999995</v>
      </c>
      <c r="BA433" s="10">
        <v>2.1000000000000001E-2</v>
      </c>
      <c r="BB433" s="10">
        <v>0.33100000000000002</v>
      </c>
      <c r="BC433" s="10">
        <v>1.4E-2</v>
      </c>
      <c r="BD433" s="10">
        <v>17.588000000000001</v>
      </c>
      <c r="BE433" s="10">
        <v>0.47</v>
      </c>
      <c r="BF433" s="10" t="s">
        <v>121</v>
      </c>
      <c r="BG433" s="10">
        <v>7.0000000000000001E-3</v>
      </c>
      <c r="BH433" s="10">
        <v>7.0570000000000004</v>
      </c>
      <c r="BI433" s="10">
        <v>0.6</v>
      </c>
      <c r="BJ433" s="10" t="s">
        <v>121</v>
      </c>
      <c r="BK433" s="10">
        <v>0.01</v>
      </c>
      <c r="BL433" s="10" t="s">
        <v>121</v>
      </c>
      <c r="BM433" s="10">
        <v>5.0000000000000001E-3</v>
      </c>
      <c r="BN433" s="10">
        <v>3.5659999999999998</v>
      </c>
      <c r="BO433" s="10">
        <v>0.154</v>
      </c>
      <c r="BP433" s="10">
        <v>37.783999999999999</v>
      </c>
      <c r="BQ433" s="10">
        <v>0.80400000000000005</v>
      </c>
      <c r="BR433" s="10">
        <v>1.1879999999999999</v>
      </c>
      <c r="BS433" s="10">
        <v>2.8000000000000001E-2</v>
      </c>
      <c r="BT433" s="10">
        <v>1.0980000000000001</v>
      </c>
      <c r="BU433" s="10">
        <v>0.09</v>
      </c>
      <c r="BV433" s="10" t="s">
        <v>121</v>
      </c>
      <c r="BW433" s="10">
        <v>9.6000000000000002E-2</v>
      </c>
      <c r="BX433" s="10" t="s">
        <v>121</v>
      </c>
      <c r="BY433" s="10">
        <v>3.4000000000000002E-2</v>
      </c>
      <c r="BZ433" s="10">
        <v>0.66</v>
      </c>
      <c r="CA433" s="10">
        <v>5.2999999999999999E-2</v>
      </c>
      <c r="CB433" s="10">
        <v>11.686</v>
      </c>
      <c r="CC433" s="10">
        <v>3.0139999999999998</v>
      </c>
      <c r="CD433" s="10">
        <v>0.187</v>
      </c>
      <c r="CE433" s="10">
        <v>1.9E-2</v>
      </c>
      <c r="CF433" s="10" t="s">
        <v>121</v>
      </c>
      <c r="CG433" s="10">
        <v>5.0000000000000001E-3</v>
      </c>
      <c r="CH433" s="10">
        <v>3.0000000000000001E-3</v>
      </c>
      <c r="CI433" s="10">
        <v>1E-3</v>
      </c>
      <c r="CJ433" s="10" t="s">
        <v>121</v>
      </c>
      <c r="CK433" s="10">
        <v>1.1240000000000001</v>
      </c>
      <c r="CL433" s="10" t="s">
        <v>121</v>
      </c>
      <c r="CM433" s="10">
        <v>2E-3</v>
      </c>
      <c r="CN433" s="10">
        <v>7.0000000000000001E-3</v>
      </c>
      <c r="CO433" s="10">
        <v>2E-3</v>
      </c>
      <c r="CP433" s="10">
        <v>0.95599999999999996</v>
      </c>
      <c r="CQ433" s="10">
        <v>6.4000000000000001E-2</v>
      </c>
      <c r="CR433" s="10" t="s">
        <v>121</v>
      </c>
      <c r="CS433" s="10">
        <v>3.0000000000000001E-3</v>
      </c>
      <c r="CT433" s="10" t="s">
        <v>121</v>
      </c>
      <c r="CU433" s="10">
        <v>29.594999999999999</v>
      </c>
      <c r="CV433" s="10">
        <v>7.3999999999999996E-2</v>
      </c>
      <c r="CW433" s="10">
        <v>2E-3</v>
      </c>
      <c r="CX433" s="10">
        <v>1.5269999999999999</v>
      </c>
      <c r="CY433" s="10">
        <v>0.06</v>
      </c>
      <c r="CZ433" s="10" t="s">
        <v>121</v>
      </c>
      <c r="DA433" s="10">
        <v>2E-3</v>
      </c>
      <c r="DB433" s="10" t="s">
        <v>121</v>
      </c>
      <c r="DC433" s="10">
        <v>3.4000000000000002E-2</v>
      </c>
      <c r="DD433" s="10" t="s">
        <v>121</v>
      </c>
      <c r="DE433" s="10">
        <v>5.2999999999999999E-2</v>
      </c>
      <c r="DF433" s="10">
        <v>4.8250000000000002</v>
      </c>
      <c r="DG433" s="10">
        <v>0.14299999999999999</v>
      </c>
      <c r="DH433" s="10">
        <v>3.9129999999999998</v>
      </c>
      <c r="DI433" s="98">
        <v>6.7000000000000004E-2</v>
      </c>
      <c r="DJ433" s="10" t="s">
        <v>121</v>
      </c>
      <c r="DK433" s="10">
        <v>2E-3</v>
      </c>
      <c r="DL433" s="61" t="str">
        <f t="shared" si="7"/>
        <v>Anlieferung 8-19</v>
      </c>
    </row>
    <row r="434" spans="1:132">
      <c r="A434" s="11">
        <v>44595</v>
      </c>
      <c r="B434" s="64" t="s">
        <v>235</v>
      </c>
      <c r="C434" s="25" t="s">
        <v>128</v>
      </c>
      <c r="H434" s="3" t="e">
        <f>((F434)/(E434/100))</f>
        <v>#DIV/0!</v>
      </c>
      <c r="I434" s="4" t="e">
        <f>E434/F434</f>
        <v>#DIV/0!</v>
      </c>
      <c r="J434" s="4" t="e">
        <f>100/G434</f>
        <v>#DIV/0!</v>
      </c>
      <c r="N434" s="37" t="e">
        <f>M434/(K434/100)</f>
        <v>#DIV/0!</v>
      </c>
      <c r="O434" s="37" t="e">
        <f>N434/J434</f>
        <v>#DIV/0!</v>
      </c>
      <c r="P434" s="5" t="e">
        <f>M434/(L434/100)</f>
        <v>#DIV/0!</v>
      </c>
      <c r="Q434" s="5" t="e">
        <f>P434*I434</f>
        <v>#DIV/0!</v>
      </c>
      <c r="U434" s="15" t="e">
        <f>100-(T434-R434)/S434*100</f>
        <v>#DIV/0!</v>
      </c>
      <c r="AB434" s="14" t="e">
        <f>((AE434-AC434)*(1000/AD434))*1000</f>
        <v>#DIV/0!</v>
      </c>
      <c r="AF434" s="7" t="e">
        <f>#REF!*0.8</f>
        <v>#REF!</v>
      </c>
      <c r="AH434" s="8" t="e">
        <f>((AG434)*(H434/100))</f>
        <v>#DIV/0!</v>
      </c>
      <c r="AI434" s="7" t="e">
        <f>AG434/AH434</f>
        <v>#DIV/0!</v>
      </c>
      <c r="AO434" s="68" t="s">
        <v>235</v>
      </c>
      <c r="AP434" s="10" t="s">
        <v>121</v>
      </c>
      <c r="AQ434" s="10">
        <v>3.0000000000000001E-3</v>
      </c>
      <c r="AR434" s="10">
        <v>4.2999999999999997E-2</v>
      </c>
      <c r="AS434" s="10">
        <v>8.9999999999999993E-3</v>
      </c>
      <c r="AT434" s="10" t="s">
        <v>121</v>
      </c>
      <c r="AU434" s="10">
        <v>1.0999999999999999E-2</v>
      </c>
      <c r="AV434" s="10">
        <v>10.837999999999999</v>
      </c>
      <c r="AW434" s="10">
        <v>0.25900000000000001</v>
      </c>
      <c r="AX434" s="10">
        <v>1.4E-2</v>
      </c>
      <c r="AY434" s="10">
        <v>4.0000000000000001E-3</v>
      </c>
      <c r="AZ434" s="10">
        <v>1.863</v>
      </c>
      <c r="BA434" s="10">
        <v>2.7E-2</v>
      </c>
      <c r="BB434" s="10">
        <v>0.88900000000000001</v>
      </c>
      <c r="BC434" s="10">
        <v>0.02</v>
      </c>
      <c r="BD434" s="10">
        <v>22.702000000000002</v>
      </c>
      <c r="BE434" s="10">
        <v>0.32</v>
      </c>
      <c r="BF434" s="10" t="s">
        <v>121</v>
      </c>
      <c r="BG434" s="10">
        <v>7.0000000000000001E-3</v>
      </c>
      <c r="BH434" s="10">
        <v>4.1390000000000002</v>
      </c>
      <c r="BI434" s="10">
        <v>0.4</v>
      </c>
      <c r="BJ434" s="10">
        <v>6.0000000000000001E-3</v>
      </c>
      <c r="BK434" s="10">
        <v>2E-3</v>
      </c>
      <c r="BL434" s="10" t="s">
        <v>121</v>
      </c>
      <c r="BM434" s="10">
        <v>6.0000000000000001E-3</v>
      </c>
      <c r="BN434" s="10">
        <v>1.425</v>
      </c>
      <c r="BO434" s="10">
        <v>6.9000000000000006E-2</v>
      </c>
      <c r="BP434" s="10">
        <v>44.354999999999997</v>
      </c>
      <c r="BQ434" s="10">
        <v>0.64700000000000002</v>
      </c>
      <c r="BR434" s="10">
        <v>4.2000000000000003E-2</v>
      </c>
      <c r="BS434" s="10">
        <v>2E-3</v>
      </c>
      <c r="BT434" s="10">
        <v>0.66900000000000004</v>
      </c>
      <c r="BU434" s="10">
        <v>8.5000000000000006E-2</v>
      </c>
      <c r="BV434" s="10" t="s">
        <v>121</v>
      </c>
      <c r="BW434" s="10">
        <v>5.8000000000000003E-2</v>
      </c>
      <c r="BX434" s="10" t="s">
        <v>121</v>
      </c>
      <c r="BY434" s="10">
        <v>3.5999999999999997E-2</v>
      </c>
      <c r="BZ434" s="10">
        <v>0.189</v>
      </c>
      <c r="CA434" s="10">
        <v>4.3999999999999997E-2</v>
      </c>
      <c r="CB434" s="10">
        <v>4.7009999999999996</v>
      </c>
      <c r="CC434" s="10">
        <v>2.4489999999999998</v>
      </c>
      <c r="CD434" s="10">
        <v>0.23799999999999999</v>
      </c>
      <c r="CE434" s="10">
        <v>2.1000000000000001E-2</v>
      </c>
      <c r="CF434" s="10" t="s">
        <v>121</v>
      </c>
      <c r="CG434" s="10">
        <v>2E-3</v>
      </c>
      <c r="CH434" s="10" t="s">
        <v>121</v>
      </c>
      <c r="CI434" s="10">
        <v>2E-3</v>
      </c>
      <c r="CJ434" s="10" t="s">
        <v>121</v>
      </c>
      <c r="CK434" s="10">
        <v>0.71099999999999997</v>
      </c>
      <c r="CL434" s="10" t="s">
        <v>121</v>
      </c>
      <c r="CM434" s="10">
        <v>2E-3</v>
      </c>
      <c r="CN434" s="10" t="s">
        <v>121</v>
      </c>
      <c r="CO434" s="10">
        <v>2E-3</v>
      </c>
      <c r="CP434" s="10">
        <v>1.0009999999999999</v>
      </c>
      <c r="CQ434" s="10">
        <v>4.5999999999999999E-2</v>
      </c>
      <c r="CR434" s="10" t="s">
        <v>121</v>
      </c>
      <c r="CS434" s="10">
        <v>2E-3</v>
      </c>
      <c r="CT434" s="10" t="s">
        <v>121</v>
      </c>
      <c r="CU434" s="10">
        <v>20.891999999999999</v>
      </c>
      <c r="CV434" s="10">
        <v>3.2000000000000001E-2</v>
      </c>
      <c r="CW434" s="10">
        <v>1E-3</v>
      </c>
      <c r="CX434" s="10">
        <v>0.24099999999999999</v>
      </c>
      <c r="CY434" s="10">
        <v>3.3000000000000002E-2</v>
      </c>
      <c r="CZ434" s="10" t="s">
        <v>121</v>
      </c>
      <c r="DA434" s="10">
        <v>2E-3</v>
      </c>
      <c r="DB434" s="10" t="s">
        <v>121</v>
      </c>
      <c r="DC434" s="10">
        <v>0.02</v>
      </c>
      <c r="DD434" s="10" t="s">
        <v>121</v>
      </c>
      <c r="DE434" s="10">
        <v>5.7000000000000002E-2</v>
      </c>
      <c r="DF434" s="10">
        <v>6.3410000000000002</v>
      </c>
      <c r="DG434" s="10">
        <v>9.4E-2</v>
      </c>
      <c r="DH434" s="10">
        <v>0.245</v>
      </c>
      <c r="DI434" s="98">
        <v>5.0000000000000001E-3</v>
      </c>
      <c r="DJ434" s="10" t="s">
        <v>121</v>
      </c>
      <c r="DK434" s="10">
        <v>2E-3</v>
      </c>
      <c r="DL434" s="61" t="str">
        <f t="shared" si="7"/>
        <v>Anlieferung 8-20</v>
      </c>
    </row>
    <row r="435" spans="1:132">
      <c r="A435" s="11">
        <v>44595</v>
      </c>
      <c r="B435" s="64" t="s">
        <v>236</v>
      </c>
      <c r="C435" s="25" t="s">
        <v>128</v>
      </c>
      <c r="H435" s="3" t="e">
        <f>((F435)/(E435/100))</f>
        <v>#DIV/0!</v>
      </c>
      <c r="I435" s="4" t="e">
        <f>E435/F435</f>
        <v>#DIV/0!</v>
      </c>
      <c r="J435" s="4" t="e">
        <f>100/G435</f>
        <v>#DIV/0!</v>
      </c>
      <c r="N435" s="37" t="e">
        <f>M435/(K435/100)</f>
        <v>#DIV/0!</v>
      </c>
      <c r="O435" s="37" t="e">
        <f>N435/J435</f>
        <v>#DIV/0!</v>
      </c>
      <c r="P435" s="5" t="e">
        <f>M435/(L435/100)</f>
        <v>#DIV/0!</v>
      </c>
      <c r="Q435" s="5" t="e">
        <f>P435*I435</f>
        <v>#DIV/0!</v>
      </c>
      <c r="U435" s="15" t="e">
        <f>100-(T435-R435)/S435*100</f>
        <v>#DIV/0!</v>
      </c>
      <c r="AB435" s="14" t="e">
        <f>((AE435-AC435)*(1000/AD435))*1000</f>
        <v>#DIV/0!</v>
      </c>
      <c r="AF435" s="7" t="e">
        <f>#REF!*0.8</f>
        <v>#REF!</v>
      </c>
      <c r="AH435" s="8" t="e">
        <f>((AG435)*(H435/100))</f>
        <v>#DIV/0!</v>
      </c>
      <c r="AI435" s="7" t="e">
        <f>AG435/AH435</f>
        <v>#DIV/0!</v>
      </c>
      <c r="AO435" s="68" t="s">
        <v>236</v>
      </c>
      <c r="AP435" s="10" t="s">
        <v>121</v>
      </c>
      <c r="AQ435" s="10">
        <v>5.0000000000000001E-3</v>
      </c>
      <c r="AR435" s="10">
        <v>0.02</v>
      </c>
      <c r="AS435" s="10">
        <v>0.01</v>
      </c>
      <c r="AT435" s="10" t="s">
        <v>121</v>
      </c>
      <c r="AU435" s="10">
        <v>0.01</v>
      </c>
      <c r="AV435" s="10">
        <v>9.2330000000000005</v>
      </c>
      <c r="AW435" s="10">
        <v>0.26600000000000001</v>
      </c>
      <c r="AX435" s="10" t="s">
        <v>121</v>
      </c>
      <c r="AY435" s="10">
        <v>6.0000000000000001E-3</v>
      </c>
      <c r="AZ435" s="10">
        <v>0.14299999999999999</v>
      </c>
      <c r="BA435" s="10">
        <v>6.0000000000000001E-3</v>
      </c>
      <c r="BB435" s="10">
        <v>14.904</v>
      </c>
      <c r="BC435" s="10">
        <v>0.41299999999999998</v>
      </c>
      <c r="BD435" s="10">
        <v>20.195</v>
      </c>
      <c r="BE435" s="10">
        <v>0.45700000000000002</v>
      </c>
      <c r="BF435" s="10" t="s">
        <v>121</v>
      </c>
      <c r="BG435" s="10">
        <v>1.4E-2</v>
      </c>
      <c r="BH435" s="10">
        <v>4.6619999999999999</v>
      </c>
      <c r="BI435" s="10">
        <v>0.5</v>
      </c>
      <c r="BJ435" s="10">
        <v>5.0000000000000001E-3</v>
      </c>
      <c r="BK435" s="10">
        <v>3.0000000000000001E-3</v>
      </c>
      <c r="BL435" s="10" t="s">
        <v>121</v>
      </c>
      <c r="BM435" s="10">
        <v>5.0000000000000001E-3</v>
      </c>
      <c r="BN435" s="10">
        <v>0.107</v>
      </c>
      <c r="BO435" s="10">
        <v>2.7E-2</v>
      </c>
      <c r="BP435" s="10">
        <v>33.783999999999999</v>
      </c>
      <c r="BQ435" s="10">
        <v>0.88600000000000001</v>
      </c>
      <c r="BR435" s="10">
        <v>0.188</v>
      </c>
      <c r="BS435" s="10">
        <v>6.0000000000000001E-3</v>
      </c>
      <c r="BT435" s="10">
        <v>0.57399999999999995</v>
      </c>
      <c r="BU435" s="10">
        <v>9.0999999999999998E-2</v>
      </c>
      <c r="BV435" s="10" t="s">
        <v>121</v>
      </c>
      <c r="BW435" s="10">
        <v>7.4999999999999997E-2</v>
      </c>
      <c r="BX435" s="10" t="s">
        <v>121</v>
      </c>
      <c r="BY435" s="10">
        <v>3.4000000000000002E-2</v>
      </c>
      <c r="BZ435" s="10">
        <v>0.23200000000000001</v>
      </c>
      <c r="CA435" s="10">
        <v>4.9000000000000002E-2</v>
      </c>
      <c r="CB435" s="10">
        <v>8.8879999999999999</v>
      </c>
      <c r="CC435" s="10">
        <v>3.0230000000000001</v>
      </c>
      <c r="CD435" s="10">
        <v>0.16600000000000001</v>
      </c>
      <c r="CE435" s="10">
        <v>1.4E-2</v>
      </c>
      <c r="CF435" s="10" t="s">
        <v>121</v>
      </c>
      <c r="CG435" s="10">
        <v>6.0000000000000001E-3</v>
      </c>
      <c r="CH435" s="10" t="s">
        <v>121</v>
      </c>
      <c r="CI435" s="10">
        <v>2E-3</v>
      </c>
      <c r="CJ435" s="10" t="s">
        <v>121</v>
      </c>
      <c r="CK435" s="10">
        <v>0.877</v>
      </c>
      <c r="CL435" s="10" t="s">
        <v>121</v>
      </c>
      <c r="CM435" s="10">
        <v>2E-3</v>
      </c>
      <c r="CN435" s="10">
        <v>3.0000000000000001E-3</v>
      </c>
      <c r="CO435" s="10">
        <v>1E-3</v>
      </c>
      <c r="CP435" s="10">
        <v>1.0760000000000001</v>
      </c>
      <c r="CQ435" s="10">
        <v>5.1999999999999998E-2</v>
      </c>
      <c r="CR435" s="10" t="s">
        <v>121</v>
      </c>
      <c r="CS435" s="10">
        <v>2E-3</v>
      </c>
      <c r="CT435" s="10" t="s">
        <v>121</v>
      </c>
      <c r="CU435" s="10">
        <v>24.526</v>
      </c>
      <c r="CV435" s="10">
        <v>5.0000000000000001E-3</v>
      </c>
      <c r="CW435" s="10">
        <v>1E-3</v>
      </c>
      <c r="CX435" s="10">
        <v>0.122</v>
      </c>
      <c r="CY435" s="10">
        <v>2.1000000000000001E-2</v>
      </c>
      <c r="CZ435" s="10" t="s">
        <v>121</v>
      </c>
      <c r="DA435" s="10">
        <v>3.0000000000000001E-3</v>
      </c>
      <c r="DB435" s="10" t="s">
        <v>121</v>
      </c>
      <c r="DC435" s="10">
        <v>1.2999999999999999E-2</v>
      </c>
      <c r="DD435" s="10" t="s">
        <v>121</v>
      </c>
      <c r="DE435" s="10">
        <v>2.9000000000000001E-2</v>
      </c>
      <c r="DF435" s="10">
        <v>1.9410000000000001</v>
      </c>
      <c r="DG435" s="10">
        <v>5.7000000000000002E-2</v>
      </c>
      <c r="DH435" s="10">
        <v>3.7290000000000001</v>
      </c>
      <c r="DI435" s="98">
        <v>6.6000000000000003E-2</v>
      </c>
      <c r="DJ435" s="10" t="s">
        <v>121</v>
      </c>
      <c r="DK435" s="10">
        <v>2E-3</v>
      </c>
      <c r="DL435" s="61" t="str">
        <f t="shared" ref="DL435:DL495" si="8">AO439</f>
        <v>Anlieferung 8-21</v>
      </c>
    </row>
    <row r="436" spans="1:132">
      <c r="A436" s="11">
        <v>44595</v>
      </c>
      <c r="B436" s="64" t="s">
        <v>237</v>
      </c>
      <c r="C436" s="25" t="s">
        <v>128</v>
      </c>
      <c r="H436" s="3" t="e">
        <f>((F436)/(E436/100))</f>
        <v>#DIV/0!</v>
      </c>
      <c r="I436" s="4" t="e">
        <f>E436/F436</f>
        <v>#DIV/0!</v>
      </c>
      <c r="J436" s="4" t="e">
        <f>100/G436</f>
        <v>#DIV/0!</v>
      </c>
      <c r="N436" s="37" t="e">
        <f>M436/(K436/100)</f>
        <v>#DIV/0!</v>
      </c>
      <c r="O436" s="37" t="e">
        <f>N436/J436</f>
        <v>#DIV/0!</v>
      </c>
      <c r="P436" s="5" t="e">
        <f>M436/(L436/100)</f>
        <v>#DIV/0!</v>
      </c>
      <c r="Q436" s="5" t="e">
        <f>P436*I436</f>
        <v>#DIV/0!</v>
      </c>
      <c r="U436" s="15" t="e">
        <f>100-(T436-R436)/S436*100</f>
        <v>#DIV/0!</v>
      </c>
      <c r="AB436" s="14" t="e">
        <f>((AE436-AC436)*(1000/AD436))*1000</f>
        <v>#DIV/0!</v>
      </c>
      <c r="AF436" s="7" t="e">
        <f>#REF!*0.8</f>
        <v>#REF!</v>
      </c>
      <c r="AH436" s="8" t="e">
        <f>((AG436)*(H436/100))</f>
        <v>#DIV/0!</v>
      </c>
      <c r="AI436" s="7" t="e">
        <f>AG436/AH436</f>
        <v>#DIV/0!</v>
      </c>
      <c r="AO436" s="68" t="s">
        <v>237</v>
      </c>
      <c r="AP436" s="10" t="s">
        <v>121</v>
      </c>
      <c r="AQ436" s="10">
        <v>3.0000000000000001E-3</v>
      </c>
      <c r="AR436" s="10">
        <v>2.9000000000000001E-2</v>
      </c>
      <c r="AS436" s="10">
        <v>1.0999999999999999E-2</v>
      </c>
      <c r="AT436" s="10" t="s">
        <v>121</v>
      </c>
      <c r="AU436" s="10">
        <v>0.01</v>
      </c>
      <c r="AV436" s="10">
        <v>9.923</v>
      </c>
      <c r="AW436" s="10">
        <v>0.35899999999999999</v>
      </c>
      <c r="AX436" s="10">
        <v>1.0999999999999999E-2</v>
      </c>
      <c r="AY436" s="10">
        <v>4.0000000000000001E-3</v>
      </c>
      <c r="AZ436" s="10">
        <v>0.97699999999999998</v>
      </c>
      <c r="BA436" s="10">
        <v>1.9E-2</v>
      </c>
      <c r="BB436" s="10">
        <v>2.069</v>
      </c>
      <c r="BC436" s="10">
        <v>4.5999999999999999E-2</v>
      </c>
      <c r="BD436" s="10">
        <v>8.7810000000000006</v>
      </c>
      <c r="BE436" s="10">
        <v>0.182</v>
      </c>
      <c r="BF436" s="10" t="s">
        <v>121</v>
      </c>
      <c r="BG436" s="10">
        <v>1.0999999999999999E-2</v>
      </c>
      <c r="BH436" s="10">
        <v>2.419</v>
      </c>
      <c r="BI436" s="10">
        <v>0.40100000000000002</v>
      </c>
      <c r="BJ436" s="10" t="s">
        <v>121</v>
      </c>
      <c r="BK436" s="10">
        <v>3.0000000000000001E-3</v>
      </c>
      <c r="BL436" s="10" t="s">
        <v>121</v>
      </c>
      <c r="BM436" s="10">
        <v>4.0000000000000001E-3</v>
      </c>
      <c r="BN436" s="10">
        <v>6.4470000000000001</v>
      </c>
      <c r="BO436" s="10">
        <v>0.38500000000000001</v>
      </c>
      <c r="BP436" s="10">
        <v>50.508000000000003</v>
      </c>
      <c r="BQ436" s="10">
        <v>0.77100000000000002</v>
      </c>
      <c r="BR436" s="10">
        <v>1.2E-2</v>
      </c>
      <c r="BS436" s="10">
        <v>2E-3</v>
      </c>
      <c r="BT436" s="10">
        <v>0.81100000000000005</v>
      </c>
      <c r="BU436" s="10">
        <v>8.2000000000000003E-2</v>
      </c>
      <c r="BV436" s="10" t="s">
        <v>121</v>
      </c>
      <c r="BW436" s="10">
        <v>0.1</v>
      </c>
      <c r="BX436" s="10" t="s">
        <v>121</v>
      </c>
      <c r="BY436" s="10">
        <v>2.9000000000000001E-2</v>
      </c>
      <c r="BZ436" s="10">
        <v>0.83799999999999997</v>
      </c>
      <c r="CA436" s="10">
        <v>6.2E-2</v>
      </c>
      <c r="CB436" s="10">
        <v>7.2530000000000001</v>
      </c>
      <c r="CC436" s="10">
        <v>2.504</v>
      </c>
      <c r="CD436" s="10">
        <v>0.14399999999999999</v>
      </c>
      <c r="CE436" s="10">
        <v>2.1000000000000001E-2</v>
      </c>
      <c r="CF436" s="10" t="s">
        <v>121</v>
      </c>
      <c r="CG436" s="10">
        <v>8.0000000000000002E-3</v>
      </c>
      <c r="CH436" s="10">
        <v>6.0000000000000001E-3</v>
      </c>
      <c r="CI436" s="10">
        <v>1E-3</v>
      </c>
      <c r="CJ436" s="10" t="s">
        <v>121</v>
      </c>
      <c r="CK436" s="10">
        <v>1.1180000000000001</v>
      </c>
      <c r="CL436" s="10" t="s">
        <v>121</v>
      </c>
      <c r="CM436" s="10">
        <v>2E-3</v>
      </c>
      <c r="CN436" s="10">
        <v>3.0000000000000001E-3</v>
      </c>
      <c r="CO436" s="10">
        <v>1E-3</v>
      </c>
      <c r="CP436" s="10">
        <v>0.58799999999999997</v>
      </c>
      <c r="CQ436" s="10">
        <v>5.5E-2</v>
      </c>
      <c r="CR436" s="10" t="s">
        <v>121</v>
      </c>
      <c r="CS436" s="10">
        <v>2E-3</v>
      </c>
      <c r="CT436" s="10" t="s">
        <v>121</v>
      </c>
      <c r="CU436" s="10">
        <v>30.611000000000001</v>
      </c>
      <c r="CV436" s="10">
        <v>0.14299999999999999</v>
      </c>
      <c r="CW436" s="10">
        <v>4.0000000000000001E-3</v>
      </c>
      <c r="CX436" s="10">
        <v>1.4630000000000001</v>
      </c>
      <c r="CY436" s="10">
        <v>5.6000000000000001E-2</v>
      </c>
      <c r="CZ436" s="10" t="s">
        <v>121</v>
      </c>
      <c r="DA436" s="10">
        <v>2E-3</v>
      </c>
      <c r="DB436" s="10" t="s">
        <v>121</v>
      </c>
      <c r="DC436" s="10">
        <v>2.5000000000000001E-2</v>
      </c>
      <c r="DD436" s="10" t="s">
        <v>121</v>
      </c>
      <c r="DE436" s="10">
        <v>0.02</v>
      </c>
      <c r="DF436" s="10">
        <v>0.54600000000000004</v>
      </c>
      <c r="DG436" s="10">
        <v>1.6E-2</v>
      </c>
      <c r="DH436" s="10">
        <v>7.0270000000000001</v>
      </c>
      <c r="DI436" s="98">
        <v>0.13</v>
      </c>
      <c r="DJ436" s="10" t="s">
        <v>121</v>
      </c>
      <c r="DK436" s="10">
        <v>2E-3</v>
      </c>
      <c r="DL436" s="61" t="str">
        <f t="shared" si="8"/>
        <v>Anlieferung 8-22</v>
      </c>
    </row>
    <row r="437" spans="1:132">
      <c r="A437" s="11">
        <v>44595</v>
      </c>
      <c r="B437" s="64" t="s">
        <v>238</v>
      </c>
      <c r="C437" s="25" t="s">
        <v>128</v>
      </c>
      <c r="H437" s="3" t="e">
        <f>((F437)/(E437/100))</f>
        <v>#DIV/0!</v>
      </c>
      <c r="I437" s="4" t="e">
        <f>E437/F437</f>
        <v>#DIV/0!</v>
      </c>
      <c r="J437" s="4" t="e">
        <f>100/G437</f>
        <v>#DIV/0!</v>
      </c>
      <c r="N437" s="37" t="e">
        <f>M437/(K437/100)</f>
        <v>#DIV/0!</v>
      </c>
      <c r="O437" s="37" t="e">
        <f>N437/J437</f>
        <v>#DIV/0!</v>
      </c>
      <c r="P437" s="5" t="e">
        <f>M437/(L437/100)</f>
        <v>#DIV/0!</v>
      </c>
      <c r="Q437" s="5" t="e">
        <f>P437*I437</f>
        <v>#DIV/0!</v>
      </c>
      <c r="U437" s="15" t="e">
        <f>100-(T437-R437)/S437*100</f>
        <v>#DIV/0!</v>
      </c>
      <c r="AB437" s="14" t="e">
        <f>((AE437-AC437)*(1000/AD437))*1000</f>
        <v>#DIV/0!</v>
      </c>
      <c r="AF437" s="7" t="e">
        <f>#REF!*0.8</f>
        <v>#REF!</v>
      </c>
      <c r="AH437" s="8" t="e">
        <f>((AG437)*(H437/100))</f>
        <v>#DIV/0!</v>
      </c>
      <c r="AI437" s="7" t="e">
        <f>AG437/AH437</f>
        <v>#DIV/0!</v>
      </c>
      <c r="AO437" s="68" t="s">
        <v>238</v>
      </c>
      <c r="AP437" s="10" t="s">
        <v>121</v>
      </c>
      <c r="AQ437" s="10">
        <v>3.0000000000000001E-3</v>
      </c>
      <c r="AR437" s="10">
        <v>0.115</v>
      </c>
      <c r="AS437" s="10">
        <v>0.01</v>
      </c>
      <c r="AT437" s="10">
        <v>5.1999999999999998E-2</v>
      </c>
      <c r="AU437" s="10">
        <v>5.0000000000000001E-3</v>
      </c>
      <c r="AV437" s="10">
        <v>0.85299999999999998</v>
      </c>
      <c r="AW437" s="10">
        <v>1.7000000000000001E-2</v>
      </c>
      <c r="AX437" s="10" t="s">
        <v>121</v>
      </c>
      <c r="AY437" s="10">
        <v>4.0000000000000001E-3</v>
      </c>
      <c r="AZ437" s="10">
        <v>0.63100000000000001</v>
      </c>
      <c r="BA437" s="10">
        <v>1.4999999999999999E-2</v>
      </c>
      <c r="BB437" s="10">
        <v>0.35799999999999998</v>
      </c>
      <c r="BC437" s="10">
        <v>1.2E-2</v>
      </c>
      <c r="BD437" s="10">
        <v>53.645000000000003</v>
      </c>
      <c r="BE437" s="10">
        <v>0.71899999999999997</v>
      </c>
      <c r="BF437" s="10" t="s">
        <v>121</v>
      </c>
      <c r="BG437" s="10">
        <v>1.4999999999999999E-2</v>
      </c>
      <c r="BH437" s="10">
        <v>2.0110000000000001</v>
      </c>
      <c r="BI437" s="10">
        <v>0.30399999999999999</v>
      </c>
      <c r="BJ437" s="10">
        <v>1.0999999999999999E-2</v>
      </c>
      <c r="BK437" s="10">
        <v>2E-3</v>
      </c>
      <c r="BL437" s="10" t="s">
        <v>121</v>
      </c>
      <c r="BM437" s="10">
        <v>3.0000000000000001E-3</v>
      </c>
      <c r="BN437" s="10">
        <v>0.52400000000000002</v>
      </c>
      <c r="BO437" s="10">
        <v>2.1000000000000001E-2</v>
      </c>
      <c r="BP437" s="10">
        <v>39.107999999999997</v>
      </c>
      <c r="BQ437" s="10">
        <v>0.53400000000000003</v>
      </c>
      <c r="BR437" s="10">
        <v>8.0000000000000002E-3</v>
      </c>
      <c r="BS437" s="10">
        <v>1E-3</v>
      </c>
      <c r="BT437" s="10">
        <v>1.1910000000000001</v>
      </c>
      <c r="BU437" s="10">
        <v>8.5000000000000006E-2</v>
      </c>
      <c r="BV437" s="10">
        <v>0.10299999999999999</v>
      </c>
      <c r="BW437" s="10">
        <v>2.3E-2</v>
      </c>
      <c r="BX437" s="10" t="s">
        <v>121</v>
      </c>
      <c r="BY437" s="10">
        <v>4.3999999999999997E-2</v>
      </c>
      <c r="BZ437" s="10">
        <v>0.115</v>
      </c>
      <c r="CA437" s="10">
        <v>3.5000000000000003E-2</v>
      </c>
      <c r="CB437" s="10" t="s">
        <v>121</v>
      </c>
      <c r="CC437" s="10">
        <v>4.2080000000000002</v>
      </c>
      <c r="CD437" s="10">
        <v>0.34200000000000003</v>
      </c>
      <c r="CE437" s="10">
        <v>1.6E-2</v>
      </c>
      <c r="CF437" s="10">
        <v>6.7000000000000004E-2</v>
      </c>
      <c r="CG437" s="10">
        <v>2E-3</v>
      </c>
      <c r="CH437" s="10">
        <v>1.2E-2</v>
      </c>
      <c r="CI437" s="10">
        <v>1E-3</v>
      </c>
      <c r="CJ437" s="10" t="s">
        <v>121</v>
      </c>
      <c r="CK437" s="10">
        <v>0.499</v>
      </c>
      <c r="CL437" s="10" t="s">
        <v>121</v>
      </c>
      <c r="CM437" s="10">
        <v>2E-3</v>
      </c>
      <c r="CN437" s="10" t="s">
        <v>121</v>
      </c>
      <c r="CO437" s="10">
        <v>2E-3</v>
      </c>
      <c r="CP437" s="10">
        <v>0.16400000000000001</v>
      </c>
      <c r="CQ437" s="10">
        <v>1.4E-2</v>
      </c>
      <c r="CR437" s="10" t="s">
        <v>121</v>
      </c>
      <c r="CS437" s="10">
        <v>2E-3</v>
      </c>
      <c r="CT437" s="10" t="s">
        <v>121</v>
      </c>
      <c r="CU437" s="10">
        <v>14.397</v>
      </c>
      <c r="CV437" s="10">
        <v>6.0000000000000001E-3</v>
      </c>
      <c r="CW437" s="10">
        <v>1E-3</v>
      </c>
      <c r="CX437" s="10">
        <v>0.189</v>
      </c>
      <c r="CY437" s="10">
        <v>2.1999999999999999E-2</v>
      </c>
      <c r="CZ437" s="10">
        <v>2E-3</v>
      </c>
      <c r="DA437" s="10">
        <v>1E-3</v>
      </c>
      <c r="DB437" s="10">
        <v>4.2000000000000003E-2</v>
      </c>
      <c r="DC437" s="10">
        <v>0.01</v>
      </c>
      <c r="DD437" s="10">
        <v>6.0999999999999999E-2</v>
      </c>
      <c r="DE437" s="10">
        <v>1.2999999999999999E-2</v>
      </c>
      <c r="DF437" s="10">
        <v>0.30499999999999999</v>
      </c>
      <c r="DG437" s="10">
        <v>0.01</v>
      </c>
      <c r="DH437" s="10">
        <v>7.1999999999999995E-2</v>
      </c>
      <c r="DI437" s="98">
        <v>2E-3</v>
      </c>
      <c r="DJ437" s="10" t="s">
        <v>121</v>
      </c>
      <c r="DK437" s="10">
        <v>2E-3</v>
      </c>
      <c r="DL437" s="61" t="str">
        <f t="shared" ref="DL437:DL445" si="9">AO441</f>
        <v>TZ 2.1</v>
      </c>
    </row>
    <row r="438" spans="1:132">
      <c r="A438" s="11">
        <v>44595</v>
      </c>
      <c r="B438" s="64" t="s">
        <v>239</v>
      </c>
      <c r="C438" s="25" t="s">
        <v>128</v>
      </c>
      <c r="H438" s="3" t="e">
        <f>((F438)/(E438/100))</f>
        <v>#DIV/0!</v>
      </c>
      <c r="I438" s="4" t="e">
        <f>E438/F438</f>
        <v>#DIV/0!</v>
      </c>
      <c r="J438" s="4" t="e">
        <f>100/G438</f>
        <v>#DIV/0!</v>
      </c>
      <c r="N438" s="37" t="e">
        <f>M438/(K438/100)</f>
        <v>#DIV/0!</v>
      </c>
      <c r="O438" s="37" t="e">
        <f>N438/J438</f>
        <v>#DIV/0!</v>
      </c>
      <c r="P438" s="5" t="e">
        <f>M438/(L438/100)</f>
        <v>#DIV/0!</v>
      </c>
      <c r="Q438" s="5" t="e">
        <f>P438*I438</f>
        <v>#DIV/0!</v>
      </c>
      <c r="U438" s="15" t="e">
        <f>100-(T438-R438)/S438*100</f>
        <v>#DIV/0!</v>
      </c>
      <c r="AB438" s="14" t="e">
        <f>((AE438-AC438)*(1000/AD438))*1000</f>
        <v>#DIV/0!</v>
      </c>
      <c r="AF438" s="7" t="e">
        <f>#REF!*0.8</f>
        <v>#REF!</v>
      </c>
      <c r="AH438" s="8" t="e">
        <f>((AG438)*(H438/100))</f>
        <v>#DIV/0!</v>
      </c>
      <c r="AI438" s="7" t="e">
        <f>AG438/AH438</f>
        <v>#DIV/0!</v>
      </c>
      <c r="AO438" s="68" t="s">
        <v>239</v>
      </c>
      <c r="AP438" s="10" t="s">
        <v>121</v>
      </c>
      <c r="AQ438" s="10">
        <v>4.0000000000000001E-3</v>
      </c>
      <c r="AR438" s="10">
        <v>0.129</v>
      </c>
      <c r="AS438" s="10">
        <v>1.2E-2</v>
      </c>
      <c r="AT438" s="10">
        <v>5.1999999999999998E-2</v>
      </c>
      <c r="AU438" s="10">
        <v>5.0000000000000001E-3</v>
      </c>
      <c r="AV438" s="10">
        <v>8.5999999999999993E-2</v>
      </c>
      <c r="AW438" s="10">
        <v>5.0000000000000001E-3</v>
      </c>
      <c r="AX438" s="10" t="s">
        <v>121</v>
      </c>
      <c r="AY438" s="10">
        <v>2E-3</v>
      </c>
      <c r="AZ438" s="10">
        <v>0.57499999999999996</v>
      </c>
      <c r="BA438" s="10">
        <v>1.4E-2</v>
      </c>
      <c r="BB438" s="10">
        <v>0.33100000000000002</v>
      </c>
      <c r="BC438" s="10">
        <v>1.2999999999999999E-2</v>
      </c>
      <c r="BD438" s="10">
        <v>64.25</v>
      </c>
      <c r="BE438" s="10">
        <v>0.63400000000000001</v>
      </c>
      <c r="BF438" s="10" t="s">
        <v>121</v>
      </c>
      <c r="BG438" s="10">
        <v>2.4E-2</v>
      </c>
      <c r="BH438" s="10">
        <v>1.6539999999999999</v>
      </c>
      <c r="BI438" s="10">
        <v>0.27900000000000003</v>
      </c>
      <c r="BJ438" s="10">
        <v>1.0999999999999999E-2</v>
      </c>
      <c r="BK438" s="10">
        <v>2E-3</v>
      </c>
      <c r="BL438" s="10" t="s">
        <v>121</v>
      </c>
      <c r="BM438" s="10">
        <v>5.0000000000000001E-3</v>
      </c>
      <c r="BN438" s="10">
        <v>0.123</v>
      </c>
      <c r="BO438" s="10">
        <v>1.4999999999999999E-2</v>
      </c>
      <c r="BP438" s="10">
        <v>29.16</v>
      </c>
      <c r="BQ438" s="10">
        <v>0.64900000000000002</v>
      </c>
      <c r="BR438" s="10">
        <v>3.0000000000000001E-3</v>
      </c>
      <c r="BS438" s="10">
        <v>1E-3</v>
      </c>
      <c r="BT438" s="10">
        <v>0.70099999999999996</v>
      </c>
      <c r="BU438" s="10">
        <v>7.0999999999999994E-2</v>
      </c>
      <c r="BV438" s="10">
        <v>7.3999999999999996E-2</v>
      </c>
      <c r="BW438" s="10">
        <v>3.0000000000000001E-3</v>
      </c>
      <c r="BX438" s="10" t="s">
        <v>121</v>
      </c>
      <c r="BY438" s="10">
        <v>0.05</v>
      </c>
      <c r="BZ438" s="10" t="s">
        <v>121</v>
      </c>
      <c r="CA438" s="10">
        <v>7.4999999999999997E-2</v>
      </c>
      <c r="CB438" s="10" t="s">
        <v>121</v>
      </c>
      <c r="CC438" s="10">
        <v>5.2480000000000002</v>
      </c>
      <c r="CD438" s="10">
        <v>0.36199999999999999</v>
      </c>
      <c r="CE438" s="10">
        <v>1.7000000000000001E-2</v>
      </c>
      <c r="CF438" s="10">
        <v>8.8999999999999996E-2</v>
      </c>
      <c r="CG438" s="10">
        <v>2E-3</v>
      </c>
      <c r="CH438" s="10">
        <v>1.7999999999999999E-2</v>
      </c>
      <c r="CI438" s="10">
        <v>1E-3</v>
      </c>
      <c r="CJ438" s="10">
        <v>0.108</v>
      </c>
      <c r="CK438" s="10">
        <v>1.0999999999999999E-2</v>
      </c>
      <c r="CL438" s="10" t="s">
        <v>121</v>
      </c>
      <c r="CM438" s="10">
        <v>2E-3</v>
      </c>
      <c r="CN438" s="10" t="s">
        <v>121</v>
      </c>
      <c r="CO438" s="10">
        <v>2E-3</v>
      </c>
      <c r="CP438" s="10">
        <v>0.14699999999999999</v>
      </c>
      <c r="CQ438" s="10">
        <v>4.0000000000000001E-3</v>
      </c>
      <c r="CR438" s="10" t="s">
        <v>121</v>
      </c>
      <c r="CS438" s="10">
        <v>2E-3</v>
      </c>
      <c r="CT438" s="10">
        <v>1.7569999999999999</v>
      </c>
      <c r="CU438" s="10">
        <v>5.5E-2</v>
      </c>
      <c r="CV438" s="10">
        <v>2E-3</v>
      </c>
      <c r="CW438" s="10">
        <v>1E-3</v>
      </c>
      <c r="CX438" s="10">
        <v>8.3000000000000004E-2</v>
      </c>
      <c r="CY438" s="10">
        <v>1.9E-2</v>
      </c>
      <c r="CZ438" s="10" t="s">
        <v>121</v>
      </c>
      <c r="DA438" s="10">
        <v>2E-3</v>
      </c>
      <c r="DB438" s="10">
        <v>4.9000000000000002E-2</v>
      </c>
      <c r="DC438" s="10">
        <v>0.01</v>
      </c>
      <c r="DD438" s="10">
        <v>8.5000000000000006E-2</v>
      </c>
      <c r="DE438" s="10">
        <v>1.4E-2</v>
      </c>
      <c r="DF438" s="10">
        <v>0.113</v>
      </c>
      <c r="DG438" s="10">
        <v>7.0000000000000001E-3</v>
      </c>
      <c r="DH438" s="10">
        <v>1.2999999999999999E-2</v>
      </c>
      <c r="DI438" s="98">
        <v>1E-3</v>
      </c>
      <c r="DJ438" s="10" t="s">
        <v>121</v>
      </c>
      <c r="DK438" s="10">
        <v>2E-3</v>
      </c>
      <c r="DL438" s="61" t="str">
        <f t="shared" si="9"/>
        <v>TZ 2.2</v>
      </c>
    </row>
    <row r="439" spans="1:132">
      <c r="A439" s="11">
        <v>44595</v>
      </c>
      <c r="B439" s="64" t="s">
        <v>240</v>
      </c>
      <c r="C439" s="25" t="s">
        <v>128</v>
      </c>
      <c r="H439" s="3" t="e">
        <f>((F439)/(E439/100))</f>
        <v>#DIV/0!</v>
      </c>
      <c r="I439" s="4" t="e">
        <f>E439/F439</f>
        <v>#DIV/0!</v>
      </c>
      <c r="J439" s="4" t="e">
        <f>100/G439</f>
        <v>#DIV/0!</v>
      </c>
      <c r="N439" s="37" t="e">
        <f>M439/(K439/100)</f>
        <v>#DIV/0!</v>
      </c>
      <c r="O439" s="37" t="e">
        <f>N439/J439</f>
        <v>#DIV/0!</v>
      </c>
      <c r="P439" s="5" t="e">
        <f>M439/(L439/100)</f>
        <v>#DIV/0!</v>
      </c>
      <c r="Q439" s="5" t="e">
        <f>P439*I439</f>
        <v>#DIV/0!</v>
      </c>
      <c r="U439" s="15" t="e">
        <f>100-(T439-R439)/S439*100</f>
        <v>#DIV/0!</v>
      </c>
      <c r="AB439" s="14" t="e">
        <f>((AE439-AC439)*(1000/AD439))*1000</f>
        <v>#DIV/0!</v>
      </c>
      <c r="AF439" s="7" t="e">
        <f>#REF!*0.8</f>
        <v>#REF!</v>
      </c>
      <c r="AH439" s="8" t="e">
        <f>((AG439)*(H439/100))</f>
        <v>#DIV/0!</v>
      </c>
      <c r="AI439" s="7" t="e">
        <f>AG439/AH439</f>
        <v>#DIV/0!</v>
      </c>
      <c r="AO439" s="68" t="s">
        <v>240</v>
      </c>
      <c r="AP439" s="10">
        <v>4.0000000000000001E-3</v>
      </c>
      <c r="AQ439" s="10">
        <v>2E-3</v>
      </c>
      <c r="AR439" s="10">
        <v>0.123</v>
      </c>
      <c r="AS439" s="10">
        <v>0.01</v>
      </c>
      <c r="AT439" s="10">
        <v>8.1000000000000003E-2</v>
      </c>
      <c r="AU439" s="10">
        <v>5.0000000000000001E-3</v>
      </c>
      <c r="AV439" s="10">
        <v>0.188</v>
      </c>
      <c r="AW439" s="10">
        <v>6.0000000000000001E-3</v>
      </c>
      <c r="AX439" s="10" t="s">
        <v>121</v>
      </c>
      <c r="AY439" s="10">
        <v>2E-3</v>
      </c>
      <c r="AZ439" s="10">
        <v>0.54600000000000004</v>
      </c>
      <c r="BA439" s="10">
        <v>1.2E-2</v>
      </c>
      <c r="BB439" s="10">
        <v>0.312</v>
      </c>
      <c r="BC439" s="10">
        <v>1.0999999999999999E-2</v>
      </c>
      <c r="BD439" s="10">
        <v>52.621000000000002</v>
      </c>
      <c r="BE439" s="10">
        <v>0.44</v>
      </c>
      <c r="BF439" s="10" t="s">
        <v>121</v>
      </c>
      <c r="BG439" s="10">
        <v>1.7999999999999999E-2</v>
      </c>
      <c r="BH439" s="10">
        <v>1.792</v>
      </c>
      <c r="BI439" s="10">
        <v>0.247</v>
      </c>
      <c r="BJ439" s="10">
        <v>4.0000000000000001E-3</v>
      </c>
      <c r="BK439" s="10">
        <v>2E-3</v>
      </c>
      <c r="BL439" s="10" t="s">
        <v>121</v>
      </c>
      <c r="BM439" s="10">
        <v>4.0000000000000001E-3</v>
      </c>
      <c r="BN439" s="10">
        <v>0.19700000000000001</v>
      </c>
      <c r="BO439" s="10">
        <v>1.4999999999999999E-2</v>
      </c>
      <c r="BP439" s="10">
        <v>36.258000000000003</v>
      </c>
      <c r="BQ439" s="10">
        <v>0.53700000000000003</v>
      </c>
      <c r="BR439" s="10">
        <v>4.0000000000000001E-3</v>
      </c>
      <c r="BS439" s="10">
        <v>1E-3</v>
      </c>
      <c r="BT439" s="10">
        <v>1.0089999999999999</v>
      </c>
      <c r="BU439" s="10">
        <v>7.8E-2</v>
      </c>
      <c r="BV439" s="10">
        <v>0.105</v>
      </c>
      <c r="BW439" s="10">
        <v>3.0000000000000001E-3</v>
      </c>
      <c r="BX439" s="10" t="s">
        <v>121</v>
      </c>
      <c r="BY439" s="10">
        <v>4.2999999999999997E-2</v>
      </c>
      <c r="BZ439" s="10">
        <v>0.125</v>
      </c>
      <c r="CA439" s="10">
        <v>3.5999999999999997E-2</v>
      </c>
      <c r="CB439" s="10">
        <v>3.129</v>
      </c>
      <c r="CC439" s="10">
        <v>1.8009999999999999</v>
      </c>
      <c r="CD439" s="10">
        <v>0.35299999999999998</v>
      </c>
      <c r="CE439" s="10">
        <v>1.4999999999999999E-2</v>
      </c>
      <c r="CF439" s="10">
        <v>6.7000000000000004E-2</v>
      </c>
      <c r="CG439" s="10">
        <v>2E-3</v>
      </c>
      <c r="CH439" s="10">
        <v>1.2999999999999999E-2</v>
      </c>
      <c r="CI439" s="10">
        <v>1E-3</v>
      </c>
      <c r="CJ439" s="10">
        <v>8.3000000000000004E-2</v>
      </c>
      <c r="CK439" s="10">
        <v>0.01</v>
      </c>
      <c r="CL439" s="10" t="s">
        <v>121</v>
      </c>
      <c r="CM439" s="10">
        <v>2E-3</v>
      </c>
      <c r="CN439" s="10" t="s">
        <v>121</v>
      </c>
      <c r="CO439" s="10">
        <v>2E-3</v>
      </c>
      <c r="CP439" s="10">
        <v>0.14799999999999999</v>
      </c>
      <c r="CQ439" s="10">
        <v>4.0000000000000001E-3</v>
      </c>
      <c r="CR439" s="10" t="s">
        <v>121</v>
      </c>
      <c r="CS439" s="10">
        <v>2E-3</v>
      </c>
      <c r="CT439" s="10">
        <v>2.2669999999999999</v>
      </c>
      <c r="CU439" s="10">
        <v>5.8999999999999997E-2</v>
      </c>
      <c r="CV439" s="10">
        <v>5.0000000000000001E-3</v>
      </c>
      <c r="CW439" s="10">
        <v>1E-3</v>
      </c>
      <c r="CX439" s="10">
        <v>0.19500000000000001</v>
      </c>
      <c r="CY439" s="10">
        <v>2.1000000000000001E-2</v>
      </c>
      <c r="CZ439" s="10" t="s">
        <v>121</v>
      </c>
      <c r="DA439" s="10">
        <v>2E-3</v>
      </c>
      <c r="DB439" s="10">
        <v>4.1000000000000002E-2</v>
      </c>
      <c r="DC439" s="10">
        <v>8.9999999999999993E-3</v>
      </c>
      <c r="DD439" s="10">
        <v>4.8000000000000001E-2</v>
      </c>
      <c r="DE439" s="10">
        <v>1.2E-2</v>
      </c>
      <c r="DF439" s="10">
        <v>0.23400000000000001</v>
      </c>
      <c r="DG439" s="10">
        <v>8.0000000000000002E-3</v>
      </c>
      <c r="DH439" s="10">
        <v>3.1E-2</v>
      </c>
      <c r="DI439" s="98">
        <v>1E-3</v>
      </c>
      <c r="DJ439" s="10" t="s">
        <v>121</v>
      </c>
      <c r="DK439" s="10">
        <v>2E-3</v>
      </c>
      <c r="DL439" s="61" t="str">
        <f t="shared" si="9"/>
        <v>TZ 2.3</v>
      </c>
    </row>
    <row r="440" spans="1:132">
      <c r="A440" s="11">
        <v>44595</v>
      </c>
      <c r="B440" s="64" t="s">
        <v>241</v>
      </c>
      <c r="C440" s="25"/>
      <c r="H440" s="3" t="e">
        <f>((F440)/(E440/100))</f>
        <v>#DIV/0!</v>
      </c>
      <c r="I440" s="4" t="e">
        <f>E440/F440</f>
        <v>#DIV/0!</v>
      </c>
      <c r="J440" s="4" t="e">
        <f>100/G440</f>
        <v>#DIV/0!</v>
      </c>
      <c r="N440" s="37" t="e">
        <f>M440/(K440/100)</f>
        <v>#DIV/0!</v>
      </c>
      <c r="O440" s="37" t="e">
        <f>N440/J440</f>
        <v>#DIV/0!</v>
      </c>
      <c r="P440" s="5" t="e">
        <f>M440/(L440/100)</f>
        <v>#DIV/0!</v>
      </c>
      <c r="Q440" s="5" t="e">
        <f>P440*I440</f>
        <v>#DIV/0!</v>
      </c>
      <c r="U440" s="15" t="e">
        <f>100-(T440-R440)/S440*100</f>
        <v>#DIV/0!</v>
      </c>
      <c r="AB440" s="14" t="e">
        <f>((AE440-AC440)*(1000/AD440))*1000</f>
        <v>#DIV/0!</v>
      </c>
      <c r="AF440" s="7" t="e">
        <f>#REF!*0.8</f>
        <v>#REF!</v>
      </c>
      <c r="AH440" s="8" t="e">
        <f>((AG440)*(H440/100))</f>
        <v>#DIV/0!</v>
      </c>
      <c r="AI440" s="7" t="e">
        <f>AG440/AH440</f>
        <v>#DIV/0!</v>
      </c>
      <c r="AO440" s="68" t="s">
        <v>241</v>
      </c>
      <c r="AP440" s="10" t="s">
        <v>121</v>
      </c>
      <c r="AQ440" s="10">
        <v>4.0000000000000001E-3</v>
      </c>
      <c r="AR440" s="10">
        <v>0.121</v>
      </c>
      <c r="AS440" s="10">
        <v>0.01</v>
      </c>
      <c r="AT440" s="10">
        <v>0.106</v>
      </c>
      <c r="AU440" s="10">
        <v>5.0000000000000001E-3</v>
      </c>
      <c r="AV440" s="10">
        <v>0.17</v>
      </c>
      <c r="AW440" s="10">
        <v>6.0000000000000001E-3</v>
      </c>
      <c r="AX440" s="10" t="s">
        <v>121</v>
      </c>
      <c r="AY440" s="10">
        <v>2E-3</v>
      </c>
      <c r="AZ440" s="10">
        <v>0.61799999999999999</v>
      </c>
      <c r="BA440" s="10">
        <v>1.2999999999999999E-2</v>
      </c>
      <c r="BB440" s="10">
        <v>0.30499999999999999</v>
      </c>
      <c r="BC440" s="10">
        <v>0.01</v>
      </c>
      <c r="BD440" s="10">
        <v>51.168999999999997</v>
      </c>
      <c r="BE440" s="10">
        <v>0.41899999999999998</v>
      </c>
      <c r="BF440" s="10" t="s">
        <v>121</v>
      </c>
      <c r="BG440" s="10">
        <v>2.1000000000000001E-2</v>
      </c>
      <c r="BH440" s="10">
        <v>2.1579999999999999</v>
      </c>
      <c r="BI440" s="10">
        <v>0.25700000000000001</v>
      </c>
      <c r="BJ440" s="10">
        <v>6.0000000000000001E-3</v>
      </c>
      <c r="BK440" s="10">
        <v>2E-3</v>
      </c>
      <c r="BL440" s="10" t="s">
        <v>121</v>
      </c>
      <c r="BM440" s="10">
        <v>4.0000000000000001E-3</v>
      </c>
      <c r="BN440" s="10">
        <v>0.17399999999999999</v>
      </c>
      <c r="BO440" s="10">
        <v>1.4E-2</v>
      </c>
      <c r="BP440" s="10">
        <v>37.268999999999998</v>
      </c>
      <c r="BQ440" s="10">
        <v>0.51300000000000001</v>
      </c>
      <c r="BR440" s="10">
        <v>5.0000000000000001E-3</v>
      </c>
      <c r="BS440" s="10">
        <v>1E-3</v>
      </c>
      <c r="BT440" s="10">
        <v>1.204</v>
      </c>
      <c r="BU440" s="10">
        <v>8.4000000000000005E-2</v>
      </c>
      <c r="BV440" s="10">
        <v>9.8000000000000004E-2</v>
      </c>
      <c r="BW440" s="10">
        <v>3.0000000000000001E-3</v>
      </c>
      <c r="BX440" s="10" t="s">
        <v>121</v>
      </c>
      <c r="BY440" s="10">
        <v>4.2000000000000003E-2</v>
      </c>
      <c r="BZ440" s="10">
        <v>0.129</v>
      </c>
      <c r="CA440" s="10">
        <v>3.5000000000000003E-2</v>
      </c>
      <c r="CB440" s="10" t="s">
        <v>121</v>
      </c>
      <c r="CC440" s="10">
        <v>2.6640000000000001</v>
      </c>
      <c r="CD440" s="10">
        <v>0.34300000000000003</v>
      </c>
      <c r="CE440" s="10">
        <v>1.4999999999999999E-2</v>
      </c>
      <c r="CF440" s="10">
        <v>6.6000000000000003E-2</v>
      </c>
      <c r="CG440" s="10">
        <v>2E-3</v>
      </c>
      <c r="CH440" s="10">
        <v>1.2999999999999999E-2</v>
      </c>
      <c r="CI440" s="10">
        <v>1E-3</v>
      </c>
      <c r="CJ440" s="10">
        <v>0.104</v>
      </c>
      <c r="CK440" s="10">
        <v>1.0999999999999999E-2</v>
      </c>
      <c r="CL440" s="10" t="s">
        <v>121</v>
      </c>
      <c r="CM440" s="10">
        <v>2E-3</v>
      </c>
      <c r="CN440" s="10" t="s">
        <v>121</v>
      </c>
      <c r="CO440" s="10">
        <v>2E-3</v>
      </c>
      <c r="CP440" s="10">
        <v>0.158</v>
      </c>
      <c r="CQ440" s="10">
        <v>4.0000000000000001E-3</v>
      </c>
      <c r="CR440" s="10" t="s">
        <v>121</v>
      </c>
      <c r="CS440" s="10">
        <v>2E-3</v>
      </c>
      <c r="CT440" s="10">
        <v>2.7909999999999999</v>
      </c>
      <c r="CU440" s="10">
        <v>6.5000000000000002E-2</v>
      </c>
      <c r="CV440" s="10">
        <v>5.0000000000000001E-3</v>
      </c>
      <c r="CW440" s="10">
        <v>1E-3</v>
      </c>
      <c r="CX440" s="10">
        <v>0.32400000000000001</v>
      </c>
      <c r="CY440" s="10">
        <v>2.3E-2</v>
      </c>
      <c r="CZ440" s="10" t="s">
        <v>121</v>
      </c>
      <c r="DA440" s="10">
        <v>2E-3</v>
      </c>
      <c r="DB440" s="10">
        <v>4.8000000000000001E-2</v>
      </c>
      <c r="DC440" s="10">
        <v>0.01</v>
      </c>
      <c r="DD440" s="10">
        <v>4.2000000000000003E-2</v>
      </c>
      <c r="DE440" s="10">
        <v>1.0999999999999999E-2</v>
      </c>
      <c r="DF440" s="10">
        <v>0.24</v>
      </c>
      <c r="DG440" s="10">
        <v>8.0000000000000002E-3</v>
      </c>
      <c r="DH440" s="10">
        <v>0.05</v>
      </c>
      <c r="DI440" s="98">
        <v>1E-3</v>
      </c>
      <c r="DJ440" s="10" t="s">
        <v>121</v>
      </c>
      <c r="DK440" s="10">
        <v>2E-3</v>
      </c>
      <c r="DL440" s="61" t="str">
        <f t="shared" si="9"/>
        <v>TZ 2.4</v>
      </c>
    </row>
    <row r="441" spans="1:132">
      <c r="A441" s="11">
        <v>44595</v>
      </c>
      <c r="B441" s="64"/>
      <c r="C441" s="25" t="s">
        <v>1154</v>
      </c>
      <c r="D441" s="21">
        <v>3</v>
      </c>
      <c r="E441" s="2">
        <v>100</v>
      </c>
      <c r="F441" s="2">
        <v>100</v>
      </c>
      <c r="G441" s="2">
        <v>97</v>
      </c>
      <c r="H441" s="3">
        <f>((F441)/(E441/100))</f>
        <v>100</v>
      </c>
      <c r="I441" s="4">
        <f>E441/F441</f>
        <v>1</v>
      </c>
      <c r="J441" s="4">
        <f>100/G441</f>
        <v>1.0309278350515463</v>
      </c>
      <c r="K441" s="2">
        <v>20</v>
      </c>
      <c r="M441" s="2">
        <f>100.526-99.841</f>
        <v>0.68500000000000227</v>
      </c>
      <c r="N441" s="37">
        <f>M441/(K441/100)</f>
        <v>3.4250000000000114</v>
      </c>
      <c r="O441" s="37">
        <f>N441/J441</f>
        <v>3.3222500000000115</v>
      </c>
      <c r="P441" s="5" t="e">
        <f>M441/(L441/100)</f>
        <v>#DIV/0!</v>
      </c>
      <c r="Q441" s="5" t="e">
        <f>P441*I441</f>
        <v>#DIV/0!</v>
      </c>
      <c r="U441" s="15" t="e">
        <f>100-(T441-R441)/S441*100</f>
        <v>#DIV/0!</v>
      </c>
      <c r="AB441" s="14" t="e">
        <f>((AE441-AC441)*(1000/AD441))*1000</f>
        <v>#DIV/0!</v>
      </c>
      <c r="AF441" s="7" t="e">
        <f>#REF!*0.8</f>
        <v>#REF!</v>
      </c>
      <c r="AH441" s="8">
        <f>((AG441)*(H441/100))</f>
        <v>0</v>
      </c>
      <c r="AI441" s="7" t="e">
        <f>AG441/AH441</f>
        <v>#DIV/0!</v>
      </c>
      <c r="AO441" s="24" t="s">
        <v>1154</v>
      </c>
      <c r="AP441" s="10">
        <v>6.0000000000000001E-3</v>
      </c>
      <c r="AQ441" s="10">
        <v>2E-3</v>
      </c>
      <c r="AR441" s="10">
        <v>5.0999999999999997E-2</v>
      </c>
      <c r="AS441" s="10">
        <v>7.0000000000000001E-3</v>
      </c>
      <c r="AT441" s="10" t="s">
        <v>121</v>
      </c>
      <c r="AU441" s="10">
        <v>5.0000000000000001E-3</v>
      </c>
      <c r="AV441" s="10">
        <v>1.4E-2</v>
      </c>
      <c r="AW441" s="10">
        <v>3.0000000000000001E-3</v>
      </c>
      <c r="AX441" s="10" t="s">
        <v>121</v>
      </c>
      <c r="AY441" s="10">
        <v>2E-3</v>
      </c>
      <c r="AZ441" s="10">
        <v>0.121</v>
      </c>
      <c r="BA441" s="10">
        <v>8.0000000000000002E-3</v>
      </c>
      <c r="BB441" s="10">
        <v>3.7999999999999999E-2</v>
      </c>
      <c r="BC441" s="10">
        <v>4.0000000000000001E-3</v>
      </c>
      <c r="BD441" s="10">
        <v>47.877000000000002</v>
      </c>
      <c r="BE441" s="10">
        <v>0.36899999999999999</v>
      </c>
      <c r="BF441" s="10" t="s">
        <v>121</v>
      </c>
      <c r="BG441" s="10">
        <v>1.9E-2</v>
      </c>
      <c r="BH441" s="10">
        <v>0.58499999999999996</v>
      </c>
      <c r="BI441" s="10">
        <v>0.217</v>
      </c>
      <c r="BJ441" s="10">
        <v>7.0000000000000001E-3</v>
      </c>
      <c r="BK441" s="10">
        <v>2E-3</v>
      </c>
      <c r="BL441" s="10" t="s">
        <v>121</v>
      </c>
      <c r="BM441" s="10">
        <v>2E-3</v>
      </c>
      <c r="BN441" s="10">
        <v>3.9E-2</v>
      </c>
      <c r="BO441" s="10">
        <v>1.2E-2</v>
      </c>
      <c r="BP441" s="10">
        <v>44.468000000000004</v>
      </c>
      <c r="BQ441" s="10">
        <v>0.40799999999999997</v>
      </c>
      <c r="BR441" s="10" t="s">
        <v>121</v>
      </c>
      <c r="BS441" s="10">
        <v>2E-3</v>
      </c>
      <c r="BT441" s="10">
        <v>4.0469999999999997</v>
      </c>
      <c r="BU441" s="10">
        <v>0.14299999999999999</v>
      </c>
      <c r="BV441" s="10">
        <v>0.108</v>
      </c>
      <c r="BW441" s="10">
        <v>3.0000000000000001E-3</v>
      </c>
      <c r="BX441" s="10" t="s">
        <v>121</v>
      </c>
      <c r="BY441" s="10">
        <v>3.9E-2</v>
      </c>
      <c r="BZ441" s="10">
        <v>0.11</v>
      </c>
      <c r="CA441" s="10">
        <v>3.5999999999999997E-2</v>
      </c>
      <c r="CB441" s="10" t="s">
        <v>121</v>
      </c>
      <c r="CC441" s="10">
        <v>2.794</v>
      </c>
      <c r="CD441" s="10">
        <v>0.48599999999999999</v>
      </c>
      <c r="CE441" s="10">
        <v>1.4999999999999999E-2</v>
      </c>
      <c r="CF441" s="10">
        <v>0.02</v>
      </c>
      <c r="CG441" s="10">
        <v>1E-3</v>
      </c>
      <c r="CH441" s="10">
        <v>4.0000000000000001E-3</v>
      </c>
      <c r="CI441" s="10">
        <v>1E-3</v>
      </c>
      <c r="CJ441" s="10">
        <v>4.5999999999999999E-2</v>
      </c>
      <c r="CK441" s="10">
        <v>1.0999999999999999E-2</v>
      </c>
      <c r="CL441" s="10" t="s">
        <v>121</v>
      </c>
      <c r="CM441" s="10">
        <v>2E-3</v>
      </c>
      <c r="CN441" s="10" t="s">
        <v>121</v>
      </c>
      <c r="CO441" s="10">
        <v>2E-3</v>
      </c>
      <c r="CP441" s="10">
        <v>0.184</v>
      </c>
      <c r="CQ441" s="10">
        <v>5.0000000000000001E-3</v>
      </c>
      <c r="CR441" s="10" t="s">
        <v>121</v>
      </c>
      <c r="CS441" s="10">
        <v>2E-3</v>
      </c>
      <c r="CT441" s="10">
        <v>0.53900000000000003</v>
      </c>
      <c r="CU441" s="10">
        <v>3.6999999999999998E-2</v>
      </c>
      <c r="CV441" s="10">
        <v>4.0000000000000001E-3</v>
      </c>
      <c r="CW441" s="10">
        <v>1E-3</v>
      </c>
      <c r="CX441" s="10">
        <v>0.10199999999999999</v>
      </c>
      <c r="CY441" s="10">
        <v>1.7999999999999999E-2</v>
      </c>
      <c r="CZ441" s="10" t="s">
        <v>121</v>
      </c>
      <c r="DA441" s="10">
        <v>2E-3</v>
      </c>
      <c r="DB441" s="10">
        <v>2.1000000000000001E-2</v>
      </c>
      <c r="DC441" s="10">
        <v>8.0000000000000002E-3</v>
      </c>
      <c r="DD441" s="10" t="s">
        <v>121</v>
      </c>
      <c r="DE441" s="10">
        <v>2.5999999999999999E-2</v>
      </c>
      <c r="DF441" s="10">
        <v>1.0980000000000001</v>
      </c>
      <c r="DG441" s="10">
        <v>0.02</v>
      </c>
      <c r="DH441" s="10">
        <v>6.0000000000000001E-3</v>
      </c>
      <c r="DI441" s="98">
        <v>1E-3</v>
      </c>
      <c r="DJ441" s="10" t="s">
        <v>121</v>
      </c>
      <c r="DK441" s="10">
        <v>2E-3</v>
      </c>
      <c r="DL441" s="61" t="str">
        <f t="shared" si="9"/>
        <v>Thyssen 1</v>
      </c>
    </row>
    <row r="442" spans="1:132">
      <c r="A442" s="11">
        <v>44595</v>
      </c>
      <c r="B442" s="64"/>
      <c r="C442" s="25" t="s">
        <v>1155</v>
      </c>
      <c r="D442" s="21">
        <v>3</v>
      </c>
      <c r="E442" s="2">
        <v>100</v>
      </c>
      <c r="F442" s="2">
        <v>100</v>
      </c>
      <c r="G442" s="2">
        <v>97</v>
      </c>
      <c r="H442" s="3">
        <f>((F442)/(E442/100))</f>
        <v>100</v>
      </c>
      <c r="I442" s="4">
        <f>E442/F442</f>
        <v>1</v>
      </c>
      <c r="J442" s="4">
        <f>100/G442</f>
        <v>1.0309278350515463</v>
      </c>
      <c r="K442" s="2">
        <v>20</v>
      </c>
      <c r="M442" s="2">
        <f>101.883-100.748</f>
        <v>1.1349999999999909</v>
      </c>
      <c r="N442" s="37">
        <f>M442/(K442/100)</f>
        <v>5.6749999999999545</v>
      </c>
      <c r="O442" s="37">
        <f>N442/J442</f>
        <v>5.5047499999999561</v>
      </c>
      <c r="P442" s="5" t="e">
        <f>M442/(L442/100)</f>
        <v>#DIV/0!</v>
      </c>
      <c r="Q442" s="5" t="e">
        <f>P442*I442</f>
        <v>#DIV/0!</v>
      </c>
      <c r="U442" s="15" t="e">
        <f>100-(T442-R442)/S442*100</f>
        <v>#DIV/0!</v>
      </c>
      <c r="AB442" s="14" t="e">
        <f>((AE442-AC442)*(1000/AD442))*1000</f>
        <v>#DIV/0!</v>
      </c>
      <c r="AF442" s="7" t="e">
        <f>#REF!*0.8</f>
        <v>#REF!</v>
      </c>
      <c r="AH442" s="8">
        <f>((AG442)*(H442/100))</f>
        <v>0</v>
      </c>
      <c r="AI442" s="7" t="e">
        <f>AG442/AH442</f>
        <v>#DIV/0!</v>
      </c>
      <c r="AO442" s="24" t="s">
        <v>1155</v>
      </c>
      <c r="AP442" s="10">
        <v>8.0000000000000002E-3</v>
      </c>
      <c r="AQ442" s="10">
        <v>2E-3</v>
      </c>
      <c r="AR442" s="10">
        <v>4.8000000000000001E-2</v>
      </c>
      <c r="AS442" s="10">
        <v>7.0000000000000001E-3</v>
      </c>
      <c r="AT442" s="10" t="s">
        <v>121</v>
      </c>
      <c r="AU442" s="10">
        <v>6.0000000000000001E-3</v>
      </c>
      <c r="AV442" s="10">
        <v>1.4999999999999999E-2</v>
      </c>
      <c r="AW442" s="10">
        <v>3.0000000000000001E-3</v>
      </c>
      <c r="AX442" s="10" t="s">
        <v>121</v>
      </c>
      <c r="AY442" s="10">
        <v>2E-3</v>
      </c>
      <c r="AZ442" s="10">
        <v>0.126</v>
      </c>
      <c r="BA442" s="10">
        <v>8.0000000000000002E-3</v>
      </c>
      <c r="BB442" s="10">
        <v>4.5999999999999999E-2</v>
      </c>
      <c r="BC442" s="10">
        <v>5.0000000000000001E-3</v>
      </c>
      <c r="BD442" s="10">
        <v>48.618000000000002</v>
      </c>
      <c r="BE442" s="10">
        <v>0.38100000000000001</v>
      </c>
      <c r="BF442" s="10" t="s">
        <v>121</v>
      </c>
      <c r="BG442" s="10">
        <v>1.9E-2</v>
      </c>
      <c r="BH442" s="10">
        <v>0.66</v>
      </c>
      <c r="BI442" s="10">
        <v>0.22600000000000001</v>
      </c>
      <c r="BJ442" s="10">
        <v>6.0000000000000001E-3</v>
      </c>
      <c r="BK442" s="10">
        <v>2E-3</v>
      </c>
      <c r="BL442" s="10" t="s">
        <v>121</v>
      </c>
      <c r="BM442" s="10">
        <v>3.0000000000000001E-3</v>
      </c>
      <c r="BN442" s="10">
        <v>3.7999999999999999E-2</v>
      </c>
      <c r="BO442" s="10">
        <v>1.0999999999999999E-2</v>
      </c>
      <c r="BP442" s="10">
        <v>43.286000000000001</v>
      </c>
      <c r="BQ442" s="10">
        <v>0.42499999999999999</v>
      </c>
      <c r="BR442" s="10" t="s">
        <v>121</v>
      </c>
      <c r="BS442" s="10">
        <v>2E-3</v>
      </c>
      <c r="BT442" s="10">
        <v>4.2110000000000003</v>
      </c>
      <c r="BU442" s="10">
        <v>0.14199999999999999</v>
      </c>
      <c r="BV442" s="10">
        <v>9.8000000000000004E-2</v>
      </c>
      <c r="BW442" s="10">
        <v>3.0000000000000001E-3</v>
      </c>
      <c r="BX442" s="10" t="s">
        <v>121</v>
      </c>
      <c r="BY442" s="10">
        <v>0.04</v>
      </c>
      <c r="BZ442" s="10">
        <v>0.105</v>
      </c>
      <c r="CA442" s="10">
        <v>3.5000000000000003E-2</v>
      </c>
      <c r="CB442" s="10" t="s">
        <v>121</v>
      </c>
      <c r="CC442" s="10">
        <v>2.8239999999999998</v>
      </c>
      <c r="CD442" s="10">
        <v>0.47899999999999998</v>
      </c>
      <c r="CE442" s="10">
        <v>1.4999999999999999E-2</v>
      </c>
      <c r="CF442" s="10">
        <v>1.7999999999999999E-2</v>
      </c>
      <c r="CG442" s="10">
        <v>1E-3</v>
      </c>
      <c r="CH442" s="10">
        <v>4.0000000000000001E-3</v>
      </c>
      <c r="CI442" s="10">
        <v>1E-3</v>
      </c>
      <c r="CJ442" s="10">
        <v>4.4999999999999998E-2</v>
      </c>
      <c r="CK442" s="10">
        <v>1.0999999999999999E-2</v>
      </c>
      <c r="CL442" s="10" t="s">
        <v>121</v>
      </c>
      <c r="CM442" s="10">
        <v>2E-3</v>
      </c>
      <c r="CN442" s="10" t="s">
        <v>121</v>
      </c>
      <c r="CO442" s="10">
        <v>2E-3</v>
      </c>
      <c r="CP442" s="10">
        <v>0.22800000000000001</v>
      </c>
      <c r="CQ442" s="10">
        <v>5.0000000000000001E-3</v>
      </c>
      <c r="CR442" s="10" t="s">
        <v>121</v>
      </c>
      <c r="CS442" s="10">
        <v>2E-3</v>
      </c>
      <c r="CT442" s="10">
        <v>0.61499999999999999</v>
      </c>
      <c r="CU442" s="10">
        <v>3.9E-2</v>
      </c>
      <c r="CV442" s="10">
        <v>4.0000000000000001E-3</v>
      </c>
      <c r="CW442" s="10">
        <v>1E-3</v>
      </c>
      <c r="CX442" s="10">
        <v>9.7000000000000003E-2</v>
      </c>
      <c r="CY442" s="10">
        <v>1.6E-2</v>
      </c>
      <c r="CZ442" s="10" t="s">
        <v>121</v>
      </c>
      <c r="DA442" s="10">
        <v>2E-3</v>
      </c>
      <c r="DB442" s="10">
        <v>1.6E-2</v>
      </c>
      <c r="DC442" s="10">
        <v>7.0000000000000001E-3</v>
      </c>
      <c r="DD442" s="10" t="s">
        <v>121</v>
      </c>
      <c r="DE442" s="10">
        <v>2.4E-2</v>
      </c>
      <c r="DF442" s="10">
        <v>1.208</v>
      </c>
      <c r="DG442" s="10">
        <v>2.1999999999999999E-2</v>
      </c>
      <c r="DH442" s="10">
        <v>4.0000000000000001E-3</v>
      </c>
      <c r="DI442" s="98">
        <v>1E-3</v>
      </c>
      <c r="DJ442" s="10" t="s">
        <v>121</v>
      </c>
      <c r="DK442" s="10">
        <v>2E-3</v>
      </c>
      <c r="DL442" s="61" t="str">
        <f t="shared" si="9"/>
        <v>Thyssen 2</v>
      </c>
    </row>
    <row r="443" spans="1:132">
      <c r="A443" s="11">
        <v>44595</v>
      </c>
      <c r="B443" s="64"/>
      <c r="C443" s="25" t="s">
        <v>1156</v>
      </c>
      <c r="D443" s="21">
        <v>3</v>
      </c>
      <c r="E443" s="2">
        <v>100</v>
      </c>
      <c r="F443" s="2">
        <v>100</v>
      </c>
      <c r="G443" s="2">
        <v>97</v>
      </c>
      <c r="H443" s="3">
        <f>((F443)/(E443/100))</f>
        <v>100</v>
      </c>
      <c r="I443" s="4">
        <f>E443/F443</f>
        <v>1</v>
      </c>
      <c r="J443" s="4">
        <f>100/G443</f>
        <v>1.0309278350515463</v>
      </c>
      <c r="K443" s="2">
        <v>20</v>
      </c>
      <c r="M443" s="2">
        <f>100.3-99.43</f>
        <v>0.86999999999999034</v>
      </c>
      <c r="N443" s="37">
        <f>M443/(K443/100)</f>
        <v>4.3499999999999517</v>
      </c>
      <c r="O443" s="37">
        <f>N443/J443</f>
        <v>4.2194999999999538</v>
      </c>
      <c r="P443" s="5" t="e">
        <f>M443/(L443/100)</f>
        <v>#DIV/0!</v>
      </c>
      <c r="Q443" s="5" t="e">
        <f>P443*I443</f>
        <v>#DIV/0!</v>
      </c>
      <c r="U443" s="15" t="e">
        <f>100-(T443-R443)/S443*100</f>
        <v>#DIV/0!</v>
      </c>
      <c r="AB443" s="14" t="e">
        <f>((AE443-AC443)*(1000/AD443))*1000</f>
        <v>#DIV/0!</v>
      </c>
      <c r="AF443" s="7" t="e">
        <f>#REF!*0.8</f>
        <v>#REF!</v>
      </c>
      <c r="AH443" s="8">
        <f>((AG443)*(H443/100))</f>
        <v>0</v>
      </c>
      <c r="AI443" s="7" t="e">
        <f>AG443/AH443</f>
        <v>#DIV/0!</v>
      </c>
      <c r="AO443" s="24" t="s">
        <v>1156</v>
      </c>
      <c r="AP443" s="10">
        <v>0.11700000000000001</v>
      </c>
      <c r="AQ443" s="10">
        <v>2E-3</v>
      </c>
      <c r="AR443" s="10" t="s">
        <v>121</v>
      </c>
      <c r="AS443" s="10">
        <v>5.0000000000000001E-3</v>
      </c>
      <c r="AT443" s="10">
        <v>0.04</v>
      </c>
      <c r="AU443" s="10">
        <v>2E-3</v>
      </c>
      <c r="AV443" s="10">
        <v>3.5000000000000003E-2</v>
      </c>
      <c r="AW443" s="10">
        <v>2E-3</v>
      </c>
      <c r="AX443" s="10">
        <v>7.0000000000000001E-3</v>
      </c>
      <c r="AY443" s="10">
        <v>1E-3</v>
      </c>
      <c r="AZ443" s="10">
        <v>1.9E-2</v>
      </c>
      <c r="BA443" s="10">
        <v>2E-3</v>
      </c>
      <c r="BB443" s="10">
        <v>5.3999999999999999E-2</v>
      </c>
      <c r="BC443" s="10">
        <v>2E-3</v>
      </c>
      <c r="BD443" s="10">
        <v>0.38100000000000001</v>
      </c>
      <c r="BE443" s="10">
        <v>8.9999999999999993E-3</v>
      </c>
      <c r="BF443" s="10" t="s">
        <v>121</v>
      </c>
      <c r="BG443" s="10">
        <v>8.9999999999999993E-3</v>
      </c>
      <c r="BH443" s="10" t="s">
        <v>121</v>
      </c>
      <c r="BI443" s="10">
        <v>4.0730000000000004</v>
      </c>
      <c r="BJ443" s="10">
        <v>0.01</v>
      </c>
      <c r="BK443" s="10">
        <v>2E-3</v>
      </c>
      <c r="BL443" s="10" t="s">
        <v>121</v>
      </c>
      <c r="BM443" s="10">
        <v>2E-3</v>
      </c>
      <c r="BN443" s="10">
        <v>4.7E-2</v>
      </c>
      <c r="BO443" s="10">
        <v>7.0000000000000001E-3</v>
      </c>
      <c r="BP443" s="10">
        <v>45.314999999999998</v>
      </c>
      <c r="BQ443" s="10">
        <v>0.219</v>
      </c>
      <c r="BR443" s="10">
        <v>3.0000000000000001E-3</v>
      </c>
      <c r="BS443" s="10">
        <v>1E-3</v>
      </c>
      <c r="BT443" s="10">
        <v>11.112</v>
      </c>
      <c r="BU443" s="10">
        <v>0.123</v>
      </c>
      <c r="BV443" s="10">
        <v>17.452999999999999</v>
      </c>
      <c r="BW443" s="10">
        <v>0.28199999999999997</v>
      </c>
      <c r="BX443" s="10" t="s">
        <v>121</v>
      </c>
      <c r="BY443" s="10">
        <v>4.0000000000000001E-3</v>
      </c>
      <c r="BZ443" s="10">
        <v>5.8570000000000002</v>
      </c>
      <c r="CA443" s="10">
        <v>7.0000000000000007E-2</v>
      </c>
      <c r="CB443" s="10" t="s">
        <v>121</v>
      </c>
      <c r="CC443" s="10">
        <v>19.783000000000001</v>
      </c>
      <c r="CD443" s="10">
        <v>2.1999999999999999E-2</v>
      </c>
      <c r="CE443" s="10">
        <v>4.0000000000000001E-3</v>
      </c>
      <c r="CF443" s="10" t="s">
        <v>121</v>
      </c>
      <c r="CG443" s="10">
        <v>2E-3</v>
      </c>
      <c r="CH443" s="10" t="s">
        <v>121</v>
      </c>
      <c r="CI443" s="10">
        <v>2E-3</v>
      </c>
      <c r="CJ443" s="10" t="s">
        <v>121</v>
      </c>
      <c r="CK443" s="10">
        <v>0.28999999999999998</v>
      </c>
      <c r="CL443" s="10" t="s">
        <v>121</v>
      </c>
      <c r="CM443" s="10">
        <v>2E-3</v>
      </c>
      <c r="CN443" s="10">
        <v>4.0000000000000001E-3</v>
      </c>
      <c r="CO443" s="10">
        <v>1E-3</v>
      </c>
      <c r="CP443" s="10">
        <v>1.595</v>
      </c>
      <c r="CQ443" s="10">
        <v>6.2E-2</v>
      </c>
      <c r="CR443" s="10" t="s">
        <v>121</v>
      </c>
      <c r="CS443" s="10">
        <v>2E-3</v>
      </c>
      <c r="CT443" s="10">
        <v>0.84399999999999997</v>
      </c>
      <c r="CU443" s="10">
        <v>0.32300000000000001</v>
      </c>
      <c r="CV443" s="10">
        <v>1.4E-2</v>
      </c>
      <c r="CW443" s="10">
        <v>1E-3</v>
      </c>
      <c r="CX443" s="10">
        <v>0.11799999999999999</v>
      </c>
      <c r="CY443" s="10">
        <v>8.0000000000000002E-3</v>
      </c>
      <c r="CZ443" s="10" t="s">
        <v>121</v>
      </c>
      <c r="DA443" s="10">
        <v>2E-3</v>
      </c>
      <c r="DB443" s="10" t="s">
        <v>121</v>
      </c>
      <c r="DC443" s="10">
        <v>5.0000000000000001E-3</v>
      </c>
      <c r="DD443" s="10">
        <v>1.6E-2</v>
      </c>
      <c r="DE443" s="10">
        <v>5.0000000000000001E-3</v>
      </c>
      <c r="DF443" s="10">
        <v>0.56499999999999995</v>
      </c>
      <c r="DG443" s="10">
        <v>6.0000000000000001E-3</v>
      </c>
      <c r="DH443" s="10">
        <v>4.0000000000000001E-3</v>
      </c>
      <c r="DI443" s="98">
        <v>1E-3</v>
      </c>
      <c r="DJ443" s="10">
        <v>6.0999999999999999E-2</v>
      </c>
      <c r="DK443" s="10">
        <v>1E-3</v>
      </c>
      <c r="DL443" s="61" t="str">
        <f t="shared" si="9"/>
        <v>UTV 03.02.2022</v>
      </c>
    </row>
    <row r="444" spans="1:132">
      <c r="A444" s="11">
        <v>44595</v>
      </c>
      <c r="B444" s="64"/>
      <c r="C444" s="25" t="s">
        <v>1157</v>
      </c>
      <c r="D444" s="21">
        <v>3</v>
      </c>
      <c r="E444" s="2">
        <v>100</v>
      </c>
      <c r="F444" s="2">
        <v>100</v>
      </c>
      <c r="G444" s="2">
        <v>97</v>
      </c>
      <c r="H444" s="3">
        <f>((F444)/(E444/100))</f>
        <v>100</v>
      </c>
      <c r="I444" s="4">
        <f>E444/F444</f>
        <v>1</v>
      </c>
      <c r="J444" s="4">
        <f>100/G444</f>
        <v>1.0309278350515463</v>
      </c>
      <c r="K444" s="2">
        <v>20</v>
      </c>
      <c r="M444" s="2">
        <f>101.354-100.63</f>
        <v>0.72400000000000375</v>
      </c>
      <c r="N444" s="37">
        <f>M444/(K444/100)</f>
        <v>3.6200000000000188</v>
      </c>
      <c r="O444" s="37">
        <f>N444/J444</f>
        <v>3.5114000000000187</v>
      </c>
      <c r="P444" s="5" t="e">
        <f>M444/(L444/100)</f>
        <v>#DIV/0!</v>
      </c>
      <c r="Q444" s="5" t="e">
        <f>P444*I444</f>
        <v>#DIV/0!</v>
      </c>
      <c r="U444" s="15" t="e">
        <f>100-(T444-R444)/S444*100</f>
        <v>#DIV/0!</v>
      </c>
      <c r="AB444" s="14" t="e">
        <f>((AE444-AC444)*(1000/AD444))*1000</f>
        <v>#DIV/0!</v>
      </c>
      <c r="AF444" s="7" t="e">
        <f>#REF!*0.8</f>
        <v>#REF!</v>
      </c>
      <c r="AH444" s="8">
        <f>((AG444)*(H444/100))</f>
        <v>0</v>
      </c>
      <c r="AI444" s="7" t="e">
        <f>AG444/AH444</f>
        <v>#DIV/0!</v>
      </c>
      <c r="AO444" s="24" t="s">
        <v>1157</v>
      </c>
      <c r="AP444" s="10">
        <v>4.1000000000000002E-2</v>
      </c>
      <c r="AQ444" s="10">
        <v>1E-3</v>
      </c>
      <c r="AR444" s="10">
        <v>2.8000000000000001E-2</v>
      </c>
      <c r="AS444" s="10">
        <v>3.0000000000000001E-3</v>
      </c>
      <c r="AT444" s="10">
        <v>6.0000000000000001E-3</v>
      </c>
      <c r="AU444" s="10">
        <v>2E-3</v>
      </c>
      <c r="AV444" s="10">
        <v>2.9000000000000001E-2</v>
      </c>
      <c r="AW444" s="10">
        <v>2E-3</v>
      </c>
      <c r="AX444" s="10">
        <v>7.0000000000000001E-3</v>
      </c>
      <c r="AY444" s="10">
        <v>1E-3</v>
      </c>
      <c r="AZ444" s="10">
        <v>4.3999999999999997E-2</v>
      </c>
      <c r="BA444" s="10">
        <v>3.0000000000000001E-3</v>
      </c>
      <c r="BB444" s="10">
        <v>0.13400000000000001</v>
      </c>
      <c r="BC444" s="10">
        <v>3.0000000000000001E-3</v>
      </c>
      <c r="BD444" s="10">
        <v>4.3630000000000004</v>
      </c>
      <c r="BE444" s="10">
        <v>3.9E-2</v>
      </c>
      <c r="BF444" s="10" t="s">
        <v>121</v>
      </c>
      <c r="BG444" s="10">
        <v>5.0000000000000001E-3</v>
      </c>
      <c r="BH444" s="10">
        <v>3.319</v>
      </c>
      <c r="BI444" s="10">
        <v>1.2090000000000001</v>
      </c>
      <c r="BJ444" s="10" t="s">
        <v>121</v>
      </c>
      <c r="BK444" s="10">
        <v>2E-3</v>
      </c>
      <c r="BL444" s="10" t="s">
        <v>121</v>
      </c>
      <c r="BM444" s="10">
        <v>2E-3</v>
      </c>
      <c r="BN444" s="10">
        <v>1.1040000000000001</v>
      </c>
      <c r="BO444" s="10">
        <v>0.02</v>
      </c>
      <c r="BP444" s="10">
        <v>59.726999999999997</v>
      </c>
      <c r="BQ444" s="10">
        <v>0.16500000000000001</v>
      </c>
      <c r="BR444" s="10">
        <v>3.0000000000000001E-3</v>
      </c>
      <c r="BS444" s="10">
        <v>1E-3</v>
      </c>
      <c r="BT444" s="10">
        <v>16.087</v>
      </c>
      <c r="BU444" s="10">
        <v>0.16400000000000001</v>
      </c>
      <c r="BV444" s="10">
        <v>0.59099999999999997</v>
      </c>
      <c r="BW444" s="10">
        <v>1.9E-2</v>
      </c>
      <c r="BX444" s="10" t="s">
        <v>121</v>
      </c>
      <c r="BY444" s="10">
        <v>1.6E-2</v>
      </c>
      <c r="BZ444" s="10">
        <v>0.376</v>
      </c>
      <c r="CA444" s="10">
        <v>2.5999999999999999E-2</v>
      </c>
      <c r="CB444" s="10" t="s">
        <v>121</v>
      </c>
      <c r="CC444" s="10">
        <v>15.067</v>
      </c>
      <c r="CD444" s="10">
        <v>0.20100000000000001</v>
      </c>
      <c r="CE444" s="10">
        <v>8.0000000000000002E-3</v>
      </c>
      <c r="CF444" s="10" t="s">
        <v>121</v>
      </c>
      <c r="CG444" s="10">
        <v>2E-3</v>
      </c>
      <c r="CH444" s="10">
        <v>2E-3</v>
      </c>
      <c r="CI444" s="10">
        <v>1E-3</v>
      </c>
      <c r="CJ444" s="10">
        <v>0.96099999999999997</v>
      </c>
      <c r="CK444" s="10">
        <v>9.5000000000000001E-2</v>
      </c>
      <c r="CL444" s="10" t="s">
        <v>121</v>
      </c>
      <c r="CM444" s="10">
        <v>2E-3</v>
      </c>
      <c r="CN444" s="10">
        <v>2E-3</v>
      </c>
      <c r="CO444" s="10">
        <v>1E-3</v>
      </c>
      <c r="CP444" s="10">
        <v>3.927</v>
      </c>
      <c r="CQ444" s="10">
        <v>6.3E-2</v>
      </c>
      <c r="CR444" s="10" t="s">
        <v>121</v>
      </c>
      <c r="CS444" s="10">
        <v>2E-3</v>
      </c>
      <c r="CT444" s="10">
        <v>6.0270000000000001</v>
      </c>
      <c r="CU444" s="10">
        <v>0.29399999999999998</v>
      </c>
      <c r="CV444" s="10">
        <v>3.6999999999999998E-2</v>
      </c>
      <c r="CW444" s="10">
        <v>1E-3</v>
      </c>
      <c r="CX444" s="10">
        <v>2.089</v>
      </c>
      <c r="CY444" s="10">
        <v>2.9000000000000001E-2</v>
      </c>
      <c r="CZ444" s="10" t="s">
        <v>121</v>
      </c>
      <c r="DA444" s="10">
        <v>2E-3</v>
      </c>
      <c r="DB444" s="10">
        <v>1.9E-2</v>
      </c>
      <c r="DC444" s="10">
        <v>8.0000000000000002E-3</v>
      </c>
      <c r="DD444" s="10" t="s">
        <v>121</v>
      </c>
      <c r="DE444" s="10">
        <v>0.01</v>
      </c>
      <c r="DF444" s="10">
        <v>0.84599999999999997</v>
      </c>
      <c r="DG444" s="10">
        <v>0.01</v>
      </c>
      <c r="DH444" s="10">
        <v>0.02</v>
      </c>
      <c r="DI444" s="98">
        <v>1E-3</v>
      </c>
      <c r="DJ444" s="10">
        <v>3.0000000000000001E-3</v>
      </c>
      <c r="DK444" s="10">
        <v>1E-3</v>
      </c>
      <c r="DL444" s="61" t="str">
        <f t="shared" si="9"/>
        <v>DK II 03.02.2022</v>
      </c>
      <c r="DM444" s="10">
        <v>8.1194689127176506E-2</v>
      </c>
      <c r="DN444" s="10">
        <v>5.6449840389489504E-3</v>
      </c>
      <c r="DO444" s="10">
        <v>5.0420342147368803E-4</v>
      </c>
      <c r="DP444" s="10">
        <v>9.0350781892190504E-3</v>
      </c>
      <c r="DQ444" s="10">
        <v>1.4071578576513E-2</v>
      </c>
      <c r="DR444" s="10">
        <v>-4.2830366398269398E-2</v>
      </c>
      <c r="DS444" s="10">
        <v>-7.4632087182856504E-3</v>
      </c>
      <c r="DT444" s="10">
        <v>-1.5662998725265201E-4</v>
      </c>
      <c r="DU444" s="10">
        <v>-1.19221599543618E-3</v>
      </c>
      <c r="DV444" s="10">
        <v>-2.2454315555928101E-2</v>
      </c>
      <c r="DW444" s="10">
        <v>2.83583638056484E-2</v>
      </c>
      <c r="DX444" s="10">
        <v>4.7311604721603099E-3</v>
      </c>
      <c r="DY444" s="10">
        <v>-0.416904237509025</v>
      </c>
      <c r="DZ444" s="10">
        <v>5.1526147391131101</v>
      </c>
      <c r="EA444" s="10">
        <v>5.7438537732053101</v>
      </c>
      <c r="EB444" s="10">
        <v>-1.90296906888743E-2</v>
      </c>
    </row>
    <row r="445" spans="1:132">
      <c r="A445" s="11">
        <v>44595</v>
      </c>
      <c r="B445" s="64"/>
      <c r="C445" s="25" t="s">
        <v>738</v>
      </c>
      <c r="D445" s="21">
        <v>16</v>
      </c>
      <c r="E445" s="2">
        <v>100</v>
      </c>
      <c r="F445" s="2">
        <v>100</v>
      </c>
      <c r="G445" s="2">
        <v>83</v>
      </c>
      <c r="H445" s="3">
        <f>((F445)/(E445/100))</f>
        <v>100</v>
      </c>
      <c r="I445" s="4">
        <f>E445/F445</f>
        <v>1</v>
      </c>
      <c r="J445" s="4">
        <f>100/G445</f>
        <v>1.2048192771084338</v>
      </c>
      <c r="K445" s="2">
        <v>20</v>
      </c>
      <c r="M445" s="2">
        <f>99.842-99.292</f>
        <v>0.54999999999999716</v>
      </c>
      <c r="N445" s="37">
        <f>M445/(K445/100)</f>
        <v>2.7499999999999858</v>
      </c>
      <c r="O445" s="37">
        <f>N445/J445</f>
        <v>2.2824999999999882</v>
      </c>
      <c r="P445" s="5" t="e">
        <f>M445/(L445/100)</f>
        <v>#DIV/0!</v>
      </c>
      <c r="Q445" s="5" t="e">
        <f>P445*I445</f>
        <v>#DIV/0!</v>
      </c>
      <c r="U445" s="15" t="e">
        <f>100-(T445-R445)/S445*100</f>
        <v>#DIV/0!</v>
      </c>
      <c r="AB445" s="14" t="e">
        <f>((AE445-AC445)*(1000/AD445))*1000</f>
        <v>#DIV/0!</v>
      </c>
      <c r="AF445" s="7" t="e">
        <f>#REF!*0.8</f>
        <v>#REF!</v>
      </c>
      <c r="AH445" s="8">
        <f>((AG445)*(H445/100))</f>
        <v>0</v>
      </c>
      <c r="AI445" s="7" t="e">
        <f>AG445/AH445</f>
        <v>#DIV/0!</v>
      </c>
      <c r="AO445" s="24" t="s">
        <v>738</v>
      </c>
      <c r="AP445" s="10">
        <v>0.13700000000000001</v>
      </c>
      <c r="AQ445" s="10">
        <v>2E-3</v>
      </c>
      <c r="AR445" s="10">
        <v>2.4E-2</v>
      </c>
      <c r="AS445" s="10">
        <v>3.0000000000000001E-3</v>
      </c>
      <c r="AT445" s="10">
        <v>8.0000000000000002E-3</v>
      </c>
      <c r="AU445" s="10">
        <v>2E-3</v>
      </c>
      <c r="AV445" s="10">
        <v>1.7000000000000001E-2</v>
      </c>
      <c r="AW445" s="10">
        <v>2E-3</v>
      </c>
      <c r="AX445" s="10">
        <v>4.0000000000000001E-3</v>
      </c>
      <c r="AY445" s="10">
        <v>1E-3</v>
      </c>
      <c r="AZ445" s="10">
        <v>4.2999999999999997E-2</v>
      </c>
      <c r="BA445" s="10">
        <v>3.0000000000000001E-3</v>
      </c>
      <c r="BB445" s="10">
        <v>0.159</v>
      </c>
      <c r="BC445" s="10">
        <v>3.0000000000000001E-3</v>
      </c>
      <c r="BD445" s="10">
        <v>2.46</v>
      </c>
      <c r="BE445" s="10">
        <v>2.1999999999999999E-2</v>
      </c>
      <c r="BF445" s="10" t="s">
        <v>121</v>
      </c>
      <c r="BG445" s="10">
        <v>4.0000000000000001E-3</v>
      </c>
      <c r="BH445" s="10">
        <v>4.2030000000000003</v>
      </c>
      <c r="BI445" s="10">
        <v>1.1419999999999999</v>
      </c>
      <c r="BJ445" s="10" t="s">
        <v>121</v>
      </c>
      <c r="BK445" s="10">
        <v>3.0000000000000001E-3</v>
      </c>
      <c r="BL445" s="10" t="s">
        <v>121</v>
      </c>
      <c r="BM445" s="10">
        <v>2E-3</v>
      </c>
      <c r="BN445" s="10">
        <v>0.26700000000000002</v>
      </c>
      <c r="BO445" s="10">
        <v>8.0000000000000002E-3</v>
      </c>
      <c r="BP445" s="10">
        <v>60.798999999999999</v>
      </c>
      <c r="BQ445" s="10">
        <v>0.14399999999999999</v>
      </c>
      <c r="BR445" s="10">
        <v>2E-3</v>
      </c>
      <c r="BS445" s="10">
        <v>1E-3</v>
      </c>
      <c r="BT445" s="10">
        <v>15.15</v>
      </c>
      <c r="BU445" s="10">
        <v>0.13600000000000001</v>
      </c>
      <c r="BV445" s="10">
        <v>1.413</v>
      </c>
      <c r="BW445" s="10">
        <v>2.7E-2</v>
      </c>
      <c r="BX445" s="10" t="s">
        <v>121</v>
      </c>
      <c r="BY445" s="10">
        <v>8.9999999999999993E-3</v>
      </c>
      <c r="BZ445" s="10">
        <v>0.94899999999999995</v>
      </c>
      <c r="CA445" s="10">
        <v>0.03</v>
      </c>
      <c r="CB445" s="10" t="s">
        <v>121</v>
      </c>
      <c r="CC445" s="10">
        <v>10.766999999999999</v>
      </c>
      <c r="CD445" s="10">
        <v>0.14699999999999999</v>
      </c>
      <c r="CE445" s="10">
        <v>7.0000000000000001E-3</v>
      </c>
      <c r="CF445" s="10" t="s">
        <v>121</v>
      </c>
      <c r="CG445" s="10">
        <v>2E-3</v>
      </c>
      <c r="CH445" s="10" t="s">
        <v>121</v>
      </c>
      <c r="CI445" s="10">
        <v>2E-3</v>
      </c>
      <c r="CJ445" s="10">
        <v>0.55000000000000004</v>
      </c>
      <c r="CK445" s="10">
        <v>7.6999999999999999E-2</v>
      </c>
      <c r="CL445" s="10" t="s">
        <v>121</v>
      </c>
      <c r="CM445" s="10">
        <v>2E-3</v>
      </c>
      <c r="CN445" s="10">
        <v>3.0000000000000001E-3</v>
      </c>
      <c r="CO445" s="10">
        <v>1E-3</v>
      </c>
      <c r="CP445" s="10">
        <v>1.9039999999999999</v>
      </c>
      <c r="CQ445" s="10">
        <v>4.2000000000000003E-2</v>
      </c>
      <c r="CR445" s="10" t="s">
        <v>121</v>
      </c>
      <c r="CS445" s="10">
        <v>2E-3</v>
      </c>
      <c r="CT445" s="10">
        <v>9.7189999999999994</v>
      </c>
      <c r="CU445" s="10">
        <v>0.32500000000000001</v>
      </c>
      <c r="CV445" s="10">
        <v>0.03</v>
      </c>
      <c r="CW445" s="10">
        <v>1E-3</v>
      </c>
      <c r="CX445" s="10">
        <v>1.3720000000000001</v>
      </c>
      <c r="CY445" s="10">
        <v>2.1999999999999999E-2</v>
      </c>
      <c r="CZ445" s="10" t="s">
        <v>121</v>
      </c>
      <c r="DA445" s="10">
        <v>2E-3</v>
      </c>
      <c r="DB445" s="10">
        <v>2.7E-2</v>
      </c>
      <c r="DC445" s="10">
        <v>7.0000000000000001E-3</v>
      </c>
      <c r="DD445" s="10" t="s">
        <v>121</v>
      </c>
      <c r="DE445" s="10">
        <v>1.2E-2</v>
      </c>
      <c r="DF445" s="10">
        <v>0.57999999999999996</v>
      </c>
      <c r="DG445" s="10">
        <v>6.0000000000000001E-3</v>
      </c>
      <c r="DH445" s="10">
        <v>1.7999999999999999E-2</v>
      </c>
      <c r="DI445" s="98">
        <v>1E-3</v>
      </c>
      <c r="DJ445" s="10">
        <v>8.0000000000000002E-3</v>
      </c>
      <c r="DK445" s="10">
        <v>1E-3</v>
      </c>
      <c r="DL445" s="61" t="str">
        <f t="shared" si="9"/>
        <v>DK III W1 03.02.2022</v>
      </c>
      <c r="DM445" s="10">
        <v>5.1426481701314604</v>
      </c>
      <c r="DN445" s="10">
        <v>-1.1795126673005999E-2</v>
      </c>
      <c r="DO445" s="10">
        <v>4.6576039704973697E-2</v>
      </c>
      <c r="DP445" s="10">
        <v>3.8835158887207399E-2</v>
      </c>
      <c r="DQ445" s="10">
        <v>0.46800263272744902</v>
      </c>
      <c r="DR445" s="10">
        <v>0.129541753894998</v>
      </c>
      <c r="DS445" s="10">
        <v>-3.77780792485067E-2</v>
      </c>
      <c r="DT445" s="10">
        <v>2.33503382224354E-3</v>
      </c>
      <c r="DU445" s="10">
        <v>1.97147635092863E-2</v>
      </c>
      <c r="DV445" s="10">
        <v>0.55132998024826396</v>
      </c>
      <c r="DW445" s="10">
        <v>3.1178819433006499E-2</v>
      </c>
      <c r="DX445" s="10">
        <v>0.16031897642419601</v>
      </c>
      <c r="DY445" s="10">
        <v>-1.57930172778874E-2</v>
      </c>
      <c r="DZ445" s="10">
        <v>262.46409546818097</v>
      </c>
      <c r="EA445" s="10">
        <v>771.72262779433697</v>
      </c>
      <c r="EB445" s="10">
        <v>0.73393865370865097</v>
      </c>
    </row>
    <row r="446" spans="1:132">
      <c r="A446" s="11">
        <v>44595</v>
      </c>
      <c r="B446" s="64"/>
      <c r="C446" s="25" t="s">
        <v>726</v>
      </c>
      <c r="D446" s="21">
        <v>17</v>
      </c>
      <c r="E446" s="2">
        <v>100</v>
      </c>
      <c r="F446" s="2">
        <v>100</v>
      </c>
      <c r="G446" s="2">
        <v>84</v>
      </c>
      <c r="H446" s="3">
        <f>((F446)/(E446/100))</f>
        <v>100</v>
      </c>
      <c r="I446" s="4">
        <f>E446/F446</f>
        <v>1</v>
      </c>
      <c r="J446" s="4">
        <f>100/G446</f>
        <v>1.1904761904761905</v>
      </c>
      <c r="K446" s="2">
        <v>20</v>
      </c>
      <c r="M446" s="2">
        <f>99.533-98.899</f>
        <v>0.63400000000000034</v>
      </c>
      <c r="N446" s="37">
        <f>M446/(K446/100)</f>
        <v>3.1700000000000017</v>
      </c>
      <c r="O446" s="37">
        <f>N446/J446</f>
        <v>2.6628000000000016</v>
      </c>
      <c r="P446" s="5" t="e">
        <f>M446/(L446/100)</f>
        <v>#DIV/0!</v>
      </c>
      <c r="Q446" s="5" t="e">
        <f>P446*I446</f>
        <v>#DIV/0!</v>
      </c>
      <c r="U446" s="15" t="e">
        <f>100-(T446-R446)/S446*100</f>
        <v>#DIV/0!</v>
      </c>
      <c r="AB446" s="14" t="e">
        <f>((AE446-AC446)*(1000/AD446))*1000</f>
        <v>#DIV/0!</v>
      </c>
      <c r="AF446" s="7" t="e">
        <f>#REF!*0.8</f>
        <v>#REF!</v>
      </c>
      <c r="AH446" s="8">
        <f>((AG446)*(H446/100))</f>
        <v>0</v>
      </c>
      <c r="AI446" s="7" t="e">
        <f>AG446/AH446</f>
        <v>#DIV/0!</v>
      </c>
      <c r="AO446" s="24" t="s">
        <v>726</v>
      </c>
      <c r="AP446" s="10" t="s">
        <v>121</v>
      </c>
      <c r="AQ446" s="10">
        <v>2E-3</v>
      </c>
      <c r="AR446" s="10">
        <v>0.02</v>
      </c>
      <c r="AS446" s="10">
        <v>3.0000000000000001E-3</v>
      </c>
      <c r="AT446" s="10" t="s">
        <v>121</v>
      </c>
      <c r="AU446" s="10">
        <v>3.0000000000000001E-3</v>
      </c>
      <c r="AV446" s="10">
        <v>4.0000000000000001E-3</v>
      </c>
      <c r="AW446" s="10">
        <v>2E-3</v>
      </c>
      <c r="AX446" s="10" t="s">
        <v>121</v>
      </c>
      <c r="AY446" s="10">
        <v>2E-3</v>
      </c>
      <c r="AZ446" s="10">
        <v>0.193</v>
      </c>
      <c r="BA446" s="10">
        <v>5.0000000000000001E-3</v>
      </c>
      <c r="BB446" s="10">
        <v>3.1E-2</v>
      </c>
      <c r="BC446" s="10">
        <v>2E-3</v>
      </c>
      <c r="BD446" s="10">
        <v>4.1349999999999998</v>
      </c>
      <c r="BE446" s="10">
        <v>3.3000000000000002E-2</v>
      </c>
      <c r="BF446" s="10" t="s">
        <v>121</v>
      </c>
      <c r="BG446" s="10">
        <v>8.9999999999999993E-3</v>
      </c>
      <c r="BH446" s="10">
        <v>1.3009999999999999</v>
      </c>
      <c r="BI446" s="10">
        <v>0.70399999999999996</v>
      </c>
      <c r="BJ446" s="10" t="s">
        <v>121</v>
      </c>
      <c r="BK446" s="10">
        <v>2E-3</v>
      </c>
      <c r="BL446" s="10" t="s">
        <v>121</v>
      </c>
      <c r="BM446" s="10">
        <v>2E-3</v>
      </c>
      <c r="BN446" s="10">
        <v>3.4000000000000002E-2</v>
      </c>
      <c r="BO446" s="10">
        <v>7.0000000000000001E-3</v>
      </c>
      <c r="BP446" s="10">
        <v>59.826000000000001</v>
      </c>
      <c r="BQ446" s="10">
        <v>0.14599999999999999</v>
      </c>
      <c r="BR446" s="10" t="s">
        <v>121</v>
      </c>
      <c r="BS446" s="10">
        <v>2E-3</v>
      </c>
      <c r="BT446" s="10">
        <v>20</v>
      </c>
      <c r="BU446" s="10">
        <v>0.17799999999999999</v>
      </c>
      <c r="BV446" s="10">
        <v>0.21</v>
      </c>
      <c r="BW446" s="10">
        <v>1.2E-2</v>
      </c>
      <c r="BX446" s="10" t="s">
        <v>121</v>
      </c>
      <c r="BY446" s="10">
        <v>0.01</v>
      </c>
      <c r="BZ446" s="10">
        <v>5.0999999999999997E-2</v>
      </c>
      <c r="CA446" s="10">
        <v>0.02</v>
      </c>
      <c r="CB446" s="10" t="s">
        <v>121</v>
      </c>
      <c r="CC446" s="10">
        <v>12.154</v>
      </c>
      <c r="CD446" s="10">
        <v>8.5999999999999993E-2</v>
      </c>
      <c r="CE446" s="10">
        <v>7.0000000000000001E-3</v>
      </c>
      <c r="CF446" s="10">
        <v>2E-3</v>
      </c>
      <c r="CG446" s="10">
        <v>1E-3</v>
      </c>
      <c r="CH446" s="10">
        <v>2.1999999999999999E-2</v>
      </c>
      <c r="CI446" s="10">
        <v>1E-3</v>
      </c>
      <c r="CJ446" s="10" t="s">
        <v>121</v>
      </c>
      <c r="CK446" s="10">
        <v>7.4999999999999997E-2</v>
      </c>
      <c r="CL446" s="10" t="s">
        <v>121</v>
      </c>
      <c r="CM446" s="10">
        <v>2E-3</v>
      </c>
      <c r="CN446" s="10" t="s">
        <v>121</v>
      </c>
      <c r="CO446" s="10">
        <v>2E-3</v>
      </c>
      <c r="CP446" s="10">
        <v>0.372</v>
      </c>
      <c r="CQ446" s="10">
        <v>0.02</v>
      </c>
      <c r="CR446" s="10" t="s">
        <v>121</v>
      </c>
      <c r="CS446" s="10">
        <v>2E-3</v>
      </c>
      <c r="CT446" s="10">
        <v>9.1210000000000004</v>
      </c>
      <c r="CU446" s="10">
        <v>0.313</v>
      </c>
      <c r="CV446" s="10">
        <v>1.7000000000000001E-2</v>
      </c>
      <c r="CW446" s="10">
        <v>1E-3</v>
      </c>
      <c r="CX446" s="10">
        <v>4.3780000000000001</v>
      </c>
      <c r="CY446" s="10">
        <v>4.1000000000000002E-2</v>
      </c>
      <c r="CZ446" s="10" t="s">
        <v>121</v>
      </c>
      <c r="DA446" s="10">
        <v>2E-3</v>
      </c>
      <c r="DB446" s="10">
        <v>3.3000000000000002E-2</v>
      </c>
      <c r="DC446" s="10">
        <v>0.01</v>
      </c>
      <c r="DD446" s="10" t="s">
        <v>121</v>
      </c>
      <c r="DE446" s="10">
        <v>4.0000000000000001E-3</v>
      </c>
      <c r="DF446" s="10">
        <v>5.8999999999999997E-2</v>
      </c>
      <c r="DG446" s="10">
        <v>2E-3</v>
      </c>
      <c r="DH446" s="10">
        <v>3.3000000000000002E-2</v>
      </c>
      <c r="DI446" s="98">
        <v>1E-3</v>
      </c>
      <c r="DJ446" s="10" t="s">
        <v>121</v>
      </c>
      <c r="DK446" s="10">
        <v>2E-3</v>
      </c>
      <c r="DL446" s="61" t="str">
        <f t="shared" si="8"/>
        <v>D K I 03.02.2022</v>
      </c>
      <c r="DM446" s="10">
        <v>3.1685197906149898</v>
      </c>
      <c r="DN446" s="10">
        <v>-3.3419108483886701E-3</v>
      </c>
      <c r="DO446" s="10">
        <v>5.0983550800790698E-3</v>
      </c>
      <c r="DP446" s="10">
        <v>1.9345692825537199E-2</v>
      </c>
      <c r="DQ446" s="10">
        <v>0.42675389727878899</v>
      </c>
      <c r="DR446" s="10">
        <v>0.108777586612222</v>
      </c>
      <c r="DS446" s="10">
        <v>-1.4094633268999301E-2</v>
      </c>
      <c r="DT446" s="10">
        <v>-2.6966810012835502E-4</v>
      </c>
      <c r="DU446" s="10">
        <v>1.6883902813459499E-3</v>
      </c>
      <c r="DV446" s="10">
        <v>0.100338873901757</v>
      </c>
      <c r="DW446" s="10">
        <v>4.7636579258809097E-2</v>
      </c>
      <c r="DX446" s="10">
        <v>0.306735721317132</v>
      </c>
      <c r="DY446" s="10">
        <v>0.14955597734176501</v>
      </c>
      <c r="DZ446" s="10">
        <v>89.422893770081401</v>
      </c>
      <c r="EA446" s="10">
        <v>211.148701264225</v>
      </c>
      <c r="EB446" s="10">
        <v>0.31526250746932399</v>
      </c>
    </row>
    <row r="447" spans="1:132">
      <c r="A447" s="11">
        <v>44595</v>
      </c>
      <c r="B447" s="64"/>
      <c r="C447" s="25" t="s">
        <v>117</v>
      </c>
      <c r="H447" s="3" t="e">
        <f>((F447)/(E447/100))</f>
        <v>#DIV/0!</v>
      </c>
      <c r="I447" s="4" t="e">
        <f>E447/F447</f>
        <v>#DIV/0!</v>
      </c>
      <c r="J447" s="4" t="e">
        <f>100/G447</f>
        <v>#DIV/0!</v>
      </c>
      <c r="N447" s="37" t="e">
        <f>M447/(K447/100)</f>
        <v>#DIV/0!</v>
      </c>
      <c r="O447" s="37" t="e">
        <f>N447/J447</f>
        <v>#DIV/0!</v>
      </c>
      <c r="P447" s="5" t="e">
        <f>M447/(L447/100)</f>
        <v>#DIV/0!</v>
      </c>
      <c r="Q447" s="5" t="e">
        <f>P447*I447</f>
        <v>#DIV/0!</v>
      </c>
      <c r="U447" s="15" t="e">
        <f>100-(T447-R447)/S447*100</f>
        <v>#DIV/0!</v>
      </c>
      <c r="X447" s="2">
        <v>11.85</v>
      </c>
      <c r="AB447" s="14" t="e">
        <f>((AE447-AC447)*(1000/AD447))*1000</f>
        <v>#DIV/0!</v>
      </c>
      <c r="AF447" s="7" t="e">
        <f>#REF!*0.8</f>
        <v>#REF!</v>
      </c>
      <c r="AH447" s="8" t="e">
        <f>((AG447)*(H447/100))</f>
        <v>#DIV/0!</v>
      </c>
      <c r="AI447" s="7" t="e">
        <f>AG447/AH447</f>
        <v>#DIV/0!</v>
      </c>
      <c r="AO447" s="20" t="s">
        <v>1159</v>
      </c>
      <c r="DI447" s="99"/>
      <c r="DL447" s="61">
        <f t="shared" si="8"/>
        <v>0</v>
      </c>
    </row>
    <row r="448" spans="1:132">
      <c r="A448" s="11">
        <v>44595</v>
      </c>
      <c r="B448" s="64"/>
      <c r="C448" s="25" t="s">
        <v>122</v>
      </c>
      <c r="D448" s="21">
        <v>30</v>
      </c>
      <c r="E448" s="2">
        <v>100</v>
      </c>
      <c r="F448" s="2">
        <v>70</v>
      </c>
      <c r="H448" s="3">
        <f>((F448)/(E448/100))</f>
        <v>70</v>
      </c>
      <c r="I448" s="4">
        <f>E448/F448</f>
        <v>1.4285714285714286</v>
      </c>
      <c r="J448" s="4" t="e">
        <f>100/G448</f>
        <v>#DIV/0!</v>
      </c>
      <c r="N448" s="37" t="e">
        <f>M448/(K448/100)</f>
        <v>#DIV/0!</v>
      </c>
      <c r="O448" s="37" t="e">
        <f>N448/J448</f>
        <v>#DIV/0!</v>
      </c>
      <c r="P448" s="5" t="e">
        <f>M448/(L448/100)</f>
        <v>#DIV/0!</v>
      </c>
      <c r="Q448" s="5" t="e">
        <f>P448*I448</f>
        <v>#DIV/0!</v>
      </c>
      <c r="U448" s="15" t="e">
        <f>100-(T448-R448)/S448*100</f>
        <v>#DIV/0!</v>
      </c>
      <c r="V448" s="21">
        <v>1.19</v>
      </c>
      <c r="X448" s="2">
        <v>10.94</v>
      </c>
      <c r="Y448" s="2">
        <v>5.17</v>
      </c>
      <c r="Z448" s="21">
        <v>1075</v>
      </c>
      <c r="AB448" s="14" t="e">
        <f>((AE448-AC448)*(1000/AD448))*1000</f>
        <v>#DIV/0!</v>
      </c>
      <c r="AF448" s="7" t="e">
        <f>#REF!*0.8</f>
        <v>#REF!</v>
      </c>
      <c r="AG448" s="2">
        <v>143</v>
      </c>
      <c r="AH448" s="8">
        <f>((AG448)*(H448/100))</f>
        <v>100.1</v>
      </c>
      <c r="AI448" s="7">
        <f>AG448/AH448</f>
        <v>1.4285714285714286</v>
      </c>
      <c r="AJ448" s="6">
        <v>8.5530000000000008</v>
      </c>
      <c r="AK448" s="2">
        <v>1.4E-2</v>
      </c>
      <c r="AO448" s="20" t="s">
        <v>1158</v>
      </c>
      <c r="DI448" s="99"/>
      <c r="DL448" s="61">
        <f t="shared" si="8"/>
        <v>0</v>
      </c>
    </row>
    <row r="449" spans="1:132">
      <c r="A449" s="11">
        <v>44595</v>
      </c>
      <c r="B449" s="64" t="s">
        <v>208</v>
      </c>
      <c r="C449" s="25" t="s">
        <v>119</v>
      </c>
      <c r="D449" s="21">
        <v>30</v>
      </c>
      <c r="E449" s="2">
        <v>100</v>
      </c>
      <c r="F449" s="2">
        <v>70</v>
      </c>
      <c r="H449" s="3">
        <f>((F449)/(E449/100))</f>
        <v>70</v>
      </c>
      <c r="I449" s="4">
        <f>E449/F449</f>
        <v>1.4285714285714286</v>
      </c>
      <c r="J449" s="4" t="e">
        <f>100/G449</f>
        <v>#DIV/0!</v>
      </c>
      <c r="N449" s="37" t="e">
        <f>M449/(K449/100)</f>
        <v>#DIV/0!</v>
      </c>
      <c r="O449" s="37" t="e">
        <f>N449/J449</f>
        <v>#DIV/0!</v>
      </c>
      <c r="P449" s="5" t="e">
        <f>M449/(L449/100)</f>
        <v>#DIV/0!</v>
      </c>
      <c r="Q449" s="5" t="e">
        <f>P449*I449</f>
        <v>#DIV/0!</v>
      </c>
      <c r="U449" s="15" t="e">
        <f>100-(T449-R449)/S449*100</f>
        <v>#DIV/0!</v>
      </c>
      <c r="V449" s="21">
        <v>1.71</v>
      </c>
      <c r="X449" s="2">
        <v>12.04</v>
      </c>
      <c r="Y449" s="2">
        <v>13.43</v>
      </c>
      <c r="Z449" s="21">
        <v>3785</v>
      </c>
      <c r="AB449" s="14" t="e">
        <f>((AE449-AC449)*(1000/AD449))*1000</f>
        <v>#DIV/0!</v>
      </c>
      <c r="AF449" s="7" t="e">
        <f>#REF!*0.8</f>
        <v>#REF!</v>
      </c>
      <c r="AG449" s="2">
        <v>143</v>
      </c>
      <c r="AH449" s="8">
        <f>((AG449)*(H449/100))</f>
        <v>100.1</v>
      </c>
      <c r="AI449" s="7">
        <f>AG449/AH449</f>
        <v>1.4285714285714286</v>
      </c>
      <c r="AJ449" s="6">
        <v>28.63</v>
      </c>
      <c r="AK449" s="2">
        <v>0.46800000000000003</v>
      </c>
      <c r="AO449" s="20" t="s">
        <v>1160</v>
      </c>
      <c r="AP449" s="10">
        <v>0.38500000000000001</v>
      </c>
      <c r="AQ449" s="10">
        <v>5.0000000000000001E-3</v>
      </c>
      <c r="AR449" s="10" t="s">
        <v>121</v>
      </c>
      <c r="AS449" s="10">
        <v>4.0000000000000001E-3</v>
      </c>
      <c r="AT449" s="10">
        <v>0.105</v>
      </c>
      <c r="AU449" s="10">
        <v>4.0000000000000001E-3</v>
      </c>
      <c r="AV449" s="10">
        <v>0.10199999999999999</v>
      </c>
      <c r="AW449" s="10">
        <v>3.0000000000000001E-3</v>
      </c>
      <c r="AX449" s="10">
        <v>2.5000000000000001E-2</v>
      </c>
      <c r="AY449" s="10">
        <v>1E-3</v>
      </c>
      <c r="AZ449" s="10">
        <v>3.7999999999999999E-2</v>
      </c>
      <c r="BA449" s="10">
        <v>2E-3</v>
      </c>
      <c r="BB449" s="10">
        <v>0.154</v>
      </c>
      <c r="BC449" s="10">
        <v>4.0000000000000001E-3</v>
      </c>
      <c r="BD449" s="10">
        <v>0.59099999999999997</v>
      </c>
      <c r="BE449" s="10">
        <v>1.0999999999999999E-2</v>
      </c>
      <c r="BF449" s="10" t="s">
        <v>121</v>
      </c>
      <c r="BG449" s="10">
        <v>3.0000000000000001E-3</v>
      </c>
      <c r="BH449" s="10" t="s">
        <v>121</v>
      </c>
      <c r="BI449" s="10">
        <v>4.6079999999999997</v>
      </c>
      <c r="BJ449" s="10">
        <v>9.1999999999999998E-2</v>
      </c>
      <c r="BK449" s="10">
        <v>4.0000000000000001E-3</v>
      </c>
      <c r="BL449" s="10" t="s">
        <v>121</v>
      </c>
      <c r="BM449" s="10">
        <v>2E-3</v>
      </c>
      <c r="BN449" s="10">
        <v>2.7E-2</v>
      </c>
      <c r="BO449" s="10">
        <v>8.0000000000000002E-3</v>
      </c>
      <c r="BP449" s="10">
        <v>54.954000000000001</v>
      </c>
      <c r="BQ449" s="10">
        <v>0.182</v>
      </c>
      <c r="BR449" s="10">
        <v>5.0000000000000001E-3</v>
      </c>
      <c r="BS449" s="10">
        <v>1E-3</v>
      </c>
      <c r="BT449" s="10">
        <v>1.181</v>
      </c>
      <c r="BU449" s="10">
        <v>5.5E-2</v>
      </c>
      <c r="BV449" s="10">
        <v>29.64</v>
      </c>
      <c r="BW449" s="10">
        <v>0.45400000000000001</v>
      </c>
      <c r="BX449" s="10" t="s">
        <v>121</v>
      </c>
      <c r="BY449" s="10">
        <v>4.0000000000000001E-3</v>
      </c>
      <c r="BZ449" s="10">
        <v>4.5330000000000004</v>
      </c>
      <c r="CA449" s="10">
        <v>6.4000000000000001E-2</v>
      </c>
      <c r="CB449" s="10" t="s">
        <v>121</v>
      </c>
      <c r="CC449" s="10">
        <v>28.687000000000001</v>
      </c>
      <c r="CD449" s="10">
        <v>1.4999999999999999E-2</v>
      </c>
      <c r="CE449" s="10">
        <v>4.0000000000000001E-3</v>
      </c>
      <c r="CF449" s="10" t="s">
        <v>121</v>
      </c>
      <c r="CG449" s="10">
        <v>2E-3</v>
      </c>
      <c r="CH449" s="10" t="s">
        <v>121</v>
      </c>
      <c r="CI449" s="10">
        <v>2E-3</v>
      </c>
      <c r="CJ449" s="10" t="s">
        <v>121</v>
      </c>
      <c r="CK449" s="10">
        <v>0.27900000000000003</v>
      </c>
      <c r="CL449" s="10" t="s">
        <v>121</v>
      </c>
      <c r="CM449" s="10">
        <v>2E-3</v>
      </c>
      <c r="CN449" s="10">
        <v>0.01</v>
      </c>
      <c r="CO449" s="10">
        <v>1E-3</v>
      </c>
      <c r="CP449" s="10">
        <v>4.0309999999999997</v>
      </c>
      <c r="CQ449" s="10">
        <v>0.123</v>
      </c>
      <c r="CR449" s="10" t="s">
        <v>121</v>
      </c>
      <c r="CS449" s="10">
        <v>2E-3</v>
      </c>
      <c r="CT449" s="10">
        <v>2.0129999999999999</v>
      </c>
      <c r="CU449" s="10">
        <v>0.439</v>
      </c>
      <c r="CV449" s="10">
        <v>7.0000000000000001E-3</v>
      </c>
      <c r="CW449" s="10">
        <v>1E-3</v>
      </c>
      <c r="CX449" s="10">
        <v>8.3000000000000004E-2</v>
      </c>
      <c r="CY449" s="10">
        <v>7.0000000000000001E-3</v>
      </c>
      <c r="CZ449" s="10" t="s">
        <v>121</v>
      </c>
      <c r="DA449" s="10">
        <v>3.0000000000000001E-3</v>
      </c>
      <c r="DB449" s="10" t="s">
        <v>121</v>
      </c>
      <c r="DC449" s="10">
        <v>4.0000000000000001E-3</v>
      </c>
      <c r="DD449" s="10">
        <v>4.7E-2</v>
      </c>
      <c r="DE449" s="10">
        <v>0.01</v>
      </c>
      <c r="DF449" s="10">
        <v>1.774</v>
      </c>
      <c r="DG449" s="10">
        <v>1.4999999999999999E-2</v>
      </c>
      <c r="DH449" s="10">
        <v>0.01</v>
      </c>
      <c r="DI449" s="98">
        <v>1E-3</v>
      </c>
      <c r="DJ449" s="10">
        <v>0.17599999999999999</v>
      </c>
      <c r="DK449" s="10">
        <v>2E-3</v>
      </c>
      <c r="DL449" s="61" t="str">
        <f t="shared" si="8"/>
        <v>NL 689393</v>
      </c>
    </row>
    <row r="450" spans="1:132">
      <c r="A450" s="11">
        <v>44595</v>
      </c>
      <c r="B450" s="64" t="s">
        <v>582</v>
      </c>
      <c r="C450" s="25" t="s">
        <v>744</v>
      </c>
      <c r="D450" s="21">
        <v>19</v>
      </c>
      <c r="E450" s="2">
        <v>100</v>
      </c>
      <c r="F450" s="2">
        <v>81</v>
      </c>
      <c r="H450" s="3">
        <f>((F450)/(E450/100))</f>
        <v>81</v>
      </c>
      <c r="I450" s="4">
        <f>E450/F450</f>
        <v>1.2345679012345678</v>
      </c>
      <c r="J450" s="4" t="e">
        <f>100/G450</f>
        <v>#DIV/0!</v>
      </c>
      <c r="N450" s="37" t="e">
        <f>M450/(K450/100)</f>
        <v>#DIV/0!</v>
      </c>
      <c r="O450" s="37" t="e">
        <f>N450/J450</f>
        <v>#DIV/0!</v>
      </c>
      <c r="P450" s="5" t="e">
        <f>M450/(L450/100)</f>
        <v>#DIV/0!</v>
      </c>
      <c r="Q450" s="5" t="e">
        <f>P450*I450</f>
        <v>#DIV/0!</v>
      </c>
      <c r="U450" s="15" t="e">
        <f>100-(T450-R450)/S450*100</f>
        <v>#DIV/0!</v>
      </c>
      <c r="V450" s="21">
        <v>0.42699999999999999</v>
      </c>
      <c r="X450" s="2">
        <v>12.37</v>
      </c>
      <c r="Y450" s="2">
        <v>10.64</v>
      </c>
      <c r="Z450" s="21">
        <v>400</v>
      </c>
      <c r="AB450" s="14">
        <f>((AE450-AC450)*(1000/AD450))*1000</f>
        <v>3113.4825235468165</v>
      </c>
      <c r="AC450" s="21">
        <v>87.346000000000004</v>
      </c>
      <c r="AD450" s="21">
        <v>166.05199999999999</v>
      </c>
      <c r="AE450" s="21">
        <v>87.863</v>
      </c>
      <c r="AF450" s="7" t="e">
        <f>#REF!*0.8</f>
        <v>#REF!</v>
      </c>
      <c r="AG450" s="2">
        <v>123</v>
      </c>
      <c r="AH450" s="8">
        <f>((AG450)*(H450/100))</f>
        <v>99.63000000000001</v>
      </c>
      <c r="AI450" s="7">
        <f>AG450/AH450</f>
        <v>1.2345679012345678</v>
      </c>
      <c r="AJ450" s="6">
        <v>28.93</v>
      </c>
      <c r="AK450" s="2">
        <v>0.42699999999999999</v>
      </c>
      <c r="AO450" s="20" t="s">
        <v>1161</v>
      </c>
      <c r="AP450" s="10">
        <v>0.03</v>
      </c>
      <c r="AQ450" s="10">
        <v>1E-3</v>
      </c>
      <c r="AR450" s="10">
        <v>4.3999999999999997E-2</v>
      </c>
      <c r="AS450" s="10">
        <v>4.0000000000000001E-3</v>
      </c>
      <c r="AT450" s="10">
        <v>8.0000000000000002E-3</v>
      </c>
      <c r="AU450" s="10">
        <v>2E-3</v>
      </c>
      <c r="AV450" s="10">
        <v>2.9000000000000001E-2</v>
      </c>
      <c r="AW450" s="10">
        <v>2E-3</v>
      </c>
      <c r="AX450" s="10">
        <v>5.0000000000000001E-3</v>
      </c>
      <c r="AY450" s="10">
        <v>1E-3</v>
      </c>
      <c r="AZ450" s="10">
        <v>6.2E-2</v>
      </c>
      <c r="BA450" s="10">
        <v>3.0000000000000001E-3</v>
      </c>
      <c r="BB450" s="10">
        <v>0.14299999999999999</v>
      </c>
      <c r="BC450" s="10">
        <v>4.0000000000000001E-3</v>
      </c>
      <c r="BD450" s="10">
        <v>4.8029999999999999</v>
      </c>
      <c r="BE450" s="10">
        <v>3.9E-2</v>
      </c>
      <c r="BF450" s="10" t="s">
        <v>121</v>
      </c>
      <c r="BG450" s="10">
        <v>4.0000000000000001E-3</v>
      </c>
      <c r="BH450" s="10">
        <v>3.6219999999999999</v>
      </c>
      <c r="BI450" s="10">
        <v>0.95399999999999996</v>
      </c>
      <c r="BJ450" s="10">
        <v>2E-3</v>
      </c>
      <c r="BK450" s="10">
        <v>1E-3</v>
      </c>
      <c r="BL450" s="10" t="s">
        <v>121</v>
      </c>
      <c r="BM450" s="10">
        <v>2E-3</v>
      </c>
      <c r="BN450" s="10">
        <v>2.2519999999999998</v>
      </c>
      <c r="BO450" s="10">
        <v>3.2000000000000001E-2</v>
      </c>
      <c r="BP450" s="10">
        <v>55.668999999999997</v>
      </c>
      <c r="BQ450" s="10">
        <v>0.21</v>
      </c>
      <c r="BR450" s="10">
        <v>4.0000000000000001E-3</v>
      </c>
      <c r="BS450" s="10">
        <v>1E-3</v>
      </c>
      <c r="BT450" s="10">
        <v>14.164999999999999</v>
      </c>
      <c r="BU450" s="10">
        <v>0.14000000000000001</v>
      </c>
      <c r="BV450" s="10">
        <v>0.434</v>
      </c>
      <c r="BW450" s="10">
        <v>1.4999999999999999E-2</v>
      </c>
      <c r="BX450" s="10" t="s">
        <v>121</v>
      </c>
      <c r="BY450" s="10">
        <v>1.7999999999999999E-2</v>
      </c>
      <c r="BZ450" s="10">
        <v>0.434</v>
      </c>
      <c r="CA450" s="10">
        <v>2.5999999999999999E-2</v>
      </c>
      <c r="CB450" s="10" t="s">
        <v>121</v>
      </c>
      <c r="CC450" s="10">
        <v>8.3089999999999993</v>
      </c>
      <c r="CD450" s="10">
        <v>0.14399999999999999</v>
      </c>
      <c r="CE450" s="10">
        <v>8.0000000000000002E-3</v>
      </c>
      <c r="CF450" s="10" t="s">
        <v>121</v>
      </c>
      <c r="CG450" s="10">
        <v>2E-3</v>
      </c>
      <c r="CH450" s="10">
        <v>2E-3</v>
      </c>
      <c r="CI450" s="10">
        <v>1E-3</v>
      </c>
      <c r="CJ450" s="10">
        <v>1.2649999999999999</v>
      </c>
      <c r="CK450" s="10">
        <v>8.3000000000000004E-2</v>
      </c>
      <c r="CL450" s="10" t="s">
        <v>121</v>
      </c>
      <c r="CM450" s="10">
        <v>2E-3</v>
      </c>
      <c r="CN450" s="10">
        <v>2E-3</v>
      </c>
      <c r="CO450" s="10">
        <v>1E-3</v>
      </c>
      <c r="CP450" s="10">
        <v>2.0449999999999999</v>
      </c>
      <c r="CQ450" s="10">
        <v>4.1000000000000002E-2</v>
      </c>
      <c r="CR450" s="10" t="s">
        <v>121</v>
      </c>
      <c r="CS450" s="10">
        <v>2E-3</v>
      </c>
      <c r="CT450" s="10">
        <v>4.9960000000000004</v>
      </c>
      <c r="CU450" s="10">
        <v>0.25</v>
      </c>
      <c r="CV450" s="10">
        <v>4.2999999999999997E-2</v>
      </c>
      <c r="CW450" s="10">
        <v>1E-3</v>
      </c>
      <c r="CX450" s="10">
        <v>2.1509999999999998</v>
      </c>
      <c r="CY450" s="10">
        <v>0.03</v>
      </c>
      <c r="CZ450" s="10">
        <v>2E-3</v>
      </c>
      <c r="DA450" s="10">
        <v>1E-3</v>
      </c>
      <c r="DB450" s="10">
        <v>2.7E-2</v>
      </c>
      <c r="DC450" s="10">
        <v>8.9999999999999993E-3</v>
      </c>
      <c r="DD450" s="10">
        <v>0.02</v>
      </c>
      <c r="DE450" s="10">
        <v>7.0000000000000001E-3</v>
      </c>
      <c r="DF450" s="10">
        <v>0.751</v>
      </c>
      <c r="DG450" s="10">
        <v>8.9999999999999993E-3</v>
      </c>
      <c r="DH450" s="10">
        <v>2.3E-2</v>
      </c>
      <c r="DI450" s="98">
        <v>1E-3</v>
      </c>
      <c r="DJ450" s="10">
        <v>4.0000000000000001E-3</v>
      </c>
      <c r="DK450" s="10">
        <v>1E-3</v>
      </c>
      <c r="DL450" s="61" t="str">
        <f t="shared" si="8"/>
        <v>DK II 04.02.2022</v>
      </c>
      <c r="DM450" s="10">
        <v>0.26665753868805098</v>
      </c>
      <c r="DN450" s="10">
        <v>3.8125720776868398E-3</v>
      </c>
      <c r="DO450" s="10">
        <v>4.0872812096916103E-3</v>
      </c>
      <c r="DP450" s="10">
        <v>-4.2084018205352999E-3</v>
      </c>
      <c r="DQ450" s="10">
        <v>0.24533697450549899</v>
      </c>
      <c r="DR450" s="10">
        <v>2.5753965481411699E-2</v>
      </c>
      <c r="DS450" s="10">
        <v>-3.8684072567752199E-3</v>
      </c>
      <c r="DT450" s="10">
        <v>-2.9657631160112202E-4</v>
      </c>
      <c r="DU450" s="10">
        <v>1.86576995478072E-3</v>
      </c>
      <c r="DV450" s="10">
        <v>7.8297797925057297E-2</v>
      </c>
      <c r="DW450" s="10">
        <v>-6.9140362443535497E-2</v>
      </c>
      <c r="DX450" s="10">
        <v>2.3500879155844501E-3</v>
      </c>
      <c r="DY450" s="10">
        <v>2.5755014837731401E-2</v>
      </c>
      <c r="DZ450" s="10">
        <v>74.880537359348693</v>
      </c>
      <c r="EA450" s="10">
        <v>184.98323293194599</v>
      </c>
      <c r="EB450" s="10">
        <v>6.9826245291317701E-2</v>
      </c>
    </row>
    <row r="451" spans="1:132">
      <c r="A451" s="11">
        <v>44595</v>
      </c>
      <c r="B451" s="64">
        <v>44594</v>
      </c>
      <c r="C451" s="25" t="s">
        <v>859</v>
      </c>
      <c r="H451" s="3" t="e">
        <f>((F451)/(E451/100))</f>
        <v>#DIV/0!</v>
      </c>
      <c r="I451" s="4" t="e">
        <f>E451/F451</f>
        <v>#DIV/0!</v>
      </c>
      <c r="J451" s="4" t="e">
        <f>100/G451</f>
        <v>#DIV/0!</v>
      </c>
      <c r="N451" s="37" t="e">
        <f>M451/(K451/100)</f>
        <v>#DIV/0!</v>
      </c>
      <c r="O451" s="37" t="e">
        <f>N451/J451</f>
        <v>#DIV/0!</v>
      </c>
      <c r="P451" s="5" t="e">
        <f>M451/(L451/100)</f>
        <v>#DIV/0!</v>
      </c>
      <c r="Q451" s="5" t="e">
        <f>P451*I451</f>
        <v>#DIV/0!</v>
      </c>
      <c r="U451" s="15" t="e">
        <f>100-(T451-R451)/S451*100</f>
        <v>#DIV/0!</v>
      </c>
      <c r="V451" s="21">
        <v>1.44</v>
      </c>
      <c r="X451" s="2">
        <v>7.83</v>
      </c>
      <c r="Y451" s="2">
        <v>9.2799999999999994</v>
      </c>
      <c r="Z451" s="21">
        <v>2078</v>
      </c>
      <c r="AB451" s="14" t="e">
        <f>((AE451-AC451)*(1000/AD451))*1000</f>
        <v>#DIV/0!</v>
      </c>
      <c r="AF451" s="7" t="e">
        <f>#REF!*0.8</f>
        <v>#REF!</v>
      </c>
      <c r="AG451" s="2">
        <v>100</v>
      </c>
      <c r="AH451" s="8" t="e">
        <f>((AG451)*(H451/100))</f>
        <v>#DIV/0!</v>
      </c>
      <c r="AI451" s="7" t="e">
        <f>AG451/AH451</f>
        <v>#DIV/0!</v>
      </c>
      <c r="AJ451" s="6">
        <v>63.11</v>
      </c>
      <c r="AK451" s="2">
        <v>4.0000000000000001E-3</v>
      </c>
      <c r="AP451" s="10">
        <v>6.2E-2</v>
      </c>
      <c r="AQ451" s="10">
        <v>4.0000000000000001E-3</v>
      </c>
      <c r="AR451" s="10">
        <v>4.1000000000000002E-2</v>
      </c>
      <c r="AS451" s="10">
        <v>5.0000000000000001E-3</v>
      </c>
      <c r="AT451" s="10">
        <v>0.02</v>
      </c>
      <c r="AU451" s="10">
        <v>3.0000000000000001E-3</v>
      </c>
      <c r="AV451" s="10">
        <v>0.17299999999999999</v>
      </c>
      <c r="AW451" s="10">
        <v>1.2999999999999999E-2</v>
      </c>
      <c r="AX451" s="10" t="s">
        <v>121</v>
      </c>
      <c r="AY451" s="10">
        <v>2E-3</v>
      </c>
      <c r="AZ451" s="10">
        <v>0.123</v>
      </c>
      <c r="BA451" s="10">
        <v>1.0999999999999999E-2</v>
      </c>
      <c r="BB451" s="10">
        <v>0.59499999999999997</v>
      </c>
      <c r="BC451" s="10">
        <v>4.2999999999999997E-2</v>
      </c>
      <c r="BD451" s="10">
        <v>4.5720000000000001</v>
      </c>
      <c r="BE451" s="10">
        <v>0.374</v>
      </c>
      <c r="BF451" s="10" t="s">
        <v>121</v>
      </c>
      <c r="BG451" s="10">
        <v>4.0000000000000001E-3</v>
      </c>
      <c r="BH451" s="10">
        <v>3.3319999999999999</v>
      </c>
      <c r="BI451" s="10">
        <v>0.97699999999999998</v>
      </c>
      <c r="BJ451" s="10">
        <v>3.0000000000000001E-3</v>
      </c>
      <c r="BK451" s="10">
        <v>1E-3</v>
      </c>
      <c r="BL451" s="10" t="s">
        <v>121</v>
      </c>
      <c r="BM451" s="10">
        <v>2E-3</v>
      </c>
      <c r="BN451" s="10">
        <v>2.4300000000000002</v>
      </c>
      <c r="BO451" s="10">
        <v>9.0999999999999998E-2</v>
      </c>
      <c r="BP451" s="10">
        <v>71.474000000000004</v>
      </c>
      <c r="BQ451" s="10">
        <v>0.14199999999999999</v>
      </c>
      <c r="BR451" s="10">
        <v>7.0000000000000001E-3</v>
      </c>
      <c r="BS451" s="10">
        <v>1E-3</v>
      </c>
      <c r="BT451" s="10">
        <v>12.253</v>
      </c>
      <c r="BU451" s="10">
        <v>0.98599999999999999</v>
      </c>
      <c r="BV451" s="10">
        <v>0.56599999999999995</v>
      </c>
      <c r="BW451" s="10">
        <v>0.124</v>
      </c>
      <c r="BX451" s="10" t="s">
        <v>121</v>
      </c>
      <c r="BY451" s="10">
        <v>1.2999999999999999E-2</v>
      </c>
      <c r="BZ451" s="10">
        <v>0.66400000000000003</v>
      </c>
      <c r="CA451" s="10">
        <v>5.7000000000000002E-2</v>
      </c>
      <c r="CB451" s="10" t="s">
        <v>121</v>
      </c>
      <c r="CC451" s="10">
        <v>11.528</v>
      </c>
      <c r="CD451" s="10">
        <v>0.127</v>
      </c>
      <c r="CE451" s="10">
        <v>1.2999999999999999E-2</v>
      </c>
      <c r="CF451" s="10">
        <v>8.0000000000000002E-3</v>
      </c>
      <c r="CG451" s="10">
        <v>1E-3</v>
      </c>
      <c r="CH451" s="10">
        <v>2E-3</v>
      </c>
      <c r="CI451" s="10">
        <v>1E-3</v>
      </c>
      <c r="CJ451" s="10" t="s">
        <v>121</v>
      </c>
      <c r="CK451" s="10">
        <v>2.1230000000000002</v>
      </c>
      <c r="CL451" s="10" t="s">
        <v>121</v>
      </c>
      <c r="CM451" s="10">
        <v>2E-3</v>
      </c>
      <c r="CN451" s="10">
        <v>2E-3</v>
      </c>
      <c r="CO451" s="10">
        <v>1E-3</v>
      </c>
      <c r="CP451" s="10">
        <v>1.5129999999999999</v>
      </c>
      <c r="CQ451" s="10">
        <v>0.14399999999999999</v>
      </c>
      <c r="CR451" s="10" t="s">
        <v>121</v>
      </c>
      <c r="CS451" s="10">
        <v>2E-3</v>
      </c>
      <c r="CT451" s="10" t="s">
        <v>121</v>
      </c>
      <c r="CU451" s="10">
        <v>41.585999999999999</v>
      </c>
      <c r="CV451" s="10">
        <v>0.05</v>
      </c>
      <c r="CW451" s="10">
        <v>3.0000000000000001E-3</v>
      </c>
      <c r="CX451" s="10">
        <v>1.226</v>
      </c>
      <c r="CY451" s="10">
        <v>0.113</v>
      </c>
      <c r="CZ451" s="10" t="s">
        <v>121</v>
      </c>
      <c r="DA451" s="10">
        <v>2E-3</v>
      </c>
      <c r="DB451" s="10">
        <v>2.1999999999999999E-2</v>
      </c>
      <c r="DC451" s="10">
        <v>8.9999999999999993E-3</v>
      </c>
      <c r="DD451" s="10" t="s">
        <v>121</v>
      </c>
      <c r="DE451" s="10">
        <v>0.01</v>
      </c>
      <c r="DF451" s="10">
        <v>0.64300000000000002</v>
      </c>
      <c r="DG451" s="10">
        <v>4.5999999999999999E-2</v>
      </c>
      <c r="DH451" s="10">
        <v>8.3000000000000004E-2</v>
      </c>
      <c r="DI451" s="98">
        <v>5.0000000000000001E-3</v>
      </c>
      <c r="DJ451" s="10">
        <v>4.0000000000000001E-3</v>
      </c>
      <c r="DK451" s="10">
        <v>1E-3</v>
      </c>
      <c r="DL451" s="61" t="str">
        <f t="shared" si="8"/>
        <v>DK III ENE 2600 03.02.2022</v>
      </c>
      <c r="DM451" s="10">
        <v>0.13069576185449899</v>
      </c>
      <c r="DN451" s="10">
        <v>1.9411430030470501E-2</v>
      </c>
      <c r="DO451" s="10">
        <v>-5.5326231959685604E-3</v>
      </c>
      <c r="DP451" s="10">
        <v>-3.9739868675609101E-2</v>
      </c>
      <c r="DQ451" s="10">
        <v>4.9517916556887497E-2</v>
      </c>
      <c r="DR451" s="10">
        <v>-0.17120902202153199</v>
      </c>
      <c r="DS451" s="10">
        <v>1.020397790862E-2</v>
      </c>
      <c r="DT451" s="10">
        <v>-1.9136266028510901E-3</v>
      </c>
      <c r="DU451" s="10">
        <v>-1.3419609802833301E-2</v>
      </c>
      <c r="DV451" s="10">
        <v>-5.7773738791444297E-2</v>
      </c>
      <c r="DW451" s="10">
        <v>-0.16106861741454001</v>
      </c>
      <c r="DX451" s="10">
        <v>-3.2203960926784998E-3</v>
      </c>
      <c r="DY451" s="10">
        <v>-1.3345357603924199</v>
      </c>
      <c r="DZ451" s="10">
        <v>13.661435193525</v>
      </c>
      <c r="EA451" s="10">
        <v>-1.3285269248534499</v>
      </c>
      <c r="EB451" s="10">
        <v>-8.6762212215291304E-2</v>
      </c>
    </row>
    <row r="452" spans="1:132">
      <c r="A452" s="11">
        <v>44595</v>
      </c>
      <c r="B452" s="64" t="s">
        <v>1166</v>
      </c>
      <c r="C452" s="25" t="s">
        <v>859</v>
      </c>
      <c r="H452" s="3" t="e">
        <f>((F452)/(E452/100))</f>
        <v>#DIV/0!</v>
      </c>
      <c r="I452" s="4" t="e">
        <f>E452/F452</f>
        <v>#DIV/0!</v>
      </c>
      <c r="J452" s="4" t="e">
        <f>100/G452</f>
        <v>#DIV/0!</v>
      </c>
      <c r="N452" s="37" t="e">
        <f>M452/(K452/100)</f>
        <v>#DIV/0!</v>
      </c>
      <c r="O452" s="37" t="e">
        <f>N452/J452</f>
        <v>#DIV/0!</v>
      </c>
      <c r="P452" s="5" t="e">
        <f>M452/(L452/100)</f>
        <v>#DIV/0!</v>
      </c>
      <c r="Q452" s="5" t="e">
        <f>P452*I452</f>
        <v>#DIV/0!</v>
      </c>
      <c r="U452" s="15" t="e">
        <f>100-(T452-R452)/S452*100</f>
        <v>#DIV/0!</v>
      </c>
      <c r="X452" s="2">
        <v>12.41</v>
      </c>
      <c r="Y452" s="2">
        <v>82.1</v>
      </c>
      <c r="AB452" s="14" t="e">
        <f>((AE452-AC452)*(1000/AD452))*1000</f>
        <v>#DIV/0!</v>
      </c>
      <c r="AF452" s="7" t="e">
        <f>#REF!*0.8</f>
        <v>#REF!</v>
      </c>
      <c r="AH452" s="8" t="e">
        <f>((AG452)*(H452/100))</f>
        <v>#DIV/0!</v>
      </c>
      <c r="AI452" s="7" t="e">
        <f>AG452/AH452</f>
        <v>#DIV/0!</v>
      </c>
      <c r="AK452" s="2">
        <v>5.0000000000000001E-3</v>
      </c>
      <c r="DI452" s="99"/>
      <c r="DL452" s="61">
        <f t="shared" si="8"/>
        <v>0</v>
      </c>
    </row>
    <row r="453" spans="1:132">
      <c r="A453" s="11">
        <v>44596</v>
      </c>
      <c r="B453" s="64"/>
      <c r="C453" s="25" t="s">
        <v>727</v>
      </c>
      <c r="H453" s="3" t="e">
        <f>((F453)/(E453/100))</f>
        <v>#DIV/0!</v>
      </c>
      <c r="I453" s="4" t="e">
        <f>E453/F453</f>
        <v>#DIV/0!</v>
      </c>
      <c r="J453" s="4" t="e">
        <f>100/G453</f>
        <v>#DIV/0!</v>
      </c>
      <c r="N453" s="37" t="e">
        <f>M453/(K453/100)</f>
        <v>#DIV/0!</v>
      </c>
      <c r="O453" s="37" t="e">
        <f>N453/J453</f>
        <v>#DIV/0!</v>
      </c>
      <c r="P453" s="5" t="e">
        <f>M453/(L453/100)</f>
        <v>#DIV/0!</v>
      </c>
      <c r="Q453" s="5" t="e">
        <f>P453*I453</f>
        <v>#DIV/0!</v>
      </c>
      <c r="U453" s="15" t="e">
        <f>100-(T453-R453)/S453*100</f>
        <v>#DIV/0!</v>
      </c>
      <c r="AB453" s="14" t="e">
        <f>((AE453-AC453)*(1000/AD453))*1000</f>
        <v>#DIV/0!</v>
      </c>
      <c r="AF453" s="7" t="e">
        <f>#REF!*0.8</f>
        <v>#REF!</v>
      </c>
      <c r="AH453" s="8" t="e">
        <f>((AG453)*(H453/100))</f>
        <v>#DIV/0!</v>
      </c>
      <c r="AI453" s="7" t="e">
        <f>AG453/AH453</f>
        <v>#DIV/0!</v>
      </c>
      <c r="AO453" s="20" t="s">
        <v>727</v>
      </c>
      <c r="AP453" s="10" t="s">
        <v>121</v>
      </c>
      <c r="AQ453" s="10">
        <v>2E-3</v>
      </c>
      <c r="AR453" s="10">
        <v>3.1E-2</v>
      </c>
      <c r="AS453" s="10">
        <v>3.0000000000000001E-3</v>
      </c>
      <c r="AT453" s="10" t="s">
        <v>121</v>
      </c>
      <c r="AU453" s="10">
        <v>4.0000000000000001E-3</v>
      </c>
      <c r="AV453" s="10">
        <v>5.0000000000000001E-3</v>
      </c>
      <c r="AW453" s="10">
        <v>2E-3</v>
      </c>
      <c r="AX453" s="10" t="s">
        <v>121</v>
      </c>
      <c r="AY453" s="10">
        <v>2E-3</v>
      </c>
      <c r="AZ453" s="10">
        <v>6.4000000000000001E-2</v>
      </c>
      <c r="BA453" s="10">
        <v>5.0000000000000001E-3</v>
      </c>
      <c r="BB453" s="10">
        <v>4.1000000000000002E-2</v>
      </c>
      <c r="BC453" s="10">
        <v>2E-3</v>
      </c>
      <c r="BD453" s="10">
        <v>9.1950000000000003</v>
      </c>
      <c r="BE453" s="10">
        <v>0.39100000000000001</v>
      </c>
      <c r="BF453" s="10" t="s">
        <v>121</v>
      </c>
      <c r="BG453" s="10">
        <v>1.0999999999999999E-2</v>
      </c>
      <c r="BH453" s="10">
        <v>2.4350000000000001</v>
      </c>
      <c r="BI453" s="10">
        <v>0.72499999999999998</v>
      </c>
      <c r="BJ453" s="10">
        <v>2E-3</v>
      </c>
      <c r="BK453" s="10">
        <v>1E-3</v>
      </c>
      <c r="BL453" s="10" t="s">
        <v>121</v>
      </c>
      <c r="BM453" s="10">
        <v>2E-3</v>
      </c>
      <c r="BN453" s="10">
        <v>3.6999999999999998E-2</v>
      </c>
      <c r="BO453" s="10">
        <v>8.0000000000000002E-3</v>
      </c>
      <c r="BP453" s="10">
        <v>61.61</v>
      </c>
      <c r="BQ453" s="10">
        <v>0.18099999999999999</v>
      </c>
      <c r="BR453" s="10" t="s">
        <v>121</v>
      </c>
      <c r="BS453" s="10">
        <v>2E-3</v>
      </c>
      <c r="BT453" s="10">
        <v>7.843</v>
      </c>
      <c r="BU453" s="10">
        <v>0.311</v>
      </c>
      <c r="BV453" s="10" t="s">
        <v>121</v>
      </c>
      <c r="BW453" s="10">
        <v>0.19500000000000001</v>
      </c>
      <c r="BX453" s="10">
        <v>1.7999999999999999E-2</v>
      </c>
      <c r="BY453" s="10">
        <v>0.01</v>
      </c>
      <c r="BZ453" s="10">
        <v>5.3999999999999999E-2</v>
      </c>
      <c r="CA453" s="10">
        <v>2.1000000000000001E-2</v>
      </c>
      <c r="CB453" s="10">
        <v>7.9909999999999997</v>
      </c>
      <c r="CC453" s="10">
        <v>4.4119999999999999</v>
      </c>
      <c r="CD453" s="10">
        <v>9.5000000000000001E-2</v>
      </c>
      <c r="CE453" s="10">
        <v>8.0000000000000002E-3</v>
      </c>
      <c r="CF453" s="10">
        <v>2E-3</v>
      </c>
      <c r="CG453" s="10">
        <v>1E-3</v>
      </c>
      <c r="CH453" s="10">
        <v>7.0000000000000001E-3</v>
      </c>
      <c r="CI453" s="10">
        <v>1E-3</v>
      </c>
      <c r="CJ453" s="10" t="s">
        <v>121</v>
      </c>
      <c r="CK453" s="10">
        <v>1.4470000000000001</v>
      </c>
      <c r="CL453" s="10" t="s">
        <v>121</v>
      </c>
      <c r="CM453" s="10">
        <v>2E-3</v>
      </c>
      <c r="CN453" s="10" t="s">
        <v>121</v>
      </c>
      <c r="CO453" s="10">
        <v>2E-3</v>
      </c>
      <c r="CP453" s="10">
        <v>0.67800000000000005</v>
      </c>
      <c r="CQ453" s="10">
        <v>5.6000000000000001E-2</v>
      </c>
      <c r="CR453" s="10" t="s">
        <v>121</v>
      </c>
      <c r="CS453" s="10">
        <v>2E-3</v>
      </c>
      <c r="CT453" s="10" t="s">
        <v>121</v>
      </c>
      <c r="CU453" s="10">
        <v>32.991</v>
      </c>
      <c r="CV453" s="10">
        <v>1.2E-2</v>
      </c>
      <c r="CW453" s="10">
        <v>1E-3</v>
      </c>
      <c r="CX453" s="10">
        <v>9.6519999999999992</v>
      </c>
      <c r="CY453" s="10">
        <v>0.438</v>
      </c>
      <c r="CZ453" s="10" t="s">
        <v>121</v>
      </c>
      <c r="DA453" s="10">
        <v>2E-3</v>
      </c>
      <c r="DB453" s="10">
        <v>7.3999999999999996E-2</v>
      </c>
      <c r="DC453" s="10">
        <v>1.6E-2</v>
      </c>
      <c r="DD453" s="10" t="s">
        <v>121</v>
      </c>
      <c r="DE453" s="10">
        <v>5.0000000000000001E-3</v>
      </c>
      <c r="DF453" s="10">
        <v>7.0999999999999994E-2</v>
      </c>
      <c r="DG453" s="10">
        <v>3.0000000000000001E-3</v>
      </c>
      <c r="DH453" s="10">
        <v>7.1999999999999995E-2</v>
      </c>
      <c r="DI453" s="98">
        <v>2E-3</v>
      </c>
      <c r="DJ453" s="10" t="s">
        <v>121</v>
      </c>
      <c r="DK453" s="10">
        <v>2E-3</v>
      </c>
      <c r="DL453" s="61" t="str">
        <f t="shared" si="8"/>
        <v>DK I 04.02.2022</v>
      </c>
      <c r="DM453" s="10">
        <v>0.65663373496577904</v>
      </c>
      <c r="DN453" s="10">
        <v>1.79116177448101E-2</v>
      </c>
      <c r="DO453" s="10">
        <v>2.6148099156169499E-3</v>
      </c>
      <c r="DP453" s="10">
        <v>-1.29345210094787E-2</v>
      </c>
      <c r="DQ453" s="10">
        <v>0.26022117355625501</v>
      </c>
      <c r="DR453" s="10">
        <v>-5.90437027900246E-3</v>
      </c>
      <c r="DS453" s="10">
        <v>-8.4353077727748402E-4</v>
      </c>
      <c r="DT453" s="10">
        <v>-8.2017915755515499E-4</v>
      </c>
      <c r="DU453" s="10">
        <v>4.5778140118689001E-4</v>
      </c>
      <c r="DV453" s="10">
        <v>0.108253627321781</v>
      </c>
      <c r="DW453" s="10">
        <v>-8.2105148849009796E-2</v>
      </c>
      <c r="DX453" s="10">
        <v>4.2281298892092298E-2</v>
      </c>
      <c r="DY453" s="10">
        <v>-7.3549954119408095E-2</v>
      </c>
      <c r="DZ453" s="10">
        <v>50.537939109653799</v>
      </c>
      <c r="EA453" s="10">
        <v>188.38663845600499</v>
      </c>
      <c r="EB453" s="10">
        <v>8.2483331511809699E-2</v>
      </c>
    </row>
    <row r="454" spans="1:132">
      <c r="A454" s="11">
        <v>44596</v>
      </c>
      <c r="B454" s="64"/>
      <c r="C454" s="25" t="s">
        <v>124</v>
      </c>
      <c r="D454" s="21">
        <v>29</v>
      </c>
      <c r="E454" s="2">
        <v>100</v>
      </c>
      <c r="F454" s="2">
        <v>71</v>
      </c>
      <c r="H454" s="3">
        <f>((F454)/(E454/100))</f>
        <v>71</v>
      </c>
      <c r="I454" s="4">
        <f>E454/F454</f>
        <v>1.408450704225352</v>
      </c>
      <c r="J454" s="4" t="e">
        <f>100/G454</f>
        <v>#DIV/0!</v>
      </c>
      <c r="N454" s="37" t="e">
        <f>M454/(K454/100)</f>
        <v>#DIV/0!</v>
      </c>
      <c r="O454" s="37" t="e">
        <f>N454/J454</f>
        <v>#DIV/0!</v>
      </c>
      <c r="P454" s="5" t="e">
        <f>M454/(L454/100)</f>
        <v>#DIV/0!</v>
      </c>
      <c r="Q454" s="5" t="e">
        <f>P454*I454</f>
        <v>#DIV/0!</v>
      </c>
      <c r="U454" s="15" t="e">
        <f>100-(T454-R454)/S454*100</f>
        <v>#DIV/0!</v>
      </c>
      <c r="V454" s="21">
        <v>0.81799999999999995</v>
      </c>
      <c r="X454" s="2">
        <v>11.64</v>
      </c>
      <c r="Y454" s="2">
        <v>4</v>
      </c>
      <c r="Z454" s="21">
        <v>574</v>
      </c>
      <c r="AB454" s="14" t="e">
        <f>((AE454-AC454)*(1000/AD454))*1000</f>
        <v>#DIV/0!</v>
      </c>
      <c r="AF454" s="7" t="e">
        <f>#REF!*0.8</f>
        <v>#REF!</v>
      </c>
      <c r="AG454" s="2">
        <v>141</v>
      </c>
      <c r="AH454" s="8">
        <f>((AG454)*(H454/100))</f>
        <v>100.11</v>
      </c>
      <c r="AI454" s="7">
        <f>AG454/AH454</f>
        <v>1.408450704225352</v>
      </c>
      <c r="AK454" s="2">
        <v>0.245</v>
      </c>
      <c r="AO454" s="20" t="s">
        <v>1163</v>
      </c>
      <c r="AP454" s="10">
        <v>7.3999999999999996E-2</v>
      </c>
      <c r="AQ454" s="10">
        <v>1E-3</v>
      </c>
      <c r="AR454" s="10" t="s">
        <v>121</v>
      </c>
      <c r="AS454" s="10">
        <v>3.0000000000000001E-3</v>
      </c>
      <c r="AT454" s="10">
        <v>3.3000000000000002E-2</v>
      </c>
      <c r="AU454" s="10">
        <v>2E-3</v>
      </c>
      <c r="AV454" s="10">
        <v>2.7E-2</v>
      </c>
      <c r="AW454" s="10">
        <v>2E-3</v>
      </c>
      <c r="AX454" s="10">
        <v>6.0000000000000001E-3</v>
      </c>
      <c r="AY454" s="10">
        <v>1E-3</v>
      </c>
      <c r="AZ454" s="10">
        <v>1.2999999999999999E-2</v>
      </c>
      <c r="BA454" s="10">
        <v>2E-3</v>
      </c>
      <c r="BB454" s="10">
        <v>3.7999999999999999E-2</v>
      </c>
      <c r="BC454" s="10">
        <v>2E-3</v>
      </c>
      <c r="BD454" s="10">
        <v>0.44600000000000001</v>
      </c>
      <c r="BE454" s="10">
        <v>8.9999999999999993E-3</v>
      </c>
      <c r="BF454" s="10" t="s">
        <v>121</v>
      </c>
      <c r="BG454" s="10">
        <v>0.01</v>
      </c>
      <c r="BH454" s="10" t="s">
        <v>121</v>
      </c>
      <c r="BI454" s="10">
        <v>2.6890000000000001</v>
      </c>
      <c r="BJ454" s="10">
        <v>1.2E-2</v>
      </c>
      <c r="BK454" s="10">
        <v>1E-3</v>
      </c>
      <c r="BL454" s="10" t="s">
        <v>121</v>
      </c>
      <c r="BM454" s="10">
        <v>2E-3</v>
      </c>
      <c r="BN454" s="10">
        <v>5.8000000000000003E-2</v>
      </c>
      <c r="BO454" s="10">
        <v>6.0000000000000001E-3</v>
      </c>
      <c r="BP454" s="10">
        <v>65.102000000000004</v>
      </c>
      <c r="BQ454" s="10">
        <v>0.125</v>
      </c>
      <c r="BR454" s="10" t="s">
        <v>121</v>
      </c>
      <c r="BS454" s="10">
        <v>2E-3</v>
      </c>
      <c r="BT454" s="10">
        <v>14.864000000000001</v>
      </c>
      <c r="BU454" s="10">
        <v>0.13100000000000001</v>
      </c>
      <c r="BV454" s="10">
        <v>13.676</v>
      </c>
      <c r="BW454" s="10">
        <v>0.14099999999999999</v>
      </c>
      <c r="BX454" s="10" t="s">
        <v>121</v>
      </c>
      <c r="BY454" s="10">
        <v>4.0000000000000001E-3</v>
      </c>
      <c r="BZ454" s="10">
        <v>1.788</v>
      </c>
      <c r="CA454" s="10">
        <v>3.5999999999999997E-2</v>
      </c>
      <c r="CB454" s="10" t="s">
        <v>121</v>
      </c>
      <c r="CC454" s="10">
        <v>15.628</v>
      </c>
      <c r="CD454" s="10">
        <v>2.1999999999999999E-2</v>
      </c>
      <c r="CE454" s="10">
        <v>4.0000000000000001E-3</v>
      </c>
      <c r="CF454" s="10" t="s">
        <v>121</v>
      </c>
      <c r="CG454" s="10">
        <v>2E-3</v>
      </c>
      <c r="CH454" s="10" t="s">
        <v>121</v>
      </c>
      <c r="CI454" s="10">
        <v>2E-3</v>
      </c>
      <c r="CJ454" s="10" t="s">
        <v>121</v>
      </c>
      <c r="CK454" s="10">
        <v>0.16600000000000001</v>
      </c>
      <c r="CL454" s="10" t="s">
        <v>121</v>
      </c>
      <c r="CM454" s="10">
        <v>2E-3</v>
      </c>
      <c r="CN454" s="10">
        <v>4.0000000000000001E-3</v>
      </c>
      <c r="CO454" s="10">
        <v>1E-3</v>
      </c>
      <c r="CP454" s="10">
        <v>1.2350000000000001</v>
      </c>
      <c r="CQ454" s="10">
        <v>4.9000000000000002E-2</v>
      </c>
      <c r="CR454" s="10" t="s">
        <v>121</v>
      </c>
      <c r="CS454" s="10">
        <v>2E-3</v>
      </c>
      <c r="CT454" s="10">
        <v>1.9119999999999999</v>
      </c>
      <c r="CU454" s="10">
        <v>0.311</v>
      </c>
      <c r="CV454" s="10">
        <v>2.3E-2</v>
      </c>
      <c r="CW454" s="10">
        <v>1E-3</v>
      </c>
      <c r="CX454" s="10">
        <v>0.14799999999999999</v>
      </c>
      <c r="CY454" s="10">
        <v>8.9999999999999993E-3</v>
      </c>
      <c r="CZ454" s="10" t="s">
        <v>121</v>
      </c>
      <c r="DA454" s="10">
        <v>2E-3</v>
      </c>
      <c r="DB454" s="10" t="s">
        <v>121</v>
      </c>
      <c r="DC454" s="10">
        <v>4.0000000000000001E-3</v>
      </c>
      <c r="DD454" s="10">
        <v>1.2999999999999999E-2</v>
      </c>
      <c r="DE454" s="10">
        <v>4.0000000000000001E-3</v>
      </c>
      <c r="DF454" s="10">
        <v>0.32700000000000001</v>
      </c>
      <c r="DG454" s="10">
        <v>4.0000000000000001E-3</v>
      </c>
      <c r="DH454" s="10">
        <v>1.2E-2</v>
      </c>
      <c r="DI454" s="98">
        <v>1E-3</v>
      </c>
      <c r="DJ454" s="10">
        <v>4.2999999999999997E-2</v>
      </c>
      <c r="DK454" s="10">
        <v>1E-3</v>
      </c>
      <c r="DL454" s="61" t="str">
        <f t="shared" si="8"/>
        <v>UTV 04.02.2022</v>
      </c>
    </row>
    <row r="455" spans="1:132">
      <c r="A455" s="11">
        <v>44596</v>
      </c>
      <c r="B455" s="64" t="s">
        <v>1162</v>
      </c>
      <c r="C455" s="25" t="s">
        <v>125</v>
      </c>
      <c r="D455" s="21">
        <v>23</v>
      </c>
      <c r="E455" s="2">
        <v>100</v>
      </c>
      <c r="F455" s="2">
        <v>77</v>
      </c>
      <c r="H455" s="3">
        <f>((F455)/(E455/100))</f>
        <v>77</v>
      </c>
      <c r="I455" s="4">
        <f>E455/F455</f>
        <v>1.2987012987012987</v>
      </c>
      <c r="J455" s="4" t="e">
        <f>100/G455</f>
        <v>#DIV/0!</v>
      </c>
      <c r="N455" s="37" t="e">
        <f>M455/(K455/100)</f>
        <v>#DIV/0!</v>
      </c>
      <c r="O455" s="37" t="e">
        <f>N455/J455</f>
        <v>#DIV/0!</v>
      </c>
      <c r="P455" s="5" t="e">
        <f>M455/(L455/100)</f>
        <v>#DIV/0!</v>
      </c>
      <c r="Q455" s="5" t="e">
        <f>P455*I455</f>
        <v>#DIV/0!</v>
      </c>
      <c r="U455" s="15" t="e">
        <f>100-(T455-R455)/S455*100</f>
        <v>#DIV/0!</v>
      </c>
      <c r="V455" s="21">
        <v>0.51800000000000002</v>
      </c>
      <c r="X455" s="2">
        <v>11.33</v>
      </c>
      <c r="Y455" s="2">
        <v>6.34</v>
      </c>
      <c r="Z455" s="21">
        <v>1382</v>
      </c>
      <c r="AB455" s="14" t="e">
        <f>((AE455-AC455)*(1000/AD455))*1000</f>
        <v>#DIV/0!</v>
      </c>
      <c r="AF455" s="7" t="e">
        <f>#REF!*0.8</f>
        <v>#REF!</v>
      </c>
      <c r="AG455" s="2">
        <v>129</v>
      </c>
      <c r="AH455" s="8">
        <f>((AG455)*(H455/100))</f>
        <v>99.33</v>
      </c>
      <c r="AI455" s="7">
        <f>AG455/AH455</f>
        <v>1.2987012987012987</v>
      </c>
      <c r="AJ455" s="6">
        <v>14.13</v>
      </c>
      <c r="AK455" s="2">
        <v>0.05</v>
      </c>
      <c r="AO455" s="20" t="s">
        <v>1164</v>
      </c>
      <c r="AP455" s="10">
        <v>0.52</v>
      </c>
      <c r="AQ455" s="10">
        <v>5.0000000000000001E-3</v>
      </c>
      <c r="AR455" s="10">
        <v>8.6999999999999994E-2</v>
      </c>
      <c r="AS455" s="10">
        <v>4.0000000000000001E-3</v>
      </c>
      <c r="AT455" s="10" t="s">
        <v>121</v>
      </c>
      <c r="AU455" s="10">
        <v>3.0000000000000001E-3</v>
      </c>
      <c r="AV455" s="10">
        <v>0.249</v>
      </c>
      <c r="AW455" s="10">
        <v>4.0000000000000001E-3</v>
      </c>
      <c r="AX455" s="10">
        <v>0.01</v>
      </c>
      <c r="AY455" s="10">
        <v>1E-3</v>
      </c>
      <c r="AZ455" s="10">
        <v>7.3999999999999996E-2</v>
      </c>
      <c r="BA455" s="10">
        <v>3.0000000000000001E-3</v>
      </c>
      <c r="BB455" s="10">
        <v>0.106</v>
      </c>
      <c r="BC455" s="10">
        <v>3.0000000000000001E-3</v>
      </c>
      <c r="BD455" s="10">
        <v>3.0430000000000001</v>
      </c>
      <c r="BE455" s="10">
        <v>2.5999999999999999E-2</v>
      </c>
      <c r="BF455" s="10" t="s">
        <v>121</v>
      </c>
      <c r="BG455" s="10">
        <v>3.0000000000000001E-3</v>
      </c>
      <c r="BH455" s="10">
        <v>1.4690000000000001</v>
      </c>
      <c r="BI455" s="10">
        <v>0.73299999999999998</v>
      </c>
      <c r="BJ455" s="10">
        <v>6.0000000000000001E-3</v>
      </c>
      <c r="BK455" s="10">
        <v>4.0000000000000001E-3</v>
      </c>
      <c r="BL455" s="10" t="s">
        <v>121</v>
      </c>
      <c r="BM455" s="10">
        <v>2E-3</v>
      </c>
      <c r="BN455" s="10">
        <v>0.14299999999999999</v>
      </c>
      <c r="BO455" s="10">
        <v>8.0000000000000002E-3</v>
      </c>
      <c r="BP455" s="10">
        <v>70.006</v>
      </c>
      <c r="BQ455" s="10">
        <v>0.12</v>
      </c>
      <c r="BR455" s="10">
        <v>2E-3</v>
      </c>
      <c r="BS455" s="10">
        <v>1E-3</v>
      </c>
      <c r="BT455" s="10">
        <v>14.46</v>
      </c>
      <c r="BU455" s="10">
        <v>0.13700000000000001</v>
      </c>
      <c r="BV455" s="10">
        <v>1.4259999999999999</v>
      </c>
      <c r="BW455" s="10">
        <v>2.5999999999999999E-2</v>
      </c>
      <c r="BX455" s="10" t="s">
        <v>121</v>
      </c>
      <c r="BY455" s="10">
        <v>8.9999999999999993E-3</v>
      </c>
      <c r="BZ455" s="10">
        <v>0.754</v>
      </c>
      <c r="CA455" s="10">
        <v>2.8000000000000001E-2</v>
      </c>
      <c r="CB455" s="10" t="s">
        <v>121</v>
      </c>
      <c r="CC455" s="10">
        <v>11.571</v>
      </c>
      <c r="CD455" s="10">
        <v>0.10299999999999999</v>
      </c>
      <c r="CE455" s="10">
        <v>6.0000000000000001E-3</v>
      </c>
      <c r="CF455" s="10">
        <v>8.0000000000000002E-3</v>
      </c>
      <c r="CG455" s="10">
        <v>1E-3</v>
      </c>
      <c r="CH455" s="10" t="s">
        <v>121</v>
      </c>
      <c r="CI455" s="10">
        <v>2E-3</v>
      </c>
      <c r="CJ455" s="10">
        <v>0.185</v>
      </c>
      <c r="CK455" s="10">
        <v>7.0000000000000007E-2</v>
      </c>
      <c r="CL455" s="10" t="s">
        <v>121</v>
      </c>
      <c r="CM455" s="10">
        <v>2E-3</v>
      </c>
      <c r="CN455" s="10">
        <v>8.0000000000000002E-3</v>
      </c>
      <c r="CO455" s="10">
        <v>1E-3</v>
      </c>
      <c r="CP455" s="10">
        <v>2.8580000000000001</v>
      </c>
      <c r="CQ455" s="10">
        <v>0.05</v>
      </c>
      <c r="CR455" s="10" t="s">
        <v>121</v>
      </c>
      <c r="CS455" s="10">
        <v>6.0000000000000001E-3</v>
      </c>
      <c r="CT455" s="10">
        <v>3.5779999999999998</v>
      </c>
      <c r="CU455" s="10">
        <v>0.23499999999999999</v>
      </c>
      <c r="CV455" s="10">
        <v>2.1000000000000001E-2</v>
      </c>
      <c r="CW455" s="10">
        <v>1E-3</v>
      </c>
      <c r="CX455" s="10">
        <v>0.41499999999999998</v>
      </c>
      <c r="CY455" s="10">
        <v>1.4E-2</v>
      </c>
      <c r="CZ455" s="10" t="s">
        <v>121</v>
      </c>
      <c r="DA455" s="10">
        <v>2E-3</v>
      </c>
      <c r="DB455" s="10">
        <v>2.7E-2</v>
      </c>
      <c r="DC455" s="10">
        <v>5.0000000000000001E-3</v>
      </c>
      <c r="DD455" s="10" t="s">
        <v>121</v>
      </c>
      <c r="DE455" s="10">
        <v>0.01</v>
      </c>
      <c r="DF455" s="10">
        <v>0.41199999999999998</v>
      </c>
      <c r="DG455" s="10">
        <v>5.0000000000000001E-3</v>
      </c>
      <c r="DH455" s="10">
        <v>1.0999999999999999E-2</v>
      </c>
      <c r="DI455" s="98">
        <v>1E-3</v>
      </c>
      <c r="DJ455" s="10">
        <v>1.0999999999999999E-2</v>
      </c>
      <c r="DK455" s="10">
        <v>1E-3</v>
      </c>
      <c r="DL455" s="61" t="str">
        <f t="shared" si="8"/>
        <v>DK III W1 04.02.2022</v>
      </c>
      <c r="DM455" s="10">
        <v>0.81724689309382104</v>
      </c>
      <c r="DN455" s="10">
        <v>3.6753810177633899E-2</v>
      </c>
      <c r="DO455" s="10">
        <v>4.8598060757240102E-2</v>
      </c>
      <c r="DP455" s="10">
        <v>4.2156509099346103E-2</v>
      </c>
      <c r="DQ455" s="10">
        <v>1.54962680290218</v>
      </c>
      <c r="DR455" s="10">
        <v>0.25129735259601499</v>
      </c>
      <c r="DS455" s="10">
        <v>-1.9495817163380901E-2</v>
      </c>
      <c r="DT455" s="10">
        <v>-2.9080011853096599E-3</v>
      </c>
      <c r="DU455" s="96">
        <v>3.1519253671349701E-5</v>
      </c>
      <c r="DV455" s="10">
        <v>0.385587873007182</v>
      </c>
      <c r="DW455" s="10">
        <v>-1.04483154886494E-2</v>
      </c>
      <c r="DX455" s="10">
        <v>2.45359220151393E-4</v>
      </c>
      <c r="DY455" s="10">
        <v>-0.16353294804306101</v>
      </c>
      <c r="DZ455" s="10">
        <v>226.57937952280301</v>
      </c>
      <c r="EA455" s="10">
        <v>817.49483641131098</v>
      </c>
      <c r="EB455" s="10">
        <v>1.73748286372885</v>
      </c>
    </row>
    <row r="456" spans="1:132">
      <c r="A456" s="11">
        <v>44596</v>
      </c>
      <c r="B456" s="66" t="s">
        <v>1165</v>
      </c>
      <c r="C456" s="53" t="s">
        <v>243</v>
      </c>
      <c r="H456" s="3" t="e">
        <f>((F456)/(E456/100))</f>
        <v>#DIV/0!</v>
      </c>
      <c r="I456" s="4" t="e">
        <f>E456/F456</f>
        <v>#DIV/0!</v>
      </c>
      <c r="J456" s="4" t="e">
        <f>100/G456</f>
        <v>#DIV/0!</v>
      </c>
      <c r="N456" s="37" t="e">
        <f>M456/(K456/100)</f>
        <v>#DIV/0!</v>
      </c>
      <c r="O456" s="37" t="e">
        <f>N456/J456</f>
        <v>#DIV/0!</v>
      </c>
      <c r="P456" s="5" t="e">
        <f>M456/(L456/100)</f>
        <v>#DIV/0!</v>
      </c>
      <c r="Q456" s="5" t="e">
        <f>P456*I456</f>
        <v>#DIV/0!</v>
      </c>
      <c r="U456" s="15" t="e">
        <f>100-(T456-R456)/S456*100</f>
        <v>#DIV/0!</v>
      </c>
      <c r="V456" s="21">
        <v>138</v>
      </c>
      <c r="X456" s="2">
        <v>10.49</v>
      </c>
      <c r="Y456" s="2">
        <v>5.39</v>
      </c>
      <c r="AB456" s="14" t="e">
        <f>((AE456-AC456)*(1000/AD456))*1000</f>
        <v>#DIV/0!</v>
      </c>
      <c r="AF456" s="7" t="e">
        <f>#REF!*0.8</f>
        <v>#REF!</v>
      </c>
      <c r="AH456" s="8" t="e">
        <f>((AG456)*(H456/100))</f>
        <v>#DIV/0!</v>
      </c>
      <c r="AI456" s="7" t="e">
        <f>AG456/AH456</f>
        <v>#DIV/0!</v>
      </c>
      <c r="DI456" s="99"/>
      <c r="DL456" s="61" t="str">
        <f t="shared" si="8"/>
        <v>CH 7343 03.02.2022</v>
      </c>
      <c r="DM456" s="10">
        <v>-4.0968238796956297E-2</v>
      </c>
      <c r="DN456" s="10">
        <v>3.3174536883073501E-2</v>
      </c>
      <c r="DO456" s="10">
        <v>-8.5064194700118691E-3</v>
      </c>
      <c r="DP456" s="10">
        <v>-1.53326096456854E-2</v>
      </c>
      <c r="DQ456" s="10">
        <v>7.4163006694955604E-3</v>
      </c>
      <c r="DR456" s="10">
        <v>-0.17910559659771699</v>
      </c>
      <c r="DS456" s="10">
        <v>-6.3741538589448098E-3</v>
      </c>
      <c r="DT456" s="10">
        <v>-2.01219005109409E-3</v>
      </c>
      <c r="DU456" s="10">
        <v>-1.26735391098748E-2</v>
      </c>
      <c r="DV456" s="10">
        <v>-7.5677237138384798E-2</v>
      </c>
      <c r="DW456" s="10">
        <v>0.20735466660830801</v>
      </c>
      <c r="DX456" s="10">
        <v>-1.16713619896394E-2</v>
      </c>
      <c r="DY456" s="10">
        <v>-1.54313902611695</v>
      </c>
      <c r="DZ456" s="10">
        <v>2.5195066226771301</v>
      </c>
      <c r="EA456" s="10">
        <v>18.449027556323099</v>
      </c>
      <c r="EB456" s="10">
        <v>-0.103344436585737</v>
      </c>
    </row>
    <row r="457" spans="1:132">
      <c r="A457" s="11">
        <v>44596</v>
      </c>
      <c r="B457" s="64"/>
      <c r="C457" s="25" t="s">
        <v>744</v>
      </c>
      <c r="D457" s="21">
        <v>22</v>
      </c>
      <c r="E457" s="2">
        <v>100</v>
      </c>
      <c r="F457" s="2">
        <v>78</v>
      </c>
      <c r="H457" s="3">
        <f>((F457)/(E457/100))</f>
        <v>78</v>
      </c>
      <c r="I457" s="4">
        <f>E457/F457</f>
        <v>1.2820512820512822</v>
      </c>
      <c r="J457" s="4" t="e">
        <f>100/G457</f>
        <v>#DIV/0!</v>
      </c>
      <c r="N457" s="37" t="e">
        <f>M457/(K457/100)</f>
        <v>#DIV/0!</v>
      </c>
      <c r="O457" s="37" t="e">
        <f>N457/J457</f>
        <v>#DIV/0!</v>
      </c>
      <c r="P457" s="5" t="e">
        <f>M457/(L457/100)</f>
        <v>#DIV/0!</v>
      </c>
      <c r="Q457" s="5" t="e">
        <f>P457*I457</f>
        <v>#DIV/0!</v>
      </c>
      <c r="U457" s="15" t="e">
        <f>100-(T457-R457)/S457*100</f>
        <v>#DIV/0!</v>
      </c>
      <c r="V457" s="21">
        <v>3.22</v>
      </c>
      <c r="X457" s="2">
        <v>11.74</v>
      </c>
      <c r="Y457" s="2">
        <v>2.71</v>
      </c>
      <c r="Z457" s="21">
        <v>0</v>
      </c>
      <c r="AB457" s="14">
        <f>((AE457-AC457)*(1000/AD457))*1000</f>
        <v>2642.4563528777849</v>
      </c>
      <c r="AC457" s="21">
        <v>88.396000000000001</v>
      </c>
      <c r="AD457" s="21">
        <v>150.239</v>
      </c>
      <c r="AE457" s="21">
        <v>88.793000000000006</v>
      </c>
      <c r="AF457" s="7" t="e">
        <f>#REF!*0.8</f>
        <v>#REF!</v>
      </c>
      <c r="AG457" s="2">
        <v>127</v>
      </c>
      <c r="AH457" s="8">
        <f>((AG457)*(H457/100))</f>
        <v>99.06</v>
      </c>
      <c r="AI457" s="7">
        <f>AG457/AH457</f>
        <v>1.2820512820512819</v>
      </c>
      <c r="AJ457" s="6">
        <v>23.84</v>
      </c>
      <c r="AK457" s="2">
        <v>0.26</v>
      </c>
      <c r="AO457" s="20" t="s">
        <v>1167</v>
      </c>
      <c r="DI457" s="99"/>
      <c r="DL457" s="61" t="str">
        <f t="shared" si="8"/>
        <v>CH 7343 03.02.2022</v>
      </c>
      <c r="DM457" s="10">
        <v>405.529842787745</v>
      </c>
      <c r="DN457" s="10">
        <v>0.10515715332296</v>
      </c>
      <c r="DO457" s="10">
        <v>1.10923556364239E-2</v>
      </c>
      <c r="DP457" s="10">
        <v>-7.3387079500418298E-3</v>
      </c>
      <c r="DQ457" s="10">
        <v>2.1479698341859099</v>
      </c>
      <c r="DR457" s="10">
        <v>544.08065712750499</v>
      </c>
      <c r="DS457" s="10">
        <v>2.16819365713538E-2</v>
      </c>
      <c r="DT457" s="10">
        <v>2.5581797095690401E-3</v>
      </c>
      <c r="DU457" s="10">
        <v>1.8214422255968099</v>
      </c>
      <c r="DV457" s="10">
        <v>2.3663496241133299</v>
      </c>
      <c r="DW457" s="10">
        <v>-0.21732186180870899</v>
      </c>
      <c r="DX457" s="10">
        <v>0.211191179585248</v>
      </c>
      <c r="DY457" s="10">
        <v>20.079563828288599</v>
      </c>
      <c r="DZ457" s="10">
        <v>34.976687958758497</v>
      </c>
      <c r="EA457" s="10">
        <v>28.777294602243899</v>
      </c>
      <c r="EB457" s="10">
        <v>7.8205986628910096E-2</v>
      </c>
    </row>
    <row r="458" spans="1:132">
      <c r="A458" s="11">
        <v>44596</v>
      </c>
      <c r="B458" s="64"/>
      <c r="C458" s="25" t="s">
        <v>117</v>
      </c>
      <c r="H458" s="3" t="e">
        <f>((F458)/(E458/100))</f>
        <v>#DIV/0!</v>
      </c>
      <c r="I458" s="4" t="e">
        <f>E458/F458</f>
        <v>#DIV/0!</v>
      </c>
      <c r="J458" s="4" t="e">
        <f>100/G458</f>
        <v>#DIV/0!</v>
      </c>
      <c r="N458" s="37" t="e">
        <f>M458/(K458/100)</f>
        <v>#DIV/0!</v>
      </c>
      <c r="O458" s="37" t="e">
        <f>N458/J458</f>
        <v>#DIV/0!</v>
      </c>
      <c r="P458" s="5" t="e">
        <f>M458/(L458/100)</f>
        <v>#DIV/0!</v>
      </c>
      <c r="Q458" s="5" t="e">
        <f>P458*I458</f>
        <v>#DIV/0!</v>
      </c>
      <c r="U458" s="15" t="e">
        <f>100-(T458-R458)/S458*100</f>
        <v>#DIV/0!</v>
      </c>
      <c r="X458" s="2">
        <v>12.215</v>
      </c>
      <c r="AB458" s="14" t="e">
        <f>((AE458-AC458)*(1000/AD458))*1000</f>
        <v>#DIV/0!</v>
      </c>
      <c r="AF458" s="7" t="e">
        <f>#REF!*0.8</f>
        <v>#REF!</v>
      </c>
      <c r="AH458" s="8" t="e">
        <f>((AG458)*(H458/100))</f>
        <v>#DIV/0!</v>
      </c>
      <c r="AI458" s="7" t="e">
        <f>AG458/AH458</f>
        <v>#DIV/0!</v>
      </c>
      <c r="AO458" s="20" t="s">
        <v>1168</v>
      </c>
      <c r="AP458" s="10">
        <v>0.105</v>
      </c>
      <c r="AQ458" s="10">
        <v>2E-3</v>
      </c>
      <c r="AR458" s="10">
        <v>0.02</v>
      </c>
      <c r="AS458" s="10">
        <v>3.0000000000000001E-3</v>
      </c>
      <c r="AT458" s="10">
        <v>1.0999999999999999E-2</v>
      </c>
      <c r="AU458" s="10">
        <v>2E-3</v>
      </c>
      <c r="AV458" s="10">
        <v>1.9E-2</v>
      </c>
      <c r="AW458" s="10">
        <v>2E-3</v>
      </c>
      <c r="AX458" s="10" t="s">
        <v>121</v>
      </c>
      <c r="AY458" s="10">
        <v>2E-3</v>
      </c>
      <c r="AZ458" s="10">
        <v>3.9E-2</v>
      </c>
      <c r="BA458" s="10">
        <v>2E-3</v>
      </c>
      <c r="BB458" s="10">
        <v>0.23100000000000001</v>
      </c>
      <c r="BC458" s="10">
        <v>4.0000000000000001E-3</v>
      </c>
      <c r="BD458" s="10">
        <v>2.3140000000000001</v>
      </c>
      <c r="BE458" s="10">
        <v>0.02</v>
      </c>
      <c r="BF458" s="10" t="s">
        <v>121</v>
      </c>
      <c r="BG458" s="10">
        <v>3.0000000000000001E-3</v>
      </c>
      <c r="BH458" s="10">
        <v>3.214</v>
      </c>
      <c r="BI458" s="10">
        <v>0.81599999999999995</v>
      </c>
      <c r="BJ458" s="10" t="s">
        <v>121</v>
      </c>
      <c r="BK458" s="10">
        <v>3.0000000000000001E-3</v>
      </c>
      <c r="BL458" s="10" t="s">
        <v>121</v>
      </c>
      <c r="BM458" s="10">
        <v>2E-3</v>
      </c>
      <c r="BN458" s="10">
        <v>0.27600000000000002</v>
      </c>
      <c r="BO458" s="10">
        <v>8.0000000000000002E-3</v>
      </c>
      <c r="BP458" s="10">
        <v>65.527000000000001</v>
      </c>
      <c r="BQ458" s="10">
        <v>0.127</v>
      </c>
      <c r="BR458" s="10" t="s">
        <v>121</v>
      </c>
      <c r="BS458" s="10">
        <v>2E-3</v>
      </c>
      <c r="BT458" s="10">
        <v>14.193</v>
      </c>
      <c r="BU458" s="10">
        <v>0.125</v>
      </c>
      <c r="BV458" s="10">
        <v>1.147</v>
      </c>
      <c r="BW458" s="10">
        <v>2.3E-2</v>
      </c>
      <c r="BX458" s="10" t="s">
        <v>121</v>
      </c>
      <c r="BY458" s="10">
        <v>7.0000000000000001E-3</v>
      </c>
      <c r="BZ458" s="10">
        <v>0.80800000000000005</v>
      </c>
      <c r="CA458" s="10">
        <v>2.8000000000000001E-2</v>
      </c>
      <c r="CB458" s="10" t="s">
        <v>121</v>
      </c>
      <c r="CC458" s="10">
        <v>7.1340000000000003</v>
      </c>
      <c r="CD458" s="10">
        <v>0.159</v>
      </c>
      <c r="CE458" s="10">
        <v>7.0000000000000001E-3</v>
      </c>
      <c r="CF458" s="10" t="s">
        <v>121</v>
      </c>
      <c r="CG458" s="10">
        <v>2E-3</v>
      </c>
      <c r="CH458" s="10" t="s">
        <v>121</v>
      </c>
      <c r="CI458" s="10">
        <v>2E-3</v>
      </c>
      <c r="CJ458" s="10">
        <v>0.57099999999999995</v>
      </c>
      <c r="CK458" s="10">
        <v>7.2999999999999995E-2</v>
      </c>
      <c r="CL458" s="10" t="s">
        <v>121</v>
      </c>
      <c r="CM458" s="10">
        <v>2E-3</v>
      </c>
      <c r="CN458" s="10">
        <v>3.0000000000000001E-3</v>
      </c>
      <c r="CO458" s="10">
        <v>1E-3</v>
      </c>
      <c r="CP458" s="10">
        <v>1.9079999999999999</v>
      </c>
      <c r="CQ458" s="10">
        <v>0.04</v>
      </c>
      <c r="CR458" s="10" t="s">
        <v>121</v>
      </c>
      <c r="CS458" s="10">
        <v>2E-3</v>
      </c>
      <c r="CT458" s="10">
        <v>8.0470000000000006</v>
      </c>
      <c r="CU458" s="10">
        <v>0.29599999999999999</v>
      </c>
      <c r="CV458" s="10">
        <v>3.2000000000000001E-2</v>
      </c>
      <c r="CW458" s="10">
        <v>1E-3</v>
      </c>
      <c r="CX458" s="10">
        <v>0.82199999999999995</v>
      </c>
      <c r="CY458" s="10">
        <v>1.7000000000000001E-2</v>
      </c>
      <c r="CZ458" s="10" t="s">
        <v>121</v>
      </c>
      <c r="DA458" s="10">
        <v>2E-3</v>
      </c>
      <c r="DB458" s="10">
        <v>3.2000000000000001E-2</v>
      </c>
      <c r="DC458" s="10">
        <v>6.0000000000000001E-3</v>
      </c>
      <c r="DD458" s="10" t="s">
        <v>121</v>
      </c>
      <c r="DE458" s="10">
        <v>7.0000000000000001E-3</v>
      </c>
      <c r="DF458" s="10">
        <v>0.496</v>
      </c>
      <c r="DG458" s="10">
        <v>5.0000000000000001E-3</v>
      </c>
      <c r="DH458" s="10">
        <v>1.4999999999999999E-2</v>
      </c>
      <c r="DI458" s="98">
        <v>1E-3</v>
      </c>
      <c r="DJ458" s="10">
        <v>5.0000000000000001E-3</v>
      </c>
      <c r="DK458" s="10">
        <v>1E-3</v>
      </c>
      <c r="DL458" s="61" t="str">
        <f t="shared" si="8"/>
        <v>DK III ENE 2562 04.02.2022</v>
      </c>
      <c r="DM458" s="10">
        <v>-4.2022416509602603E-2</v>
      </c>
      <c r="DN458" s="10">
        <v>1.67066288760289E-2</v>
      </c>
      <c r="DO458" s="10">
        <v>-6.4890251463398203E-3</v>
      </c>
      <c r="DP458" s="10">
        <v>-3.3498080463042E-2</v>
      </c>
      <c r="DQ458" s="10">
        <v>1.12472408589518E-3</v>
      </c>
      <c r="DR458" s="10">
        <v>-0.176864763555307</v>
      </c>
      <c r="DS458" s="10">
        <v>5.6888926074088299E-3</v>
      </c>
      <c r="DT458" s="10">
        <v>-3.83346101165301E-3</v>
      </c>
      <c r="DU458" s="10">
        <v>-1.28726358008159E-2</v>
      </c>
      <c r="DV458" s="10">
        <v>-7.7480177353313806E-2</v>
      </c>
      <c r="DW458" s="10">
        <v>-1.40314641307732E-2</v>
      </c>
      <c r="DX458" s="10">
        <v>-1.8317974562596501E-2</v>
      </c>
      <c r="DY458" s="10">
        <v>-1.4713617030685699</v>
      </c>
      <c r="DZ458" s="10">
        <v>1.14109168419982</v>
      </c>
      <c r="EA458" s="10">
        <v>0.97103074856028304</v>
      </c>
      <c r="EB458" s="10">
        <v>-0.104884770764609</v>
      </c>
    </row>
    <row r="459" spans="1:132">
      <c r="A459" s="11">
        <v>44596</v>
      </c>
      <c r="B459" s="64" t="s">
        <v>120</v>
      </c>
      <c r="C459" s="25" t="s">
        <v>119</v>
      </c>
      <c r="D459" s="21">
        <v>38</v>
      </c>
      <c r="E459" s="2">
        <v>100</v>
      </c>
      <c r="F459" s="2">
        <v>62</v>
      </c>
      <c r="H459" s="3">
        <f>((F459)/(E459/100))</f>
        <v>62</v>
      </c>
      <c r="I459" s="4">
        <f>E459/F459</f>
        <v>1.6129032258064515</v>
      </c>
      <c r="J459" s="4" t="e">
        <f>100/G459</f>
        <v>#DIV/0!</v>
      </c>
      <c r="N459" s="37" t="e">
        <f>M459/(K459/100)</f>
        <v>#DIV/0!</v>
      </c>
      <c r="O459" s="37" t="e">
        <f>N459/J459</f>
        <v>#DIV/0!</v>
      </c>
      <c r="P459" s="5" t="e">
        <f>M459/(L459/100)</f>
        <v>#DIV/0!</v>
      </c>
      <c r="Q459" s="5" t="e">
        <f>P459*I459</f>
        <v>#DIV/0!</v>
      </c>
      <c r="U459" s="15" t="e">
        <f>100-(T459-R459)/S459*100</f>
        <v>#DIV/0!</v>
      </c>
      <c r="V459" s="21">
        <v>3.73</v>
      </c>
      <c r="X459" s="2">
        <v>12.57</v>
      </c>
      <c r="Y459" s="2">
        <v>17.46</v>
      </c>
      <c r="Z459" s="21">
        <v>3344</v>
      </c>
      <c r="AB459" s="14" t="e">
        <f>((AE459-AC459)*(1000/AD459))*1000</f>
        <v>#DIV/0!</v>
      </c>
      <c r="AF459" s="7" t="e">
        <f>#REF!*0.8</f>
        <v>#REF!</v>
      </c>
      <c r="AG459" s="2">
        <v>163</v>
      </c>
      <c r="AH459" s="8">
        <f>((AG459)*(H459/100))</f>
        <v>101.06</v>
      </c>
      <c r="AI459" s="7">
        <f>AG459/AH459</f>
        <v>1.6129032258064515</v>
      </c>
      <c r="AJ459" s="6">
        <v>55.1</v>
      </c>
      <c r="AK459" s="2">
        <v>1.55</v>
      </c>
      <c r="AO459" s="20" t="s">
        <v>1169</v>
      </c>
      <c r="AP459" s="10">
        <v>1.6E-2</v>
      </c>
      <c r="AQ459" s="10">
        <v>1E-3</v>
      </c>
      <c r="AR459" s="10">
        <v>2.5999999999999999E-2</v>
      </c>
      <c r="AS459" s="10">
        <v>3.0000000000000001E-3</v>
      </c>
      <c r="AT459" s="10">
        <v>4.0000000000000001E-3</v>
      </c>
      <c r="AU459" s="10">
        <v>2E-3</v>
      </c>
      <c r="AV459" s="10">
        <v>3.4000000000000002E-2</v>
      </c>
      <c r="AW459" s="10">
        <v>2E-3</v>
      </c>
      <c r="AX459" s="10">
        <v>1.4E-2</v>
      </c>
      <c r="AY459" s="10">
        <v>1E-3</v>
      </c>
      <c r="AZ459" s="10">
        <v>6.7000000000000004E-2</v>
      </c>
      <c r="BA459" s="10">
        <v>4.0000000000000001E-3</v>
      </c>
      <c r="BB459" s="10">
        <v>0.13300000000000001</v>
      </c>
      <c r="BC459" s="10">
        <v>3.0000000000000001E-3</v>
      </c>
      <c r="BD459" s="10">
        <v>4.4050000000000002</v>
      </c>
      <c r="BE459" s="10">
        <v>3.5000000000000003E-2</v>
      </c>
      <c r="BF459" s="10" t="s">
        <v>121</v>
      </c>
      <c r="BG459" s="10">
        <v>4.0000000000000001E-3</v>
      </c>
      <c r="BH459" s="10">
        <v>3.3119999999999998</v>
      </c>
      <c r="BI459" s="10">
        <v>0.99</v>
      </c>
      <c r="BJ459" s="10" t="s">
        <v>121</v>
      </c>
      <c r="BK459" s="10">
        <v>2E-3</v>
      </c>
      <c r="BL459" s="10" t="s">
        <v>121</v>
      </c>
      <c r="BM459" s="10">
        <v>2E-3</v>
      </c>
      <c r="BN459" s="10">
        <v>1.2450000000000001</v>
      </c>
      <c r="BO459" s="10">
        <v>1.9E-2</v>
      </c>
      <c r="BP459" s="10">
        <v>55.252000000000002</v>
      </c>
      <c r="BQ459" s="10">
        <v>0.19400000000000001</v>
      </c>
      <c r="BR459" s="10">
        <v>2E-3</v>
      </c>
      <c r="BS459" s="10">
        <v>1E-3</v>
      </c>
      <c r="BT459" s="10">
        <v>16.54</v>
      </c>
      <c r="BU459" s="10">
        <v>0.154</v>
      </c>
      <c r="BV459" s="10">
        <v>0.443</v>
      </c>
      <c r="BW459" s="10">
        <v>1.6E-2</v>
      </c>
      <c r="BX459" s="10" t="s">
        <v>121</v>
      </c>
      <c r="BY459" s="10">
        <v>1.0999999999999999E-2</v>
      </c>
      <c r="BZ459" s="10">
        <v>0.374</v>
      </c>
      <c r="CA459" s="10">
        <v>2.5999999999999999E-2</v>
      </c>
      <c r="CB459" s="10" t="s">
        <v>121</v>
      </c>
      <c r="CC459" s="10">
        <v>8.875</v>
      </c>
      <c r="CD459" s="10">
        <v>0.125</v>
      </c>
      <c r="CE459" s="10">
        <v>7.0000000000000001E-3</v>
      </c>
      <c r="CF459" s="10" t="s">
        <v>121</v>
      </c>
      <c r="CG459" s="10">
        <v>2E-3</v>
      </c>
      <c r="CH459" s="10">
        <v>2E-3</v>
      </c>
      <c r="CI459" s="10">
        <v>1E-3</v>
      </c>
      <c r="CJ459" s="10">
        <v>1.3140000000000001</v>
      </c>
      <c r="CK459" s="10">
        <v>8.8999999999999996E-2</v>
      </c>
      <c r="CL459" s="10" t="s">
        <v>121</v>
      </c>
      <c r="CM459" s="10">
        <v>2E-3</v>
      </c>
      <c r="CN459" s="10">
        <v>2E-3</v>
      </c>
      <c r="CO459" s="10">
        <v>1E-3</v>
      </c>
      <c r="CP459" s="10">
        <v>1.7430000000000001</v>
      </c>
      <c r="CQ459" s="10">
        <v>0.04</v>
      </c>
      <c r="CR459" s="10" t="s">
        <v>121</v>
      </c>
      <c r="CS459" s="10">
        <v>2E-3</v>
      </c>
      <c r="CT459" s="10">
        <v>5.6529999999999996</v>
      </c>
      <c r="CU459" s="10">
        <v>0.27400000000000002</v>
      </c>
      <c r="CV459" s="10">
        <v>0.04</v>
      </c>
      <c r="CW459" s="10">
        <v>1E-3</v>
      </c>
      <c r="CX459" s="10">
        <v>2.431</v>
      </c>
      <c r="CY459" s="10">
        <v>3.4000000000000002E-2</v>
      </c>
      <c r="CZ459" s="10" t="s">
        <v>121</v>
      </c>
      <c r="DA459" s="10">
        <v>2E-3</v>
      </c>
      <c r="DB459" s="10">
        <v>2.3E-2</v>
      </c>
      <c r="DC459" s="10">
        <v>0.01</v>
      </c>
      <c r="DD459" s="10" t="s">
        <v>121</v>
      </c>
      <c r="DE459" s="10">
        <v>0.01</v>
      </c>
      <c r="DF459" s="10">
        <v>0.55500000000000005</v>
      </c>
      <c r="DG459" s="10">
        <v>7.0000000000000001E-3</v>
      </c>
      <c r="DH459" s="10">
        <v>2.3E-2</v>
      </c>
      <c r="DI459" s="98">
        <v>1E-3</v>
      </c>
      <c r="DJ459" s="10">
        <v>3.0000000000000001E-3</v>
      </c>
      <c r="DK459" s="10">
        <v>1E-3</v>
      </c>
      <c r="DL459" s="61" t="str">
        <f t="shared" si="8"/>
        <v>DK II ENE 2624 04.02.2022</v>
      </c>
      <c r="DM459" s="10">
        <v>-1.3544483852484201E-2</v>
      </c>
      <c r="DN459" s="10">
        <v>6.17798348968233E-3</v>
      </c>
      <c r="DO459" s="10">
        <v>-1.0342706603576001E-3</v>
      </c>
      <c r="DP459" s="10">
        <v>-5.9431030751834896E-3</v>
      </c>
      <c r="DQ459" s="10">
        <v>3.7501490261671599E-3</v>
      </c>
      <c r="DR459" s="10">
        <v>-5.9641306205430802E-2</v>
      </c>
      <c r="DS459" s="10">
        <v>-7.5396430683241896E-3</v>
      </c>
      <c r="DT459" s="10">
        <v>-6.5264238203879203E-4</v>
      </c>
      <c r="DU459" s="10">
        <v>-3.09152228563082E-3</v>
      </c>
      <c r="DV459" s="10">
        <v>-2.4847402488578099E-2</v>
      </c>
      <c r="DW459" s="10">
        <v>0.102964035893608</v>
      </c>
      <c r="DX459" s="10">
        <v>-3.7639590361384502E-3</v>
      </c>
      <c r="DY459" s="10">
        <v>-0.50346508293633196</v>
      </c>
      <c r="DZ459" s="10">
        <v>1.64377326163228</v>
      </c>
      <c r="EA459" s="10">
        <v>7.2115675640582104</v>
      </c>
      <c r="EB459" s="10">
        <v>-3.3908718403029801E-2</v>
      </c>
    </row>
    <row r="460" spans="1:132">
      <c r="A460" s="11">
        <v>44596</v>
      </c>
      <c r="B460" s="64" t="s">
        <v>1178</v>
      </c>
      <c r="C460" s="25" t="s">
        <v>859</v>
      </c>
      <c r="H460" s="3" t="e">
        <f>((F460)/(E460/100))</f>
        <v>#DIV/0!</v>
      </c>
      <c r="I460" s="4" t="e">
        <f>E460/F460</f>
        <v>#DIV/0!</v>
      </c>
      <c r="J460" s="4" t="e">
        <f>100/G460</f>
        <v>#DIV/0!</v>
      </c>
      <c r="N460" s="37" t="e">
        <f>M460/(K460/100)</f>
        <v>#DIV/0!</v>
      </c>
      <c r="O460" s="37" t="e">
        <f>N460/J460</f>
        <v>#DIV/0!</v>
      </c>
      <c r="P460" s="5" t="e">
        <f>M460/(L460/100)</f>
        <v>#DIV/0!</v>
      </c>
      <c r="Q460" s="5" t="e">
        <f>P460*I460</f>
        <v>#DIV/0!</v>
      </c>
      <c r="U460" s="15" t="e">
        <f>100-(T460-R460)/S460*100</f>
        <v>#DIV/0!</v>
      </c>
      <c r="V460" s="21">
        <v>10.89</v>
      </c>
      <c r="X460" s="2">
        <v>8.2200000000000006</v>
      </c>
      <c r="Y460" s="2">
        <v>6.7</v>
      </c>
      <c r="Z460" s="21">
        <v>1265</v>
      </c>
      <c r="AB460" s="14" t="e">
        <f>((AE460-AC460)*(1000/AD460))*1000</f>
        <v>#DIV/0!</v>
      </c>
      <c r="AF460" s="7" t="e">
        <f>#REF!*0.8</f>
        <v>#REF!</v>
      </c>
      <c r="AH460" s="8" t="e">
        <f>((AG460)*(H460/100))</f>
        <v>#DIV/0!</v>
      </c>
      <c r="AI460" s="7" t="e">
        <f>AG460/AH460</f>
        <v>#DIV/0!</v>
      </c>
      <c r="AJ460" s="6">
        <v>273.8</v>
      </c>
      <c r="AK460" s="2">
        <v>7.0000000000000001E-3</v>
      </c>
      <c r="AO460" s="20" t="s">
        <v>1196</v>
      </c>
      <c r="DI460" s="99"/>
      <c r="DL460" s="61" t="str">
        <f t="shared" si="8"/>
        <v>ENE 1713 04.02.2022</v>
      </c>
    </row>
    <row r="461" spans="1:132">
      <c r="A461" s="11">
        <v>44596</v>
      </c>
      <c r="B461" s="64" t="s">
        <v>1179</v>
      </c>
      <c r="C461" s="25" t="s">
        <v>859</v>
      </c>
      <c r="H461" s="3" t="e">
        <f>((F461)/(E461/100))</f>
        <v>#DIV/0!</v>
      </c>
      <c r="I461" s="4" t="e">
        <f>E461/F461</f>
        <v>#DIV/0!</v>
      </c>
      <c r="J461" s="4" t="e">
        <f>100/G461</f>
        <v>#DIV/0!</v>
      </c>
      <c r="N461" s="37" t="e">
        <f>M461/(K461/100)</f>
        <v>#DIV/0!</v>
      </c>
      <c r="O461" s="37" t="e">
        <f>N461/J461</f>
        <v>#DIV/0!</v>
      </c>
      <c r="P461" s="5" t="e">
        <f>M461/(L461/100)</f>
        <v>#DIV/0!</v>
      </c>
      <c r="Q461" s="5" t="e">
        <f>P461*I461</f>
        <v>#DIV/0!</v>
      </c>
      <c r="U461" s="15" t="e">
        <f>100-(T461-R461)/S461*100</f>
        <v>#DIV/0!</v>
      </c>
      <c r="X461" s="2">
        <v>12.36</v>
      </c>
      <c r="Y461" s="2">
        <v>161.69999999999999</v>
      </c>
      <c r="AB461" s="14" t="e">
        <f>((AE461-AC461)*(1000/AD461))*1000</f>
        <v>#DIV/0!</v>
      </c>
      <c r="AF461" s="7" t="e">
        <f>#REF!*0.8</f>
        <v>#REF!</v>
      </c>
      <c r="AH461" s="8" t="e">
        <f>((AG461)*(H461/100))</f>
        <v>#DIV/0!</v>
      </c>
      <c r="AI461" s="7" t="e">
        <f>AG461/AH461</f>
        <v>#DIV/0!</v>
      </c>
      <c r="AK461" s="2">
        <v>2.1480000000000001</v>
      </c>
      <c r="AO461" s="20" t="s">
        <v>1196</v>
      </c>
      <c r="DI461" s="99"/>
      <c r="DL461" s="61" t="str">
        <f>AO465</f>
        <v>CH 7343 04.02.2022</v>
      </c>
      <c r="DM461" s="10">
        <v>3.4967768392284602</v>
      </c>
      <c r="DN461" s="10">
        <v>2.2576642403856098E-3</v>
      </c>
      <c r="DO461" s="10">
        <v>-3.12906249504532E-3</v>
      </c>
      <c r="DP461" s="10">
        <v>-4.3313084054868098E-2</v>
      </c>
      <c r="DQ461" s="10">
        <v>0.53693373116735899</v>
      </c>
      <c r="DR461" s="10">
        <v>2.8108892180573601</v>
      </c>
      <c r="DS461" s="10">
        <v>3.8092277186892197E-2</v>
      </c>
      <c r="DT461" s="10">
        <v>8.9709486172566801E-4</v>
      </c>
      <c r="DU461" s="10">
        <v>0.68976628959247799</v>
      </c>
      <c r="DV461" s="10">
        <v>0.314567455017074</v>
      </c>
      <c r="DW461" s="10">
        <v>7.59717809848999E-2</v>
      </c>
      <c r="DX461" s="10">
        <v>2.7136175320865999E-2</v>
      </c>
      <c r="DY461" s="10">
        <v>35.993902668555798</v>
      </c>
      <c r="DZ461" s="10">
        <v>142.303720177429</v>
      </c>
      <c r="EA461" s="10">
        <v>250.86042231719301</v>
      </c>
      <c r="EB461" s="10">
        <v>0.100713086730396</v>
      </c>
    </row>
    <row r="462" spans="1:132">
      <c r="A462" s="11">
        <v>44596</v>
      </c>
      <c r="B462" s="64" t="s">
        <v>192</v>
      </c>
      <c r="C462" s="25" t="s">
        <v>119</v>
      </c>
      <c r="D462" s="21">
        <v>32</v>
      </c>
      <c r="E462" s="2">
        <v>100</v>
      </c>
      <c r="F462" s="2">
        <v>68</v>
      </c>
      <c r="H462" s="3">
        <f>((F462)/(E462/100))</f>
        <v>68</v>
      </c>
      <c r="I462" s="4">
        <f>E462/F462</f>
        <v>1.4705882352941178</v>
      </c>
      <c r="J462" s="4" t="e">
        <f>100/G462</f>
        <v>#DIV/0!</v>
      </c>
      <c r="N462" s="37" t="e">
        <f>M462/(K462/100)</f>
        <v>#DIV/0!</v>
      </c>
      <c r="O462" s="37" t="e">
        <f>N462/J462</f>
        <v>#DIV/0!</v>
      </c>
      <c r="P462" s="5" t="e">
        <f>M462/(L462/100)</f>
        <v>#DIV/0!</v>
      </c>
      <c r="Q462" s="5" t="e">
        <f>P462*I462</f>
        <v>#DIV/0!</v>
      </c>
      <c r="U462" s="15" t="e">
        <f>100-(T462-R462)/S462*100</f>
        <v>#DIV/0!</v>
      </c>
      <c r="V462" s="21">
        <v>0.76300000000000001</v>
      </c>
      <c r="X462" s="2">
        <v>11.86</v>
      </c>
      <c r="Y462" s="2">
        <v>10.25</v>
      </c>
      <c r="Z462" s="21">
        <v>1382</v>
      </c>
      <c r="AB462" s="14" t="e">
        <f>((AE462-AC462)*(1000/AD462))*1000</f>
        <v>#DIV/0!</v>
      </c>
      <c r="AF462" s="7" t="e">
        <f>#REF!*0.8</f>
        <v>#REF!</v>
      </c>
      <c r="AG462" s="2">
        <v>147</v>
      </c>
      <c r="AH462" s="8">
        <f>((AG462)*(H462/100))</f>
        <v>99.960000000000008</v>
      </c>
      <c r="AI462" s="7">
        <f>AG462/AH462</f>
        <v>1.4705882352941175</v>
      </c>
      <c r="AJ462" s="6">
        <v>37.17</v>
      </c>
      <c r="AK462" s="2">
        <v>1E-3</v>
      </c>
      <c r="AO462" s="20" t="s">
        <v>1171</v>
      </c>
      <c r="DI462" s="99"/>
      <c r="DL462" s="61" t="str">
        <f t="shared" si="8"/>
        <v>CH 7343 04.02.2022</v>
      </c>
      <c r="DM462" s="10">
        <v>740.35131813738803</v>
      </c>
      <c r="DN462" s="10">
        <v>0.16504323287497299</v>
      </c>
      <c r="DO462" s="10">
        <v>2.6499287823203298E-3</v>
      </c>
      <c r="DP462" s="10">
        <v>-8.8317985605471001E-3</v>
      </c>
      <c r="DQ462" s="10">
        <v>1.1675703230044301</v>
      </c>
      <c r="DR462" s="10">
        <v>538.79140637547505</v>
      </c>
      <c r="DS462" s="10">
        <v>8.6044233301523901E-2</v>
      </c>
      <c r="DT462" s="10">
        <v>4.9023683577250399E-2</v>
      </c>
      <c r="DU462" s="10">
        <v>1.0045443102462801</v>
      </c>
      <c r="DV462" s="10">
        <v>2.2296393784298898</v>
      </c>
      <c r="DW462" s="10">
        <v>0.51090273212663095</v>
      </c>
      <c r="DX462" s="10">
        <v>1.7513971044977099</v>
      </c>
      <c r="DY462" s="10">
        <v>49.0231914243181</v>
      </c>
      <c r="DZ462" s="10">
        <v>15.6516954654422</v>
      </c>
      <c r="EA462" s="10">
        <v>19.882071085694101</v>
      </c>
      <c r="EB462" s="10">
        <v>3.5886869955019503E-2</v>
      </c>
    </row>
    <row r="463" spans="1:132">
      <c r="A463" s="11">
        <v>44596</v>
      </c>
      <c r="B463" s="64" t="s">
        <v>791</v>
      </c>
      <c r="C463" s="25" t="s">
        <v>122</v>
      </c>
      <c r="D463" s="21">
        <v>25</v>
      </c>
      <c r="E463" s="2">
        <v>100</v>
      </c>
      <c r="F463" s="2">
        <v>75</v>
      </c>
      <c r="H463" s="3">
        <f>((F463)/(E463/100))</f>
        <v>75</v>
      </c>
      <c r="I463" s="4">
        <f>E463/F463</f>
        <v>1.3333333333333333</v>
      </c>
      <c r="J463" s="4" t="e">
        <f>100/G463</f>
        <v>#DIV/0!</v>
      </c>
      <c r="N463" s="37" t="e">
        <f>M463/(K463/100)</f>
        <v>#DIV/0!</v>
      </c>
      <c r="O463" s="37" t="e">
        <f>N463/J463</f>
        <v>#DIV/0!</v>
      </c>
      <c r="P463" s="5" t="e">
        <f>M463/(L463/100)</f>
        <v>#DIV/0!</v>
      </c>
      <c r="Q463" s="5" t="e">
        <f>P463*I463</f>
        <v>#DIV/0!</v>
      </c>
      <c r="U463" s="15" t="e">
        <f>100-(T463-R463)/S463*100</f>
        <v>#DIV/0!</v>
      </c>
      <c r="V463" s="21">
        <v>0.51800000000000002</v>
      </c>
      <c r="X463" s="2">
        <v>11.33</v>
      </c>
      <c r="Y463" s="2">
        <v>6.34</v>
      </c>
      <c r="Z463" s="21">
        <v>1382</v>
      </c>
      <c r="AB463" s="14" t="e">
        <f>((AE463-AC463)*(1000/AD463))*1000</f>
        <v>#DIV/0!</v>
      </c>
      <c r="AF463" s="7" t="e">
        <f>#REF!*0.8</f>
        <v>#REF!</v>
      </c>
      <c r="AG463" s="2">
        <v>133</v>
      </c>
      <c r="AH463" s="8">
        <f>((AG463)*(H463/100))</f>
        <v>99.75</v>
      </c>
      <c r="AI463" s="7">
        <f>AG463/AH463</f>
        <v>1.3333333333333333</v>
      </c>
      <c r="AJ463" s="6">
        <v>36.06</v>
      </c>
      <c r="AK463" s="2">
        <v>0.05</v>
      </c>
      <c r="AO463" s="20" t="s">
        <v>1172</v>
      </c>
      <c r="AP463" s="10">
        <v>0.38800000000000001</v>
      </c>
      <c r="AQ463" s="10">
        <v>6.0000000000000001E-3</v>
      </c>
      <c r="AR463" s="10" t="s">
        <v>121</v>
      </c>
      <c r="AS463" s="10">
        <v>4.0000000000000001E-3</v>
      </c>
      <c r="AT463" s="10">
        <v>0.1</v>
      </c>
      <c r="AU463" s="10">
        <v>4.0000000000000001E-3</v>
      </c>
      <c r="AV463" s="10">
        <v>0.08</v>
      </c>
      <c r="AW463" s="10">
        <v>3.0000000000000001E-3</v>
      </c>
      <c r="AX463" s="10">
        <v>2.3E-2</v>
      </c>
      <c r="AY463" s="10">
        <v>1E-3</v>
      </c>
      <c r="AZ463" s="10">
        <v>2.3E-2</v>
      </c>
      <c r="BA463" s="10">
        <v>2E-3</v>
      </c>
      <c r="BB463" s="10">
        <v>0.128</v>
      </c>
      <c r="BC463" s="10">
        <v>3.0000000000000001E-3</v>
      </c>
      <c r="BD463" s="10">
        <v>0.55800000000000005</v>
      </c>
      <c r="BE463" s="10">
        <v>1.0999999999999999E-2</v>
      </c>
      <c r="BF463" s="10" t="s">
        <v>121</v>
      </c>
      <c r="BG463" s="10">
        <v>3.0000000000000001E-3</v>
      </c>
      <c r="BH463" s="10" t="s">
        <v>121</v>
      </c>
      <c r="BI463" s="10">
        <v>3.4020000000000001</v>
      </c>
      <c r="BJ463" s="10">
        <v>0.122</v>
      </c>
      <c r="BK463" s="10">
        <v>4.0000000000000001E-3</v>
      </c>
      <c r="BL463" s="10" t="s">
        <v>121</v>
      </c>
      <c r="BM463" s="10">
        <v>2E-3</v>
      </c>
      <c r="BN463" s="10">
        <v>1.4999999999999999E-2</v>
      </c>
      <c r="BO463" s="10">
        <v>7.0000000000000001E-3</v>
      </c>
      <c r="BP463" s="10">
        <v>57.271999999999998</v>
      </c>
      <c r="BQ463" s="10">
        <v>0.185</v>
      </c>
      <c r="BR463" s="10" t="s">
        <v>121</v>
      </c>
      <c r="BS463" s="10">
        <v>2E-3</v>
      </c>
      <c r="BT463" s="10">
        <v>1.8540000000000001</v>
      </c>
      <c r="BU463" s="10">
        <v>6.4000000000000001E-2</v>
      </c>
      <c r="BV463" s="10">
        <v>24.975000000000001</v>
      </c>
      <c r="BW463" s="10">
        <v>0.313</v>
      </c>
      <c r="BX463" s="10" t="s">
        <v>121</v>
      </c>
      <c r="BY463" s="10">
        <v>5.0000000000000001E-3</v>
      </c>
      <c r="BZ463" s="10">
        <v>4.0640000000000001</v>
      </c>
      <c r="CA463" s="10">
        <v>6.3E-2</v>
      </c>
      <c r="CB463" s="10" t="s">
        <v>121</v>
      </c>
      <c r="CC463" s="10">
        <v>24.5</v>
      </c>
      <c r="CD463" s="10">
        <v>8.9999999999999993E-3</v>
      </c>
      <c r="CE463" s="10">
        <v>4.0000000000000001E-3</v>
      </c>
      <c r="CF463" s="10" t="s">
        <v>121</v>
      </c>
      <c r="CG463" s="10">
        <v>2E-3</v>
      </c>
      <c r="CH463" s="10" t="s">
        <v>121</v>
      </c>
      <c r="CI463" s="10">
        <v>2E-3</v>
      </c>
      <c r="CJ463" s="10">
        <v>0.317</v>
      </c>
      <c r="CK463" s="10">
        <v>0.16200000000000001</v>
      </c>
      <c r="CL463" s="10" t="s">
        <v>121</v>
      </c>
      <c r="CM463" s="10">
        <v>2E-3</v>
      </c>
      <c r="CN463" s="10">
        <v>1.0999999999999999E-2</v>
      </c>
      <c r="CO463" s="10">
        <v>1E-3</v>
      </c>
      <c r="CP463" s="10">
        <v>3.1120000000000001</v>
      </c>
      <c r="CQ463" s="10">
        <v>0.09</v>
      </c>
      <c r="CR463" s="10" t="s">
        <v>121</v>
      </c>
      <c r="CS463" s="10">
        <v>2E-3</v>
      </c>
      <c r="CT463" s="10">
        <v>1.6839999999999999</v>
      </c>
      <c r="CU463" s="10">
        <v>0.40699999999999997</v>
      </c>
      <c r="CV463" s="10">
        <v>6.0000000000000001E-3</v>
      </c>
      <c r="CW463" s="10">
        <v>1E-3</v>
      </c>
      <c r="CX463" s="10">
        <v>0.13500000000000001</v>
      </c>
      <c r="CY463" s="10">
        <v>8.0000000000000002E-3</v>
      </c>
      <c r="CZ463" s="10" t="s">
        <v>121</v>
      </c>
      <c r="DA463" s="10">
        <v>3.0000000000000001E-3</v>
      </c>
      <c r="DB463" s="10" t="s">
        <v>121</v>
      </c>
      <c r="DC463" s="10">
        <v>4.0000000000000001E-3</v>
      </c>
      <c r="DD463" s="10">
        <v>0.06</v>
      </c>
      <c r="DE463" s="10">
        <v>1.0999999999999999E-2</v>
      </c>
      <c r="DF463" s="10">
        <v>1.8740000000000001</v>
      </c>
      <c r="DG463" s="10">
        <v>0.02</v>
      </c>
      <c r="DH463" s="10">
        <v>2E-3</v>
      </c>
      <c r="DI463" s="98">
        <v>1E-3</v>
      </c>
      <c r="DJ463" s="10">
        <v>0.191</v>
      </c>
      <c r="DK463" s="10">
        <v>3.0000000000000001E-3</v>
      </c>
      <c r="DL463" s="61" t="str">
        <f t="shared" si="8"/>
        <v>NL 689393</v>
      </c>
    </row>
    <row r="464" spans="1:132">
      <c r="A464" s="11">
        <v>44596</v>
      </c>
      <c r="B464" s="64" t="s">
        <v>1173</v>
      </c>
      <c r="C464" s="25" t="s">
        <v>745</v>
      </c>
      <c r="H464" s="3" t="e">
        <f>((F464)/(E464/100))</f>
        <v>#DIV/0!</v>
      </c>
      <c r="I464" s="4" t="e">
        <f>E464/F464</f>
        <v>#DIV/0!</v>
      </c>
      <c r="J464" s="4" t="e">
        <f>100/G464</f>
        <v>#DIV/0!</v>
      </c>
      <c r="N464" s="37" t="e">
        <f>M464/(K464/100)</f>
        <v>#DIV/0!</v>
      </c>
      <c r="O464" s="37" t="e">
        <f>N464/J464</f>
        <v>#DIV/0!</v>
      </c>
      <c r="P464" s="5" t="e">
        <f>M464/(L464/100)</f>
        <v>#DIV/0!</v>
      </c>
      <c r="Q464" s="5" t="e">
        <f>P464*I464</f>
        <v>#DIV/0!</v>
      </c>
      <c r="U464" s="15" t="e">
        <f>100-(T464-R464)/S464*100</f>
        <v>#DIV/0!</v>
      </c>
      <c r="X464" s="2">
        <v>12.61</v>
      </c>
      <c r="Y464" s="2">
        <v>18.18</v>
      </c>
      <c r="Z464" s="21">
        <v>2461</v>
      </c>
      <c r="AB464" s="14" t="e">
        <f>((AE464-AC464)*(1000/AD464))*1000</f>
        <v>#DIV/0!</v>
      </c>
      <c r="AF464" s="7" t="e">
        <f>#REF!*0.8</f>
        <v>#REF!</v>
      </c>
      <c r="AH464" s="8" t="e">
        <f>((AG464)*(H464/100))</f>
        <v>#DIV/0!</v>
      </c>
      <c r="AI464" s="7" t="e">
        <f>AG464/AH464</f>
        <v>#DIV/0!</v>
      </c>
      <c r="AO464" s="20" t="s">
        <v>1174</v>
      </c>
      <c r="DI464" s="99"/>
      <c r="DL464" s="61" t="str">
        <f t="shared" si="8"/>
        <v>ENE 1972</v>
      </c>
    </row>
    <row r="465" spans="1:132">
      <c r="A465" s="11">
        <v>44596</v>
      </c>
      <c r="B465" s="64" t="s">
        <v>1180</v>
      </c>
      <c r="C465" s="25" t="s">
        <v>859</v>
      </c>
      <c r="H465" s="3" t="e">
        <f>((F465)/(E465/100))</f>
        <v>#DIV/0!</v>
      </c>
      <c r="I465" s="4" t="e">
        <f>E465/F465</f>
        <v>#DIV/0!</v>
      </c>
      <c r="J465" s="4" t="e">
        <f>100/G465</f>
        <v>#DIV/0!</v>
      </c>
      <c r="N465" s="37" t="e">
        <f>M465/(K465/100)</f>
        <v>#DIV/0!</v>
      </c>
      <c r="O465" s="37" t="e">
        <f>N465/J465</f>
        <v>#DIV/0!</v>
      </c>
      <c r="P465" s="5" t="e">
        <f>M465/(L465/100)</f>
        <v>#DIV/0!</v>
      </c>
      <c r="Q465" s="5" t="e">
        <f>P465*I465</f>
        <v>#DIV/0!</v>
      </c>
      <c r="U465" s="15" t="e">
        <f>100-(T465-R465)/S465*100</f>
        <v>#DIV/0!</v>
      </c>
      <c r="V465" s="21">
        <v>24.78</v>
      </c>
      <c r="X465" s="2">
        <v>10.78</v>
      </c>
      <c r="Y465" s="2">
        <v>30.1</v>
      </c>
      <c r="Z465" s="21">
        <v>3284</v>
      </c>
      <c r="AB465" s="14" t="e">
        <f>((AE465-AC465)*(1000/AD465))*1000</f>
        <v>#DIV/0!</v>
      </c>
      <c r="AF465" s="7" t="e">
        <f>#REF!*0.8</f>
        <v>#REF!</v>
      </c>
      <c r="AH465" s="8" t="e">
        <f>((AG465)*(H465/100))</f>
        <v>#DIV/0!</v>
      </c>
      <c r="AI465" s="7" t="e">
        <f>AG465/AH465</f>
        <v>#DIV/0!</v>
      </c>
      <c r="AJ465" s="6">
        <v>86.75</v>
      </c>
      <c r="AK465" s="2">
        <v>0.53700000000000003</v>
      </c>
      <c r="AO465" s="20" t="s">
        <v>1170</v>
      </c>
      <c r="DI465" s="99"/>
      <c r="DL465" s="61" t="str">
        <f t="shared" si="8"/>
        <v>ENE 1972</v>
      </c>
    </row>
    <row r="466" spans="1:132">
      <c r="A466" s="11">
        <v>44596</v>
      </c>
      <c r="B466" s="64" t="s">
        <v>1177</v>
      </c>
      <c r="C466" s="25" t="s">
        <v>859</v>
      </c>
      <c r="H466" s="3" t="e">
        <f>((F466)/(E466/100))</f>
        <v>#DIV/0!</v>
      </c>
      <c r="I466" s="4" t="e">
        <f>E466/F466</f>
        <v>#DIV/0!</v>
      </c>
      <c r="J466" s="4" t="e">
        <f>100/G466</f>
        <v>#DIV/0!</v>
      </c>
      <c r="N466" s="37" t="e">
        <f>M466/(K466/100)</f>
        <v>#DIV/0!</v>
      </c>
      <c r="O466" s="37" t="e">
        <f>N466/J466</f>
        <v>#DIV/0!</v>
      </c>
      <c r="P466" s="5" t="e">
        <f>M466/(L466/100)</f>
        <v>#DIV/0!</v>
      </c>
      <c r="Q466" s="5" t="e">
        <f>P466*I466</f>
        <v>#DIV/0!</v>
      </c>
      <c r="U466" s="15" t="e">
        <f>100-(T466-R466)/S466*100</f>
        <v>#DIV/0!</v>
      </c>
      <c r="X466" s="2">
        <v>12.83</v>
      </c>
      <c r="Y466" s="2">
        <v>171.9</v>
      </c>
      <c r="AB466" s="14" t="e">
        <f>((AE466-AC466)*(1000/AD466))*1000</f>
        <v>#DIV/0!</v>
      </c>
      <c r="AF466" s="7" t="e">
        <f>#REF!*0.8</f>
        <v>#REF!</v>
      </c>
      <c r="AH466" s="8" t="e">
        <f>((AG466)*(H466/100))</f>
        <v>#DIV/0!</v>
      </c>
      <c r="AI466" s="7" t="e">
        <f>AG466/AH466</f>
        <v>#DIV/0!</v>
      </c>
      <c r="AK466" s="2">
        <v>1.1679999999999999</v>
      </c>
      <c r="AO466" s="20" t="s">
        <v>1170</v>
      </c>
      <c r="DI466" s="99"/>
      <c r="DL466" s="61" t="str">
        <f t="shared" si="8"/>
        <v>CH 7343</v>
      </c>
      <c r="DM466" s="10">
        <v>0.68114086048766798</v>
      </c>
      <c r="DN466" s="10">
        <v>1.14872265217218E-3</v>
      </c>
      <c r="DO466" s="10">
        <v>1.3577219607415401E-2</v>
      </c>
      <c r="DP466" s="10">
        <v>7.7602753483990705E-2</v>
      </c>
      <c r="DQ466" s="10">
        <v>0.33155279251035802</v>
      </c>
      <c r="DR466" s="10">
        <v>10.8840193444702</v>
      </c>
      <c r="DS466" s="10">
        <v>7.9574143423615004E-2</v>
      </c>
      <c r="DT466" s="10">
        <v>1.7315747733298401E-3</v>
      </c>
      <c r="DU466" s="10">
        <v>2.44835958268418</v>
      </c>
      <c r="DV466" s="10">
        <v>1.6232119581942099</v>
      </c>
      <c r="DW466" s="10">
        <v>-0.35493893902069101</v>
      </c>
      <c r="DX466" s="10">
        <v>3.10985731743008E-2</v>
      </c>
      <c r="DY466" s="10">
        <v>1.90400681565675</v>
      </c>
      <c r="DZ466" s="10">
        <v>204.97811845801701</v>
      </c>
      <c r="EA466" s="10">
        <v>371.27439516859801</v>
      </c>
      <c r="EB466" s="10">
        <v>8.0192528648615896E-2</v>
      </c>
    </row>
    <row r="467" spans="1:132">
      <c r="A467" s="11">
        <v>44599</v>
      </c>
      <c r="B467" s="64"/>
      <c r="C467" s="25" t="s">
        <v>727</v>
      </c>
      <c r="H467" s="3" t="e">
        <f>((F467)/(E467/100))</f>
        <v>#DIV/0!</v>
      </c>
      <c r="I467" s="4" t="e">
        <f>E467/F467</f>
        <v>#DIV/0!</v>
      </c>
      <c r="J467" s="4" t="e">
        <f>100/G467</f>
        <v>#DIV/0!</v>
      </c>
      <c r="N467" s="37" t="e">
        <f>M467/(K467/100)</f>
        <v>#DIV/0!</v>
      </c>
      <c r="O467" s="37" t="e">
        <f>N467/J467</f>
        <v>#DIV/0!</v>
      </c>
      <c r="P467" s="5" t="e">
        <f>M467/(L467/100)</f>
        <v>#DIV/0!</v>
      </c>
      <c r="Q467" s="5" t="e">
        <f>P467*I467</f>
        <v>#DIV/0!</v>
      </c>
      <c r="U467" s="15" t="e">
        <f>100-(T467-R467)/S467*100</f>
        <v>#DIV/0!</v>
      </c>
      <c r="AB467" s="14" t="e">
        <f>((AE467-AC467)*(1000/AD467))*1000</f>
        <v>#DIV/0!</v>
      </c>
      <c r="AF467" s="7" t="e">
        <f>#REF!*0.8</f>
        <v>#REF!</v>
      </c>
      <c r="AH467" s="8" t="e">
        <f>((AG467)*(H467/100))</f>
        <v>#DIV/0!</v>
      </c>
      <c r="AI467" s="7" t="e">
        <f>AG467/AH467</f>
        <v>#DIV/0!</v>
      </c>
      <c r="AO467" s="24" t="s">
        <v>727</v>
      </c>
      <c r="DI467" s="99"/>
      <c r="DL467" s="61" t="str">
        <f t="shared" si="8"/>
        <v>CH 7343</v>
      </c>
      <c r="DM467" s="10">
        <v>685.36531920597997</v>
      </c>
      <c r="DN467" s="10">
        <v>0.224885027470452</v>
      </c>
      <c r="DO467" s="10">
        <v>1.57770352680448E-2</v>
      </c>
      <c r="DP467" s="10">
        <v>7.8383555646766107E-2</v>
      </c>
      <c r="DQ467" s="10">
        <v>0.69561641377466799</v>
      </c>
      <c r="DR467" s="10">
        <v>189.37725250800301</v>
      </c>
      <c r="DS467" s="10">
        <v>0.171170998857226</v>
      </c>
      <c r="DT467" s="10">
        <v>-4.3847775770733199E-4</v>
      </c>
      <c r="DU467" s="10">
        <v>0.79985801802881495</v>
      </c>
      <c r="DV467" s="10">
        <v>0.99132913181981896</v>
      </c>
      <c r="DW467" s="10">
        <v>-0.64759364381073903</v>
      </c>
      <c r="DX467" s="10">
        <v>2.52910915208169</v>
      </c>
      <c r="DY467" s="10">
        <v>51.548076016315498</v>
      </c>
      <c r="DZ467" s="10">
        <v>40.2985025706176</v>
      </c>
      <c r="EA467" s="10">
        <v>44.026395031106503</v>
      </c>
      <c r="EB467" s="10">
        <v>2.9950487853564099E-2</v>
      </c>
    </row>
    <row r="468" spans="1:132">
      <c r="A468" s="11">
        <v>44599</v>
      </c>
      <c r="B468" s="64" t="s">
        <v>1175</v>
      </c>
      <c r="C468" s="25" t="s">
        <v>729</v>
      </c>
      <c r="H468" s="3" t="e">
        <f>((F468)/(E468/100))</f>
        <v>#DIV/0!</v>
      </c>
      <c r="I468" s="4" t="e">
        <f>E468/F468</f>
        <v>#DIV/0!</v>
      </c>
      <c r="J468" s="4" t="e">
        <f>100/G468</f>
        <v>#DIV/0!</v>
      </c>
      <c r="N468" s="37" t="e">
        <f>M468/(K468/100)</f>
        <v>#DIV/0!</v>
      </c>
      <c r="O468" s="37" t="e">
        <f>N468/J468</f>
        <v>#DIV/0!</v>
      </c>
      <c r="P468" s="5" t="e">
        <f>M468/(L468/100)</f>
        <v>#DIV/0!</v>
      </c>
      <c r="Q468" s="5" t="e">
        <f>P468*I468</f>
        <v>#DIV/0!</v>
      </c>
      <c r="U468" s="15" t="e">
        <f>100-(T468-R468)/S468*100</f>
        <v>#DIV/0!</v>
      </c>
      <c r="X468" s="2">
        <v>12.45</v>
      </c>
      <c r="Y468" s="2">
        <v>17.03</v>
      </c>
      <c r="Z468" s="21">
        <v>3732</v>
      </c>
      <c r="AB468" s="14" t="e">
        <f>((AE468-AC468)*(1000/AD468))*1000</f>
        <v>#DIV/0!</v>
      </c>
      <c r="AF468" s="7" t="e">
        <f>#REF!*0.8</f>
        <v>#REF!</v>
      </c>
      <c r="AH468" s="8" t="e">
        <f>((AG468)*(H468/100))</f>
        <v>#DIV/0!</v>
      </c>
      <c r="AI468" s="7" t="e">
        <f>AG468/AH468</f>
        <v>#DIV/0!</v>
      </c>
      <c r="AO468" s="24" t="s">
        <v>729</v>
      </c>
      <c r="AP468" s="10">
        <v>7.3999999999999996E-2</v>
      </c>
      <c r="AQ468" s="10">
        <v>2E-3</v>
      </c>
      <c r="AR468" s="10">
        <v>4.3999999999999997E-2</v>
      </c>
      <c r="AS468" s="10">
        <v>3.0000000000000001E-3</v>
      </c>
      <c r="AT468" s="10">
        <v>8.9999999999999993E-3</v>
      </c>
      <c r="AU468" s="10">
        <v>2E-3</v>
      </c>
      <c r="AV468" s="10">
        <v>1.6E-2</v>
      </c>
      <c r="AW468" s="10">
        <v>2E-3</v>
      </c>
      <c r="AX468" s="10" t="s">
        <v>121</v>
      </c>
      <c r="AY468" s="10">
        <v>2E-3</v>
      </c>
      <c r="AZ468" s="10">
        <v>4.1000000000000002E-2</v>
      </c>
      <c r="BA468" s="10">
        <v>3.0000000000000001E-3</v>
      </c>
      <c r="BB468" s="10">
        <v>0.216</v>
      </c>
      <c r="BC468" s="10">
        <v>5.0000000000000001E-3</v>
      </c>
      <c r="BD468" s="10">
        <v>3.8730000000000002</v>
      </c>
      <c r="BE468" s="10">
        <v>4.5999999999999999E-2</v>
      </c>
      <c r="BF468" s="10" t="s">
        <v>121</v>
      </c>
      <c r="BG468" s="10">
        <v>3.0000000000000001E-3</v>
      </c>
      <c r="BH468" s="10">
        <v>6.048</v>
      </c>
      <c r="BI468" s="10">
        <v>2.5630000000000002</v>
      </c>
      <c r="BJ468" s="10">
        <v>4.0000000000000001E-3</v>
      </c>
      <c r="BK468" s="10">
        <v>2E-3</v>
      </c>
      <c r="BL468" s="10" t="s">
        <v>121</v>
      </c>
      <c r="BM468" s="10">
        <v>2E-3</v>
      </c>
      <c r="BN468" s="10">
        <v>2.2320000000000002</v>
      </c>
      <c r="BO468" s="10">
        <v>5.0999999999999997E-2</v>
      </c>
      <c r="BP468" s="10">
        <v>54.878</v>
      </c>
      <c r="BQ468" s="10">
        <v>0.189</v>
      </c>
      <c r="BR468" s="10" t="s">
        <v>121</v>
      </c>
      <c r="BS468" s="10">
        <v>2E-3</v>
      </c>
      <c r="BT468" s="10">
        <v>14.699</v>
      </c>
      <c r="BU468" s="10">
        <v>0.16300000000000001</v>
      </c>
      <c r="BV468" s="10">
        <v>1.4710000000000001</v>
      </c>
      <c r="BW468" s="10">
        <v>4.2999999999999997E-2</v>
      </c>
      <c r="BX468" s="10" t="s">
        <v>121</v>
      </c>
      <c r="BY468" s="10">
        <v>1.4999999999999999E-2</v>
      </c>
      <c r="BZ468" s="10">
        <v>0.81200000000000006</v>
      </c>
      <c r="CA468" s="10">
        <v>0.03</v>
      </c>
      <c r="CB468" s="10" t="s">
        <v>121</v>
      </c>
      <c r="CC468" s="10">
        <v>21.158999999999999</v>
      </c>
      <c r="CD468" s="10">
        <v>0.13300000000000001</v>
      </c>
      <c r="CE468" s="10">
        <v>7.0000000000000001E-3</v>
      </c>
      <c r="CF468" s="10">
        <v>3.0000000000000001E-3</v>
      </c>
      <c r="CG468" s="10">
        <v>1E-3</v>
      </c>
      <c r="CH468" s="10">
        <v>2E-3</v>
      </c>
      <c r="CI468" s="10">
        <v>1E-3</v>
      </c>
      <c r="CJ468" s="10">
        <v>0.69399999999999995</v>
      </c>
      <c r="CK468" s="10">
        <v>0.13100000000000001</v>
      </c>
      <c r="CL468" s="10" t="s">
        <v>121</v>
      </c>
      <c r="CM468" s="10">
        <v>2E-3</v>
      </c>
      <c r="CN468" s="10">
        <v>2E-3</v>
      </c>
      <c r="CO468" s="10">
        <v>1E-3</v>
      </c>
      <c r="CP468" s="10">
        <v>2.2629999999999999</v>
      </c>
      <c r="CQ468" s="10">
        <v>7.1999999999999995E-2</v>
      </c>
      <c r="CR468" s="10" t="s">
        <v>121</v>
      </c>
      <c r="CS468" s="10">
        <v>2E-3</v>
      </c>
      <c r="CT468" s="10">
        <v>10.526999999999999</v>
      </c>
      <c r="CU468" s="10">
        <v>0.52400000000000002</v>
      </c>
      <c r="CV468" s="10">
        <v>4.7E-2</v>
      </c>
      <c r="CW468" s="10">
        <v>1E-3</v>
      </c>
      <c r="CX468" s="10">
        <v>1.383</v>
      </c>
      <c r="CY468" s="10">
        <v>2.5000000000000001E-2</v>
      </c>
      <c r="CZ468" s="10" t="s">
        <v>121</v>
      </c>
      <c r="DA468" s="10">
        <v>2E-3</v>
      </c>
      <c r="DB468" s="10">
        <v>2.1000000000000001E-2</v>
      </c>
      <c r="DC468" s="10">
        <v>7.0000000000000001E-3</v>
      </c>
      <c r="DD468" s="10" t="s">
        <v>121</v>
      </c>
      <c r="DE468" s="10">
        <v>8.9999999999999993E-3</v>
      </c>
      <c r="DF468" s="10">
        <v>0.47499999999999998</v>
      </c>
      <c r="DG468" s="10">
        <v>8.0000000000000002E-3</v>
      </c>
      <c r="DH468" s="10">
        <v>0.02</v>
      </c>
      <c r="DI468" s="98">
        <v>1E-3</v>
      </c>
      <c r="DJ468" s="10">
        <v>5.0000000000000001E-3</v>
      </c>
      <c r="DK468" s="10">
        <v>1E-3</v>
      </c>
      <c r="DL468" s="61" t="str">
        <f t="shared" si="8"/>
        <v>DK III 2600 07.02.2022</v>
      </c>
      <c r="DM468" s="10">
        <v>1.13971144846498</v>
      </c>
      <c r="DN468" s="10">
        <v>-2.57032114828291E-2</v>
      </c>
      <c r="DO468" s="10">
        <v>1.3091320900922101E-2</v>
      </c>
      <c r="DP468" s="10">
        <v>6.8153639423468096E-2</v>
      </c>
      <c r="DQ468" s="10">
        <v>0.36359606183096299</v>
      </c>
      <c r="DR468" s="10">
        <v>-4.0601262385470599E-2</v>
      </c>
      <c r="DS468" s="10">
        <v>9.38745352074839E-2</v>
      </c>
      <c r="DT468" s="10">
        <v>-4.5270847130904198E-3</v>
      </c>
      <c r="DU468" s="10">
        <v>5.3848429561288696E-3</v>
      </c>
      <c r="DV468" s="10">
        <v>0.11919023942794001</v>
      </c>
      <c r="DW468" s="10">
        <v>-0.44454562945904302</v>
      </c>
      <c r="DX468" s="10">
        <v>1.9416061160544399E-2</v>
      </c>
      <c r="DY468" s="10">
        <v>-0.16775616045899</v>
      </c>
      <c r="DZ468" s="10">
        <v>224.45856683816501</v>
      </c>
      <c r="EA468" s="10">
        <v>438.82496809020199</v>
      </c>
      <c r="EB468" s="10">
        <v>8.3766792712172994E-2</v>
      </c>
    </row>
    <row r="469" spans="1:132">
      <c r="A469" s="11">
        <v>44599</v>
      </c>
      <c r="B469" s="64" t="s">
        <v>1176</v>
      </c>
      <c r="C469" s="25" t="s">
        <v>729</v>
      </c>
      <c r="H469" s="3" t="e">
        <f>((F469)/(E469/100))</f>
        <v>#DIV/0!</v>
      </c>
      <c r="I469" s="4" t="e">
        <f>E469/F469</f>
        <v>#DIV/0!</v>
      </c>
      <c r="J469" s="4" t="e">
        <f>100/G469</f>
        <v>#DIV/0!</v>
      </c>
      <c r="N469" s="37" t="e">
        <f>M469/(K469/100)</f>
        <v>#DIV/0!</v>
      </c>
      <c r="O469" s="37" t="e">
        <f>N469/J469</f>
        <v>#DIV/0!</v>
      </c>
      <c r="P469" s="5" t="e">
        <f>M469/(L469/100)</f>
        <v>#DIV/0!</v>
      </c>
      <c r="Q469" s="5" t="e">
        <f>P469*I469</f>
        <v>#DIV/0!</v>
      </c>
      <c r="U469" s="15" t="e">
        <f>100-(T469-R469)/S469*100</f>
        <v>#DIV/0!</v>
      </c>
      <c r="X469" s="2">
        <v>12.49</v>
      </c>
      <c r="Y469" s="2">
        <v>19.8</v>
      </c>
      <c r="Z469" s="21">
        <v>4518</v>
      </c>
      <c r="AB469" s="14" t="e">
        <f>((AE469-AC469)*(1000/AD469))*1000</f>
        <v>#DIV/0!</v>
      </c>
      <c r="AF469" s="7" t="e">
        <f>#REF!*0.8</f>
        <v>#REF!</v>
      </c>
      <c r="AH469" s="8" t="e">
        <f>((AG469)*(H469/100))</f>
        <v>#DIV/0!</v>
      </c>
      <c r="AI469" s="7" t="e">
        <f>AG469/AH469</f>
        <v>#DIV/0!</v>
      </c>
      <c r="AO469" s="24" t="s">
        <v>729</v>
      </c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10"/>
      <c r="DB469" s="10"/>
      <c r="DC469" s="10"/>
      <c r="DD469" s="10"/>
      <c r="DE469" s="10"/>
      <c r="DF469" s="10"/>
      <c r="DG469" s="10"/>
      <c r="DH469" s="10"/>
      <c r="DI469" s="98"/>
      <c r="DJ469" s="10"/>
      <c r="DK469" s="10"/>
      <c r="DL469" s="61" t="str">
        <f t="shared" si="8"/>
        <v>VNE 0082 07.02.2022</v>
      </c>
    </row>
    <row r="470" spans="1:132">
      <c r="A470" s="11">
        <v>44599</v>
      </c>
      <c r="B470" s="64" t="s">
        <v>1211</v>
      </c>
      <c r="C470" s="25" t="s">
        <v>859</v>
      </c>
      <c r="H470" s="3" t="e">
        <f>((F470)/(E470/100))</f>
        <v>#DIV/0!</v>
      </c>
      <c r="I470" s="4" t="e">
        <f>E470/F470</f>
        <v>#DIV/0!</v>
      </c>
      <c r="J470" s="4" t="e">
        <f>100/G470</f>
        <v>#DIV/0!</v>
      </c>
      <c r="N470" s="37" t="e">
        <f>M470/(K470/100)</f>
        <v>#DIV/0!</v>
      </c>
      <c r="O470" s="37" t="e">
        <f>N470/J470</f>
        <v>#DIV/0!</v>
      </c>
      <c r="P470" s="5" t="e">
        <f>M470/(L470/100)</f>
        <v>#DIV/0!</v>
      </c>
      <c r="Q470" s="5" t="e">
        <f>P470*I470</f>
        <v>#DIV/0!</v>
      </c>
      <c r="U470" s="15" t="e">
        <f>100-(T470-R470)/S470*100</f>
        <v>#DIV/0!</v>
      </c>
      <c r="V470" s="21">
        <v>3.911</v>
      </c>
      <c r="X470" s="2">
        <v>7.88</v>
      </c>
      <c r="Y470" s="2">
        <v>12.89</v>
      </c>
      <c r="Z470" s="21">
        <v>2145</v>
      </c>
      <c r="AB470" s="14" t="e">
        <f>((AE470-AC470)*(1000/AD470))*1000</f>
        <v>#DIV/0!</v>
      </c>
      <c r="AF470" s="7" t="e">
        <f>#REF!*0.8</f>
        <v>#REF!</v>
      </c>
      <c r="AH470" s="8" t="e">
        <f>((AG470)*(H470/100))</f>
        <v>#DIV/0!</v>
      </c>
      <c r="AI470" s="7" t="e">
        <f>AG470/AH470</f>
        <v>#DIV/0!</v>
      </c>
      <c r="AJ470" s="6">
        <v>871.3</v>
      </c>
      <c r="AK470" s="2">
        <v>0.33200000000000002</v>
      </c>
      <c r="AO470" s="24" t="s">
        <v>859</v>
      </c>
      <c r="AP470" s="10" t="s">
        <v>121</v>
      </c>
      <c r="AQ470" s="10">
        <v>4.0000000000000001E-3</v>
      </c>
      <c r="AR470" s="10">
        <v>1.2999999999999999E-2</v>
      </c>
      <c r="AS470" s="10">
        <v>6.0000000000000001E-3</v>
      </c>
      <c r="AT470" s="10" t="s">
        <v>121</v>
      </c>
      <c r="AU470" s="10">
        <v>7.0000000000000001E-3</v>
      </c>
      <c r="AV470" s="10">
        <v>4.5140000000000002</v>
      </c>
      <c r="AW470" s="10">
        <v>7.3999999999999996E-2</v>
      </c>
      <c r="AX470" s="10">
        <v>5.0000000000000001E-3</v>
      </c>
      <c r="AY470" s="10">
        <v>3.0000000000000001E-3</v>
      </c>
      <c r="AZ470" s="10">
        <v>1.7509999999999999</v>
      </c>
      <c r="BA470" s="10">
        <v>2.1000000000000001E-2</v>
      </c>
      <c r="BB470" s="10">
        <v>17.486999999999998</v>
      </c>
      <c r="BC470" s="10">
        <v>0.19400000000000001</v>
      </c>
      <c r="BD470" s="10">
        <v>13.265000000000001</v>
      </c>
      <c r="BE470" s="10">
        <v>0.105</v>
      </c>
      <c r="BF470" s="10" t="s">
        <v>121</v>
      </c>
      <c r="BG470" s="10">
        <v>0.01</v>
      </c>
      <c r="BH470" s="10">
        <v>13.420999999999999</v>
      </c>
      <c r="BI470" s="10">
        <v>0.626</v>
      </c>
      <c r="BJ470" s="10">
        <v>5.0000000000000001E-3</v>
      </c>
      <c r="BK470" s="10">
        <v>2E-3</v>
      </c>
      <c r="BL470" s="10">
        <v>4.0000000000000001E-3</v>
      </c>
      <c r="BM470" s="10">
        <v>2E-3</v>
      </c>
      <c r="BN470" s="10">
        <v>4.3999999999999997E-2</v>
      </c>
      <c r="BO470" s="10">
        <v>1.7000000000000001E-2</v>
      </c>
      <c r="BP470" s="10">
        <v>33.709000000000003</v>
      </c>
      <c r="BQ470" s="10">
        <v>0.67500000000000004</v>
      </c>
      <c r="BR470" s="10">
        <v>0.219</v>
      </c>
      <c r="BS470" s="10">
        <v>6.0000000000000001E-3</v>
      </c>
      <c r="BT470" s="10">
        <v>0.77300000000000002</v>
      </c>
      <c r="BU470" s="10">
        <v>7.9000000000000001E-2</v>
      </c>
      <c r="BV470" s="10">
        <v>5.1999999999999998E-2</v>
      </c>
      <c r="BW470" s="10">
        <v>3.0000000000000001E-3</v>
      </c>
      <c r="BX470" s="10" t="s">
        <v>121</v>
      </c>
      <c r="BY470" s="10">
        <v>2.8000000000000001E-2</v>
      </c>
      <c r="BZ470" s="10" t="s">
        <v>121</v>
      </c>
      <c r="CA470" s="10">
        <v>8.8999999999999996E-2</v>
      </c>
      <c r="CB470" s="10">
        <v>6.6669999999999998</v>
      </c>
      <c r="CC470" s="10">
        <v>2.2130000000000001</v>
      </c>
      <c r="CD470" s="10">
        <v>0.113</v>
      </c>
      <c r="CE470" s="10">
        <v>1.4E-2</v>
      </c>
      <c r="CF470" s="10" t="s">
        <v>121</v>
      </c>
      <c r="CG470" s="10">
        <v>2E-3</v>
      </c>
      <c r="CH470" s="10" t="s">
        <v>121</v>
      </c>
      <c r="CI470" s="10">
        <v>2E-3</v>
      </c>
      <c r="CJ470" s="10">
        <v>0.26300000000000001</v>
      </c>
      <c r="CK470" s="10">
        <v>1.9E-2</v>
      </c>
      <c r="CL470" s="10" t="s">
        <v>121</v>
      </c>
      <c r="CM470" s="10">
        <v>2E-3</v>
      </c>
      <c r="CN470" s="10" t="s">
        <v>121</v>
      </c>
      <c r="CO470" s="10">
        <v>2E-3</v>
      </c>
      <c r="CP470" s="10">
        <v>1.375</v>
      </c>
      <c r="CQ470" s="10">
        <v>1.4E-2</v>
      </c>
      <c r="CR470" s="10" t="s">
        <v>121</v>
      </c>
      <c r="CS470" s="10">
        <v>2E-3</v>
      </c>
      <c r="CT470" s="10">
        <v>4.1130000000000004</v>
      </c>
      <c r="CU470" s="10">
        <v>8.3000000000000004E-2</v>
      </c>
      <c r="CV470" s="10">
        <v>3.0000000000000001E-3</v>
      </c>
      <c r="CW470" s="10">
        <v>1E-3</v>
      </c>
      <c r="CX470" s="10">
        <v>0.112</v>
      </c>
      <c r="CY470" s="10">
        <v>1.2999999999999999E-2</v>
      </c>
      <c r="CZ470" s="10" t="s">
        <v>121</v>
      </c>
      <c r="DA470" s="10">
        <v>2E-3</v>
      </c>
      <c r="DB470" s="10">
        <v>1.2999999999999999E-2</v>
      </c>
      <c r="DC470" s="10">
        <v>5.0000000000000001E-3</v>
      </c>
      <c r="DD470" s="10" t="s">
        <v>121</v>
      </c>
      <c r="DE470" s="10">
        <v>2.4E-2</v>
      </c>
      <c r="DF470" s="10">
        <v>2.06</v>
      </c>
      <c r="DG470" s="10">
        <v>2.9000000000000001E-2</v>
      </c>
      <c r="DH470" s="10">
        <v>6.0000000000000001E-3</v>
      </c>
      <c r="DI470" s="98">
        <v>1E-3</v>
      </c>
      <c r="DJ470" s="10" t="s">
        <v>121</v>
      </c>
      <c r="DK470" s="10">
        <v>2E-3</v>
      </c>
      <c r="DL470" s="61" t="str">
        <f t="shared" si="8"/>
        <v>Anlieferung 9 -1</v>
      </c>
    </row>
    <row r="471" spans="1:132">
      <c r="A471" s="11">
        <v>44599</v>
      </c>
      <c r="B471" s="64" t="s">
        <v>1212</v>
      </c>
      <c r="C471" s="25" t="s">
        <v>859</v>
      </c>
      <c r="H471" s="3" t="e">
        <f>((F471)/(E471/100))</f>
        <v>#DIV/0!</v>
      </c>
      <c r="I471" s="4" t="e">
        <f>E471/F471</f>
        <v>#DIV/0!</v>
      </c>
      <c r="J471" s="4" t="e">
        <f>100/G471</f>
        <v>#DIV/0!</v>
      </c>
      <c r="N471" s="37" t="e">
        <f>M471/(K471/100)</f>
        <v>#DIV/0!</v>
      </c>
      <c r="O471" s="37" t="e">
        <f>N471/J471</f>
        <v>#DIV/0!</v>
      </c>
      <c r="P471" s="5" t="e">
        <f>M471/(L471/100)</f>
        <v>#DIV/0!</v>
      </c>
      <c r="Q471" s="5" t="e">
        <f>P471*I471</f>
        <v>#DIV/0!</v>
      </c>
      <c r="U471" s="15" t="e">
        <f>100-(T471-R471)/S471*100</f>
        <v>#DIV/0!</v>
      </c>
      <c r="X471" s="2">
        <v>12.68</v>
      </c>
      <c r="Y471" s="2">
        <v>75.599999999999994</v>
      </c>
      <c r="AB471" s="14" t="e">
        <f>((AE471-AC471)*(1000/AD471))*1000</f>
        <v>#DIV/0!</v>
      </c>
      <c r="AF471" s="7" t="e">
        <f>#REF!*0.8</f>
        <v>#REF!</v>
      </c>
      <c r="AH471" s="8" t="e">
        <f>((AG471)*(H471/100))</f>
        <v>#DIV/0!</v>
      </c>
      <c r="AI471" s="7" t="e">
        <f>AG471/AH471</f>
        <v>#DIV/0!</v>
      </c>
      <c r="AK471" s="2">
        <v>0.69599999999999995</v>
      </c>
      <c r="AO471" s="24" t="s">
        <v>859</v>
      </c>
      <c r="AP471" s="10">
        <v>5.0000000000000001E-3</v>
      </c>
      <c r="AQ471" s="10">
        <v>2E-3</v>
      </c>
      <c r="AR471" s="10">
        <v>2.4E-2</v>
      </c>
      <c r="AS471" s="10">
        <v>8.9999999999999993E-3</v>
      </c>
      <c r="AT471" s="10" t="s">
        <v>121</v>
      </c>
      <c r="AU471" s="10">
        <v>0.01</v>
      </c>
      <c r="AV471" s="10">
        <v>10.468999999999999</v>
      </c>
      <c r="AW471" s="10">
        <v>0.69299999999999995</v>
      </c>
      <c r="AX471" s="10">
        <v>8.9999999999999993E-3</v>
      </c>
      <c r="AY471" s="10">
        <v>4.0000000000000001E-3</v>
      </c>
      <c r="AZ471" s="10">
        <v>9.7000000000000003E-2</v>
      </c>
      <c r="BA471" s="10">
        <v>8.0000000000000002E-3</v>
      </c>
      <c r="BB471" s="10">
        <v>13.047000000000001</v>
      </c>
      <c r="BC471" s="10">
        <v>0.50900000000000001</v>
      </c>
      <c r="BD471" s="10">
        <v>2.2839999999999998</v>
      </c>
      <c r="BE471" s="10">
        <v>8.2000000000000003E-2</v>
      </c>
      <c r="BF471" s="10" t="s">
        <v>121</v>
      </c>
      <c r="BG471" s="10">
        <v>1.4E-2</v>
      </c>
      <c r="BH471" s="10">
        <v>5.0309999999999997</v>
      </c>
      <c r="BI471" s="10">
        <v>0.749</v>
      </c>
      <c r="BJ471" s="10" t="s">
        <v>121</v>
      </c>
      <c r="BK471" s="10">
        <v>3.0000000000000001E-3</v>
      </c>
      <c r="BL471" s="10">
        <v>5.0000000000000001E-3</v>
      </c>
      <c r="BM471" s="10">
        <v>3.0000000000000001E-3</v>
      </c>
      <c r="BN471" s="10">
        <v>13.237</v>
      </c>
      <c r="BO471" s="10">
        <v>1.218</v>
      </c>
      <c r="BP471" s="10">
        <v>25.391999999999999</v>
      </c>
      <c r="BQ471" s="10">
        <v>1.075</v>
      </c>
      <c r="BR471" s="10">
        <v>4.8000000000000001E-2</v>
      </c>
      <c r="BS471" s="10">
        <v>4.0000000000000001E-3</v>
      </c>
      <c r="BT471" s="10">
        <v>1.6859999999999999</v>
      </c>
      <c r="BU471" s="10">
        <v>0.1</v>
      </c>
      <c r="BV471" s="10" t="s">
        <v>121</v>
      </c>
      <c r="BW471" s="10">
        <v>0.10100000000000001</v>
      </c>
      <c r="BX471" s="10" t="s">
        <v>121</v>
      </c>
      <c r="BY471" s="10">
        <v>1.7000000000000001E-2</v>
      </c>
      <c r="BZ471" s="10">
        <v>1.37</v>
      </c>
      <c r="CA471" s="10">
        <v>6.7000000000000004E-2</v>
      </c>
      <c r="CB471" s="10">
        <v>14.596</v>
      </c>
      <c r="CC471" s="10">
        <v>4.2160000000000002</v>
      </c>
      <c r="CD471" s="10">
        <v>0.19700000000000001</v>
      </c>
      <c r="CE471" s="10">
        <v>1.7000000000000001E-2</v>
      </c>
      <c r="CF471" s="10" t="s">
        <v>121</v>
      </c>
      <c r="CG471" s="10">
        <v>5.0000000000000001E-3</v>
      </c>
      <c r="CH471" s="10">
        <v>3.0000000000000001E-3</v>
      </c>
      <c r="CI471" s="10">
        <v>1E-3</v>
      </c>
      <c r="CJ471" s="10" t="s">
        <v>121</v>
      </c>
      <c r="CK471" s="10">
        <v>1.181</v>
      </c>
      <c r="CL471" s="10" t="s">
        <v>121</v>
      </c>
      <c r="CM471" s="10">
        <v>2E-3</v>
      </c>
      <c r="CN471" s="10">
        <v>3.0000000000000001E-3</v>
      </c>
      <c r="CO471" s="10">
        <v>1E-3</v>
      </c>
      <c r="CP471" s="10">
        <v>1.752</v>
      </c>
      <c r="CQ471" s="10">
        <v>9.0999999999999998E-2</v>
      </c>
      <c r="CR471" s="10" t="s">
        <v>121</v>
      </c>
      <c r="CS471" s="10">
        <v>2E-3</v>
      </c>
      <c r="CT471" s="10" t="s">
        <v>121</v>
      </c>
      <c r="CU471" s="10">
        <v>30.79</v>
      </c>
      <c r="CV471" s="10">
        <v>0.22900000000000001</v>
      </c>
      <c r="CW471" s="10">
        <v>1.2E-2</v>
      </c>
      <c r="CX471" s="10">
        <v>2.4540000000000002</v>
      </c>
      <c r="CY471" s="10">
        <v>7.6999999999999999E-2</v>
      </c>
      <c r="CZ471" s="10" t="s">
        <v>121</v>
      </c>
      <c r="DA471" s="10">
        <v>3.0000000000000001E-3</v>
      </c>
      <c r="DB471" s="10" t="s">
        <v>121</v>
      </c>
      <c r="DC471" s="10">
        <v>4.2000000000000003E-2</v>
      </c>
      <c r="DD471" s="10" t="s">
        <v>121</v>
      </c>
      <c r="DE471" s="10">
        <v>5.0999999999999997E-2</v>
      </c>
      <c r="DF471" s="10">
        <v>5.5190000000000001</v>
      </c>
      <c r="DG471" s="10">
        <v>0.222</v>
      </c>
      <c r="DH471" s="10">
        <v>2.5259999999999998</v>
      </c>
      <c r="DI471" s="98">
        <v>0.13700000000000001</v>
      </c>
      <c r="DJ471" s="10" t="s">
        <v>121</v>
      </c>
      <c r="DK471" s="10">
        <v>2E-3</v>
      </c>
      <c r="DL471" s="61" t="str">
        <f t="shared" si="8"/>
        <v>Anlieferung 9 -2</v>
      </c>
    </row>
    <row r="472" spans="1:132">
      <c r="A472" s="11">
        <v>44599</v>
      </c>
      <c r="B472" s="64" t="s">
        <v>372</v>
      </c>
      <c r="C472" s="25" t="s">
        <v>125</v>
      </c>
      <c r="D472" s="21">
        <v>30</v>
      </c>
      <c r="E472" s="2">
        <v>100</v>
      </c>
      <c r="F472" s="2">
        <v>70</v>
      </c>
      <c r="H472" s="3">
        <f>((F472)/(E472/100))</f>
        <v>70</v>
      </c>
      <c r="I472" s="4">
        <f>E472/F472</f>
        <v>1.4285714285714286</v>
      </c>
      <c r="J472" s="4" t="e">
        <f>100/G472</f>
        <v>#DIV/0!</v>
      </c>
      <c r="N472" s="37" t="e">
        <f>M472/(K472/100)</f>
        <v>#DIV/0!</v>
      </c>
      <c r="O472" s="37" t="e">
        <f>N472/J472</f>
        <v>#DIV/0!</v>
      </c>
      <c r="P472" s="5" t="e">
        <f>M472/(L472/100)</f>
        <v>#DIV/0!</v>
      </c>
      <c r="Q472" s="5" t="e">
        <f>P472*I472</f>
        <v>#DIV/0!</v>
      </c>
      <c r="U472" s="15" t="e">
        <f>100-(T472-R472)/S472*100</f>
        <v>#DIV/0!</v>
      </c>
      <c r="V472" s="21">
        <v>0.443</v>
      </c>
      <c r="X472" s="2">
        <v>11.45</v>
      </c>
      <c r="Y472" s="2">
        <v>6.77</v>
      </c>
      <c r="Z472" s="21">
        <v>1609</v>
      </c>
      <c r="AB472" s="14" t="e">
        <f>((AE472-AC472)*(1000/AD472))*1000</f>
        <v>#DIV/0!</v>
      </c>
      <c r="AF472" s="7" t="e">
        <f>#REF!*0.8</f>
        <v>#REF!</v>
      </c>
      <c r="AG472" s="2">
        <v>168</v>
      </c>
      <c r="AH472" s="8">
        <f>((AG472)*(H472/100))</f>
        <v>117.6</v>
      </c>
      <c r="AI472" s="7">
        <f>AG472/AH472</f>
        <v>1.4285714285714286</v>
      </c>
      <c r="AJ472" s="6">
        <v>14.76</v>
      </c>
      <c r="AK472" s="2">
        <v>0.36399999999999999</v>
      </c>
      <c r="AO472" s="24" t="s">
        <v>1181</v>
      </c>
      <c r="AP472" s="10" t="s">
        <v>121</v>
      </c>
      <c r="AQ472" s="10">
        <v>4.0000000000000001E-3</v>
      </c>
      <c r="AR472" s="10">
        <v>2.8000000000000001E-2</v>
      </c>
      <c r="AS472" s="10">
        <v>1.2E-2</v>
      </c>
      <c r="AT472" s="10" t="s">
        <v>121</v>
      </c>
      <c r="AU472" s="10">
        <v>1.2E-2</v>
      </c>
      <c r="AV472" s="10">
        <v>13.115</v>
      </c>
      <c r="AW472" s="10">
        <v>0.91</v>
      </c>
      <c r="AX472" s="10" t="s">
        <v>121</v>
      </c>
      <c r="AY472" s="10">
        <v>1.2999999999999999E-2</v>
      </c>
      <c r="AZ472" s="10">
        <v>1.6240000000000001</v>
      </c>
      <c r="BA472" s="10">
        <v>3.6999999999999998E-2</v>
      </c>
      <c r="BB472" s="10">
        <v>4.24</v>
      </c>
      <c r="BC472" s="10">
        <v>0.1</v>
      </c>
      <c r="BD472" s="10">
        <v>0.62</v>
      </c>
      <c r="BE472" s="10">
        <v>0.03</v>
      </c>
      <c r="BF472" s="10" t="s">
        <v>121</v>
      </c>
      <c r="BG472" s="10">
        <v>1.0999999999999999E-2</v>
      </c>
      <c r="BH472" s="10">
        <v>4.9370000000000003</v>
      </c>
      <c r="BI472" s="10">
        <v>0.74199999999999999</v>
      </c>
      <c r="BJ472" s="10" t="s">
        <v>121</v>
      </c>
      <c r="BK472" s="10">
        <v>3.0000000000000001E-3</v>
      </c>
      <c r="BL472" s="10" t="s">
        <v>121</v>
      </c>
      <c r="BM472" s="10">
        <v>8.0000000000000002E-3</v>
      </c>
      <c r="BN472" s="10">
        <v>9.5630000000000006</v>
      </c>
      <c r="BO472" s="10">
        <v>0.94</v>
      </c>
      <c r="BP472" s="10">
        <v>34.396000000000001</v>
      </c>
      <c r="BQ472" s="10">
        <v>1.139</v>
      </c>
      <c r="BR472" s="10" t="s">
        <v>121</v>
      </c>
      <c r="BS472" s="10">
        <v>3.0000000000000001E-3</v>
      </c>
      <c r="BT472" s="10">
        <v>1.7809999999999999</v>
      </c>
      <c r="BU472" s="10">
        <v>0.124</v>
      </c>
      <c r="BV472" s="10" t="s">
        <v>121</v>
      </c>
      <c r="BW472" s="10">
        <v>0.152</v>
      </c>
      <c r="BX472" s="10" t="s">
        <v>121</v>
      </c>
      <c r="BY472" s="10">
        <v>1.4E-2</v>
      </c>
      <c r="BZ472" s="10">
        <v>1.7370000000000001</v>
      </c>
      <c r="CA472" s="10">
        <v>0.10299999999999999</v>
      </c>
      <c r="CB472" s="10">
        <v>13.95</v>
      </c>
      <c r="CC472" s="10">
        <v>3.9209999999999998</v>
      </c>
      <c r="CD472" s="10">
        <v>0.114</v>
      </c>
      <c r="CE472" s="10">
        <v>2.5999999999999999E-2</v>
      </c>
      <c r="CF472" s="10" t="s">
        <v>121</v>
      </c>
      <c r="CG472" s="10">
        <v>8.9999999999999993E-3</v>
      </c>
      <c r="CH472" s="10">
        <v>7.0000000000000001E-3</v>
      </c>
      <c r="CI472" s="10">
        <v>1E-3</v>
      </c>
      <c r="CJ472" s="10" t="s">
        <v>121</v>
      </c>
      <c r="CK472" s="10">
        <v>1.6220000000000001</v>
      </c>
      <c r="CL472" s="10" t="s">
        <v>121</v>
      </c>
      <c r="CM472" s="10">
        <v>2E-3</v>
      </c>
      <c r="CN472" s="10">
        <v>3.0000000000000001E-3</v>
      </c>
      <c r="CO472" s="10">
        <v>1E-3</v>
      </c>
      <c r="CP472" s="10">
        <v>0.89600000000000002</v>
      </c>
      <c r="CQ472" s="10">
        <v>8.5999999999999993E-2</v>
      </c>
      <c r="CR472" s="10" t="s">
        <v>121</v>
      </c>
      <c r="CS472" s="10">
        <v>2E-3</v>
      </c>
      <c r="CT472" s="10" t="s">
        <v>121</v>
      </c>
      <c r="CU472" s="10">
        <v>38.420999999999999</v>
      </c>
      <c r="CV472" s="10">
        <v>0.16200000000000001</v>
      </c>
      <c r="CW472" s="10">
        <v>7.0000000000000001E-3</v>
      </c>
      <c r="CX472" s="10">
        <v>2.8610000000000002</v>
      </c>
      <c r="CY472" s="10">
        <v>7.0000000000000007E-2</v>
      </c>
      <c r="CZ472" s="10" t="s">
        <v>121</v>
      </c>
      <c r="DA472" s="10">
        <v>2E-3</v>
      </c>
      <c r="DB472" s="10" t="s">
        <v>121</v>
      </c>
      <c r="DC472" s="10">
        <v>3.3000000000000002E-2</v>
      </c>
      <c r="DD472" s="10" t="s">
        <v>121</v>
      </c>
      <c r="DE472" s="10">
        <v>2.4E-2</v>
      </c>
      <c r="DF472" s="10">
        <v>0.81699999999999995</v>
      </c>
      <c r="DG472" s="10">
        <v>2.4E-2</v>
      </c>
      <c r="DH472" s="10">
        <v>9.1340000000000003</v>
      </c>
      <c r="DI472" s="98">
        <v>0.39700000000000002</v>
      </c>
      <c r="DJ472" s="10" t="s">
        <v>121</v>
      </c>
      <c r="DK472" s="10">
        <v>2E-3</v>
      </c>
      <c r="DL472" s="61" t="str">
        <f t="shared" si="8"/>
        <v>Anlieferung 9 -3</v>
      </c>
    </row>
    <row r="473" spans="1:132">
      <c r="A473" s="11">
        <v>44599</v>
      </c>
      <c r="B473" s="64" t="s">
        <v>1183</v>
      </c>
      <c r="C473" s="25" t="s">
        <v>1182</v>
      </c>
      <c r="H473" s="3" t="e">
        <f>((F473)/(E473/100))</f>
        <v>#DIV/0!</v>
      </c>
      <c r="I473" s="4" t="e">
        <f>E473/F473</f>
        <v>#DIV/0!</v>
      </c>
      <c r="J473" s="4" t="e">
        <f>100/G473</f>
        <v>#DIV/0!</v>
      </c>
      <c r="N473" s="37" t="e">
        <f>M473/(K473/100)</f>
        <v>#DIV/0!</v>
      </c>
      <c r="O473" s="37" t="e">
        <f>N473/J473</f>
        <v>#DIV/0!</v>
      </c>
      <c r="P473" s="5" t="e">
        <f>M473/(L473/100)</f>
        <v>#DIV/0!</v>
      </c>
      <c r="Q473" s="5" t="e">
        <f>P473*I473</f>
        <v>#DIV/0!</v>
      </c>
      <c r="U473" s="15" t="e">
        <f>100-(T473-R473)/S473*100</f>
        <v>#DIV/0!</v>
      </c>
      <c r="Z473" s="21">
        <v>1860</v>
      </c>
      <c r="AB473" s="14" t="e">
        <f>((AE473-AC473)*(1000/AD473))*1000</f>
        <v>#DIV/0!</v>
      </c>
      <c r="AF473" s="7" t="e">
        <f>#REF!*0.8</f>
        <v>#REF!</v>
      </c>
      <c r="AH473" s="8" t="e">
        <f>((AG473)*(H473/100))</f>
        <v>#DIV/0!</v>
      </c>
      <c r="AI473" s="7" t="e">
        <f>AG473/AH473</f>
        <v>#DIV/0!</v>
      </c>
      <c r="AO473" s="20" t="s">
        <v>1184</v>
      </c>
      <c r="AP473" s="10" t="s">
        <v>121</v>
      </c>
      <c r="AQ473" s="10">
        <v>3.0000000000000001E-3</v>
      </c>
      <c r="AR473" s="10">
        <v>1.7000000000000001E-2</v>
      </c>
      <c r="AS473" s="10">
        <v>1.0999999999999999E-2</v>
      </c>
      <c r="AT473" s="10">
        <v>1.9E-2</v>
      </c>
      <c r="AU473" s="10">
        <v>8.0000000000000002E-3</v>
      </c>
      <c r="AV473" s="10">
        <v>5.9619999999999997</v>
      </c>
      <c r="AW473" s="10">
        <v>0.13600000000000001</v>
      </c>
      <c r="AX473" s="10" t="s">
        <v>121</v>
      </c>
      <c r="AY473" s="10">
        <v>6.0000000000000001E-3</v>
      </c>
      <c r="AZ473" s="10">
        <v>0.94099999999999995</v>
      </c>
      <c r="BA473" s="10">
        <v>2.1000000000000001E-2</v>
      </c>
      <c r="BB473" s="10">
        <v>7.12</v>
      </c>
      <c r="BC473" s="10">
        <v>0.18</v>
      </c>
      <c r="BD473" s="10">
        <v>47.225999999999999</v>
      </c>
      <c r="BE473" s="10">
        <v>0.98199999999999998</v>
      </c>
      <c r="BF473" s="10" t="s">
        <v>121</v>
      </c>
      <c r="BG473" s="10">
        <v>1.2999999999999999E-2</v>
      </c>
      <c r="BH473" s="10">
        <v>3.71</v>
      </c>
      <c r="BI473" s="10">
        <v>0.60499999999999998</v>
      </c>
      <c r="BJ473" s="10">
        <v>8.9999999999999993E-3</v>
      </c>
      <c r="BK473" s="10">
        <v>2E-3</v>
      </c>
      <c r="BL473" s="10">
        <v>7.0000000000000001E-3</v>
      </c>
      <c r="BM473" s="10">
        <v>3.0000000000000001E-3</v>
      </c>
      <c r="BN473" s="10">
        <v>0.17699999999999999</v>
      </c>
      <c r="BO473" s="10">
        <v>2.9000000000000001E-2</v>
      </c>
      <c r="BP473" s="10">
        <v>29.114000000000001</v>
      </c>
      <c r="BQ473" s="10">
        <v>0.84799999999999998</v>
      </c>
      <c r="BR473" s="10" t="s">
        <v>121</v>
      </c>
      <c r="BS473" s="10">
        <v>2E-3</v>
      </c>
      <c r="BT473" s="10">
        <v>0.438</v>
      </c>
      <c r="BU473" s="10">
        <v>7.5999999999999998E-2</v>
      </c>
      <c r="BV473" s="10" t="s">
        <v>121</v>
      </c>
      <c r="BW473" s="10">
        <v>0.08</v>
      </c>
      <c r="BX473" s="10" t="s">
        <v>121</v>
      </c>
      <c r="BY473" s="10">
        <v>4.8000000000000001E-2</v>
      </c>
      <c r="BZ473" s="10" t="s">
        <v>121</v>
      </c>
      <c r="CA473" s="10">
        <v>9.1999999999999998E-2</v>
      </c>
      <c r="CB473" s="10" t="s">
        <v>121</v>
      </c>
      <c r="CC473" s="10">
        <v>9.4920000000000009</v>
      </c>
      <c r="CD473" s="10">
        <v>0.42399999999999999</v>
      </c>
      <c r="CE473" s="10">
        <v>2.1000000000000001E-2</v>
      </c>
      <c r="CF473" s="10">
        <v>1.9E-2</v>
      </c>
      <c r="CG473" s="10">
        <v>1E-3</v>
      </c>
      <c r="CH473" s="10" t="s">
        <v>121</v>
      </c>
      <c r="CI473" s="10">
        <v>2E-3</v>
      </c>
      <c r="CJ473" s="10" t="s">
        <v>121</v>
      </c>
      <c r="CK473" s="10">
        <v>0.81599999999999995</v>
      </c>
      <c r="CL473" s="10" t="s">
        <v>121</v>
      </c>
      <c r="CM473" s="10">
        <v>2E-3</v>
      </c>
      <c r="CN473" s="10" t="s">
        <v>121</v>
      </c>
      <c r="CO473" s="10">
        <v>2E-3</v>
      </c>
      <c r="CP473" s="10">
        <v>0.66</v>
      </c>
      <c r="CQ473" s="10">
        <v>3.4000000000000002E-2</v>
      </c>
      <c r="CR473" s="10" t="s">
        <v>121</v>
      </c>
      <c r="CS473" s="10">
        <v>2E-3</v>
      </c>
      <c r="CT473" s="10" t="s">
        <v>121</v>
      </c>
      <c r="CU473" s="10">
        <v>22.308</v>
      </c>
      <c r="CV473" s="10">
        <v>6.0000000000000001E-3</v>
      </c>
      <c r="CW473" s="10">
        <v>1E-3</v>
      </c>
      <c r="CX473" s="10">
        <v>0.154</v>
      </c>
      <c r="CY473" s="10">
        <v>2.1999999999999999E-2</v>
      </c>
      <c r="CZ473" s="10" t="s">
        <v>121</v>
      </c>
      <c r="DA473" s="10">
        <v>2E-3</v>
      </c>
      <c r="DB473" s="10" t="s">
        <v>121</v>
      </c>
      <c r="DC473" s="10">
        <v>1.7000000000000001E-2</v>
      </c>
      <c r="DD473" s="10" t="s">
        <v>121</v>
      </c>
      <c r="DE473" s="10">
        <v>4.9000000000000002E-2</v>
      </c>
      <c r="DF473" s="10">
        <v>3.8010000000000002</v>
      </c>
      <c r="DG473" s="10">
        <v>9.8000000000000004E-2</v>
      </c>
      <c r="DH473" s="10">
        <v>0.183</v>
      </c>
      <c r="DI473" s="98">
        <v>5.0000000000000001E-3</v>
      </c>
      <c r="DJ473" s="10" t="s">
        <v>121</v>
      </c>
      <c r="DK473" s="10">
        <v>2E-3</v>
      </c>
      <c r="DL473" s="61" t="str">
        <f t="shared" si="8"/>
        <v>Anlieferung 9 -4</v>
      </c>
    </row>
    <row r="474" spans="1:132">
      <c r="A474" s="11">
        <v>44599</v>
      </c>
      <c r="B474" s="64" t="s">
        <v>1185</v>
      </c>
      <c r="C474" s="25" t="s">
        <v>128</v>
      </c>
      <c r="H474" s="3" t="e">
        <f>((F474)/(E474/100))</f>
        <v>#DIV/0!</v>
      </c>
      <c r="I474" s="4" t="e">
        <f>E474/F474</f>
        <v>#DIV/0!</v>
      </c>
      <c r="J474" s="4" t="e">
        <f>100/G474</f>
        <v>#DIV/0!</v>
      </c>
      <c r="N474" s="37" t="e">
        <f>M474/(K474/100)</f>
        <v>#DIV/0!</v>
      </c>
      <c r="O474" s="37" t="e">
        <f>N474/J474</f>
        <v>#DIV/0!</v>
      </c>
      <c r="P474" s="5" t="e">
        <f>M474/(L474/100)</f>
        <v>#DIV/0!</v>
      </c>
      <c r="Q474" s="5" t="e">
        <f>P474*I474</f>
        <v>#DIV/0!</v>
      </c>
      <c r="U474" s="15" t="e">
        <f>100-(T474-R474)/S474*100</f>
        <v>#DIV/0!</v>
      </c>
      <c r="AB474" s="14" t="e">
        <f>((AE474-AC474)*(1000/AD474))*1000</f>
        <v>#DIV/0!</v>
      </c>
      <c r="AF474" s="7" t="e">
        <f>#REF!*0.8</f>
        <v>#REF!</v>
      </c>
      <c r="AH474" s="8" t="e">
        <f>((AG474)*(H474/100))</f>
        <v>#DIV/0!</v>
      </c>
      <c r="AI474" s="7" t="e">
        <f>AG474/AH474</f>
        <v>#DIV/0!</v>
      </c>
      <c r="AO474" s="68" t="s">
        <v>1185</v>
      </c>
      <c r="AP474" s="10" t="s">
        <v>121</v>
      </c>
      <c r="AQ474" s="10">
        <v>5.0000000000000001E-3</v>
      </c>
      <c r="AR474" s="10">
        <v>4.2999999999999997E-2</v>
      </c>
      <c r="AS474" s="10">
        <v>8.9999999999999993E-3</v>
      </c>
      <c r="AT474" s="10">
        <v>0.64500000000000002</v>
      </c>
      <c r="AU474" s="10">
        <v>1.9E-2</v>
      </c>
      <c r="AV474" s="10">
        <v>6.6379999999999999</v>
      </c>
      <c r="AW474" s="10">
        <v>0.14499999999999999</v>
      </c>
      <c r="AX474" s="10">
        <v>7.0000000000000001E-3</v>
      </c>
      <c r="AY474" s="10">
        <v>3.0000000000000001E-3</v>
      </c>
      <c r="AZ474" s="10">
        <v>0.95799999999999996</v>
      </c>
      <c r="BA474" s="10">
        <v>1.7999999999999999E-2</v>
      </c>
      <c r="BB474" s="10">
        <v>4.875</v>
      </c>
      <c r="BC474" s="10">
        <v>7.3999999999999996E-2</v>
      </c>
      <c r="BD474" s="10">
        <v>23.056000000000001</v>
      </c>
      <c r="BE474" s="10">
        <v>0.317</v>
      </c>
      <c r="BF474" s="10" t="s">
        <v>121</v>
      </c>
      <c r="BG474" s="10">
        <v>7.0000000000000001E-3</v>
      </c>
      <c r="BH474" s="10">
        <v>4.6619999999999999</v>
      </c>
      <c r="BI474" s="10">
        <v>0.46300000000000002</v>
      </c>
      <c r="BJ474" s="10">
        <v>7.0000000000000001E-3</v>
      </c>
      <c r="BK474" s="10">
        <v>3.0000000000000001E-3</v>
      </c>
      <c r="BL474" s="10" t="s">
        <v>121</v>
      </c>
      <c r="BM474" s="10">
        <v>5.0000000000000001E-3</v>
      </c>
      <c r="BN474" s="10">
        <v>5.6349999999999998</v>
      </c>
      <c r="BO474" s="10">
        <v>0.22800000000000001</v>
      </c>
      <c r="BP474" s="10">
        <v>41.756</v>
      </c>
      <c r="BQ474" s="10">
        <v>0.68400000000000005</v>
      </c>
      <c r="BR474" s="10">
        <v>0.318</v>
      </c>
      <c r="BS474" s="10">
        <v>7.0000000000000001E-3</v>
      </c>
      <c r="BT474" s="10">
        <v>1.073</v>
      </c>
      <c r="BU474" s="10">
        <v>9.4E-2</v>
      </c>
      <c r="BV474" s="10" t="s">
        <v>121</v>
      </c>
      <c r="BW474" s="10">
        <v>0.08</v>
      </c>
      <c r="BX474" s="10" t="s">
        <v>121</v>
      </c>
      <c r="BY474" s="10">
        <v>3.5999999999999997E-2</v>
      </c>
      <c r="BZ474" s="10">
        <v>0.435</v>
      </c>
      <c r="CA474" s="10">
        <v>4.7E-2</v>
      </c>
      <c r="CB474" s="10" t="s">
        <v>121</v>
      </c>
      <c r="CC474" s="10">
        <v>4.2270000000000003</v>
      </c>
      <c r="CD474" s="10">
        <v>0.248</v>
      </c>
      <c r="CE474" s="10">
        <v>1.7999999999999999E-2</v>
      </c>
      <c r="CF474" s="10">
        <v>2.1000000000000001E-2</v>
      </c>
      <c r="CG474" s="10">
        <v>1E-3</v>
      </c>
      <c r="CH474" s="10" t="s">
        <v>121</v>
      </c>
      <c r="CI474" s="10">
        <v>2E-3</v>
      </c>
      <c r="CJ474" s="10" t="s">
        <v>121</v>
      </c>
      <c r="CK474" s="10">
        <v>0.92500000000000004</v>
      </c>
      <c r="CL474" s="10" t="s">
        <v>121</v>
      </c>
      <c r="CM474" s="10">
        <v>2E-3</v>
      </c>
      <c r="CN474" s="10">
        <v>4.0000000000000001E-3</v>
      </c>
      <c r="CO474" s="10">
        <v>1E-3</v>
      </c>
      <c r="CP474" s="10">
        <v>1.3029999999999999</v>
      </c>
      <c r="CQ474" s="10">
        <v>6.4000000000000001E-2</v>
      </c>
      <c r="CR474" s="10" t="s">
        <v>121</v>
      </c>
      <c r="CS474" s="10">
        <v>2E-3</v>
      </c>
      <c r="CT474" s="10" t="s">
        <v>121</v>
      </c>
      <c r="CU474" s="10">
        <v>22.329000000000001</v>
      </c>
      <c r="CV474" s="10">
        <v>0.125</v>
      </c>
      <c r="CW474" s="10">
        <v>3.0000000000000001E-3</v>
      </c>
      <c r="CX474" s="10">
        <v>0.49199999999999999</v>
      </c>
      <c r="CY474" s="10">
        <v>5.0999999999999997E-2</v>
      </c>
      <c r="CZ474" s="10" t="s">
        <v>121</v>
      </c>
      <c r="DA474" s="10">
        <v>3.0000000000000001E-3</v>
      </c>
      <c r="DB474" s="10" t="s">
        <v>121</v>
      </c>
      <c r="DC474" s="10">
        <v>3.1E-2</v>
      </c>
      <c r="DD474" s="10" t="s">
        <v>121</v>
      </c>
      <c r="DE474" s="10">
        <v>0.04</v>
      </c>
      <c r="DF474" s="10">
        <v>3.2269999999999999</v>
      </c>
      <c r="DG474" s="10">
        <v>0.05</v>
      </c>
      <c r="DH474" s="10">
        <v>0.35099999999999998</v>
      </c>
      <c r="DI474" s="98">
        <v>7.0000000000000001E-3</v>
      </c>
      <c r="DJ474" s="10" t="s">
        <v>121</v>
      </c>
      <c r="DK474" s="10">
        <v>2E-3</v>
      </c>
      <c r="DL474" s="61" t="str">
        <f t="shared" si="8"/>
        <v>Anlieferung 9 -5</v>
      </c>
    </row>
    <row r="475" spans="1:132">
      <c r="A475" s="11">
        <v>44599</v>
      </c>
      <c r="B475" s="64" t="s">
        <v>1186</v>
      </c>
      <c r="C475" s="25" t="s">
        <v>128</v>
      </c>
      <c r="H475" s="3" t="e">
        <f>((F475)/(E475/100))</f>
        <v>#DIV/0!</v>
      </c>
      <c r="I475" s="4" t="e">
        <f>E475/F475</f>
        <v>#DIV/0!</v>
      </c>
      <c r="J475" s="4" t="e">
        <f>100/G475</f>
        <v>#DIV/0!</v>
      </c>
      <c r="N475" s="37" t="e">
        <f>M475/(K475/100)</f>
        <v>#DIV/0!</v>
      </c>
      <c r="O475" s="37" t="e">
        <f>N475/J475</f>
        <v>#DIV/0!</v>
      </c>
      <c r="P475" s="5" t="e">
        <f>M475/(L475/100)</f>
        <v>#DIV/0!</v>
      </c>
      <c r="Q475" s="5" t="e">
        <f>P475*I475</f>
        <v>#DIV/0!</v>
      </c>
      <c r="U475" s="15" t="e">
        <f>100-(T475-R475)/S475*100</f>
        <v>#DIV/0!</v>
      </c>
      <c r="AB475" s="14" t="e">
        <f>((AE475-AC475)*(1000/AD475))*1000</f>
        <v>#DIV/0!</v>
      </c>
      <c r="AF475" s="7" t="e">
        <f>#REF!*0.8</f>
        <v>#REF!</v>
      </c>
      <c r="AH475" s="8" t="e">
        <f>((AG475)*(H475/100))</f>
        <v>#DIV/0!</v>
      </c>
      <c r="AI475" s="7" t="e">
        <f>AG475/AH475</f>
        <v>#DIV/0!</v>
      </c>
      <c r="AO475" s="68" t="s">
        <v>1186</v>
      </c>
      <c r="AP475" s="10">
        <v>5.0000000000000001E-3</v>
      </c>
      <c r="AQ475" s="10">
        <v>2E-3</v>
      </c>
      <c r="AR475" s="10">
        <v>4.1000000000000002E-2</v>
      </c>
      <c r="AS475" s="10">
        <v>8.9999999999999993E-3</v>
      </c>
      <c r="AT475" s="10" t="s">
        <v>121</v>
      </c>
      <c r="AU475" s="10">
        <v>8.9999999999999993E-3</v>
      </c>
      <c r="AV475" s="10">
        <v>8.8640000000000008</v>
      </c>
      <c r="AW475" s="10">
        <v>0.222</v>
      </c>
      <c r="AX475" s="10">
        <v>7.0000000000000001E-3</v>
      </c>
      <c r="AY475" s="10">
        <v>4.0000000000000001E-3</v>
      </c>
      <c r="AZ475" s="10">
        <v>0.21299999999999999</v>
      </c>
      <c r="BA475" s="10">
        <v>8.9999999999999993E-3</v>
      </c>
      <c r="BB475" s="10">
        <v>5.6909999999999998</v>
      </c>
      <c r="BC475" s="10">
        <v>8.1000000000000003E-2</v>
      </c>
      <c r="BD475" s="10">
        <v>2.4489999999999998</v>
      </c>
      <c r="BE475" s="10">
        <v>4.8000000000000001E-2</v>
      </c>
      <c r="BF475" s="10" t="s">
        <v>121</v>
      </c>
      <c r="BG475" s="10">
        <v>1.2999999999999999E-2</v>
      </c>
      <c r="BH475" s="10">
        <v>2.0590000000000002</v>
      </c>
      <c r="BI475" s="10">
        <v>0.41199999999999998</v>
      </c>
      <c r="BJ475" s="10">
        <v>3.0000000000000001E-3</v>
      </c>
      <c r="BK475" s="10">
        <v>2E-3</v>
      </c>
      <c r="BL475" s="10">
        <v>7.0000000000000001E-3</v>
      </c>
      <c r="BM475" s="10">
        <v>3.0000000000000001E-3</v>
      </c>
      <c r="BN475" s="10">
        <v>15.135</v>
      </c>
      <c r="BO475" s="10">
        <v>0.68300000000000005</v>
      </c>
      <c r="BP475" s="10">
        <v>46.2</v>
      </c>
      <c r="BQ475" s="10">
        <v>0.74</v>
      </c>
      <c r="BR475" s="10">
        <v>8.9999999999999993E-3</v>
      </c>
      <c r="BS475" s="10">
        <v>2E-3</v>
      </c>
      <c r="BT475" s="10">
        <v>1.6839999999999999</v>
      </c>
      <c r="BU475" s="10">
        <v>0.11600000000000001</v>
      </c>
      <c r="BV475" s="10" t="s">
        <v>121</v>
      </c>
      <c r="BW475" s="10">
        <v>9.6000000000000002E-2</v>
      </c>
      <c r="BX475" s="10" t="s">
        <v>121</v>
      </c>
      <c r="BY475" s="10">
        <v>1.6E-2</v>
      </c>
      <c r="BZ475" s="10">
        <v>1.169</v>
      </c>
      <c r="CA475" s="10">
        <v>7.5999999999999998E-2</v>
      </c>
      <c r="CB475" s="10">
        <v>5.6269999999999998</v>
      </c>
      <c r="CC475" s="10">
        <v>2.8540000000000001</v>
      </c>
      <c r="CD475" s="10">
        <v>0.24299999999999999</v>
      </c>
      <c r="CE475" s="10">
        <v>1.7999999999999999E-2</v>
      </c>
      <c r="CF475" s="10" t="s">
        <v>121</v>
      </c>
      <c r="CG475" s="10">
        <v>4.0000000000000001E-3</v>
      </c>
      <c r="CH475" s="10">
        <v>4.0000000000000001E-3</v>
      </c>
      <c r="CI475" s="10">
        <v>1E-3</v>
      </c>
      <c r="CJ475" s="10" t="s">
        <v>121</v>
      </c>
      <c r="CK475" s="10">
        <v>0.89100000000000001</v>
      </c>
      <c r="CL475" s="10" t="s">
        <v>121</v>
      </c>
      <c r="CM475" s="10">
        <v>2E-3</v>
      </c>
      <c r="CN475" s="10">
        <v>3.0000000000000001E-3</v>
      </c>
      <c r="CO475" s="10">
        <v>1E-3</v>
      </c>
      <c r="CP475" s="10">
        <v>1.212</v>
      </c>
      <c r="CQ475" s="10">
        <v>8.2000000000000003E-2</v>
      </c>
      <c r="CR475" s="10" t="s">
        <v>121</v>
      </c>
      <c r="CS475" s="10">
        <v>2E-3</v>
      </c>
      <c r="CT475" s="10" t="s">
        <v>121</v>
      </c>
      <c r="CU475" s="10">
        <v>25.731000000000002</v>
      </c>
      <c r="CV475" s="10">
        <v>0.26400000000000001</v>
      </c>
      <c r="CW475" s="10">
        <v>6.0000000000000001E-3</v>
      </c>
      <c r="CX475" s="10">
        <v>2.2650000000000001</v>
      </c>
      <c r="CY475" s="10">
        <v>9.0999999999999998E-2</v>
      </c>
      <c r="CZ475" s="10" t="s">
        <v>121</v>
      </c>
      <c r="DA475" s="10">
        <v>2E-3</v>
      </c>
      <c r="DB475" s="10" t="s">
        <v>121</v>
      </c>
      <c r="DC475" s="10">
        <v>4.1000000000000002E-2</v>
      </c>
      <c r="DD475" s="10" t="s">
        <v>121</v>
      </c>
      <c r="DE475" s="10">
        <v>4.5999999999999999E-2</v>
      </c>
      <c r="DF475" s="10">
        <v>4.8230000000000004</v>
      </c>
      <c r="DG475" s="10">
        <v>7.0000000000000007E-2</v>
      </c>
      <c r="DH475" s="10">
        <v>2.0230000000000001</v>
      </c>
      <c r="DI475" s="98">
        <v>3.7999999999999999E-2</v>
      </c>
      <c r="DJ475" s="10" t="s">
        <v>121</v>
      </c>
      <c r="DK475" s="10">
        <v>2E-3</v>
      </c>
      <c r="DL475" s="61" t="str">
        <f t="shared" si="8"/>
        <v>Anlieferung 9 -6</v>
      </c>
    </row>
    <row r="476" spans="1:132">
      <c r="A476" s="11">
        <v>44599</v>
      </c>
      <c r="B476" s="64" t="s">
        <v>1187</v>
      </c>
      <c r="C476" s="25" t="s">
        <v>128</v>
      </c>
      <c r="H476" s="3" t="e">
        <f>((F476)/(E476/100))</f>
        <v>#DIV/0!</v>
      </c>
      <c r="I476" s="4" t="e">
        <f>E476/F476</f>
        <v>#DIV/0!</v>
      </c>
      <c r="J476" s="4" t="e">
        <f>100/G476</f>
        <v>#DIV/0!</v>
      </c>
      <c r="N476" s="37" t="e">
        <f>M476/(K476/100)</f>
        <v>#DIV/0!</v>
      </c>
      <c r="O476" s="37" t="e">
        <f>N476/J476</f>
        <v>#DIV/0!</v>
      </c>
      <c r="P476" s="5" t="e">
        <f>M476/(L476/100)</f>
        <v>#DIV/0!</v>
      </c>
      <c r="Q476" s="5" t="e">
        <f>P476*I476</f>
        <v>#DIV/0!</v>
      </c>
      <c r="U476" s="15" t="e">
        <f>100-(T476-R476)/S476*100</f>
        <v>#DIV/0!</v>
      </c>
      <c r="AB476" s="14" t="e">
        <f>((AE476-AC476)*(1000/AD476))*1000</f>
        <v>#DIV/0!</v>
      </c>
      <c r="AF476" s="7" t="e">
        <f>#REF!*0.8</f>
        <v>#REF!</v>
      </c>
      <c r="AH476" s="8" t="e">
        <f>((AG476)*(H476/100))</f>
        <v>#DIV/0!</v>
      </c>
      <c r="AI476" s="7" t="e">
        <f>AG476/AH476</f>
        <v>#DIV/0!</v>
      </c>
      <c r="AO476" s="68" t="s">
        <v>1187</v>
      </c>
      <c r="AP476" s="10">
        <v>2.1000000000000001E-2</v>
      </c>
      <c r="AQ476" s="10">
        <v>7.0000000000000001E-3</v>
      </c>
      <c r="AR476" s="10" t="s">
        <v>121</v>
      </c>
      <c r="AS476" s="10">
        <v>1.4E-2</v>
      </c>
      <c r="AT476" s="10" t="s">
        <v>121</v>
      </c>
      <c r="AU476" s="10">
        <v>8.9999999999999993E-3</v>
      </c>
      <c r="AV476" s="10">
        <v>8.7840000000000007</v>
      </c>
      <c r="AW476" s="10">
        <v>0.24399999999999999</v>
      </c>
      <c r="AX476" s="10">
        <v>8.9999999999999993E-3</v>
      </c>
      <c r="AY476" s="10">
        <v>4.0000000000000001E-3</v>
      </c>
      <c r="AZ476" s="10">
        <v>2.0390000000000001</v>
      </c>
      <c r="BA476" s="10">
        <v>3.2000000000000001E-2</v>
      </c>
      <c r="BB476" s="10">
        <v>0.53700000000000003</v>
      </c>
      <c r="BC476" s="10">
        <v>1.6E-2</v>
      </c>
      <c r="BD476" s="10">
        <v>23.335000000000001</v>
      </c>
      <c r="BE476" s="10">
        <v>0.441</v>
      </c>
      <c r="BF476" s="10" t="s">
        <v>121</v>
      </c>
      <c r="BG476" s="10">
        <v>8.9999999999999993E-3</v>
      </c>
      <c r="BH476" s="10">
        <v>6.3769999999999998</v>
      </c>
      <c r="BI476" s="10">
        <v>0.55600000000000005</v>
      </c>
      <c r="BJ476" s="10">
        <v>1.4E-2</v>
      </c>
      <c r="BK476" s="10">
        <v>6.0000000000000001E-3</v>
      </c>
      <c r="BL476" s="10" t="s">
        <v>121</v>
      </c>
      <c r="BM476" s="10">
        <v>6.0000000000000001E-3</v>
      </c>
      <c r="BN476" s="10" t="s">
        <v>121</v>
      </c>
      <c r="BO476" s="10">
        <v>4.2999999999999997E-2</v>
      </c>
      <c r="BP476" s="10">
        <v>38.369999999999997</v>
      </c>
      <c r="BQ476" s="10">
        <v>0.74</v>
      </c>
      <c r="BR476" s="10">
        <v>1.982</v>
      </c>
      <c r="BS476" s="10">
        <v>3.3000000000000002E-2</v>
      </c>
      <c r="BT476" s="10">
        <v>0.53600000000000003</v>
      </c>
      <c r="BU476" s="10">
        <v>9.8000000000000004E-2</v>
      </c>
      <c r="BV476" s="10" t="s">
        <v>121</v>
      </c>
      <c r="BW476" s="10">
        <v>7.0999999999999994E-2</v>
      </c>
      <c r="BX476" s="10" t="s">
        <v>121</v>
      </c>
      <c r="BY476" s="10">
        <v>3.7999999999999999E-2</v>
      </c>
      <c r="BZ476" s="10">
        <v>0.217</v>
      </c>
      <c r="CA476" s="10">
        <v>5.2999999999999999E-2</v>
      </c>
      <c r="CB476" s="10">
        <v>10.118</v>
      </c>
      <c r="CC476" s="10">
        <v>2.9849999999999999</v>
      </c>
      <c r="CD476" s="10">
        <v>9.9000000000000005E-2</v>
      </c>
      <c r="CE476" s="10">
        <v>1.9E-2</v>
      </c>
      <c r="CF476" s="10" t="s">
        <v>121</v>
      </c>
      <c r="CG476" s="10">
        <v>3.0000000000000001E-3</v>
      </c>
      <c r="CH476" s="10" t="s">
        <v>121</v>
      </c>
      <c r="CI476" s="10">
        <v>2E-3</v>
      </c>
      <c r="CJ476" s="10" t="s">
        <v>121</v>
      </c>
      <c r="CK476" s="10">
        <v>0.84599999999999997</v>
      </c>
      <c r="CL476" s="10" t="s">
        <v>121</v>
      </c>
      <c r="CM476" s="10">
        <v>2E-3</v>
      </c>
      <c r="CN476" s="10">
        <v>8.9999999999999993E-3</v>
      </c>
      <c r="CO476" s="10">
        <v>2E-3</v>
      </c>
      <c r="CP476" s="10">
        <v>1.238</v>
      </c>
      <c r="CQ476" s="10">
        <v>5.8999999999999997E-2</v>
      </c>
      <c r="CR476" s="10" t="s">
        <v>121</v>
      </c>
      <c r="CS476" s="10">
        <v>7.0000000000000001E-3</v>
      </c>
      <c r="CT476" s="10" t="s">
        <v>121</v>
      </c>
      <c r="CU476" s="10">
        <v>23.803000000000001</v>
      </c>
      <c r="CV476" s="10">
        <v>4.0000000000000001E-3</v>
      </c>
      <c r="CW476" s="10">
        <v>1E-3</v>
      </c>
      <c r="CX476" s="10">
        <v>0.16300000000000001</v>
      </c>
      <c r="CY476" s="10">
        <v>1.9E-2</v>
      </c>
      <c r="CZ476" s="10" t="s">
        <v>121</v>
      </c>
      <c r="DA476" s="10">
        <v>3.0000000000000001E-3</v>
      </c>
      <c r="DB476" s="10">
        <v>2.1999999999999999E-2</v>
      </c>
      <c r="DC476" s="10">
        <v>8.0000000000000002E-3</v>
      </c>
      <c r="DD476" s="10" t="s">
        <v>121</v>
      </c>
      <c r="DE476" s="10">
        <v>5.0999999999999997E-2</v>
      </c>
      <c r="DF476" s="10">
        <v>4.5750000000000002</v>
      </c>
      <c r="DG476" s="10">
        <v>8.8999999999999996E-2</v>
      </c>
      <c r="DH476" s="10">
        <v>1.49</v>
      </c>
      <c r="DI476" s="98">
        <v>2.5000000000000001E-2</v>
      </c>
      <c r="DJ476" s="10" t="s">
        <v>121</v>
      </c>
      <c r="DK476" s="10">
        <v>2E-3</v>
      </c>
      <c r="DL476" s="61" t="str">
        <f t="shared" si="8"/>
        <v>Anlieferung 9 -7</v>
      </c>
    </row>
    <row r="477" spans="1:132">
      <c r="A477" s="11">
        <v>44599</v>
      </c>
      <c r="B477" s="64" t="s">
        <v>1188</v>
      </c>
      <c r="C477" s="25" t="s">
        <v>128</v>
      </c>
      <c r="H477" s="3" t="e">
        <f>((F477)/(E477/100))</f>
        <v>#DIV/0!</v>
      </c>
      <c r="I477" s="4" t="e">
        <f>E477/F477</f>
        <v>#DIV/0!</v>
      </c>
      <c r="J477" s="4" t="e">
        <f>100/G477</f>
        <v>#DIV/0!</v>
      </c>
      <c r="N477" s="37" t="e">
        <f>M477/(K477/100)</f>
        <v>#DIV/0!</v>
      </c>
      <c r="O477" s="37" t="e">
        <f>N477/J477</f>
        <v>#DIV/0!</v>
      </c>
      <c r="P477" s="5" t="e">
        <f>M477/(L477/100)</f>
        <v>#DIV/0!</v>
      </c>
      <c r="Q477" s="5" t="e">
        <f>P477*I477</f>
        <v>#DIV/0!</v>
      </c>
      <c r="U477" s="15" t="e">
        <f>100-(T477-R477)/S477*100</f>
        <v>#DIV/0!</v>
      </c>
      <c r="AB477" s="14" t="e">
        <f>((AE477-AC477)*(1000/AD477))*1000</f>
        <v>#DIV/0!</v>
      </c>
      <c r="AF477" s="7" t="e">
        <f>#REF!*0.8</f>
        <v>#REF!</v>
      </c>
      <c r="AH477" s="8" t="e">
        <f>((AG477)*(H477/100))</f>
        <v>#DIV/0!</v>
      </c>
      <c r="AI477" s="7" t="e">
        <f>AG477/AH477</f>
        <v>#DIV/0!</v>
      </c>
      <c r="AO477" s="68" t="s">
        <v>1188</v>
      </c>
      <c r="AP477" s="10">
        <v>0.01</v>
      </c>
      <c r="AQ477" s="10">
        <v>2E-3</v>
      </c>
      <c r="AR477" s="10">
        <v>4.5999999999999999E-2</v>
      </c>
      <c r="AS477" s="10">
        <v>0.01</v>
      </c>
      <c r="AT477" s="10" t="s">
        <v>121</v>
      </c>
      <c r="AU477" s="10">
        <v>0.01</v>
      </c>
      <c r="AV477" s="10">
        <v>10.428000000000001</v>
      </c>
      <c r="AW477" s="10">
        <v>0.25600000000000001</v>
      </c>
      <c r="AX477" s="10">
        <v>7.0000000000000001E-3</v>
      </c>
      <c r="AY477" s="10">
        <v>4.0000000000000001E-3</v>
      </c>
      <c r="AZ477" s="10">
        <v>0.20200000000000001</v>
      </c>
      <c r="BA477" s="10">
        <v>0.01</v>
      </c>
      <c r="BB477" s="10">
        <v>7.9969999999999999</v>
      </c>
      <c r="BC477" s="10">
        <v>0.123</v>
      </c>
      <c r="BD477" s="10">
        <v>2.661</v>
      </c>
      <c r="BE477" s="10">
        <v>5.5E-2</v>
      </c>
      <c r="BF477" s="10" t="s">
        <v>121</v>
      </c>
      <c r="BG477" s="10">
        <v>0.01</v>
      </c>
      <c r="BH477" s="10">
        <v>3.931</v>
      </c>
      <c r="BI477" s="10">
        <v>0.629</v>
      </c>
      <c r="BJ477" s="10" t="s">
        <v>121</v>
      </c>
      <c r="BK477" s="10">
        <v>3.0000000000000001E-3</v>
      </c>
      <c r="BL477" s="10" t="s">
        <v>121</v>
      </c>
      <c r="BM477" s="10">
        <v>5.0000000000000001E-3</v>
      </c>
      <c r="BN477" s="10">
        <v>16.443999999999999</v>
      </c>
      <c r="BO477" s="10">
        <v>0.76100000000000001</v>
      </c>
      <c r="BP477" s="10">
        <v>29.643999999999998</v>
      </c>
      <c r="BQ477" s="10">
        <v>1.002</v>
      </c>
      <c r="BR477" s="10">
        <v>1.2999999999999999E-2</v>
      </c>
      <c r="BS477" s="10">
        <v>2E-3</v>
      </c>
      <c r="BT477" s="10">
        <v>2.125</v>
      </c>
      <c r="BU477" s="10">
        <v>0.154</v>
      </c>
      <c r="BV477" s="10" t="s">
        <v>121</v>
      </c>
      <c r="BW477" s="10">
        <v>9.8000000000000004E-2</v>
      </c>
      <c r="BX477" s="10" t="s">
        <v>121</v>
      </c>
      <c r="BY477" s="10">
        <v>1.7000000000000001E-2</v>
      </c>
      <c r="BZ477" s="10">
        <v>1.6659999999999999</v>
      </c>
      <c r="CA477" s="10">
        <v>0.112</v>
      </c>
      <c r="CB477" s="10">
        <v>11.054</v>
      </c>
      <c r="CC477" s="10">
        <v>3.9470000000000001</v>
      </c>
      <c r="CD477" s="10">
        <v>0.26200000000000001</v>
      </c>
      <c r="CE477" s="10">
        <v>0.02</v>
      </c>
      <c r="CF477" s="10" t="s">
        <v>121</v>
      </c>
      <c r="CG477" s="10">
        <v>4.0000000000000001E-3</v>
      </c>
      <c r="CH477" s="10">
        <v>3.0000000000000001E-3</v>
      </c>
      <c r="CI477" s="10">
        <v>1E-3</v>
      </c>
      <c r="CJ477" s="10" t="s">
        <v>121</v>
      </c>
      <c r="CK477" s="10">
        <v>1.1479999999999999</v>
      </c>
      <c r="CL477" s="10" t="s">
        <v>121</v>
      </c>
      <c r="CM477" s="10">
        <v>2E-3</v>
      </c>
      <c r="CN477" s="10">
        <v>4.0000000000000001E-3</v>
      </c>
      <c r="CO477" s="10">
        <v>1E-3</v>
      </c>
      <c r="CP477" s="10">
        <v>1.7969999999999999</v>
      </c>
      <c r="CQ477" s="10">
        <v>0.13700000000000001</v>
      </c>
      <c r="CR477" s="10" t="s">
        <v>121</v>
      </c>
      <c r="CS477" s="10">
        <v>3.0000000000000001E-3</v>
      </c>
      <c r="CT477" s="10" t="s">
        <v>121</v>
      </c>
      <c r="CU477" s="10">
        <v>30.427</v>
      </c>
      <c r="CV477" s="10">
        <v>0.32</v>
      </c>
      <c r="CW477" s="10">
        <v>7.0000000000000001E-3</v>
      </c>
      <c r="CX477" s="10">
        <v>3.1269999999999998</v>
      </c>
      <c r="CY477" s="10">
        <v>0.126</v>
      </c>
      <c r="CZ477" s="10" t="s">
        <v>121</v>
      </c>
      <c r="DA477" s="10">
        <v>3.0000000000000001E-3</v>
      </c>
      <c r="DB477" s="10" t="s">
        <v>121</v>
      </c>
      <c r="DC477" s="10">
        <v>4.8000000000000001E-2</v>
      </c>
      <c r="DD477" s="10" t="s">
        <v>121</v>
      </c>
      <c r="DE477" s="10">
        <v>5.2999999999999999E-2</v>
      </c>
      <c r="DF477" s="10">
        <v>5.6719999999999997</v>
      </c>
      <c r="DG477" s="10">
        <v>8.7999999999999995E-2</v>
      </c>
      <c r="DH477" s="10">
        <v>2.5720000000000001</v>
      </c>
      <c r="DI477" s="98">
        <v>4.5999999999999999E-2</v>
      </c>
      <c r="DJ477" s="10" t="s">
        <v>121</v>
      </c>
      <c r="DK477" s="10">
        <v>2E-3</v>
      </c>
      <c r="DL477" s="61" t="str">
        <f t="shared" si="8"/>
        <v>Anlieferung 9 -8</v>
      </c>
    </row>
    <row r="478" spans="1:132">
      <c r="A478" s="11">
        <v>44599</v>
      </c>
      <c r="B478" s="64" t="s">
        <v>1189</v>
      </c>
      <c r="C478" s="25" t="s">
        <v>128</v>
      </c>
      <c r="H478" s="3" t="e">
        <f>((F478)/(E478/100))</f>
        <v>#DIV/0!</v>
      </c>
      <c r="I478" s="4" t="e">
        <f>E478/F478</f>
        <v>#DIV/0!</v>
      </c>
      <c r="J478" s="4" t="e">
        <f>100/G478</f>
        <v>#DIV/0!</v>
      </c>
      <c r="N478" s="37" t="e">
        <f>M478/(K478/100)</f>
        <v>#DIV/0!</v>
      </c>
      <c r="O478" s="37" t="e">
        <f>N478/J478</f>
        <v>#DIV/0!</v>
      </c>
      <c r="P478" s="5" t="e">
        <f>M478/(L478/100)</f>
        <v>#DIV/0!</v>
      </c>
      <c r="Q478" s="5" t="e">
        <f>P478*I478</f>
        <v>#DIV/0!</v>
      </c>
      <c r="U478" s="15" t="e">
        <f>100-(T478-R478)/S478*100</f>
        <v>#DIV/0!</v>
      </c>
      <c r="AB478" s="14" t="e">
        <f>((AE478-AC478)*(1000/AD478))*1000</f>
        <v>#DIV/0!</v>
      </c>
      <c r="AF478" s="7" t="e">
        <f>#REF!*0.8</f>
        <v>#REF!</v>
      </c>
      <c r="AH478" s="8" t="e">
        <f>((AG478)*(H478/100))</f>
        <v>#DIV/0!</v>
      </c>
      <c r="AI478" s="7" t="e">
        <f>AG478/AH478</f>
        <v>#DIV/0!</v>
      </c>
      <c r="AO478" s="68" t="s">
        <v>1189</v>
      </c>
      <c r="AP478" s="10">
        <v>1.0999999999999999E-2</v>
      </c>
      <c r="AQ478" s="10">
        <v>6.0000000000000001E-3</v>
      </c>
      <c r="AR478" s="10">
        <v>0.02</v>
      </c>
      <c r="AS478" s="10">
        <v>8.9999999999999993E-3</v>
      </c>
      <c r="AT478" s="10" t="s">
        <v>121</v>
      </c>
      <c r="AU478" s="10">
        <v>8.9999999999999993E-3</v>
      </c>
      <c r="AV478" s="10">
        <v>9.8369999999999997</v>
      </c>
      <c r="AW478" s="10">
        <v>0.25</v>
      </c>
      <c r="AX478" s="10">
        <v>0.01</v>
      </c>
      <c r="AY478" s="10">
        <v>4.0000000000000001E-3</v>
      </c>
      <c r="AZ478" s="10">
        <v>2.101</v>
      </c>
      <c r="BA478" s="10">
        <v>0.03</v>
      </c>
      <c r="BB478" s="10">
        <v>0.371</v>
      </c>
      <c r="BC478" s="10">
        <v>1.2E-2</v>
      </c>
      <c r="BD478" s="10">
        <v>22.800999999999998</v>
      </c>
      <c r="BE478" s="10">
        <v>0.36699999999999999</v>
      </c>
      <c r="BF478" s="10" t="s">
        <v>121</v>
      </c>
      <c r="BG478" s="10">
        <v>7.0000000000000001E-3</v>
      </c>
      <c r="BH478" s="10">
        <v>4.8689999999999998</v>
      </c>
      <c r="BI478" s="10">
        <v>0.44500000000000001</v>
      </c>
      <c r="BJ478" s="10">
        <v>1.4999999999999999E-2</v>
      </c>
      <c r="BK478" s="10">
        <v>5.0000000000000001E-3</v>
      </c>
      <c r="BL478" s="10" t="s">
        <v>121</v>
      </c>
      <c r="BM478" s="10">
        <v>5.0000000000000001E-3</v>
      </c>
      <c r="BN478" s="10">
        <v>8.7999999999999995E-2</v>
      </c>
      <c r="BO478" s="10">
        <v>2.5000000000000001E-2</v>
      </c>
      <c r="BP478" s="10">
        <v>40.664999999999999</v>
      </c>
      <c r="BQ478" s="10">
        <v>0.69299999999999995</v>
      </c>
      <c r="BR478" s="10">
        <v>1.2529999999999999</v>
      </c>
      <c r="BS478" s="10">
        <v>2.1000000000000001E-2</v>
      </c>
      <c r="BT478" s="10">
        <v>0.55700000000000005</v>
      </c>
      <c r="BU478" s="10">
        <v>8.6999999999999994E-2</v>
      </c>
      <c r="BV478" s="10" t="s">
        <v>121</v>
      </c>
      <c r="BW478" s="10">
        <v>5.8999999999999997E-2</v>
      </c>
      <c r="BX478" s="10" t="s">
        <v>121</v>
      </c>
      <c r="BY478" s="10">
        <v>3.5999999999999997E-2</v>
      </c>
      <c r="BZ478" s="10">
        <v>0.215</v>
      </c>
      <c r="CA478" s="10">
        <v>4.7E-2</v>
      </c>
      <c r="CB478" s="10">
        <v>8.8030000000000008</v>
      </c>
      <c r="CC478" s="10">
        <v>2.5880000000000001</v>
      </c>
      <c r="CD478" s="10">
        <v>0.193</v>
      </c>
      <c r="CE478" s="10">
        <v>0.02</v>
      </c>
      <c r="CF478" s="10" t="s">
        <v>121</v>
      </c>
      <c r="CG478" s="10">
        <v>2E-3</v>
      </c>
      <c r="CH478" s="10" t="s">
        <v>121</v>
      </c>
      <c r="CI478" s="10">
        <v>2E-3</v>
      </c>
      <c r="CJ478" s="10" t="s">
        <v>121</v>
      </c>
      <c r="CK478" s="10">
        <v>0.71799999999999997</v>
      </c>
      <c r="CL478" s="10" t="s">
        <v>121</v>
      </c>
      <c r="CM478" s="10">
        <v>2E-3</v>
      </c>
      <c r="CN478" s="10">
        <v>8.9999999999999993E-3</v>
      </c>
      <c r="CO478" s="10">
        <v>2E-3</v>
      </c>
      <c r="CP478" s="10">
        <v>1.0680000000000001</v>
      </c>
      <c r="CQ478" s="10">
        <v>4.5999999999999999E-2</v>
      </c>
      <c r="CR478" s="10" t="s">
        <v>121</v>
      </c>
      <c r="CS478" s="10">
        <v>7.0000000000000001E-3</v>
      </c>
      <c r="CT478" s="10" t="s">
        <v>121</v>
      </c>
      <c r="CU478" s="10">
        <v>20.968</v>
      </c>
      <c r="CV478" s="10">
        <v>6.0000000000000001E-3</v>
      </c>
      <c r="CW478" s="10">
        <v>1E-3</v>
      </c>
      <c r="CX478" s="10">
        <v>0.221</v>
      </c>
      <c r="CY478" s="10">
        <v>0.02</v>
      </c>
      <c r="CZ478" s="10" t="s">
        <v>121</v>
      </c>
      <c r="DA478" s="10">
        <v>2E-3</v>
      </c>
      <c r="DB478" s="10">
        <v>1.7999999999999999E-2</v>
      </c>
      <c r="DC478" s="10">
        <v>8.0000000000000002E-3</v>
      </c>
      <c r="DD478" s="10" t="s">
        <v>121</v>
      </c>
      <c r="DE478" s="10">
        <v>5.6000000000000001E-2</v>
      </c>
      <c r="DF478" s="10">
        <v>5.931</v>
      </c>
      <c r="DG478" s="10">
        <v>9.8000000000000004E-2</v>
      </c>
      <c r="DH478" s="10">
        <v>0.92500000000000004</v>
      </c>
      <c r="DI478" s="98">
        <v>1.4999999999999999E-2</v>
      </c>
      <c r="DJ478" s="10" t="s">
        <v>121</v>
      </c>
      <c r="DK478" s="10">
        <v>2E-3</v>
      </c>
      <c r="DL478" s="61" t="str">
        <f t="shared" si="8"/>
        <v>Anlieferung 9 -9</v>
      </c>
    </row>
    <row r="479" spans="1:132">
      <c r="A479" s="11">
        <v>44599</v>
      </c>
      <c r="B479" s="64" t="s">
        <v>1190</v>
      </c>
      <c r="C479" s="25" t="s">
        <v>128</v>
      </c>
      <c r="H479" s="3" t="e">
        <f>((F479)/(E479/100))</f>
        <v>#DIV/0!</v>
      </c>
      <c r="I479" s="4" t="e">
        <f>E479/F479</f>
        <v>#DIV/0!</v>
      </c>
      <c r="J479" s="4" t="e">
        <f>100/G479</f>
        <v>#DIV/0!</v>
      </c>
      <c r="N479" s="37" t="e">
        <f>M479/(K479/100)</f>
        <v>#DIV/0!</v>
      </c>
      <c r="O479" s="37" t="e">
        <f>N479/J479</f>
        <v>#DIV/0!</v>
      </c>
      <c r="P479" s="5" t="e">
        <f>M479/(L479/100)</f>
        <v>#DIV/0!</v>
      </c>
      <c r="Q479" s="5" t="e">
        <f>P479*I479</f>
        <v>#DIV/0!</v>
      </c>
      <c r="U479" s="15" t="e">
        <f>100-(T479-R479)/S479*100</f>
        <v>#DIV/0!</v>
      </c>
      <c r="AB479" s="14" t="e">
        <f>((AE479-AC479)*(1000/AD479))*1000</f>
        <v>#DIV/0!</v>
      </c>
      <c r="AF479" s="7" t="e">
        <f>#REF!*0.8</f>
        <v>#REF!</v>
      </c>
      <c r="AH479" s="8" t="e">
        <f>((AG479)*(H479/100))</f>
        <v>#DIV/0!</v>
      </c>
      <c r="AI479" s="7" t="e">
        <f>AG479/AH479</f>
        <v>#DIV/0!</v>
      </c>
      <c r="AO479" s="68" t="s">
        <v>1190</v>
      </c>
      <c r="AP479" s="10">
        <v>8.0000000000000002E-3</v>
      </c>
      <c r="AQ479" s="10">
        <v>5.0000000000000001E-3</v>
      </c>
      <c r="AR479" s="10">
        <v>2.5999999999999999E-2</v>
      </c>
      <c r="AS479" s="10">
        <v>8.9999999999999993E-3</v>
      </c>
      <c r="AT479" s="10" t="s">
        <v>121</v>
      </c>
      <c r="AU479" s="10">
        <v>8.9999999999999993E-3</v>
      </c>
      <c r="AV479" s="10">
        <v>9.4019999999999992</v>
      </c>
      <c r="AW479" s="10">
        <v>0.24099999999999999</v>
      </c>
      <c r="AX479" s="10">
        <v>8.0000000000000002E-3</v>
      </c>
      <c r="AY479" s="10">
        <v>4.0000000000000001E-3</v>
      </c>
      <c r="AZ479" s="10">
        <v>2.048</v>
      </c>
      <c r="BA479" s="10">
        <v>3.2000000000000001E-2</v>
      </c>
      <c r="BB479" s="10">
        <v>0.308</v>
      </c>
      <c r="BC479" s="10">
        <v>1.0999999999999999E-2</v>
      </c>
      <c r="BD479" s="10">
        <v>22.838000000000001</v>
      </c>
      <c r="BE479" s="10">
        <v>0.39600000000000002</v>
      </c>
      <c r="BF479" s="10" t="s">
        <v>121</v>
      </c>
      <c r="BG479" s="10">
        <v>1.2E-2</v>
      </c>
      <c r="BH479" s="10">
        <v>4.6139999999999999</v>
      </c>
      <c r="BI479" s="10">
        <v>0.45300000000000001</v>
      </c>
      <c r="BJ479" s="10">
        <v>1.0999999999999999E-2</v>
      </c>
      <c r="BK479" s="10">
        <v>5.0000000000000001E-3</v>
      </c>
      <c r="BL479" s="10" t="s">
        <v>121</v>
      </c>
      <c r="BM479" s="10">
        <v>5.0000000000000001E-3</v>
      </c>
      <c r="BN479" s="10">
        <v>0.54300000000000004</v>
      </c>
      <c r="BO479" s="10">
        <v>3.6999999999999998E-2</v>
      </c>
      <c r="BP479" s="10">
        <v>43.646000000000001</v>
      </c>
      <c r="BQ479" s="10">
        <v>0.67100000000000004</v>
      </c>
      <c r="BR479" s="10">
        <v>1.0589999999999999</v>
      </c>
      <c r="BS479" s="10">
        <v>1.9E-2</v>
      </c>
      <c r="BT479" s="10">
        <v>0.72099999999999997</v>
      </c>
      <c r="BU479" s="10">
        <v>9.9000000000000005E-2</v>
      </c>
      <c r="BV479" s="10" t="s">
        <v>121</v>
      </c>
      <c r="BW479" s="10">
        <v>7.8E-2</v>
      </c>
      <c r="BX479" s="10" t="s">
        <v>121</v>
      </c>
      <c r="BY479" s="10">
        <v>3.6999999999999998E-2</v>
      </c>
      <c r="BZ479" s="10">
        <v>0.28000000000000003</v>
      </c>
      <c r="CA479" s="10">
        <v>5.1999999999999998E-2</v>
      </c>
      <c r="CB479" s="10">
        <v>5.5990000000000002</v>
      </c>
      <c r="CC479" s="10">
        <v>2.7330000000000001</v>
      </c>
      <c r="CD479" s="10">
        <v>0.20799999999999999</v>
      </c>
      <c r="CE479" s="10">
        <v>2.1000000000000001E-2</v>
      </c>
      <c r="CF479" s="10" t="s">
        <v>121</v>
      </c>
      <c r="CG479" s="10">
        <v>2E-3</v>
      </c>
      <c r="CH479" s="10" t="s">
        <v>121</v>
      </c>
      <c r="CI479" s="10">
        <v>2E-3</v>
      </c>
      <c r="CJ479" s="10" t="s">
        <v>121</v>
      </c>
      <c r="CK479" s="10">
        <v>0.85099999999999998</v>
      </c>
      <c r="CL479" s="10" t="s">
        <v>121</v>
      </c>
      <c r="CM479" s="10">
        <v>2E-3</v>
      </c>
      <c r="CN479" s="10">
        <v>7.0000000000000001E-3</v>
      </c>
      <c r="CO479" s="10">
        <v>2E-3</v>
      </c>
      <c r="CP479" s="10">
        <v>1.218</v>
      </c>
      <c r="CQ479" s="10">
        <v>5.5E-2</v>
      </c>
      <c r="CR479" s="10" t="s">
        <v>121</v>
      </c>
      <c r="CS479" s="10">
        <v>4.0000000000000001E-3</v>
      </c>
      <c r="CT479" s="10" t="s">
        <v>121</v>
      </c>
      <c r="CU479" s="10">
        <v>22.213999999999999</v>
      </c>
      <c r="CV479" s="10">
        <v>1.4999999999999999E-2</v>
      </c>
      <c r="CW479" s="10">
        <v>1E-3</v>
      </c>
      <c r="CX479" s="10">
        <v>0.27800000000000002</v>
      </c>
      <c r="CY479" s="10">
        <v>0.03</v>
      </c>
      <c r="CZ479" s="10" t="s">
        <v>121</v>
      </c>
      <c r="DA479" s="10">
        <v>2E-3</v>
      </c>
      <c r="DB479" s="10">
        <v>2.5000000000000001E-2</v>
      </c>
      <c r="DC479" s="10">
        <v>1.2E-2</v>
      </c>
      <c r="DD479" s="10" t="s">
        <v>121</v>
      </c>
      <c r="DE479" s="10">
        <v>5.8999999999999997E-2</v>
      </c>
      <c r="DF479" s="10">
        <v>6.3730000000000002</v>
      </c>
      <c r="DG479" s="10">
        <v>0.109</v>
      </c>
      <c r="DH479" s="10">
        <v>0.72099999999999997</v>
      </c>
      <c r="DI479" s="98">
        <v>1.2E-2</v>
      </c>
      <c r="DJ479" s="10" t="s">
        <v>121</v>
      </c>
      <c r="DK479" s="10">
        <v>2E-3</v>
      </c>
      <c r="DL479" s="61" t="str">
        <f t="shared" si="8"/>
        <v>Anlieferung 9 -10</v>
      </c>
    </row>
    <row r="480" spans="1:132">
      <c r="A480" s="11">
        <v>44599</v>
      </c>
      <c r="B480" s="64" t="s">
        <v>1191</v>
      </c>
      <c r="C480" s="25" t="s">
        <v>128</v>
      </c>
      <c r="H480" s="3" t="e">
        <f>((F480)/(E480/100))</f>
        <v>#DIV/0!</v>
      </c>
      <c r="I480" s="4" t="e">
        <f>E480/F480</f>
        <v>#DIV/0!</v>
      </c>
      <c r="J480" s="4" t="e">
        <f>100/G480</f>
        <v>#DIV/0!</v>
      </c>
      <c r="N480" s="37" t="e">
        <f>M480/(K480/100)</f>
        <v>#DIV/0!</v>
      </c>
      <c r="O480" s="37" t="e">
        <f>N480/J480</f>
        <v>#DIV/0!</v>
      </c>
      <c r="P480" s="5" t="e">
        <f>M480/(L480/100)</f>
        <v>#DIV/0!</v>
      </c>
      <c r="Q480" s="5" t="e">
        <f>P480*I480</f>
        <v>#DIV/0!</v>
      </c>
      <c r="U480" s="15" t="e">
        <f>100-(T480-R480)/S480*100</f>
        <v>#DIV/0!</v>
      </c>
      <c r="AB480" s="14" t="e">
        <f>((AE480-AC480)*(1000/AD480))*1000</f>
        <v>#DIV/0!</v>
      </c>
      <c r="AF480" s="7" t="e">
        <f>#REF!*0.8</f>
        <v>#REF!</v>
      </c>
      <c r="AH480" s="8" t="e">
        <f>((AG480)*(H480/100))</f>
        <v>#DIV/0!</v>
      </c>
      <c r="AI480" s="7" t="e">
        <f>AG480/AH480</f>
        <v>#DIV/0!</v>
      </c>
      <c r="AO480" s="68" t="s">
        <v>1191</v>
      </c>
      <c r="DI480" s="99"/>
      <c r="DL480" s="61" t="str">
        <f t="shared" si="8"/>
        <v xml:space="preserve">Anlieferung 9 -11-32 Entsorgung </v>
      </c>
    </row>
    <row r="481" spans="1:132">
      <c r="A481" s="11">
        <v>44599</v>
      </c>
      <c r="B481" s="64" t="s">
        <v>1192</v>
      </c>
      <c r="C481" s="25" t="s">
        <v>128</v>
      </c>
      <c r="H481" s="3" t="e">
        <f>((F481)/(E481/100))</f>
        <v>#DIV/0!</v>
      </c>
      <c r="I481" s="4" t="e">
        <f>E481/F481</f>
        <v>#DIV/0!</v>
      </c>
      <c r="J481" s="4" t="e">
        <f>100/G481</f>
        <v>#DIV/0!</v>
      </c>
      <c r="N481" s="37" t="e">
        <f>M481/(K481/100)</f>
        <v>#DIV/0!</v>
      </c>
      <c r="O481" s="37" t="e">
        <f>N481/J481</f>
        <v>#DIV/0!</v>
      </c>
      <c r="P481" s="5" t="e">
        <f>M481/(L481/100)</f>
        <v>#DIV/0!</v>
      </c>
      <c r="Q481" s="5" t="e">
        <f>P481*I481</f>
        <v>#DIV/0!</v>
      </c>
      <c r="U481" s="15" t="e">
        <f>100-(T481-R481)/S481*100</f>
        <v>#DIV/0!</v>
      </c>
      <c r="AB481" s="14" t="e">
        <f>((AE481-AC481)*(1000/AD481))*1000</f>
        <v>#DIV/0!</v>
      </c>
      <c r="AF481" s="7" t="e">
        <f>#REF!*0.8</f>
        <v>#REF!</v>
      </c>
      <c r="AH481" s="8" t="e">
        <f>((AG481)*(H481/100))</f>
        <v>#DIV/0!</v>
      </c>
      <c r="AI481" s="7" t="e">
        <f>AG481/AH481</f>
        <v>#DIV/0!</v>
      </c>
      <c r="AO481" s="68" t="s">
        <v>1192</v>
      </c>
      <c r="AP481" s="10">
        <v>0.223</v>
      </c>
      <c r="AQ481" s="10">
        <v>3.0000000000000001E-3</v>
      </c>
      <c r="AR481" s="10" t="s">
        <v>121</v>
      </c>
      <c r="AS481" s="10">
        <v>5.0000000000000001E-3</v>
      </c>
      <c r="AT481" s="10">
        <v>9.7000000000000003E-2</v>
      </c>
      <c r="AU481" s="10">
        <v>3.0000000000000001E-3</v>
      </c>
      <c r="AV481" s="10">
        <v>7.1999999999999995E-2</v>
      </c>
      <c r="AW481" s="10">
        <v>3.0000000000000001E-3</v>
      </c>
      <c r="AX481" s="10">
        <v>1.4E-2</v>
      </c>
      <c r="AY481" s="10">
        <v>1E-3</v>
      </c>
      <c r="AZ481" s="10">
        <v>1.4999999999999999E-2</v>
      </c>
      <c r="BA481" s="10">
        <v>2E-3</v>
      </c>
      <c r="BB481" s="10">
        <v>6.8000000000000005E-2</v>
      </c>
      <c r="BC481" s="10">
        <v>2E-3</v>
      </c>
      <c r="BD481" s="10">
        <v>0.438</v>
      </c>
      <c r="BE481" s="10">
        <v>8.9999999999999993E-3</v>
      </c>
      <c r="BF481" s="10" t="s">
        <v>121</v>
      </c>
      <c r="BG481" s="10">
        <v>8.9999999999999993E-3</v>
      </c>
      <c r="BH481" s="10" t="s">
        <v>121</v>
      </c>
      <c r="BI481" s="10">
        <v>2.835</v>
      </c>
      <c r="BJ481" s="10">
        <v>4.0000000000000001E-3</v>
      </c>
      <c r="BK481" s="10">
        <v>2E-3</v>
      </c>
      <c r="BL481" s="10" t="s">
        <v>121</v>
      </c>
      <c r="BM481" s="10">
        <v>2E-3</v>
      </c>
      <c r="BN481" s="10">
        <v>6.6000000000000003E-2</v>
      </c>
      <c r="BO481" s="10">
        <v>8.0000000000000002E-3</v>
      </c>
      <c r="BP481" s="10">
        <v>61.930999999999997</v>
      </c>
      <c r="BQ481" s="10">
        <v>0.14799999999999999</v>
      </c>
      <c r="BR481" s="10">
        <v>4.0000000000000001E-3</v>
      </c>
      <c r="BS481" s="10">
        <v>1E-3</v>
      </c>
      <c r="BT481" s="10">
        <v>18.231000000000002</v>
      </c>
      <c r="BU481" s="10">
        <v>0.161</v>
      </c>
      <c r="BV481" s="10">
        <v>11.55</v>
      </c>
      <c r="BW481" s="10">
        <v>0.129</v>
      </c>
      <c r="BX481" s="10" t="s">
        <v>121</v>
      </c>
      <c r="BY481" s="10">
        <v>6.0000000000000001E-3</v>
      </c>
      <c r="BZ481" s="10">
        <v>2.6720000000000002</v>
      </c>
      <c r="CA481" s="10">
        <v>4.5999999999999999E-2</v>
      </c>
      <c r="CB481" s="10" t="s">
        <v>121</v>
      </c>
      <c r="CC481" s="10">
        <v>16.212</v>
      </c>
      <c r="CD481" s="10">
        <v>3.5000000000000003E-2</v>
      </c>
      <c r="CE481" s="10">
        <v>5.0000000000000001E-3</v>
      </c>
      <c r="CF481" s="10" t="s">
        <v>121</v>
      </c>
      <c r="CG481" s="10">
        <v>2E-3</v>
      </c>
      <c r="CH481" s="10" t="s">
        <v>121</v>
      </c>
      <c r="CI481" s="10">
        <v>2E-3</v>
      </c>
      <c r="CJ481" s="10" t="s">
        <v>121</v>
      </c>
      <c r="CK481" s="10">
        <v>0.161</v>
      </c>
      <c r="CL481" s="10" t="s">
        <v>121</v>
      </c>
      <c r="CM481" s="10">
        <v>2E-3</v>
      </c>
      <c r="CN481" s="10">
        <v>6.0000000000000001E-3</v>
      </c>
      <c r="CO481" s="10">
        <v>1E-3</v>
      </c>
      <c r="CP481" s="10">
        <v>1.883</v>
      </c>
      <c r="CQ481" s="10">
        <v>5.7000000000000002E-2</v>
      </c>
      <c r="CR481" s="10" t="s">
        <v>121</v>
      </c>
      <c r="CS481" s="10">
        <v>2E-3</v>
      </c>
      <c r="CT481" s="10">
        <v>1.407</v>
      </c>
      <c r="CU481" s="10">
        <v>0.29599999999999999</v>
      </c>
      <c r="CV481" s="10">
        <v>1.4999999999999999E-2</v>
      </c>
      <c r="CW481" s="10">
        <v>1E-3</v>
      </c>
      <c r="CX481" s="10">
        <v>0.126</v>
      </c>
      <c r="CY481" s="10">
        <v>0.01</v>
      </c>
      <c r="CZ481" s="10" t="s">
        <v>121</v>
      </c>
      <c r="DA481" s="10">
        <v>2E-3</v>
      </c>
      <c r="DB481" s="10" t="s">
        <v>121</v>
      </c>
      <c r="DC481" s="10">
        <v>4.0000000000000001E-3</v>
      </c>
      <c r="DD481" s="10">
        <v>3.1E-2</v>
      </c>
      <c r="DE481" s="10">
        <v>7.0000000000000001E-3</v>
      </c>
      <c r="DF481" s="10">
        <v>0.98699999999999999</v>
      </c>
      <c r="DG481" s="10">
        <v>8.9999999999999993E-3</v>
      </c>
      <c r="DH481" s="10">
        <v>3.0000000000000001E-3</v>
      </c>
      <c r="DI481" s="98">
        <v>1E-3</v>
      </c>
      <c r="DJ481" s="10">
        <v>0.108</v>
      </c>
      <c r="DK481" s="10">
        <v>1E-3</v>
      </c>
      <c r="DL481" s="61" t="str">
        <f t="shared" si="8"/>
        <v>UTV 07.02.2022</v>
      </c>
    </row>
    <row r="482" spans="1:132">
      <c r="A482" s="11">
        <v>44599</v>
      </c>
      <c r="B482" s="64" t="s">
        <v>1193</v>
      </c>
      <c r="C482" s="25" t="s">
        <v>128</v>
      </c>
      <c r="H482" s="3" t="e">
        <f>((F482)/(E482/100))</f>
        <v>#DIV/0!</v>
      </c>
      <c r="I482" s="4" t="e">
        <f>E482/F482</f>
        <v>#DIV/0!</v>
      </c>
      <c r="J482" s="4" t="e">
        <f>100/G482</f>
        <v>#DIV/0!</v>
      </c>
      <c r="N482" s="37" t="e">
        <f>M482/(K482/100)</f>
        <v>#DIV/0!</v>
      </c>
      <c r="O482" s="37" t="e">
        <f>N482/J482</f>
        <v>#DIV/0!</v>
      </c>
      <c r="P482" s="5" t="e">
        <f>M482/(L482/100)</f>
        <v>#DIV/0!</v>
      </c>
      <c r="Q482" s="5" t="e">
        <f>P482*I482</f>
        <v>#DIV/0!</v>
      </c>
      <c r="U482" s="15" t="e">
        <f>100-(T482-R482)/S482*100</f>
        <v>#DIV/0!</v>
      </c>
      <c r="AB482" s="14" t="e">
        <f>((AE482-AC482)*(1000/AD482))*1000</f>
        <v>#DIV/0!</v>
      </c>
      <c r="AF482" s="7" t="e">
        <f>#REF!*0.8</f>
        <v>#REF!</v>
      </c>
      <c r="AH482" s="8" t="e">
        <f>((AG482)*(H482/100))</f>
        <v>#DIV/0!</v>
      </c>
      <c r="AI482" s="7" t="e">
        <f>AG482/AH482</f>
        <v>#DIV/0!</v>
      </c>
      <c r="AO482" s="68" t="s">
        <v>1193</v>
      </c>
      <c r="AP482" s="10">
        <v>0.26400000000000001</v>
      </c>
      <c r="AQ482" s="10">
        <v>3.0000000000000001E-3</v>
      </c>
      <c r="AR482" s="10">
        <v>2.5000000000000001E-2</v>
      </c>
      <c r="AS482" s="10">
        <v>3.0000000000000001E-3</v>
      </c>
      <c r="AT482" s="10">
        <v>1.7999999999999999E-2</v>
      </c>
      <c r="AU482" s="10">
        <v>2E-3</v>
      </c>
      <c r="AV482" s="10">
        <v>3.5000000000000003E-2</v>
      </c>
      <c r="AW482" s="10">
        <v>2E-3</v>
      </c>
      <c r="AX482" s="10" t="s">
        <v>121</v>
      </c>
      <c r="AY482" s="10">
        <v>2E-3</v>
      </c>
      <c r="AZ482" s="10">
        <v>4.2000000000000003E-2</v>
      </c>
      <c r="BA482" s="10">
        <v>3.0000000000000001E-3</v>
      </c>
      <c r="BB482" s="10">
        <v>0.16800000000000001</v>
      </c>
      <c r="BC482" s="10">
        <v>3.0000000000000001E-3</v>
      </c>
      <c r="BD482" s="10">
        <v>1.696</v>
      </c>
      <c r="BE482" s="10">
        <v>1.7999999999999999E-2</v>
      </c>
      <c r="BF482" s="10" t="s">
        <v>121</v>
      </c>
      <c r="BG482" s="10">
        <v>4.0000000000000001E-3</v>
      </c>
      <c r="BH482" s="10">
        <v>4.4690000000000003</v>
      </c>
      <c r="BI482" s="10">
        <v>1.381</v>
      </c>
      <c r="BJ482" s="10" t="s">
        <v>121</v>
      </c>
      <c r="BK482" s="10">
        <v>5.0000000000000001E-3</v>
      </c>
      <c r="BL482" s="10" t="s">
        <v>121</v>
      </c>
      <c r="BM482" s="10">
        <v>2E-3</v>
      </c>
      <c r="BN482" s="10">
        <v>0.247</v>
      </c>
      <c r="BO482" s="10">
        <v>8.0000000000000002E-3</v>
      </c>
      <c r="BP482" s="10">
        <v>57.392000000000003</v>
      </c>
      <c r="BQ482" s="10">
        <v>0.157</v>
      </c>
      <c r="BR482" s="10" t="s">
        <v>121</v>
      </c>
      <c r="BS482" s="10">
        <v>2E-3</v>
      </c>
      <c r="BT482" s="10">
        <v>19.475999999999999</v>
      </c>
      <c r="BU482" s="10">
        <v>0.158</v>
      </c>
      <c r="BV482" s="10">
        <v>2.0369999999999999</v>
      </c>
      <c r="BW482" s="10">
        <v>3.7999999999999999E-2</v>
      </c>
      <c r="BX482" s="10" t="s">
        <v>121</v>
      </c>
      <c r="BY482" s="10">
        <v>6.0000000000000001E-3</v>
      </c>
      <c r="BZ482" s="10">
        <v>0.77300000000000002</v>
      </c>
      <c r="CA482" s="10">
        <v>2.9000000000000001E-2</v>
      </c>
      <c r="CB482" s="10" t="s">
        <v>121</v>
      </c>
      <c r="CC482" s="10">
        <v>11.16</v>
      </c>
      <c r="CD482" s="10">
        <v>0.105</v>
      </c>
      <c r="CE482" s="10">
        <v>6.0000000000000001E-3</v>
      </c>
      <c r="CF482" s="10" t="s">
        <v>121</v>
      </c>
      <c r="CG482" s="10">
        <v>2E-3</v>
      </c>
      <c r="CH482" s="10" t="s">
        <v>121</v>
      </c>
      <c r="CI482" s="10">
        <v>2E-3</v>
      </c>
      <c r="CJ482" s="10">
        <v>0.29899999999999999</v>
      </c>
      <c r="CK482" s="10">
        <v>9.0999999999999998E-2</v>
      </c>
      <c r="CL482" s="10" t="s">
        <v>121</v>
      </c>
      <c r="CM482" s="10">
        <v>2E-3</v>
      </c>
      <c r="CN482" s="10">
        <v>3.0000000000000001E-3</v>
      </c>
      <c r="CO482" s="10">
        <v>1E-3</v>
      </c>
      <c r="CP482" s="10">
        <v>2.0699999999999998</v>
      </c>
      <c r="CQ482" s="10">
        <v>5.1999999999999998E-2</v>
      </c>
      <c r="CR482" s="10" t="s">
        <v>121</v>
      </c>
      <c r="CS482" s="10">
        <v>2E-3</v>
      </c>
      <c r="CT482" s="10">
        <v>9.0359999999999996</v>
      </c>
      <c r="CU482" s="10">
        <v>0.38200000000000001</v>
      </c>
      <c r="CV482" s="10">
        <v>3.7999999999999999E-2</v>
      </c>
      <c r="CW482" s="10">
        <v>1E-3</v>
      </c>
      <c r="CX482" s="10">
        <v>0.93500000000000005</v>
      </c>
      <c r="CY482" s="10">
        <v>0.02</v>
      </c>
      <c r="CZ482" s="10" t="s">
        <v>121</v>
      </c>
      <c r="DA482" s="10">
        <v>2E-3</v>
      </c>
      <c r="DB482" s="10">
        <v>4.4999999999999998E-2</v>
      </c>
      <c r="DC482" s="10">
        <v>6.0000000000000001E-3</v>
      </c>
      <c r="DD482" s="10" t="s">
        <v>121</v>
      </c>
      <c r="DE482" s="10">
        <v>8.9999999999999993E-3</v>
      </c>
      <c r="DF482" s="10">
        <v>0.79600000000000004</v>
      </c>
      <c r="DG482" s="10">
        <v>8.0000000000000002E-3</v>
      </c>
      <c r="DH482" s="10">
        <v>1.2E-2</v>
      </c>
      <c r="DI482" s="98">
        <v>1E-3</v>
      </c>
      <c r="DJ482" s="10">
        <v>1.2999999999999999E-2</v>
      </c>
      <c r="DK482" s="10">
        <v>1E-3</v>
      </c>
      <c r="DL482" s="61" t="str">
        <f t="shared" si="8"/>
        <v>DK III W1 07.02.2022</v>
      </c>
      <c r="DM482" s="10">
        <v>0.62303576471343702</v>
      </c>
      <c r="DN482" s="10">
        <v>1.4772039053949099E-2</v>
      </c>
      <c r="DO482" s="10">
        <v>4.6478508077452602E-2</v>
      </c>
      <c r="DP482" s="10">
        <v>5.2528702048752103E-2</v>
      </c>
      <c r="DQ482" s="10">
        <v>0.31732224969348899</v>
      </c>
      <c r="DR482" s="10">
        <v>0.70708013364421696</v>
      </c>
      <c r="DS482" s="10">
        <v>7.3041743483113097E-2</v>
      </c>
      <c r="DT482" s="10">
        <v>-6.2698042845880497E-3</v>
      </c>
      <c r="DU482" s="10">
        <v>1.9646648164843902E-2</v>
      </c>
      <c r="DV482" s="10">
        <v>0.217615389877095</v>
      </c>
      <c r="DW482" s="10">
        <v>-0.48741119407077699</v>
      </c>
      <c r="DX482" s="10">
        <v>1.2830318198350101E-2</v>
      </c>
      <c r="DY482" s="10">
        <v>-0.18632473143804501</v>
      </c>
      <c r="DZ482" s="10">
        <v>255.322362581638</v>
      </c>
      <c r="EA482" s="10">
        <v>729.17539821171499</v>
      </c>
      <c r="EB482" s="10">
        <v>1.5134275571265601</v>
      </c>
    </row>
    <row r="483" spans="1:132">
      <c r="A483" s="11">
        <v>44599</v>
      </c>
      <c r="B483" s="64" t="s">
        <v>1194</v>
      </c>
      <c r="C483" s="25" t="s">
        <v>128</v>
      </c>
      <c r="H483" s="3" t="e">
        <f>((F483)/(E483/100))</f>
        <v>#DIV/0!</v>
      </c>
      <c r="I483" s="4" t="e">
        <f>E483/F483</f>
        <v>#DIV/0!</v>
      </c>
      <c r="J483" s="4" t="e">
        <f>100/G483</f>
        <v>#DIV/0!</v>
      </c>
      <c r="N483" s="37" t="e">
        <f>M483/(K483/100)</f>
        <v>#DIV/0!</v>
      </c>
      <c r="O483" s="37" t="e">
        <f>N483/J483</f>
        <v>#DIV/0!</v>
      </c>
      <c r="P483" s="5" t="e">
        <f>M483/(L483/100)</f>
        <v>#DIV/0!</v>
      </c>
      <c r="Q483" s="5" t="e">
        <f>P483*I483</f>
        <v>#DIV/0!</v>
      </c>
      <c r="U483" s="15" t="e">
        <f>100-(T483-R483)/S483*100</f>
        <v>#DIV/0!</v>
      </c>
      <c r="AB483" s="14" t="e">
        <f>((AE483-AC483)*(1000/AD483))*1000</f>
        <v>#DIV/0!</v>
      </c>
      <c r="AF483" s="7" t="e">
        <f>#REF!*0.8</f>
        <v>#REF!</v>
      </c>
      <c r="AH483" s="8" t="e">
        <f>((AG483)*(H483/100))</f>
        <v>#DIV/0!</v>
      </c>
      <c r="AI483" s="7" t="e">
        <f>AG483/AH483</f>
        <v>#DIV/0!</v>
      </c>
      <c r="AO483" s="68" t="s">
        <v>1194</v>
      </c>
      <c r="AP483" s="10">
        <v>2.8000000000000001E-2</v>
      </c>
      <c r="AQ483" s="10">
        <v>1E-3</v>
      </c>
      <c r="AR483" s="10">
        <v>3.6999999999999998E-2</v>
      </c>
      <c r="AS483" s="10">
        <v>3.0000000000000001E-3</v>
      </c>
      <c r="AT483" s="10">
        <v>8.9999999999999993E-3</v>
      </c>
      <c r="AU483" s="10">
        <v>2E-3</v>
      </c>
      <c r="AV483" s="10">
        <v>2.7E-2</v>
      </c>
      <c r="AW483" s="10">
        <v>2E-3</v>
      </c>
      <c r="AX483" s="10" t="s">
        <v>121</v>
      </c>
      <c r="AY483" s="10">
        <v>2E-3</v>
      </c>
      <c r="AZ483" s="10">
        <v>2.3E-2</v>
      </c>
      <c r="BA483" s="10">
        <v>2E-3</v>
      </c>
      <c r="BB483" s="10">
        <v>0.115</v>
      </c>
      <c r="BC483" s="10">
        <v>3.0000000000000001E-3</v>
      </c>
      <c r="BD483" s="10">
        <v>3.117</v>
      </c>
      <c r="BE483" s="10">
        <v>2.5999999999999999E-2</v>
      </c>
      <c r="BF483" s="10" t="s">
        <v>121</v>
      </c>
      <c r="BG483" s="10">
        <v>3.0000000000000001E-3</v>
      </c>
      <c r="BH483" s="10">
        <v>2.17</v>
      </c>
      <c r="BI483" s="10">
        <v>0.82799999999999996</v>
      </c>
      <c r="BJ483" s="10" t="s">
        <v>121</v>
      </c>
      <c r="BK483" s="10">
        <v>2E-3</v>
      </c>
      <c r="BL483" s="10" t="s">
        <v>121</v>
      </c>
      <c r="BM483" s="10">
        <v>2E-3</v>
      </c>
      <c r="BN483" s="10">
        <v>0.56100000000000005</v>
      </c>
      <c r="BO483" s="10">
        <v>1.0999999999999999E-2</v>
      </c>
      <c r="BP483" s="10">
        <v>68.680999999999997</v>
      </c>
      <c r="BQ483" s="10">
        <v>0.121</v>
      </c>
      <c r="BR483" s="10">
        <v>2E-3</v>
      </c>
      <c r="BS483" s="10">
        <v>1E-3</v>
      </c>
      <c r="BT483" s="10">
        <v>13.381</v>
      </c>
      <c r="BU483" s="10">
        <v>0.13100000000000001</v>
      </c>
      <c r="BV483" s="10">
        <v>0.57099999999999995</v>
      </c>
      <c r="BW483" s="10">
        <v>1.9E-2</v>
      </c>
      <c r="BX483" s="10" t="s">
        <v>121</v>
      </c>
      <c r="BY483" s="10">
        <v>8.0000000000000002E-3</v>
      </c>
      <c r="BZ483" s="10">
        <v>0.93700000000000006</v>
      </c>
      <c r="CA483" s="10">
        <v>0.03</v>
      </c>
      <c r="CB483" s="10" t="s">
        <v>121</v>
      </c>
      <c r="CC483" s="10">
        <v>11.657</v>
      </c>
      <c r="CD483" s="10">
        <v>0.125</v>
      </c>
      <c r="CE483" s="10">
        <v>6.0000000000000001E-3</v>
      </c>
      <c r="CF483" s="10" t="s">
        <v>121</v>
      </c>
      <c r="CG483" s="10">
        <v>2E-3</v>
      </c>
      <c r="CH483" s="10" t="s">
        <v>121</v>
      </c>
      <c r="CI483" s="10">
        <v>2E-3</v>
      </c>
      <c r="CJ483" s="10">
        <v>1.7210000000000001</v>
      </c>
      <c r="CK483" s="10">
        <v>9.8000000000000004E-2</v>
      </c>
      <c r="CL483" s="10" t="s">
        <v>121</v>
      </c>
      <c r="CM483" s="10">
        <v>2E-3</v>
      </c>
      <c r="CN483" s="10">
        <v>3.0000000000000001E-3</v>
      </c>
      <c r="CO483" s="10">
        <v>1E-3</v>
      </c>
      <c r="CP483" s="10">
        <v>1.5089999999999999</v>
      </c>
      <c r="CQ483" s="10">
        <v>3.9E-2</v>
      </c>
      <c r="CR483" s="10" t="s">
        <v>121</v>
      </c>
      <c r="CS483" s="10">
        <v>2E-3</v>
      </c>
      <c r="CT483" s="10">
        <v>5.6630000000000003</v>
      </c>
      <c r="CU483" s="10">
        <v>0.28399999999999997</v>
      </c>
      <c r="CV483" s="10">
        <v>3.6999999999999998E-2</v>
      </c>
      <c r="CW483" s="10">
        <v>1E-3</v>
      </c>
      <c r="CX483" s="10">
        <v>0.95299999999999996</v>
      </c>
      <c r="CY483" s="10">
        <v>0.02</v>
      </c>
      <c r="CZ483" s="10" t="s">
        <v>121</v>
      </c>
      <c r="DA483" s="10">
        <v>2E-3</v>
      </c>
      <c r="DB483" s="10">
        <v>0.08</v>
      </c>
      <c r="DC483" s="10">
        <v>7.0000000000000001E-3</v>
      </c>
      <c r="DD483" s="10" t="s">
        <v>121</v>
      </c>
      <c r="DE483" s="10">
        <v>6.0000000000000001E-3</v>
      </c>
      <c r="DF483" s="10">
        <v>0.22500000000000001</v>
      </c>
      <c r="DG483" s="10">
        <v>4.0000000000000001E-3</v>
      </c>
      <c r="DH483" s="10">
        <v>1.2E-2</v>
      </c>
      <c r="DI483" s="98">
        <v>1E-3</v>
      </c>
      <c r="DJ483" s="10">
        <v>4.0000000000000001E-3</v>
      </c>
      <c r="DK483" s="10">
        <v>1E-3</v>
      </c>
      <c r="DL483" s="61" t="str">
        <f t="shared" si="8"/>
        <v>DK III W2 07.02.2022</v>
      </c>
      <c r="DM483" s="10">
        <v>0.439664099806724</v>
      </c>
      <c r="DN483" s="10">
        <v>-6.02679060782952E-3</v>
      </c>
      <c r="DO483" s="10">
        <v>1.9084801186400002E-2</v>
      </c>
      <c r="DP483" s="10">
        <v>6.7738083505546803E-2</v>
      </c>
      <c r="DQ483" s="10">
        <v>0.65975244094514296</v>
      </c>
      <c r="DR483" s="10">
        <v>0.24275959254211099</v>
      </c>
      <c r="DS483" s="10">
        <v>7.2829648209625703E-2</v>
      </c>
      <c r="DT483" s="10">
        <v>-4.1116993174999603E-3</v>
      </c>
      <c r="DU483" s="10">
        <v>5.9692654028887298E-3</v>
      </c>
      <c r="DV483" s="10">
        <v>0.262737348966537</v>
      </c>
      <c r="DW483" s="10">
        <v>-0.42072456103193101</v>
      </c>
      <c r="DX483" s="10">
        <v>9.1216846907267099E-2</v>
      </c>
      <c r="DY483" s="10">
        <v>-0.239871396786972</v>
      </c>
      <c r="DZ483" s="10">
        <v>231.05967969812599</v>
      </c>
      <c r="EA483" s="10">
        <v>486.36500151225903</v>
      </c>
      <c r="EB483" s="10">
        <v>0.18557403019588001</v>
      </c>
    </row>
    <row r="484" spans="1:132">
      <c r="A484" s="11">
        <v>44599</v>
      </c>
      <c r="B484" s="64" t="s">
        <v>1195</v>
      </c>
      <c r="C484" s="25" t="s">
        <v>128</v>
      </c>
      <c r="H484" s="3" t="e">
        <f>((F484)/(E484/100))</f>
        <v>#DIV/0!</v>
      </c>
      <c r="I484" s="4" t="e">
        <f>E484/F484</f>
        <v>#DIV/0!</v>
      </c>
      <c r="J484" s="4" t="e">
        <f>100/G484</f>
        <v>#DIV/0!</v>
      </c>
      <c r="N484" s="37" t="e">
        <f>M484/(K484/100)</f>
        <v>#DIV/0!</v>
      </c>
      <c r="O484" s="37" t="e">
        <f>N484/J484</f>
        <v>#DIV/0!</v>
      </c>
      <c r="P484" s="5" t="e">
        <f>M484/(L484/100)</f>
        <v>#DIV/0!</v>
      </c>
      <c r="Q484" s="5" t="e">
        <f>P484*I484</f>
        <v>#DIV/0!</v>
      </c>
      <c r="U484" s="15" t="e">
        <f>100-(T484-R484)/S484*100</f>
        <v>#DIV/0!</v>
      </c>
      <c r="AB484" s="14" t="e">
        <f>((AE484-AC484)*(1000/AD484))*1000</f>
        <v>#DIV/0!</v>
      </c>
      <c r="AF484" s="7" t="e">
        <f>#REF!*0.8</f>
        <v>#REF!</v>
      </c>
      <c r="AH484" s="8" t="e">
        <f>((AG484)*(H484/100))</f>
        <v>#DIV/0!</v>
      </c>
      <c r="AI484" s="7" t="e">
        <f>AG484/AH484</f>
        <v>#DIV/0!</v>
      </c>
      <c r="AO484" s="68" t="s">
        <v>1195</v>
      </c>
      <c r="AP484" s="10">
        <v>0.221</v>
      </c>
      <c r="AQ484" s="10">
        <v>3.0000000000000001E-3</v>
      </c>
      <c r="AR484" s="10">
        <v>4.8000000000000001E-2</v>
      </c>
      <c r="AS484" s="10">
        <v>3.0000000000000001E-3</v>
      </c>
      <c r="AT484" s="10">
        <v>0.01</v>
      </c>
      <c r="AU484" s="10">
        <v>2E-3</v>
      </c>
      <c r="AV484" s="10">
        <v>0.19</v>
      </c>
      <c r="AW484" s="10">
        <v>3.0000000000000001E-3</v>
      </c>
      <c r="AX484" s="10">
        <v>4.0000000000000001E-3</v>
      </c>
      <c r="AY484" s="10">
        <v>1E-3</v>
      </c>
      <c r="AZ484" s="10">
        <v>4.2000000000000003E-2</v>
      </c>
      <c r="BA484" s="10">
        <v>2E-3</v>
      </c>
      <c r="BB484" s="10">
        <v>0.21199999999999999</v>
      </c>
      <c r="BC484" s="10">
        <v>4.0000000000000001E-3</v>
      </c>
      <c r="BD484" s="10">
        <v>2.1520000000000001</v>
      </c>
      <c r="BE484" s="10">
        <v>0.02</v>
      </c>
      <c r="BF484" s="10" t="s">
        <v>121</v>
      </c>
      <c r="BG484" s="10">
        <v>3.0000000000000001E-3</v>
      </c>
      <c r="BH484" s="10">
        <v>2.3530000000000002</v>
      </c>
      <c r="BI484" s="10">
        <v>0.68300000000000005</v>
      </c>
      <c r="BJ484" s="10" t="s">
        <v>121</v>
      </c>
      <c r="BK484" s="10">
        <v>3.0000000000000001E-3</v>
      </c>
      <c r="BL484" s="10" t="s">
        <v>121</v>
      </c>
      <c r="BM484" s="10">
        <v>2E-3</v>
      </c>
      <c r="BN484" s="10">
        <v>0.24399999999999999</v>
      </c>
      <c r="BO484" s="10">
        <v>8.0000000000000002E-3</v>
      </c>
      <c r="BP484" s="10">
        <v>71.629000000000005</v>
      </c>
      <c r="BQ484" s="10">
        <v>0.112</v>
      </c>
      <c r="BR484" s="10" t="s">
        <v>121</v>
      </c>
      <c r="BS484" s="10">
        <v>2E-3</v>
      </c>
      <c r="BT484" s="10">
        <v>11.878</v>
      </c>
      <c r="BU484" s="10">
        <v>0.114</v>
      </c>
      <c r="BV484" s="10">
        <v>1.0780000000000001</v>
      </c>
      <c r="BW484" s="10">
        <v>2.1000000000000001E-2</v>
      </c>
      <c r="BX484" s="10" t="s">
        <v>121</v>
      </c>
      <c r="BY484" s="10">
        <v>8.0000000000000002E-3</v>
      </c>
      <c r="BZ484" s="10">
        <v>0.65800000000000003</v>
      </c>
      <c r="CA484" s="10">
        <v>2.5000000000000001E-2</v>
      </c>
      <c r="CB484" s="10" t="s">
        <v>121</v>
      </c>
      <c r="CC484" s="10">
        <v>7.8019999999999996</v>
      </c>
      <c r="CD484" s="10">
        <v>0.12</v>
      </c>
      <c r="CE484" s="10">
        <v>6.0000000000000001E-3</v>
      </c>
      <c r="CF484" s="10">
        <v>3.0000000000000001E-3</v>
      </c>
      <c r="CG484" s="10">
        <v>1E-3</v>
      </c>
      <c r="CH484" s="10" t="s">
        <v>121</v>
      </c>
      <c r="CI484" s="10">
        <v>2E-3</v>
      </c>
      <c r="CJ484" s="10">
        <v>0.44800000000000001</v>
      </c>
      <c r="CK484" s="10">
        <v>6.6000000000000003E-2</v>
      </c>
      <c r="CL484" s="10" t="s">
        <v>121</v>
      </c>
      <c r="CM484" s="10">
        <v>2E-3</v>
      </c>
      <c r="CN484" s="10">
        <v>3.0000000000000001E-3</v>
      </c>
      <c r="CO484" s="10">
        <v>1E-3</v>
      </c>
      <c r="CP484" s="10">
        <v>2.169</v>
      </c>
      <c r="CQ484" s="10">
        <v>0.04</v>
      </c>
      <c r="CR484" s="10" t="s">
        <v>121</v>
      </c>
      <c r="CS484" s="10">
        <v>3.0000000000000001E-3</v>
      </c>
      <c r="CT484" s="10">
        <v>5.516</v>
      </c>
      <c r="CU484" s="10">
        <v>0.248</v>
      </c>
      <c r="CV484" s="10">
        <v>2.1999999999999999E-2</v>
      </c>
      <c r="CW484" s="10">
        <v>1E-3</v>
      </c>
      <c r="CX484" s="10">
        <v>0.51900000000000002</v>
      </c>
      <c r="CY484" s="10">
        <v>1.4E-2</v>
      </c>
      <c r="CZ484" s="10" t="s">
        <v>121</v>
      </c>
      <c r="DA484" s="10">
        <v>2E-3</v>
      </c>
      <c r="DB484" s="10">
        <v>3.3000000000000002E-2</v>
      </c>
      <c r="DC484" s="10">
        <v>5.0000000000000001E-3</v>
      </c>
      <c r="DD484" s="10" t="s">
        <v>121</v>
      </c>
      <c r="DE484" s="10">
        <v>7.0000000000000001E-3</v>
      </c>
      <c r="DF484" s="10">
        <v>0.42099999999999999</v>
      </c>
      <c r="DG484" s="10">
        <v>5.0000000000000001E-3</v>
      </c>
      <c r="DH484" s="10">
        <v>1.2E-2</v>
      </c>
      <c r="DI484" s="98">
        <v>1E-3</v>
      </c>
      <c r="DJ484" s="10">
        <v>8.0000000000000002E-3</v>
      </c>
      <c r="DK484" s="10">
        <v>1E-3</v>
      </c>
      <c r="DL484" s="61" t="str">
        <f t="shared" si="8"/>
        <v>DK III ENE 2562 07.02.2022</v>
      </c>
      <c r="DM484" s="10">
        <v>2.0099523150220899</v>
      </c>
      <c r="DN484" s="10">
        <v>-2.2435995850663599E-2</v>
      </c>
      <c r="DO484" s="10">
        <v>1.3216976449513701E-2</v>
      </c>
      <c r="DP484" s="10">
        <v>0.120146779542884</v>
      </c>
      <c r="DQ484" s="10">
        <v>0.88841051267181403</v>
      </c>
      <c r="DR484" s="10">
        <v>-6.9611327327791905E-2</v>
      </c>
      <c r="DS484" s="10">
        <v>7.3088299574881499E-2</v>
      </c>
      <c r="DT484" s="10">
        <v>-4.1774527859620401E-3</v>
      </c>
      <c r="DU484" s="10">
        <v>4.1324932771408897E-2</v>
      </c>
      <c r="DV484" s="10">
        <v>1.00489461663933</v>
      </c>
      <c r="DW484" s="10">
        <v>-0.42981315700317302</v>
      </c>
      <c r="DX484" s="10">
        <v>1.4034019901333201E-2</v>
      </c>
      <c r="DY484" s="10">
        <v>3.49967548009531</v>
      </c>
      <c r="DZ484" s="10">
        <v>252.62901164949099</v>
      </c>
      <c r="EA484" s="10">
        <v>649.16175617875899</v>
      </c>
      <c r="EB484" s="10">
        <v>0.23403734256796099</v>
      </c>
    </row>
    <row r="485" spans="1:132">
      <c r="A485" s="11">
        <v>44599</v>
      </c>
      <c r="B485" s="64" t="s">
        <v>1209</v>
      </c>
      <c r="C485" s="25" t="s">
        <v>117</v>
      </c>
      <c r="H485" s="3" t="e">
        <f>((F485)/(E485/100))</f>
        <v>#DIV/0!</v>
      </c>
      <c r="I485" s="4" t="e">
        <f>E485/F485</f>
        <v>#DIV/0!</v>
      </c>
      <c r="J485" s="4" t="e">
        <f>100/G485</f>
        <v>#DIV/0!</v>
      </c>
      <c r="N485" s="37" t="e">
        <f>M485/(K485/100)</f>
        <v>#DIV/0!</v>
      </c>
      <c r="O485" s="37" t="e">
        <f>N485/J485</f>
        <v>#DIV/0!</v>
      </c>
      <c r="P485" s="5" t="e">
        <f>M485/(L485/100)</f>
        <v>#DIV/0!</v>
      </c>
      <c r="Q485" s="5" t="e">
        <f>P485*I485</f>
        <v>#DIV/0!</v>
      </c>
      <c r="U485" s="15" t="e">
        <f>100-(T485-R485)/S485*100</f>
        <v>#DIV/0!</v>
      </c>
      <c r="X485" s="2">
        <v>11.83</v>
      </c>
      <c r="AB485" s="14" t="e">
        <f>((AE485-AC485)*(1000/AD485))*1000</f>
        <v>#DIV/0!</v>
      </c>
      <c r="AF485" s="7" t="e">
        <f>#REF!*0.8</f>
        <v>#REF!</v>
      </c>
      <c r="AH485" s="8" t="e">
        <f>((AG485)*(H485/100))</f>
        <v>#DIV/0!</v>
      </c>
      <c r="AI485" s="7" t="e">
        <f>AG485/AH485</f>
        <v>#DIV/0!</v>
      </c>
      <c r="AO485" s="20" t="s">
        <v>1197</v>
      </c>
      <c r="DI485" s="99"/>
      <c r="DL485" s="61" t="str">
        <f t="shared" si="8"/>
        <v>CH 7343</v>
      </c>
    </row>
    <row r="486" spans="1:132">
      <c r="A486" s="11">
        <v>44599</v>
      </c>
      <c r="B486" s="64" t="s">
        <v>120</v>
      </c>
      <c r="C486" s="25" t="s">
        <v>119</v>
      </c>
      <c r="D486" s="21">
        <v>30</v>
      </c>
      <c r="E486" s="2">
        <v>100</v>
      </c>
      <c r="F486" s="2">
        <v>70</v>
      </c>
      <c r="H486" s="3">
        <f>((F486)/(E486/100))</f>
        <v>70</v>
      </c>
      <c r="I486" s="4">
        <f>E486/F486</f>
        <v>1.4285714285714286</v>
      </c>
      <c r="J486" s="4" t="e">
        <f>100/G486</f>
        <v>#DIV/0!</v>
      </c>
      <c r="N486" s="37" t="e">
        <f>M486/(K486/100)</f>
        <v>#DIV/0!</v>
      </c>
      <c r="O486" s="37" t="e">
        <f>N486/J486</f>
        <v>#DIV/0!</v>
      </c>
      <c r="P486" s="5" t="e">
        <f>M486/(L486/100)</f>
        <v>#DIV/0!</v>
      </c>
      <c r="Q486" s="5" t="e">
        <f>P486*I486</f>
        <v>#DIV/0!</v>
      </c>
      <c r="U486" s="15" t="e">
        <f>100-(T486-R486)/S486*100</f>
        <v>#DIV/0!</v>
      </c>
      <c r="V486" s="21">
        <v>3.39</v>
      </c>
      <c r="X486" s="2">
        <v>12.06</v>
      </c>
      <c r="Y486" s="2">
        <v>11.52</v>
      </c>
      <c r="Z486" s="21">
        <v>2787</v>
      </c>
      <c r="AB486" s="14" t="e">
        <f>((AE486-AC486)*(1000/AD486))*1000</f>
        <v>#DIV/0!</v>
      </c>
      <c r="AF486" s="7" t="e">
        <f>#REF!*0.8</f>
        <v>#REF!</v>
      </c>
      <c r="AH486" s="8">
        <f>((AG486)*(H486/100))</f>
        <v>0</v>
      </c>
      <c r="AI486" s="7" t="e">
        <f>AG486/AH486</f>
        <v>#DIV/0!</v>
      </c>
      <c r="AJ486" s="6">
        <v>23.7</v>
      </c>
      <c r="AK486" s="2">
        <v>0.317</v>
      </c>
      <c r="AO486" s="20" t="s">
        <v>1198</v>
      </c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98"/>
      <c r="DJ486" s="10"/>
      <c r="DK486" s="10"/>
      <c r="DL486" s="61" t="str">
        <f t="shared" si="8"/>
        <v>CH 7343</v>
      </c>
    </row>
    <row r="487" spans="1:132">
      <c r="A487" s="11">
        <v>44599</v>
      </c>
      <c r="B487" s="64" t="s">
        <v>207</v>
      </c>
      <c r="C487" s="25" t="s">
        <v>119</v>
      </c>
      <c r="D487" s="21">
        <v>40</v>
      </c>
      <c r="E487" s="2">
        <v>100</v>
      </c>
      <c r="F487" s="2">
        <v>60</v>
      </c>
      <c r="H487" s="3">
        <f>((F487)/(E487/100))</f>
        <v>60</v>
      </c>
      <c r="I487" s="4">
        <f>E487/F487</f>
        <v>1.6666666666666667</v>
      </c>
      <c r="J487" s="4" t="e">
        <f>100/G487</f>
        <v>#DIV/0!</v>
      </c>
      <c r="N487" s="37" t="e">
        <f>M487/(K487/100)</f>
        <v>#DIV/0!</v>
      </c>
      <c r="O487" s="37" t="e">
        <f>N487/J487</f>
        <v>#DIV/0!</v>
      </c>
      <c r="P487" s="5" t="e">
        <f>M487/(L487/100)</f>
        <v>#DIV/0!</v>
      </c>
      <c r="Q487" s="5" t="e">
        <f>P487*I487</f>
        <v>#DIV/0!</v>
      </c>
      <c r="U487" s="15" t="e">
        <f>100-(T487-R487)/S487*100</f>
        <v>#DIV/0!</v>
      </c>
      <c r="V487" s="21">
        <v>2.23</v>
      </c>
      <c r="X487" s="2">
        <v>12.35</v>
      </c>
      <c r="Y487" s="2">
        <v>11.59</v>
      </c>
      <c r="Z487" s="21">
        <v>984</v>
      </c>
      <c r="AB487" s="14" t="e">
        <f>((AE487-AC487)*(1000/AD487))*1000</f>
        <v>#DIV/0!</v>
      </c>
      <c r="AF487" s="7" t="e">
        <f>#REF!*0.8</f>
        <v>#REF!</v>
      </c>
      <c r="AG487" s="2">
        <v>168</v>
      </c>
      <c r="AH487" s="8">
        <f>((AG487)*(H487/100))</f>
        <v>100.8</v>
      </c>
      <c r="AI487" s="7">
        <f>AG487/AH487</f>
        <v>1.6666666666666667</v>
      </c>
      <c r="AJ487" s="6">
        <v>15.45</v>
      </c>
      <c r="AK487" s="2">
        <v>0.66</v>
      </c>
      <c r="AO487" s="20" t="s">
        <v>1199</v>
      </c>
      <c r="AP487" s="10">
        <v>3.76</v>
      </c>
      <c r="AQ487" s="10">
        <v>0.105</v>
      </c>
      <c r="AR487" s="10">
        <v>0.152</v>
      </c>
      <c r="AS487" s="10">
        <v>1.0999999999999999E-2</v>
      </c>
      <c r="AT487" s="10" t="s">
        <v>121</v>
      </c>
      <c r="AU487" s="10">
        <v>1.4E-2</v>
      </c>
      <c r="AV487" s="10">
        <v>3.5999999999999997E-2</v>
      </c>
      <c r="AW487" s="10">
        <v>8.0000000000000002E-3</v>
      </c>
      <c r="AX487" s="10" t="s">
        <v>121</v>
      </c>
      <c r="AY487" s="10">
        <v>5.0000000000000001E-3</v>
      </c>
      <c r="AZ487" s="10">
        <v>6.7000000000000004E-2</v>
      </c>
      <c r="BA487" s="10">
        <v>5.0000000000000001E-3</v>
      </c>
      <c r="BB487" s="10">
        <v>2.1999999999999999E-2</v>
      </c>
      <c r="BC487" s="10">
        <v>4.0000000000000001E-3</v>
      </c>
      <c r="BD487" s="10">
        <v>1.0820000000000001</v>
      </c>
      <c r="BE487" s="10">
        <v>3.4000000000000002E-2</v>
      </c>
      <c r="BF487" s="10" t="s">
        <v>121</v>
      </c>
      <c r="BG487" s="10">
        <v>1.7000000000000001E-2</v>
      </c>
      <c r="BH487" s="10">
        <v>1.7450000000000001</v>
      </c>
      <c r="BI487" s="10">
        <v>1.0620000000000001</v>
      </c>
      <c r="BJ487" s="10">
        <v>0.73399999999999999</v>
      </c>
      <c r="BK487" s="10">
        <v>2.1999999999999999E-2</v>
      </c>
      <c r="BL487" s="10" t="s">
        <v>121</v>
      </c>
      <c r="BM487" s="10">
        <v>8.0000000000000002E-3</v>
      </c>
      <c r="BN487" s="10">
        <v>0.51</v>
      </c>
      <c r="BO487" s="10">
        <v>4.2000000000000003E-2</v>
      </c>
      <c r="BP487" s="10">
        <v>48.061999999999998</v>
      </c>
      <c r="BQ487" s="10">
        <v>1.1359999999999999</v>
      </c>
      <c r="BR487" s="10">
        <v>7.0000000000000007E-2</v>
      </c>
      <c r="BS487" s="10">
        <v>8.9999999999999993E-3</v>
      </c>
      <c r="BT487" s="10">
        <v>0.38500000000000001</v>
      </c>
      <c r="BU487" s="10">
        <v>4.7E-2</v>
      </c>
      <c r="BV487" s="10">
        <v>9.7000000000000003E-2</v>
      </c>
      <c r="BW487" s="10">
        <v>1.9E-2</v>
      </c>
      <c r="BX487" s="10" t="s">
        <v>121</v>
      </c>
      <c r="BY487" s="10">
        <v>1.7999999999999999E-2</v>
      </c>
      <c r="BZ487" s="10" t="s">
        <v>121</v>
      </c>
      <c r="CA487" s="10">
        <v>0.04</v>
      </c>
      <c r="CB487" s="10" t="s">
        <v>121</v>
      </c>
      <c r="CC487" s="10">
        <v>10.057</v>
      </c>
      <c r="CD487" s="10">
        <v>0.17199999999999999</v>
      </c>
      <c r="CE487" s="10">
        <v>1.7000000000000001E-2</v>
      </c>
      <c r="CF487" s="10">
        <v>7.2999999999999995E-2</v>
      </c>
      <c r="CG487" s="10">
        <v>4.0000000000000001E-3</v>
      </c>
      <c r="CH487" s="10" t="s">
        <v>121</v>
      </c>
      <c r="CI487" s="10">
        <v>2E-3</v>
      </c>
      <c r="CJ487" s="10">
        <v>0.67700000000000005</v>
      </c>
      <c r="CK487" s="10">
        <v>0.12</v>
      </c>
      <c r="CL487" s="10" t="s">
        <v>121</v>
      </c>
      <c r="CM487" s="10">
        <v>2E-3</v>
      </c>
      <c r="CN487" s="10" t="s">
        <v>121</v>
      </c>
      <c r="CO487" s="10">
        <v>5.0000000000000001E-3</v>
      </c>
      <c r="CP487" s="10">
        <v>3.6280000000000001</v>
      </c>
      <c r="CQ487" s="10">
        <v>0.10299999999999999</v>
      </c>
      <c r="CR487" s="10" t="s">
        <v>121</v>
      </c>
      <c r="CS487" s="10">
        <v>3.0000000000000001E-3</v>
      </c>
      <c r="CT487" s="10">
        <v>7.0529999999999999</v>
      </c>
      <c r="CU487" s="10">
        <v>0.38400000000000001</v>
      </c>
      <c r="CV487" s="10">
        <v>22.795999999999999</v>
      </c>
      <c r="CW487" s="10">
        <v>0.68300000000000005</v>
      </c>
      <c r="CX487" s="10">
        <v>0.187</v>
      </c>
      <c r="CY487" s="10">
        <v>2.5999999999999999E-2</v>
      </c>
      <c r="CZ487" s="10">
        <v>5.0999999999999997E-2</v>
      </c>
      <c r="DA487" s="10">
        <v>8.0000000000000002E-3</v>
      </c>
      <c r="DB487" s="10" t="s">
        <v>121</v>
      </c>
      <c r="DC487" s="10">
        <v>1.7999999999999999E-2</v>
      </c>
      <c r="DD487" s="10" t="s">
        <v>121</v>
      </c>
      <c r="DE487" s="10">
        <v>2.5000000000000001E-2</v>
      </c>
      <c r="DF487" s="10">
        <v>0.36499999999999999</v>
      </c>
      <c r="DG487" s="10">
        <v>1.0999999999999999E-2</v>
      </c>
      <c r="DH487" s="10" t="s">
        <v>121</v>
      </c>
      <c r="DI487" s="98">
        <v>2.7E-2</v>
      </c>
      <c r="DJ487" s="10" t="s">
        <v>121</v>
      </c>
      <c r="DK487" s="10">
        <v>2E-3</v>
      </c>
      <c r="DL487" s="61" t="str">
        <f t="shared" si="8"/>
        <v xml:space="preserve">ENE 2117Feststoff </v>
      </c>
      <c r="DM487" s="10">
        <v>-0.227418676099127</v>
      </c>
      <c r="DN487" s="10">
        <v>5.1622021835238001E-2</v>
      </c>
      <c r="DO487" s="10">
        <v>-5.6566360672652702E-3</v>
      </c>
      <c r="DP487" s="10">
        <v>2.05487138936854E-2</v>
      </c>
      <c r="DQ487" s="10">
        <v>-1.6595010235529301E-3</v>
      </c>
      <c r="DR487" s="10">
        <v>-0.24771307003045401</v>
      </c>
      <c r="DS487" s="10">
        <v>-0.20244894505501099</v>
      </c>
      <c r="DT487" s="10">
        <v>-4.5019433994146702E-3</v>
      </c>
      <c r="DU487" s="10">
        <v>-1.0541620599662399E-2</v>
      </c>
      <c r="DV487" s="10">
        <v>-0.251058183500388</v>
      </c>
      <c r="DW487" s="10">
        <v>0.87142862505205299</v>
      </c>
      <c r="DX487" s="10">
        <v>-3.0866620265194E-2</v>
      </c>
      <c r="DY487" s="10">
        <v>-1.44587673181598</v>
      </c>
      <c r="DZ487" s="10">
        <v>-3.5649102101319201</v>
      </c>
      <c r="EA487" s="10">
        <v>-2.70524621309153</v>
      </c>
      <c r="EB487" s="10">
        <v>-0.13577668130148601</v>
      </c>
    </row>
    <row r="488" spans="1:132">
      <c r="A488" s="11">
        <v>44599</v>
      </c>
      <c r="B488" s="64" t="s">
        <v>192</v>
      </c>
      <c r="C488" s="25" t="s">
        <v>119</v>
      </c>
      <c r="D488" s="21">
        <v>37</v>
      </c>
      <c r="E488" s="2">
        <v>100</v>
      </c>
      <c r="F488" s="2">
        <v>63</v>
      </c>
      <c r="H488" s="3">
        <f>((F488)/(E488/100))</f>
        <v>63</v>
      </c>
      <c r="I488" s="4">
        <f>E488/F488</f>
        <v>1.5873015873015872</v>
      </c>
      <c r="J488" s="4" t="e">
        <f>100/G488</f>
        <v>#DIV/0!</v>
      </c>
      <c r="N488" s="37" t="e">
        <f>M488/(K488/100)</f>
        <v>#DIV/0!</v>
      </c>
      <c r="O488" s="37" t="e">
        <f>N488/J488</f>
        <v>#DIV/0!</v>
      </c>
      <c r="P488" s="5" t="e">
        <f>M488/(L488/100)</f>
        <v>#DIV/0!</v>
      </c>
      <c r="Q488" s="5" t="e">
        <f>P488*I488</f>
        <v>#DIV/0!</v>
      </c>
      <c r="U488" s="15" t="e">
        <f>100-(T488-R488)/S488*100</f>
        <v>#DIV/0!</v>
      </c>
      <c r="V488" s="21">
        <v>0.88800000000000001</v>
      </c>
      <c r="X488" s="2">
        <v>10.76</v>
      </c>
      <c r="Y488" s="2">
        <v>10.69</v>
      </c>
      <c r="Z488" s="21">
        <v>3141</v>
      </c>
      <c r="AB488" s="14" t="e">
        <f>((AE488-AC488)*(1000/AD488))*1000</f>
        <v>#DIV/0!</v>
      </c>
      <c r="AF488" s="7" t="e">
        <f>#REF!*0.8</f>
        <v>#REF!</v>
      </c>
      <c r="AG488" s="2">
        <v>157</v>
      </c>
      <c r="AH488" s="8">
        <f>((AG488)*(H488/100))</f>
        <v>98.91</v>
      </c>
      <c r="AI488" s="7">
        <f>AG488/AH488</f>
        <v>1.5873015873015874</v>
      </c>
      <c r="AJ488" s="6">
        <v>64.53</v>
      </c>
      <c r="AK488" s="2">
        <v>0.88800000000000001</v>
      </c>
      <c r="AO488" s="20" t="s">
        <v>1200</v>
      </c>
      <c r="AP488" s="10" t="s">
        <v>121</v>
      </c>
      <c r="AQ488" s="10">
        <v>2E-3</v>
      </c>
      <c r="AR488" s="10" t="s">
        <v>121</v>
      </c>
      <c r="AS488" s="10">
        <v>2E-3</v>
      </c>
      <c r="AT488" s="10" t="s">
        <v>121</v>
      </c>
      <c r="AU488" s="10">
        <v>2E-3</v>
      </c>
      <c r="AV488" s="10" t="s">
        <v>121</v>
      </c>
      <c r="AW488" s="10">
        <v>2E-3</v>
      </c>
      <c r="AX488" s="10">
        <v>2E-3</v>
      </c>
      <c r="AY488" s="10">
        <v>1E-3</v>
      </c>
      <c r="AZ488" s="10">
        <v>3.0000000000000001E-3</v>
      </c>
      <c r="BA488" s="10">
        <v>1E-3</v>
      </c>
      <c r="BB488" s="10" t="s">
        <v>121</v>
      </c>
      <c r="BC488" s="10">
        <v>2E-3</v>
      </c>
      <c r="BD488" s="10" t="s">
        <v>121</v>
      </c>
      <c r="BE488" s="10">
        <v>3.0000000000000001E-3</v>
      </c>
      <c r="BF488" s="10" t="s">
        <v>121</v>
      </c>
      <c r="BG488" s="10">
        <v>2E-3</v>
      </c>
      <c r="BH488" s="10" t="s">
        <v>121</v>
      </c>
      <c r="BI488" s="10">
        <v>0.13900000000000001</v>
      </c>
      <c r="BJ488" s="10" t="s">
        <v>121</v>
      </c>
      <c r="BK488" s="10">
        <v>2E-3</v>
      </c>
      <c r="BL488" s="10" t="s">
        <v>121</v>
      </c>
      <c r="BM488" s="10">
        <v>2E-3</v>
      </c>
      <c r="BN488" s="10" t="s">
        <v>121</v>
      </c>
      <c r="BO488" s="10">
        <v>3.0000000000000001E-3</v>
      </c>
      <c r="BP488" s="10">
        <v>99.778000000000006</v>
      </c>
      <c r="BQ488" s="10">
        <v>1E-3</v>
      </c>
      <c r="BR488" s="10" t="s">
        <v>121</v>
      </c>
      <c r="BS488" s="10">
        <v>2E-3</v>
      </c>
      <c r="BT488" s="10">
        <v>4.7E-2</v>
      </c>
      <c r="BU488" s="10">
        <v>6.0000000000000001E-3</v>
      </c>
      <c r="BV488" s="10">
        <v>3.1E-2</v>
      </c>
      <c r="BW488" s="10">
        <v>3.0000000000000001E-3</v>
      </c>
      <c r="BX488" s="10" t="s">
        <v>121</v>
      </c>
      <c r="BY488" s="10">
        <v>2E-3</v>
      </c>
      <c r="BZ488" s="10" t="s">
        <v>121</v>
      </c>
      <c r="CA488" s="10">
        <v>6.0000000000000001E-3</v>
      </c>
      <c r="CB488" s="10" t="s">
        <v>121</v>
      </c>
      <c r="CC488" s="10">
        <v>0.94099999999999995</v>
      </c>
      <c r="CD488" s="10" t="s">
        <v>121</v>
      </c>
      <c r="CE488" s="10">
        <v>4.0000000000000001E-3</v>
      </c>
      <c r="CF488" s="10" t="s">
        <v>121</v>
      </c>
      <c r="CG488" s="10">
        <v>2E-3</v>
      </c>
      <c r="CH488" s="10" t="s">
        <v>121</v>
      </c>
      <c r="CI488" s="10">
        <v>2E-3</v>
      </c>
      <c r="CJ488" s="10">
        <v>0.02</v>
      </c>
      <c r="CK488" s="10">
        <v>1.2E-2</v>
      </c>
      <c r="CL488" s="10" t="s">
        <v>121</v>
      </c>
      <c r="CM488" s="10">
        <v>2E-3</v>
      </c>
      <c r="CN488" s="10" t="s">
        <v>121</v>
      </c>
      <c r="CO488" s="10">
        <v>2E-3</v>
      </c>
      <c r="CP488" s="10">
        <v>0.109</v>
      </c>
      <c r="CQ488" s="10">
        <v>6.0000000000000001E-3</v>
      </c>
      <c r="CR488" s="10" t="s">
        <v>121</v>
      </c>
      <c r="CS488" s="10">
        <v>2E-3</v>
      </c>
      <c r="CT488" s="10" t="s">
        <v>121</v>
      </c>
      <c r="CU488" s="10">
        <v>7.0000000000000007E-2</v>
      </c>
      <c r="CV488" s="10">
        <v>3.0000000000000001E-3</v>
      </c>
      <c r="CW488" s="10">
        <v>1E-3</v>
      </c>
      <c r="CX488" s="10" t="s">
        <v>121</v>
      </c>
      <c r="CY488" s="10">
        <v>2E-3</v>
      </c>
      <c r="CZ488" s="10" t="s">
        <v>121</v>
      </c>
      <c r="DA488" s="10">
        <v>2E-3</v>
      </c>
      <c r="DB488" s="10" t="s">
        <v>121</v>
      </c>
      <c r="DC488" s="10">
        <v>2E-3</v>
      </c>
      <c r="DD488" s="10" t="s">
        <v>121</v>
      </c>
      <c r="DE488" s="10">
        <v>2E-3</v>
      </c>
      <c r="DF488" s="10">
        <v>5.0000000000000001E-3</v>
      </c>
      <c r="DG488" s="10">
        <v>1E-3</v>
      </c>
      <c r="DH488" s="10" t="s">
        <v>121</v>
      </c>
      <c r="DI488" s="98">
        <v>2E-3</v>
      </c>
      <c r="DJ488" s="10" t="s">
        <v>121</v>
      </c>
      <c r="DK488" s="10">
        <v>2E-3</v>
      </c>
      <c r="DL488" s="61" t="str">
        <f t="shared" si="8"/>
        <v xml:space="preserve">ENE 2117 Flüssigkeit </v>
      </c>
    </row>
    <row r="489" spans="1:132">
      <c r="A489" s="11">
        <v>44599</v>
      </c>
      <c r="B489" s="64" t="s">
        <v>1202</v>
      </c>
      <c r="C489" s="25" t="s">
        <v>859</v>
      </c>
      <c r="H489" s="3" t="e">
        <f>((F489)/(E489/100))</f>
        <v>#DIV/0!</v>
      </c>
      <c r="I489" s="4" t="e">
        <f>E489/F489</f>
        <v>#DIV/0!</v>
      </c>
      <c r="J489" s="4" t="e">
        <f>100/G489</f>
        <v>#DIV/0!</v>
      </c>
      <c r="N489" s="37" t="e">
        <f>M489/(K489/100)</f>
        <v>#DIV/0!</v>
      </c>
      <c r="O489" s="37" t="e">
        <f>N489/J489</f>
        <v>#DIV/0!</v>
      </c>
      <c r="P489" s="5" t="e">
        <f>M489/(L489/100)</f>
        <v>#DIV/0!</v>
      </c>
      <c r="Q489" s="5" t="e">
        <f>P489*I489</f>
        <v>#DIV/0!</v>
      </c>
      <c r="U489" s="15" t="e">
        <f>100-(T489-R489)/S489*100</f>
        <v>#DIV/0!</v>
      </c>
      <c r="AB489" s="14" t="e">
        <f>((AE489-AC489)*(1000/AD489))*1000</f>
        <v>#DIV/0!</v>
      </c>
      <c r="AF489" s="7" t="e">
        <f>#REF!*0.8</f>
        <v>#REF!</v>
      </c>
      <c r="AG489" s="2">
        <v>100</v>
      </c>
      <c r="AH489" s="8" t="e">
        <f>((AG489)*(H489/100))</f>
        <v>#DIV/0!</v>
      </c>
      <c r="AI489" s="7" t="e">
        <f>AG489/AH489</f>
        <v>#DIV/0!</v>
      </c>
      <c r="AO489" s="24" t="s">
        <v>859</v>
      </c>
      <c r="AP489" s="10">
        <v>3.9E-2</v>
      </c>
      <c r="AQ489" s="10">
        <v>1E-3</v>
      </c>
      <c r="AR489" s="10">
        <v>4.4999999999999998E-2</v>
      </c>
      <c r="AS489" s="10">
        <v>3.0000000000000001E-3</v>
      </c>
      <c r="AT489" s="10">
        <v>5.0000000000000001E-3</v>
      </c>
      <c r="AU489" s="10">
        <v>2E-3</v>
      </c>
      <c r="AV489" s="10">
        <v>0.02</v>
      </c>
      <c r="AW489" s="10">
        <v>2E-3</v>
      </c>
      <c r="AX489" s="10" t="s">
        <v>121</v>
      </c>
      <c r="AY489" s="10">
        <v>2E-3</v>
      </c>
      <c r="AZ489" s="10">
        <v>6.2E-2</v>
      </c>
      <c r="BA489" s="10">
        <v>3.0000000000000001E-3</v>
      </c>
      <c r="BB489" s="10">
        <v>0.14099999999999999</v>
      </c>
      <c r="BC489" s="10">
        <v>4.0000000000000001E-3</v>
      </c>
      <c r="BD489" s="10">
        <v>3.8660000000000001</v>
      </c>
      <c r="BE489" s="10">
        <v>3.9E-2</v>
      </c>
      <c r="BF489" s="10" t="s">
        <v>121</v>
      </c>
      <c r="BG489" s="10">
        <v>4.0000000000000001E-3</v>
      </c>
      <c r="BH489" s="10">
        <v>3.4990000000000001</v>
      </c>
      <c r="BI489" s="10">
        <v>1.4330000000000001</v>
      </c>
      <c r="BJ489" s="10" t="s">
        <v>121</v>
      </c>
      <c r="BK489" s="10">
        <v>2E-3</v>
      </c>
      <c r="BL489" s="10" t="s">
        <v>121</v>
      </c>
      <c r="BM489" s="10">
        <v>2E-3</v>
      </c>
      <c r="BN489" s="10">
        <v>1.5189999999999999</v>
      </c>
      <c r="BO489" s="10">
        <v>2.9000000000000001E-2</v>
      </c>
      <c r="BP489" s="10">
        <v>57.094999999999999</v>
      </c>
      <c r="BQ489" s="10">
        <v>0.17699999999999999</v>
      </c>
      <c r="BR489" s="10">
        <v>3.0000000000000001E-3</v>
      </c>
      <c r="BS489" s="10">
        <v>1E-3</v>
      </c>
      <c r="BT489" s="10">
        <v>19.553000000000001</v>
      </c>
      <c r="BU489" s="10">
        <v>0.20799999999999999</v>
      </c>
      <c r="BV489" s="10">
        <v>0.61199999999999999</v>
      </c>
      <c r="BW489" s="10">
        <v>2.1000000000000001E-2</v>
      </c>
      <c r="BX489" s="10">
        <v>1.2E-2</v>
      </c>
      <c r="BY489" s="10">
        <v>7.0000000000000001E-3</v>
      </c>
      <c r="BZ489" s="10">
        <v>0.33700000000000002</v>
      </c>
      <c r="CA489" s="10">
        <v>2.5999999999999999E-2</v>
      </c>
      <c r="CB489" s="10" t="s">
        <v>121</v>
      </c>
      <c r="CC489" s="10">
        <v>18.696000000000002</v>
      </c>
      <c r="CD489" s="10">
        <v>0.16400000000000001</v>
      </c>
      <c r="CE489" s="10">
        <v>8.0000000000000002E-3</v>
      </c>
      <c r="CF489" s="10">
        <v>2E-3</v>
      </c>
      <c r="CG489" s="10">
        <v>1E-3</v>
      </c>
      <c r="CH489" s="10">
        <v>2E-3</v>
      </c>
      <c r="CI489" s="10">
        <v>1E-3</v>
      </c>
      <c r="CJ489" s="10">
        <v>0.97699999999999998</v>
      </c>
      <c r="CK489" s="10">
        <v>9.9000000000000005E-2</v>
      </c>
      <c r="CL489" s="10" t="s">
        <v>121</v>
      </c>
      <c r="CM489" s="10">
        <v>2E-3</v>
      </c>
      <c r="CN489" s="10" t="s">
        <v>121</v>
      </c>
      <c r="CO489" s="10">
        <v>2E-3</v>
      </c>
      <c r="CP489" s="10">
        <v>3.4460000000000002</v>
      </c>
      <c r="CQ489" s="10">
        <v>6.4000000000000001E-2</v>
      </c>
      <c r="CR489" s="10" t="s">
        <v>121</v>
      </c>
      <c r="CS489" s="10">
        <v>2E-3</v>
      </c>
      <c r="CT489" s="10">
        <v>5.8230000000000004</v>
      </c>
      <c r="CU489" s="10">
        <v>0.30499999999999999</v>
      </c>
      <c r="CV489" s="10">
        <v>3.7999999999999999E-2</v>
      </c>
      <c r="CW489" s="10">
        <v>1E-3</v>
      </c>
      <c r="CX489" s="10">
        <v>1.758</v>
      </c>
      <c r="CY489" s="10">
        <v>2.9000000000000001E-2</v>
      </c>
      <c r="CZ489" s="10" t="s">
        <v>121</v>
      </c>
      <c r="DA489" s="10">
        <v>2E-3</v>
      </c>
      <c r="DB489" s="10">
        <v>2.1000000000000001E-2</v>
      </c>
      <c r="DC489" s="10">
        <v>8.9999999999999993E-3</v>
      </c>
      <c r="DD489" s="10" t="s">
        <v>121</v>
      </c>
      <c r="DE489" s="10">
        <v>1.0999999999999999E-2</v>
      </c>
      <c r="DF489" s="10">
        <v>0.92500000000000004</v>
      </c>
      <c r="DG489" s="10">
        <v>1.2E-2</v>
      </c>
      <c r="DH489" s="10">
        <v>1.7999999999999999E-2</v>
      </c>
      <c r="DI489" s="98">
        <v>1E-3</v>
      </c>
      <c r="DJ489" s="10">
        <v>2E-3</v>
      </c>
      <c r="DK489" s="10">
        <v>1E-3</v>
      </c>
      <c r="DL489" s="61" t="str">
        <f t="shared" si="8"/>
        <v>DK II ENE 2624 07.02.2022</v>
      </c>
      <c r="DM489" s="10">
        <v>-4.2474230812407601E-2</v>
      </c>
      <c r="DN489" s="10">
        <v>1.0662564813764101E-2</v>
      </c>
      <c r="DO489" s="10">
        <v>2.0002680327841599E-3</v>
      </c>
      <c r="DP489" s="10">
        <v>7.4661371049324302E-3</v>
      </c>
      <c r="DQ489" s="10">
        <v>2.3010619484219098E-2</v>
      </c>
      <c r="DR489" s="10">
        <v>-6.4793627473626297E-2</v>
      </c>
      <c r="DS489" s="10">
        <v>-3.0277593284316302E-2</v>
      </c>
      <c r="DT489" s="10">
        <v>-1.3896536343783101E-3</v>
      </c>
      <c r="DU489" s="96">
        <v>2.2702497804905801E-5</v>
      </c>
      <c r="DV489" s="10">
        <v>-7.5508884175291696E-2</v>
      </c>
      <c r="DW489" s="10">
        <v>0.18752452232325201</v>
      </c>
      <c r="DX489" s="10">
        <v>-5.5552586038988602E-3</v>
      </c>
      <c r="DY489" s="10">
        <v>-0.41758924330018699</v>
      </c>
      <c r="DZ489" s="10">
        <v>24.987043243722699</v>
      </c>
      <c r="EA489" s="10">
        <v>0.93535430018499499</v>
      </c>
      <c r="EB489" s="10">
        <v>-2.8213458095796701E-2</v>
      </c>
    </row>
    <row r="490" spans="1:132">
      <c r="A490" s="11">
        <v>44599</v>
      </c>
      <c r="B490" s="64" t="s">
        <v>1201</v>
      </c>
      <c r="C490" s="25" t="s">
        <v>859</v>
      </c>
      <c r="H490" s="3" t="e">
        <f>((F490)/(E490/100))</f>
        <v>#DIV/0!</v>
      </c>
      <c r="I490" s="4" t="e">
        <f>E490/F490</f>
        <v>#DIV/0!</v>
      </c>
      <c r="J490" s="4" t="e">
        <f>100/G490</f>
        <v>#DIV/0!</v>
      </c>
      <c r="N490" s="37" t="e">
        <f>M490/(K490/100)</f>
        <v>#DIV/0!</v>
      </c>
      <c r="O490" s="37" t="e">
        <f>N490/J490</f>
        <v>#DIV/0!</v>
      </c>
      <c r="P490" s="5" t="e">
        <f>M490/(L490/100)</f>
        <v>#DIV/0!</v>
      </c>
      <c r="Q490" s="5" t="e">
        <f>P490*I490</f>
        <v>#DIV/0!</v>
      </c>
      <c r="U490" s="15" t="e">
        <f>100-(T490-R490)/S490*100</f>
        <v>#DIV/0!</v>
      </c>
      <c r="AB490" s="14" t="e">
        <f>((AE490-AC490)*(1000/AD490))*1000</f>
        <v>#DIV/0!</v>
      </c>
      <c r="AF490" s="7" t="e">
        <f>#REF!*0.8</f>
        <v>#REF!</v>
      </c>
      <c r="AH490" s="8" t="e">
        <f>((AG490)*(H490/100))</f>
        <v>#DIV/0!</v>
      </c>
      <c r="AI490" s="7" t="e">
        <f>AG490/AH490</f>
        <v>#DIV/0!</v>
      </c>
      <c r="AO490" s="24" t="s">
        <v>859</v>
      </c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98"/>
      <c r="DJ490" s="10"/>
      <c r="DK490" s="10"/>
      <c r="DL490" s="61">
        <f t="shared" si="8"/>
        <v>0</v>
      </c>
    </row>
    <row r="491" spans="1:132">
      <c r="A491" s="11">
        <v>44599</v>
      </c>
      <c r="B491" s="64" t="s">
        <v>1205</v>
      </c>
      <c r="C491" s="25" t="s">
        <v>1203</v>
      </c>
      <c r="D491" s="21">
        <v>29</v>
      </c>
      <c r="E491" s="2">
        <v>100</v>
      </c>
      <c r="F491" s="2">
        <v>100</v>
      </c>
      <c r="G491" s="2">
        <v>71</v>
      </c>
      <c r="H491" s="3">
        <f>((F491)/(E491/100))</f>
        <v>100</v>
      </c>
      <c r="I491" s="4">
        <f>E491/F491</f>
        <v>1</v>
      </c>
      <c r="J491" s="4">
        <f>100/G491</f>
        <v>1.408450704225352</v>
      </c>
      <c r="N491" s="37" t="e">
        <f>M491/(K491/100)</f>
        <v>#DIV/0!</v>
      </c>
      <c r="O491" s="37" t="e">
        <f>N491/J491</f>
        <v>#DIV/0!</v>
      </c>
      <c r="P491" s="5" t="e">
        <f>M491/(L491/100)</f>
        <v>#DIV/0!</v>
      </c>
      <c r="Q491" s="5" t="e">
        <f>P491*I491</f>
        <v>#DIV/0!</v>
      </c>
      <c r="R491" s="21">
        <v>54.554000000000002</v>
      </c>
      <c r="S491" s="21">
        <v>11.199</v>
      </c>
      <c r="T491" s="21">
        <v>65.606999999999999</v>
      </c>
      <c r="U491" s="15">
        <f>100-(T491-R491)/S491*100</f>
        <v>1.3036878292705012</v>
      </c>
      <c r="V491" s="21">
        <v>0.54900000000000004</v>
      </c>
      <c r="X491" s="2">
        <v>7.87</v>
      </c>
      <c r="Y491" s="2">
        <v>1.4</v>
      </c>
      <c r="Z491" s="21">
        <v>0</v>
      </c>
      <c r="AB491" s="14" t="e">
        <f>((AE491-AC491)*(1000/AD491))*1000</f>
        <v>#DIV/0!</v>
      </c>
      <c r="AF491" s="7" t="e">
        <f>#REF!*0.8</f>
        <v>#REF!</v>
      </c>
      <c r="AH491" s="8">
        <f>((AG491)*(H491/100))</f>
        <v>0</v>
      </c>
      <c r="AI491" s="7" t="e">
        <f>AG491/AH491</f>
        <v>#DIV/0!</v>
      </c>
      <c r="AJ491" s="6">
        <v>9.4039999999999999</v>
      </c>
      <c r="AM491" s="21">
        <v>1.71</v>
      </c>
      <c r="AN491" s="21">
        <v>0.13</v>
      </c>
      <c r="AO491" s="20" t="s">
        <v>1206</v>
      </c>
      <c r="AP491" s="10">
        <v>2.3E-2</v>
      </c>
      <c r="AQ491" s="10">
        <v>1E-3</v>
      </c>
      <c r="AR491" s="10">
        <v>3.4000000000000002E-2</v>
      </c>
      <c r="AS491" s="10">
        <v>3.0000000000000001E-3</v>
      </c>
      <c r="AT491" s="10">
        <v>7.0000000000000001E-3</v>
      </c>
      <c r="AU491" s="10">
        <v>2E-3</v>
      </c>
      <c r="AV491" s="10">
        <v>2.1000000000000001E-2</v>
      </c>
      <c r="AW491" s="10">
        <v>2E-3</v>
      </c>
      <c r="AX491" s="10" t="s">
        <v>121</v>
      </c>
      <c r="AY491" s="10">
        <v>2E-3</v>
      </c>
      <c r="AZ491" s="10">
        <v>2.3E-2</v>
      </c>
      <c r="BA491" s="10">
        <v>2E-3</v>
      </c>
      <c r="BB491" s="10">
        <v>8.4000000000000005E-2</v>
      </c>
      <c r="BC491" s="10">
        <v>2E-3</v>
      </c>
      <c r="BD491" s="10">
        <v>2.9220000000000002</v>
      </c>
      <c r="BE491" s="10">
        <v>2.4E-2</v>
      </c>
      <c r="BF491" s="10" t="s">
        <v>121</v>
      </c>
      <c r="BG491" s="10">
        <v>4.0000000000000001E-3</v>
      </c>
      <c r="BH491" s="10">
        <v>1.9430000000000001</v>
      </c>
      <c r="BI491" s="10">
        <v>0.73899999999999999</v>
      </c>
      <c r="BJ491" s="10" t="s">
        <v>121</v>
      </c>
      <c r="BK491" s="10">
        <v>2E-3</v>
      </c>
      <c r="BL491" s="10" t="s">
        <v>121</v>
      </c>
      <c r="BM491" s="10">
        <v>2E-3</v>
      </c>
      <c r="BN491" s="10">
        <v>0.56299999999999994</v>
      </c>
      <c r="BO491" s="10">
        <v>0.01</v>
      </c>
      <c r="BP491" s="10">
        <v>72.798000000000002</v>
      </c>
      <c r="BQ491" s="10">
        <v>0.10299999999999999</v>
      </c>
      <c r="BR491" s="10" t="s">
        <v>121</v>
      </c>
      <c r="BS491" s="10">
        <v>2E-3</v>
      </c>
      <c r="BT491" s="10">
        <v>11.634</v>
      </c>
      <c r="BU491" s="10">
        <v>0.11899999999999999</v>
      </c>
      <c r="BV491" s="10">
        <v>0.55300000000000005</v>
      </c>
      <c r="BW491" s="10">
        <v>1.7999999999999999E-2</v>
      </c>
      <c r="BX491" s="10" t="s">
        <v>121</v>
      </c>
      <c r="BY491" s="10">
        <v>8.0000000000000002E-3</v>
      </c>
      <c r="BZ491" s="10">
        <v>0.82399999999999995</v>
      </c>
      <c r="CA491" s="10">
        <v>2.8000000000000001E-2</v>
      </c>
      <c r="CB491" s="10" t="s">
        <v>121</v>
      </c>
      <c r="CC491" s="10">
        <v>11.571999999999999</v>
      </c>
      <c r="CD491" s="10">
        <v>0.15</v>
      </c>
      <c r="CE491" s="10">
        <v>6.0000000000000001E-3</v>
      </c>
      <c r="CF491" s="10" t="s">
        <v>121</v>
      </c>
      <c r="CG491" s="10">
        <v>2E-3</v>
      </c>
      <c r="CH491" s="10" t="s">
        <v>121</v>
      </c>
      <c r="CI491" s="10">
        <v>2E-3</v>
      </c>
      <c r="CJ491" s="10">
        <v>1.363</v>
      </c>
      <c r="CK491" s="10">
        <v>8.5999999999999993E-2</v>
      </c>
      <c r="CL491" s="10" t="s">
        <v>121</v>
      </c>
      <c r="CM491" s="10">
        <v>2E-3</v>
      </c>
      <c r="CN491" s="10">
        <v>2E-3</v>
      </c>
      <c r="CO491" s="10">
        <v>1E-3</v>
      </c>
      <c r="CP491" s="10">
        <v>1.4379999999999999</v>
      </c>
      <c r="CQ491" s="10">
        <v>3.5999999999999997E-2</v>
      </c>
      <c r="CR491" s="10" t="s">
        <v>121</v>
      </c>
      <c r="CS491" s="10">
        <v>2E-3</v>
      </c>
      <c r="CT491" s="10">
        <v>4.2460000000000004</v>
      </c>
      <c r="CU491" s="10">
        <v>0.247</v>
      </c>
      <c r="CV491" s="10">
        <v>0.03</v>
      </c>
      <c r="CW491" s="10">
        <v>1E-3</v>
      </c>
      <c r="CX491" s="10">
        <v>0.93799999999999994</v>
      </c>
      <c r="CY491" s="10">
        <v>1.9E-2</v>
      </c>
      <c r="CZ491" s="10" t="s">
        <v>121</v>
      </c>
      <c r="DA491" s="10">
        <v>2E-3</v>
      </c>
      <c r="DB491" s="10">
        <v>6.9000000000000006E-2</v>
      </c>
      <c r="DC491" s="10">
        <v>7.0000000000000001E-3</v>
      </c>
      <c r="DD491" s="10" t="s">
        <v>121</v>
      </c>
      <c r="DE491" s="10">
        <v>6.0000000000000001E-3</v>
      </c>
      <c r="DF491" s="10">
        <v>0.315</v>
      </c>
      <c r="DG491" s="10">
        <v>4.0000000000000001E-3</v>
      </c>
      <c r="DH491" s="10">
        <v>0.01</v>
      </c>
      <c r="DI491" s="98">
        <v>1E-3</v>
      </c>
      <c r="DJ491" s="10">
        <v>4.0000000000000001E-3</v>
      </c>
      <c r="DK491" s="10">
        <v>1E-3</v>
      </c>
      <c r="DL491" s="61" t="str">
        <f t="shared" si="8"/>
        <v xml:space="preserve">DK II ENE 2600 </v>
      </c>
      <c r="DM491" s="10">
        <v>-0.22875258646084901</v>
      </c>
      <c r="DN491" s="10">
        <v>5.9370129313493197E-2</v>
      </c>
      <c r="DO491" s="10">
        <v>-7.7941506765018603E-3</v>
      </c>
      <c r="DP491" s="10">
        <v>3.4036802929282198E-2</v>
      </c>
      <c r="DQ491" s="10">
        <v>1.61224645462887E-3</v>
      </c>
      <c r="DR491" s="10">
        <v>-0.25040889488316498</v>
      </c>
      <c r="DS491" s="10">
        <v>-0.16535814464711199</v>
      </c>
      <c r="DT491" s="10">
        <v>-1.8228409878559199E-4</v>
      </c>
      <c r="DU491" s="10">
        <v>-4.9296740015433802E-3</v>
      </c>
      <c r="DV491" s="10">
        <v>-0.24938965798764301</v>
      </c>
      <c r="DW491" s="10">
        <v>0.89999192051421795</v>
      </c>
      <c r="DX491" s="10">
        <v>-2.66071725750942E-2</v>
      </c>
      <c r="DY491" s="10">
        <v>-1.39562238509502</v>
      </c>
      <c r="DZ491" s="10">
        <v>-3.5212757188327299</v>
      </c>
      <c r="EA491" s="10">
        <v>-2.7053314221179701</v>
      </c>
      <c r="EB491" s="10">
        <v>-0.13528379658789899</v>
      </c>
    </row>
    <row r="492" spans="1:132">
      <c r="A492" s="11">
        <v>44599</v>
      </c>
      <c r="B492" s="64" t="s">
        <v>1204</v>
      </c>
      <c r="C492" s="25" t="s">
        <v>1208</v>
      </c>
      <c r="E492" s="2">
        <v>100</v>
      </c>
      <c r="H492" s="3">
        <f>((F492)/(E492/100))</f>
        <v>0</v>
      </c>
      <c r="I492" s="4" t="e">
        <f>E492/F492</f>
        <v>#DIV/0!</v>
      </c>
      <c r="J492" s="4" t="e">
        <f>100/G492</f>
        <v>#DIV/0!</v>
      </c>
      <c r="N492" s="37" t="e">
        <f>M492/(K492/100)</f>
        <v>#DIV/0!</v>
      </c>
      <c r="O492" s="37" t="e">
        <f>N492/J492</f>
        <v>#DIV/0!</v>
      </c>
      <c r="P492" s="5" t="e">
        <f>M492/(L492/100)</f>
        <v>#DIV/0!</v>
      </c>
      <c r="Q492" s="5" t="e">
        <f>P492*I492</f>
        <v>#DIV/0!</v>
      </c>
      <c r="U492" s="15" t="e">
        <f>100-(T492-R492)/S492*100</f>
        <v>#DIV/0!</v>
      </c>
      <c r="X492" s="2">
        <v>8.1</v>
      </c>
      <c r="Y492" s="2">
        <v>2.94</v>
      </c>
      <c r="AB492" s="14" t="e">
        <f>((AE492-AC492)*(1000/AD492))*1000</f>
        <v>#DIV/0!</v>
      </c>
      <c r="AF492" s="7" t="e">
        <f>#REF!*0.8</f>
        <v>#REF!</v>
      </c>
      <c r="AH492" s="8">
        <f>((AG492)*(H492/100))</f>
        <v>0</v>
      </c>
      <c r="AI492" s="7" t="e">
        <f>AG492/AH492</f>
        <v>#DIV/0!</v>
      </c>
      <c r="AJ492" s="6">
        <v>15.41</v>
      </c>
      <c r="AK492" s="2">
        <v>0</v>
      </c>
      <c r="AO492" s="20" t="s">
        <v>1207</v>
      </c>
      <c r="AP492" s="10">
        <v>0.23200000000000001</v>
      </c>
      <c r="AQ492" s="10">
        <v>3.0000000000000001E-3</v>
      </c>
      <c r="AR492" s="10">
        <v>7.0000000000000001E-3</v>
      </c>
      <c r="AS492" s="10">
        <v>3.0000000000000001E-3</v>
      </c>
      <c r="AT492" s="10">
        <v>0.126</v>
      </c>
      <c r="AU492" s="10">
        <v>4.0000000000000001E-3</v>
      </c>
      <c r="AV492" s="10">
        <v>7.5999999999999998E-2</v>
      </c>
      <c r="AW492" s="10">
        <v>3.0000000000000001E-3</v>
      </c>
      <c r="AX492" s="10">
        <v>1.2E-2</v>
      </c>
      <c r="AY492" s="10">
        <v>1E-3</v>
      </c>
      <c r="AZ492" s="10">
        <v>1.7999999999999999E-2</v>
      </c>
      <c r="BA492" s="10">
        <v>2E-3</v>
      </c>
      <c r="BB492" s="10">
        <v>6.0999999999999999E-2</v>
      </c>
      <c r="BC492" s="10">
        <v>2E-3</v>
      </c>
      <c r="BD492" s="10">
        <v>0.46600000000000003</v>
      </c>
      <c r="BE492" s="10">
        <v>0.01</v>
      </c>
      <c r="BF492" s="10" t="s">
        <v>121</v>
      </c>
      <c r="BG492" s="10">
        <v>1.0999999999999999E-2</v>
      </c>
      <c r="BH492" s="10" t="s">
        <v>121</v>
      </c>
      <c r="BI492" s="10">
        <v>3.484</v>
      </c>
      <c r="BJ492" s="10" t="s">
        <v>121</v>
      </c>
      <c r="BK492" s="10">
        <v>4.0000000000000001E-3</v>
      </c>
      <c r="BL492" s="10" t="s">
        <v>121</v>
      </c>
      <c r="BM492" s="10">
        <v>2E-3</v>
      </c>
      <c r="BN492" s="10">
        <v>0.121</v>
      </c>
      <c r="BO492" s="10">
        <v>8.0000000000000002E-3</v>
      </c>
      <c r="BP492" s="10">
        <v>54.898000000000003</v>
      </c>
      <c r="BQ492" s="10">
        <v>0.17399999999999999</v>
      </c>
      <c r="BR492" s="10">
        <v>6.0000000000000001E-3</v>
      </c>
      <c r="BS492" s="10">
        <v>1E-3</v>
      </c>
      <c r="BT492" s="10">
        <v>19.262</v>
      </c>
      <c r="BU492" s="10">
        <v>0.18099999999999999</v>
      </c>
      <c r="BV492" s="10">
        <v>16.061</v>
      </c>
      <c r="BW492" s="10">
        <v>0.22800000000000001</v>
      </c>
      <c r="BX492" s="10">
        <v>7.0000000000000001E-3</v>
      </c>
      <c r="BY492" s="10">
        <v>3.0000000000000001E-3</v>
      </c>
      <c r="BZ492" s="10">
        <v>3.3439999999999999</v>
      </c>
      <c r="CA492" s="10">
        <v>5.5E-2</v>
      </c>
      <c r="CB492" s="10" t="s">
        <v>121</v>
      </c>
      <c r="CC492" s="10">
        <v>21.504000000000001</v>
      </c>
      <c r="CD492" s="10">
        <v>4.4999999999999998E-2</v>
      </c>
      <c r="CE492" s="10">
        <v>5.0000000000000001E-3</v>
      </c>
      <c r="CF492" s="10">
        <v>2E-3</v>
      </c>
      <c r="CG492" s="10">
        <v>1E-3</v>
      </c>
      <c r="CH492" s="10" t="s">
        <v>121</v>
      </c>
      <c r="CI492" s="10">
        <v>2E-3</v>
      </c>
      <c r="CJ492" s="10" t="s">
        <v>121</v>
      </c>
      <c r="CK492" s="10">
        <v>0.192</v>
      </c>
      <c r="CL492" s="10" t="s">
        <v>121</v>
      </c>
      <c r="CM492" s="10">
        <v>2E-3</v>
      </c>
      <c r="CN492" s="10">
        <v>6.0000000000000001E-3</v>
      </c>
      <c r="CO492" s="10">
        <v>1E-3</v>
      </c>
      <c r="CP492" s="10">
        <v>2.387</v>
      </c>
      <c r="CQ492" s="10">
        <v>7.4999999999999997E-2</v>
      </c>
      <c r="CR492" s="10" t="s">
        <v>121</v>
      </c>
      <c r="CS492" s="10">
        <v>2E-3</v>
      </c>
      <c r="CT492" s="10">
        <v>1.4119999999999999</v>
      </c>
      <c r="CU492" s="10">
        <v>0.34100000000000003</v>
      </c>
      <c r="CV492" s="10">
        <v>2.1999999999999999E-2</v>
      </c>
      <c r="CW492" s="10">
        <v>1E-3</v>
      </c>
      <c r="CX492" s="10">
        <v>0.184</v>
      </c>
      <c r="CY492" s="10">
        <v>1.2E-2</v>
      </c>
      <c r="CZ492" s="10" t="s">
        <v>121</v>
      </c>
      <c r="DA492" s="10">
        <v>2E-3</v>
      </c>
      <c r="DB492" s="10" t="s">
        <v>121</v>
      </c>
      <c r="DC492" s="10">
        <v>7.0000000000000001E-3</v>
      </c>
      <c r="DD492" s="10">
        <v>0.04</v>
      </c>
      <c r="DE492" s="10">
        <v>8.0000000000000002E-3</v>
      </c>
      <c r="DF492" s="10">
        <v>1.077</v>
      </c>
      <c r="DG492" s="10">
        <v>1.0999999999999999E-2</v>
      </c>
      <c r="DH492" s="10">
        <v>7.0000000000000001E-3</v>
      </c>
      <c r="DI492" s="98">
        <v>1E-3</v>
      </c>
      <c r="DJ492" s="10">
        <v>0.109</v>
      </c>
      <c r="DK492" s="10">
        <v>1E-3</v>
      </c>
      <c r="DL492" s="61" t="str">
        <f t="shared" si="8"/>
        <v>UTV 08.02.2022</v>
      </c>
    </row>
    <row r="493" spans="1:132">
      <c r="A493" s="11">
        <v>44599</v>
      </c>
      <c r="B493" s="64" t="s">
        <v>791</v>
      </c>
      <c r="C493" s="25" t="s">
        <v>124</v>
      </c>
      <c r="D493" s="21">
        <v>20</v>
      </c>
      <c r="E493" s="2">
        <v>100</v>
      </c>
      <c r="F493" s="2">
        <v>80</v>
      </c>
      <c r="H493" s="3">
        <f>((F493)/(E493/100))</f>
        <v>80</v>
      </c>
      <c r="I493" s="4">
        <f>E493/F493</f>
        <v>1.25</v>
      </c>
      <c r="J493" s="4" t="e">
        <f>100/G493</f>
        <v>#DIV/0!</v>
      </c>
      <c r="N493" s="37" t="e">
        <f>M493/(K493/100)</f>
        <v>#DIV/0!</v>
      </c>
      <c r="O493" s="37" t="e">
        <f>N493/J493</f>
        <v>#DIV/0!</v>
      </c>
      <c r="P493" s="5" t="e">
        <f>M493/(L493/100)</f>
        <v>#DIV/0!</v>
      </c>
      <c r="Q493" s="5" t="e">
        <f>P493*I493</f>
        <v>#DIV/0!</v>
      </c>
      <c r="U493" s="15" t="e">
        <f>100-(T493-R493)/S493*100</f>
        <v>#DIV/0!</v>
      </c>
      <c r="V493" s="21">
        <v>0.59599999999999997</v>
      </c>
      <c r="X493" s="2">
        <v>11.83</v>
      </c>
      <c r="Y493" s="2">
        <v>6.61</v>
      </c>
      <c r="Z493" s="21">
        <v>612</v>
      </c>
      <c r="AB493" s="14" t="e">
        <f>((AE493-AC493)*(1000/AD493))*1000</f>
        <v>#DIV/0!</v>
      </c>
      <c r="AF493" s="7" t="e">
        <f>#REF!*0.8</f>
        <v>#REF!</v>
      </c>
      <c r="AG493" s="2">
        <v>124</v>
      </c>
      <c r="AH493" s="8">
        <f>((AG493)*(H493/100))</f>
        <v>99.2</v>
      </c>
      <c r="AI493" s="7">
        <f>AG493/AH493</f>
        <v>1.25</v>
      </c>
      <c r="AJ493" s="6">
        <v>17.37</v>
      </c>
      <c r="AK493" s="2">
        <v>2.3E-2</v>
      </c>
      <c r="AO493" s="20" t="s">
        <v>1210</v>
      </c>
      <c r="AP493" s="10">
        <v>5.0999999999999997E-2</v>
      </c>
      <c r="AQ493" s="10">
        <v>1E-3</v>
      </c>
      <c r="AR493" s="10">
        <v>3.4000000000000002E-2</v>
      </c>
      <c r="AS493" s="10">
        <v>3.0000000000000001E-3</v>
      </c>
      <c r="AT493" s="10">
        <v>8.9999999999999993E-3</v>
      </c>
      <c r="AU493" s="10">
        <v>2E-3</v>
      </c>
      <c r="AV493" s="10">
        <v>0.02</v>
      </c>
      <c r="AW493" s="10">
        <v>2E-3</v>
      </c>
      <c r="AX493" s="10" t="s">
        <v>121</v>
      </c>
      <c r="AY493" s="10">
        <v>2E-3</v>
      </c>
      <c r="AZ493" s="10">
        <v>3.4000000000000002E-2</v>
      </c>
      <c r="BA493" s="10">
        <v>3.0000000000000001E-3</v>
      </c>
      <c r="BB493" s="10">
        <v>0.23300000000000001</v>
      </c>
      <c r="BC493" s="10">
        <v>4.0000000000000001E-3</v>
      </c>
      <c r="BD493" s="10">
        <v>3.403</v>
      </c>
      <c r="BE493" s="10">
        <v>3.1E-2</v>
      </c>
      <c r="BF493" s="10" t="s">
        <v>121</v>
      </c>
      <c r="BG493" s="10">
        <v>3.0000000000000001E-3</v>
      </c>
      <c r="BH493" s="10">
        <v>3.4119999999999999</v>
      </c>
      <c r="BI493" s="10">
        <v>1.056</v>
      </c>
      <c r="BJ493" s="10" t="s">
        <v>121</v>
      </c>
      <c r="BK493" s="10">
        <v>2E-3</v>
      </c>
      <c r="BL493" s="10" t="s">
        <v>121</v>
      </c>
      <c r="BM493" s="10">
        <v>2E-3</v>
      </c>
      <c r="BN493" s="10">
        <v>2.0510000000000002</v>
      </c>
      <c r="BO493" s="10">
        <v>0.03</v>
      </c>
      <c r="BP493" s="10">
        <v>58.548999999999999</v>
      </c>
      <c r="BQ493" s="10">
        <v>0.17599999999999999</v>
      </c>
      <c r="BR493" s="10">
        <v>2E-3</v>
      </c>
      <c r="BS493" s="10">
        <v>1E-3</v>
      </c>
      <c r="BT493" s="10">
        <v>17.681000000000001</v>
      </c>
      <c r="BU493" s="10">
        <v>0.151</v>
      </c>
      <c r="BV493" s="10">
        <v>0.90300000000000002</v>
      </c>
      <c r="BW493" s="10">
        <v>2.3E-2</v>
      </c>
      <c r="BX493" s="10" t="s">
        <v>121</v>
      </c>
      <c r="BY493" s="10">
        <v>0.01</v>
      </c>
      <c r="BZ493" s="10">
        <v>0.496</v>
      </c>
      <c r="CA493" s="10">
        <v>2.5999999999999999E-2</v>
      </c>
      <c r="CB493" s="10" t="s">
        <v>121</v>
      </c>
      <c r="CC493" s="10">
        <v>9.77</v>
      </c>
      <c r="CD493" s="10">
        <v>0.113</v>
      </c>
      <c r="CE493" s="10">
        <v>7.0000000000000001E-3</v>
      </c>
      <c r="CF493" s="10" t="s">
        <v>121</v>
      </c>
      <c r="CG493" s="10">
        <v>2E-3</v>
      </c>
      <c r="CH493" s="10">
        <v>2E-3</v>
      </c>
      <c r="CI493" s="10">
        <v>1E-3</v>
      </c>
      <c r="CJ493" s="10">
        <v>1.113</v>
      </c>
      <c r="CK493" s="10">
        <v>9.5000000000000001E-2</v>
      </c>
      <c r="CL493" s="10" t="s">
        <v>121</v>
      </c>
      <c r="CM493" s="10">
        <v>2E-3</v>
      </c>
      <c r="CN493" s="10">
        <v>2E-3</v>
      </c>
      <c r="CO493" s="10">
        <v>1E-3</v>
      </c>
      <c r="CP493" s="10">
        <v>2.9159999999999999</v>
      </c>
      <c r="CQ493" s="10">
        <v>5.2999999999999999E-2</v>
      </c>
      <c r="CR493" s="10" t="s">
        <v>121</v>
      </c>
      <c r="CS493" s="10">
        <v>2E-3</v>
      </c>
      <c r="CT493" s="10">
        <v>7.2480000000000002</v>
      </c>
      <c r="CU493" s="10">
        <v>0.313</v>
      </c>
      <c r="CV493" s="10">
        <v>0.05</v>
      </c>
      <c r="CW493" s="10">
        <v>1E-3</v>
      </c>
      <c r="CX493" s="10">
        <v>1.0620000000000001</v>
      </c>
      <c r="CY493" s="10">
        <v>2.1999999999999999E-2</v>
      </c>
      <c r="CZ493" s="10" t="s">
        <v>121</v>
      </c>
      <c r="DA493" s="10">
        <v>2E-3</v>
      </c>
      <c r="DB493" s="10">
        <v>1.7000000000000001E-2</v>
      </c>
      <c r="DC493" s="10">
        <v>7.0000000000000001E-3</v>
      </c>
      <c r="DD493" s="10" t="s">
        <v>121</v>
      </c>
      <c r="DE493" s="10">
        <v>8.9999999999999993E-3</v>
      </c>
      <c r="DF493" s="10">
        <v>0.57399999999999995</v>
      </c>
      <c r="DG493" s="10">
        <v>7.0000000000000001E-3</v>
      </c>
      <c r="DH493" s="10">
        <v>1.4999999999999999E-2</v>
      </c>
      <c r="DI493" s="98">
        <v>1E-3</v>
      </c>
      <c r="DJ493" s="10">
        <v>4.0000000000000001E-3</v>
      </c>
      <c r="DK493" s="10">
        <v>1E-3</v>
      </c>
      <c r="DL493" s="61" t="str">
        <f t="shared" si="8"/>
        <v>DK II 08.02.2022</v>
      </c>
      <c r="DM493" s="10">
        <v>0.20247135242348399</v>
      </c>
      <c r="DN493" s="10">
        <v>7.7645588295761703E-3</v>
      </c>
      <c r="DO493" s="10">
        <v>1.9875643358299002E-3</v>
      </c>
      <c r="DP493" s="10">
        <v>3.0587092223251199E-2</v>
      </c>
      <c r="DQ493" s="10">
        <v>0.19122230552613001</v>
      </c>
      <c r="DR493" s="10">
        <v>0.14564209961805899</v>
      </c>
      <c r="DS493" s="10">
        <v>-4.7711085757318299E-2</v>
      </c>
      <c r="DT493" s="10">
        <v>-2.17313559538429E-4</v>
      </c>
      <c r="DU493" s="10">
        <v>1.8465011076496799E-3</v>
      </c>
      <c r="DV493" s="10">
        <v>-2.0990865093059802E-3</v>
      </c>
      <c r="DW493" s="10">
        <v>0.184933842228897</v>
      </c>
      <c r="DX493" s="10">
        <v>1.1963416176428999E-2</v>
      </c>
      <c r="DY493" s="10">
        <v>-8.7054717442534596E-2</v>
      </c>
      <c r="DZ493" s="10">
        <v>106.435928306191</v>
      </c>
      <c r="EA493" s="10">
        <v>42.572319781824099</v>
      </c>
      <c r="EB493" s="10">
        <v>8.8859907185393494E-2</v>
      </c>
    </row>
    <row r="494" spans="1:132">
      <c r="A494" s="11">
        <v>44600</v>
      </c>
      <c r="B494" s="64"/>
      <c r="C494" s="25" t="s">
        <v>741</v>
      </c>
      <c r="H494" s="3" t="e">
        <f>((F494)/(E494/100))</f>
        <v>#DIV/0!</v>
      </c>
      <c r="I494" s="4" t="e">
        <f>E494/F494</f>
        <v>#DIV/0!</v>
      </c>
      <c r="J494" s="4" t="e">
        <f>100/G494</f>
        <v>#DIV/0!</v>
      </c>
      <c r="N494" s="37" t="e">
        <f>M494/(K494/100)</f>
        <v>#DIV/0!</v>
      </c>
      <c r="O494" s="37" t="e">
        <f>N494/J494</f>
        <v>#DIV/0!</v>
      </c>
      <c r="P494" s="5" t="e">
        <f>M494/(L494/100)</f>
        <v>#DIV/0!</v>
      </c>
      <c r="Q494" s="5" t="e">
        <f>P494*I494</f>
        <v>#DIV/0!</v>
      </c>
      <c r="U494" s="15" t="e">
        <f>100-(T494-R494)/S494*100</f>
        <v>#DIV/0!</v>
      </c>
      <c r="X494" s="2">
        <v>12.09</v>
      </c>
      <c r="Y494" s="2">
        <v>19.63</v>
      </c>
      <c r="Z494" s="21">
        <v>4077</v>
      </c>
      <c r="AB494" s="14" t="e">
        <f>((AE494-AC494)*(1000/AD494))*1000</f>
        <v>#DIV/0!</v>
      </c>
      <c r="AF494" s="7" t="e">
        <f>#REF!*0.8</f>
        <v>#REF!</v>
      </c>
      <c r="AH494" s="8" t="e">
        <f>((AG494)*(H494/100))</f>
        <v>#DIV/0!</v>
      </c>
      <c r="AI494" s="7" t="e">
        <f>AG494/AH494</f>
        <v>#DIV/0!</v>
      </c>
      <c r="AP494" s="10">
        <v>0.154</v>
      </c>
      <c r="AQ494" s="10">
        <v>1.2999999999999999E-2</v>
      </c>
      <c r="AR494" s="10">
        <v>2.4E-2</v>
      </c>
      <c r="AS494" s="10">
        <v>4.0000000000000001E-3</v>
      </c>
      <c r="AT494" s="10">
        <v>3.5999999999999997E-2</v>
      </c>
      <c r="AU494" s="10">
        <v>4.0000000000000001E-3</v>
      </c>
      <c r="AV494" s="10">
        <v>0.04</v>
      </c>
      <c r="AW494" s="10">
        <v>4.0000000000000001E-3</v>
      </c>
      <c r="AX494" s="10">
        <v>3.0000000000000001E-3</v>
      </c>
      <c r="AY494" s="10">
        <v>1E-3</v>
      </c>
      <c r="AZ494" s="10">
        <v>4.9000000000000002E-2</v>
      </c>
      <c r="BA494" s="10">
        <v>6.0000000000000001E-3</v>
      </c>
      <c r="BB494" s="10">
        <v>0.185</v>
      </c>
      <c r="BC494" s="10">
        <v>1.7999999999999999E-2</v>
      </c>
      <c r="BD494" s="10">
        <v>5.0359999999999996</v>
      </c>
      <c r="BE494" s="10">
        <v>0.60499999999999998</v>
      </c>
      <c r="BF494" s="10" t="s">
        <v>121</v>
      </c>
      <c r="BG494" s="10">
        <v>5.0000000000000001E-3</v>
      </c>
      <c r="BH494" s="10">
        <v>4.6619999999999999</v>
      </c>
      <c r="BI494" s="10">
        <v>1.522</v>
      </c>
      <c r="BJ494" s="10">
        <v>6.0000000000000001E-3</v>
      </c>
      <c r="BK494" s="10">
        <v>2E-3</v>
      </c>
      <c r="BL494" s="10" t="s">
        <v>121</v>
      </c>
      <c r="BM494" s="10">
        <v>2E-3</v>
      </c>
      <c r="BN494" s="10">
        <v>0.17599999999999999</v>
      </c>
      <c r="BO494" s="10">
        <v>1.4E-2</v>
      </c>
      <c r="BP494" s="10">
        <v>68.899000000000001</v>
      </c>
      <c r="BQ494" s="10">
        <v>0.13700000000000001</v>
      </c>
      <c r="BR494" s="10" t="s">
        <v>121</v>
      </c>
      <c r="BS494" s="10">
        <v>2E-3</v>
      </c>
      <c r="BT494" s="10">
        <v>14.010999999999999</v>
      </c>
      <c r="BU494" s="10">
        <v>1.677</v>
      </c>
      <c r="BV494" s="10">
        <v>1.49</v>
      </c>
      <c r="BW494" s="10">
        <v>0.23599999999999999</v>
      </c>
      <c r="BX494" s="10" t="s">
        <v>121</v>
      </c>
      <c r="BY494" s="10">
        <v>1.6E-2</v>
      </c>
      <c r="BZ494" s="10">
        <v>0.873</v>
      </c>
      <c r="CA494" s="10">
        <v>0.107</v>
      </c>
      <c r="CB494" s="10" t="s">
        <v>121</v>
      </c>
      <c r="CC494" s="10">
        <v>14.226000000000001</v>
      </c>
      <c r="CD494" s="10">
        <v>0.23200000000000001</v>
      </c>
      <c r="CE494" s="10">
        <v>2.9000000000000001E-2</v>
      </c>
      <c r="CF494" s="10">
        <v>2E-3</v>
      </c>
      <c r="CG494" s="10">
        <v>1E-3</v>
      </c>
      <c r="CH494" s="10" t="s">
        <v>121</v>
      </c>
      <c r="CI494" s="10">
        <v>2E-3</v>
      </c>
      <c r="CJ494" s="10" t="s">
        <v>121</v>
      </c>
      <c r="CK494" s="10">
        <v>3.4020000000000001</v>
      </c>
      <c r="CL494" s="10" t="s">
        <v>121</v>
      </c>
      <c r="CM494" s="10">
        <v>2E-3</v>
      </c>
      <c r="CN494" s="10">
        <v>5.0000000000000001E-3</v>
      </c>
      <c r="CO494" s="10">
        <v>1E-3</v>
      </c>
      <c r="CP494" s="10">
        <v>1.8939999999999999</v>
      </c>
      <c r="CQ494" s="10">
        <v>0.25900000000000001</v>
      </c>
      <c r="CR494" s="10" t="s">
        <v>121</v>
      </c>
      <c r="CS494" s="10">
        <v>5.0000000000000001E-3</v>
      </c>
      <c r="CT494" s="10" t="s">
        <v>121</v>
      </c>
      <c r="CU494" s="10">
        <v>51.54</v>
      </c>
      <c r="CV494" s="10">
        <v>3.1E-2</v>
      </c>
      <c r="CW494" s="10">
        <v>3.0000000000000001E-3</v>
      </c>
      <c r="CX494" s="10">
        <v>0.83899999999999997</v>
      </c>
      <c r="CY494" s="10">
        <v>9.9000000000000005E-2</v>
      </c>
      <c r="CZ494" s="10" t="s">
        <v>121</v>
      </c>
      <c r="DA494" s="10">
        <v>2E-3</v>
      </c>
      <c r="DB494" s="10">
        <v>3.5999999999999997E-2</v>
      </c>
      <c r="DC494" s="10">
        <v>8.0000000000000002E-3</v>
      </c>
      <c r="DD494" s="10">
        <v>3.2000000000000001E-2</v>
      </c>
      <c r="DE494" s="10">
        <v>8.9999999999999993E-3</v>
      </c>
      <c r="DF494" s="10">
        <v>1.181</v>
      </c>
      <c r="DG494" s="10">
        <v>0.113</v>
      </c>
      <c r="DH494" s="10">
        <v>7.8E-2</v>
      </c>
      <c r="DI494" s="98">
        <v>6.0000000000000001E-3</v>
      </c>
      <c r="DJ494" s="10">
        <v>1.4999999999999999E-2</v>
      </c>
      <c r="DK494" s="10">
        <v>1E-3</v>
      </c>
      <c r="DL494" s="61" t="str">
        <f t="shared" si="8"/>
        <v>DK III W1 08.02.2022</v>
      </c>
      <c r="DM494" s="10">
        <v>11.1093583155304</v>
      </c>
      <c r="DN494" s="10">
        <v>3.8752084035836097E-2</v>
      </c>
      <c r="DO494" s="10">
        <v>5.5178404171331602E-2</v>
      </c>
      <c r="DP494" s="10">
        <v>3.6285599435403701E-2</v>
      </c>
      <c r="DQ494" s="10">
        <v>0.56324386650074998</v>
      </c>
      <c r="DR494" s="10">
        <v>5.0973834516371302E-2</v>
      </c>
      <c r="DS494" s="10">
        <v>-0.10886848144054601</v>
      </c>
      <c r="DT494" s="10">
        <v>1.6732673318467599E-3</v>
      </c>
      <c r="DU494" s="10">
        <v>1.60196182874894E-2</v>
      </c>
      <c r="DV494" s="10">
        <v>2.0955693970533699E-2</v>
      </c>
      <c r="DW494" s="10">
        <v>0.32834800513976398</v>
      </c>
      <c r="DX494" s="10">
        <v>1.2398417122807599E-2</v>
      </c>
      <c r="DY494" s="10">
        <v>-0.40483751559211001</v>
      </c>
      <c r="DZ494" s="10">
        <v>224.70022851850601</v>
      </c>
      <c r="EA494" s="10">
        <v>383.53195374113801</v>
      </c>
      <c r="EB494" s="10">
        <v>0.97872745354294</v>
      </c>
    </row>
    <row r="495" spans="1:132">
      <c r="A495" s="11">
        <v>44600</v>
      </c>
      <c r="B495" s="64" t="s">
        <v>844</v>
      </c>
      <c r="C495" s="25" t="s">
        <v>125</v>
      </c>
      <c r="H495" s="3" t="e">
        <f>((F495)/(E495/100))</f>
        <v>#DIV/0!</v>
      </c>
      <c r="I495" s="4" t="e">
        <f>E495/F495</f>
        <v>#DIV/0!</v>
      </c>
      <c r="J495" s="4" t="e">
        <f>100/G495</f>
        <v>#DIV/0!</v>
      </c>
      <c r="N495" s="37" t="e">
        <f>M495/(K495/100)</f>
        <v>#DIV/0!</v>
      </c>
      <c r="O495" s="37" t="e">
        <f>N495/J495</f>
        <v>#DIV/0!</v>
      </c>
      <c r="P495" s="5" t="e">
        <f>M495/(L495/100)</f>
        <v>#DIV/0!</v>
      </c>
      <c r="Q495" s="5" t="e">
        <f>P495*I495</f>
        <v>#DIV/0!</v>
      </c>
      <c r="U495" s="15" t="e">
        <f>100-(T495-R495)/S495*100</f>
        <v>#DIV/0!</v>
      </c>
      <c r="V495" s="21">
        <v>0.97399999999999998</v>
      </c>
      <c r="X495" s="2">
        <v>11.92</v>
      </c>
      <c r="Y495" s="2">
        <v>7.39</v>
      </c>
      <c r="Z495" s="21">
        <v>1109</v>
      </c>
      <c r="AB495" s="14" t="e">
        <f>((AE495-AC495)*(1000/AD495))*1000</f>
        <v>#DIV/0!</v>
      </c>
      <c r="AF495" s="7" t="e">
        <f>#REF!*0.8</f>
        <v>#REF!</v>
      </c>
      <c r="AH495" s="8" t="e">
        <f>((AG495)*(H495/100))</f>
        <v>#DIV/0!</v>
      </c>
      <c r="AI495" s="7" t="e">
        <f>AG495/AH495</f>
        <v>#DIV/0!</v>
      </c>
      <c r="AJ495" s="6">
        <v>19.760000000000002</v>
      </c>
      <c r="AK495" s="2">
        <v>2E-3</v>
      </c>
      <c r="AO495" s="20" t="s">
        <v>1213</v>
      </c>
      <c r="AP495" s="10">
        <v>0.374</v>
      </c>
      <c r="AQ495" s="10">
        <v>5.0000000000000001E-3</v>
      </c>
      <c r="AR495" s="10" t="s">
        <v>121</v>
      </c>
      <c r="AS495" s="10">
        <v>4.0000000000000001E-3</v>
      </c>
      <c r="AT495" s="10">
        <v>0.10100000000000001</v>
      </c>
      <c r="AU495" s="10">
        <v>4.0000000000000001E-3</v>
      </c>
      <c r="AV495" s="10">
        <v>8.4000000000000005E-2</v>
      </c>
      <c r="AW495" s="10">
        <v>3.0000000000000001E-3</v>
      </c>
      <c r="AX495" s="10">
        <v>2.3E-2</v>
      </c>
      <c r="AY495" s="10">
        <v>1E-3</v>
      </c>
      <c r="AZ495" s="10">
        <v>1.7000000000000001E-2</v>
      </c>
      <c r="BA495" s="10">
        <v>2E-3</v>
      </c>
      <c r="BB495" s="10">
        <v>0.121</v>
      </c>
      <c r="BC495" s="10">
        <v>3.0000000000000001E-3</v>
      </c>
      <c r="BD495" s="10">
        <v>0.39400000000000002</v>
      </c>
      <c r="BE495" s="10">
        <v>8.9999999999999993E-3</v>
      </c>
      <c r="BF495" s="10" t="s">
        <v>121</v>
      </c>
      <c r="BG495" s="10">
        <v>3.0000000000000001E-3</v>
      </c>
      <c r="BH495" s="10" t="s">
        <v>121</v>
      </c>
      <c r="BI495" s="10">
        <v>4.0149999999999997</v>
      </c>
      <c r="BJ495" s="10">
        <v>6.3E-2</v>
      </c>
      <c r="BK495" s="10">
        <v>4.0000000000000001E-3</v>
      </c>
      <c r="BL495" s="10" t="s">
        <v>121</v>
      </c>
      <c r="BM495" s="10">
        <v>2E-3</v>
      </c>
      <c r="BN495" s="10">
        <v>1.4E-2</v>
      </c>
      <c r="BO495" s="10">
        <v>7.0000000000000001E-3</v>
      </c>
      <c r="BP495" s="10">
        <v>63.011000000000003</v>
      </c>
      <c r="BQ495" s="10">
        <v>0.156</v>
      </c>
      <c r="BR495" s="10" t="s">
        <v>121</v>
      </c>
      <c r="BS495" s="10">
        <v>2E-3</v>
      </c>
      <c r="BT495" s="10">
        <v>1.427</v>
      </c>
      <c r="BU495" s="10">
        <v>5.0999999999999997E-2</v>
      </c>
      <c r="BV495" s="10">
        <v>23.745999999999999</v>
      </c>
      <c r="BW495" s="10">
        <v>0.37</v>
      </c>
      <c r="BX495" s="10" t="s">
        <v>121</v>
      </c>
      <c r="BY495" s="10">
        <v>4.0000000000000001E-3</v>
      </c>
      <c r="BZ495" s="10">
        <v>3.456</v>
      </c>
      <c r="CA495" s="10">
        <v>5.1999999999999998E-2</v>
      </c>
      <c r="CB495" s="10" t="s">
        <v>121</v>
      </c>
      <c r="CC495" s="10">
        <v>29.81</v>
      </c>
      <c r="CD495" s="10">
        <v>1.2999999999999999E-2</v>
      </c>
      <c r="CE495" s="10">
        <v>4.0000000000000001E-3</v>
      </c>
      <c r="CF495" s="10" t="s">
        <v>121</v>
      </c>
      <c r="CG495" s="10">
        <v>2E-3</v>
      </c>
      <c r="CH495" s="10" t="s">
        <v>121</v>
      </c>
      <c r="CI495" s="10">
        <v>2E-3</v>
      </c>
      <c r="CJ495" s="10">
        <v>0.41899999999999998</v>
      </c>
      <c r="CK495" s="10">
        <v>0.159</v>
      </c>
      <c r="CL495" s="10" t="s">
        <v>121</v>
      </c>
      <c r="CM495" s="10">
        <v>2E-3</v>
      </c>
      <c r="CN495" s="10">
        <v>0.01</v>
      </c>
      <c r="CO495" s="10">
        <v>1E-3</v>
      </c>
      <c r="CP495" s="10">
        <v>3.2269999999999999</v>
      </c>
      <c r="CQ495" s="10">
        <v>0.1</v>
      </c>
      <c r="CR495" s="10" t="s">
        <v>121</v>
      </c>
      <c r="CS495" s="10">
        <v>2E-3</v>
      </c>
      <c r="CT495" s="10">
        <v>1.431</v>
      </c>
      <c r="CU495" s="10">
        <v>0.39</v>
      </c>
      <c r="CV495" s="10">
        <v>8.0000000000000002E-3</v>
      </c>
      <c r="CW495" s="10">
        <v>1E-3</v>
      </c>
      <c r="CX495" s="10">
        <v>7.8E-2</v>
      </c>
      <c r="CY495" s="10">
        <v>6.0000000000000001E-3</v>
      </c>
      <c r="CZ495" s="10" t="s">
        <v>121</v>
      </c>
      <c r="DA495" s="10">
        <v>3.0000000000000001E-3</v>
      </c>
      <c r="DB495" s="10" t="s">
        <v>121</v>
      </c>
      <c r="DC495" s="10">
        <v>4.0000000000000001E-3</v>
      </c>
      <c r="DD495" s="10">
        <v>5.6000000000000001E-2</v>
      </c>
      <c r="DE495" s="10">
        <v>0.01</v>
      </c>
      <c r="DF495" s="10">
        <v>1.7450000000000001</v>
      </c>
      <c r="DG495" s="10">
        <v>1.7000000000000001E-2</v>
      </c>
      <c r="DH495" s="10">
        <v>3.0000000000000001E-3</v>
      </c>
      <c r="DI495" s="98">
        <v>1E-3</v>
      </c>
      <c r="DJ495" s="10">
        <v>0.17499999999999999</v>
      </c>
      <c r="DK495" s="10">
        <v>2E-3</v>
      </c>
      <c r="DL495" s="61" t="str">
        <f t="shared" si="8"/>
        <v>NL 689393 09.02.2022</v>
      </c>
    </row>
    <row r="496" spans="1:132">
      <c r="A496" s="11">
        <v>44600</v>
      </c>
      <c r="B496" s="64"/>
      <c r="C496" s="25" t="s">
        <v>117</v>
      </c>
      <c r="H496" s="3" t="e">
        <f>((F496)/(E496/100))</f>
        <v>#DIV/0!</v>
      </c>
      <c r="I496" s="4" t="e">
        <f>E496/F496</f>
        <v>#DIV/0!</v>
      </c>
      <c r="J496" s="4" t="e">
        <f>100/G496</f>
        <v>#DIV/0!</v>
      </c>
      <c r="N496" s="37" t="e">
        <f>M496/(K496/100)</f>
        <v>#DIV/0!</v>
      </c>
      <c r="O496" s="37" t="e">
        <f>N496/J496</f>
        <v>#DIV/0!</v>
      </c>
      <c r="P496" s="5" t="e">
        <f>M496/(L496/100)</f>
        <v>#DIV/0!</v>
      </c>
      <c r="Q496" s="5" t="e">
        <f>P496*I496</f>
        <v>#DIV/0!</v>
      </c>
      <c r="U496" s="15" t="e">
        <f>100-(T496-R496)/S496*100</f>
        <v>#DIV/0!</v>
      </c>
      <c r="X496" s="2">
        <v>11.32</v>
      </c>
      <c r="AB496" s="14" t="e">
        <f>((AE496-AC496)*(1000/AD496))*1000</f>
        <v>#DIV/0!</v>
      </c>
      <c r="AF496" s="7" t="e">
        <f>#REF!*0.8</f>
        <v>#REF!</v>
      </c>
      <c r="AH496" s="8" t="e">
        <f>((AG496)*(H496/100))</f>
        <v>#DIV/0!</v>
      </c>
      <c r="AI496" s="7" t="e">
        <f>AG496/AH496</f>
        <v>#DIV/0!</v>
      </c>
      <c r="AO496" s="20" t="s">
        <v>1214</v>
      </c>
      <c r="DI496" s="99"/>
      <c r="DL496" s="61" t="str">
        <f t="shared" ref="DL496:DL559" si="10">AO500</f>
        <v>VNE 1972</v>
      </c>
    </row>
    <row r="497" spans="1:132">
      <c r="A497" s="11">
        <v>44600</v>
      </c>
      <c r="B497" s="64"/>
      <c r="C497" s="25" t="s">
        <v>122</v>
      </c>
      <c r="D497" s="21">
        <v>20</v>
      </c>
      <c r="E497" s="2">
        <v>100</v>
      </c>
      <c r="F497" s="2">
        <v>80</v>
      </c>
      <c r="H497" s="3">
        <f>((F497)/(E497/100))</f>
        <v>80</v>
      </c>
      <c r="I497" s="4">
        <f>E497/F497</f>
        <v>1.25</v>
      </c>
      <c r="J497" s="4" t="e">
        <f>100/G497</f>
        <v>#DIV/0!</v>
      </c>
      <c r="N497" s="37" t="e">
        <f>M497/(K497/100)</f>
        <v>#DIV/0!</v>
      </c>
      <c r="O497" s="37" t="e">
        <f>N497/J497</f>
        <v>#DIV/0!</v>
      </c>
      <c r="P497" s="5" t="e">
        <f>M497/(L497/100)</f>
        <v>#DIV/0!</v>
      </c>
      <c r="Q497" s="5" t="e">
        <f>P497*I497</f>
        <v>#DIV/0!</v>
      </c>
      <c r="U497" s="15" t="e">
        <f>100-(T497-R497)/S497*100</f>
        <v>#DIV/0!</v>
      </c>
      <c r="V497" s="21">
        <v>2.76</v>
      </c>
      <c r="X497" s="2">
        <v>12.1</v>
      </c>
      <c r="Y497" s="2">
        <v>8.52</v>
      </c>
      <c r="Z497" s="21">
        <v>1052</v>
      </c>
      <c r="AB497" s="14" t="e">
        <f>((AE497-AC497)*(1000/AD497))*1000</f>
        <v>#DIV/0!</v>
      </c>
      <c r="AF497" s="7" t="e">
        <f>#REF!*0.8</f>
        <v>#REF!</v>
      </c>
      <c r="AG497" s="2">
        <v>124</v>
      </c>
      <c r="AH497" s="8">
        <f>((AG497)*(H497/100))</f>
        <v>99.2</v>
      </c>
      <c r="AI497" s="7">
        <f>AG497/AH497</f>
        <v>1.25</v>
      </c>
      <c r="AJ497" s="6">
        <v>15.24</v>
      </c>
      <c r="AK497" s="2">
        <v>0.191</v>
      </c>
      <c r="AO497" s="20" t="s">
        <v>1215</v>
      </c>
      <c r="DI497" s="99"/>
      <c r="DL497" s="61" t="str">
        <f t="shared" si="10"/>
        <v>VNE 1972</v>
      </c>
    </row>
    <row r="498" spans="1:132">
      <c r="A498" s="11">
        <v>44600</v>
      </c>
      <c r="B498" s="64" t="s">
        <v>208</v>
      </c>
      <c r="C498" s="25" t="s">
        <v>119</v>
      </c>
      <c r="E498" s="2">
        <v>100</v>
      </c>
      <c r="H498" s="3">
        <f>((F498)/(E498/100))</f>
        <v>0</v>
      </c>
      <c r="I498" s="4" t="e">
        <f>E498/F498</f>
        <v>#DIV/0!</v>
      </c>
      <c r="J498" s="4" t="e">
        <f>100/G498</f>
        <v>#DIV/0!</v>
      </c>
      <c r="N498" s="37" t="e">
        <f>M498/(K498/100)</f>
        <v>#DIV/0!</v>
      </c>
      <c r="O498" s="37" t="e">
        <f>N498/J498</f>
        <v>#DIV/0!</v>
      </c>
      <c r="P498" s="5" t="e">
        <f>M498/(L498/100)</f>
        <v>#DIV/0!</v>
      </c>
      <c r="Q498" s="5" t="e">
        <f>P498*I498</f>
        <v>#DIV/0!</v>
      </c>
      <c r="U498" s="15" t="e">
        <f>100-(T498-R498)/S498*100</f>
        <v>#DIV/0!</v>
      </c>
      <c r="V498" s="21">
        <v>0.71699999999999997</v>
      </c>
      <c r="X498" s="2">
        <v>10.49</v>
      </c>
      <c r="Y498" s="2">
        <v>8.69</v>
      </c>
      <c r="Z498" s="21">
        <v>2582</v>
      </c>
      <c r="AB498" s="14" t="e">
        <f>((AE498-AC498)*(1000/AD498))*1000</f>
        <v>#DIV/0!</v>
      </c>
      <c r="AF498" s="7" t="e">
        <f>#REF!*0.8</f>
        <v>#REF!</v>
      </c>
      <c r="AH498" s="8">
        <f>((AG498)*(H498/100))</f>
        <v>0</v>
      </c>
      <c r="AI498" s="7" t="e">
        <f>AG498/AH498</f>
        <v>#DIV/0!</v>
      </c>
      <c r="AJ498" s="6">
        <v>15.97</v>
      </c>
      <c r="AK498" s="2">
        <v>0.56299999999999994</v>
      </c>
      <c r="AO498" s="20" t="s">
        <v>1216</v>
      </c>
      <c r="AP498" s="10">
        <v>2.7E-2</v>
      </c>
      <c r="AQ498" s="10">
        <v>1E-3</v>
      </c>
      <c r="AR498" s="10">
        <v>4.7E-2</v>
      </c>
      <c r="AS498" s="10">
        <v>3.0000000000000001E-3</v>
      </c>
      <c r="AT498" s="10">
        <v>8.0000000000000002E-3</v>
      </c>
      <c r="AU498" s="10">
        <v>2E-3</v>
      </c>
      <c r="AV498" s="10">
        <v>1.7999999999999999E-2</v>
      </c>
      <c r="AW498" s="10">
        <v>2E-3</v>
      </c>
      <c r="AX498" s="10" t="s">
        <v>121</v>
      </c>
      <c r="AY498" s="10">
        <v>2E-3</v>
      </c>
      <c r="AZ498" s="10">
        <v>2.3E-2</v>
      </c>
      <c r="BA498" s="10">
        <v>2E-3</v>
      </c>
      <c r="BB498" s="10">
        <v>0.111</v>
      </c>
      <c r="BC498" s="10">
        <v>3.0000000000000001E-3</v>
      </c>
      <c r="BD498" s="10">
        <v>2.6589999999999998</v>
      </c>
      <c r="BE498" s="10">
        <v>2.3E-2</v>
      </c>
      <c r="BF498" s="10" t="s">
        <v>121</v>
      </c>
      <c r="BG498" s="10">
        <v>2E-3</v>
      </c>
      <c r="BH498" s="10">
        <v>1.96</v>
      </c>
      <c r="BI498" s="10">
        <v>0.68799999999999994</v>
      </c>
      <c r="BJ498" s="10" t="s">
        <v>121</v>
      </c>
      <c r="BK498" s="10">
        <v>2E-3</v>
      </c>
      <c r="BL498" s="10" t="s">
        <v>121</v>
      </c>
      <c r="BM498" s="10">
        <v>2E-3</v>
      </c>
      <c r="BN498" s="10">
        <v>1.1279999999999999</v>
      </c>
      <c r="BO498" s="10">
        <v>1.4999999999999999E-2</v>
      </c>
      <c r="BP498" s="10">
        <v>72.867999999999995</v>
      </c>
      <c r="BQ498" s="10">
        <v>0.107</v>
      </c>
      <c r="BR498" s="10" t="s">
        <v>121</v>
      </c>
      <c r="BS498" s="10">
        <v>2E-3</v>
      </c>
      <c r="BT498" s="10">
        <v>11.561</v>
      </c>
      <c r="BU498" s="10">
        <v>0.115</v>
      </c>
      <c r="BV498" s="10">
        <v>0.61899999999999999</v>
      </c>
      <c r="BW498" s="10">
        <v>1.7999999999999999E-2</v>
      </c>
      <c r="BX498" s="10" t="s">
        <v>121</v>
      </c>
      <c r="BY498" s="10">
        <v>8.0000000000000002E-3</v>
      </c>
      <c r="BZ498" s="10">
        <v>0.94499999999999995</v>
      </c>
      <c r="CA498" s="10">
        <v>2.9000000000000001E-2</v>
      </c>
      <c r="CB498" s="10" t="s">
        <v>121</v>
      </c>
      <c r="CC498" s="10">
        <v>8.7970000000000006</v>
      </c>
      <c r="CD498" s="10">
        <v>0.14899999999999999</v>
      </c>
      <c r="CE498" s="10">
        <v>7.0000000000000001E-3</v>
      </c>
      <c r="CF498" s="10">
        <v>2E-3</v>
      </c>
      <c r="CG498" s="10">
        <v>1E-3</v>
      </c>
      <c r="CH498" s="10" t="s">
        <v>121</v>
      </c>
      <c r="CI498" s="10">
        <v>2E-3</v>
      </c>
      <c r="CJ498" s="10">
        <v>0.876</v>
      </c>
      <c r="CK498" s="10">
        <v>7.6999999999999999E-2</v>
      </c>
      <c r="CL498" s="10" t="s">
        <v>121</v>
      </c>
      <c r="CM498" s="10">
        <v>2E-3</v>
      </c>
      <c r="CN498" s="10">
        <v>3.0000000000000001E-3</v>
      </c>
      <c r="CO498" s="10">
        <v>1E-3</v>
      </c>
      <c r="CP498" s="10">
        <v>1.5609999999999999</v>
      </c>
      <c r="CQ498" s="10">
        <v>3.6999999999999998E-2</v>
      </c>
      <c r="CR498" s="10" t="s">
        <v>121</v>
      </c>
      <c r="CS498" s="10">
        <v>2E-3</v>
      </c>
      <c r="CT498" s="10">
        <v>4.1989999999999998</v>
      </c>
      <c r="CU498" s="10">
        <v>0.245</v>
      </c>
      <c r="CV498" s="10">
        <v>3.4000000000000002E-2</v>
      </c>
      <c r="CW498" s="10">
        <v>1E-3</v>
      </c>
      <c r="CX498" s="10">
        <v>0.82499999999999996</v>
      </c>
      <c r="CY498" s="10">
        <v>1.9E-2</v>
      </c>
      <c r="CZ498" s="10" t="s">
        <v>121</v>
      </c>
      <c r="DA498" s="10">
        <v>2E-3</v>
      </c>
      <c r="DB498" s="10">
        <v>9.5000000000000001E-2</v>
      </c>
      <c r="DC498" s="10">
        <v>7.0000000000000001E-3</v>
      </c>
      <c r="DD498" s="10" t="s">
        <v>121</v>
      </c>
      <c r="DE498" s="10">
        <v>6.0000000000000001E-3</v>
      </c>
      <c r="DF498" s="10">
        <v>0.26300000000000001</v>
      </c>
      <c r="DG498" s="10">
        <v>4.0000000000000001E-3</v>
      </c>
      <c r="DH498" s="10">
        <v>1.2E-2</v>
      </c>
      <c r="DI498" s="98">
        <v>1E-3</v>
      </c>
      <c r="DJ498" s="10">
        <v>4.0000000000000001E-3</v>
      </c>
      <c r="DK498" s="10">
        <v>1E-3</v>
      </c>
      <c r="DL498" s="61" t="str">
        <f t="shared" si="10"/>
        <v>DK III ENE 2600 09.02.2022</v>
      </c>
      <c r="DM498" s="10">
        <v>7.2926009652651794E-2</v>
      </c>
      <c r="DN498" s="10">
        <v>-2.12765639405166E-2</v>
      </c>
      <c r="DO498" s="10">
        <v>3.1777735090508498E-2</v>
      </c>
      <c r="DP498" s="10">
        <v>3.0032507401756101E-2</v>
      </c>
      <c r="DQ498" s="10">
        <v>0.81754691860775697</v>
      </c>
      <c r="DR498" s="10">
        <v>-5.5426795238713203E-2</v>
      </c>
      <c r="DS498" s="10">
        <v>6.0990117184707003E-2</v>
      </c>
      <c r="DT498" s="10">
        <v>-1.24777877319905E-2</v>
      </c>
      <c r="DU498" s="10">
        <v>-4.8026942595905597E-3</v>
      </c>
      <c r="DV498" s="10">
        <v>0.60784386132400703</v>
      </c>
      <c r="DW498" s="10">
        <v>0.437216184983929</v>
      </c>
      <c r="DX498" s="10">
        <v>-1.50257563804855E-2</v>
      </c>
      <c r="DY498" s="10">
        <v>-0.86547595015226497</v>
      </c>
      <c r="DZ498" s="10">
        <v>138.16625710659201</v>
      </c>
      <c r="EA498" s="10">
        <v>323.64276144377499</v>
      </c>
      <c r="EB498" s="10">
        <v>0.14911567872044501</v>
      </c>
    </row>
    <row r="499" spans="1:132">
      <c r="A499" s="13">
        <v>44601</v>
      </c>
      <c r="B499" s="64"/>
      <c r="C499" s="25" t="s">
        <v>727</v>
      </c>
      <c r="H499" s="3" t="e">
        <f>((F499)/(E499/100))</f>
        <v>#DIV/0!</v>
      </c>
      <c r="I499" s="4" t="e">
        <f>E499/F499</f>
        <v>#DIV/0!</v>
      </c>
      <c r="J499" s="4" t="e">
        <f>100/G499</f>
        <v>#DIV/0!</v>
      </c>
      <c r="N499" s="37" t="e">
        <f>M499/(K499/100)</f>
        <v>#DIV/0!</v>
      </c>
      <c r="O499" s="37" t="e">
        <f>N499/J499</f>
        <v>#DIV/0!</v>
      </c>
      <c r="P499" s="5" t="e">
        <f>M499/(L499/100)</f>
        <v>#DIV/0!</v>
      </c>
      <c r="Q499" s="5" t="e">
        <f>P499*I499</f>
        <v>#DIV/0!</v>
      </c>
      <c r="U499" s="15" t="e">
        <f>100-(T499-R499)/S499*100</f>
        <v>#DIV/0!</v>
      </c>
      <c r="X499" s="2">
        <v>12.06</v>
      </c>
      <c r="Y499" s="2">
        <v>20.6</v>
      </c>
      <c r="Z499" s="21">
        <v>4395</v>
      </c>
      <c r="AB499" s="14" t="e">
        <f>((AE499-AC499)*(1000/AD499))*1000</f>
        <v>#DIV/0!</v>
      </c>
      <c r="AF499" s="7" t="e">
        <f>#REF!*0.8</f>
        <v>#REF!</v>
      </c>
      <c r="AH499" s="8" t="e">
        <f>((AG499)*(H499/100))</f>
        <v>#DIV/0!</v>
      </c>
      <c r="AI499" s="7" t="e">
        <f>AG499/AH499</f>
        <v>#DIV/0!</v>
      </c>
      <c r="AO499" s="20" t="s">
        <v>1217</v>
      </c>
      <c r="AP499" s="10" t="s">
        <v>121</v>
      </c>
      <c r="AQ499" s="10">
        <v>4.0000000000000001E-3</v>
      </c>
      <c r="AR499" s="10">
        <v>7.2999999999999995E-2</v>
      </c>
      <c r="AS499" s="10">
        <v>1.0999999999999999E-2</v>
      </c>
      <c r="AT499" s="10" t="s">
        <v>121</v>
      </c>
      <c r="AU499" s="10">
        <v>6.0000000000000001E-3</v>
      </c>
      <c r="AV499" s="10">
        <v>0.03</v>
      </c>
      <c r="AW499" s="10">
        <v>4.0000000000000001E-3</v>
      </c>
      <c r="AX499" s="10" t="s">
        <v>121</v>
      </c>
      <c r="AY499" s="10">
        <v>2E-3</v>
      </c>
      <c r="AZ499" s="10">
        <v>9.9000000000000005E-2</v>
      </c>
      <c r="BA499" s="10">
        <v>8.9999999999999993E-3</v>
      </c>
      <c r="BB499" s="10">
        <v>0.32200000000000001</v>
      </c>
      <c r="BC499" s="10">
        <v>1.2999999999999999E-2</v>
      </c>
      <c r="BD499" s="10">
        <v>65.373000000000005</v>
      </c>
      <c r="BE499" s="10">
        <v>0.625</v>
      </c>
      <c r="BF499" s="10" t="s">
        <v>121</v>
      </c>
      <c r="BG499" s="10">
        <v>1.9E-2</v>
      </c>
      <c r="BH499" s="10">
        <v>1.46</v>
      </c>
      <c r="BI499" s="10">
        <v>0.28299999999999997</v>
      </c>
      <c r="BJ499" s="10">
        <v>8.0000000000000002E-3</v>
      </c>
      <c r="BK499" s="10">
        <v>2E-3</v>
      </c>
      <c r="BL499" s="10">
        <v>4.0000000000000001E-3</v>
      </c>
      <c r="BM499" s="10">
        <v>3.0000000000000001E-3</v>
      </c>
      <c r="BN499" s="10">
        <v>3.1E-2</v>
      </c>
      <c r="BO499" s="10">
        <v>1.4999999999999999E-2</v>
      </c>
      <c r="BP499" s="10">
        <v>26.303000000000001</v>
      </c>
      <c r="BQ499" s="10">
        <v>0.69699999999999995</v>
      </c>
      <c r="BR499" s="10" t="s">
        <v>121</v>
      </c>
      <c r="BS499" s="10">
        <v>2E-3</v>
      </c>
      <c r="BT499" s="10">
        <v>0.57799999999999996</v>
      </c>
      <c r="BU499" s="10">
        <v>6.4000000000000001E-2</v>
      </c>
      <c r="BV499" s="10">
        <v>5.7000000000000002E-2</v>
      </c>
      <c r="BW499" s="10">
        <v>3.0000000000000001E-3</v>
      </c>
      <c r="BX499" s="10" t="s">
        <v>121</v>
      </c>
      <c r="BY499" s="10">
        <v>5.0999999999999997E-2</v>
      </c>
      <c r="BZ499" s="10" t="s">
        <v>121</v>
      </c>
      <c r="CA499" s="10">
        <v>7.6999999999999999E-2</v>
      </c>
      <c r="CB499" s="10" t="s">
        <v>121</v>
      </c>
      <c r="CC499" s="10">
        <v>3.3879999999999999</v>
      </c>
      <c r="CD499" s="10">
        <v>0.32400000000000001</v>
      </c>
      <c r="CE499" s="10">
        <v>1.4999999999999999E-2</v>
      </c>
      <c r="CF499" s="10">
        <v>6.8000000000000005E-2</v>
      </c>
      <c r="CG499" s="10">
        <v>2E-3</v>
      </c>
      <c r="CH499" s="10">
        <v>1.4999999999999999E-2</v>
      </c>
      <c r="CI499" s="10">
        <v>1E-3</v>
      </c>
      <c r="CJ499" s="10">
        <v>8.2000000000000003E-2</v>
      </c>
      <c r="CK499" s="10">
        <v>1.0999999999999999E-2</v>
      </c>
      <c r="CL499" s="10" t="s">
        <v>121</v>
      </c>
      <c r="CM499" s="10">
        <v>2E-3</v>
      </c>
      <c r="CN499" s="10" t="s">
        <v>121</v>
      </c>
      <c r="CO499" s="10">
        <v>2E-3</v>
      </c>
      <c r="CP499" s="10">
        <v>0.11</v>
      </c>
      <c r="CQ499" s="10">
        <v>4.0000000000000001E-3</v>
      </c>
      <c r="CR499" s="10" t="s">
        <v>121</v>
      </c>
      <c r="CS499" s="10">
        <v>2E-3</v>
      </c>
      <c r="CT499" s="10">
        <v>2.5310000000000001</v>
      </c>
      <c r="CU499" s="10">
        <v>6.6000000000000003E-2</v>
      </c>
      <c r="CV499" s="10">
        <v>3.0000000000000001E-3</v>
      </c>
      <c r="CW499" s="10">
        <v>1E-3</v>
      </c>
      <c r="CX499" s="10">
        <v>4.8000000000000001E-2</v>
      </c>
      <c r="CY499" s="10">
        <v>1.7000000000000001E-2</v>
      </c>
      <c r="CZ499" s="10" t="s">
        <v>121</v>
      </c>
      <c r="DA499" s="10">
        <v>2E-3</v>
      </c>
      <c r="DB499" s="10">
        <v>3.5000000000000003E-2</v>
      </c>
      <c r="DC499" s="10">
        <v>8.9999999999999993E-3</v>
      </c>
      <c r="DD499" s="10">
        <v>6.4000000000000001E-2</v>
      </c>
      <c r="DE499" s="10">
        <v>1.4E-2</v>
      </c>
      <c r="DF499" s="10">
        <v>7.8E-2</v>
      </c>
      <c r="DG499" s="10">
        <v>6.0000000000000001E-3</v>
      </c>
      <c r="DH499" s="10">
        <v>6.0000000000000001E-3</v>
      </c>
      <c r="DI499" s="98">
        <v>1E-3</v>
      </c>
      <c r="DJ499" s="10" t="s">
        <v>121</v>
      </c>
      <c r="DK499" s="10">
        <v>2E-3</v>
      </c>
      <c r="DL499" s="61" t="str">
        <f t="shared" si="10"/>
        <v>ENE 1745 09.02.2022</v>
      </c>
    </row>
    <row r="500" spans="1:132">
      <c r="A500" s="13">
        <v>44601</v>
      </c>
      <c r="B500" s="64">
        <v>-1</v>
      </c>
      <c r="C500" s="25" t="s">
        <v>741</v>
      </c>
      <c r="H500" s="3" t="e">
        <f>((F500)/(E500/100))</f>
        <v>#DIV/0!</v>
      </c>
      <c r="I500" s="4" t="e">
        <f>E500/F500</f>
        <v>#DIV/0!</v>
      </c>
      <c r="J500" s="4" t="e">
        <f>100/G500</f>
        <v>#DIV/0!</v>
      </c>
      <c r="N500" s="37" t="e">
        <f>M500/(K500/100)</f>
        <v>#DIV/0!</v>
      </c>
      <c r="O500" s="37" t="e">
        <f>N500/J500</f>
        <v>#DIV/0!</v>
      </c>
      <c r="P500" s="5" t="e">
        <f>M500/(L500/100)</f>
        <v>#DIV/0!</v>
      </c>
      <c r="Q500" s="5" t="e">
        <f>P500*I500</f>
        <v>#DIV/0!</v>
      </c>
      <c r="U500" s="15" t="e">
        <f>100-(T500-R500)/S500*100</f>
        <v>#DIV/0!</v>
      </c>
      <c r="X500" s="2">
        <v>12.17</v>
      </c>
      <c r="Y500" s="2">
        <v>17.54</v>
      </c>
      <c r="Z500" s="21">
        <v>3393</v>
      </c>
      <c r="AB500" s="14" t="e">
        <f>((AE500-AC500)*(1000/AD500))*1000</f>
        <v>#DIV/0!</v>
      </c>
      <c r="AF500" s="7" t="e">
        <f>#REF!*0.8</f>
        <v>#REF!</v>
      </c>
      <c r="AH500" s="8" t="e">
        <f>((AG500)*(H500/100))</f>
        <v>#DIV/0!</v>
      </c>
      <c r="AI500" s="7" t="e">
        <f>AG500/AH500</f>
        <v>#DIV/0!</v>
      </c>
      <c r="AO500" s="24" t="s">
        <v>741</v>
      </c>
      <c r="AP500" s="10">
        <v>0.26</v>
      </c>
      <c r="AQ500" s="10">
        <v>4.0000000000000001E-3</v>
      </c>
      <c r="AR500" s="10">
        <v>1.9E-2</v>
      </c>
      <c r="AS500" s="10">
        <v>3.0000000000000001E-3</v>
      </c>
      <c r="AT500" s="10">
        <v>0.14699999999999999</v>
      </c>
      <c r="AU500" s="10">
        <v>4.0000000000000001E-3</v>
      </c>
      <c r="AV500" s="10">
        <v>8.1000000000000003E-2</v>
      </c>
      <c r="AW500" s="10">
        <v>3.0000000000000001E-3</v>
      </c>
      <c r="AX500" s="10">
        <v>1.4E-2</v>
      </c>
      <c r="AY500" s="10">
        <v>1E-3</v>
      </c>
      <c r="AZ500" s="10">
        <v>7.0999999999999994E-2</v>
      </c>
      <c r="BA500" s="10">
        <v>3.0000000000000001E-3</v>
      </c>
      <c r="BB500" s="10">
        <v>9.6000000000000002E-2</v>
      </c>
      <c r="BC500" s="10">
        <v>3.0000000000000001E-3</v>
      </c>
      <c r="BD500" s="10">
        <v>2.1829999999999998</v>
      </c>
      <c r="BE500" s="10">
        <v>2.5000000000000001E-2</v>
      </c>
      <c r="BF500" s="10" t="s">
        <v>121</v>
      </c>
      <c r="BG500" s="10">
        <v>1.0999999999999999E-2</v>
      </c>
      <c r="BH500" s="10">
        <v>3.056</v>
      </c>
      <c r="BI500" s="10">
        <v>1.4610000000000001</v>
      </c>
      <c r="BJ500" s="10" t="s">
        <v>121</v>
      </c>
      <c r="BK500" s="10">
        <v>4.0000000000000001E-3</v>
      </c>
      <c r="BL500" s="10" t="s">
        <v>121</v>
      </c>
      <c r="BM500" s="10">
        <v>2E-3</v>
      </c>
      <c r="BN500" s="10">
        <v>0.19800000000000001</v>
      </c>
      <c r="BO500" s="10">
        <v>0.01</v>
      </c>
      <c r="BP500" s="10">
        <v>54.298999999999999</v>
      </c>
      <c r="BQ500" s="10">
        <v>0.188</v>
      </c>
      <c r="BR500" s="10">
        <v>4.0000000000000001E-3</v>
      </c>
      <c r="BS500" s="10">
        <v>1E-3</v>
      </c>
      <c r="BT500" s="10">
        <v>17.030999999999999</v>
      </c>
      <c r="BU500" s="10">
        <v>0.17599999999999999</v>
      </c>
      <c r="BV500" s="10">
        <v>2.7160000000000002</v>
      </c>
      <c r="BW500" s="10">
        <v>4.3999999999999997E-2</v>
      </c>
      <c r="BX500" s="10" t="s">
        <v>121</v>
      </c>
      <c r="BY500" s="10">
        <v>8.0000000000000002E-3</v>
      </c>
      <c r="BZ500" s="10">
        <v>2.5880000000000001</v>
      </c>
      <c r="CA500" s="10">
        <v>0.05</v>
      </c>
      <c r="CB500" s="10" t="s">
        <v>121</v>
      </c>
      <c r="CC500" s="10">
        <v>19.07</v>
      </c>
      <c r="CD500" s="10">
        <v>0.12</v>
      </c>
      <c r="CE500" s="10">
        <v>7.0000000000000001E-3</v>
      </c>
      <c r="CF500" s="10">
        <v>5.0000000000000001E-3</v>
      </c>
      <c r="CG500" s="10">
        <v>1E-3</v>
      </c>
      <c r="CH500" s="10" t="s">
        <v>121</v>
      </c>
      <c r="CI500" s="10">
        <v>2E-3</v>
      </c>
      <c r="CJ500" s="10">
        <v>0.38300000000000001</v>
      </c>
      <c r="CK500" s="10">
        <v>0.107</v>
      </c>
      <c r="CL500" s="10" t="s">
        <v>121</v>
      </c>
      <c r="CM500" s="10">
        <v>2E-3</v>
      </c>
      <c r="CN500" s="10">
        <v>6.0000000000000001E-3</v>
      </c>
      <c r="CO500" s="10">
        <v>1E-3</v>
      </c>
      <c r="CP500" s="10">
        <v>6.5629999999999997</v>
      </c>
      <c r="CQ500" s="10">
        <v>9.6000000000000002E-2</v>
      </c>
      <c r="CR500" s="10" t="s">
        <v>121</v>
      </c>
      <c r="CS500" s="10">
        <v>2E-3</v>
      </c>
      <c r="CT500" s="10">
        <v>6.9829999999999997</v>
      </c>
      <c r="CU500" s="10">
        <v>0.33800000000000002</v>
      </c>
      <c r="CV500" s="10">
        <v>4.1000000000000002E-2</v>
      </c>
      <c r="CW500" s="10">
        <v>1E-3</v>
      </c>
      <c r="CX500" s="10">
        <v>0.95499999999999996</v>
      </c>
      <c r="CY500" s="10">
        <v>2.1000000000000001E-2</v>
      </c>
      <c r="CZ500" s="10" t="s">
        <v>121</v>
      </c>
      <c r="DA500" s="10">
        <v>2E-3</v>
      </c>
      <c r="DB500" s="10">
        <v>1.4E-2</v>
      </c>
      <c r="DC500" s="10">
        <v>6.0000000000000001E-3</v>
      </c>
      <c r="DD500" s="10" t="s">
        <v>121</v>
      </c>
      <c r="DE500" s="10">
        <v>2.7E-2</v>
      </c>
      <c r="DF500" s="10">
        <v>2.109</v>
      </c>
      <c r="DG500" s="10">
        <v>2.1999999999999999E-2</v>
      </c>
      <c r="DH500" s="10">
        <v>2.4E-2</v>
      </c>
      <c r="DI500" s="98">
        <v>1E-3</v>
      </c>
      <c r="DJ500" s="10">
        <v>0.02</v>
      </c>
      <c r="DK500" s="10">
        <v>1E-3</v>
      </c>
      <c r="DL500" s="61" t="str">
        <f t="shared" si="10"/>
        <v>ENE 2147 09.02.2022</v>
      </c>
      <c r="DM500" s="10">
        <v>10.884475939129899</v>
      </c>
      <c r="DN500" s="10">
        <v>2.7240985445015801E-2</v>
      </c>
      <c r="DO500" s="10">
        <v>1.15667783668629E-3</v>
      </c>
      <c r="DP500" s="10">
        <v>7.6850021327555501E-2</v>
      </c>
      <c r="DQ500" s="10">
        <v>1.1687865754365701</v>
      </c>
      <c r="DR500" s="10">
        <v>0.134454309221711</v>
      </c>
      <c r="DS500" s="10">
        <v>0.13149947294744599</v>
      </c>
      <c r="DT500" s="10">
        <v>-1.3695853756605401E-2</v>
      </c>
      <c r="DU500" s="10">
        <v>3.4144828399542801E-3</v>
      </c>
      <c r="DV500" s="10">
        <v>0.56369412722370504</v>
      </c>
      <c r="DW500" s="10">
        <v>-0.62664293343282096</v>
      </c>
      <c r="DX500" s="10">
        <v>7.5292005870229106E-2</v>
      </c>
      <c r="DY500" s="10">
        <v>-0.36831888693303</v>
      </c>
      <c r="DZ500" s="10">
        <v>159.55594040799801</v>
      </c>
      <c r="EA500" s="10">
        <v>228.866593821359</v>
      </c>
      <c r="EB500" s="10">
        <v>0.10276518652990101</v>
      </c>
    </row>
    <row r="501" spans="1:132">
      <c r="A501" s="13">
        <v>44601</v>
      </c>
      <c r="B501" s="64">
        <v>-2</v>
      </c>
      <c r="C501" s="25" t="s">
        <v>741</v>
      </c>
      <c r="H501" s="3" t="e">
        <f>((F501)/(E501/100))</f>
        <v>#DIV/0!</v>
      </c>
      <c r="I501" s="4" t="e">
        <f>E501/F501</f>
        <v>#DIV/0!</v>
      </c>
      <c r="J501" s="4" t="e">
        <f>100/G501</f>
        <v>#DIV/0!</v>
      </c>
      <c r="N501" s="37" t="e">
        <f>M501/(K501/100)</f>
        <v>#DIV/0!</v>
      </c>
      <c r="O501" s="37" t="e">
        <f>N501/J501</f>
        <v>#DIV/0!</v>
      </c>
      <c r="P501" s="5" t="e">
        <f>M501/(L501/100)</f>
        <v>#DIV/0!</v>
      </c>
      <c r="Q501" s="5" t="e">
        <f>P501*I501</f>
        <v>#DIV/0!</v>
      </c>
      <c r="U501" s="15" t="e">
        <f>100-(T501-R501)/S501*100</f>
        <v>#DIV/0!</v>
      </c>
      <c r="AB501" s="14" t="e">
        <f>((AE501-AC501)*(1000/AD501))*1000</f>
        <v>#DIV/0!</v>
      </c>
      <c r="AF501" s="7" t="e">
        <f>#REF!*0.8</f>
        <v>#REF!</v>
      </c>
      <c r="AH501" s="8" t="e">
        <f>((AG501)*(H501/100))</f>
        <v>#DIV/0!</v>
      </c>
      <c r="AI501" s="7" t="e">
        <f>AG501/AH501</f>
        <v>#DIV/0!</v>
      </c>
      <c r="AO501" s="24" t="s">
        <v>741</v>
      </c>
      <c r="AP501" s="10">
        <v>4.1000000000000002E-2</v>
      </c>
      <c r="AQ501" s="10">
        <v>1E-3</v>
      </c>
      <c r="AR501" s="10">
        <v>9.7000000000000003E-2</v>
      </c>
      <c r="AS501" s="10">
        <v>4.0000000000000001E-3</v>
      </c>
      <c r="AT501" s="10">
        <v>4.0000000000000001E-3</v>
      </c>
      <c r="AU501" s="10">
        <v>2E-3</v>
      </c>
      <c r="AV501" s="10">
        <v>1.6E-2</v>
      </c>
      <c r="AW501" s="10">
        <v>2E-3</v>
      </c>
      <c r="AX501" s="10" t="s">
        <v>121</v>
      </c>
      <c r="AY501" s="10">
        <v>2E-3</v>
      </c>
      <c r="AZ501" s="10">
        <v>4.3999999999999997E-2</v>
      </c>
      <c r="BA501" s="10">
        <v>3.0000000000000001E-3</v>
      </c>
      <c r="BB501" s="10">
        <v>0.16200000000000001</v>
      </c>
      <c r="BC501" s="10">
        <v>4.0000000000000001E-3</v>
      </c>
      <c r="BD501" s="10">
        <v>4.5010000000000003</v>
      </c>
      <c r="BE501" s="10">
        <v>4.3999999999999997E-2</v>
      </c>
      <c r="BF501" s="10" t="s">
        <v>121</v>
      </c>
      <c r="BG501" s="10">
        <v>4.0000000000000001E-3</v>
      </c>
      <c r="BH501" s="10">
        <v>1.4019999999999999</v>
      </c>
      <c r="BI501" s="10">
        <v>0.76</v>
      </c>
      <c r="BJ501" s="10">
        <v>4.0000000000000001E-3</v>
      </c>
      <c r="BK501" s="10">
        <v>1E-3</v>
      </c>
      <c r="BL501" s="10">
        <v>3.0000000000000001E-3</v>
      </c>
      <c r="BM501" s="10">
        <v>1E-3</v>
      </c>
      <c r="BN501" s="10">
        <v>3.964</v>
      </c>
      <c r="BO501" s="10">
        <v>6.8000000000000005E-2</v>
      </c>
      <c r="BP501" s="10">
        <v>68.825999999999993</v>
      </c>
      <c r="BQ501" s="10">
        <v>0.159</v>
      </c>
      <c r="BR501" s="10">
        <v>3.0000000000000001E-3</v>
      </c>
      <c r="BS501" s="10">
        <v>1E-3</v>
      </c>
      <c r="BT501" s="10">
        <v>12.29</v>
      </c>
      <c r="BU501" s="10">
        <v>0.13300000000000001</v>
      </c>
      <c r="BV501" s="10">
        <v>0.78</v>
      </c>
      <c r="BW501" s="10">
        <v>2.1000000000000001E-2</v>
      </c>
      <c r="BX501" s="10" t="s">
        <v>121</v>
      </c>
      <c r="BY501" s="10">
        <v>1.2E-2</v>
      </c>
      <c r="BZ501" s="10">
        <v>0.40699999999999997</v>
      </c>
      <c r="CA501" s="10">
        <v>2.4E-2</v>
      </c>
      <c r="CB501" s="10" t="s">
        <v>121</v>
      </c>
      <c r="CC501" s="10">
        <v>13.81</v>
      </c>
      <c r="CD501" s="10">
        <v>0.192</v>
      </c>
      <c r="CE501" s="10">
        <v>8.9999999999999993E-3</v>
      </c>
      <c r="CF501" s="10">
        <v>2E-3</v>
      </c>
      <c r="CG501" s="10">
        <v>1E-3</v>
      </c>
      <c r="CH501" s="10">
        <v>2E-3</v>
      </c>
      <c r="CI501" s="10">
        <v>1E-3</v>
      </c>
      <c r="CJ501" s="10">
        <v>0.746</v>
      </c>
      <c r="CK501" s="10">
        <v>7.5999999999999998E-2</v>
      </c>
      <c r="CL501" s="10" t="s">
        <v>121</v>
      </c>
      <c r="CM501" s="10">
        <v>2E-3</v>
      </c>
      <c r="CN501" s="10">
        <v>2E-3</v>
      </c>
      <c r="CO501" s="10">
        <v>1E-3</v>
      </c>
      <c r="CP501" s="10">
        <v>1.08</v>
      </c>
      <c r="CQ501" s="10">
        <v>3.3000000000000002E-2</v>
      </c>
      <c r="CR501" s="10" t="s">
        <v>121</v>
      </c>
      <c r="CS501" s="10">
        <v>2E-3</v>
      </c>
      <c r="CT501" s="10">
        <v>3.0619999999999998</v>
      </c>
      <c r="CU501" s="10">
        <v>0.23400000000000001</v>
      </c>
      <c r="CV501" s="10">
        <v>7.0999999999999994E-2</v>
      </c>
      <c r="CW501" s="10">
        <v>1E-3</v>
      </c>
      <c r="CX501" s="10">
        <v>1.3480000000000001</v>
      </c>
      <c r="CY501" s="10">
        <v>2.5999999999999999E-2</v>
      </c>
      <c r="CZ501" s="10" t="s">
        <v>121</v>
      </c>
      <c r="DA501" s="10">
        <v>2E-3</v>
      </c>
      <c r="DB501" s="10">
        <v>1.9E-2</v>
      </c>
      <c r="DC501" s="10">
        <v>8.9999999999999993E-3</v>
      </c>
      <c r="DD501" s="10" t="s">
        <v>121</v>
      </c>
      <c r="DE501" s="10">
        <v>1.2E-2</v>
      </c>
      <c r="DF501" s="10">
        <v>0.90400000000000003</v>
      </c>
      <c r="DG501" s="10">
        <v>1.0999999999999999E-2</v>
      </c>
      <c r="DH501" s="10">
        <v>1.2999999999999999E-2</v>
      </c>
      <c r="DI501" s="98">
        <v>1E-3</v>
      </c>
      <c r="DJ501" s="10">
        <v>4.0000000000000001E-3</v>
      </c>
      <c r="DK501" s="10">
        <v>1E-3</v>
      </c>
      <c r="DL501" s="61" t="str">
        <f t="shared" si="10"/>
        <v>DK II 09.02.2022</v>
      </c>
      <c r="DM501" s="10">
        <v>0.15227271059838299</v>
      </c>
      <c r="DN501" s="96">
        <v>-1.06477206800772E-5</v>
      </c>
      <c r="DO501" s="10">
        <v>7.5925634726052597E-3</v>
      </c>
      <c r="DP501" s="10">
        <v>1.7628474296860701E-2</v>
      </c>
      <c r="DQ501" s="10">
        <v>0.29786046028202501</v>
      </c>
      <c r="DR501" s="10">
        <v>0.177369273796497</v>
      </c>
      <c r="DS501" s="10">
        <v>5.26573876110819E-2</v>
      </c>
      <c r="DT501" s="10">
        <v>-3.6951244956016701E-3</v>
      </c>
      <c r="DU501" s="10">
        <v>1.07381599886021E-2</v>
      </c>
      <c r="DV501" s="10">
        <v>0.14120106751738201</v>
      </c>
      <c r="DW501" s="10">
        <v>-0.30403398908096702</v>
      </c>
      <c r="DX501" s="10">
        <v>9.3086116674387896E-3</v>
      </c>
      <c r="DY501" s="10">
        <v>-2.9520914783381001E-2</v>
      </c>
      <c r="DZ501" s="10">
        <v>109.15676819232201</v>
      </c>
      <c r="EA501" s="10">
        <v>151.70220081152399</v>
      </c>
      <c r="EB501" s="10">
        <v>0.49865533628817599</v>
      </c>
    </row>
    <row r="502" spans="1:132">
      <c r="A502" s="13">
        <v>44601</v>
      </c>
      <c r="B502" s="64" t="s">
        <v>844</v>
      </c>
      <c r="C502" s="25" t="s">
        <v>125</v>
      </c>
      <c r="D502" s="21">
        <v>45</v>
      </c>
      <c r="E502" s="2">
        <v>100</v>
      </c>
      <c r="F502" s="2">
        <v>55</v>
      </c>
      <c r="H502" s="3">
        <f>((F502)/(E502/100))</f>
        <v>55</v>
      </c>
      <c r="I502" s="4">
        <f>E502/F502</f>
        <v>1.8181818181818181</v>
      </c>
      <c r="J502" s="4" t="e">
        <f>100/G502</f>
        <v>#DIV/0!</v>
      </c>
      <c r="N502" s="37" t="e">
        <f>M502/(K502/100)</f>
        <v>#DIV/0!</v>
      </c>
      <c r="O502" s="37" t="e">
        <f>N502/J502</f>
        <v>#DIV/0!</v>
      </c>
      <c r="P502" s="5" t="e">
        <f>M502/(L502/100)</f>
        <v>#DIV/0!</v>
      </c>
      <c r="Q502" s="5" t="e">
        <f>P502*I502</f>
        <v>#DIV/0!</v>
      </c>
      <c r="U502" s="15" t="e">
        <f>100-(T502-R502)/S502*100</f>
        <v>#DIV/0!</v>
      </c>
      <c r="V502" s="21">
        <v>0.81</v>
      </c>
      <c r="X502" s="2">
        <v>11.93</v>
      </c>
      <c r="Y502" s="2">
        <v>7.61</v>
      </c>
      <c r="Z502" s="21">
        <v>1227</v>
      </c>
      <c r="AB502" s="14" t="e">
        <f>((AE502-AC502)*(1000/AD502))*1000</f>
        <v>#DIV/0!</v>
      </c>
      <c r="AF502" s="7" t="e">
        <f>#REF!*0.8</f>
        <v>#REF!</v>
      </c>
      <c r="AG502" s="2">
        <v>183</v>
      </c>
      <c r="AH502" s="8">
        <f>((AG502)*(H502/100))</f>
        <v>100.65</v>
      </c>
      <c r="AI502" s="7">
        <f>AG502/AH502</f>
        <v>1.8181818181818181</v>
      </c>
      <c r="AJ502" s="6">
        <v>21.24</v>
      </c>
      <c r="AK502" s="2">
        <v>0.81799999999999995</v>
      </c>
      <c r="AO502" s="20" t="s">
        <v>1218</v>
      </c>
      <c r="AP502" s="10">
        <v>4.9000000000000002E-2</v>
      </c>
      <c r="AQ502" s="10">
        <v>1E-3</v>
      </c>
      <c r="AR502" s="10">
        <v>6.6000000000000003E-2</v>
      </c>
      <c r="AS502" s="10">
        <v>3.0000000000000001E-3</v>
      </c>
      <c r="AT502" s="10">
        <v>7.0000000000000001E-3</v>
      </c>
      <c r="AU502" s="10">
        <v>2E-3</v>
      </c>
      <c r="AV502" s="10">
        <v>1.0999999999999999E-2</v>
      </c>
      <c r="AW502" s="10">
        <v>2E-3</v>
      </c>
      <c r="AX502" s="10" t="s">
        <v>121</v>
      </c>
      <c r="AY502" s="10">
        <v>2E-3</v>
      </c>
      <c r="AZ502" s="10">
        <v>3.7999999999999999E-2</v>
      </c>
      <c r="BA502" s="10">
        <v>2E-3</v>
      </c>
      <c r="BB502" s="10">
        <v>0.152</v>
      </c>
      <c r="BC502" s="10">
        <v>3.0000000000000001E-3</v>
      </c>
      <c r="BD502" s="10">
        <v>4.3159999999999998</v>
      </c>
      <c r="BE502" s="10">
        <v>3.2000000000000001E-2</v>
      </c>
      <c r="BF502" s="10" t="s">
        <v>121</v>
      </c>
      <c r="BG502" s="10">
        <v>3.0000000000000001E-3</v>
      </c>
      <c r="BH502" s="10">
        <v>3.726</v>
      </c>
      <c r="BI502" s="10">
        <v>0.73</v>
      </c>
      <c r="BJ502" s="10">
        <v>2E-3</v>
      </c>
      <c r="BK502" s="10">
        <v>1E-3</v>
      </c>
      <c r="BL502" s="10" t="s">
        <v>121</v>
      </c>
      <c r="BM502" s="10">
        <v>2E-3</v>
      </c>
      <c r="BN502" s="10">
        <v>1.714</v>
      </c>
      <c r="BO502" s="10">
        <v>2.1999999999999999E-2</v>
      </c>
      <c r="BP502" s="10">
        <v>66.436999999999998</v>
      </c>
      <c r="BQ502" s="10">
        <v>0.13800000000000001</v>
      </c>
      <c r="BR502" s="10">
        <v>3.0000000000000001E-3</v>
      </c>
      <c r="BS502" s="10">
        <v>1E-3</v>
      </c>
      <c r="BT502" s="10">
        <v>10.587</v>
      </c>
      <c r="BU502" s="10">
        <v>0.112</v>
      </c>
      <c r="BV502" s="10">
        <v>0.79400000000000004</v>
      </c>
      <c r="BW502" s="10">
        <v>1.7999999999999999E-2</v>
      </c>
      <c r="BX502" s="10">
        <v>1.0999999999999999E-2</v>
      </c>
      <c r="BY502" s="10">
        <v>7.0000000000000001E-3</v>
      </c>
      <c r="BZ502" s="10">
        <v>0.86499999999999999</v>
      </c>
      <c r="CA502" s="10">
        <v>2.8000000000000001E-2</v>
      </c>
      <c r="CB502" s="10" t="s">
        <v>121</v>
      </c>
      <c r="CC502" s="10">
        <v>5.827</v>
      </c>
      <c r="CD502" s="10">
        <v>0.16300000000000001</v>
      </c>
      <c r="CE502" s="10">
        <v>7.0000000000000001E-3</v>
      </c>
      <c r="CF502" s="10">
        <v>2E-3</v>
      </c>
      <c r="CG502" s="10">
        <v>1E-3</v>
      </c>
      <c r="CH502" s="10" t="s">
        <v>121</v>
      </c>
      <c r="CI502" s="10">
        <v>2E-3</v>
      </c>
      <c r="CJ502" s="10">
        <v>0.41499999999999998</v>
      </c>
      <c r="CK502" s="10">
        <v>5.8000000000000003E-2</v>
      </c>
      <c r="CL502" s="10" t="s">
        <v>121</v>
      </c>
      <c r="CM502" s="10">
        <v>2E-3</v>
      </c>
      <c r="CN502" s="10">
        <v>3.0000000000000001E-3</v>
      </c>
      <c r="CO502" s="10">
        <v>1E-3</v>
      </c>
      <c r="CP502" s="10">
        <v>1.3959999999999999</v>
      </c>
      <c r="CQ502" s="10">
        <v>3.2000000000000001E-2</v>
      </c>
      <c r="CR502" s="10" t="s">
        <v>121</v>
      </c>
      <c r="CS502" s="10">
        <v>2E-3</v>
      </c>
      <c r="CT502" s="10">
        <v>8.2739999999999991</v>
      </c>
      <c r="CU502" s="10">
        <v>0.27200000000000002</v>
      </c>
      <c r="CV502" s="10">
        <v>3.5000000000000003E-2</v>
      </c>
      <c r="CW502" s="10">
        <v>1E-3</v>
      </c>
      <c r="CX502" s="10">
        <v>0.56000000000000005</v>
      </c>
      <c r="CY502" s="10">
        <v>1.4999999999999999E-2</v>
      </c>
      <c r="CZ502" s="10" t="s">
        <v>121</v>
      </c>
      <c r="DA502" s="10">
        <v>2E-3</v>
      </c>
      <c r="DB502" s="10">
        <v>7.3999999999999996E-2</v>
      </c>
      <c r="DC502" s="10">
        <v>6.0000000000000001E-3</v>
      </c>
      <c r="DD502" s="10" t="s">
        <v>121</v>
      </c>
      <c r="DE502" s="10">
        <v>7.0000000000000001E-3</v>
      </c>
      <c r="DF502" s="10">
        <v>0.28100000000000003</v>
      </c>
      <c r="DG502" s="10">
        <v>4.0000000000000001E-3</v>
      </c>
      <c r="DH502" s="10">
        <v>1.2999999999999999E-2</v>
      </c>
      <c r="DI502" s="98">
        <v>1E-3</v>
      </c>
      <c r="DJ502" s="10">
        <v>5.0000000000000001E-3</v>
      </c>
      <c r="DK502" s="10">
        <v>1E-3</v>
      </c>
      <c r="DL502" s="61" t="str">
        <f t="shared" si="10"/>
        <v>DK III ENE 2600 09.02.2022</v>
      </c>
      <c r="DM502" s="10">
        <v>0.94059309444114902</v>
      </c>
      <c r="DN502" s="10">
        <v>3.4377516394074898E-3</v>
      </c>
      <c r="DO502" s="10">
        <v>7.8194670369936808E-3</v>
      </c>
      <c r="DP502" s="10">
        <v>7.7498981531690297E-2</v>
      </c>
      <c r="DQ502" s="10">
        <v>0.42459266325314798</v>
      </c>
      <c r="DR502" s="10">
        <v>-7.09218039094488E-2</v>
      </c>
      <c r="DS502" s="10">
        <v>0.12218957703491901</v>
      </c>
      <c r="DT502" s="10">
        <v>-9.6963281018590392E-3</v>
      </c>
      <c r="DU502" s="10">
        <v>8.0010375843653104E-3</v>
      </c>
      <c r="DV502" s="10">
        <v>0.52689837975486598</v>
      </c>
      <c r="DW502" s="10">
        <v>-1.117370585305</v>
      </c>
      <c r="DX502" s="10">
        <v>1.0637954202434101E-2</v>
      </c>
      <c r="DY502" s="10">
        <v>-0.139298627643658</v>
      </c>
      <c r="DZ502" s="10">
        <v>204.649703044029</v>
      </c>
      <c r="EA502" s="10">
        <v>317.26054172814599</v>
      </c>
      <c r="EB502" s="10">
        <v>0.19436528980633599</v>
      </c>
    </row>
    <row r="503" spans="1:132">
      <c r="A503" s="11">
        <v>44601</v>
      </c>
      <c r="B503" s="64" t="s">
        <v>563</v>
      </c>
      <c r="C503" s="25" t="s">
        <v>123</v>
      </c>
      <c r="D503" s="21">
        <v>20</v>
      </c>
      <c r="E503" s="2">
        <v>100</v>
      </c>
      <c r="F503" s="2">
        <v>100</v>
      </c>
      <c r="G503" s="2">
        <v>80</v>
      </c>
      <c r="H503" s="3">
        <f>((F503)/(E503/100))</f>
        <v>100</v>
      </c>
      <c r="I503" s="4">
        <f>E503/F503</f>
        <v>1</v>
      </c>
      <c r="J503" s="4">
        <f>100/G503</f>
        <v>1.25</v>
      </c>
      <c r="K503" s="2">
        <v>20</v>
      </c>
      <c r="M503" s="2">
        <f>101.145-99.684</f>
        <v>1.4609999999999985</v>
      </c>
      <c r="N503" s="37">
        <f>M503/(K503/100)</f>
        <v>7.3049999999999926</v>
      </c>
      <c r="O503" s="37">
        <f>N503/J503</f>
        <v>5.8439999999999941</v>
      </c>
      <c r="P503" s="5" t="e">
        <f>M503/(L503/100)</f>
        <v>#DIV/0!</v>
      </c>
      <c r="Q503" s="5" t="e">
        <f>P503*I503</f>
        <v>#DIV/0!</v>
      </c>
      <c r="U503" s="15" t="e">
        <f>100-(T503-R503)/S503*100</f>
        <v>#DIV/0!</v>
      </c>
      <c r="AB503" s="14" t="e">
        <f>((AE503-AC503)*(1000/AD503))*1000</f>
        <v>#DIV/0!</v>
      </c>
      <c r="AF503" s="7" t="e">
        <f>#REF!*0.8</f>
        <v>#REF!</v>
      </c>
      <c r="AH503" s="8">
        <f>((AG503)*(H503/100))</f>
        <v>0</v>
      </c>
      <c r="AI503" s="7" t="e">
        <f>AG503/AH503</f>
        <v>#DIV/0!</v>
      </c>
      <c r="AO503" s="20" t="s">
        <v>1219</v>
      </c>
      <c r="AP503" s="10">
        <v>0.16600000000000001</v>
      </c>
      <c r="AQ503" s="10">
        <v>2E-3</v>
      </c>
      <c r="AR503" s="10" t="s">
        <v>121</v>
      </c>
      <c r="AS503" s="10">
        <v>4.0000000000000001E-3</v>
      </c>
      <c r="AT503" s="10">
        <v>7.4999999999999997E-2</v>
      </c>
      <c r="AU503" s="10">
        <v>3.0000000000000001E-3</v>
      </c>
      <c r="AV503" s="10">
        <v>5.8000000000000003E-2</v>
      </c>
      <c r="AW503" s="10">
        <v>2E-3</v>
      </c>
      <c r="AX503" s="10">
        <v>1.0999999999999999E-2</v>
      </c>
      <c r="AY503" s="10">
        <v>1E-3</v>
      </c>
      <c r="AZ503" s="10">
        <v>1.0999999999999999E-2</v>
      </c>
      <c r="BA503" s="10">
        <v>2E-3</v>
      </c>
      <c r="BB503" s="10">
        <v>3.7999999999999999E-2</v>
      </c>
      <c r="BC503" s="10">
        <v>2E-3</v>
      </c>
      <c r="BD503" s="10">
        <v>0.35699999999999998</v>
      </c>
      <c r="BE503" s="10">
        <v>8.0000000000000002E-3</v>
      </c>
      <c r="BF503" s="10" t="s">
        <v>121</v>
      </c>
      <c r="BG503" s="10">
        <v>8.9999999999999993E-3</v>
      </c>
      <c r="BH503" s="10" t="s">
        <v>121</v>
      </c>
      <c r="BI503" s="10">
        <v>2.8239999999999998</v>
      </c>
      <c r="BJ503" s="10" t="s">
        <v>121</v>
      </c>
      <c r="BK503" s="10">
        <v>3.0000000000000001E-3</v>
      </c>
      <c r="BL503" s="10" t="s">
        <v>121</v>
      </c>
      <c r="BM503" s="10">
        <v>2E-3</v>
      </c>
      <c r="BN503" s="10">
        <v>0.06</v>
      </c>
      <c r="BO503" s="10">
        <v>7.0000000000000001E-3</v>
      </c>
      <c r="BP503" s="10">
        <v>61.439</v>
      </c>
      <c r="BQ503" s="10">
        <v>0.14399999999999999</v>
      </c>
      <c r="BR503" s="10">
        <v>4.0000000000000001E-3</v>
      </c>
      <c r="BS503" s="10">
        <v>1E-3</v>
      </c>
      <c r="BT503" s="10">
        <v>16.763999999999999</v>
      </c>
      <c r="BU503" s="10">
        <v>0.151</v>
      </c>
      <c r="BV503" s="10">
        <v>15.032</v>
      </c>
      <c r="BW503" s="10">
        <v>0.183</v>
      </c>
      <c r="BX503" s="10" t="s">
        <v>121</v>
      </c>
      <c r="BY503" s="10">
        <v>4.0000000000000001E-3</v>
      </c>
      <c r="BZ503" s="10">
        <v>2.7429999999999999</v>
      </c>
      <c r="CA503" s="10">
        <v>4.4999999999999998E-2</v>
      </c>
      <c r="CB503" s="10" t="s">
        <v>121</v>
      </c>
      <c r="CC503" s="10">
        <v>18.501000000000001</v>
      </c>
      <c r="CD503" s="10">
        <v>2.5000000000000001E-2</v>
      </c>
      <c r="CE503" s="10">
        <v>4.0000000000000001E-3</v>
      </c>
      <c r="CF503" s="10">
        <v>2E-3</v>
      </c>
      <c r="CG503" s="10">
        <v>1E-3</v>
      </c>
      <c r="CH503" s="10" t="s">
        <v>121</v>
      </c>
      <c r="CI503" s="10">
        <v>2E-3</v>
      </c>
      <c r="CJ503" s="10">
        <v>0.374</v>
      </c>
      <c r="CK503" s="10">
        <v>0.122</v>
      </c>
      <c r="CL503" s="10" t="s">
        <v>121</v>
      </c>
      <c r="CM503" s="10">
        <v>2E-3</v>
      </c>
      <c r="CN503" s="10">
        <v>5.0000000000000001E-3</v>
      </c>
      <c r="CO503" s="10">
        <v>1E-3</v>
      </c>
      <c r="CP503" s="10">
        <v>0.94299999999999995</v>
      </c>
      <c r="CQ503" s="10">
        <v>4.7E-2</v>
      </c>
      <c r="CR503" s="10" t="s">
        <v>121</v>
      </c>
      <c r="CS503" s="10">
        <v>2E-3</v>
      </c>
      <c r="CT503" s="10">
        <v>0.94</v>
      </c>
      <c r="CU503" s="10">
        <v>0.307</v>
      </c>
      <c r="CV503" s="10">
        <v>1.2E-2</v>
      </c>
      <c r="CW503" s="10">
        <v>1E-3</v>
      </c>
      <c r="CX503" s="10">
        <v>6.4000000000000001E-2</v>
      </c>
      <c r="CY503" s="10">
        <v>8.9999999999999993E-3</v>
      </c>
      <c r="CZ503" s="10" t="s">
        <v>121</v>
      </c>
      <c r="DA503" s="10">
        <v>2E-3</v>
      </c>
      <c r="DB503" s="10" t="s">
        <v>121</v>
      </c>
      <c r="DC503" s="10">
        <v>5.0000000000000001E-3</v>
      </c>
      <c r="DD503" s="10">
        <v>4.4999999999999998E-2</v>
      </c>
      <c r="DE503" s="10">
        <v>6.0000000000000001E-3</v>
      </c>
      <c r="DF503" s="10">
        <v>0.69699999999999995</v>
      </c>
      <c r="DG503" s="10">
        <v>7.0000000000000001E-3</v>
      </c>
      <c r="DH503" s="10">
        <v>4.0000000000000001E-3</v>
      </c>
      <c r="DI503" s="98">
        <v>1E-3</v>
      </c>
      <c r="DJ503" s="10">
        <v>0.11799999999999999</v>
      </c>
      <c r="DK503" s="10">
        <v>1E-3</v>
      </c>
      <c r="DL503" s="61" t="str">
        <f t="shared" si="10"/>
        <v xml:space="preserve">UTV </v>
      </c>
    </row>
    <row r="504" spans="1:132">
      <c r="A504" s="11">
        <v>44601</v>
      </c>
      <c r="B504" s="64" t="s">
        <v>1221</v>
      </c>
      <c r="C504" s="25" t="s">
        <v>1220</v>
      </c>
      <c r="D504" s="21">
        <v>11</v>
      </c>
      <c r="E504" s="2">
        <v>100</v>
      </c>
      <c r="F504" s="2">
        <v>89</v>
      </c>
      <c r="H504" s="3">
        <f>((F504)/(E504/100))</f>
        <v>89</v>
      </c>
      <c r="I504" s="4">
        <f>E504/F504</f>
        <v>1.1235955056179776</v>
      </c>
      <c r="J504" s="4" t="e">
        <f>100/G504</f>
        <v>#DIV/0!</v>
      </c>
      <c r="N504" s="37" t="e">
        <f>M504/(K504/100)</f>
        <v>#DIV/0!</v>
      </c>
      <c r="O504" s="37" t="e">
        <f>N504/J504</f>
        <v>#DIV/0!</v>
      </c>
      <c r="P504" s="5" t="e">
        <f>M504/(L504/100)</f>
        <v>#DIV/0!</v>
      </c>
      <c r="Q504" s="5" t="e">
        <f>P504*I504</f>
        <v>#DIV/0!</v>
      </c>
      <c r="R504" s="21">
        <v>56.706000000000003</v>
      </c>
      <c r="S504" s="21">
        <v>10.295999999999999</v>
      </c>
      <c r="T504" s="21">
        <v>66.753</v>
      </c>
      <c r="U504" s="15">
        <f>100-(T504-R504)/S504*100</f>
        <v>2.4184149184149533</v>
      </c>
      <c r="V504" s="21">
        <v>8.3140000000000001</v>
      </c>
      <c r="X504" s="2">
        <v>11.51</v>
      </c>
      <c r="Y504" s="2">
        <v>25</v>
      </c>
      <c r="Z504" s="21">
        <v>1573</v>
      </c>
      <c r="AB504" s="14">
        <f>((AE504-AC504)*(1000/AD504))*1000</f>
        <v>21921.730621465915</v>
      </c>
      <c r="AC504" s="21">
        <v>87.353999999999999</v>
      </c>
      <c r="AD504" s="21">
        <v>152.26900000000001</v>
      </c>
      <c r="AE504" s="21">
        <v>90.691999999999993</v>
      </c>
      <c r="AF504" s="7" t="e">
        <f>#REF!*0.8</f>
        <v>#REF!</v>
      </c>
      <c r="AG504" s="2">
        <v>113</v>
      </c>
      <c r="AH504" s="8">
        <f>((AG504)*(H504/100))</f>
        <v>100.57000000000001</v>
      </c>
      <c r="AI504" s="7">
        <f>AG504/AH504</f>
        <v>1.1235955056179774</v>
      </c>
      <c r="AJ504" s="6">
        <v>2.5640000000000001</v>
      </c>
      <c r="AK504" s="2">
        <v>1.169</v>
      </c>
      <c r="AM504" s="21">
        <v>1.91</v>
      </c>
      <c r="AN504" s="21">
        <v>0.92</v>
      </c>
      <c r="AO504" s="20" t="s">
        <v>1222</v>
      </c>
      <c r="AP504" s="10">
        <v>0.124</v>
      </c>
      <c r="AQ504" s="10">
        <v>2E-3</v>
      </c>
      <c r="AR504" s="10">
        <v>2.8000000000000001E-2</v>
      </c>
      <c r="AS504" s="10">
        <v>3.0000000000000001E-3</v>
      </c>
      <c r="AT504" s="10">
        <v>8.9999999999999993E-3</v>
      </c>
      <c r="AU504" s="10">
        <v>2E-3</v>
      </c>
      <c r="AV504" s="10">
        <v>1.7000000000000001E-2</v>
      </c>
      <c r="AW504" s="10">
        <v>2E-3</v>
      </c>
      <c r="AX504" s="10">
        <v>3.0000000000000001E-3</v>
      </c>
      <c r="AY504" s="10">
        <v>1E-3</v>
      </c>
      <c r="AZ504" s="10">
        <v>0.04</v>
      </c>
      <c r="BA504" s="10">
        <v>3.0000000000000001E-3</v>
      </c>
      <c r="BB504" s="10">
        <v>0.11799999999999999</v>
      </c>
      <c r="BC504" s="10">
        <v>3.0000000000000001E-3</v>
      </c>
      <c r="BD504" s="10">
        <v>4.42</v>
      </c>
      <c r="BE504" s="10">
        <v>3.3000000000000002E-2</v>
      </c>
      <c r="BF504" s="10" t="s">
        <v>121</v>
      </c>
      <c r="BG504" s="10">
        <v>7.0000000000000001E-3</v>
      </c>
      <c r="BH504" s="10">
        <v>2.8069999999999999</v>
      </c>
      <c r="BI504" s="10">
        <v>0.91500000000000004</v>
      </c>
      <c r="BJ504" s="10">
        <v>4.0000000000000001E-3</v>
      </c>
      <c r="BK504" s="10">
        <v>2E-3</v>
      </c>
      <c r="BL504" s="10" t="s">
        <v>121</v>
      </c>
      <c r="BM504" s="10">
        <v>2E-3</v>
      </c>
      <c r="BN504" s="10">
        <v>0.182</v>
      </c>
      <c r="BO504" s="10">
        <v>8.0000000000000002E-3</v>
      </c>
      <c r="BP504" s="10">
        <v>61.670999999999999</v>
      </c>
      <c r="BQ504" s="10">
        <v>0.14899999999999999</v>
      </c>
      <c r="BR504" s="10" t="s">
        <v>121</v>
      </c>
      <c r="BS504" s="10">
        <v>2E-3</v>
      </c>
      <c r="BT504" s="10">
        <v>13.545999999999999</v>
      </c>
      <c r="BU504" s="10">
        <v>0.13900000000000001</v>
      </c>
      <c r="BV504" s="10">
        <v>1.365</v>
      </c>
      <c r="BW504" s="10">
        <v>2.5999999999999999E-2</v>
      </c>
      <c r="BX504" s="10" t="s">
        <v>121</v>
      </c>
      <c r="BY504" s="10">
        <v>0.01</v>
      </c>
      <c r="BZ504" s="10">
        <v>0.92200000000000004</v>
      </c>
      <c r="CA504" s="10">
        <v>3.3000000000000002E-2</v>
      </c>
      <c r="CB504" s="10" t="s">
        <v>121</v>
      </c>
      <c r="CC504" s="10">
        <v>10.465999999999999</v>
      </c>
      <c r="CD504" s="10">
        <v>0.29499999999999998</v>
      </c>
      <c r="CE504" s="10">
        <v>8.9999999999999993E-3</v>
      </c>
      <c r="CF504" s="10">
        <v>3.0000000000000001E-3</v>
      </c>
      <c r="CG504" s="10">
        <v>1E-3</v>
      </c>
      <c r="CH504" s="10" t="s">
        <v>121</v>
      </c>
      <c r="CI504" s="10">
        <v>2E-3</v>
      </c>
      <c r="CJ504" s="10">
        <v>0.45200000000000001</v>
      </c>
      <c r="CK504" s="10">
        <v>7.2999999999999995E-2</v>
      </c>
      <c r="CL504" s="10" t="s">
        <v>121</v>
      </c>
      <c r="CM504" s="10">
        <v>2E-3</v>
      </c>
      <c r="CN504" s="10">
        <v>3.0000000000000001E-3</v>
      </c>
      <c r="CO504" s="10">
        <v>1E-3</v>
      </c>
      <c r="CP504" s="10">
        <v>1.7450000000000001</v>
      </c>
      <c r="CQ504" s="10">
        <v>0.04</v>
      </c>
      <c r="CR504" s="10" t="s">
        <v>121</v>
      </c>
      <c r="CS504" s="10">
        <v>2E-3</v>
      </c>
      <c r="CT504" s="10">
        <v>9.2059999999999995</v>
      </c>
      <c r="CU504" s="10">
        <v>0.32</v>
      </c>
      <c r="CV504" s="10">
        <v>2.8000000000000001E-2</v>
      </c>
      <c r="CW504" s="10">
        <v>1E-3</v>
      </c>
      <c r="CX504" s="10">
        <v>1.8069999999999999</v>
      </c>
      <c r="CY504" s="10">
        <v>2.5999999999999999E-2</v>
      </c>
      <c r="CZ504" s="10" t="s">
        <v>121</v>
      </c>
      <c r="DA504" s="10">
        <v>2E-3</v>
      </c>
      <c r="DB504" s="10">
        <v>3.4000000000000002E-2</v>
      </c>
      <c r="DC504" s="10">
        <v>8.0000000000000002E-3</v>
      </c>
      <c r="DD504" s="10" t="s">
        <v>121</v>
      </c>
      <c r="DE504" s="10">
        <v>1.0999999999999999E-2</v>
      </c>
      <c r="DF504" s="10">
        <v>1.1240000000000001</v>
      </c>
      <c r="DG504" s="10">
        <v>1.0999999999999999E-2</v>
      </c>
      <c r="DH504" s="10">
        <v>3.4000000000000002E-2</v>
      </c>
      <c r="DI504" s="98">
        <v>1E-3</v>
      </c>
      <c r="DJ504" s="10">
        <v>7.0000000000000001E-3</v>
      </c>
      <c r="DK504" s="10">
        <v>1E-3</v>
      </c>
      <c r="DL504" s="61" t="str">
        <f t="shared" si="10"/>
        <v>DK IIIW1 09.02.2022</v>
      </c>
      <c r="DM504" s="10">
        <v>6.7597907482028902E-2</v>
      </c>
      <c r="DN504" s="10">
        <v>-3.0289117925599299E-2</v>
      </c>
      <c r="DO504" s="10">
        <v>5.22347116382769E-2</v>
      </c>
      <c r="DP504" s="10">
        <v>5.2052136476479299E-2</v>
      </c>
      <c r="DQ504" s="10">
        <v>0.69960121174804801</v>
      </c>
      <c r="DR504" s="10">
        <v>0.81065364377252103</v>
      </c>
      <c r="DS504" s="10">
        <v>5.8547228155134398E-2</v>
      </c>
      <c r="DT504" s="10">
        <v>-8.2320468434514092E-3</v>
      </c>
      <c r="DU504" s="10">
        <v>1.3394751856545499E-2</v>
      </c>
      <c r="DV504" s="10">
        <v>0.145270454981313</v>
      </c>
      <c r="DW504" s="10">
        <v>-8.9468639761019902E-2</v>
      </c>
      <c r="DX504" s="10">
        <v>-2.9076609586170098E-3</v>
      </c>
      <c r="DY504" s="10">
        <v>-0.44605882945255898</v>
      </c>
      <c r="DZ504" s="10">
        <v>290.52008789849498</v>
      </c>
      <c r="EA504" s="10">
        <v>641.02427618511604</v>
      </c>
      <c r="EB504" s="10">
        <v>1.4014325553603499</v>
      </c>
    </row>
    <row r="505" spans="1:132">
      <c r="A505" s="11">
        <v>44601</v>
      </c>
      <c r="B505" s="64"/>
      <c r="C505" s="25" t="s">
        <v>124</v>
      </c>
      <c r="D505" s="21">
        <v>30</v>
      </c>
      <c r="E505" s="2">
        <v>100</v>
      </c>
      <c r="F505" s="2">
        <v>70</v>
      </c>
      <c r="H505" s="3">
        <f>((F505)/(E505/100))</f>
        <v>70</v>
      </c>
      <c r="I505" s="4">
        <f>E505/F505</f>
        <v>1.4285714285714286</v>
      </c>
      <c r="J505" s="4" t="e">
        <f>100/G505</f>
        <v>#DIV/0!</v>
      </c>
      <c r="N505" s="37" t="e">
        <f>M505/(K505/100)</f>
        <v>#DIV/0!</v>
      </c>
      <c r="O505" s="37" t="e">
        <f>N505/J505</f>
        <v>#DIV/0!</v>
      </c>
      <c r="P505" s="5" t="e">
        <f>M505/(L505/100)</f>
        <v>#DIV/0!</v>
      </c>
      <c r="Q505" s="5" t="e">
        <f>P505*I505</f>
        <v>#DIV/0!</v>
      </c>
      <c r="U505" s="15" t="e">
        <f>100-(T505-R505)/S505*100</f>
        <v>#DIV/0!</v>
      </c>
      <c r="V505" s="21">
        <v>3.05</v>
      </c>
      <c r="X505" s="2">
        <v>11.57</v>
      </c>
      <c r="Y505" s="2">
        <v>5.58</v>
      </c>
      <c r="Z505" s="21">
        <v>1071</v>
      </c>
      <c r="AB505" s="14" t="e">
        <f>((AE505-AC505)*(1000/AD505))*1000</f>
        <v>#DIV/0!</v>
      </c>
      <c r="AF505" s="7" t="e">
        <f>#REF!*0.8</f>
        <v>#REF!</v>
      </c>
      <c r="AG505" s="2">
        <v>143</v>
      </c>
      <c r="AH505" s="8">
        <f>((AG505)*(H505/100))</f>
        <v>100.1</v>
      </c>
      <c r="AI505" s="7">
        <f>AG505/AH505</f>
        <v>1.4285714285714286</v>
      </c>
      <c r="AJ505" s="6">
        <v>32.090000000000003</v>
      </c>
      <c r="AK505" s="2">
        <v>0.30099999999999999</v>
      </c>
      <c r="AO505" s="20" t="s">
        <v>1223</v>
      </c>
      <c r="AP505" s="10">
        <v>0.10199999999999999</v>
      </c>
      <c r="AQ505" s="10">
        <v>2E-3</v>
      </c>
      <c r="AR505" s="10">
        <v>7.0000000000000001E-3</v>
      </c>
      <c r="AS505" s="10">
        <v>3.0000000000000001E-3</v>
      </c>
      <c r="AT505" s="10">
        <v>1.7999999999999999E-2</v>
      </c>
      <c r="AU505" s="10">
        <v>2E-3</v>
      </c>
      <c r="AV505" s="10">
        <v>4.3999999999999997E-2</v>
      </c>
      <c r="AW505" s="10">
        <v>2E-3</v>
      </c>
      <c r="AX505" s="10">
        <v>7.0000000000000001E-3</v>
      </c>
      <c r="AY505" s="10">
        <v>1E-3</v>
      </c>
      <c r="AZ505" s="10">
        <v>0.03</v>
      </c>
      <c r="BA505" s="10">
        <v>3.0000000000000001E-3</v>
      </c>
      <c r="BB505" s="10">
        <v>0.69599999999999995</v>
      </c>
      <c r="BC505" s="10">
        <v>0.01</v>
      </c>
      <c r="BD505" s="10">
        <v>0.63500000000000001</v>
      </c>
      <c r="BE505" s="10">
        <v>1.2E-2</v>
      </c>
      <c r="BF505" s="10" t="s">
        <v>121</v>
      </c>
      <c r="BG505" s="10">
        <v>0.01</v>
      </c>
      <c r="BH505" s="10" t="s">
        <v>121</v>
      </c>
      <c r="BI505" s="10">
        <v>2.5430000000000001</v>
      </c>
      <c r="BJ505" s="10" t="s">
        <v>121</v>
      </c>
      <c r="BK505" s="10">
        <v>2E-3</v>
      </c>
      <c r="BL505" s="10" t="s">
        <v>121</v>
      </c>
      <c r="BM505" s="10">
        <v>2E-3</v>
      </c>
      <c r="BN505" s="10">
        <v>0.17699999999999999</v>
      </c>
      <c r="BO505" s="10">
        <v>8.9999999999999993E-3</v>
      </c>
      <c r="BP505" s="10">
        <v>58.040999999999997</v>
      </c>
      <c r="BQ505" s="10">
        <v>0.16700000000000001</v>
      </c>
      <c r="BR505" s="10" t="s">
        <v>121</v>
      </c>
      <c r="BS505" s="10">
        <v>2E-3</v>
      </c>
      <c r="BT505" s="10">
        <v>15.494</v>
      </c>
      <c r="BU505" s="10">
        <v>0.20100000000000001</v>
      </c>
      <c r="BV505" s="10">
        <v>15.486000000000001</v>
      </c>
      <c r="BW505" s="10">
        <v>0.29599999999999999</v>
      </c>
      <c r="BX505" s="10">
        <v>8.0000000000000002E-3</v>
      </c>
      <c r="BY505" s="10">
        <v>3.0000000000000001E-3</v>
      </c>
      <c r="BZ505" s="10">
        <v>0.39400000000000002</v>
      </c>
      <c r="CA505" s="10">
        <v>2.5999999999999999E-2</v>
      </c>
      <c r="CB505" s="10" t="s">
        <v>121</v>
      </c>
      <c r="CC505" s="10">
        <v>29.823</v>
      </c>
      <c r="CD505" s="10">
        <v>4.7E-2</v>
      </c>
      <c r="CE505" s="10">
        <v>5.0000000000000001E-3</v>
      </c>
      <c r="CF505" s="10">
        <v>2E-3</v>
      </c>
      <c r="CG505" s="10">
        <v>1E-3</v>
      </c>
      <c r="CH505" s="10" t="s">
        <v>121</v>
      </c>
      <c r="CI505" s="10">
        <v>2E-3</v>
      </c>
      <c r="CJ505" s="10">
        <v>0.316</v>
      </c>
      <c r="CK505" s="10">
        <v>0.127</v>
      </c>
      <c r="CL505" s="10" t="s">
        <v>121</v>
      </c>
      <c r="CM505" s="10">
        <v>2E-3</v>
      </c>
      <c r="CN505" s="10">
        <v>3.0000000000000001E-3</v>
      </c>
      <c r="CO505" s="10">
        <v>1E-3</v>
      </c>
      <c r="CP505" s="10">
        <v>0.72399999999999998</v>
      </c>
      <c r="CQ505" s="10">
        <v>4.8000000000000001E-2</v>
      </c>
      <c r="CR505" s="10" t="s">
        <v>121</v>
      </c>
      <c r="CS505" s="10">
        <v>2E-3</v>
      </c>
      <c r="CT505" s="10">
        <v>3.9580000000000002</v>
      </c>
      <c r="CU505" s="10">
        <v>0.38900000000000001</v>
      </c>
      <c r="CV505" s="10">
        <v>3.6999999999999998E-2</v>
      </c>
      <c r="CW505" s="10">
        <v>1E-3</v>
      </c>
      <c r="CX505" s="10">
        <v>1.458</v>
      </c>
      <c r="CY505" s="10">
        <v>2.4E-2</v>
      </c>
      <c r="CZ505" s="10" t="s">
        <v>121</v>
      </c>
      <c r="DA505" s="10">
        <v>2E-3</v>
      </c>
      <c r="DB505" s="10">
        <v>1.0999999999999999E-2</v>
      </c>
      <c r="DC505" s="10">
        <v>6.0000000000000001E-3</v>
      </c>
      <c r="DD505" s="10">
        <v>1.2E-2</v>
      </c>
      <c r="DE505" s="10">
        <v>6.0000000000000001E-3</v>
      </c>
      <c r="DF505" s="10">
        <v>0.70699999999999996</v>
      </c>
      <c r="DG505" s="10">
        <v>8.9999999999999993E-3</v>
      </c>
      <c r="DH505" s="10">
        <v>1.4E-2</v>
      </c>
      <c r="DI505" s="98">
        <v>1E-3</v>
      </c>
      <c r="DJ505" s="10">
        <v>4.3999999999999997E-2</v>
      </c>
      <c r="DK505" s="10">
        <v>1E-3</v>
      </c>
      <c r="DL505" s="61" t="str">
        <f t="shared" si="10"/>
        <v>ENE 2129 09.02.2022</v>
      </c>
    </row>
    <row r="506" spans="1:132">
      <c r="A506" s="11">
        <v>44601</v>
      </c>
      <c r="B506" s="64" t="s">
        <v>845</v>
      </c>
      <c r="C506" s="25" t="s">
        <v>119</v>
      </c>
      <c r="D506" s="21">
        <v>27</v>
      </c>
      <c r="E506" s="2">
        <v>100</v>
      </c>
      <c r="F506" s="2">
        <v>73</v>
      </c>
      <c r="H506" s="3">
        <f>((F506)/(E506/100))</f>
        <v>73</v>
      </c>
      <c r="I506" s="4">
        <f>E506/F506</f>
        <v>1.3698630136986301</v>
      </c>
      <c r="J506" s="4" t="e">
        <f>100/G506</f>
        <v>#DIV/0!</v>
      </c>
      <c r="N506" s="37" t="e">
        <f>M506/(K506/100)</f>
        <v>#DIV/0!</v>
      </c>
      <c r="O506" s="37" t="e">
        <f>N506/J506</f>
        <v>#DIV/0!</v>
      </c>
      <c r="P506" s="5" t="e">
        <f>M506/(L506/100)</f>
        <v>#DIV/0!</v>
      </c>
      <c r="Q506" s="5" t="e">
        <f>P506*I506</f>
        <v>#DIV/0!</v>
      </c>
      <c r="U506" s="15" t="e">
        <f>100-(T506-R506)/S506*100</f>
        <v>#DIV/0!</v>
      </c>
      <c r="V506" s="21">
        <v>0.94</v>
      </c>
      <c r="X506" s="2">
        <v>11.34</v>
      </c>
      <c r="Y506" s="2">
        <v>6.27</v>
      </c>
      <c r="Z506" s="21">
        <v>1271</v>
      </c>
      <c r="AB506" s="14" t="e">
        <f>((AE506-AC506)*(1000/AD506))*1000</f>
        <v>#DIV/0!</v>
      </c>
      <c r="AF506" s="7" t="e">
        <f>#REF!*0.8</f>
        <v>#REF!</v>
      </c>
      <c r="AG506" s="2">
        <v>127</v>
      </c>
      <c r="AH506" s="8">
        <f>((AG506)*(H506/100))</f>
        <v>92.71</v>
      </c>
      <c r="AI506" s="7">
        <f>AG506/AH506</f>
        <v>1.3698630136986303</v>
      </c>
      <c r="AJ506" s="6">
        <v>48.68</v>
      </c>
      <c r="AK506" s="2">
        <v>0.42499999999999999</v>
      </c>
      <c r="AO506" s="20" t="s">
        <v>1218</v>
      </c>
      <c r="AP506" s="10">
        <v>2E-3</v>
      </c>
      <c r="AQ506" s="10">
        <v>1E-3</v>
      </c>
      <c r="AR506" s="10" t="s">
        <v>121</v>
      </c>
      <c r="AS506" s="10">
        <v>5.0000000000000001E-3</v>
      </c>
      <c r="AT506" s="10" t="s">
        <v>121</v>
      </c>
      <c r="AU506" s="10">
        <v>4.0000000000000001E-3</v>
      </c>
      <c r="AV506" s="10" t="s">
        <v>121</v>
      </c>
      <c r="AW506" s="10">
        <v>3.0000000000000001E-3</v>
      </c>
      <c r="AX506" s="10" t="s">
        <v>121</v>
      </c>
      <c r="AY506" s="10">
        <v>2E-3</v>
      </c>
      <c r="AZ506" s="10">
        <v>1.4999999999999999E-2</v>
      </c>
      <c r="BA506" s="10">
        <v>3.0000000000000001E-3</v>
      </c>
      <c r="BB506" s="10">
        <v>1.7999999999999999E-2</v>
      </c>
      <c r="BC506" s="10">
        <v>3.0000000000000001E-3</v>
      </c>
      <c r="BD506" s="10">
        <v>0.32600000000000001</v>
      </c>
      <c r="BE506" s="10">
        <v>0.03</v>
      </c>
      <c r="BF506" s="10" t="s">
        <v>121</v>
      </c>
      <c r="BG506" s="10">
        <v>5.0000000000000001E-3</v>
      </c>
      <c r="BH506" s="10" t="s">
        <v>121</v>
      </c>
      <c r="BI506" s="10">
        <v>7.4740000000000002</v>
      </c>
      <c r="BJ506" s="10" t="s">
        <v>121</v>
      </c>
      <c r="BK506" s="10">
        <v>2E-3</v>
      </c>
      <c r="BL506" s="10" t="s">
        <v>121</v>
      </c>
      <c r="BM506" s="10">
        <v>2E-3</v>
      </c>
      <c r="BN506" s="10" t="s">
        <v>121</v>
      </c>
      <c r="BO506" s="10">
        <v>1.2999999999999999E-2</v>
      </c>
      <c r="BP506" s="10">
        <v>16.718</v>
      </c>
      <c r="BQ506" s="10">
        <v>0.39800000000000002</v>
      </c>
      <c r="BR506" s="10" t="s">
        <v>121</v>
      </c>
      <c r="BS506" s="10">
        <v>2E-3</v>
      </c>
      <c r="BT506" s="10">
        <v>6.3689999999999998</v>
      </c>
      <c r="BU506" s="10">
        <v>0.52600000000000002</v>
      </c>
      <c r="BV506" s="10">
        <v>13.863</v>
      </c>
      <c r="BW506" s="10">
        <v>0.79500000000000004</v>
      </c>
      <c r="BX506" s="10" t="s">
        <v>121</v>
      </c>
      <c r="BY506" s="10">
        <v>4.0000000000000001E-3</v>
      </c>
      <c r="BZ506" s="10">
        <v>28.448</v>
      </c>
      <c r="CA506" s="10">
        <v>1.8089999999999999</v>
      </c>
      <c r="CB506" s="10">
        <v>27.535</v>
      </c>
      <c r="CC506" s="10">
        <v>14.631</v>
      </c>
      <c r="CD506" s="10">
        <v>0.02</v>
      </c>
      <c r="CE506" s="10">
        <v>6.0000000000000001E-3</v>
      </c>
      <c r="CF506" s="10">
        <v>3.0000000000000001E-3</v>
      </c>
      <c r="CG506" s="10">
        <v>1E-3</v>
      </c>
      <c r="CH506" s="10" t="s">
        <v>121</v>
      </c>
      <c r="CI506" s="10">
        <v>2E-3</v>
      </c>
      <c r="CJ506" s="10">
        <v>0.91800000000000004</v>
      </c>
      <c r="CK506" s="10">
        <v>0.16500000000000001</v>
      </c>
      <c r="CL506" s="10" t="s">
        <v>121</v>
      </c>
      <c r="CM506" s="10">
        <v>2E-3</v>
      </c>
      <c r="CN506" s="10">
        <v>1.2E-2</v>
      </c>
      <c r="CO506" s="10">
        <v>1E-3</v>
      </c>
      <c r="CP506" s="10">
        <v>4.5410000000000004</v>
      </c>
      <c r="CQ506" s="10">
        <v>0.26100000000000001</v>
      </c>
      <c r="CR506" s="10" t="s">
        <v>121</v>
      </c>
      <c r="CS506" s="10">
        <v>2E-3</v>
      </c>
      <c r="CT506" s="10">
        <v>0.96499999999999997</v>
      </c>
      <c r="CU506" s="10">
        <v>0.36</v>
      </c>
      <c r="CV506" s="10">
        <v>2.7E-2</v>
      </c>
      <c r="CW506" s="10">
        <v>3.0000000000000001E-3</v>
      </c>
      <c r="CX506" s="10">
        <v>4.7E-2</v>
      </c>
      <c r="CY506" s="10">
        <v>8.9999999999999993E-3</v>
      </c>
      <c r="CZ506" s="10" t="s">
        <v>121</v>
      </c>
      <c r="DA506" s="10">
        <v>2E-3</v>
      </c>
      <c r="DB506" s="10" t="s">
        <v>121</v>
      </c>
      <c r="DC506" s="10">
        <v>4.0000000000000001E-3</v>
      </c>
      <c r="DD506" s="10">
        <v>1.0999999999999999E-2</v>
      </c>
      <c r="DE506" s="10">
        <v>5.0000000000000001E-3</v>
      </c>
      <c r="DF506" s="10">
        <v>0.11600000000000001</v>
      </c>
      <c r="DG506" s="10">
        <v>1.0999999999999999E-2</v>
      </c>
      <c r="DH506" s="10" t="s">
        <v>121</v>
      </c>
      <c r="DI506" s="98">
        <v>2E-3</v>
      </c>
      <c r="DJ506" s="10">
        <v>3.6999999999999998E-2</v>
      </c>
      <c r="DK506" s="10">
        <v>3.0000000000000001E-3</v>
      </c>
      <c r="DL506" s="61" t="str">
        <f t="shared" si="10"/>
        <v>VNE 1670 09.02.2022</v>
      </c>
    </row>
    <row r="507" spans="1:132">
      <c r="A507" s="11">
        <v>44601</v>
      </c>
      <c r="B507" s="64"/>
      <c r="C507" s="25" t="s">
        <v>117</v>
      </c>
      <c r="H507" s="3" t="e">
        <f>((F507)/(E507/100))</f>
        <v>#DIV/0!</v>
      </c>
      <c r="I507" s="4" t="e">
        <f>E507/F507</f>
        <v>#DIV/0!</v>
      </c>
      <c r="J507" s="4" t="e">
        <f>100/G507</f>
        <v>#DIV/0!</v>
      </c>
      <c r="N507" s="37" t="e">
        <f>M507/(K507/100)</f>
        <v>#DIV/0!</v>
      </c>
      <c r="O507" s="37" t="e">
        <f>N507/J507</f>
        <v>#DIV/0!</v>
      </c>
      <c r="P507" s="5" t="e">
        <f>M507/(L507/100)</f>
        <v>#DIV/0!</v>
      </c>
      <c r="Q507" s="5" t="e">
        <f>P507*I507</f>
        <v>#DIV/0!</v>
      </c>
      <c r="U507" s="15" t="e">
        <f>100-(T507-R507)/S507*100</f>
        <v>#DIV/0!</v>
      </c>
      <c r="X507" s="2">
        <v>11.72</v>
      </c>
      <c r="AB507" s="14" t="e">
        <f>((AE507-AC507)*(1000/AD507))*1000</f>
        <v>#DIV/0!</v>
      </c>
      <c r="AF507" s="7" t="e">
        <f>#REF!*0.8</f>
        <v>#REF!</v>
      </c>
      <c r="AH507" s="8" t="e">
        <f>((AG507)*(H507/100))</f>
        <v>#DIV/0!</v>
      </c>
      <c r="AI507" s="7" t="e">
        <f>AG507/AH507</f>
        <v>#DIV/0!</v>
      </c>
      <c r="AO507" s="20" t="s">
        <v>177</v>
      </c>
      <c r="AP507" s="10">
        <v>0.13800000000000001</v>
      </c>
      <c r="AQ507" s="10">
        <v>6.0000000000000001E-3</v>
      </c>
      <c r="AR507" s="10">
        <v>0.04</v>
      </c>
      <c r="AS507" s="10">
        <v>4.0000000000000001E-3</v>
      </c>
      <c r="AT507" s="10">
        <v>0.01</v>
      </c>
      <c r="AU507" s="10">
        <v>2E-3</v>
      </c>
      <c r="AV507" s="10">
        <v>2.1000000000000001E-2</v>
      </c>
      <c r="AW507" s="10">
        <v>2E-3</v>
      </c>
      <c r="AX507" s="10">
        <v>5.0000000000000001E-3</v>
      </c>
      <c r="AY507" s="10">
        <v>1E-3</v>
      </c>
      <c r="AZ507" s="10">
        <v>4.5999999999999999E-2</v>
      </c>
      <c r="BA507" s="10">
        <v>4.0000000000000001E-3</v>
      </c>
      <c r="BB507" s="10">
        <v>7.9000000000000001E-2</v>
      </c>
      <c r="BC507" s="10">
        <v>4.0000000000000001E-3</v>
      </c>
      <c r="BD507" s="10">
        <v>8.65</v>
      </c>
      <c r="BE507" s="10">
        <v>0.46600000000000003</v>
      </c>
      <c r="BF507" s="10" t="s">
        <v>121</v>
      </c>
      <c r="BG507" s="10">
        <v>4.0000000000000001E-3</v>
      </c>
      <c r="BH507" s="10">
        <v>3.4359999999999999</v>
      </c>
      <c r="BI507" s="10">
        <v>0.72899999999999998</v>
      </c>
      <c r="BJ507" s="10">
        <v>2.5000000000000001E-2</v>
      </c>
      <c r="BK507" s="10">
        <v>2E-3</v>
      </c>
      <c r="BL507" s="10" t="s">
        <v>121</v>
      </c>
      <c r="BM507" s="10">
        <v>2E-3</v>
      </c>
      <c r="BN507" s="10">
        <v>0.129</v>
      </c>
      <c r="BO507" s="10">
        <v>8.9999999999999993E-3</v>
      </c>
      <c r="BP507" s="10">
        <v>68.424999999999997</v>
      </c>
      <c r="BQ507" s="10">
        <v>0.152</v>
      </c>
      <c r="BR507" s="10" t="s">
        <v>121</v>
      </c>
      <c r="BS507" s="10">
        <v>2E-3</v>
      </c>
      <c r="BT507" s="10">
        <v>8.2249999999999996</v>
      </c>
      <c r="BU507" s="10">
        <v>0.36099999999999999</v>
      </c>
      <c r="BV507" s="10">
        <v>0.67200000000000004</v>
      </c>
      <c r="BW507" s="10">
        <v>9.5000000000000001E-2</v>
      </c>
      <c r="BX507" s="10" t="s">
        <v>121</v>
      </c>
      <c r="BY507" s="10">
        <v>1.2999999999999999E-2</v>
      </c>
      <c r="BZ507" s="10">
        <v>0.86499999999999999</v>
      </c>
      <c r="CA507" s="10">
        <v>4.8000000000000001E-2</v>
      </c>
      <c r="CB507" s="10" t="s">
        <v>121</v>
      </c>
      <c r="CC507" s="10">
        <v>6.1420000000000003</v>
      </c>
      <c r="CD507" s="10">
        <v>0.42699999999999999</v>
      </c>
      <c r="CE507" s="10">
        <v>2.5000000000000001E-2</v>
      </c>
      <c r="CF507" s="10">
        <v>3.0000000000000001E-3</v>
      </c>
      <c r="CG507" s="10">
        <v>1E-3</v>
      </c>
      <c r="CH507" s="10" t="s">
        <v>121</v>
      </c>
      <c r="CI507" s="10">
        <v>2E-3</v>
      </c>
      <c r="CJ507" s="10" t="s">
        <v>121</v>
      </c>
      <c r="CK507" s="10">
        <v>1.675</v>
      </c>
      <c r="CL507" s="10" t="s">
        <v>121</v>
      </c>
      <c r="CM507" s="10">
        <v>2E-3</v>
      </c>
      <c r="CN507" s="10">
        <v>5.0000000000000001E-3</v>
      </c>
      <c r="CO507" s="10">
        <v>1E-3</v>
      </c>
      <c r="CP507" s="10">
        <v>0.872</v>
      </c>
      <c r="CQ507" s="10">
        <v>6.7000000000000004E-2</v>
      </c>
      <c r="CR507" s="10" t="s">
        <v>121</v>
      </c>
      <c r="CS507" s="10">
        <v>2E-3</v>
      </c>
      <c r="CT507" s="10" t="s">
        <v>121</v>
      </c>
      <c r="CU507" s="10">
        <v>36.848999999999997</v>
      </c>
      <c r="CV507" s="10">
        <v>2.1000000000000001E-2</v>
      </c>
      <c r="CW507" s="10">
        <v>1E-3</v>
      </c>
      <c r="CX507" s="10">
        <v>0.57999999999999996</v>
      </c>
      <c r="CY507" s="10">
        <v>3.4000000000000002E-2</v>
      </c>
      <c r="CZ507" s="10" t="s">
        <v>121</v>
      </c>
      <c r="DA507" s="10">
        <v>2E-3</v>
      </c>
      <c r="DB507" s="10">
        <v>6.3E-2</v>
      </c>
      <c r="DC507" s="10">
        <v>7.0000000000000001E-3</v>
      </c>
      <c r="DD507" s="10" t="s">
        <v>121</v>
      </c>
      <c r="DE507" s="10">
        <v>1.7999999999999999E-2</v>
      </c>
      <c r="DF507" s="10">
        <v>1.679</v>
      </c>
      <c r="DG507" s="10">
        <v>7.2999999999999995E-2</v>
      </c>
      <c r="DH507" s="10">
        <v>5.1999999999999998E-2</v>
      </c>
      <c r="DI507" s="98">
        <v>2E-3</v>
      </c>
      <c r="DJ507" s="10">
        <v>8.9999999999999993E-3</v>
      </c>
      <c r="DK507" s="10">
        <v>1E-3</v>
      </c>
      <c r="DL507" s="61" t="str">
        <f t="shared" si="10"/>
        <v>DK III 2562 09.02.2022</v>
      </c>
      <c r="DM507" s="10">
        <v>0.142795888914654</v>
      </c>
      <c r="DN507" s="10">
        <v>-1.41626834539405E-2</v>
      </c>
      <c r="DO507" s="10">
        <v>-4.5775627885034798E-3</v>
      </c>
      <c r="DP507" s="10">
        <v>5.2943203350315202E-2</v>
      </c>
      <c r="DQ507" s="10">
        <v>0.52641299919579299</v>
      </c>
      <c r="DR507" s="10">
        <v>-0.206484424342842</v>
      </c>
      <c r="DS507" s="10">
        <v>5.2744699758307201E-2</v>
      </c>
      <c r="DT507" s="10">
        <v>-3.9129550466010798E-3</v>
      </c>
      <c r="DU507" s="10">
        <v>4.9749964743136896E-3</v>
      </c>
      <c r="DV507" s="10">
        <v>7.2726813303145704E-4</v>
      </c>
      <c r="DW507" s="10">
        <v>0.396163198233346</v>
      </c>
      <c r="DX507" s="10">
        <v>1.02024339763394E-2</v>
      </c>
      <c r="DY507" s="10">
        <v>-0.76735891679697399</v>
      </c>
      <c r="DZ507" s="10">
        <v>198.714588252509</v>
      </c>
      <c r="EA507" s="10">
        <v>282.94960429976197</v>
      </c>
      <c r="EB507" s="10">
        <v>0.34015615779498998</v>
      </c>
    </row>
    <row r="508" spans="1:132">
      <c r="A508" s="11">
        <v>44601</v>
      </c>
      <c r="B508" s="64" t="s">
        <v>208</v>
      </c>
      <c r="C508" s="25" t="s">
        <v>125</v>
      </c>
      <c r="D508" s="21">
        <v>25</v>
      </c>
      <c r="E508" s="2">
        <v>100</v>
      </c>
      <c r="F508" s="2">
        <v>75</v>
      </c>
      <c r="H508" s="3">
        <f>((F508)/(E508/100))</f>
        <v>75</v>
      </c>
      <c r="I508" s="4">
        <f>E508/F508</f>
        <v>1.3333333333333333</v>
      </c>
      <c r="J508" s="4" t="e">
        <f>100/G508</f>
        <v>#DIV/0!</v>
      </c>
      <c r="N508" s="37" t="e">
        <f>M508/(K508/100)</f>
        <v>#DIV/0!</v>
      </c>
      <c r="O508" s="37" t="e">
        <f>N508/J508</f>
        <v>#DIV/0!</v>
      </c>
      <c r="P508" s="5" t="e">
        <f>M508/(L508/100)</f>
        <v>#DIV/0!</v>
      </c>
      <c r="Q508" s="5" t="e">
        <f>P508*I508</f>
        <v>#DIV/0!</v>
      </c>
      <c r="U508" s="15" t="e">
        <f>100-(T508-R508)/S508*100</f>
        <v>#DIV/0!</v>
      </c>
      <c r="V508" s="21">
        <v>4.3499999999999996</v>
      </c>
      <c r="X508" s="2">
        <v>12.26</v>
      </c>
      <c r="Y508" s="2">
        <v>13.26</v>
      </c>
      <c r="Z508" s="21">
        <v>2585</v>
      </c>
      <c r="AB508" s="14" t="e">
        <f>((AE508-AC508)*(1000/AD508))*1000</f>
        <v>#DIV/0!</v>
      </c>
      <c r="AF508" s="7" t="e">
        <f>#REF!*0.8</f>
        <v>#REF!</v>
      </c>
      <c r="AG508" s="2">
        <v>133</v>
      </c>
      <c r="AH508" s="8">
        <f>((AG508)*(H508/100))</f>
        <v>99.75</v>
      </c>
      <c r="AI508" s="7">
        <f>AG508/AH508</f>
        <v>1.3333333333333333</v>
      </c>
      <c r="AJ508" s="6">
        <v>29.02</v>
      </c>
      <c r="AK508" s="2">
        <v>0.7</v>
      </c>
      <c r="AO508" s="20" t="s">
        <v>1224</v>
      </c>
      <c r="AP508" s="10">
        <v>0.373</v>
      </c>
      <c r="AQ508" s="10">
        <v>5.0000000000000001E-3</v>
      </c>
      <c r="AR508" s="10" t="s">
        <v>121</v>
      </c>
      <c r="AS508" s="10">
        <v>5.0000000000000001E-3</v>
      </c>
      <c r="AT508" s="10">
        <v>8.5999999999999993E-2</v>
      </c>
      <c r="AU508" s="10">
        <v>4.0000000000000001E-3</v>
      </c>
      <c r="AV508" s="10">
        <v>8.3000000000000004E-2</v>
      </c>
      <c r="AW508" s="10">
        <v>4.0000000000000001E-3</v>
      </c>
      <c r="AX508" s="10">
        <v>2.4E-2</v>
      </c>
      <c r="AY508" s="10">
        <v>2E-3</v>
      </c>
      <c r="AZ508" s="10">
        <v>7.0000000000000001E-3</v>
      </c>
      <c r="BA508" s="10">
        <v>2E-3</v>
      </c>
      <c r="BB508" s="10">
        <v>0.151</v>
      </c>
      <c r="BC508" s="10">
        <v>4.0000000000000001E-3</v>
      </c>
      <c r="BD508" s="10">
        <v>0.432</v>
      </c>
      <c r="BE508" s="10">
        <v>1.0999999999999999E-2</v>
      </c>
      <c r="BF508" s="10" t="s">
        <v>121</v>
      </c>
      <c r="BG508" s="10">
        <v>4.0000000000000001E-3</v>
      </c>
      <c r="BH508" s="10" t="s">
        <v>121</v>
      </c>
      <c r="BI508" s="10">
        <v>5.1109999999999998</v>
      </c>
      <c r="BJ508" s="10">
        <v>0.03</v>
      </c>
      <c r="BK508" s="10">
        <v>4.0000000000000001E-3</v>
      </c>
      <c r="BL508" s="10" t="s">
        <v>121</v>
      </c>
      <c r="BM508" s="10">
        <v>2E-3</v>
      </c>
      <c r="BN508" s="10" t="s">
        <v>121</v>
      </c>
      <c r="BO508" s="10">
        <v>1.4E-2</v>
      </c>
      <c r="BP508" s="10">
        <v>53.531999999999996</v>
      </c>
      <c r="BQ508" s="10">
        <v>0.246</v>
      </c>
      <c r="BR508" s="10" t="s">
        <v>121</v>
      </c>
      <c r="BS508" s="10">
        <v>3.0000000000000001E-3</v>
      </c>
      <c r="BT508" s="10">
        <v>1.046</v>
      </c>
      <c r="BU508" s="10">
        <v>5.3999999999999999E-2</v>
      </c>
      <c r="BV508" s="10">
        <v>20.478000000000002</v>
      </c>
      <c r="BW508" s="10">
        <v>0.26400000000000001</v>
      </c>
      <c r="BX508" s="10" t="s">
        <v>121</v>
      </c>
      <c r="BY508" s="10">
        <v>5.0000000000000001E-3</v>
      </c>
      <c r="BZ508" s="10">
        <v>3.5049999999999999</v>
      </c>
      <c r="CA508" s="10">
        <v>6.2E-2</v>
      </c>
      <c r="CB508" s="10" t="s">
        <v>121</v>
      </c>
      <c r="CC508" s="10">
        <v>20.661000000000001</v>
      </c>
      <c r="CD508" s="10" t="s">
        <v>121</v>
      </c>
      <c r="CE508" s="10">
        <v>0.01</v>
      </c>
      <c r="CF508" s="10">
        <v>2E-3</v>
      </c>
      <c r="CG508" s="10">
        <v>1E-3</v>
      </c>
      <c r="CH508" s="10" t="s">
        <v>121</v>
      </c>
      <c r="CI508" s="10">
        <v>2E-3</v>
      </c>
      <c r="CJ508" s="10" t="s">
        <v>121</v>
      </c>
      <c r="CK508" s="10">
        <v>0.34200000000000003</v>
      </c>
      <c r="CL508" s="10" t="s">
        <v>121</v>
      </c>
      <c r="CM508" s="10">
        <v>2E-3</v>
      </c>
      <c r="CN508" s="10">
        <v>0.01</v>
      </c>
      <c r="CO508" s="10">
        <v>1E-3</v>
      </c>
      <c r="CP508" s="10">
        <v>2.9580000000000002</v>
      </c>
      <c r="CQ508" s="10">
        <v>8.6999999999999994E-2</v>
      </c>
      <c r="CR508" s="10" t="s">
        <v>121</v>
      </c>
      <c r="CS508" s="10">
        <v>2E-3</v>
      </c>
      <c r="CT508" s="10">
        <v>1.2649999999999999</v>
      </c>
      <c r="CU508" s="10">
        <v>0.38600000000000001</v>
      </c>
      <c r="CV508" s="10">
        <v>6.0000000000000001E-3</v>
      </c>
      <c r="CW508" s="10">
        <v>1E-3</v>
      </c>
      <c r="CX508" s="10">
        <v>6.8000000000000005E-2</v>
      </c>
      <c r="CY508" s="10">
        <v>7.0000000000000001E-3</v>
      </c>
      <c r="CZ508" s="10" t="s">
        <v>121</v>
      </c>
      <c r="DA508" s="10">
        <v>3.0000000000000001E-3</v>
      </c>
      <c r="DB508" s="10" t="s">
        <v>121</v>
      </c>
      <c r="DC508" s="10">
        <v>4.0000000000000001E-3</v>
      </c>
      <c r="DD508" s="10">
        <v>4.8000000000000001E-2</v>
      </c>
      <c r="DE508" s="10">
        <v>1.0999999999999999E-2</v>
      </c>
      <c r="DF508" s="10">
        <v>1.7090000000000001</v>
      </c>
      <c r="DG508" s="10">
        <v>1.7000000000000001E-2</v>
      </c>
      <c r="DH508" s="10">
        <v>4.0000000000000001E-3</v>
      </c>
      <c r="DI508" s="98">
        <v>1E-3</v>
      </c>
      <c r="DJ508" s="10">
        <v>0.16300000000000001</v>
      </c>
      <c r="DK508" s="10">
        <v>2E-3</v>
      </c>
      <c r="DL508" s="61" t="str">
        <f t="shared" si="10"/>
        <v>NL 689393 10.02.2022</v>
      </c>
    </row>
    <row r="509" spans="1:132">
      <c r="A509" s="11">
        <v>44601</v>
      </c>
      <c r="B509" s="64" t="s">
        <v>1225</v>
      </c>
      <c r="C509" s="25" t="s">
        <v>837</v>
      </c>
      <c r="H509" s="3" t="e">
        <f>((F509)/(E509/100))</f>
        <v>#DIV/0!</v>
      </c>
      <c r="I509" s="4" t="e">
        <f>E509/F509</f>
        <v>#DIV/0!</v>
      </c>
      <c r="J509" s="4" t="e">
        <f>100/G509</f>
        <v>#DIV/0!</v>
      </c>
      <c r="N509" s="37" t="e">
        <f>M509/(K509/100)</f>
        <v>#DIV/0!</v>
      </c>
      <c r="O509" s="37" t="e">
        <f>N509/J509</f>
        <v>#DIV/0!</v>
      </c>
      <c r="P509" s="5" t="e">
        <f>M509/(L509/100)</f>
        <v>#DIV/0!</v>
      </c>
      <c r="Q509" s="5" t="e">
        <f>P509*I509</f>
        <v>#DIV/0!</v>
      </c>
      <c r="U509" s="15" t="e">
        <f>100-(T509-R509)/S509*100</f>
        <v>#DIV/0!</v>
      </c>
      <c r="AB509" s="14" t="e">
        <f>((AE509-AC509)*(1000/AD509))*1000</f>
        <v>#DIV/0!</v>
      </c>
      <c r="AF509" s="7" t="e">
        <f>#REF!*0.8</f>
        <v>#REF!</v>
      </c>
      <c r="AH509" s="8" t="e">
        <f>((AG509)*(H509/100))</f>
        <v>#DIV/0!</v>
      </c>
      <c r="AI509" s="7" t="e">
        <f>AG509/AH509</f>
        <v>#DIV/0!</v>
      </c>
      <c r="AO509" s="20" t="s">
        <v>1226</v>
      </c>
      <c r="DI509" s="99"/>
      <c r="DL509" s="61">
        <f t="shared" si="10"/>
        <v>0</v>
      </c>
    </row>
    <row r="510" spans="1:132">
      <c r="A510" s="11">
        <v>44601</v>
      </c>
      <c r="B510" s="64" t="s">
        <v>1228</v>
      </c>
      <c r="C510" s="25" t="s">
        <v>747</v>
      </c>
      <c r="H510" s="3" t="e">
        <f>((F510)/(E510/100))</f>
        <v>#DIV/0!</v>
      </c>
      <c r="I510" s="4" t="e">
        <f>E510/F510</f>
        <v>#DIV/0!</v>
      </c>
      <c r="J510" s="4" t="e">
        <f>100/G510</f>
        <v>#DIV/0!</v>
      </c>
      <c r="N510" s="37" t="e">
        <f>M510/(K510/100)</f>
        <v>#DIV/0!</v>
      </c>
      <c r="O510" s="37" t="e">
        <f>N510/J510</f>
        <v>#DIV/0!</v>
      </c>
      <c r="P510" s="5" t="e">
        <f>M510/(L510/100)</f>
        <v>#DIV/0!</v>
      </c>
      <c r="Q510" s="5" t="e">
        <f>P510*I510</f>
        <v>#DIV/0!</v>
      </c>
      <c r="U510" s="15" t="e">
        <f>100-(T510-R510)/S510*100</f>
        <v>#DIV/0!</v>
      </c>
      <c r="AB510" s="14" t="e">
        <f>((AE510-AC510)*(1000/AD510))*1000</f>
        <v>#DIV/0!</v>
      </c>
      <c r="AF510" s="7" t="e">
        <f>#REF!*0.8</f>
        <v>#REF!</v>
      </c>
      <c r="AH510" s="8" t="e">
        <f>((AG510)*(H510/100))</f>
        <v>#DIV/0!</v>
      </c>
      <c r="AI510" s="7" t="e">
        <f>AG510/AH510</f>
        <v>#DIV/0!</v>
      </c>
      <c r="AO510" s="20" t="s">
        <v>1227</v>
      </c>
      <c r="AP510" s="10">
        <v>0.129</v>
      </c>
      <c r="AQ510" s="10">
        <v>8.0000000000000002E-3</v>
      </c>
      <c r="AR510" s="10">
        <v>5.6000000000000001E-2</v>
      </c>
      <c r="AS510" s="10">
        <v>5.0000000000000001E-3</v>
      </c>
      <c r="AT510" s="10">
        <v>2.1000000000000001E-2</v>
      </c>
      <c r="AU510" s="10">
        <v>3.0000000000000001E-3</v>
      </c>
      <c r="AV510" s="10">
        <v>2.4E-2</v>
      </c>
      <c r="AW510" s="10">
        <v>2E-3</v>
      </c>
      <c r="AX510" s="10">
        <v>3.0000000000000001E-3</v>
      </c>
      <c r="AY510" s="10">
        <v>1E-3</v>
      </c>
      <c r="AZ510" s="10">
        <v>5.6000000000000001E-2</v>
      </c>
      <c r="BA510" s="10">
        <v>5.0000000000000001E-3</v>
      </c>
      <c r="BB510" s="10">
        <v>9.2999999999999999E-2</v>
      </c>
      <c r="BC510" s="10">
        <v>7.0000000000000001E-3</v>
      </c>
      <c r="BD510" s="10">
        <v>8.6720000000000006</v>
      </c>
      <c r="BE510" s="10">
        <v>0.67300000000000004</v>
      </c>
      <c r="BF510" s="10" t="s">
        <v>121</v>
      </c>
      <c r="BG510" s="10">
        <v>0.01</v>
      </c>
      <c r="BH510" s="10">
        <v>3.6419999999999999</v>
      </c>
      <c r="BI510" s="10">
        <v>0.90500000000000003</v>
      </c>
      <c r="BJ510" s="10">
        <v>6.0000000000000001E-3</v>
      </c>
      <c r="BK510" s="10">
        <v>2E-3</v>
      </c>
      <c r="BL510" s="10" t="s">
        <v>121</v>
      </c>
      <c r="BM510" s="10">
        <v>2E-3</v>
      </c>
      <c r="BN510" s="10">
        <v>0.34599999999999997</v>
      </c>
      <c r="BO510" s="10">
        <v>0.02</v>
      </c>
      <c r="BP510" s="10">
        <v>72.471999999999994</v>
      </c>
      <c r="BQ510" s="10">
        <v>0.13100000000000001</v>
      </c>
      <c r="BR510" s="10" t="s">
        <v>121</v>
      </c>
      <c r="BS510" s="10">
        <v>2E-3</v>
      </c>
      <c r="BT510" s="10">
        <v>8.7240000000000002</v>
      </c>
      <c r="BU510" s="10">
        <v>0.56599999999999995</v>
      </c>
      <c r="BV510" s="10">
        <v>0.89300000000000002</v>
      </c>
      <c r="BW510" s="10">
        <v>0.124</v>
      </c>
      <c r="BX510" s="10" t="s">
        <v>121</v>
      </c>
      <c r="BY510" s="10">
        <v>1.4E-2</v>
      </c>
      <c r="BZ510" s="10">
        <v>0.85899999999999999</v>
      </c>
      <c r="CA510" s="10">
        <v>6.0999999999999999E-2</v>
      </c>
      <c r="CB510" s="10" t="s">
        <v>121</v>
      </c>
      <c r="CC510" s="10">
        <v>8.8819999999999997</v>
      </c>
      <c r="CD510" s="10">
        <v>0.41799999999999998</v>
      </c>
      <c r="CE510" s="10">
        <v>3.4000000000000002E-2</v>
      </c>
      <c r="CF510" s="10">
        <v>3.0000000000000001E-3</v>
      </c>
      <c r="CG510" s="10">
        <v>1E-3</v>
      </c>
      <c r="CH510" s="10">
        <v>2E-3</v>
      </c>
      <c r="CI510" s="10">
        <v>1E-3</v>
      </c>
      <c r="CJ510" s="10" t="s">
        <v>121</v>
      </c>
      <c r="CK510" s="10">
        <v>2.0369999999999999</v>
      </c>
      <c r="CL510" s="10" t="s">
        <v>121</v>
      </c>
      <c r="CM510" s="10">
        <v>2E-3</v>
      </c>
      <c r="CN510" s="10">
        <v>5.0000000000000001E-3</v>
      </c>
      <c r="CO510" s="10">
        <v>1E-3</v>
      </c>
      <c r="CP510" s="10">
        <v>1.1060000000000001</v>
      </c>
      <c r="CQ510" s="10">
        <v>9.9000000000000005E-2</v>
      </c>
      <c r="CR510" s="10" t="s">
        <v>121</v>
      </c>
      <c r="CS510" s="10">
        <v>2E-3</v>
      </c>
      <c r="CT510" s="10" t="s">
        <v>121</v>
      </c>
      <c r="CU510" s="10">
        <v>41.037999999999997</v>
      </c>
      <c r="CV510" s="10">
        <v>1.7999999999999999E-2</v>
      </c>
      <c r="CW510" s="10">
        <v>1E-3</v>
      </c>
      <c r="CX510" s="10">
        <v>0.63</v>
      </c>
      <c r="CY510" s="10">
        <v>0.05</v>
      </c>
      <c r="CZ510" s="10" t="s">
        <v>121</v>
      </c>
      <c r="DA510" s="10">
        <v>2E-3</v>
      </c>
      <c r="DB510" s="10">
        <v>6.9000000000000006E-2</v>
      </c>
      <c r="DC510" s="10">
        <v>8.0000000000000002E-3</v>
      </c>
      <c r="DD510" s="10" t="s">
        <v>121</v>
      </c>
      <c r="DE510" s="10">
        <v>1.4999999999999999E-2</v>
      </c>
      <c r="DF510" s="10">
        <v>1.647</v>
      </c>
      <c r="DG510" s="10">
        <v>0.109</v>
      </c>
      <c r="DH510" s="10">
        <v>6.6000000000000003E-2</v>
      </c>
      <c r="DI510" s="98">
        <v>4.0000000000000001E-3</v>
      </c>
      <c r="DJ510" s="10">
        <v>1.6E-2</v>
      </c>
      <c r="DK510" s="10">
        <v>1E-3</v>
      </c>
      <c r="DL510" s="61" t="str">
        <f t="shared" si="10"/>
        <v>DK III ENE 2562 10.02.2022</v>
      </c>
      <c r="DM510" s="10">
        <v>0.52851736939510396</v>
      </c>
      <c r="DN510" s="10">
        <v>-2.9079062014696301E-3</v>
      </c>
      <c r="DO510" s="10">
        <v>-4.9564889282703002E-3</v>
      </c>
      <c r="DP510" s="10">
        <v>3.19214223516689E-2</v>
      </c>
      <c r="DQ510" s="10">
        <v>0.61913602174662197</v>
      </c>
      <c r="DR510" s="10">
        <v>-0.157965704657485</v>
      </c>
      <c r="DS510" s="10">
        <v>-2.7518881248717899E-2</v>
      </c>
      <c r="DT510" s="10">
        <v>-3.40462338161222E-3</v>
      </c>
      <c r="DU510" s="10">
        <v>1.28151243913291E-2</v>
      </c>
      <c r="DV510" s="10">
        <v>-1.86573917399592E-2</v>
      </c>
      <c r="DW510" s="10">
        <v>0.46863156406862699</v>
      </c>
      <c r="DX510" s="10">
        <v>5.2910866337956804E-3</v>
      </c>
      <c r="DY510" s="10">
        <v>-0.67560856500329802</v>
      </c>
      <c r="DZ510" s="10">
        <v>180.835443699633</v>
      </c>
      <c r="EA510" s="10">
        <v>262.1315342771</v>
      </c>
      <c r="EB510" s="10">
        <v>0.36418723150959498</v>
      </c>
    </row>
    <row r="511" spans="1:132">
      <c r="A511" s="11">
        <v>44602</v>
      </c>
      <c r="B511" s="64" t="s">
        <v>1229</v>
      </c>
      <c r="C511" s="25" t="s">
        <v>125</v>
      </c>
      <c r="D511" s="21">
        <v>34</v>
      </c>
      <c r="E511" s="2">
        <v>100</v>
      </c>
      <c r="F511" s="2">
        <v>66</v>
      </c>
      <c r="H511" s="3">
        <f>((F511)/(E511/100))</f>
        <v>66</v>
      </c>
      <c r="I511" s="4">
        <f>E511/F511</f>
        <v>1.5151515151515151</v>
      </c>
      <c r="J511" s="4" t="e">
        <f>100/G511</f>
        <v>#DIV/0!</v>
      </c>
      <c r="N511" s="37" t="e">
        <f>M511/(K511/100)</f>
        <v>#DIV/0!</v>
      </c>
      <c r="O511" s="37" t="e">
        <f>N511/J511</f>
        <v>#DIV/0!</v>
      </c>
      <c r="P511" s="5" t="e">
        <f>M511/(L511/100)</f>
        <v>#DIV/0!</v>
      </c>
      <c r="Q511" s="5" t="e">
        <f>P511*I511</f>
        <v>#DIV/0!</v>
      </c>
      <c r="U511" s="15" t="e">
        <f>100-(T511-R511)/S511*100</f>
        <v>#DIV/0!</v>
      </c>
      <c r="V511" s="21">
        <v>2.569</v>
      </c>
      <c r="X511" s="2">
        <v>11.36</v>
      </c>
      <c r="Y511" s="2">
        <v>6.55</v>
      </c>
      <c r="Z511" s="21">
        <v>1902</v>
      </c>
      <c r="AB511" s="14" t="e">
        <f>((AE511-AC511)*(1000/AD511))*1000</f>
        <v>#DIV/0!</v>
      </c>
      <c r="AF511" s="7" t="e">
        <f>#REF!*0.8</f>
        <v>#REF!</v>
      </c>
      <c r="AG511" s="2">
        <v>152</v>
      </c>
      <c r="AH511" s="8">
        <f>((AG511)*(H511/100))</f>
        <v>100.32000000000001</v>
      </c>
      <c r="AI511" s="7">
        <f>AG511/AH511</f>
        <v>1.5151515151515151</v>
      </c>
      <c r="AJ511" s="6">
        <v>24.64</v>
      </c>
      <c r="AK511" s="2">
        <v>0.52600000000000002</v>
      </c>
      <c r="AO511" s="20" t="s">
        <v>1231</v>
      </c>
      <c r="DI511" s="99"/>
      <c r="DL511" s="61">
        <f t="shared" si="10"/>
        <v>0</v>
      </c>
    </row>
    <row r="512" spans="1:132">
      <c r="A512" s="11">
        <v>44602</v>
      </c>
      <c r="B512" s="64"/>
      <c r="C512" s="25" t="s">
        <v>727</v>
      </c>
      <c r="H512" s="3" t="e">
        <f>((F512)/(E512/100))</f>
        <v>#DIV/0!</v>
      </c>
      <c r="I512" s="4" t="e">
        <f>E512/F512</f>
        <v>#DIV/0!</v>
      </c>
      <c r="J512" s="4" t="e">
        <f>100/G512</f>
        <v>#DIV/0!</v>
      </c>
      <c r="N512" s="37" t="e">
        <f>M512/(K512/100)</f>
        <v>#DIV/0!</v>
      </c>
      <c r="O512" s="37" t="e">
        <f>N512/J512</f>
        <v>#DIV/0!</v>
      </c>
      <c r="P512" s="5" t="e">
        <f>M512/(L512/100)</f>
        <v>#DIV/0!</v>
      </c>
      <c r="Q512" s="5" t="e">
        <f>P512*I512</f>
        <v>#DIV/0!</v>
      </c>
      <c r="U512" s="15" t="e">
        <f>100-(T512-R512)/S512*100</f>
        <v>#DIV/0!</v>
      </c>
      <c r="AB512" s="14" t="e">
        <f>((AE512-AC512)*(1000/AD512))*1000</f>
        <v>#DIV/0!</v>
      </c>
      <c r="AF512" s="7" t="e">
        <f>#REF!*0.8</f>
        <v>#REF!</v>
      </c>
      <c r="AH512" s="8" t="e">
        <f>((AG512)*(H512/100))</f>
        <v>#DIV/0!</v>
      </c>
      <c r="AI512" s="7" t="e">
        <f>AG512/AH512</f>
        <v>#DIV/0!</v>
      </c>
      <c r="AO512" s="20" t="s">
        <v>1230</v>
      </c>
      <c r="AP512" s="10">
        <v>0.06</v>
      </c>
      <c r="AQ512" s="10">
        <v>2E-3</v>
      </c>
      <c r="AR512" s="10">
        <v>9.6000000000000002E-2</v>
      </c>
      <c r="AS512" s="10">
        <v>4.0000000000000001E-3</v>
      </c>
      <c r="AT512" s="10">
        <v>0.01</v>
      </c>
      <c r="AU512" s="10">
        <v>2E-3</v>
      </c>
      <c r="AV512" s="10">
        <v>1.7999999999999999E-2</v>
      </c>
      <c r="AW512" s="10">
        <v>2E-3</v>
      </c>
      <c r="AX512" s="10" t="s">
        <v>121</v>
      </c>
      <c r="AY512" s="10">
        <v>2E-3</v>
      </c>
      <c r="AZ512" s="10">
        <v>4.7E-2</v>
      </c>
      <c r="BA512" s="10">
        <v>3.0000000000000001E-3</v>
      </c>
      <c r="BB512" s="10">
        <v>0.20499999999999999</v>
      </c>
      <c r="BC512" s="10">
        <v>4.0000000000000001E-3</v>
      </c>
      <c r="BD512" s="10">
        <v>4.0620000000000003</v>
      </c>
      <c r="BE512" s="10">
        <v>3.5999999999999997E-2</v>
      </c>
      <c r="BF512" s="10" t="s">
        <v>121</v>
      </c>
      <c r="BG512" s="10">
        <v>4.0000000000000001E-3</v>
      </c>
      <c r="BH512" s="10" t="s">
        <v>121</v>
      </c>
      <c r="BI512" s="10">
        <v>1.038</v>
      </c>
      <c r="BJ512" s="10" t="s">
        <v>121</v>
      </c>
      <c r="BK512" s="10">
        <v>2E-3</v>
      </c>
      <c r="BL512" s="10">
        <v>2E-3</v>
      </c>
      <c r="BM512" s="10">
        <v>1E-3</v>
      </c>
      <c r="BN512" s="10">
        <v>2.984</v>
      </c>
      <c r="BO512" s="10">
        <v>4.2000000000000003E-2</v>
      </c>
      <c r="BP512" s="10">
        <v>70.078999999999994</v>
      </c>
      <c r="BQ512" s="10">
        <v>0.14599999999999999</v>
      </c>
      <c r="BR512" s="10">
        <v>2E-3</v>
      </c>
      <c r="BS512" s="10">
        <v>1E-3</v>
      </c>
      <c r="BT512" s="10">
        <v>11.555999999999999</v>
      </c>
      <c r="BU512" s="10">
        <v>0.127</v>
      </c>
      <c r="BV512" s="10">
        <v>1.2490000000000001</v>
      </c>
      <c r="BW512" s="10">
        <v>2.5999999999999999E-2</v>
      </c>
      <c r="BX512" s="10">
        <v>1.7000000000000001E-2</v>
      </c>
      <c r="BY512" s="10">
        <v>7.0000000000000001E-3</v>
      </c>
      <c r="BZ512" s="10">
        <v>0.49299999999999999</v>
      </c>
      <c r="CA512" s="10">
        <v>2.5999999999999999E-2</v>
      </c>
      <c r="CB512" s="10" t="s">
        <v>121</v>
      </c>
      <c r="CC512" s="10">
        <v>9.6039999999999992</v>
      </c>
      <c r="CD512" s="10">
        <v>0.14499999999999999</v>
      </c>
      <c r="CE512" s="10">
        <v>8.0000000000000002E-3</v>
      </c>
      <c r="CF512" s="10">
        <v>2E-3</v>
      </c>
      <c r="CG512" s="10">
        <v>1E-3</v>
      </c>
      <c r="CH512" s="10">
        <v>2E-3</v>
      </c>
      <c r="CI512" s="10">
        <v>1E-3</v>
      </c>
      <c r="CJ512" s="10">
        <v>0.64100000000000001</v>
      </c>
      <c r="CK512" s="10">
        <v>7.4999999999999997E-2</v>
      </c>
      <c r="CL512" s="10" t="s">
        <v>121</v>
      </c>
      <c r="CM512" s="10">
        <v>2E-3</v>
      </c>
      <c r="CN512" s="10">
        <v>2E-3</v>
      </c>
      <c r="CO512" s="10">
        <v>1E-3</v>
      </c>
      <c r="CP512" s="10">
        <v>1.3460000000000001</v>
      </c>
      <c r="CQ512" s="10">
        <v>3.6999999999999998E-2</v>
      </c>
      <c r="CR512" s="10" t="s">
        <v>121</v>
      </c>
      <c r="CS512" s="10">
        <v>2E-3</v>
      </c>
      <c r="CT512" s="10">
        <v>3.5569999999999999</v>
      </c>
      <c r="CU512" s="10">
        <v>0.245</v>
      </c>
      <c r="CV512" s="10">
        <v>5.8000000000000003E-2</v>
      </c>
      <c r="CW512" s="10">
        <v>1E-3</v>
      </c>
      <c r="CX512" s="10">
        <v>1.17</v>
      </c>
      <c r="CY512" s="10">
        <v>2.5999999999999999E-2</v>
      </c>
      <c r="CZ512" s="10" t="s">
        <v>121</v>
      </c>
      <c r="DA512" s="10">
        <v>2E-3</v>
      </c>
      <c r="DB512" s="10">
        <v>1.7999999999999999E-2</v>
      </c>
      <c r="DC512" s="10">
        <v>8.9999999999999993E-3</v>
      </c>
      <c r="DD512" s="10" t="s">
        <v>121</v>
      </c>
      <c r="DE512" s="10">
        <v>1.2999999999999999E-2</v>
      </c>
      <c r="DF512" s="10">
        <v>1.1279999999999999</v>
      </c>
      <c r="DG512" s="10">
        <v>1.2E-2</v>
      </c>
      <c r="DH512" s="10">
        <v>1.4E-2</v>
      </c>
      <c r="DI512" s="98">
        <v>1E-3</v>
      </c>
      <c r="DJ512" s="10">
        <v>5.0000000000000001E-3</v>
      </c>
      <c r="DK512" s="10">
        <v>1E-3</v>
      </c>
      <c r="DL512" s="61" t="str">
        <f t="shared" si="10"/>
        <v>DK II ENE 2624 10.02.2022</v>
      </c>
      <c r="DM512" s="10">
        <v>0.212479293549756</v>
      </c>
      <c r="DN512" s="10">
        <v>-3.7617608277767298E-3</v>
      </c>
      <c r="DO512" s="10">
        <v>4.0634555266528902E-3</v>
      </c>
      <c r="DP512" s="10">
        <v>1.5393229804377601E-2</v>
      </c>
      <c r="DQ512" s="10">
        <v>0.20500106667762699</v>
      </c>
      <c r="DR512" s="10">
        <v>-7.5207577473933807E-2</v>
      </c>
      <c r="DS512" s="10">
        <v>1.5027347680004801E-2</v>
      </c>
      <c r="DT512" s="10">
        <v>-2.3300464560079598E-3</v>
      </c>
      <c r="DU512" s="10">
        <v>3.6205874230042998E-2</v>
      </c>
      <c r="DV512" s="10">
        <v>5.7474322579268104E-3</v>
      </c>
      <c r="DW512" s="10">
        <v>0.13544656803140201</v>
      </c>
      <c r="DX512" s="10">
        <v>1.4846661705249399E-2</v>
      </c>
      <c r="DY512" s="10">
        <v>-3.7575686076402597E-2</v>
      </c>
      <c r="DZ512" s="10">
        <v>110.261162916614</v>
      </c>
      <c r="EA512" s="10">
        <v>59.774569461100803</v>
      </c>
      <c r="EB512" s="10">
        <v>4.2067892035234297E-2</v>
      </c>
    </row>
    <row r="513" spans="1:132">
      <c r="A513" s="11">
        <v>44602</v>
      </c>
      <c r="B513" s="64">
        <v>1</v>
      </c>
      <c r="C513" s="25" t="s">
        <v>741</v>
      </c>
      <c r="H513" s="3" t="e">
        <f>((F513)/(E513/100))</f>
        <v>#DIV/0!</v>
      </c>
      <c r="I513" s="4" t="e">
        <f>E513/F513</f>
        <v>#DIV/0!</v>
      </c>
      <c r="J513" s="4" t="e">
        <f>100/G513</f>
        <v>#DIV/0!</v>
      </c>
      <c r="N513" s="37" t="e">
        <f>M513/(K513/100)</f>
        <v>#DIV/0!</v>
      </c>
      <c r="O513" s="37" t="e">
        <f>N513/J513</f>
        <v>#DIV/0!</v>
      </c>
      <c r="P513" s="5" t="e">
        <f>M513/(L513/100)</f>
        <v>#DIV/0!</v>
      </c>
      <c r="Q513" s="5" t="e">
        <f>P513*I513</f>
        <v>#DIV/0!</v>
      </c>
      <c r="U513" s="15" t="e">
        <f>100-(T513-R513)/S513*100</f>
        <v>#DIV/0!</v>
      </c>
      <c r="X513" s="2">
        <v>12.29</v>
      </c>
      <c r="Y513" s="2">
        <v>20.8</v>
      </c>
      <c r="Z513" s="21">
        <v>4415</v>
      </c>
      <c r="AB513" s="14" t="e">
        <f>((AE513-AC513)*(1000/AD513))*1000</f>
        <v>#DIV/0!</v>
      </c>
      <c r="AF513" s="7" t="e">
        <f>#REF!*0.8</f>
        <v>#REF!</v>
      </c>
      <c r="AG513" s="2">
        <v>50</v>
      </c>
      <c r="AH513" s="8" t="e">
        <f>((AG513)*(H513/100))</f>
        <v>#DIV/0!</v>
      </c>
      <c r="AI513" s="7" t="e">
        <f>AG513/AH513</f>
        <v>#DIV/0!</v>
      </c>
      <c r="AP513" s="10">
        <v>0.187</v>
      </c>
      <c r="AQ513" s="10">
        <v>3.0000000000000001E-3</v>
      </c>
      <c r="AR513" s="10">
        <v>6.0000000000000001E-3</v>
      </c>
      <c r="AS513" s="10">
        <v>3.0000000000000001E-3</v>
      </c>
      <c r="AT513" s="10">
        <v>7.2999999999999995E-2</v>
      </c>
      <c r="AU513" s="10">
        <v>3.0000000000000001E-3</v>
      </c>
      <c r="AV513" s="10">
        <v>5.8999999999999997E-2</v>
      </c>
      <c r="AW513" s="10">
        <v>2E-3</v>
      </c>
      <c r="AX513" s="10">
        <v>8.9999999999999993E-3</v>
      </c>
      <c r="AY513" s="10">
        <v>1E-3</v>
      </c>
      <c r="AZ513" s="10">
        <v>1.7999999999999999E-2</v>
      </c>
      <c r="BA513" s="10">
        <v>2E-3</v>
      </c>
      <c r="BB513" s="10">
        <v>4.8000000000000001E-2</v>
      </c>
      <c r="BC513" s="10">
        <v>2E-3</v>
      </c>
      <c r="BD513" s="10">
        <v>0.45700000000000002</v>
      </c>
      <c r="BE513" s="10">
        <v>0.01</v>
      </c>
      <c r="BF513" s="10" t="s">
        <v>121</v>
      </c>
      <c r="BG513" s="10">
        <v>8.9999999999999993E-3</v>
      </c>
      <c r="BH513" s="10" t="s">
        <v>121</v>
      </c>
      <c r="BI513" s="10">
        <v>2.7519999999999998</v>
      </c>
      <c r="BJ513" s="10" t="s">
        <v>121</v>
      </c>
      <c r="BK513" s="10">
        <v>3.0000000000000001E-3</v>
      </c>
      <c r="BL513" s="10" t="s">
        <v>121</v>
      </c>
      <c r="BM513" s="10">
        <v>2E-3</v>
      </c>
      <c r="BN513" s="10">
        <v>6.8000000000000005E-2</v>
      </c>
      <c r="BO513" s="10">
        <v>7.0000000000000001E-3</v>
      </c>
      <c r="BP513" s="10">
        <v>61.048000000000002</v>
      </c>
      <c r="BQ513" s="10">
        <v>0.14699999999999999</v>
      </c>
      <c r="BR513" s="10">
        <v>5.0000000000000001E-3</v>
      </c>
      <c r="BS513" s="10">
        <v>1E-3</v>
      </c>
      <c r="BT513" s="10">
        <v>18.251000000000001</v>
      </c>
      <c r="BU513" s="10">
        <v>0.189</v>
      </c>
      <c r="BV513" s="10">
        <v>13.249000000000001</v>
      </c>
      <c r="BW513" s="10">
        <v>0.214</v>
      </c>
      <c r="BX513" s="10" t="s">
        <v>121</v>
      </c>
      <c r="BY513" s="10">
        <v>4.0000000000000001E-3</v>
      </c>
      <c r="BZ513" s="10">
        <v>2.6259999999999999</v>
      </c>
      <c r="CA513" s="10">
        <v>4.8000000000000001E-2</v>
      </c>
      <c r="CB513" s="10" t="s">
        <v>121</v>
      </c>
      <c r="CC513" s="10">
        <v>23.838000000000001</v>
      </c>
      <c r="CD513" s="10">
        <v>2.9000000000000001E-2</v>
      </c>
      <c r="CE513" s="10">
        <v>5.0000000000000001E-3</v>
      </c>
      <c r="CF513" s="10">
        <v>2E-3</v>
      </c>
      <c r="CG513" s="10">
        <v>1E-3</v>
      </c>
      <c r="CH513" s="10" t="s">
        <v>121</v>
      </c>
      <c r="CI513" s="10">
        <v>2E-3</v>
      </c>
      <c r="CJ513" s="10" t="s">
        <v>121</v>
      </c>
      <c r="CK513" s="10">
        <v>0.17399999999999999</v>
      </c>
      <c r="CL513" s="10" t="s">
        <v>121</v>
      </c>
      <c r="CM513" s="10">
        <v>2E-3</v>
      </c>
      <c r="CN513" s="10">
        <v>5.0000000000000001E-3</v>
      </c>
      <c r="CO513" s="10">
        <v>1E-3</v>
      </c>
      <c r="CP513" s="10">
        <v>1.6779999999999999</v>
      </c>
      <c r="CQ513" s="10">
        <v>6.0999999999999999E-2</v>
      </c>
      <c r="CR513" s="10" t="s">
        <v>121</v>
      </c>
      <c r="CS513" s="10">
        <v>2E-3</v>
      </c>
      <c r="CT513" s="10">
        <v>0.95299999999999996</v>
      </c>
      <c r="CU513" s="10">
        <v>0.3</v>
      </c>
      <c r="CV513" s="10">
        <v>1.2E-2</v>
      </c>
      <c r="CW513" s="10">
        <v>1E-3</v>
      </c>
      <c r="CX513" s="10">
        <v>0.105</v>
      </c>
      <c r="CY513" s="10">
        <v>0.01</v>
      </c>
      <c r="CZ513" s="10" t="s">
        <v>121</v>
      </c>
      <c r="DA513" s="10">
        <v>2E-3</v>
      </c>
      <c r="DB513" s="10" t="s">
        <v>121</v>
      </c>
      <c r="DC513" s="10">
        <v>6.0000000000000001E-3</v>
      </c>
      <c r="DD513" s="10">
        <v>3.6999999999999998E-2</v>
      </c>
      <c r="DE513" s="10">
        <v>7.0000000000000001E-3</v>
      </c>
      <c r="DF513" s="10">
        <v>0.84</v>
      </c>
      <c r="DG513" s="10">
        <v>8.9999999999999993E-3</v>
      </c>
      <c r="DH513" s="10">
        <v>4.0000000000000001E-3</v>
      </c>
      <c r="DI513" s="98">
        <v>1E-3</v>
      </c>
      <c r="DJ513" s="10">
        <v>9.8000000000000004E-2</v>
      </c>
      <c r="DK513" s="10">
        <v>1E-3</v>
      </c>
      <c r="DL513" s="61" t="str">
        <f t="shared" si="10"/>
        <v>UTV 10.02.2022</v>
      </c>
    </row>
    <row r="514" spans="1:132">
      <c r="A514" s="11">
        <v>44602</v>
      </c>
      <c r="B514" s="64" t="s">
        <v>153</v>
      </c>
      <c r="C514" s="25" t="s">
        <v>125</v>
      </c>
      <c r="D514" s="21">
        <v>34</v>
      </c>
      <c r="E514" s="2">
        <v>100</v>
      </c>
      <c r="G514" s="2">
        <v>66</v>
      </c>
      <c r="H514" s="3">
        <f>((F514)/(E514/100))</f>
        <v>0</v>
      </c>
      <c r="I514" s="4" t="e">
        <f>E514/F514</f>
        <v>#DIV/0!</v>
      </c>
      <c r="J514" s="4">
        <f>100/G514</f>
        <v>1.5151515151515151</v>
      </c>
      <c r="N514" s="37" t="e">
        <f>M514/(K514/100)</f>
        <v>#DIV/0!</v>
      </c>
      <c r="O514" s="37" t="e">
        <f>N514/J514</f>
        <v>#DIV/0!</v>
      </c>
      <c r="P514" s="5" t="e">
        <f>M514/(L514/100)</f>
        <v>#DIV/0!</v>
      </c>
      <c r="Q514" s="5" t="e">
        <f>P514*I514</f>
        <v>#DIV/0!</v>
      </c>
      <c r="U514" s="15" t="e">
        <f>100-(T514-R514)/S514*100</f>
        <v>#DIV/0!</v>
      </c>
      <c r="V514" s="21">
        <v>0.84399999999999997</v>
      </c>
      <c r="X514" s="2">
        <v>11.21</v>
      </c>
      <c r="Y514" s="2">
        <v>6.68</v>
      </c>
      <c r="Z514" s="21">
        <v>2033</v>
      </c>
      <c r="AB514" s="14" t="e">
        <f>((AE514-AC514)*(1000/AD514))*1000</f>
        <v>#DIV/0!</v>
      </c>
      <c r="AF514" s="7" t="e">
        <f>#REF!*0.8</f>
        <v>#REF!</v>
      </c>
      <c r="AG514" s="2">
        <v>152</v>
      </c>
      <c r="AH514" s="8">
        <f>((AG514)*(H514/100))</f>
        <v>0</v>
      </c>
      <c r="AI514" s="7" t="e">
        <f>AG514/AH514</f>
        <v>#DIV/0!</v>
      </c>
      <c r="AJ514" s="6">
        <v>23.22</v>
      </c>
      <c r="AK514" s="2">
        <v>0.61899999999999999</v>
      </c>
      <c r="AO514" s="20" t="s">
        <v>1232</v>
      </c>
      <c r="AP514" s="10">
        <v>4.2999999999999997E-2</v>
      </c>
      <c r="AQ514" s="10">
        <v>1E-3</v>
      </c>
      <c r="AR514" s="10">
        <v>0.03</v>
      </c>
      <c r="AS514" s="10">
        <v>3.0000000000000001E-3</v>
      </c>
      <c r="AT514" s="10">
        <v>7.0000000000000001E-3</v>
      </c>
      <c r="AU514" s="10">
        <v>2E-3</v>
      </c>
      <c r="AV514" s="10">
        <v>1.4E-2</v>
      </c>
      <c r="AW514" s="10">
        <v>1E-3</v>
      </c>
      <c r="AX514" s="10" t="s">
        <v>121</v>
      </c>
      <c r="AY514" s="10">
        <v>2E-3</v>
      </c>
      <c r="AZ514" s="10">
        <v>5.8999999999999997E-2</v>
      </c>
      <c r="BA514" s="10">
        <v>2E-3</v>
      </c>
      <c r="BB514" s="10">
        <v>0.14000000000000001</v>
      </c>
      <c r="BC514" s="10">
        <v>3.0000000000000001E-3</v>
      </c>
      <c r="BD514" s="10">
        <v>2.5760000000000001</v>
      </c>
      <c r="BE514" s="10">
        <v>2.1999999999999999E-2</v>
      </c>
      <c r="BF514" s="10" t="s">
        <v>121</v>
      </c>
      <c r="BG514" s="10">
        <v>3.0000000000000001E-3</v>
      </c>
      <c r="BH514" s="10">
        <v>2.944</v>
      </c>
      <c r="BI514" s="10">
        <v>0.874</v>
      </c>
      <c r="BJ514" s="10" t="s">
        <v>121</v>
      </c>
      <c r="BK514" s="10">
        <v>2E-3</v>
      </c>
      <c r="BL514" s="10" t="s">
        <v>121</v>
      </c>
      <c r="BM514" s="10">
        <v>2E-3</v>
      </c>
      <c r="BN514" s="10">
        <v>0.14299999999999999</v>
      </c>
      <c r="BO514" s="10">
        <v>6.0000000000000001E-3</v>
      </c>
      <c r="BP514" s="10">
        <v>70.991</v>
      </c>
      <c r="BQ514" s="10">
        <v>0.108</v>
      </c>
      <c r="BR514" s="10" t="s">
        <v>121</v>
      </c>
      <c r="BS514" s="10">
        <v>2E-3</v>
      </c>
      <c r="BT514" s="10">
        <v>11.593</v>
      </c>
      <c r="BU514" s="10">
        <v>0.111</v>
      </c>
      <c r="BV514" s="10">
        <v>1.387</v>
      </c>
      <c r="BW514" s="10">
        <v>2.5999999999999999E-2</v>
      </c>
      <c r="BX514" s="10" t="s">
        <v>121</v>
      </c>
      <c r="BY514" s="10">
        <v>7.0000000000000001E-3</v>
      </c>
      <c r="BZ514" s="10">
        <v>0.61099999999999999</v>
      </c>
      <c r="CA514" s="10">
        <v>2.3E-2</v>
      </c>
      <c r="CB514" s="10" t="s">
        <v>121</v>
      </c>
      <c r="CC514" s="10">
        <v>10.311999999999999</v>
      </c>
      <c r="CD514" s="10">
        <v>7.4999999999999997E-2</v>
      </c>
      <c r="CE514" s="10">
        <v>5.0000000000000001E-3</v>
      </c>
      <c r="CF514" s="10" t="s">
        <v>121</v>
      </c>
      <c r="CG514" s="10">
        <v>2E-3</v>
      </c>
      <c r="CH514" s="10" t="s">
        <v>121</v>
      </c>
      <c r="CI514" s="10">
        <v>2E-3</v>
      </c>
      <c r="CJ514" s="10">
        <v>0.32</v>
      </c>
      <c r="CK514" s="10">
        <v>6.5000000000000002E-2</v>
      </c>
      <c r="CL514" s="10" t="s">
        <v>121</v>
      </c>
      <c r="CM514" s="10">
        <v>2E-3</v>
      </c>
      <c r="CN514" s="10">
        <v>2E-3</v>
      </c>
      <c r="CO514" s="10">
        <v>1E-3</v>
      </c>
      <c r="CP514" s="10">
        <v>1.2290000000000001</v>
      </c>
      <c r="CQ514" s="10">
        <v>3.4000000000000002E-2</v>
      </c>
      <c r="CR514" s="10" t="s">
        <v>121</v>
      </c>
      <c r="CS514" s="10">
        <v>2E-3</v>
      </c>
      <c r="CT514" s="10">
        <v>6.7679999999999998</v>
      </c>
      <c r="CU514" s="10">
        <v>0.28799999999999998</v>
      </c>
      <c r="CV514" s="10">
        <v>2.5999999999999999E-2</v>
      </c>
      <c r="CW514" s="10">
        <v>1E-3</v>
      </c>
      <c r="CX514" s="10">
        <v>0.70299999999999996</v>
      </c>
      <c r="CY514" s="10">
        <v>1.4999999999999999E-2</v>
      </c>
      <c r="CZ514" s="10" t="s">
        <v>121</v>
      </c>
      <c r="DA514" s="10">
        <v>2E-3</v>
      </c>
      <c r="DB514" s="10">
        <v>4.5999999999999999E-2</v>
      </c>
      <c r="DC514" s="10">
        <v>5.0000000000000001E-3</v>
      </c>
      <c r="DD514" s="10" t="s">
        <v>121</v>
      </c>
      <c r="DE514" s="10">
        <v>6.0000000000000001E-3</v>
      </c>
      <c r="DF514" s="10">
        <v>0.26500000000000001</v>
      </c>
      <c r="DG514" s="10">
        <v>4.0000000000000001E-3</v>
      </c>
      <c r="DH514" s="10">
        <v>1.7000000000000001E-2</v>
      </c>
      <c r="DI514" s="98">
        <v>1E-3</v>
      </c>
      <c r="DJ514" s="10">
        <v>6.0000000000000001E-3</v>
      </c>
      <c r="DK514" s="10">
        <v>1E-3</v>
      </c>
      <c r="DL514" s="61" t="str">
        <f t="shared" si="10"/>
        <v>DK III W2 10.02.2022</v>
      </c>
      <c r="DM514" s="10">
        <v>-8.7695408435256805E-2</v>
      </c>
      <c r="DN514" s="10">
        <v>3.3222845215468101E-3</v>
      </c>
      <c r="DO514" s="10">
        <v>1.17054914572186E-2</v>
      </c>
      <c r="DP514" s="10">
        <v>2.8056692960562301E-2</v>
      </c>
      <c r="DQ514" s="10">
        <v>0.39548736268193802</v>
      </c>
      <c r="DR514" s="10">
        <v>-0.25750948582653299</v>
      </c>
      <c r="DS514" s="10">
        <v>3.4984215408930902E-2</v>
      </c>
      <c r="DT514" s="10">
        <v>-3.5617912692476302E-3</v>
      </c>
      <c r="DU514" s="10">
        <v>4.2828854557461502E-3</v>
      </c>
      <c r="DV514" s="10">
        <v>-3.0813292451745699E-2</v>
      </c>
      <c r="DW514" s="10">
        <v>0.114299734327274</v>
      </c>
      <c r="DX514" s="10">
        <v>7.3176580068936496E-4</v>
      </c>
      <c r="DY514" s="10">
        <v>-0.94373866478304502</v>
      </c>
      <c r="DZ514" s="10">
        <v>211.400790780958</v>
      </c>
      <c r="EA514" s="10">
        <v>326.31824210034102</v>
      </c>
      <c r="EB514" s="10">
        <v>0.95306070672787102</v>
      </c>
    </row>
    <row r="515" spans="1:132">
      <c r="A515" s="11">
        <v>44602</v>
      </c>
      <c r="B515" s="64">
        <v>2</v>
      </c>
      <c r="C515" s="25" t="s">
        <v>741</v>
      </c>
      <c r="H515" s="3" t="e">
        <f>((F515)/(E515/100))</f>
        <v>#DIV/0!</v>
      </c>
      <c r="I515" s="4" t="e">
        <f>E515/F515</f>
        <v>#DIV/0!</v>
      </c>
      <c r="J515" s="4" t="e">
        <f>100/G515</f>
        <v>#DIV/0!</v>
      </c>
      <c r="N515" s="37" t="e">
        <f>M515/(K515/100)</f>
        <v>#DIV/0!</v>
      </c>
      <c r="O515" s="37" t="e">
        <f>N515/J515</f>
        <v>#DIV/0!</v>
      </c>
      <c r="P515" s="5" t="e">
        <f>M515/(L515/100)</f>
        <v>#DIV/0!</v>
      </c>
      <c r="Q515" s="5" t="e">
        <f>P515*I515</f>
        <v>#DIV/0!</v>
      </c>
      <c r="U515" s="15" t="e">
        <f>100-(T515-R515)/S515*100</f>
        <v>#DIV/0!</v>
      </c>
      <c r="X515" s="2">
        <v>12.33</v>
      </c>
      <c r="Y515" s="2">
        <v>16.62</v>
      </c>
      <c r="Z515" s="21">
        <v>2396</v>
      </c>
      <c r="AB515" s="14" t="e">
        <f>((AE515-AC515)*(1000/AD515))*1000</f>
        <v>#DIV/0!</v>
      </c>
      <c r="AF515" s="7" t="e">
        <f>#REF!*0.8</f>
        <v>#REF!</v>
      </c>
      <c r="AH515" s="8" t="e">
        <f>((AG515)*(H515/100))</f>
        <v>#DIV/0!</v>
      </c>
      <c r="AI515" s="7" t="e">
        <f>AG515/AH515</f>
        <v>#DIV/0!</v>
      </c>
      <c r="AP515" s="10">
        <v>6.3E-2</v>
      </c>
      <c r="AQ515" s="10">
        <v>2E-3</v>
      </c>
      <c r="AR515" s="10">
        <v>3.9E-2</v>
      </c>
      <c r="AS515" s="10">
        <v>3.0000000000000001E-3</v>
      </c>
      <c r="AT515" s="10">
        <v>8.0000000000000002E-3</v>
      </c>
      <c r="AU515" s="10">
        <v>2E-3</v>
      </c>
      <c r="AV515" s="10">
        <v>3.1E-2</v>
      </c>
      <c r="AW515" s="10">
        <v>2E-3</v>
      </c>
      <c r="AX515" s="10">
        <v>2E-3</v>
      </c>
      <c r="AY515" s="10">
        <v>1E-3</v>
      </c>
      <c r="AZ515" s="10">
        <v>0.04</v>
      </c>
      <c r="BA515" s="10">
        <v>3.0000000000000001E-3</v>
      </c>
      <c r="BB515" s="10">
        <v>0.112</v>
      </c>
      <c r="BC515" s="10">
        <v>3.0000000000000001E-3</v>
      </c>
      <c r="BD515" s="10">
        <v>5.7919999999999998</v>
      </c>
      <c r="BE515" s="10">
        <v>5.6000000000000001E-2</v>
      </c>
      <c r="BF515" s="10" t="s">
        <v>121</v>
      </c>
      <c r="BG515" s="10">
        <v>3.0000000000000001E-3</v>
      </c>
      <c r="BH515" s="10">
        <v>4.5170000000000003</v>
      </c>
      <c r="BI515" s="10">
        <v>1.488</v>
      </c>
      <c r="BJ515" s="10" t="s">
        <v>121</v>
      </c>
      <c r="BK515" s="10">
        <v>3.0000000000000001E-3</v>
      </c>
      <c r="BL515" s="10" t="s">
        <v>121</v>
      </c>
      <c r="BM515" s="10">
        <v>2E-3</v>
      </c>
      <c r="BN515" s="10">
        <v>2.39</v>
      </c>
      <c r="BO515" s="10">
        <v>4.5999999999999999E-2</v>
      </c>
      <c r="BP515" s="10">
        <v>58.435000000000002</v>
      </c>
      <c r="BQ515" s="10">
        <v>0.19</v>
      </c>
      <c r="BR515" s="10">
        <v>2E-3</v>
      </c>
      <c r="BS515" s="10">
        <v>1E-3</v>
      </c>
      <c r="BT515" s="10">
        <v>15.523999999999999</v>
      </c>
      <c r="BU515" s="10">
        <v>0.16900000000000001</v>
      </c>
      <c r="BV515" s="10">
        <v>0.81599999999999995</v>
      </c>
      <c r="BW515" s="10">
        <v>2.3E-2</v>
      </c>
      <c r="BX515" s="10" t="s">
        <v>121</v>
      </c>
      <c r="BY515" s="10">
        <v>1.2999999999999999E-2</v>
      </c>
      <c r="BZ515" s="10">
        <v>0.42099999999999999</v>
      </c>
      <c r="CA515" s="10">
        <v>2.7E-2</v>
      </c>
      <c r="CB515" s="10" t="s">
        <v>121</v>
      </c>
      <c r="CC515" s="10">
        <v>16.416</v>
      </c>
      <c r="CD515" s="10">
        <v>0.24299999999999999</v>
      </c>
      <c r="CE515" s="10">
        <v>8.9999999999999993E-3</v>
      </c>
      <c r="CF515" s="10" t="s">
        <v>121</v>
      </c>
      <c r="CG515" s="10">
        <v>2E-3</v>
      </c>
      <c r="CH515" s="10" t="s">
        <v>121</v>
      </c>
      <c r="CI515" s="10">
        <v>2E-3</v>
      </c>
      <c r="CJ515" s="10">
        <v>0.99399999999999999</v>
      </c>
      <c r="CK515" s="10">
        <v>0.09</v>
      </c>
      <c r="CL515" s="10" t="s">
        <v>121</v>
      </c>
      <c r="CM515" s="10">
        <v>2E-3</v>
      </c>
      <c r="CN515" s="10">
        <v>2E-3</v>
      </c>
      <c r="CO515" s="10">
        <v>1E-3</v>
      </c>
      <c r="CP515" s="10">
        <v>1.6120000000000001</v>
      </c>
      <c r="CQ515" s="10">
        <v>4.2000000000000003E-2</v>
      </c>
      <c r="CR515" s="10" t="s">
        <v>121</v>
      </c>
      <c r="CS515" s="10">
        <v>2E-3</v>
      </c>
      <c r="CT515" s="10">
        <v>6.1719999999999997</v>
      </c>
      <c r="CU515" s="10">
        <v>0.308</v>
      </c>
      <c r="CV515" s="10">
        <v>4.7E-2</v>
      </c>
      <c r="CW515" s="10">
        <v>1E-3</v>
      </c>
      <c r="CX515" s="10">
        <v>1.3779999999999999</v>
      </c>
      <c r="CY515" s="10">
        <v>2.8000000000000001E-2</v>
      </c>
      <c r="CZ515" s="10" t="s">
        <v>121</v>
      </c>
      <c r="DA515" s="10">
        <v>2E-3</v>
      </c>
      <c r="DB515" s="10">
        <v>0.02</v>
      </c>
      <c r="DC515" s="10">
        <v>8.9999999999999993E-3</v>
      </c>
      <c r="DD515" s="10" t="s">
        <v>121</v>
      </c>
      <c r="DE515" s="10">
        <v>1.4E-2</v>
      </c>
      <c r="DF515" s="10">
        <v>1.3120000000000001</v>
      </c>
      <c r="DG515" s="10">
        <v>1.7000000000000001E-2</v>
      </c>
      <c r="DH515" s="10">
        <v>1.6E-2</v>
      </c>
      <c r="DI515" s="98">
        <v>1E-3</v>
      </c>
      <c r="DJ515" s="10">
        <v>4.0000000000000001E-3</v>
      </c>
      <c r="DK515" s="10">
        <v>1E-3</v>
      </c>
      <c r="DL515" s="61" t="str">
        <f t="shared" si="10"/>
        <v>DK II 10.02.2022</v>
      </c>
      <c r="DM515" s="10">
        <v>-2.1442205693323699E-2</v>
      </c>
      <c r="DN515" s="10">
        <v>-4.2399525698641097E-4</v>
      </c>
      <c r="DO515" s="10">
        <v>4.7907036592063296E-3</v>
      </c>
      <c r="DP515" s="10">
        <v>1.8930813061463099E-3</v>
      </c>
      <c r="DQ515" s="10">
        <v>0.18511049362442999</v>
      </c>
      <c r="DR515" s="10">
        <v>6.2744334112840902E-2</v>
      </c>
      <c r="DS515" s="10">
        <v>6.2884534259347704E-3</v>
      </c>
      <c r="DT515" s="10">
        <v>-1.1135136609084701E-3</v>
      </c>
      <c r="DU515" s="10">
        <v>6.1785361451902098E-3</v>
      </c>
      <c r="DV515" s="10">
        <v>-2.6915705116107799E-2</v>
      </c>
      <c r="DW515" s="10">
        <v>0.13420056909543701</v>
      </c>
      <c r="DX515" s="10">
        <v>-1.49089756860655E-3</v>
      </c>
      <c r="DY515" s="10">
        <v>-0.26667674768170002</v>
      </c>
      <c r="DZ515" s="10">
        <v>112.521143020982</v>
      </c>
      <c r="EA515" s="10">
        <v>121.45739218305199</v>
      </c>
      <c r="EB515" s="10">
        <v>2.8990405524474499E-2</v>
      </c>
    </row>
    <row r="516" spans="1:132">
      <c r="A516" s="11">
        <v>44602</v>
      </c>
      <c r="B516" s="64" t="s">
        <v>791</v>
      </c>
      <c r="C516" s="25" t="s">
        <v>122</v>
      </c>
      <c r="D516" s="21">
        <v>27</v>
      </c>
      <c r="E516" s="2">
        <v>100</v>
      </c>
      <c r="F516" s="2">
        <v>73</v>
      </c>
      <c r="H516" s="3">
        <f>((F516)/(E516/100))</f>
        <v>73</v>
      </c>
      <c r="I516" s="4">
        <f>E516/F516</f>
        <v>1.3698630136986301</v>
      </c>
      <c r="J516" s="4" t="e">
        <f>100/G516</f>
        <v>#DIV/0!</v>
      </c>
      <c r="N516" s="37" t="e">
        <f>M516/(K516/100)</f>
        <v>#DIV/0!</v>
      </c>
      <c r="O516" s="37" t="e">
        <f>N516/J516</f>
        <v>#DIV/0!</v>
      </c>
      <c r="P516" s="5" t="e">
        <f>M516/(L516/100)</f>
        <v>#DIV/0!</v>
      </c>
      <c r="Q516" s="5" t="e">
        <f>P516*I516</f>
        <v>#DIV/0!</v>
      </c>
      <c r="U516" s="15" t="e">
        <f>100-(T516-R516)/S516*100</f>
        <v>#DIV/0!</v>
      </c>
      <c r="V516" s="21">
        <v>0.79700000000000004</v>
      </c>
      <c r="X516" s="2">
        <v>10.93</v>
      </c>
      <c r="Y516" s="2">
        <v>6.53</v>
      </c>
      <c r="Z516" s="21">
        <v>1544</v>
      </c>
      <c r="AB516" s="14" t="e">
        <f>((AE516-AC516)*(1000/AD516))*1000</f>
        <v>#DIV/0!</v>
      </c>
      <c r="AF516" s="7" t="e">
        <f>#REF!*0.8</f>
        <v>#REF!</v>
      </c>
      <c r="AG516" s="2">
        <v>137</v>
      </c>
      <c r="AH516" s="8">
        <f>((AG516)*(H516/100))</f>
        <v>100.00999999999999</v>
      </c>
      <c r="AI516" s="7">
        <f>AG516/AH516</f>
        <v>1.3698630136986303</v>
      </c>
      <c r="AJ516" s="6">
        <v>75.150000000000006</v>
      </c>
      <c r="AK516" s="2">
        <v>0.20499999999999999</v>
      </c>
      <c r="AO516" s="20" t="s">
        <v>1233</v>
      </c>
      <c r="DI516" s="99"/>
      <c r="DL516" s="61" t="str">
        <f t="shared" si="10"/>
        <v>UTV 10.02.2022</v>
      </c>
    </row>
    <row r="517" spans="1:132">
      <c r="A517" s="11">
        <v>44602</v>
      </c>
      <c r="B517" s="64"/>
      <c r="C517" s="25" t="s">
        <v>117</v>
      </c>
      <c r="H517" s="3" t="e">
        <f>((F517)/(E517/100))</f>
        <v>#DIV/0!</v>
      </c>
      <c r="I517" s="4" t="e">
        <f>E517/F517</f>
        <v>#DIV/0!</v>
      </c>
      <c r="J517" s="4" t="e">
        <f>100/G517</f>
        <v>#DIV/0!</v>
      </c>
      <c r="N517" s="37" t="e">
        <f>M517/(K517/100)</f>
        <v>#DIV/0!</v>
      </c>
      <c r="O517" s="37" t="e">
        <f>N517/J517</f>
        <v>#DIV/0!</v>
      </c>
      <c r="P517" s="5" t="e">
        <f>M517/(L517/100)</f>
        <v>#DIV/0!</v>
      </c>
      <c r="Q517" s="5" t="e">
        <f>P517*I517</f>
        <v>#DIV/0!</v>
      </c>
      <c r="U517" s="15" t="e">
        <f>100-(T517-R517)/S517*100</f>
        <v>#DIV/0!</v>
      </c>
      <c r="X517" s="2">
        <v>11.62</v>
      </c>
      <c r="AB517" s="14" t="e">
        <f>((AE517-AC517)*(1000/AD517))*1000</f>
        <v>#DIV/0!</v>
      </c>
      <c r="AF517" s="7" t="e">
        <f>#REF!*0.8</f>
        <v>#REF!</v>
      </c>
      <c r="AH517" s="8" t="e">
        <f>((AG517)*(H517/100))</f>
        <v>#DIV/0!</v>
      </c>
      <c r="AI517" s="7" t="e">
        <f>AG517/AH517</f>
        <v>#DIV/0!</v>
      </c>
      <c r="AO517" s="20" t="s">
        <v>1234</v>
      </c>
      <c r="AP517" s="10">
        <v>5.6000000000000001E-2</v>
      </c>
      <c r="AQ517" s="10">
        <v>2E-3</v>
      </c>
      <c r="AR517" s="10">
        <v>4.4999999999999998E-2</v>
      </c>
      <c r="AS517" s="10">
        <v>4.0000000000000001E-3</v>
      </c>
      <c r="AT517" s="10">
        <v>6.0000000000000001E-3</v>
      </c>
      <c r="AU517" s="10">
        <v>2E-3</v>
      </c>
      <c r="AV517" s="10">
        <v>2.5999999999999999E-2</v>
      </c>
      <c r="AW517" s="10">
        <v>2E-3</v>
      </c>
      <c r="AX517" s="10" t="s">
        <v>121</v>
      </c>
      <c r="AY517" s="10">
        <v>2E-3</v>
      </c>
      <c r="AZ517" s="10">
        <v>4.2999999999999997E-2</v>
      </c>
      <c r="BA517" s="10">
        <v>3.0000000000000001E-3</v>
      </c>
      <c r="BB517" s="10">
        <v>0.128</v>
      </c>
      <c r="BC517" s="10">
        <v>4.0000000000000001E-3</v>
      </c>
      <c r="BD517" s="10">
        <v>4.82</v>
      </c>
      <c r="BE517" s="10">
        <v>4.2999999999999997E-2</v>
      </c>
      <c r="BF517" s="10" t="s">
        <v>121</v>
      </c>
      <c r="BG517" s="10">
        <v>4.0000000000000001E-3</v>
      </c>
      <c r="BH517" s="10">
        <v>3.238</v>
      </c>
      <c r="BI517" s="10">
        <v>0.997</v>
      </c>
      <c r="BJ517" s="10">
        <v>2E-3</v>
      </c>
      <c r="BK517" s="10">
        <v>1E-3</v>
      </c>
      <c r="BL517" s="10">
        <v>2E-3</v>
      </c>
      <c r="BM517" s="10">
        <v>1E-3</v>
      </c>
      <c r="BN517" s="10">
        <v>3.0019999999999998</v>
      </c>
      <c r="BO517" s="10">
        <v>4.7E-2</v>
      </c>
      <c r="BP517" s="10">
        <v>59.901000000000003</v>
      </c>
      <c r="BQ517" s="10">
        <v>0.186</v>
      </c>
      <c r="BR517" s="10">
        <v>2E-3</v>
      </c>
      <c r="BS517" s="10">
        <v>1E-3</v>
      </c>
      <c r="BT517" s="10">
        <v>15.878</v>
      </c>
      <c r="BU517" s="10">
        <v>0.154</v>
      </c>
      <c r="BV517" s="10">
        <v>0.872</v>
      </c>
      <c r="BW517" s="10">
        <v>2.1000000000000001E-2</v>
      </c>
      <c r="BX517" s="10" t="s">
        <v>121</v>
      </c>
      <c r="BY517" s="10">
        <v>1.2E-2</v>
      </c>
      <c r="BZ517" s="10">
        <v>0.44800000000000001</v>
      </c>
      <c r="CA517" s="10">
        <v>2.7E-2</v>
      </c>
      <c r="CB517" s="10" t="s">
        <v>121</v>
      </c>
      <c r="CC517" s="10">
        <v>11.122</v>
      </c>
      <c r="CD517" s="10">
        <v>0.23699999999999999</v>
      </c>
      <c r="CE517" s="10">
        <v>8.9999999999999993E-3</v>
      </c>
      <c r="CF517" s="10">
        <v>2E-3</v>
      </c>
      <c r="CG517" s="10">
        <v>1E-3</v>
      </c>
      <c r="CH517" s="10">
        <v>2E-3</v>
      </c>
      <c r="CI517" s="10">
        <v>1E-3</v>
      </c>
      <c r="CJ517" s="10">
        <v>0.89200000000000002</v>
      </c>
      <c r="CK517" s="10">
        <v>0.08</v>
      </c>
      <c r="CL517" s="10" t="s">
        <v>121</v>
      </c>
      <c r="CM517" s="10">
        <v>2E-3</v>
      </c>
      <c r="CN517" s="10">
        <v>2E-3</v>
      </c>
      <c r="CO517" s="10">
        <v>1E-3</v>
      </c>
      <c r="CP517" s="10">
        <v>1.635</v>
      </c>
      <c r="CQ517" s="10">
        <v>3.9E-2</v>
      </c>
      <c r="CR517" s="10" t="s">
        <v>121</v>
      </c>
      <c r="CS517" s="10">
        <v>2E-3</v>
      </c>
      <c r="CT517" s="10">
        <v>6.1920000000000002</v>
      </c>
      <c r="CU517" s="10">
        <v>0.28100000000000003</v>
      </c>
      <c r="CV517" s="10">
        <v>4.9000000000000002E-2</v>
      </c>
      <c r="CW517" s="10">
        <v>1E-3</v>
      </c>
      <c r="CX517" s="10">
        <v>1.3340000000000001</v>
      </c>
      <c r="CY517" s="10">
        <v>2.7E-2</v>
      </c>
      <c r="CZ517" s="10" t="s">
        <v>121</v>
      </c>
      <c r="DA517" s="10">
        <v>2E-3</v>
      </c>
      <c r="DB517" s="10">
        <v>1.6E-2</v>
      </c>
      <c r="DC517" s="10">
        <v>8.9999999999999993E-3</v>
      </c>
      <c r="DD517" s="10" t="s">
        <v>121</v>
      </c>
      <c r="DE517" s="10">
        <v>1.2999999999999999E-2</v>
      </c>
      <c r="DF517" s="10">
        <v>1.137</v>
      </c>
      <c r="DG517" s="10">
        <v>1.2999999999999999E-2</v>
      </c>
      <c r="DH517" s="10">
        <v>1.4E-2</v>
      </c>
      <c r="DI517" s="98">
        <v>1E-3</v>
      </c>
      <c r="DJ517" s="10">
        <v>5.0000000000000001E-3</v>
      </c>
      <c r="DK517" s="10">
        <v>1E-3</v>
      </c>
      <c r="DL517" s="61" t="str">
        <f t="shared" si="10"/>
        <v>DK III W1 10.02.2022</v>
      </c>
      <c r="DM517" s="10">
        <v>0.61865491172644405</v>
      </c>
      <c r="DN517" s="10">
        <v>-1.40274044761108E-2</v>
      </c>
      <c r="DO517" s="10">
        <v>6.1886747262105898E-2</v>
      </c>
      <c r="DP517" s="10">
        <v>-1.3319910673237199E-2</v>
      </c>
      <c r="DQ517" s="10">
        <v>2.13882173181167</v>
      </c>
      <c r="DR517" s="10">
        <v>-0.232676720180371</v>
      </c>
      <c r="DS517" s="10">
        <v>5.6511591589941601E-3</v>
      </c>
      <c r="DT517" s="10">
        <v>-7.4086691880028699E-3</v>
      </c>
      <c r="DU517" s="10">
        <v>0.34020720301563401</v>
      </c>
      <c r="DV517" s="10">
        <v>0.67309701242203201</v>
      </c>
      <c r="DW517" s="10">
        <v>0.23921403732055499</v>
      </c>
      <c r="DX517" s="10">
        <v>7.0723531237039602E-3</v>
      </c>
      <c r="DY517" s="10">
        <v>-0.80227653789372599</v>
      </c>
      <c r="DZ517" s="10">
        <v>303.22005603272902</v>
      </c>
      <c r="EA517" s="10">
        <v>684.13576896405903</v>
      </c>
      <c r="EB517" s="10">
        <v>0.83299001699233199</v>
      </c>
    </row>
    <row r="518" spans="1:132">
      <c r="A518" s="11">
        <v>44602</v>
      </c>
      <c r="B518" s="64" t="s">
        <v>207</v>
      </c>
      <c r="C518" s="25" t="s">
        <v>125</v>
      </c>
      <c r="D518" s="21">
        <v>38</v>
      </c>
      <c r="E518" s="2">
        <v>100</v>
      </c>
      <c r="F518" s="2">
        <v>62</v>
      </c>
      <c r="H518" s="3">
        <f>((F518)/(E518/100))</f>
        <v>62</v>
      </c>
      <c r="I518" s="4">
        <f>E518/F518</f>
        <v>1.6129032258064515</v>
      </c>
      <c r="J518" s="4" t="e">
        <f>100/G518</f>
        <v>#DIV/0!</v>
      </c>
      <c r="N518" s="37" t="e">
        <f>M518/(K518/100)</f>
        <v>#DIV/0!</v>
      </c>
      <c r="O518" s="37" t="e">
        <f>N518/J518</f>
        <v>#DIV/0!</v>
      </c>
      <c r="P518" s="5" t="e">
        <f>M518/(L518/100)</f>
        <v>#DIV/0!</v>
      </c>
      <c r="Q518" s="5" t="e">
        <f>P518*I518</f>
        <v>#DIV/0!</v>
      </c>
      <c r="U518" s="15" t="e">
        <f>100-(T518-R518)/S518*100</f>
        <v>#DIV/0!</v>
      </c>
      <c r="V518" s="21">
        <v>1.7070000000000001</v>
      </c>
      <c r="X518" s="2">
        <v>11.97</v>
      </c>
      <c r="Y518" s="2">
        <v>7.16</v>
      </c>
      <c r="Z518" s="21">
        <v>2076</v>
      </c>
      <c r="AB518" s="14" t="e">
        <f>((AE518-AC518)*(1000/AD518))*1000</f>
        <v>#DIV/0!</v>
      </c>
      <c r="AF518" s="7" t="e">
        <f>#REF!*0.8</f>
        <v>#REF!</v>
      </c>
      <c r="AG518" s="2">
        <v>163</v>
      </c>
      <c r="AH518" s="8">
        <f>((AG518)*(H518/100))</f>
        <v>101.06</v>
      </c>
      <c r="AI518" s="7">
        <f>AG518/AH518</f>
        <v>1.6129032258064515</v>
      </c>
      <c r="AJ518" s="6">
        <v>28.33</v>
      </c>
      <c r="AK518" s="2">
        <v>0.39500000000000002</v>
      </c>
      <c r="AO518" s="20" t="s">
        <v>1235</v>
      </c>
      <c r="AP518" s="10" t="s">
        <v>121</v>
      </c>
      <c r="AQ518" s="10">
        <v>2E-3</v>
      </c>
      <c r="AR518" s="10" t="s">
        <v>121</v>
      </c>
      <c r="AS518" s="10">
        <v>3.0000000000000001E-3</v>
      </c>
      <c r="AT518" s="10" t="s">
        <v>121</v>
      </c>
      <c r="AU518" s="10">
        <v>3.0000000000000001E-3</v>
      </c>
      <c r="AV518" s="10" t="s">
        <v>121</v>
      </c>
      <c r="AW518" s="10">
        <v>3.0000000000000001E-3</v>
      </c>
      <c r="AX518" s="10" t="s">
        <v>121</v>
      </c>
      <c r="AY518" s="10">
        <v>2E-3</v>
      </c>
      <c r="AZ518" s="10">
        <v>1.7000000000000001E-2</v>
      </c>
      <c r="BA518" s="10">
        <v>3.0000000000000001E-3</v>
      </c>
      <c r="BB518" s="10">
        <v>5.0000000000000001E-3</v>
      </c>
      <c r="BC518" s="10">
        <v>1E-3</v>
      </c>
      <c r="BD518" s="10">
        <v>12.262</v>
      </c>
      <c r="BE518" s="10">
        <v>0.06</v>
      </c>
      <c r="BF518" s="10" t="s">
        <v>121</v>
      </c>
      <c r="BG518" s="10">
        <v>2E-3</v>
      </c>
      <c r="BH518" s="10" t="s">
        <v>121</v>
      </c>
      <c r="BI518" s="10">
        <v>0.49199999999999999</v>
      </c>
      <c r="BJ518" s="10" t="s">
        <v>121</v>
      </c>
      <c r="BK518" s="10">
        <v>2E-3</v>
      </c>
      <c r="BL518" s="10" t="s">
        <v>121</v>
      </c>
      <c r="BM518" s="10">
        <v>2E-3</v>
      </c>
      <c r="BN518" s="10">
        <v>8.0000000000000002E-3</v>
      </c>
      <c r="BO518" s="10">
        <v>5.0000000000000001E-3</v>
      </c>
      <c r="BP518" s="10">
        <v>85.355000000000004</v>
      </c>
      <c r="BQ518" s="10">
        <v>5.8999999999999997E-2</v>
      </c>
      <c r="BR518" s="10" t="s">
        <v>121</v>
      </c>
      <c r="BS518" s="10">
        <v>2E-3</v>
      </c>
      <c r="BT518" s="10">
        <v>1.44</v>
      </c>
      <c r="BU518" s="10">
        <v>0.06</v>
      </c>
      <c r="BV518" s="10">
        <v>0.437</v>
      </c>
      <c r="BW518" s="10">
        <v>0.01</v>
      </c>
      <c r="BX518" s="10">
        <v>2.1999999999999999E-2</v>
      </c>
      <c r="BY518" s="10">
        <v>8.9999999999999993E-3</v>
      </c>
      <c r="BZ518" s="10">
        <v>8.1000000000000003E-2</v>
      </c>
      <c r="CA518" s="10">
        <v>1.7999999999999999E-2</v>
      </c>
      <c r="CB518" s="10" t="s">
        <v>121</v>
      </c>
      <c r="CC518" s="10">
        <v>3.851</v>
      </c>
      <c r="CD518" s="10">
        <v>2.9000000000000001E-2</v>
      </c>
      <c r="CE518" s="10">
        <v>4.0000000000000001E-3</v>
      </c>
      <c r="CF518" s="10">
        <v>0.01</v>
      </c>
      <c r="CG518" s="10">
        <v>1E-3</v>
      </c>
      <c r="CH518" s="10" t="s">
        <v>121</v>
      </c>
      <c r="CI518" s="10">
        <v>2E-3</v>
      </c>
      <c r="CJ518" s="10">
        <v>8.4000000000000005E-2</v>
      </c>
      <c r="CK518" s="10">
        <v>2.3E-2</v>
      </c>
      <c r="CL518" s="10" t="s">
        <v>121</v>
      </c>
      <c r="CM518" s="10">
        <v>2E-3</v>
      </c>
      <c r="CN518" s="10" t="s">
        <v>121</v>
      </c>
      <c r="CO518" s="10">
        <v>2E-3</v>
      </c>
      <c r="CP518" s="10">
        <v>0.08</v>
      </c>
      <c r="CQ518" s="10">
        <v>8.0000000000000002E-3</v>
      </c>
      <c r="CR518" s="10" t="s">
        <v>121</v>
      </c>
      <c r="CS518" s="10">
        <v>2E-3</v>
      </c>
      <c r="CT518" s="10">
        <v>0.10100000000000001</v>
      </c>
      <c r="CU518" s="10">
        <v>5.8999999999999997E-2</v>
      </c>
      <c r="CV518" s="10" t="s">
        <v>121</v>
      </c>
      <c r="CW518" s="10">
        <v>2E-3</v>
      </c>
      <c r="CX518" s="10">
        <v>2.3E-2</v>
      </c>
      <c r="CY518" s="10">
        <v>6.0000000000000001E-3</v>
      </c>
      <c r="CZ518" s="10" t="s">
        <v>121</v>
      </c>
      <c r="DA518" s="10">
        <v>2E-3</v>
      </c>
      <c r="DB518" s="10">
        <v>4.0000000000000001E-3</v>
      </c>
      <c r="DC518" s="10">
        <v>3.0000000000000001E-3</v>
      </c>
      <c r="DD518" s="10" t="s">
        <v>121</v>
      </c>
      <c r="DE518" s="10">
        <v>4.0000000000000001E-3</v>
      </c>
      <c r="DF518" s="10">
        <v>3.6999999999999998E-2</v>
      </c>
      <c r="DG518" s="10">
        <v>1E-3</v>
      </c>
      <c r="DH518" s="10" t="s">
        <v>121</v>
      </c>
      <c r="DI518" s="98">
        <v>2E-3</v>
      </c>
      <c r="DJ518" s="10" t="s">
        <v>121</v>
      </c>
      <c r="DK518" s="10">
        <v>2E-3</v>
      </c>
      <c r="DL518" s="61" t="str">
        <f t="shared" si="10"/>
        <v>ENE 1915 10.02.2022</v>
      </c>
    </row>
    <row r="519" spans="1:132">
      <c r="A519" s="11">
        <v>44602</v>
      </c>
      <c r="B519" s="64"/>
      <c r="C519" s="25" t="s">
        <v>124</v>
      </c>
      <c r="D519" s="21">
        <v>26</v>
      </c>
      <c r="E519" s="2">
        <v>100</v>
      </c>
      <c r="F519" s="2">
        <v>74</v>
      </c>
      <c r="H519" s="3">
        <f>((F519)/(E519/100))</f>
        <v>74</v>
      </c>
      <c r="I519" s="4">
        <f>E519/F519</f>
        <v>1.3513513513513513</v>
      </c>
      <c r="J519" s="4" t="e">
        <f>100/G519</f>
        <v>#DIV/0!</v>
      </c>
      <c r="K519" s="2">
        <v>20</v>
      </c>
      <c r="M519" s="2">
        <f>98.738-98.69</f>
        <v>4.8000000000001819E-2</v>
      </c>
      <c r="N519" s="37">
        <f>M519/(K519/100)</f>
        <v>0.24000000000000909</v>
      </c>
      <c r="O519" s="37" t="e">
        <f>N519/J519</f>
        <v>#DIV/0!</v>
      </c>
      <c r="P519" s="5" t="e">
        <f>M519/(L519/100)</f>
        <v>#DIV/0!</v>
      </c>
      <c r="Q519" s="5" t="e">
        <f>P519*I519</f>
        <v>#DIV/0!</v>
      </c>
      <c r="U519" s="15" t="e">
        <f>100-(T519-R519)/S519*100</f>
        <v>#DIV/0!</v>
      </c>
      <c r="V519" s="21">
        <v>2.0049999999999999</v>
      </c>
      <c r="X519" s="2">
        <v>12.39</v>
      </c>
      <c r="Y519" s="2">
        <v>8.35</v>
      </c>
      <c r="Z519" s="21">
        <v>0</v>
      </c>
      <c r="AB519" s="14" t="e">
        <f>((AE519-AC519)*(1000/AD519))*1000</f>
        <v>#DIV/0!</v>
      </c>
      <c r="AF519" s="7" t="e">
        <f>#REF!*0.8</f>
        <v>#REF!</v>
      </c>
      <c r="AG519" s="2">
        <v>135</v>
      </c>
      <c r="AH519" s="8">
        <f>((AG519)*(H519/100))</f>
        <v>99.9</v>
      </c>
      <c r="AI519" s="7">
        <f>AG519/AH519</f>
        <v>1.3513513513513513</v>
      </c>
      <c r="AJ519" s="6">
        <v>35.92</v>
      </c>
      <c r="AK519" s="2">
        <v>6.3E-2</v>
      </c>
      <c r="AO519" s="20" t="s">
        <v>1236</v>
      </c>
      <c r="DI519" s="99"/>
      <c r="DL519" s="61">
        <f t="shared" si="10"/>
        <v>0</v>
      </c>
    </row>
    <row r="520" spans="1:132">
      <c r="A520" s="11">
        <v>44602</v>
      </c>
      <c r="B520" s="64"/>
      <c r="C520" s="25" t="s">
        <v>117</v>
      </c>
      <c r="H520" s="3" t="e">
        <f>((F520)/(E520/100))</f>
        <v>#DIV/0!</v>
      </c>
      <c r="I520" s="4" t="e">
        <f>E520/F520</f>
        <v>#DIV/0!</v>
      </c>
      <c r="J520" s="4" t="e">
        <f>100/G520</f>
        <v>#DIV/0!</v>
      </c>
      <c r="N520" s="37" t="e">
        <f>M520/(K520/100)</f>
        <v>#DIV/0!</v>
      </c>
      <c r="O520" s="37" t="e">
        <f>N520/J520</f>
        <v>#DIV/0!</v>
      </c>
      <c r="P520" s="5" t="e">
        <f>M520/(L520/100)</f>
        <v>#DIV/0!</v>
      </c>
      <c r="Q520" s="5" t="e">
        <f>P520*I520</f>
        <v>#DIV/0!</v>
      </c>
      <c r="U520" s="15" t="e">
        <f>100-(T520-R520)/S520*100</f>
        <v>#DIV/0!</v>
      </c>
      <c r="AB520" s="14" t="e">
        <f>((AE520-AC520)*(1000/AD520))*1000</f>
        <v>#DIV/0!</v>
      </c>
      <c r="AF520" s="7" t="e">
        <f>#REF!*0.8</f>
        <v>#REF!</v>
      </c>
      <c r="AH520" s="8" t="e">
        <f>((AG520)*(H520/100))</f>
        <v>#DIV/0!</v>
      </c>
      <c r="AI520" s="7" t="e">
        <f>AG520/AH520</f>
        <v>#DIV/0!</v>
      </c>
      <c r="AO520" s="20" t="s">
        <v>1234</v>
      </c>
      <c r="DI520" s="99"/>
      <c r="DL520" s="61">
        <f t="shared" si="10"/>
        <v>0</v>
      </c>
    </row>
    <row r="521" spans="1:132">
      <c r="A521" s="11">
        <v>44602</v>
      </c>
      <c r="B521" s="64" t="s">
        <v>208</v>
      </c>
      <c r="C521" s="25" t="s">
        <v>119</v>
      </c>
      <c r="D521" s="21">
        <v>34</v>
      </c>
      <c r="E521" s="2">
        <v>100</v>
      </c>
      <c r="F521" s="2">
        <v>66</v>
      </c>
      <c r="H521" s="3">
        <f>((F521)/(E521/100))</f>
        <v>66</v>
      </c>
      <c r="I521" s="4">
        <f>E521/F521</f>
        <v>1.5151515151515151</v>
      </c>
      <c r="J521" s="4" t="e">
        <f>100/G521</f>
        <v>#DIV/0!</v>
      </c>
      <c r="N521" s="37" t="e">
        <f>M521/(K521/100)</f>
        <v>#DIV/0!</v>
      </c>
      <c r="O521" s="37" t="e">
        <f>N521/J521</f>
        <v>#DIV/0!</v>
      </c>
      <c r="P521" s="5" t="e">
        <f>M521/(L521/100)</f>
        <v>#DIV/0!</v>
      </c>
      <c r="Q521" s="5" t="e">
        <f>P521*I521</f>
        <v>#DIV/0!</v>
      </c>
      <c r="U521" s="15" t="e">
        <f>100-(T521-R521)/S521*100</f>
        <v>#DIV/0!</v>
      </c>
      <c r="V521" s="21">
        <v>2.1949999999999998</v>
      </c>
      <c r="X521" s="2">
        <v>12.22</v>
      </c>
      <c r="Y521" s="2">
        <v>14.29</v>
      </c>
      <c r="Z521" s="21">
        <v>3470</v>
      </c>
      <c r="AB521" s="14" t="e">
        <f>((AE521-AC521)*(1000/AD521))*1000</f>
        <v>#DIV/0!</v>
      </c>
      <c r="AF521" s="7" t="e">
        <f>#REF!*0.8</f>
        <v>#REF!</v>
      </c>
      <c r="AG521" s="2">
        <v>152</v>
      </c>
      <c r="AH521" s="8">
        <v>152</v>
      </c>
      <c r="AI521" s="7">
        <f>AG521/AH521</f>
        <v>1</v>
      </c>
      <c r="AJ521" s="6">
        <v>84.78</v>
      </c>
      <c r="AK521" s="2">
        <v>2.1389999999999998</v>
      </c>
      <c r="AO521" s="20" t="s">
        <v>1237</v>
      </c>
      <c r="AP521" s="10">
        <v>0.35599999999999998</v>
      </c>
      <c r="AQ521" s="10">
        <v>4.0000000000000001E-3</v>
      </c>
      <c r="AR521" s="10" t="s">
        <v>121</v>
      </c>
      <c r="AS521" s="10">
        <v>4.0000000000000001E-3</v>
      </c>
      <c r="AT521" s="10">
        <v>8.5999999999999993E-2</v>
      </c>
      <c r="AU521" s="10">
        <v>3.0000000000000001E-3</v>
      </c>
      <c r="AV521" s="10">
        <v>0.17199999999999999</v>
      </c>
      <c r="AW521" s="10">
        <v>4.0000000000000001E-3</v>
      </c>
      <c r="AX521" s="10">
        <v>0.03</v>
      </c>
      <c r="AY521" s="10">
        <v>2E-3</v>
      </c>
      <c r="AZ521" s="10">
        <v>1.6E-2</v>
      </c>
      <c r="BA521" s="10">
        <v>2E-3</v>
      </c>
      <c r="BB521" s="10">
        <v>0.13400000000000001</v>
      </c>
      <c r="BC521" s="10">
        <v>3.0000000000000001E-3</v>
      </c>
      <c r="BD521" s="10">
        <v>0.36899999999999999</v>
      </c>
      <c r="BE521" s="10">
        <v>8.9999999999999993E-3</v>
      </c>
      <c r="BF521" s="10" t="s">
        <v>121</v>
      </c>
      <c r="BG521" s="10">
        <v>6.0000000000000001E-3</v>
      </c>
      <c r="BH521" s="10" t="s">
        <v>121</v>
      </c>
      <c r="BI521" s="10">
        <v>6.29</v>
      </c>
      <c r="BJ521" s="10" t="s">
        <v>121</v>
      </c>
      <c r="BK521" s="10">
        <v>5.0000000000000001E-3</v>
      </c>
      <c r="BL521" s="10" t="s">
        <v>121</v>
      </c>
      <c r="BM521" s="10">
        <v>2E-3</v>
      </c>
      <c r="BN521" s="10">
        <v>0.105</v>
      </c>
      <c r="BO521" s="10">
        <v>8.9999999999999993E-3</v>
      </c>
      <c r="BP521" s="10">
        <v>35.798000000000002</v>
      </c>
      <c r="BQ521" s="10">
        <v>0.28699999999999998</v>
      </c>
      <c r="BR521" s="10">
        <v>1.2E-2</v>
      </c>
      <c r="BS521" s="10">
        <v>1E-3</v>
      </c>
      <c r="BT521" s="10">
        <v>1.2589999999999999</v>
      </c>
      <c r="BU521" s="10">
        <v>4.9000000000000002E-2</v>
      </c>
      <c r="BV521" s="10">
        <v>28.808</v>
      </c>
      <c r="BW521" s="10">
        <v>0.502</v>
      </c>
      <c r="BX521" s="10" t="s">
        <v>121</v>
      </c>
      <c r="BY521" s="10">
        <v>5.0000000000000001E-3</v>
      </c>
      <c r="BZ521" s="10">
        <v>3.802</v>
      </c>
      <c r="CA521" s="10">
        <v>5.3999999999999999E-2</v>
      </c>
      <c r="CB521" s="10" t="s">
        <v>121</v>
      </c>
      <c r="CC521" s="10">
        <v>24.428999999999998</v>
      </c>
      <c r="CD521" s="10">
        <v>0.01</v>
      </c>
      <c r="CE521" s="10">
        <v>4.0000000000000001E-3</v>
      </c>
      <c r="CF521" s="10" t="s">
        <v>121</v>
      </c>
      <c r="CG521" s="10">
        <v>2E-3</v>
      </c>
      <c r="CH521" s="10" t="s">
        <v>121</v>
      </c>
      <c r="CI521" s="10">
        <v>2E-3</v>
      </c>
      <c r="CJ521" s="10" t="s">
        <v>121</v>
      </c>
      <c r="CK521" s="10">
        <v>0.32800000000000001</v>
      </c>
      <c r="CL521" s="10" t="s">
        <v>121</v>
      </c>
      <c r="CM521" s="10">
        <v>2E-3</v>
      </c>
      <c r="CN521" s="10">
        <v>1.0999999999999999E-2</v>
      </c>
      <c r="CO521" s="10">
        <v>1E-3</v>
      </c>
      <c r="CP521" s="10">
        <v>3.8879999999999999</v>
      </c>
      <c r="CQ521" s="10">
        <v>0.122</v>
      </c>
      <c r="CR521" s="10" t="s">
        <v>121</v>
      </c>
      <c r="CS521" s="10">
        <v>2E-3</v>
      </c>
      <c r="CT521" s="10">
        <v>2.1469999999999998</v>
      </c>
      <c r="CU521" s="10">
        <v>0.40400000000000003</v>
      </c>
      <c r="CV521" s="10">
        <v>6.0000000000000001E-3</v>
      </c>
      <c r="CW521" s="10">
        <v>1E-3</v>
      </c>
      <c r="CX521" s="10">
        <v>8.1000000000000003E-2</v>
      </c>
      <c r="CY521" s="10">
        <v>6.0000000000000001E-3</v>
      </c>
      <c r="CZ521" s="10" t="s">
        <v>121</v>
      </c>
      <c r="DA521" s="10">
        <v>3.0000000000000001E-3</v>
      </c>
      <c r="DB521" s="10" t="s">
        <v>121</v>
      </c>
      <c r="DC521" s="10">
        <v>3.0000000000000001E-3</v>
      </c>
      <c r="DD521" s="10">
        <v>5.5E-2</v>
      </c>
      <c r="DE521" s="10">
        <v>0.01</v>
      </c>
      <c r="DF521" s="10">
        <v>1.619</v>
      </c>
      <c r="DG521" s="10">
        <v>1.4E-2</v>
      </c>
      <c r="DH521" s="10">
        <v>2E-3</v>
      </c>
      <c r="DI521" s="98">
        <v>1E-3</v>
      </c>
      <c r="DJ521" s="10">
        <v>0.18099999999999999</v>
      </c>
      <c r="DK521" s="10">
        <v>2E-3</v>
      </c>
      <c r="DL521" s="61" t="str">
        <f t="shared" si="10"/>
        <v>NL 689393 11.02.2022</v>
      </c>
    </row>
    <row r="522" spans="1:132">
      <c r="A522" s="11">
        <v>44602</v>
      </c>
      <c r="B522" s="64" t="s">
        <v>717</v>
      </c>
      <c r="C522" s="25" t="s">
        <v>716</v>
      </c>
      <c r="H522" s="3" t="e">
        <f>((F522)/(E522/100))</f>
        <v>#DIV/0!</v>
      </c>
      <c r="I522" s="4" t="e">
        <f>E522/F522</f>
        <v>#DIV/0!</v>
      </c>
      <c r="J522" s="4" t="e">
        <f>100/G522</f>
        <v>#DIV/0!</v>
      </c>
      <c r="N522" s="37" t="e">
        <f>M522/(K522/100)</f>
        <v>#DIV/0!</v>
      </c>
      <c r="O522" s="37" t="e">
        <f>N522/J522</f>
        <v>#DIV/0!</v>
      </c>
      <c r="P522" s="5" t="e">
        <f>M522/(L522/100)</f>
        <v>#DIV/0!</v>
      </c>
      <c r="Q522" s="5" t="e">
        <f>P522*I522</f>
        <v>#DIV/0!</v>
      </c>
      <c r="U522" s="15" t="e">
        <f>100-(T522-R522)/S522*100</f>
        <v>#DIV/0!</v>
      </c>
      <c r="AB522" s="14" t="e">
        <f>((AE522-AC522)*(1000/AD522))*1000</f>
        <v>#DIV/0!</v>
      </c>
      <c r="AF522" s="7" t="e">
        <f>#REF!*0.8</f>
        <v>#REF!</v>
      </c>
      <c r="AH522" s="8" t="e">
        <f>((AG522)*(H522/100))</f>
        <v>#DIV/0!</v>
      </c>
      <c r="AI522" s="7" t="e">
        <f>AG522/AH522</f>
        <v>#DIV/0!</v>
      </c>
      <c r="AO522" s="20" t="s">
        <v>1238</v>
      </c>
      <c r="AP522" s="10" t="s">
        <v>121</v>
      </c>
      <c r="AQ522" s="10">
        <v>4.0000000000000001E-3</v>
      </c>
      <c r="AR522" s="10">
        <v>0.08</v>
      </c>
      <c r="AS522" s="10">
        <v>1.0999999999999999E-2</v>
      </c>
      <c r="AT522" s="10" t="s">
        <v>121</v>
      </c>
      <c r="AU522" s="10">
        <v>6.0000000000000001E-3</v>
      </c>
      <c r="AV522" s="10">
        <v>2.8000000000000001E-2</v>
      </c>
      <c r="AW522" s="10">
        <v>4.0000000000000001E-3</v>
      </c>
      <c r="AX522" s="10" t="s">
        <v>121</v>
      </c>
      <c r="AY522" s="10">
        <v>2E-3</v>
      </c>
      <c r="AZ522" s="10">
        <v>0.11600000000000001</v>
      </c>
      <c r="BA522" s="10">
        <v>8.0000000000000002E-3</v>
      </c>
      <c r="BB522" s="10">
        <v>0.32600000000000001</v>
      </c>
      <c r="BC522" s="10">
        <v>1.2999999999999999E-2</v>
      </c>
      <c r="BD522" s="10">
        <v>65.197000000000003</v>
      </c>
      <c r="BE522" s="10">
        <v>0.60399999999999998</v>
      </c>
      <c r="BF522" s="10" t="s">
        <v>121</v>
      </c>
      <c r="BG522" s="10">
        <v>2.3E-2</v>
      </c>
      <c r="BH522" s="10">
        <v>1.1559999999999999</v>
      </c>
      <c r="BI522" s="10">
        <v>0.251</v>
      </c>
      <c r="BJ522" s="10">
        <v>8.9999999999999993E-3</v>
      </c>
      <c r="BK522" s="10">
        <v>2E-3</v>
      </c>
      <c r="BL522" s="10" t="s">
        <v>121</v>
      </c>
      <c r="BM522" s="10">
        <v>6.0000000000000001E-3</v>
      </c>
      <c r="BN522" s="10">
        <v>0.05</v>
      </c>
      <c r="BO522" s="10">
        <v>1.4999999999999999E-2</v>
      </c>
      <c r="BP522" s="10">
        <v>29.213000000000001</v>
      </c>
      <c r="BQ522" s="10">
        <v>0.63800000000000001</v>
      </c>
      <c r="BR522" s="10" t="s">
        <v>121</v>
      </c>
      <c r="BS522" s="10">
        <v>2E-3</v>
      </c>
      <c r="BT522" s="10">
        <v>0.19900000000000001</v>
      </c>
      <c r="BU522" s="10">
        <v>0.04</v>
      </c>
      <c r="BV522" s="10">
        <v>6.2E-2</v>
      </c>
      <c r="BW522" s="10">
        <v>3.0000000000000001E-3</v>
      </c>
      <c r="BX522" s="10" t="s">
        <v>121</v>
      </c>
      <c r="BY522" s="10">
        <v>4.9000000000000002E-2</v>
      </c>
      <c r="BZ522" s="10">
        <v>8.1000000000000003E-2</v>
      </c>
      <c r="CA522" s="10">
        <v>3.5999999999999997E-2</v>
      </c>
      <c r="CB522" s="10" t="s">
        <v>121</v>
      </c>
      <c r="CC522" s="10">
        <v>3.03</v>
      </c>
      <c r="CD522" s="10">
        <v>0.34699999999999998</v>
      </c>
      <c r="CE522" s="10">
        <v>1.4999999999999999E-2</v>
      </c>
      <c r="CF522" s="10">
        <v>6.2E-2</v>
      </c>
      <c r="CG522" s="10">
        <v>2E-3</v>
      </c>
      <c r="CH522" s="10">
        <v>1.4999999999999999E-2</v>
      </c>
      <c r="CI522" s="10">
        <v>1E-3</v>
      </c>
      <c r="CJ522" s="10">
        <v>0.1</v>
      </c>
      <c r="CK522" s="10">
        <v>1.0999999999999999E-2</v>
      </c>
      <c r="CL522" s="10" t="s">
        <v>121</v>
      </c>
      <c r="CM522" s="10">
        <v>2E-3</v>
      </c>
      <c r="CN522" s="10" t="s">
        <v>121</v>
      </c>
      <c r="CO522" s="10">
        <v>2E-3</v>
      </c>
      <c r="CP522" s="10">
        <v>7.9000000000000001E-2</v>
      </c>
      <c r="CQ522" s="10">
        <v>3.0000000000000001E-3</v>
      </c>
      <c r="CR522" s="10" t="s">
        <v>121</v>
      </c>
      <c r="CS522" s="10">
        <v>2E-3</v>
      </c>
      <c r="CT522" s="10">
        <v>2.698</v>
      </c>
      <c r="CU522" s="10">
        <v>6.5000000000000002E-2</v>
      </c>
      <c r="CV522" s="10" t="s">
        <v>121</v>
      </c>
      <c r="CW522" s="10">
        <v>2E-3</v>
      </c>
      <c r="CX522" s="10">
        <v>2.5000000000000001E-2</v>
      </c>
      <c r="CY522" s="10">
        <v>1.6E-2</v>
      </c>
      <c r="CZ522" s="10">
        <v>2E-3</v>
      </c>
      <c r="DA522" s="10">
        <v>1E-3</v>
      </c>
      <c r="DB522" s="10">
        <v>3.9E-2</v>
      </c>
      <c r="DC522" s="10">
        <v>8.0000000000000002E-3</v>
      </c>
      <c r="DD522" s="10">
        <v>7.8E-2</v>
      </c>
      <c r="DE522" s="10">
        <v>1.2999999999999999E-2</v>
      </c>
      <c r="DF522" s="10">
        <v>1.2999999999999999E-2</v>
      </c>
      <c r="DG522" s="10">
        <v>4.0000000000000001E-3</v>
      </c>
      <c r="DH522" s="10">
        <v>3.0000000000000001E-3</v>
      </c>
      <c r="DI522" s="98">
        <v>1E-3</v>
      </c>
      <c r="DJ522" s="10" t="s">
        <v>121</v>
      </c>
      <c r="DK522" s="10">
        <v>2E-3</v>
      </c>
      <c r="DL522" s="61" t="str">
        <f t="shared" si="10"/>
        <v>ENE 1745 11.02.2022</v>
      </c>
    </row>
    <row r="523" spans="1:132">
      <c r="A523" s="11">
        <v>44602</v>
      </c>
      <c r="B523" s="64" t="s">
        <v>1239</v>
      </c>
      <c r="C523" s="25" t="s">
        <v>827</v>
      </c>
      <c r="H523" s="3" t="e">
        <f>((F523)/(E523/100))</f>
        <v>#DIV/0!</v>
      </c>
      <c r="I523" s="4" t="e">
        <f>E523/F523</f>
        <v>#DIV/0!</v>
      </c>
      <c r="J523" s="4" t="e">
        <f>100/G523</f>
        <v>#DIV/0!</v>
      </c>
      <c r="N523" s="37" t="e">
        <f>M523/(K523/100)</f>
        <v>#DIV/0!</v>
      </c>
      <c r="O523" s="37" t="e">
        <f>N523/J523</f>
        <v>#DIV/0!</v>
      </c>
      <c r="P523" s="5" t="e">
        <f>M523/(L523/100)</f>
        <v>#DIV/0!</v>
      </c>
      <c r="Q523" s="5" t="e">
        <f>P523*I523</f>
        <v>#DIV/0!</v>
      </c>
      <c r="U523" s="15" t="e">
        <f>100-(T523-R523)/S523*100</f>
        <v>#DIV/0!</v>
      </c>
      <c r="V523" s="21">
        <v>178</v>
      </c>
      <c r="AB523" s="14" t="e">
        <f>((AE523-AC523)*(1000/AD523))*1000</f>
        <v>#DIV/0!</v>
      </c>
      <c r="AF523" s="7" t="e">
        <f>#REF!*0.8</f>
        <v>#REF!</v>
      </c>
      <c r="AH523" s="8" t="e">
        <f>((AG523)*(H523/100))</f>
        <v>#DIV/0!</v>
      </c>
      <c r="AI523" s="7" t="e">
        <f>AG523/AH523</f>
        <v>#DIV/0!</v>
      </c>
      <c r="AP523" s="10">
        <v>4.2000000000000003E-2</v>
      </c>
      <c r="AQ523" s="10">
        <v>1E-3</v>
      </c>
      <c r="AR523" s="10">
        <v>0.01</v>
      </c>
      <c r="AS523" s="10">
        <v>2E-3</v>
      </c>
      <c r="AT523" s="10">
        <v>8.9999999999999993E-3</v>
      </c>
      <c r="AU523" s="10">
        <v>2E-3</v>
      </c>
      <c r="AV523" s="10">
        <v>2.5000000000000001E-2</v>
      </c>
      <c r="AW523" s="10">
        <v>2E-3</v>
      </c>
      <c r="AX523" s="10" t="s">
        <v>121</v>
      </c>
      <c r="AY523" s="10">
        <v>2E-3</v>
      </c>
      <c r="AZ523" s="10">
        <v>0.02</v>
      </c>
      <c r="BA523" s="10">
        <v>2E-3</v>
      </c>
      <c r="BB523" s="10">
        <v>0.21</v>
      </c>
      <c r="BC523" s="10">
        <v>3.0000000000000001E-3</v>
      </c>
      <c r="BD523" s="10">
        <v>2.7909999999999999</v>
      </c>
      <c r="BE523" s="10">
        <v>2.1999999999999999E-2</v>
      </c>
      <c r="BF523" s="10" t="s">
        <v>121</v>
      </c>
      <c r="BG523" s="10">
        <v>3.0000000000000001E-3</v>
      </c>
      <c r="BH523" s="10">
        <v>1.62</v>
      </c>
      <c r="BI523" s="10">
        <v>0.55200000000000005</v>
      </c>
      <c r="BJ523" s="10" t="s">
        <v>121</v>
      </c>
      <c r="BK523" s="10">
        <v>2E-3</v>
      </c>
      <c r="BL523" s="10" t="s">
        <v>121</v>
      </c>
      <c r="BM523" s="10">
        <v>2E-3</v>
      </c>
      <c r="BN523" s="10">
        <v>0.11899999999999999</v>
      </c>
      <c r="BO523" s="10">
        <v>6.0000000000000001E-3</v>
      </c>
      <c r="BP523" s="10">
        <v>72.605000000000004</v>
      </c>
      <c r="BQ523" s="10">
        <v>0.10199999999999999</v>
      </c>
      <c r="BR523" s="10" t="s">
        <v>121</v>
      </c>
      <c r="BS523" s="10">
        <v>2E-3</v>
      </c>
      <c r="BT523" s="10">
        <v>11.505000000000001</v>
      </c>
      <c r="BU523" s="10">
        <v>0.11</v>
      </c>
      <c r="BV523" s="10">
        <v>0.93600000000000005</v>
      </c>
      <c r="BW523" s="10">
        <v>0.02</v>
      </c>
      <c r="BX523" s="10" t="s">
        <v>121</v>
      </c>
      <c r="BY523" s="10">
        <v>8.0000000000000002E-3</v>
      </c>
      <c r="BZ523" s="10">
        <v>0.54100000000000004</v>
      </c>
      <c r="CA523" s="10">
        <v>2.3E-2</v>
      </c>
      <c r="CB523" s="10" t="s">
        <v>121</v>
      </c>
      <c r="CC523" s="10">
        <v>6.7160000000000002</v>
      </c>
      <c r="CD523" s="10">
        <v>7.0999999999999994E-2</v>
      </c>
      <c r="CE523" s="10">
        <v>5.0000000000000001E-3</v>
      </c>
      <c r="CF523" s="10" t="s">
        <v>121</v>
      </c>
      <c r="CG523" s="10">
        <v>2E-3</v>
      </c>
      <c r="CH523" s="10" t="s">
        <v>121</v>
      </c>
      <c r="CI523" s="10">
        <v>2E-3</v>
      </c>
      <c r="CJ523" s="10">
        <v>0.85599999999999998</v>
      </c>
      <c r="CK523" s="10">
        <v>6.7000000000000004E-2</v>
      </c>
      <c r="CL523" s="10" t="s">
        <v>121</v>
      </c>
      <c r="CM523" s="10">
        <v>2E-3</v>
      </c>
      <c r="CN523" s="10">
        <v>2E-3</v>
      </c>
      <c r="CO523" s="10">
        <v>1E-3</v>
      </c>
      <c r="CP523" s="10">
        <v>1.18</v>
      </c>
      <c r="CQ523" s="10">
        <v>0.03</v>
      </c>
      <c r="CR523" s="10" t="s">
        <v>121</v>
      </c>
      <c r="CS523" s="10">
        <v>2E-3</v>
      </c>
      <c r="CT523" s="10">
        <v>6.2610000000000001</v>
      </c>
      <c r="CU523" s="10">
        <v>0.25</v>
      </c>
      <c r="CV523" s="10">
        <v>4.4999999999999998E-2</v>
      </c>
      <c r="CW523" s="10">
        <v>1E-3</v>
      </c>
      <c r="CX523" s="10">
        <v>0.82399999999999995</v>
      </c>
      <c r="CY523" s="10">
        <v>1.4999999999999999E-2</v>
      </c>
      <c r="CZ523" s="10" t="s">
        <v>121</v>
      </c>
      <c r="DA523" s="10">
        <v>2E-3</v>
      </c>
      <c r="DB523" s="10">
        <v>3.9E-2</v>
      </c>
      <c r="DC523" s="10">
        <v>5.0000000000000001E-3</v>
      </c>
      <c r="DD523" s="10" t="s">
        <v>121</v>
      </c>
      <c r="DE523" s="10">
        <v>6.0000000000000001E-3</v>
      </c>
      <c r="DF523" s="10">
        <v>0.26500000000000001</v>
      </c>
      <c r="DG523" s="10">
        <v>4.0000000000000001E-3</v>
      </c>
      <c r="DH523" s="10">
        <v>1.0999999999999999E-2</v>
      </c>
      <c r="DI523" s="98">
        <v>1E-3</v>
      </c>
      <c r="DJ523" s="10">
        <v>5.0000000000000001E-3</v>
      </c>
      <c r="DK523" s="10">
        <v>1E-3</v>
      </c>
      <c r="DL523" s="61" t="str">
        <f t="shared" si="10"/>
        <v>DK III W2 11.02.2022</v>
      </c>
      <c r="DM523" s="10">
        <v>0.182306910190979</v>
      </c>
      <c r="DN523" s="10">
        <v>6.7325025644291098E-4</v>
      </c>
      <c r="DO523" s="10">
        <v>2.089955085339E-2</v>
      </c>
      <c r="DP523" s="10">
        <v>-7.2651918257059203E-2</v>
      </c>
      <c r="DQ523" s="10">
        <v>0.664565197347467</v>
      </c>
      <c r="DR523" s="10">
        <v>-0.23742201917140099</v>
      </c>
      <c r="DS523" s="10">
        <v>5.2705765087022301E-2</v>
      </c>
      <c r="DT523" s="10">
        <v>1.4786168485218601E-3</v>
      </c>
      <c r="DU523" s="10">
        <v>1.08584437211413E-2</v>
      </c>
      <c r="DV523" s="10">
        <v>0.14443025519771299</v>
      </c>
      <c r="DW523" s="10">
        <v>-0.23322608585138099</v>
      </c>
      <c r="DX523" s="10">
        <v>1.5734656680184901E-2</v>
      </c>
      <c r="DY523" s="10">
        <v>-1.0685003349527</v>
      </c>
      <c r="DZ523" s="10">
        <v>237.814395598799</v>
      </c>
      <c r="EA523" s="10">
        <v>429.50020342228999</v>
      </c>
      <c r="EB523" s="10">
        <v>2.5258702384749201</v>
      </c>
    </row>
    <row r="524" spans="1:132">
      <c r="A524" s="11">
        <v>44602</v>
      </c>
      <c r="B524" s="64"/>
      <c r="C524" s="25" t="s">
        <v>745</v>
      </c>
      <c r="H524" s="3" t="e">
        <f>((F524)/(E524/100))</f>
        <v>#DIV/0!</v>
      </c>
      <c r="I524" s="4" t="e">
        <f>E524/F524</f>
        <v>#DIV/0!</v>
      </c>
      <c r="J524" s="4" t="e">
        <f>100/G524</f>
        <v>#DIV/0!</v>
      </c>
      <c r="N524" s="37" t="e">
        <f>M524/(K524/100)</f>
        <v>#DIV/0!</v>
      </c>
      <c r="O524" s="37" t="e">
        <f>N524/J524</f>
        <v>#DIV/0!</v>
      </c>
      <c r="P524" s="5" t="e">
        <f>M524/(L524/100)</f>
        <v>#DIV/0!</v>
      </c>
      <c r="Q524" s="5" t="e">
        <f>P524*I524</f>
        <v>#DIV/0!</v>
      </c>
      <c r="U524" s="15" t="e">
        <f>100-(T524-R524)/S524*100</f>
        <v>#DIV/0!</v>
      </c>
      <c r="Z524" s="21">
        <v>3096</v>
      </c>
      <c r="AB524" s="14" t="e">
        <f>((AE524-AC524)*(1000/AD524))*1000</f>
        <v>#DIV/0!</v>
      </c>
      <c r="AF524" s="7" t="e">
        <f>#REF!*0.8</f>
        <v>#REF!</v>
      </c>
      <c r="AH524" s="8" t="e">
        <f>((AG524)*(H524/100))</f>
        <v>#DIV/0!</v>
      </c>
      <c r="AI524" s="7" t="e">
        <f>AG524/AH524</f>
        <v>#DIV/0!</v>
      </c>
      <c r="DI524" s="99"/>
      <c r="DL524" s="61">
        <f t="shared" si="10"/>
        <v>0</v>
      </c>
    </row>
    <row r="525" spans="1:132">
      <c r="A525" s="11">
        <v>44603</v>
      </c>
      <c r="B525" s="64"/>
      <c r="C525" s="25" t="s">
        <v>727</v>
      </c>
      <c r="H525" s="3" t="e">
        <f>((F525)/(E525/100))</f>
        <v>#DIV/0!</v>
      </c>
      <c r="I525" s="4" t="e">
        <f>E525/F525</f>
        <v>#DIV/0!</v>
      </c>
      <c r="J525" s="4" t="e">
        <f>100/G525</f>
        <v>#DIV/0!</v>
      </c>
      <c r="N525" s="37" t="e">
        <f>M525/(K525/100)</f>
        <v>#DIV/0!</v>
      </c>
      <c r="O525" s="37" t="e">
        <f>N525/J525</f>
        <v>#DIV/0!</v>
      </c>
      <c r="P525" s="5" t="e">
        <f>M525/(L525/100)</f>
        <v>#DIV/0!</v>
      </c>
      <c r="Q525" s="5" t="e">
        <f>P525*I525</f>
        <v>#DIV/0!</v>
      </c>
      <c r="U525" s="15" t="e">
        <f>100-(T525-R525)/S525*100</f>
        <v>#DIV/0!</v>
      </c>
      <c r="AB525" s="14" t="e">
        <f>((AE525-AC525)*(1000/AD525))*1000</f>
        <v>#DIV/0!</v>
      </c>
      <c r="AF525" s="7" t="e">
        <f>#REF!*0.8</f>
        <v>#REF!</v>
      </c>
      <c r="AH525" s="8" t="e">
        <f>((AG525)*(H525/100))</f>
        <v>#DIV/0!</v>
      </c>
      <c r="AI525" s="7" t="e">
        <f>AG525/AH525</f>
        <v>#DIV/0!</v>
      </c>
      <c r="AO525" s="20" t="s">
        <v>1240</v>
      </c>
      <c r="DI525" s="99"/>
      <c r="DL525" s="61">
        <f t="shared" si="10"/>
        <v>0</v>
      </c>
    </row>
    <row r="526" spans="1:132">
      <c r="A526" s="11">
        <v>44603</v>
      </c>
      <c r="B526" s="64" t="s">
        <v>563</v>
      </c>
      <c r="C526" s="25" t="s">
        <v>123</v>
      </c>
      <c r="D526" s="21">
        <v>18</v>
      </c>
      <c r="E526" s="2">
        <v>100</v>
      </c>
      <c r="F526" s="2">
        <v>100</v>
      </c>
      <c r="G526" s="2">
        <v>82</v>
      </c>
      <c r="H526" s="3">
        <f>((F526)/(E526/100))</f>
        <v>100</v>
      </c>
      <c r="I526" s="4">
        <f>E526/F526</f>
        <v>1</v>
      </c>
      <c r="J526" s="4">
        <f>100/G526</f>
        <v>1.2195121951219512</v>
      </c>
      <c r="K526" s="2">
        <v>20</v>
      </c>
      <c r="M526" s="2">
        <f>101.467-100.987</f>
        <v>0.48000000000000398</v>
      </c>
      <c r="N526" s="37">
        <f>M526/(K526/100)</f>
        <v>2.4000000000000199</v>
      </c>
      <c r="O526" s="37">
        <f>N526/J526</f>
        <v>1.9680000000000164</v>
      </c>
      <c r="P526" s="5" t="e">
        <f>M526/(L526/100)</f>
        <v>#DIV/0!</v>
      </c>
      <c r="Q526" s="5" t="e">
        <f>P526*I526</f>
        <v>#DIV/0!</v>
      </c>
      <c r="U526" s="15" t="e">
        <f>100-(T526-R526)/S526*100</f>
        <v>#DIV/0!</v>
      </c>
      <c r="AB526" s="14" t="e">
        <f>((AE526-AC526)*(1000/AD526))*1000</f>
        <v>#DIV/0!</v>
      </c>
      <c r="AF526" s="7" t="e">
        <f>#REF!*0.8</f>
        <v>#REF!</v>
      </c>
      <c r="AH526" s="8">
        <f>((AG526)*(H526/100))</f>
        <v>0</v>
      </c>
      <c r="AI526" s="7" t="e">
        <f>AG526/AH526</f>
        <v>#DIV/0!</v>
      </c>
      <c r="AO526" s="20" t="s">
        <v>1245</v>
      </c>
      <c r="AP526" s="10">
        <v>0.23200000000000001</v>
      </c>
      <c r="AQ526" s="10">
        <v>4.0000000000000001E-3</v>
      </c>
      <c r="AR526" s="10">
        <v>6.0000000000000001E-3</v>
      </c>
      <c r="AS526" s="10">
        <v>3.0000000000000001E-3</v>
      </c>
      <c r="AT526" s="10">
        <v>0.11899999999999999</v>
      </c>
      <c r="AU526" s="10">
        <v>4.0000000000000001E-3</v>
      </c>
      <c r="AV526" s="10">
        <v>8.1000000000000003E-2</v>
      </c>
      <c r="AW526" s="10">
        <v>3.0000000000000001E-3</v>
      </c>
      <c r="AX526" s="10">
        <v>1.2E-2</v>
      </c>
      <c r="AY526" s="10">
        <v>1E-3</v>
      </c>
      <c r="AZ526" s="10">
        <v>1.7000000000000001E-2</v>
      </c>
      <c r="BA526" s="10">
        <v>2E-3</v>
      </c>
      <c r="BB526" s="10">
        <v>7.9000000000000001E-2</v>
      </c>
      <c r="BC526" s="10">
        <v>3.0000000000000001E-3</v>
      </c>
      <c r="BD526" s="10">
        <v>0.80800000000000005</v>
      </c>
      <c r="BE526" s="10">
        <v>1.4E-2</v>
      </c>
      <c r="BF526" s="10" t="s">
        <v>121</v>
      </c>
      <c r="BG526" s="10">
        <v>8.9999999999999993E-3</v>
      </c>
      <c r="BH526" s="10" t="s">
        <v>121</v>
      </c>
      <c r="BI526" s="10">
        <v>2.2869999999999999</v>
      </c>
      <c r="BJ526" s="10" t="s">
        <v>121</v>
      </c>
      <c r="BK526" s="10">
        <v>4.0000000000000001E-3</v>
      </c>
      <c r="BL526" s="10" t="s">
        <v>121</v>
      </c>
      <c r="BM526" s="10">
        <v>2E-3</v>
      </c>
      <c r="BN526" s="10">
        <v>0.106</v>
      </c>
      <c r="BO526" s="10">
        <v>8.9999999999999993E-3</v>
      </c>
      <c r="BP526" s="10">
        <v>59.317</v>
      </c>
      <c r="BQ526" s="10">
        <v>0.16500000000000001</v>
      </c>
      <c r="BR526" s="10">
        <v>8.0000000000000002E-3</v>
      </c>
      <c r="BS526" s="10">
        <v>1E-3</v>
      </c>
      <c r="BT526" s="10">
        <v>18.652999999999999</v>
      </c>
      <c r="BU526" s="10">
        <v>0.24099999999999999</v>
      </c>
      <c r="BV526" s="10">
        <v>11.249000000000001</v>
      </c>
      <c r="BW526" s="10">
        <v>0.21</v>
      </c>
      <c r="BX526" s="10" t="s">
        <v>121</v>
      </c>
      <c r="BY526" s="10">
        <v>5.0000000000000001E-3</v>
      </c>
      <c r="BZ526" s="10">
        <v>2.226</v>
      </c>
      <c r="CA526" s="10">
        <v>0.05</v>
      </c>
      <c r="CB526" s="10" t="s">
        <v>121</v>
      </c>
      <c r="CC526" s="10">
        <v>28.03</v>
      </c>
      <c r="CD526" s="10">
        <v>0.05</v>
      </c>
      <c r="CE526" s="10">
        <v>5.0000000000000001E-3</v>
      </c>
      <c r="CF526" s="10">
        <v>2E-3</v>
      </c>
      <c r="CG526" s="10">
        <v>1E-3</v>
      </c>
      <c r="CH526" s="10" t="s">
        <v>121</v>
      </c>
      <c r="CI526" s="10">
        <v>2E-3</v>
      </c>
      <c r="CJ526" s="10" t="s">
        <v>121</v>
      </c>
      <c r="CK526" s="10">
        <v>0.16800000000000001</v>
      </c>
      <c r="CL526" s="10" t="s">
        <v>121</v>
      </c>
      <c r="CM526" s="10">
        <v>2E-3</v>
      </c>
      <c r="CN526" s="10">
        <v>6.0000000000000001E-3</v>
      </c>
      <c r="CO526" s="10">
        <v>1E-3</v>
      </c>
      <c r="CP526" s="10">
        <v>2.3149999999999999</v>
      </c>
      <c r="CQ526" s="10">
        <v>7.3999999999999996E-2</v>
      </c>
      <c r="CR526" s="10" t="s">
        <v>121</v>
      </c>
      <c r="CS526" s="10">
        <v>2E-3</v>
      </c>
      <c r="CT526" s="10">
        <v>1.488</v>
      </c>
      <c r="CU526" s="10">
        <v>0.29799999999999999</v>
      </c>
      <c r="CV526" s="10">
        <v>0.02</v>
      </c>
      <c r="CW526" s="10">
        <v>1E-3</v>
      </c>
      <c r="CX526" s="10">
        <v>0.161</v>
      </c>
      <c r="CY526" s="10">
        <v>1.0999999999999999E-2</v>
      </c>
      <c r="CZ526" s="10" t="s">
        <v>121</v>
      </c>
      <c r="DA526" s="10">
        <v>2E-3</v>
      </c>
      <c r="DB526" s="10" t="s">
        <v>121</v>
      </c>
      <c r="DC526" s="10">
        <v>5.0000000000000001E-3</v>
      </c>
      <c r="DD526" s="10">
        <v>0.03</v>
      </c>
      <c r="DE526" s="10">
        <v>8.0000000000000002E-3</v>
      </c>
      <c r="DF526" s="10">
        <v>1.1830000000000001</v>
      </c>
      <c r="DG526" s="10">
        <v>1.4E-2</v>
      </c>
      <c r="DH526" s="10">
        <v>7.0000000000000001E-3</v>
      </c>
      <c r="DI526" s="98">
        <v>1E-3</v>
      </c>
      <c r="DJ526" s="10">
        <v>0.108</v>
      </c>
      <c r="DK526" s="10">
        <v>2E-3</v>
      </c>
      <c r="DL526" s="61" t="str">
        <f t="shared" si="10"/>
        <v>UTV Rückweisung vom 10.02.2022</v>
      </c>
    </row>
    <row r="527" spans="1:132">
      <c r="A527" s="11">
        <v>44603</v>
      </c>
      <c r="B527" s="64" t="s">
        <v>207</v>
      </c>
      <c r="C527" s="25" t="s">
        <v>125</v>
      </c>
      <c r="D527" s="21">
        <v>37</v>
      </c>
      <c r="E527" s="2">
        <v>100</v>
      </c>
      <c r="F527" s="2">
        <v>63</v>
      </c>
      <c r="H527" s="3">
        <f>((F527)/(E527/100))</f>
        <v>63</v>
      </c>
      <c r="I527" s="4">
        <f>E527/F527</f>
        <v>1.5873015873015872</v>
      </c>
      <c r="J527" s="4" t="e">
        <f>100/G527</f>
        <v>#DIV/0!</v>
      </c>
      <c r="N527" s="37" t="e">
        <f>M527/(K527/100)</f>
        <v>#DIV/0!</v>
      </c>
      <c r="O527" s="37" t="e">
        <f>N527/J527</f>
        <v>#DIV/0!</v>
      </c>
      <c r="P527" s="5" t="e">
        <f>M527/(L527/100)</f>
        <v>#DIV/0!</v>
      </c>
      <c r="Q527" s="5" t="e">
        <f>P527*I527</f>
        <v>#DIV/0!</v>
      </c>
      <c r="U527" s="15" t="e">
        <f>100-(T527-R527)/S527*100</f>
        <v>#DIV/0!</v>
      </c>
      <c r="V527" s="21">
        <v>1.1000000000000001</v>
      </c>
      <c r="X527" s="2">
        <v>11.68</v>
      </c>
      <c r="Y527" s="2">
        <v>6.32</v>
      </c>
      <c r="Z527" s="21">
        <v>1683</v>
      </c>
      <c r="AB527" s="14" t="e">
        <f>((AE527-AC527)*(1000/AD527))*1000</f>
        <v>#DIV/0!</v>
      </c>
      <c r="AF527" s="7" t="e">
        <f>#REF!*0.8</f>
        <v>#REF!</v>
      </c>
      <c r="AG527" s="2">
        <v>160</v>
      </c>
      <c r="AH527" s="8">
        <f>((AG527)*(H527/100))</f>
        <v>100.8</v>
      </c>
      <c r="AI527" s="7">
        <f>AG527/AH527</f>
        <v>1.5873015873015874</v>
      </c>
      <c r="AJ527" s="6">
        <v>57.54</v>
      </c>
      <c r="AK527" s="2">
        <v>0.66500000000000004</v>
      </c>
      <c r="AO527" s="20" t="s">
        <v>1244</v>
      </c>
      <c r="AP527" s="10">
        <v>0.152</v>
      </c>
      <c r="AQ527" s="10">
        <v>2E-3</v>
      </c>
      <c r="AR527" s="10" t="s">
        <v>121</v>
      </c>
      <c r="AS527" s="10">
        <v>6.0000000000000001E-3</v>
      </c>
      <c r="AT527" s="10">
        <v>6.2E-2</v>
      </c>
      <c r="AU527" s="10">
        <v>3.0000000000000001E-3</v>
      </c>
      <c r="AV527" s="10">
        <v>4.7E-2</v>
      </c>
      <c r="AW527" s="10">
        <v>2E-3</v>
      </c>
      <c r="AX527" s="10">
        <v>0.01</v>
      </c>
      <c r="AY527" s="10">
        <v>1E-3</v>
      </c>
      <c r="AZ527" s="10">
        <v>1.0999999999999999E-2</v>
      </c>
      <c r="BA527" s="10">
        <v>2E-3</v>
      </c>
      <c r="BB527" s="10">
        <v>4.4999999999999998E-2</v>
      </c>
      <c r="BC527" s="10">
        <v>2E-3</v>
      </c>
      <c r="BD527" s="10">
        <v>0.4</v>
      </c>
      <c r="BE527" s="10">
        <v>8.9999999999999993E-3</v>
      </c>
      <c r="BF527" s="10" t="s">
        <v>121</v>
      </c>
      <c r="BG527" s="10">
        <v>8.9999999999999993E-3</v>
      </c>
      <c r="BH527" s="10" t="s">
        <v>121</v>
      </c>
      <c r="BI527" s="10">
        <v>1.8580000000000001</v>
      </c>
      <c r="BJ527" s="10" t="s">
        <v>121</v>
      </c>
      <c r="BK527" s="10">
        <v>3.0000000000000001E-3</v>
      </c>
      <c r="BL527" s="10" t="s">
        <v>121</v>
      </c>
      <c r="BM527" s="10">
        <v>2E-3</v>
      </c>
      <c r="BN527" s="10">
        <v>6.0999999999999999E-2</v>
      </c>
      <c r="BO527" s="10">
        <v>7.0000000000000001E-3</v>
      </c>
      <c r="BP527" s="10">
        <v>64.617999999999995</v>
      </c>
      <c r="BQ527" s="10">
        <v>0.13500000000000001</v>
      </c>
      <c r="BR527" s="10">
        <v>3.0000000000000001E-3</v>
      </c>
      <c r="BS527" s="10">
        <v>1E-3</v>
      </c>
      <c r="BT527" s="10">
        <v>18.742000000000001</v>
      </c>
      <c r="BU527" s="10">
        <v>0.20200000000000001</v>
      </c>
      <c r="BV527" s="10">
        <v>9.859</v>
      </c>
      <c r="BW527" s="10">
        <v>0.156</v>
      </c>
      <c r="BX527" s="10" t="s">
        <v>121</v>
      </c>
      <c r="BY527" s="10">
        <v>4.0000000000000001E-3</v>
      </c>
      <c r="BZ527" s="10">
        <v>2.1309999999999998</v>
      </c>
      <c r="CA527" s="10">
        <v>4.3999999999999997E-2</v>
      </c>
      <c r="CB527" s="10" t="s">
        <v>121</v>
      </c>
      <c r="CC527" s="10">
        <v>23.053999999999998</v>
      </c>
      <c r="CD527" s="10">
        <v>2.1999999999999999E-2</v>
      </c>
      <c r="CE527" s="10">
        <v>4.0000000000000001E-3</v>
      </c>
      <c r="CF527" s="10" t="s">
        <v>121</v>
      </c>
      <c r="CG527" s="10">
        <v>2E-3</v>
      </c>
      <c r="CH527" s="10" t="s">
        <v>121</v>
      </c>
      <c r="CI527" s="10">
        <v>2E-3</v>
      </c>
      <c r="CJ527" s="10">
        <v>0.17100000000000001</v>
      </c>
      <c r="CK527" s="10">
        <v>0.10299999999999999</v>
      </c>
      <c r="CL527" s="10" t="s">
        <v>121</v>
      </c>
      <c r="CM527" s="10">
        <v>2E-3</v>
      </c>
      <c r="CN527" s="10">
        <v>5.0000000000000001E-3</v>
      </c>
      <c r="CO527" s="10">
        <v>1E-3</v>
      </c>
      <c r="CP527" s="10">
        <v>1.39</v>
      </c>
      <c r="CQ527" s="10">
        <v>5.0999999999999997E-2</v>
      </c>
      <c r="CR527" s="10" t="s">
        <v>121</v>
      </c>
      <c r="CS527" s="10">
        <v>2E-3</v>
      </c>
      <c r="CT527" s="10">
        <v>1.266</v>
      </c>
      <c r="CU527" s="10">
        <v>0.27500000000000002</v>
      </c>
      <c r="CV527" s="10">
        <v>1.2999999999999999E-2</v>
      </c>
      <c r="CW527" s="10">
        <v>1E-3</v>
      </c>
      <c r="CX527" s="10">
        <v>8.3000000000000004E-2</v>
      </c>
      <c r="CY527" s="10">
        <v>8.9999999999999993E-3</v>
      </c>
      <c r="CZ527" s="10" t="s">
        <v>121</v>
      </c>
      <c r="DA527" s="10">
        <v>2E-3</v>
      </c>
      <c r="DB527" s="10" t="s">
        <v>121</v>
      </c>
      <c r="DC527" s="10">
        <v>4.0000000000000001E-3</v>
      </c>
      <c r="DD527" s="10">
        <v>2.7E-2</v>
      </c>
      <c r="DE527" s="10">
        <v>7.0000000000000001E-3</v>
      </c>
      <c r="DF527" s="10">
        <v>0.78100000000000003</v>
      </c>
      <c r="DG527" s="10">
        <v>8.0000000000000002E-3</v>
      </c>
      <c r="DH527" s="10">
        <v>3.0000000000000001E-3</v>
      </c>
      <c r="DI527" s="98">
        <v>1E-3</v>
      </c>
      <c r="DJ527" s="10">
        <v>8.7999999999999995E-2</v>
      </c>
      <c r="DK527" s="10">
        <v>1E-3</v>
      </c>
      <c r="DL527" s="61" t="str">
        <f t="shared" si="10"/>
        <v>UTV 11.02.2022</v>
      </c>
    </row>
    <row r="528" spans="1:132">
      <c r="A528" s="11">
        <v>44603</v>
      </c>
      <c r="B528" s="64" t="s">
        <v>1241</v>
      </c>
      <c r="C528" s="25" t="s">
        <v>125</v>
      </c>
      <c r="H528" s="3" t="e">
        <f>((F528)/(E528/100))</f>
        <v>#DIV/0!</v>
      </c>
      <c r="I528" s="4" t="e">
        <f>E528/F528</f>
        <v>#DIV/0!</v>
      </c>
      <c r="J528" s="4" t="e">
        <f>100/G528</f>
        <v>#DIV/0!</v>
      </c>
      <c r="N528" s="37" t="e">
        <f>M528/(K528/100)</f>
        <v>#DIV/0!</v>
      </c>
      <c r="O528" s="37" t="e">
        <f>N528/J528</f>
        <v>#DIV/0!</v>
      </c>
      <c r="P528" s="5" t="e">
        <f>M528/(L528/100)</f>
        <v>#DIV/0!</v>
      </c>
      <c r="Q528" s="5" t="e">
        <f>P528*I528</f>
        <v>#DIV/0!</v>
      </c>
      <c r="U528" s="15" t="e">
        <f>100-(T528-R528)/S528*100</f>
        <v>#DIV/0!</v>
      </c>
      <c r="AB528" s="14" t="e">
        <f>((AE528-AC528)*(1000/AD528))*1000</f>
        <v>#DIV/0!</v>
      </c>
      <c r="AF528" s="7" t="e">
        <f>#REF!*0.8</f>
        <v>#REF!</v>
      </c>
      <c r="AH528" s="8" t="e">
        <f>((AG528)*(H528/100))</f>
        <v>#DIV/0!</v>
      </c>
      <c r="AI528" s="7" t="e">
        <f>AG528/AH528</f>
        <v>#DIV/0!</v>
      </c>
      <c r="AP528" s="10">
        <v>9.7000000000000003E-2</v>
      </c>
      <c r="AQ528" s="10">
        <v>2E-3</v>
      </c>
      <c r="AR528" s="10">
        <v>3.6999999999999998E-2</v>
      </c>
      <c r="AS528" s="10">
        <v>4.0000000000000001E-3</v>
      </c>
      <c r="AT528" s="10">
        <v>5.0000000000000001E-3</v>
      </c>
      <c r="AU528" s="10">
        <v>2E-3</v>
      </c>
      <c r="AV528" s="10">
        <v>4.2999999999999997E-2</v>
      </c>
      <c r="AW528" s="10">
        <v>3.0000000000000001E-3</v>
      </c>
      <c r="AX528" s="10">
        <v>5.0000000000000001E-3</v>
      </c>
      <c r="AY528" s="10">
        <v>1E-3</v>
      </c>
      <c r="AZ528" s="10">
        <v>3.7999999999999999E-2</v>
      </c>
      <c r="BA528" s="10">
        <v>4.0000000000000001E-3</v>
      </c>
      <c r="BB528" s="10">
        <v>0.14899999999999999</v>
      </c>
      <c r="BC528" s="10">
        <v>4.0000000000000001E-3</v>
      </c>
      <c r="BD528" s="10">
        <v>8.4169999999999998</v>
      </c>
      <c r="BE528" s="10">
        <v>7.1999999999999995E-2</v>
      </c>
      <c r="BF528" s="10" t="s">
        <v>121</v>
      </c>
      <c r="BG528" s="10">
        <v>4.0000000000000001E-3</v>
      </c>
      <c r="BH528" s="10">
        <v>2.7</v>
      </c>
      <c r="BI528" s="10">
        <v>0.999</v>
      </c>
      <c r="BJ528" s="10">
        <v>3.0000000000000001E-3</v>
      </c>
      <c r="BK528" s="10">
        <v>2E-3</v>
      </c>
      <c r="BL528" s="10">
        <v>2E-3</v>
      </c>
      <c r="BM528" s="10">
        <v>1E-3</v>
      </c>
      <c r="BN528" s="10">
        <v>2.399</v>
      </c>
      <c r="BO528" s="10">
        <v>4.2999999999999997E-2</v>
      </c>
      <c r="BP528" s="10">
        <v>60.837000000000003</v>
      </c>
      <c r="BQ528" s="10">
        <v>0.19500000000000001</v>
      </c>
      <c r="BR528" s="10">
        <v>2E-3</v>
      </c>
      <c r="BS528" s="10">
        <v>1E-3</v>
      </c>
      <c r="BT528" s="10">
        <v>12.401999999999999</v>
      </c>
      <c r="BU528" s="10">
        <v>0.154</v>
      </c>
      <c r="BV528" s="10">
        <v>0.879</v>
      </c>
      <c r="BW528" s="10">
        <v>2.1999999999999999E-2</v>
      </c>
      <c r="BX528" s="10" t="s">
        <v>121</v>
      </c>
      <c r="BY528" s="10">
        <v>2.3E-2</v>
      </c>
      <c r="BZ528" s="10">
        <v>0.41199999999999998</v>
      </c>
      <c r="CA528" s="10">
        <v>2.8000000000000001E-2</v>
      </c>
      <c r="CB528" s="10" t="s">
        <v>121</v>
      </c>
      <c r="CC528" s="10">
        <v>14.137</v>
      </c>
      <c r="CD528" s="10">
        <v>0.45500000000000002</v>
      </c>
      <c r="CE528" s="10">
        <v>1.2E-2</v>
      </c>
      <c r="CF528" s="10" t="s">
        <v>121</v>
      </c>
      <c r="CG528" s="10">
        <v>2E-3</v>
      </c>
      <c r="CH528" s="10">
        <v>2E-3</v>
      </c>
      <c r="CI528" s="10">
        <v>1E-3</v>
      </c>
      <c r="CJ528" s="10">
        <v>0.622</v>
      </c>
      <c r="CK528" s="10">
        <v>7.5999999999999998E-2</v>
      </c>
      <c r="CL528" s="10" t="s">
        <v>121</v>
      </c>
      <c r="CM528" s="10">
        <v>2E-3</v>
      </c>
      <c r="CN528" s="10">
        <v>2E-3</v>
      </c>
      <c r="CO528" s="10">
        <v>1E-3</v>
      </c>
      <c r="CP528" s="10">
        <v>1.6</v>
      </c>
      <c r="CQ528" s="10">
        <v>0.04</v>
      </c>
      <c r="CR528" s="10" t="s">
        <v>121</v>
      </c>
      <c r="CS528" s="10">
        <v>2E-3</v>
      </c>
      <c r="CT528" s="10">
        <v>4.9320000000000004</v>
      </c>
      <c r="CU528" s="10">
        <v>0.27100000000000002</v>
      </c>
      <c r="CV528" s="10">
        <v>4.9000000000000002E-2</v>
      </c>
      <c r="CW528" s="10">
        <v>1E-3</v>
      </c>
      <c r="CX528" s="10">
        <v>1.7809999999999999</v>
      </c>
      <c r="CY528" s="10">
        <v>3.2000000000000001E-2</v>
      </c>
      <c r="CZ528" s="10" t="s">
        <v>121</v>
      </c>
      <c r="DA528" s="10">
        <v>2E-3</v>
      </c>
      <c r="DB528" s="10">
        <v>2.7E-2</v>
      </c>
      <c r="DC528" s="10">
        <v>1.0999999999999999E-2</v>
      </c>
      <c r="DD528" s="10" t="s">
        <v>121</v>
      </c>
      <c r="DE528" s="10">
        <v>1.7999999999999999E-2</v>
      </c>
      <c r="DF528" s="10">
        <v>2.077</v>
      </c>
      <c r="DG528" s="10">
        <v>2.4E-2</v>
      </c>
      <c r="DH528" s="10">
        <v>1.7000000000000001E-2</v>
      </c>
      <c r="DI528" s="98">
        <v>1E-3</v>
      </c>
      <c r="DJ528" s="10">
        <v>5.0000000000000001E-3</v>
      </c>
      <c r="DK528" s="10">
        <v>1E-3</v>
      </c>
      <c r="DL528" s="61" t="str">
        <f t="shared" si="10"/>
        <v>DK II 2624 11.02.2022</v>
      </c>
      <c r="DM528" s="10">
        <v>0.22063375753162601</v>
      </c>
      <c r="DN528" s="10">
        <v>6.9881399470474196E-3</v>
      </c>
      <c r="DO528" s="10">
        <v>3.91254244472161E-3</v>
      </c>
      <c r="DP528" s="10">
        <v>-1.00439161869956E-2</v>
      </c>
      <c r="DQ528" s="10">
        <v>0.271898844098592</v>
      </c>
      <c r="DR528" s="10">
        <v>0.280921064384764</v>
      </c>
      <c r="DS528" s="10">
        <v>2.4762835880534399E-2</v>
      </c>
      <c r="DT528" s="10">
        <v>6.1982375617826099E-4</v>
      </c>
      <c r="DU528" s="10">
        <v>1.33135131909295E-2</v>
      </c>
      <c r="DV528" s="10">
        <v>5.6164421685593498E-2</v>
      </c>
      <c r="DW528" s="10">
        <v>-1.9556495805567401E-2</v>
      </c>
      <c r="DX528" s="10">
        <v>4.0569584473646404E-3</v>
      </c>
      <c r="DY528" s="10">
        <v>5.42444607868523E-2</v>
      </c>
      <c r="DZ528" s="10">
        <v>113.52616485905401</v>
      </c>
      <c r="EA528" s="10">
        <v>62.471471679469197</v>
      </c>
      <c r="EB528" s="10">
        <v>0.20243661276908401</v>
      </c>
    </row>
    <row r="529" spans="1:132">
      <c r="A529" s="11">
        <v>44603</v>
      </c>
      <c r="B529" s="64" t="s">
        <v>1242</v>
      </c>
      <c r="C529" s="25" t="s">
        <v>859</v>
      </c>
      <c r="H529" s="3" t="e">
        <f>((F529)/(E529/100))</f>
        <v>#DIV/0!</v>
      </c>
      <c r="I529" s="4" t="e">
        <f>E529/F529</f>
        <v>#DIV/0!</v>
      </c>
      <c r="J529" s="4" t="e">
        <f>100/G529</f>
        <v>#DIV/0!</v>
      </c>
      <c r="N529" s="37" t="e">
        <f>M529/(K529/100)</f>
        <v>#DIV/0!</v>
      </c>
      <c r="O529" s="37" t="e">
        <f>N529/J529</f>
        <v>#DIV/0!</v>
      </c>
      <c r="P529" s="5" t="e">
        <f>M529/(L529/100)</f>
        <v>#DIV/0!</v>
      </c>
      <c r="Q529" s="5" t="e">
        <f>P529*I529</f>
        <v>#DIV/0!</v>
      </c>
      <c r="U529" s="15" t="e">
        <f>100-(T529-R529)/S529*100</f>
        <v>#DIV/0!</v>
      </c>
      <c r="V529" s="21">
        <v>9.7119999999999997</v>
      </c>
      <c r="X529" s="2">
        <v>8.2799999999999994</v>
      </c>
      <c r="Y529" s="2">
        <v>11.48</v>
      </c>
      <c r="Z529" s="21">
        <v>2457</v>
      </c>
      <c r="AB529" s="14" t="e">
        <f>((AE529-AC529)*(1000/AD529))*1000</f>
        <v>#DIV/0!</v>
      </c>
      <c r="AF529" s="7" t="e">
        <f>#REF!*0.8</f>
        <v>#REF!</v>
      </c>
      <c r="AH529" s="8" t="e">
        <f>((AG529)*(H529/100))</f>
        <v>#DIV/0!</v>
      </c>
      <c r="AI529" s="7" t="e">
        <f>AG529/AH529</f>
        <v>#DIV/0!</v>
      </c>
      <c r="AJ529" s="6">
        <v>214.3</v>
      </c>
      <c r="AK529" s="2">
        <v>0.29899999999999999</v>
      </c>
      <c r="AP529" s="10">
        <v>7.9000000000000001E-2</v>
      </c>
      <c r="AQ529" s="10">
        <v>2E-3</v>
      </c>
      <c r="AR529" s="10">
        <v>6.4000000000000001E-2</v>
      </c>
      <c r="AS529" s="10">
        <v>3.0000000000000001E-3</v>
      </c>
      <c r="AT529" s="10">
        <v>8.0000000000000002E-3</v>
      </c>
      <c r="AU529" s="10">
        <v>2E-3</v>
      </c>
      <c r="AV529" s="10">
        <v>9.9000000000000005E-2</v>
      </c>
      <c r="AW529" s="10">
        <v>3.0000000000000001E-3</v>
      </c>
      <c r="AX529" s="10">
        <v>2E-3</v>
      </c>
      <c r="AY529" s="10">
        <v>1E-3</v>
      </c>
      <c r="AZ529" s="10">
        <v>7.6999999999999999E-2</v>
      </c>
      <c r="BA529" s="10">
        <v>3.0000000000000001E-3</v>
      </c>
      <c r="BB529" s="10">
        <v>0.14499999999999999</v>
      </c>
      <c r="BC529" s="10">
        <v>3.0000000000000001E-3</v>
      </c>
      <c r="BD529" s="10">
        <v>4.1340000000000003</v>
      </c>
      <c r="BE529" s="10">
        <v>3.1E-2</v>
      </c>
      <c r="BF529" s="10" t="s">
        <v>121</v>
      </c>
      <c r="BG529" s="10">
        <v>5.0000000000000001E-3</v>
      </c>
      <c r="BH529" s="10">
        <v>2.4780000000000002</v>
      </c>
      <c r="BI529" s="10">
        <v>0.72799999999999998</v>
      </c>
      <c r="BJ529" s="10">
        <v>3.0000000000000001E-3</v>
      </c>
      <c r="BK529" s="10">
        <v>1E-3</v>
      </c>
      <c r="BL529" s="10" t="s">
        <v>121</v>
      </c>
      <c r="BM529" s="10">
        <v>2E-3</v>
      </c>
      <c r="BN529" s="10">
        <v>0.185</v>
      </c>
      <c r="BO529" s="10">
        <v>8.0000000000000002E-3</v>
      </c>
      <c r="BP529" s="10">
        <v>68.436999999999998</v>
      </c>
      <c r="BQ529" s="10">
        <v>0.127</v>
      </c>
      <c r="BR529" s="10" t="s">
        <v>121</v>
      </c>
      <c r="BS529" s="10">
        <v>2E-3</v>
      </c>
      <c r="BT529" s="10">
        <v>12.978</v>
      </c>
      <c r="BU529" s="10">
        <v>0.129</v>
      </c>
      <c r="BV529" s="10">
        <v>1.1120000000000001</v>
      </c>
      <c r="BW529" s="10">
        <v>2.1999999999999999E-2</v>
      </c>
      <c r="BX529" s="10">
        <v>1.0999999999999999E-2</v>
      </c>
      <c r="BY529" s="10">
        <v>6.0000000000000001E-3</v>
      </c>
      <c r="BZ529" s="10">
        <v>0.63400000000000001</v>
      </c>
      <c r="CA529" s="10">
        <v>2.7E-2</v>
      </c>
      <c r="CB529" s="10" t="s">
        <v>121</v>
      </c>
      <c r="CC529" s="10">
        <v>8.4930000000000003</v>
      </c>
      <c r="CD529" s="10">
        <v>0.16600000000000001</v>
      </c>
      <c r="CE529" s="10">
        <v>7.0000000000000001E-3</v>
      </c>
      <c r="CF529" s="10">
        <v>4.0000000000000001E-3</v>
      </c>
      <c r="CG529" s="10">
        <v>1E-3</v>
      </c>
      <c r="CH529" s="10" t="s">
        <v>121</v>
      </c>
      <c r="CI529" s="10">
        <v>2E-3</v>
      </c>
      <c r="CJ529" s="10">
        <v>0.437</v>
      </c>
      <c r="CK529" s="10">
        <v>6.3E-2</v>
      </c>
      <c r="CL529" s="10" t="s">
        <v>121</v>
      </c>
      <c r="CM529" s="10">
        <v>2E-3</v>
      </c>
      <c r="CN529" s="10">
        <v>2E-3</v>
      </c>
      <c r="CO529" s="10">
        <v>1E-3</v>
      </c>
      <c r="CP529" s="10">
        <v>1.4339999999999999</v>
      </c>
      <c r="CQ529" s="10">
        <v>3.4000000000000002E-2</v>
      </c>
      <c r="CR529" s="10" t="s">
        <v>121</v>
      </c>
      <c r="CS529" s="10">
        <v>2E-3</v>
      </c>
      <c r="CT529" s="10">
        <v>5.4359999999999999</v>
      </c>
      <c r="CU529" s="10">
        <v>0.249</v>
      </c>
      <c r="CV529" s="10">
        <v>2.5000000000000001E-2</v>
      </c>
      <c r="CW529" s="10">
        <v>1E-3</v>
      </c>
      <c r="CX529" s="10">
        <v>1.089</v>
      </c>
      <c r="CY529" s="10">
        <v>0.02</v>
      </c>
      <c r="CZ529" s="10" t="s">
        <v>121</v>
      </c>
      <c r="DA529" s="10">
        <v>2E-3</v>
      </c>
      <c r="DB529" s="10">
        <v>2.3E-2</v>
      </c>
      <c r="DC529" s="10">
        <v>6.0000000000000001E-3</v>
      </c>
      <c r="DD529" s="10" t="s">
        <v>121</v>
      </c>
      <c r="DE529" s="10">
        <v>0.01</v>
      </c>
      <c r="DF529" s="10">
        <v>0.90700000000000003</v>
      </c>
      <c r="DG529" s="10">
        <v>8.9999999999999993E-3</v>
      </c>
      <c r="DH529" s="10">
        <v>1.7999999999999999E-2</v>
      </c>
      <c r="DI529" s="98">
        <v>1E-3</v>
      </c>
      <c r="DJ529" s="10">
        <v>6.0000000000000001E-3</v>
      </c>
      <c r="DK529" s="10">
        <v>1E-3</v>
      </c>
      <c r="DL529" s="61" t="str">
        <f t="shared" si="10"/>
        <v>DK III 2562 11.02.2022</v>
      </c>
      <c r="DM529" s="10">
        <v>0.19353188386216899</v>
      </c>
      <c r="DN529" s="10">
        <v>3.5649906649682303E-2</v>
      </c>
      <c r="DO529" s="10">
        <v>3.1496737524138202E-2</v>
      </c>
      <c r="DP529" s="10">
        <v>-8.1307260938404499E-2</v>
      </c>
      <c r="DQ529" s="10">
        <v>2.7810295763619499</v>
      </c>
      <c r="DR529" s="10">
        <v>-0.15141137826856599</v>
      </c>
      <c r="DS529" s="10">
        <v>4.2859302345633898E-2</v>
      </c>
      <c r="DT529" s="10">
        <v>-3.2933902380694901E-3</v>
      </c>
      <c r="DU529" s="10">
        <v>0.490377057512486</v>
      </c>
      <c r="DV529" s="10">
        <v>2.2142215927499498</v>
      </c>
      <c r="DW529" s="10">
        <v>-3.0184193172891699E-2</v>
      </c>
      <c r="DX529" s="10">
        <v>7.7564646966781E-3</v>
      </c>
      <c r="DY529" s="10">
        <v>-1.0370403661865699</v>
      </c>
      <c r="DZ529" s="10">
        <v>287.50671100418299</v>
      </c>
      <c r="EA529" s="10">
        <v>611.74902061243904</v>
      </c>
      <c r="EB529" s="10">
        <v>8.3717615603785003E-2</v>
      </c>
    </row>
    <row r="530" spans="1:132">
      <c r="A530" s="11">
        <v>44603</v>
      </c>
      <c r="B530" s="64" t="s">
        <v>1243</v>
      </c>
      <c r="C530" s="25" t="s">
        <v>177</v>
      </c>
      <c r="H530" s="3" t="e">
        <f>((F530)/(E530/100))</f>
        <v>#DIV/0!</v>
      </c>
      <c r="I530" s="4" t="e">
        <f>E530/F530</f>
        <v>#DIV/0!</v>
      </c>
      <c r="J530" s="4" t="e">
        <f>100/G530</f>
        <v>#DIV/0!</v>
      </c>
      <c r="N530" s="37" t="e">
        <f>M530/(K530/100)</f>
        <v>#DIV/0!</v>
      </c>
      <c r="O530" s="37" t="e">
        <f>N530/J530</f>
        <v>#DIV/0!</v>
      </c>
      <c r="P530" s="5" t="e">
        <f>M530/(L530/100)</f>
        <v>#DIV/0!</v>
      </c>
      <c r="Q530" s="5" t="e">
        <f>P530*I530</f>
        <v>#DIV/0!</v>
      </c>
      <c r="U530" s="15" t="e">
        <f>100-(T530-R530)/S530*100</f>
        <v>#DIV/0!</v>
      </c>
      <c r="AB530" s="14" t="e">
        <f>((AE530-AC530)*(1000/AD530))*1000</f>
        <v>#DIV/0!</v>
      </c>
      <c r="AF530" s="7" t="e">
        <f>#REF!*0.8</f>
        <v>#REF!</v>
      </c>
      <c r="AH530" s="8" t="e">
        <f>((AG530)*(H530/100))</f>
        <v>#DIV/0!</v>
      </c>
      <c r="AI530" s="7" t="e">
        <f>AG530/AH530</f>
        <v>#DIV/0!</v>
      </c>
      <c r="AO530" s="20" t="s">
        <v>1246</v>
      </c>
      <c r="AP530" s="10">
        <v>7.0000000000000001E-3</v>
      </c>
      <c r="AQ530" s="10">
        <v>1E-3</v>
      </c>
      <c r="AR530" s="10" t="s">
        <v>121</v>
      </c>
      <c r="AS530" s="10">
        <v>3.0000000000000001E-3</v>
      </c>
      <c r="AT530" s="10" t="s">
        <v>121</v>
      </c>
      <c r="AU530" s="10">
        <v>2E-3</v>
      </c>
      <c r="AV530" s="10" t="s">
        <v>121</v>
      </c>
      <c r="AW530" s="10">
        <v>2E-3</v>
      </c>
      <c r="AX530" s="10" t="s">
        <v>121</v>
      </c>
      <c r="AY530" s="10">
        <v>2E-3</v>
      </c>
      <c r="AZ530" s="10">
        <v>1.0999999999999999E-2</v>
      </c>
      <c r="BA530" s="10">
        <v>2E-3</v>
      </c>
      <c r="BB530" s="10">
        <v>7.0000000000000001E-3</v>
      </c>
      <c r="BC530" s="10">
        <v>1E-3</v>
      </c>
      <c r="BD530" s="10">
        <v>3.8370000000000002</v>
      </c>
      <c r="BE530" s="10">
        <v>2.5999999999999999E-2</v>
      </c>
      <c r="BF530" s="10" t="s">
        <v>121</v>
      </c>
      <c r="BG530" s="10">
        <v>4.0000000000000001E-3</v>
      </c>
      <c r="BH530" s="10">
        <v>1.3959999999999999</v>
      </c>
      <c r="BI530" s="10">
        <v>0.499</v>
      </c>
      <c r="BJ530" s="10">
        <v>3.0000000000000001E-3</v>
      </c>
      <c r="BK530" s="10">
        <v>1E-3</v>
      </c>
      <c r="BL530" s="10" t="s">
        <v>121</v>
      </c>
      <c r="BM530" s="10">
        <v>2E-3</v>
      </c>
      <c r="BN530" s="10">
        <v>0.05</v>
      </c>
      <c r="BO530" s="10">
        <v>6.0000000000000001E-3</v>
      </c>
      <c r="BP530" s="10">
        <v>71.105999999999995</v>
      </c>
      <c r="BQ530" s="10">
        <v>0.111</v>
      </c>
      <c r="BR530" s="10" t="s">
        <v>121</v>
      </c>
      <c r="BS530" s="10">
        <v>2E-3</v>
      </c>
      <c r="BT530" s="10">
        <v>10.478</v>
      </c>
      <c r="BU530" s="10">
        <v>0.105</v>
      </c>
      <c r="BV530" s="10">
        <v>6.5000000000000002E-2</v>
      </c>
      <c r="BW530" s="10">
        <v>8.0000000000000002E-3</v>
      </c>
      <c r="BX530" s="10" t="s">
        <v>121</v>
      </c>
      <c r="BY530" s="10">
        <v>8.0000000000000002E-3</v>
      </c>
      <c r="BZ530" s="10">
        <v>0.38600000000000001</v>
      </c>
      <c r="CA530" s="10">
        <v>2.1000000000000001E-2</v>
      </c>
      <c r="CB530" s="10" t="s">
        <v>121</v>
      </c>
      <c r="CC530" s="10">
        <v>4.9539999999999997</v>
      </c>
      <c r="CD530" s="10">
        <v>6.3E-2</v>
      </c>
      <c r="CE530" s="10">
        <v>5.0000000000000001E-3</v>
      </c>
      <c r="CF530" s="10" t="s">
        <v>121</v>
      </c>
      <c r="CG530" s="10">
        <v>2E-3</v>
      </c>
      <c r="CH530" s="10" t="s">
        <v>121</v>
      </c>
      <c r="CI530" s="10">
        <v>2E-3</v>
      </c>
      <c r="CJ530" s="10" t="s">
        <v>121</v>
      </c>
      <c r="CK530" s="10">
        <v>8.6999999999999994E-2</v>
      </c>
      <c r="CL530" s="10" t="s">
        <v>121</v>
      </c>
      <c r="CM530" s="10">
        <v>2E-3</v>
      </c>
      <c r="CN530" s="10">
        <v>2E-3</v>
      </c>
      <c r="CO530" s="10">
        <v>1E-3</v>
      </c>
      <c r="CP530" s="10">
        <v>0.45400000000000001</v>
      </c>
      <c r="CQ530" s="10">
        <v>0.02</v>
      </c>
      <c r="CR530" s="10" t="s">
        <v>121</v>
      </c>
      <c r="CS530" s="10">
        <v>2E-3</v>
      </c>
      <c r="CT530" s="10">
        <v>7.51</v>
      </c>
      <c r="CU530" s="10">
        <v>0.26900000000000002</v>
      </c>
      <c r="CV530" s="10">
        <v>2.1999999999999999E-2</v>
      </c>
      <c r="CW530" s="10">
        <v>1E-3</v>
      </c>
      <c r="CX530" s="10">
        <v>0.112</v>
      </c>
      <c r="CY530" s="10">
        <v>8.0000000000000002E-3</v>
      </c>
      <c r="CZ530" s="10" t="s">
        <v>121</v>
      </c>
      <c r="DA530" s="10">
        <v>2E-3</v>
      </c>
      <c r="DB530" s="10" t="s">
        <v>121</v>
      </c>
      <c r="DC530" s="10">
        <v>4.0000000000000001E-3</v>
      </c>
      <c r="DD530" s="10" t="s">
        <v>121</v>
      </c>
      <c r="DE530" s="10">
        <v>3.0000000000000001E-3</v>
      </c>
      <c r="DF530" s="10">
        <v>2.3E-2</v>
      </c>
      <c r="DG530" s="10">
        <v>1E-3</v>
      </c>
      <c r="DH530" s="10">
        <v>8.9999999999999993E-3</v>
      </c>
      <c r="DI530" s="98">
        <v>1E-3</v>
      </c>
      <c r="DJ530" s="10" t="s">
        <v>121</v>
      </c>
      <c r="DK530" s="10">
        <v>2E-3</v>
      </c>
      <c r="DL530" s="61" t="s">
        <v>1277</v>
      </c>
      <c r="DM530" s="10">
        <v>73.075009602690997</v>
      </c>
      <c r="DN530" s="10">
        <v>0.11677523504838599</v>
      </c>
      <c r="DO530" s="10">
        <v>-3.1425773518344098E-3</v>
      </c>
      <c r="DP530" s="10">
        <v>1.24182578036366E-2</v>
      </c>
      <c r="DQ530" s="10">
        <v>0.19254846042932</v>
      </c>
      <c r="DR530" s="10">
        <v>1.30699314249479</v>
      </c>
      <c r="DS530" s="10">
        <v>0.94284685331538898</v>
      </c>
      <c r="DT530" s="10">
        <v>1.5106354531781499E-3</v>
      </c>
      <c r="DU530" s="10">
        <v>0.490833574972876</v>
      </c>
      <c r="DV530" s="10">
        <v>3.2381325748936498</v>
      </c>
      <c r="DW530" s="10">
        <v>0.204746100750481</v>
      </c>
      <c r="DX530" s="10">
        <v>0.137453107008015</v>
      </c>
      <c r="DY530" s="10">
        <v>15.8117320768586</v>
      </c>
      <c r="DZ530" s="10">
        <v>98.215448506719497</v>
      </c>
      <c r="EA530" s="10">
        <v>101.363692617468</v>
      </c>
      <c r="EB530" s="10">
        <v>0.18196304035128599</v>
      </c>
    </row>
    <row r="531" spans="1:132">
      <c r="A531" s="11">
        <v>44603</v>
      </c>
      <c r="B531" s="64"/>
      <c r="C531" s="25" t="s">
        <v>117</v>
      </c>
      <c r="H531" s="3" t="e">
        <f>((F531)/(E531/100))</f>
        <v>#DIV/0!</v>
      </c>
      <c r="I531" s="4" t="e">
        <f>E531/F531</f>
        <v>#DIV/0!</v>
      </c>
      <c r="J531" s="4" t="e">
        <f>100/G531</f>
        <v>#DIV/0!</v>
      </c>
      <c r="N531" s="37" t="e">
        <f>M531/(K531/100)</f>
        <v>#DIV/0!</v>
      </c>
      <c r="O531" s="37" t="e">
        <f>N531/J531</f>
        <v>#DIV/0!</v>
      </c>
      <c r="P531" s="5" t="e">
        <f>M531/(L531/100)</f>
        <v>#DIV/0!</v>
      </c>
      <c r="Q531" s="5" t="e">
        <f>P531*I531</f>
        <v>#DIV/0!</v>
      </c>
      <c r="U531" s="15" t="e">
        <f>100-(T531-R531)/S531*100</f>
        <v>#DIV/0!</v>
      </c>
      <c r="X531" s="2">
        <v>11.58</v>
      </c>
      <c r="AB531" s="14" t="e">
        <f>((AE531-AC531)*(1000/AD531))*1000</f>
        <v>#DIV/0!</v>
      </c>
      <c r="AF531" s="7" t="e">
        <f>#REF!*0.8</f>
        <v>#REF!</v>
      </c>
      <c r="AG531" s="2">
        <v>60</v>
      </c>
      <c r="AH531" s="8" t="e">
        <f>((AG531)*(H531/100))</f>
        <v>#DIV/0!</v>
      </c>
      <c r="AI531" s="7" t="e">
        <f>AG531/AH531</f>
        <v>#DIV/0!</v>
      </c>
      <c r="AO531" s="20" t="s">
        <v>1247</v>
      </c>
      <c r="AP531" s="10">
        <v>0.19</v>
      </c>
      <c r="AQ531" s="10">
        <v>3.0000000000000001E-3</v>
      </c>
      <c r="AR531" s="10" t="s">
        <v>121</v>
      </c>
      <c r="AS531" s="10">
        <v>5.0000000000000001E-3</v>
      </c>
      <c r="AT531" s="10">
        <v>9.4E-2</v>
      </c>
      <c r="AU531" s="10">
        <v>3.0000000000000001E-3</v>
      </c>
      <c r="AV531" s="10">
        <v>5.8999999999999997E-2</v>
      </c>
      <c r="AW531" s="10">
        <v>2E-3</v>
      </c>
      <c r="AX531" s="10">
        <v>1.4E-2</v>
      </c>
      <c r="AY531" s="10">
        <v>1E-3</v>
      </c>
      <c r="AZ531" s="10">
        <v>1.4E-2</v>
      </c>
      <c r="BA531" s="10">
        <v>2E-3</v>
      </c>
      <c r="BB531" s="10">
        <v>8.2000000000000003E-2</v>
      </c>
      <c r="BC531" s="10">
        <v>3.0000000000000001E-3</v>
      </c>
      <c r="BD531" s="10">
        <v>0.54300000000000004</v>
      </c>
      <c r="BE531" s="10">
        <v>1.0999999999999999E-2</v>
      </c>
      <c r="BF531" s="10" t="s">
        <v>121</v>
      </c>
      <c r="BG531" s="10">
        <v>8.9999999999999993E-3</v>
      </c>
      <c r="BH531" s="10" t="s">
        <v>121</v>
      </c>
      <c r="BI531" s="10">
        <v>2.661</v>
      </c>
      <c r="BJ531" s="10" t="s">
        <v>121</v>
      </c>
      <c r="BK531" s="10">
        <v>3.0000000000000001E-3</v>
      </c>
      <c r="BL531" s="10" t="s">
        <v>121</v>
      </c>
      <c r="BM531" s="10">
        <v>2E-3</v>
      </c>
      <c r="BN531" s="10">
        <v>8.5000000000000006E-2</v>
      </c>
      <c r="BO531" s="10">
        <v>8.0000000000000002E-3</v>
      </c>
      <c r="BP531" s="10">
        <v>63.478999999999999</v>
      </c>
      <c r="BQ531" s="10">
        <v>0.14399999999999999</v>
      </c>
      <c r="BR531" s="10">
        <v>4.0000000000000001E-3</v>
      </c>
      <c r="BS531" s="10">
        <v>1E-3</v>
      </c>
      <c r="BT531" s="10">
        <v>17.827999999999999</v>
      </c>
      <c r="BU531" s="10">
        <v>0.182</v>
      </c>
      <c r="BV531" s="10">
        <v>10.564</v>
      </c>
      <c r="BW531" s="10">
        <v>0.14799999999999999</v>
      </c>
      <c r="BX531" s="10" t="s">
        <v>121</v>
      </c>
      <c r="BY531" s="10">
        <v>4.0000000000000001E-3</v>
      </c>
      <c r="BZ531" s="10">
        <v>2.5579999999999998</v>
      </c>
      <c r="CA531" s="10">
        <v>4.8000000000000001E-2</v>
      </c>
      <c r="CB531" s="10" t="s">
        <v>121</v>
      </c>
      <c r="CC531" s="10">
        <v>21.029</v>
      </c>
      <c r="CD531" s="10">
        <v>2.9000000000000001E-2</v>
      </c>
      <c r="CE531" s="10">
        <v>5.0000000000000001E-3</v>
      </c>
      <c r="CF531" s="10">
        <v>2E-3</v>
      </c>
      <c r="CG531" s="10">
        <v>1E-3</v>
      </c>
      <c r="CH531" s="10" t="s">
        <v>121</v>
      </c>
      <c r="CI531" s="10">
        <v>2E-3</v>
      </c>
      <c r="CJ531" s="10" t="s">
        <v>121</v>
      </c>
      <c r="CK531" s="10">
        <v>0.155</v>
      </c>
      <c r="CL531" s="10" t="s">
        <v>121</v>
      </c>
      <c r="CM531" s="10">
        <v>2E-3</v>
      </c>
      <c r="CN531" s="10">
        <v>5.0000000000000001E-3</v>
      </c>
      <c r="CO531" s="10">
        <v>1E-3</v>
      </c>
      <c r="CP531" s="10">
        <v>1.667</v>
      </c>
      <c r="CQ531" s="10">
        <v>5.5E-2</v>
      </c>
      <c r="CR531" s="10" t="s">
        <v>121</v>
      </c>
      <c r="CS531" s="10">
        <v>2E-3</v>
      </c>
      <c r="CT531" s="10">
        <v>1.5329999999999999</v>
      </c>
      <c r="CU531" s="10">
        <v>0.28999999999999998</v>
      </c>
      <c r="CV531" s="10">
        <v>1.7999999999999999E-2</v>
      </c>
      <c r="CW531" s="10">
        <v>1E-3</v>
      </c>
      <c r="CX531" s="10">
        <v>0.153</v>
      </c>
      <c r="CY531" s="10">
        <v>0.01</v>
      </c>
      <c r="CZ531" s="10" t="s">
        <v>121</v>
      </c>
      <c r="DA531" s="10">
        <v>2E-3</v>
      </c>
      <c r="DB531" s="10" t="s">
        <v>121</v>
      </c>
      <c r="DC531" s="10">
        <v>4.0000000000000001E-3</v>
      </c>
      <c r="DD531" s="10">
        <v>0.03</v>
      </c>
      <c r="DE531" s="10">
        <v>7.0000000000000001E-3</v>
      </c>
      <c r="DF531" s="10">
        <v>0.93600000000000005</v>
      </c>
      <c r="DG531" s="10">
        <v>0.01</v>
      </c>
      <c r="DH531" s="10">
        <v>6.0000000000000001E-3</v>
      </c>
      <c r="DI531" s="98">
        <v>1E-3</v>
      </c>
      <c r="DJ531" s="10">
        <v>9.6000000000000002E-2</v>
      </c>
      <c r="DK531" s="10">
        <v>1E-3</v>
      </c>
      <c r="DL531" s="61" t="str">
        <f t="shared" si="10"/>
        <v>UTV 14.02.2022</v>
      </c>
    </row>
    <row r="532" spans="1:132">
      <c r="A532" s="11">
        <v>44603</v>
      </c>
      <c r="B532" s="64">
        <v>2624</v>
      </c>
      <c r="C532" s="25" t="s">
        <v>124</v>
      </c>
      <c r="D532" s="21">
        <v>25</v>
      </c>
      <c r="E532" s="2">
        <v>100</v>
      </c>
      <c r="F532" s="2">
        <v>75</v>
      </c>
      <c r="H532" s="3">
        <f>((F532)/(E532/100))</f>
        <v>75</v>
      </c>
      <c r="I532" s="4">
        <f>E532/F532</f>
        <v>1.3333333333333333</v>
      </c>
      <c r="J532" s="4" t="e">
        <f>100/G532</f>
        <v>#DIV/0!</v>
      </c>
      <c r="N532" s="37" t="e">
        <f>M532/(K532/100)</f>
        <v>#DIV/0!</v>
      </c>
      <c r="O532" s="37" t="e">
        <f>N532/J532</f>
        <v>#DIV/0!</v>
      </c>
      <c r="P532" s="5" t="e">
        <f>M532/(L532/100)</f>
        <v>#DIV/0!</v>
      </c>
      <c r="Q532" s="5" t="e">
        <f>P532*I532</f>
        <v>#DIV/0!</v>
      </c>
      <c r="U532" s="15" t="e">
        <f>100-(T532-R532)/S532*100</f>
        <v>#DIV/0!</v>
      </c>
      <c r="V532" s="21">
        <v>1.22</v>
      </c>
      <c r="X532" s="2">
        <v>11.87</v>
      </c>
      <c r="Y532" s="2">
        <v>6.32</v>
      </c>
      <c r="Z532" s="21">
        <v>1279</v>
      </c>
      <c r="AB532" s="14" t="e">
        <f>((AE532-AC532)*(1000/AD532))*1000</f>
        <v>#DIV/0!</v>
      </c>
      <c r="AF532" s="7" t="e">
        <f>#REF!*0.8</f>
        <v>#REF!</v>
      </c>
      <c r="AG532" s="2">
        <v>133</v>
      </c>
      <c r="AH532" s="8">
        <f>((AG532)*(H532/100))</f>
        <v>99.75</v>
      </c>
      <c r="AI532" s="7">
        <f>AG532/AH532</f>
        <v>1.3333333333333333</v>
      </c>
      <c r="AJ532" s="6">
        <v>37.99</v>
      </c>
      <c r="AK532" s="2">
        <v>0.27200000000000002</v>
      </c>
      <c r="AO532" s="20" t="s">
        <v>1248</v>
      </c>
      <c r="AP532" s="10">
        <v>0.34699999999999998</v>
      </c>
      <c r="AQ532" s="10">
        <v>4.0000000000000001E-3</v>
      </c>
      <c r="AR532" s="10" t="s">
        <v>121</v>
      </c>
      <c r="AS532" s="10">
        <v>4.0000000000000001E-3</v>
      </c>
      <c r="AT532" s="10">
        <v>0.10100000000000001</v>
      </c>
      <c r="AU532" s="10">
        <v>4.0000000000000001E-3</v>
      </c>
      <c r="AV532" s="10">
        <v>9.2999999999999999E-2</v>
      </c>
      <c r="AW532" s="10">
        <v>3.0000000000000001E-3</v>
      </c>
      <c r="AX532" s="10">
        <v>2.5999999999999999E-2</v>
      </c>
      <c r="AY532" s="10">
        <v>1E-3</v>
      </c>
      <c r="AZ532" s="10">
        <v>2.1999999999999999E-2</v>
      </c>
      <c r="BA532" s="10">
        <v>2E-3</v>
      </c>
      <c r="BB532" s="10">
        <v>0.11899999999999999</v>
      </c>
      <c r="BC532" s="10">
        <v>3.0000000000000001E-3</v>
      </c>
      <c r="BD532" s="10">
        <v>0.69699999999999995</v>
      </c>
      <c r="BE532" s="10">
        <v>1.2E-2</v>
      </c>
      <c r="BF532" s="10" t="s">
        <v>121</v>
      </c>
      <c r="BG532" s="10">
        <v>7.0000000000000001E-3</v>
      </c>
      <c r="BH532" s="10" t="s">
        <v>121</v>
      </c>
      <c r="BI532" s="10">
        <v>3.9710000000000001</v>
      </c>
      <c r="BJ532" s="10">
        <v>1.6E-2</v>
      </c>
      <c r="BK532" s="10">
        <v>3.0000000000000001E-3</v>
      </c>
      <c r="BL532" s="10" t="s">
        <v>121</v>
      </c>
      <c r="BM532" s="10">
        <v>2E-3</v>
      </c>
      <c r="BN532" s="10">
        <v>3.3000000000000002E-2</v>
      </c>
      <c r="BO532" s="10">
        <v>8.0000000000000002E-3</v>
      </c>
      <c r="BP532" s="10">
        <v>54.774000000000001</v>
      </c>
      <c r="BQ532" s="10">
        <v>0.17899999999999999</v>
      </c>
      <c r="BR532" s="10">
        <v>1.2999999999999999E-2</v>
      </c>
      <c r="BS532" s="10">
        <v>1E-3</v>
      </c>
      <c r="BT532" s="10">
        <v>1.998</v>
      </c>
      <c r="BU532" s="10">
        <v>6.2E-2</v>
      </c>
      <c r="BV532" s="10">
        <v>28.602</v>
      </c>
      <c r="BW532" s="10">
        <v>0.36799999999999999</v>
      </c>
      <c r="BX532" s="10" t="s">
        <v>121</v>
      </c>
      <c r="BY532" s="10">
        <v>5.0000000000000001E-3</v>
      </c>
      <c r="BZ532" s="10">
        <v>3.9769999999999999</v>
      </c>
      <c r="CA532" s="10">
        <v>5.8000000000000003E-2</v>
      </c>
      <c r="CB532" s="10" t="s">
        <v>121</v>
      </c>
      <c r="CC532" s="10">
        <v>25.545999999999999</v>
      </c>
      <c r="CD532" s="10">
        <v>2.1000000000000001E-2</v>
      </c>
      <c r="CE532" s="10">
        <v>5.0000000000000001E-3</v>
      </c>
      <c r="CF532" s="10" t="s">
        <v>121</v>
      </c>
      <c r="CG532" s="10">
        <v>2E-3</v>
      </c>
      <c r="CH532" s="10" t="s">
        <v>121</v>
      </c>
      <c r="CI532" s="10">
        <v>2E-3</v>
      </c>
      <c r="CJ532" s="10" t="s">
        <v>121</v>
      </c>
      <c r="CK532" s="10">
        <v>0.25</v>
      </c>
      <c r="CL532" s="10" t="s">
        <v>121</v>
      </c>
      <c r="CM532" s="10">
        <v>2E-3</v>
      </c>
      <c r="CN532" s="10">
        <v>1.0999999999999999E-2</v>
      </c>
      <c r="CO532" s="10">
        <v>1E-3</v>
      </c>
      <c r="CP532" s="10">
        <v>3.8660000000000001</v>
      </c>
      <c r="CQ532" s="10">
        <v>0.109</v>
      </c>
      <c r="CR532" s="10" t="s">
        <v>121</v>
      </c>
      <c r="CS532" s="10">
        <v>2E-3</v>
      </c>
      <c r="CT532" s="10">
        <v>3.0009999999999999</v>
      </c>
      <c r="CU532" s="10">
        <v>0.44600000000000001</v>
      </c>
      <c r="CV532" s="10">
        <v>5.0000000000000001E-3</v>
      </c>
      <c r="CW532" s="10">
        <v>1E-3</v>
      </c>
      <c r="CX532" s="10">
        <v>0.39200000000000002</v>
      </c>
      <c r="CY532" s="10">
        <v>0.01</v>
      </c>
      <c r="CZ532" s="10" t="s">
        <v>121</v>
      </c>
      <c r="DA532" s="10">
        <v>3.0000000000000001E-3</v>
      </c>
      <c r="DB532" s="10" t="s">
        <v>121</v>
      </c>
      <c r="DC532" s="10">
        <v>6.0000000000000001E-3</v>
      </c>
      <c r="DD532" s="10">
        <v>6.2E-2</v>
      </c>
      <c r="DE532" s="10">
        <v>0.01</v>
      </c>
      <c r="DF532" s="10">
        <v>1.62</v>
      </c>
      <c r="DG532" s="10">
        <v>1.4E-2</v>
      </c>
      <c r="DH532" s="10">
        <v>3.0000000000000001E-3</v>
      </c>
      <c r="DI532" s="98">
        <v>1E-3</v>
      </c>
      <c r="DJ532" s="10">
        <v>0.192</v>
      </c>
      <c r="DK532" s="10">
        <v>2E-3</v>
      </c>
      <c r="DL532" s="61" t="str">
        <f t="shared" si="10"/>
        <v>NL 689393 14.02.2022</v>
      </c>
    </row>
    <row r="533" spans="1:132">
      <c r="A533" s="11">
        <v>44603</v>
      </c>
      <c r="B533" s="64">
        <v>2562</v>
      </c>
      <c r="C533" s="25" t="s">
        <v>125</v>
      </c>
      <c r="D533" s="21">
        <v>37</v>
      </c>
      <c r="E533" s="2">
        <v>100</v>
      </c>
      <c r="F533" s="2">
        <v>63</v>
      </c>
      <c r="H533" s="3">
        <f>((F533)/(E533/100))</f>
        <v>63</v>
      </c>
      <c r="I533" s="4">
        <f>E533/F533</f>
        <v>1.5873015873015872</v>
      </c>
      <c r="J533" s="4" t="e">
        <f>100/G533</f>
        <v>#DIV/0!</v>
      </c>
      <c r="N533" s="37" t="e">
        <f>M533/(K533/100)</f>
        <v>#DIV/0!</v>
      </c>
      <c r="O533" s="37" t="e">
        <f>N533/J533</f>
        <v>#DIV/0!</v>
      </c>
      <c r="P533" s="5" t="e">
        <f>M533/(L533/100)</f>
        <v>#DIV/0!</v>
      </c>
      <c r="Q533" s="5" t="e">
        <f>P533*I533</f>
        <v>#DIV/0!</v>
      </c>
      <c r="U533" s="15" t="e">
        <f>100-(T533-R533)/S533*100</f>
        <v>#DIV/0!</v>
      </c>
      <c r="V533" s="21">
        <v>2.7810000000000001</v>
      </c>
      <c r="X533" s="2">
        <v>11.19</v>
      </c>
      <c r="Y533" s="2">
        <v>8.25</v>
      </c>
      <c r="Z533" s="21">
        <v>2700</v>
      </c>
      <c r="AB533" s="14" t="e">
        <f>((AE533-AC533)*(1000/AD533))*1000</f>
        <v>#DIV/0!</v>
      </c>
      <c r="AF533" s="7" t="e">
        <f>#REF!*0.8</f>
        <v>#REF!</v>
      </c>
      <c r="AG533" s="2">
        <v>160</v>
      </c>
      <c r="AH533" s="8">
        <f>((AG533)*(H533/100))</f>
        <v>100.8</v>
      </c>
      <c r="AI533" s="7">
        <f>AG533/AH533</f>
        <v>1.5873015873015874</v>
      </c>
      <c r="AJ533" s="6">
        <v>65.2</v>
      </c>
      <c r="AK533" s="2">
        <v>2.7810000000000001</v>
      </c>
      <c r="AO533" s="20" t="s">
        <v>1249</v>
      </c>
      <c r="AP533" s="10">
        <v>0.13900000000000001</v>
      </c>
      <c r="AQ533" s="10">
        <v>2E-3</v>
      </c>
      <c r="AR533" s="10">
        <v>1.9E-2</v>
      </c>
      <c r="AS533" s="10">
        <v>3.0000000000000001E-3</v>
      </c>
      <c r="AT533" s="10">
        <v>9.8000000000000004E-2</v>
      </c>
      <c r="AU533" s="10">
        <v>4.0000000000000001E-3</v>
      </c>
      <c r="AV533" s="10">
        <v>4.2999999999999997E-2</v>
      </c>
      <c r="AW533" s="10">
        <v>3.0000000000000001E-3</v>
      </c>
      <c r="AX533" s="10">
        <v>5.0000000000000001E-3</v>
      </c>
      <c r="AY533" s="10">
        <v>1E-3</v>
      </c>
      <c r="AZ533" s="10">
        <v>7.9000000000000001E-2</v>
      </c>
      <c r="BA533" s="10">
        <v>3.0000000000000001E-3</v>
      </c>
      <c r="BB533" s="10">
        <v>8.2000000000000003E-2</v>
      </c>
      <c r="BC533" s="10">
        <v>3.0000000000000001E-3</v>
      </c>
      <c r="BD533" s="10">
        <v>2.62</v>
      </c>
      <c r="BE533" s="10">
        <v>2.5999999999999999E-2</v>
      </c>
      <c r="BF533" s="10" t="s">
        <v>121</v>
      </c>
      <c r="BG533" s="10">
        <v>7.0000000000000001E-3</v>
      </c>
      <c r="BH533" s="10">
        <v>1.5289999999999999</v>
      </c>
      <c r="BI533" s="10">
        <v>0.96199999999999997</v>
      </c>
      <c r="BJ533" s="10" t="s">
        <v>121</v>
      </c>
      <c r="BK533" s="10">
        <v>3.0000000000000001E-3</v>
      </c>
      <c r="BL533" s="10" t="s">
        <v>121</v>
      </c>
      <c r="BM533" s="10">
        <v>2E-3</v>
      </c>
      <c r="BN533" s="10">
        <v>0.26900000000000002</v>
      </c>
      <c r="BO533" s="10">
        <v>1.0999999999999999E-2</v>
      </c>
      <c r="BP533" s="10">
        <v>60.844999999999999</v>
      </c>
      <c r="BQ533" s="10">
        <v>0.16600000000000001</v>
      </c>
      <c r="BR533" s="10">
        <v>3.0000000000000001E-3</v>
      </c>
      <c r="BS533" s="10">
        <v>1E-3</v>
      </c>
      <c r="BT533" s="10">
        <v>17.103000000000002</v>
      </c>
      <c r="BU533" s="10">
        <v>0.155</v>
      </c>
      <c r="BV533" s="10">
        <v>2.254</v>
      </c>
      <c r="BW533" s="10">
        <v>3.6999999999999998E-2</v>
      </c>
      <c r="BX533" s="10" t="s">
        <v>121</v>
      </c>
      <c r="BY533" s="10">
        <v>0.01</v>
      </c>
      <c r="BZ533" s="10">
        <v>1.7669999999999999</v>
      </c>
      <c r="CA533" s="10">
        <v>4.1000000000000002E-2</v>
      </c>
      <c r="CB533" s="10" t="s">
        <v>121</v>
      </c>
      <c r="CC533" s="10">
        <v>11.132</v>
      </c>
      <c r="CD533" s="10">
        <v>0.114</v>
      </c>
      <c r="CE533" s="10">
        <v>7.0000000000000001E-3</v>
      </c>
      <c r="CF533" s="10">
        <v>6.0000000000000001E-3</v>
      </c>
      <c r="CG533" s="10">
        <v>1E-3</v>
      </c>
      <c r="CH533" s="10">
        <v>2E-3</v>
      </c>
      <c r="CI533" s="10">
        <v>1E-3</v>
      </c>
      <c r="CJ533" s="10">
        <v>0.38</v>
      </c>
      <c r="CK533" s="10">
        <v>9.6000000000000002E-2</v>
      </c>
      <c r="CL533" s="10" t="s">
        <v>121</v>
      </c>
      <c r="CM533" s="10">
        <v>2E-3</v>
      </c>
      <c r="CN533" s="10">
        <v>4.0000000000000001E-3</v>
      </c>
      <c r="CO533" s="10">
        <v>1E-3</v>
      </c>
      <c r="CP533" s="10">
        <v>4.8319999999999999</v>
      </c>
      <c r="CQ533" s="10">
        <v>7.1999999999999995E-2</v>
      </c>
      <c r="CR533" s="10" t="s">
        <v>121</v>
      </c>
      <c r="CS533" s="10">
        <v>2E-3</v>
      </c>
      <c r="CT533" s="10">
        <v>5.4729999999999999</v>
      </c>
      <c r="CU533" s="10">
        <v>0.30499999999999999</v>
      </c>
      <c r="CV533" s="10">
        <v>4.2000000000000003E-2</v>
      </c>
      <c r="CW533" s="10">
        <v>1E-3</v>
      </c>
      <c r="CX533" s="10">
        <v>0.93400000000000005</v>
      </c>
      <c r="CY533" s="10">
        <v>0.02</v>
      </c>
      <c r="CZ533" s="10" t="s">
        <v>121</v>
      </c>
      <c r="DA533" s="10">
        <v>2E-3</v>
      </c>
      <c r="DB533" s="10">
        <v>1.4E-2</v>
      </c>
      <c r="DC533" s="10">
        <v>6.0000000000000001E-3</v>
      </c>
      <c r="DD533" s="10" t="s">
        <v>121</v>
      </c>
      <c r="DE533" s="10">
        <v>1.2999999999999999E-2</v>
      </c>
      <c r="DF533" s="10">
        <v>1.292</v>
      </c>
      <c r="DG533" s="10">
        <v>1.2E-2</v>
      </c>
      <c r="DH533" s="10">
        <v>3.2000000000000001E-2</v>
      </c>
      <c r="DI533" s="98">
        <v>1E-3</v>
      </c>
      <c r="DJ533" s="10">
        <v>1.2E-2</v>
      </c>
      <c r="DK533" s="10">
        <v>1E-3</v>
      </c>
      <c r="DL533" s="61" t="str">
        <f t="shared" si="10"/>
        <v>ENE 2147 14.02.2022</v>
      </c>
      <c r="DM533" s="10">
        <v>40.6229119516072</v>
      </c>
      <c r="DN533" s="10">
        <v>-1.7488091739361101E-2</v>
      </c>
      <c r="DO533" s="10">
        <v>-6.0340377175966999E-2</v>
      </c>
      <c r="DP533" s="10">
        <v>-0.17824632803139101</v>
      </c>
      <c r="DQ533" s="10">
        <v>2.26020126228729</v>
      </c>
      <c r="DR533" s="10">
        <v>6.7485970656749501</v>
      </c>
      <c r="DS533" s="10">
        <v>0.207873986732138</v>
      </c>
      <c r="DT533" s="10">
        <v>-2.65931971150472E-3</v>
      </c>
      <c r="DU533" s="10">
        <v>1.7624714148099001E-2</v>
      </c>
      <c r="DV533" s="10">
        <v>0.261539490456281</v>
      </c>
      <c r="DW533" s="10">
        <v>0.40361838100082098</v>
      </c>
      <c r="DX533" s="10">
        <v>0.283898181007331</v>
      </c>
      <c r="DY533" s="10">
        <v>-8.6445827727422805E-2</v>
      </c>
      <c r="DZ533" s="10">
        <v>225.767159053808</v>
      </c>
      <c r="EA533" s="10">
        <v>379.20403259786599</v>
      </c>
      <c r="EB533" s="10">
        <v>0.12938772953958899</v>
      </c>
    </row>
    <row r="534" spans="1:132">
      <c r="A534" s="11">
        <v>44603</v>
      </c>
      <c r="B534" s="64" t="s">
        <v>794</v>
      </c>
      <c r="C534" s="25" t="s">
        <v>1250</v>
      </c>
      <c r="D534" s="21">
        <v>20</v>
      </c>
      <c r="E534" s="2">
        <v>100</v>
      </c>
      <c r="F534" s="2">
        <v>100</v>
      </c>
      <c r="G534" s="2">
        <v>80</v>
      </c>
      <c r="H534" s="3">
        <f>((F534)/(E534/100))</f>
        <v>100</v>
      </c>
      <c r="I534" s="4">
        <f>E534/F534</f>
        <v>1</v>
      </c>
      <c r="J534" s="4">
        <f>100/G534</f>
        <v>1.25</v>
      </c>
      <c r="K534" s="2">
        <v>20</v>
      </c>
      <c r="M534" s="2">
        <f>100.689-100.668</f>
        <v>2.0999999999986585E-2</v>
      </c>
      <c r="N534" s="37">
        <f>M534/(K534/100)</f>
        <v>0.10499999999993292</v>
      </c>
      <c r="O534" s="37">
        <f>N534/J534</f>
        <v>8.399999999994634E-2</v>
      </c>
      <c r="P534" s="5" t="e">
        <f>M534/(L534/100)</f>
        <v>#DIV/0!</v>
      </c>
      <c r="Q534" s="5" t="e">
        <f>P534*I534</f>
        <v>#DIV/0!</v>
      </c>
      <c r="R534" s="21">
        <v>61.728999999999999</v>
      </c>
      <c r="S534" s="21">
        <v>11.65</v>
      </c>
      <c r="T534" s="21">
        <v>72.518000000000001</v>
      </c>
      <c r="U534" s="15">
        <f>100-(T534-R534)/S534*100</f>
        <v>7.3905579399141601</v>
      </c>
      <c r="V534" s="21">
        <v>0.65700000000000003</v>
      </c>
      <c r="X534" s="2">
        <v>8.32</v>
      </c>
      <c r="Y534" s="2">
        <v>1.4</v>
      </c>
      <c r="AB534" s="14" t="e">
        <f>((AE534-AC534)*(1000/AD534))*1000</f>
        <v>#DIV/0!</v>
      </c>
      <c r="AF534" s="7" t="e">
        <f>#REF!*0.8</f>
        <v>#REF!</v>
      </c>
      <c r="AG534" s="2">
        <v>100</v>
      </c>
      <c r="AH534" s="8">
        <f>((AG534)*(H534/100))</f>
        <v>100</v>
      </c>
      <c r="AI534" s="7">
        <f>AG534/AH534</f>
        <v>1</v>
      </c>
      <c r="AJ534" s="6">
        <v>44.41</v>
      </c>
      <c r="AK534" s="10" t="s">
        <v>1276</v>
      </c>
      <c r="AM534" s="21">
        <v>27.39</v>
      </c>
      <c r="AN534" s="21">
        <v>3.41</v>
      </c>
      <c r="AO534" s="20" t="s">
        <v>1250</v>
      </c>
      <c r="AP534" s="10" t="s">
        <v>121</v>
      </c>
      <c r="AQ534" s="10">
        <v>2E-3</v>
      </c>
      <c r="AR534" s="10">
        <v>3.7999999999999999E-2</v>
      </c>
      <c r="AS534" s="10">
        <v>4.0000000000000001E-3</v>
      </c>
      <c r="AT534" s="10" t="s">
        <v>121</v>
      </c>
      <c r="AU534" s="10">
        <v>4.0000000000000001E-3</v>
      </c>
      <c r="AV534" s="10">
        <v>5.0000000000000001E-3</v>
      </c>
      <c r="AW534" s="10">
        <v>2E-3</v>
      </c>
      <c r="AX534" s="10" t="s">
        <v>121</v>
      </c>
      <c r="AY534" s="10">
        <v>2E-3</v>
      </c>
      <c r="AZ534" s="10">
        <v>5.7000000000000002E-2</v>
      </c>
      <c r="BA534" s="10">
        <v>5.0000000000000001E-3</v>
      </c>
      <c r="BB534" s="10">
        <v>3.2000000000000001E-2</v>
      </c>
      <c r="BC534" s="10">
        <v>3.0000000000000001E-3</v>
      </c>
      <c r="BD534" s="10">
        <v>11.387</v>
      </c>
      <c r="BE534" s="10">
        <v>0.14799999999999999</v>
      </c>
      <c r="BF534" s="10" t="s">
        <v>121</v>
      </c>
      <c r="BG534" s="10">
        <v>8.9999999999999993E-3</v>
      </c>
      <c r="BH534" s="10">
        <v>4.7549999999999999</v>
      </c>
      <c r="BI534" s="10">
        <v>1.57</v>
      </c>
      <c r="BJ534" s="10">
        <v>2E-3</v>
      </c>
      <c r="BK534" s="10">
        <v>1E-3</v>
      </c>
      <c r="BL534" s="10" t="s">
        <v>121</v>
      </c>
      <c r="BM534" s="10">
        <v>2E-3</v>
      </c>
      <c r="BN534" s="10">
        <v>3.3000000000000002E-2</v>
      </c>
      <c r="BO534" s="10">
        <v>8.0000000000000002E-3</v>
      </c>
      <c r="BP534" s="10">
        <v>47.87</v>
      </c>
      <c r="BQ534" s="10">
        <v>0.26100000000000001</v>
      </c>
      <c r="BR534" s="10" t="s">
        <v>121</v>
      </c>
      <c r="BS534" s="10">
        <v>2E-3</v>
      </c>
      <c r="BT534" s="10">
        <v>6.68</v>
      </c>
      <c r="BU534" s="10">
        <v>0.23499999999999999</v>
      </c>
      <c r="BV534" s="10" t="s">
        <v>121</v>
      </c>
      <c r="BW534" s="10">
        <v>0.19</v>
      </c>
      <c r="BX534" s="10">
        <v>0.04</v>
      </c>
      <c r="BY534" s="10">
        <v>1.0999999999999999E-2</v>
      </c>
      <c r="BZ534" s="10">
        <v>9.7000000000000003E-2</v>
      </c>
      <c r="CA534" s="10">
        <v>2.3E-2</v>
      </c>
      <c r="CB534" s="10">
        <v>14.510999999999999</v>
      </c>
      <c r="CC534" s="10">
        <v>7.8140000000000001</v>
      </c>
      <c r="CD534" s="10">
        <v>0.112</v>
      </c>
      <c r="CE534" s="10">
        <v>7.0000000000000001E-3</v>
      </c>
      <c r="CF534" s="10">
        <v>2E-3</v>
      </c>
      <c r="CG534" s="10">
        <v>1E-3</v>
      </c>
      <c r="CH534" s="10">
        <v>7.0000000000000001E-3</v>
      </c>
      <c r="CI534" s="10">
        <v>1E-3</v>
      </c>
      <c r="CJ534" s="10" t="s">
        <v>121</v>
      </c>
      <c r="CK534" s="10">
        <v>2.5489999999999999</v>
      </c>
      <c r="CL534" s="10" t="s">
        <v>121</v>
      </c>
      <c r="CM534" s="10">
        <v>2E-3</v>
      </c>
      <c r="CN534" s="10" t="s">
        <v>121</v>
      </c>
      <c r="CO534" s="10">
        <v>2E-3</v>
      </c>
      <c r="CP534" s="10">
        <v>0.96399999999999997</v>
      </c>
      <c r="CQ534" s="10">
        <v>8.5999999999999993E-2</v>
      </c>
      <c r="CR534" s="10" t="s">
        <v>121</v>
      </c>
      <c r="CS534" s="10">
        <v>2E-3</v>
      </c>
      <c r="CT534" s="10" t="s">
        <v>121</v>
      </c>
      <c r="CU534" s="10">
        <v>49.247999999999998</v>
      </c>
      <c r="CV534" s="10">
        <v>1.2999999999999999E-2</v>
      </c>
      <c r="CW534" s="10">
        <v>1E-3</v>
      </c>
      <c r="CX534" s="10">
        <v>12.952</v>
      </c>
      <c r="CY534" s="10">
        <v>0.23599999999999999</v>
      </c>
      <c r="CZ534" s="10" t="s">
        <v>121</v>
      </c>
      <c r="DA534" s="10">
        <v>2E-3</v>
      </c>
      <c r="DB534" s="10">
        <v>8.4000000000000005E-2</v>
      </c>
      <c r="DC534" s="10">
        <v>0.02</v>
      </c>
      <c r="DD534" s="10" t="s">
        <v>121</v>
      </c>
      <c r="DE534" s="10">
        <v>6.0000000000000001E-3</v>
      </c>
      <c r="DF534" s="10">
        <v>9.2999999999999999E-2</v>
      </c>
      <c r="DG534" s="10">
        <v>6.0000000000000001E-3</v>
      </c>
      <c r="DH534" s="10">
        <v>7.9000000000000001E-2</v>
      </c>
      <c r="DI534" s="98">
        <v>5.0000000000000001E-3</v>
      </c>
      <c r="DJ534" s="10" t="s">
        <v>121</v>
      </c>
      <c r="DK534" s="10">
        <v>2E-3</v>
      </c>
      <c r="DL534" s="61" t="str">
        <f t="shared" si="10"/>
        <v>DK I 14.02.2022</v>
      </c>
      <c r="DM534" s="10">
        <v>0.25035560343510999</v>
      </c>
      <c r="DN534" s="10">
        <v>3.9728061452029298E-2</v>
      </c>
      <c r="DO534" s="10">
        <v>-6.6681568528755104E-3</v>
      </c>
      <c r="DP534" s="10">
        <v>-1.2613515152350799E-2</v>
      </c>
      <c r="DQ534" s="10">
        <v>0.27249849655163699</v>
      </c>
      <c r="DR534" s="10">
        <v>-8.9253819889528005E-2</v>
      </c>
      <c r="DS534" s="10">
        <v>1.60320849046953E-2</v>
      </c>
      <c r="DT534" s="10">
        <v>-6.4995798118493999E-4</v>
      </c>
      <c r="DU534" s="10">
        <v>3.9270878908578303E-3</v>
      </c>
      <c r="DV534" s="10">
        <v>0.16955572149655199</v>
      </c>
      <c r="DW534" s="10">
        <v>4.5378859966463E-2</v>
      </c>
      <c r="DX534" s="10">
        <v>7.7930659948325001E-2</v>
      </c>
      <c r="DY534" s="10">
        <v>-0.19968947555834299</v>
      </c>
      <c r="DZ534" s="10">
        <v>103.770983853907</v>
      </c>
      <c r="EA534" s="10">
        <v>32.869608540323597</v>
      </c>
      <c r="EB534" s="10">
        <v>2.47176828594446E-2</v>
      </c>
    </row>
    <row r="535" spans="1:132">
      <c r="A535" s="11">
        <v>44606</v>
      </c>
      <c r="B535" s="64"/>
      <c r="C535" s="25" t="s">
        <v>177</v>
      </c>
      <c r="H535" s="3" t="e">
        <f>((F535)/(E535/100))</f>
        <v>#DIV/0!</v>
      </c>
      <c r="I535" s="4" t="e">
        <f>E535/F535</f>
        <v>#DIV/0!</v>
      </c>
      <c r="J535" s="4" t="e">
        <f>100/G535</f>
        <v>#DIV/0!</v>
      </c>
      <c r="N535" s="37" t="e">
        <f>M535/(K535/100)</f>
        <v>#DIV/0!</v>
      </c>
      <c r="O535" s="37" t="e">
        <f>N535/J535</f>
        <v>#DIV/0!</v>
      </c>
      <c r="P535" s="5" t="e">
        <f>M535/(L535/100)</f>
        <v>#DIV/0!</v>
      </c>
      <c r="Q535" s="5" t="e">
        <f>P535*I535</f>
        <v>#DIV/0!</v>
      </c>
      <c r="U535" s="15" t="e">
        <f>100-(T535-R535)/S535*100</f>
        <v>#DIV/0!</v>
      </c>
      <c r="X535" s="2">
        <v>11.37</v>
      </c>
      <c r="AB535" s="14" t="e">
        <f>((AE535-AC535)*(1000/AD535))*1000</f>
        <v>#DIV/0!</v>
      </c>
      <c r="AF535" s="7" t="e">
        <f>#REF!*0.8</f>
        <v>#REF!</v>
      </c>
      <c r="AG535" s="2">
        <v>60</v>
      </c>
      <c r="AH535" s="8" t="e">
        <f>((AG535)*(H535/100))</f>
        <v>#DIV/0!</v>
      </c>
      <c r="AI535" s="7" t="e">
        <f>AG535/AH535</f>
        <v>#DIV/0!</v>
      </c>
      <c r="AO535" s="20" t="s">
        <v>1251</v>
      </c>
      <c r="AP535" s="10">
        <v>5.1999999999999998E-2</v>
      </c>
      <c r="AQ535" s="10">
        <v>1E-3</v>
      </c>
      <c r="AR535" s="10">
        <v>3.3000000000000002E-2</v>
      </c>
      <c r="AS535" s="10">
        <v>3.0000000000000001E-3</v>
      </c>
      <c r="AT535" s="10">
        <v>6.0000000000000001E-3</v>
      </c>
      <c r="AU535" s="10">
        <v>2E-3</v>
      </c>
      <c r="AV535" s="10">
        <v>2.1000000000000001E-2</v>
      </c>
      <c r="AW535" s="10">
        <v>2E-3</v>
      </c>
      <c r="AX535" s="10" t="s">
        <v>121</v>
      </c>
      <c r="AY535" s="10">
        <v>2E-3</v>
      </c>
      <c r="AZ535" s="10">
        <v>6.2E-2</v>
      </c>
      <c r="BA535" s="10">
        <v>3.0000000000000001E-3</v>
      </c>
      <c r="BB535" s="10">
        <v>0.157</v>
      </c>
      <c r="BC535" s="10">
        <v>4.0000000000000001E-3</v>
      </c>
      <c r="BD535" s="10">
        <v>4.68</v>
      </c>
      <c r="BE535" s="10">
        <v>3.6999999999999998E-2</v>
      </c>
      <c r="BF535" s="10" t="s">
        <v>121</v>
      </c>
      <c r="BG535" s="10">
        <v>3.0000000000000001E-3</v>
      </c>
      <c r="BH535" s="10">
        <v>2.9380000000000002</v>
      </c>
      <c r="BI535" s="10">
        <v>0.80900000000000005</v>
      </c>
      <c r="BJ535" s="10" t="s">
        <v>121</v>
      </c>
      <c r="BK535" s="10">
        <v>2E-3</v>
      </c>
      <c r="BL535" s="10" t="s">
        <v>121</v>
      </c>
      <c r="BM535" s="10">
        <v>2E-3</v>
      </c>
      <c r="BN535" s="10">
        <v>1.915</v>
      </c>
      <c r="BO535" s="10">
        <v>2.5999999999999999E-2</v>
      </c>
      <c r="BP535" s="10">
        <v>62.805</v>
      </c>
      <c r="BQ535" s="10">
        <v>0.161</v>
      </c>
      <c r="BR535" s="10">
        <v>2E-3</v>
      </c>
      <c r="BS535" s="10">
        <v>1E-3</v>
      </c>
      <c r="BT535" s="10">
        <v>13.558</v>
      </c>
      <c r="BU535" s="10">
        <v>0.13500000000000001</v>
      </c>
      <c r="BV535" s="10">
        <v>0.69299999999999995</v>
      </c>
      <c r="BW535" s="10">
        <v>1.7999999999999999E-2</v>
      </c>
      <c r="BX535" s="10" t="s">
        <v>121</v>
      </c>
      <c r="BY535" s="10">
        <v>1.0999999999999999E-2</v>
      </c>
      <c r="BZ535" s="10">
        <v>0.44600000000000001</v>
      </c>
      <c r="CA535" s="10">
        <v>2.5999999999999999E-2</v>
      </c>
      <c r="CB535" s="10" t="s">
        <v>121</v>
      </c>
      <c r="CC535" s="10">
        <v>7.3129999999999997</v>
      </c>
      <c r="CD535" s="10">
        <v>0.223</v>
      </c>
      <c r="CE535" s="10">
        <v>8.9999999999999993E-3</v>
      </c>
      <c r="CF535" s="10">
        <v>2E-3</v>
      </c>
      <c r="CG535" s="10">
        <v>1E-3</v>
      </c>
      <c r="CH535" s="10" t="s">
        <v>121</v>
      </c>
      <c r="CI535" s="10">
        <v>2E-3</v>
      </c>
      <c r="CJ535" s="10">
        <v>0.76700000000000002</v>
      </c>
      <c r="CK535" s="10">
        <v>7.5999999999999998E-2</v>
      </c>
      <c r="CL535" s="10" t="s">
        <v>121</v>
      </c>
      <c r="CM535" s="10">
        <v>2E-3</v>
      </c>
      <c r="CN535" s="10">
        <v>2E-3</v>
      </c>
      <c r="CO535" s="10">
        <v>1E-3</v>
      </c>
      <c r="CP535" s="10">
        <v>2.1970000000000001</v>
      </c>
      <c r="CQ535" s="10">
        <v>4.2000000000000003E-2</v>
      </c>
      <c r="CR535" s="10" t="s">
        <v>121</v>
      </c>
      <c r="CS535" s="10">
        <v>2E-3</v>
      </c>
      <c r="CT535" s="10">
        <v>7.2190000000000003</v>
      </c>
      <c r="CU535" s="10">
        <v>0.28299999999999997</v>
      </c>
      <c r="CV535" s="10">
        <v>4.2000000000000003E-2</v>
      </c>
      <c r="CW535" s="10">
        <v>1E-3</v>
      </c>
      <c r="CX535" s="10">
        <v>1.341</v>
      </c>
      <c r="CY535" s="10">
        <v>2.5999999999999999E-2</v>
      </c>
      <c r="CZ535" s="10" t="s">
        <v>121</v>
      </c>
      <c r="DA535" s="10">
        <v>2E-3</v>
      </c>
      <c r="DB535" s="10">
        <v>1.4999999999999999E-2</v>
      </c>
      <c r="DC535" s="10">
        <v>8.9999999999999993E-3</v>
      </c>
      <c r="DD535" s="10" t="s">
        <v>121</v>
      </c>
      <c r="DE535" s="10">
        <v>0.01</v>
      </c>
      <c r="DF535" s="10">
        <v>0.80400000000000005</v>
      </c>
      <c r="DG535" s="10">
        <v>8.9999999999999993E-3</v>
      </c>
      <c r="DH535" s="10">
        <v>1.2E-2</v>
      </c>
      <c r="DI535" s="98">
        <v>1E-3</v>
      </c>
      <c r="DJ535" s="10">
        <v>4.0000000000000001E-3</v>
      </c>
      <c r="DK535" s="10">
        <v>1E-3</v>
      </c>
      <c r="DL535" s="61" t="str">
        <f t="shared" si="10"/>
        <v>DK II ENE 2624 14.02.2022</v>
      </c>
      <c r="DM535" s="10">
        <v>0.29068172178248602</v>
      </c>
      <c r="DN535" s="10">
        <v>2.7959919422413499E-3</v>
      </c>
      <c r="DO535" s="10">
        <v>6.6152714374188397E-3</v>
      </c>
      <c r="DP535" s="10">
        <v>-3.35002940138589E-2</v>
      </c>
      <c r="DQ535" s="10">
        <v>0.28391635592360398</v>
      </c>
      <c r="DR535" s="10">
        <v>3.8613775086656799E-3</v>
      </c>
      <c r="DS535" s="10">
        <v>-2.0189668548731099E-3</v>
      </c>
      <c r="DT535" s="10">
        <v>-6.1379135405959396E-4</v>
      </c>
      <c r="DU535" s="10">
        <v>1.5670654724435001E-2</v>
      </c>
      <c r="DV535" s="10">
        <v>0.14715959423004399</v>
      </c>
      <c r="DW535" s="10">
        <v>-1.09183943203591E-2</v>
      </c>
      <c r="DX535" s="10">
        <v>3.0181966521704299E-2</v>
      </c>
      <c r="DY535" s="10">
        <v>-0.106684487796955</v>
      </c>
      <c r="DZ535" s="10">
        <v>109.21384863691</v>
      </c>
      <c r="EA535" s="10">
        <v>115.00775743288899</v>
      </c>
      <c r="EB535" s="10">
        <v>0.233473573316199</v>
      </c>
    </row>
    <row r="536" spans="1:132">
      <c r="A536" s="11">
        <v>44606</v>
      </c>
      <c r="B536" s="64"/>
      <c r="C536" s="25" t="s">
        <v>727</v>
      </c>
      <c r="H536" s="3" t="e">
        <f>((F536)/(E536/100))</f>
        <v>#DIV/0!</v>
      </c>
      <c r="I536" s="4" t="e">
        <f>E536/F536</f>
        <v>#DIV/0!</v>
      </c>
      <c r="J536" s="4" t="e">
        <f>100/G536</f>
        <v>#DIV/0!</v>
      </c>
      <c r="N536" s="37" t="e">
        <f>M536/(K536/100)</f>
        <v>#DIV/0!</v>
      </c>
      <c r="O536" s="37" t="e">
        <f>N536/J536</f>
        <v>#DIV/0!</v>
      </c>
      <c r="P536" s="5" t="e">
        <f>M536/(L536/100)</f>
        <v>#DIV/0!</v>
      </c>
      <c r="Q536" s="5" t="e">
        <f>P536*I536</f>
        <v>#DIV/0!</v>
      </c>
      <c r="U536" s="15" t="e">
        <f>100-(T536-R536)/S536*100</f>
        <v>#DIV/0!</v>
      </c>
      <c r="AB536" s="14" t="e">
        <f>((AE536-AC536)*(1000/AD536))*1000</f>
        <v>#DIV/0!</v>
      </c>
      <c r="AF536" s="7" t="e">
        <f>#REF!*0.8</f>
        <v>#REF!</v>
      </c>
      <c r="AH536" s="8" t="e">
        <f>((AG536)*(H536/100))</f>
        <v>#DIV/0!</v>
      </c>
      <c r="AI536" s="7" t="e">
        <f>AG536/AH536</f>
        <v>#DIV/0!</v>
      </c>
      <c r="AO536" s="20" t="s">
        <v>1252</v>
      </c>
      <c r="AP536" s="10">
        <v>5.5E-2</v>
      </c>
      <c r="AQ536" s="10">
        <v>2E-3</v>
      </c>
      <c r="AR536" s="10">
        <v>4.5999999999999999E-2</v>
      </c>
      <c r="AS536" s="10">
        <v>4.0000000000000001E-3</v>
      </c>
      <c r="AT536" s="10">
        <v>5.0000000000000001E-3</v>
      </c>
      <c r="AU536" s="10">
        <v>2E-3</v>
      </c>
      <c r="AV536" s="10">
        <v>1.7000000000000001E-2</v>
      </c>
      <c r="AW536" s="10">
        <v>2E-3</v>
      </c>
      <c r="AX536" s="10" t="s">
        <v>121</v>
      </c>
      <c r="AY536" s="10">
        <v>2E-3</v>
      </c>
      <c r="AZ536" s="10">
        <v>9.8000000000000004E-2</v>
      </c>
      <c r="BA536" s="10">
        <v>4.0000000000000001E-3</v>
      </c>
      <c r="BB536" s="10">
        <v>0.151</v>
      </c>
      <c r="BC536" s="10">
        <v>4.0000000000000001E-3</v>
      </c>
      <c r="BD536" s="10">
        <v>5.7450000000000001</v>
      </c>
      <c r="BE536" s="10">
        <v>4.7E-2</v>
      </c>
      <c r="BF536" s="10" t="s">
        <v>121</v>
      </c>
      <c r="BG536" s="10">
        <v>4.0000000000000001E-3</v>
      </c>
      <c r="BH536" s="10">
        <v>4.1589999999999998</v>
      </c>
      <c r="BI536" s="10">
        <v>1.07</v>
      </c>
      <c r="BJ536" s="10" t="s">
        <v>121</v>
      </c>
      <c r="BK536" s="10">
        <v>2E-3</v>
      </c>
      <c r="BL536" s="10" t="s">
        <v>121</v>
      </c>
      <c r="BM536" s="10">
        <v>2E-3</v>
      </c>
      <c r="BN536" s="10">
        <v>1.6850000000000001</v>
      </c>
      <c r="BO536" s="10">
        <v>2.8000000000000001E-2</v>
      </c>
      <c r="BP536" s="10">
        <v>59.643000000000001</v>
      </c>
      <c r="BQ536" s="10">
        <v>0.189</v>
      </c>
      <c r="BR536" s="10">
        <v>2E-3</v>
      </c>
      <c r="BS536" s="10">
        <v>1E-3</v>
      </c>
      <c r="BT536" s="10">
        <v>11.257999999999999</v>
      </c>
      <c r="BU536" s="10">
        <v>0.14000000000000001</v>
      </c>
      <c r="BV536" s="10">
        <v>0.69899999999999995</v>
      </c>
      <c r="BW536" s="10">
        <v>1.9E-2</v>
      </c>
      <c r="BX536" s="10" t="s">
        <v>121</v>
      </c>
      <c r="BY536" s="10">
        <v>1.6E-2</v>
      </c>
      <c r="BZ536" s="10">
        <v>0.39500000000000002</v>
      </c>
      <c r="CA536" s="10">
        <v>2.8000000000000001E-2</v>
      </c>
      <c r="CB536" s="10" t="s">
        <v>121</v>
      </c>
      <c r="CC536" s="10">
        <v>10.984</v>
      </c>
      <c r="CD536" s="10">
        <v>0.65100000000000002</v>
      </c>
      <c r="CE536" s="10">
        <v>1.4E-2</v>
      </c>
      <c r="CF536" s="10">
        <v>2E-3</v>
      </c>
      <c r="CG536" s="10">
        <v>1E-3</v>
      </c>
      <c r="CH536" s="10">
        <v>2E-3</v>
      </c>
      <c r="CI536" s="10">
        <v>1E-3</v>
      </c>
      <c r="CJ536" s="10">
        <v>0.76600000000000001</v>
      </c>
      <c r="CK536" s="10">
        <v>7.5999999999999998E-2</v>
      </c>
      <c r="CL536" s="10" t="s">
        <v>121</v>
      </c>
      <c r="CM536" s="10">
        <v>2E-3</v>
      </c>
      <c r="CN536" s="10" t="s">
        <v>121</v>
      </c>
      <c r="CO536" s="10">
        <v>2E-3</v>
      </c>
      <c r="CP536" s="10">
        <v>2.2360000000000002</v>
      </c>
      <c r="CQ536" s="10">
        <v>4.2999999999999997E-2</v>
      </c>
      <c r="CR536" s="10" t="s">
        <v>121</v>
      </c>
      <c r="CS536" s="10">
        <v>2E-3</v>
      </c>
      <c r="CT536" s="10">
        <v>6.8940000000000001</v>
      </c>
      <c r="CU536" s="10">
        <v>0.28100000000000003</v>
      </c>
      <c r="CV536" s="10">
        <v>0.04</v>
      </c>
      <c r="CW536" s="10">
        <v>1E-3</v>
      </c>
      <c r="CX536" s="10">
        <v>2.839</v>
      </c>
      <c r="CY536" s="10">
        <v>3.6999999999999998E-2</v>
      </c>
      <c r="CZ536" s="10" t="s">
        <v>121</v>
      </c>
      <c r="DA536" s="10">
        <v>2E-3</v>
      </c>
      <c r="DB536" s="10">
        <v>3.1E-2</v>
      </c>
      <c r="DC536" s="10">
        <v>1.0999999999999999E-2</v>
      </c>
      <c r="DD536" s="10">
        <v>3.5000000000000003E-2</v>
      </c>
      <c r="DE536" s="10">
        <v>1.2999999999999999E-2</v>
      </c>
      <c r="DF536" s="10">
        <v>2.5169999999999999</v>
      </c>
      <c r="DG536" s="10">
        <v>2.5000000000000001E-2</v>
      </c>
      <c r="DH536" s="10">
        <v>1.7999999999999999E-2</v>
      </c>
      <c r="DI536" s="98">
        <v>1E-3</v>
      </c>
      <c r="DJ536" s="10">
        <v>3.0000000000000001E-3</v>
      </c>
      <c r="DK536" s="10">
        <v>1E-3</v>
      </c>
      <c r="DL536" s="61" t="str">
        <f t="shared" si="10"/>
        <v>DK II mit Lux 14.02.2022</v>
      </c>
      <c r="DM536" s="10">
        <v>0.62208313191013698</v>
      </c>
      <c r="DN536" s="10">
        <v>1.2689078997509999E-2</v>
      </c>
      <c r="DO536" s="10">
        <v>2.1991730128922298E-3</v>
      </c>
      <c r="DP536" s="10">
        <v>-5.5699235018161104E-3</v>
      </c>
      <c r="DQ536" s="10">
        <v>0.268846654744687</v>
      </c>
      <c r="DR536" s="10">
        <v>-7.7318677146166297E-3</v>
      </c>
      <c r="DS536" s="10">
        <v>-1.9875385352995101E-2</v>
      </c>
      <c r="DT536" s="10">
        <v>8.8387488918958198E-4</v>
      </c>
      <c r="DU536" s="10">
        <v>9.6492790692997901E-3</v>
      </c>
      <c r="DV536" s="10">
        <v>0.127856633069375</v>
      </c>
      <c r="DW536" s="10">
        <v>2.6095491640476701E-2</v>
      </c>
      <c r="DX536" s="10">
        <v>1.57241507882355E-2</v>
      </c>
      <c r="DY536" s="10">
        <v>-0.20246382260627399</v>
      </c>
      <c r="DZ536" s="10">
        <v>112.370614394651</v>
      </c>
      <c r="EA536" s="10">
        <v>120.43325584141201</v>
      </c>
      <c r="EB536" s="10">
        <v>0.28496426653053197</v>
      </c>
    </row>
    <row r="537" spans="1:132">
      <c r="A537" s="11">
        <v>44606</v>
      </c>
      <c r="B537" s="64" t="s">
        <v>1221</v>
      </c>
      <c r="C537" s="25" t="s">
        <v>1220</v>
      </c>
      <c r="D537" s="21">
        <v>2</v>
      </c>
      <c r="E537" s="2">
        <v>100</v>
      </c>
      <c r="F537" s="2">
        <v>100</v>
      </c>
      <c r="G537" s="2">
        <v>98</v>
      </c>
      <c r="H537" s="3">
        <f>((F537)/(E537/100))</f>
        <v>100</v>
      </c>
      <c r="I537" s="4">
        <f>E537/F537</f>
        <v>1</v>
      </c>
      <c r="J537" s="4">
        <f>100/G537</f>
        <v>1.0204081632653061</v>
      </c>
      <c r="N537" s="37" t="e">
        <f>M537/(K537/100)</f>
        <v>#DIV/0!</v>
      </c>
      <c r="O537" s="37" t="e">
        <f>N537/J537</f>
        <v>#DIV/0!</v>
      </c>
      <c r="P537" s="5" t="e">
        <f>M537/(L537/100)</f>
        <v>#DIV/0!</v>
      </c>
      <c r="Q537" s="5" t="e">
        <f>P537*I537</f>
        <v>#DIV/0!</v>
      </c>
      <c r="U537" s="15" t="e">
        <f>100-(T537-R537)/S537*100</f>
        <v>#DIV/0!</v>
      </c>
      <c r="V537" s="21">
        <v>9.74</v>
      </c>
      <c r="X537" s="2">
        <v>12.35</v>
      </c>
      <c r="Y537" s="2">
        <v>18.09</v>
      </c>
      <c r="Z537" s="21">
        <v>2214</v>
      </c>
      <c r="AB537" s="14">
        <f>((AE537-AC537)*(1000/AD537))*1000</f>
        <v>12418.018865459462</v>
      </c>
      <c r="AC537" s="21">
        <v>90.343000000000004</v>
      </c>
      <c r="AD537" s="21">
        <v>153.084</v>
      </c>
      <c r="AE537" s="21">
        <v>92.244</v>
      </c>
      <c r="AF537" s="7" t="e">
        <f>#REF!*0.8</f>
        <v>#REF!</v>
      </c>
      <c r="AH537" s="8">
        <f>((AG537)*(H537/100))</f>
        <v>0</v>
      </c>
      <c r="AI537" s="7" t="e">
        <f>AG537/AH537</f>
        <v>#DIV/0!</v>
      </c>
      <c r="AJ537" s="6">
        <v>4.2480000000000002</v>
      </c>
      <c r="AK537" s="2">
        <v>2.2599999999999998</v>
      </c>
      <c r="AO537" s="20" t="s">
        <v>1253</v>
      </c>
      <c r="AP537" s="10">
        <v>0.06</v>
      </c>
      <c r="AQ537" s="10">
        <v>2E-3</v>
      </c>
      <c r="AR537" s="10">
        <v>2.1999999999999999E-2</v>
      </c>
      <c r="AS537" s="10">
        <v>3.0000000000000001E-3</v>
      </c>
      <c r="AT537" s="10" t="s">
        <v>121</v>
      </c>
      <c r="AU537" s="10">
        <v>3.0000000000000001E-3</v>
      </c>
      <c r="AV537" s="10">
        <v>1.2999999999999999E-2</v>
      </c>
      <c r="AW537" s="10">
        <v>2E-3</v>
      </c>
      <c r="AX537" s="10" t="s">
        <v>121</v>
      </c>
      <c r="AY537" s="10">
        <v>2E-3</v>
      </c>
      <c r="AZ537" s="10">
        <v>2.9000000000000001E-2</v>
      </c>
      <c r="BA537" s="10">
        <v>3.0000000000000001E-3</v>
      </c>
      <c r="BB537" s="10">
        <v>0.111</v>
      </c>
      <c r="BC537" s="10">
        <v>3.0000000000000001E-3</v>
      </c>
      <c r="BD537" s="10">
        <v>7.7859999999999996</v>
      </c>
      <c r="BE537" s="10">
        <v>4.8000000000000001E-2</v>
      </c>
      <c r="BF537" s="10" t="s">
        <v>121</v>
      </c>
      <c r="BG537" s="10">
        <v>5.0000000000000001E-3</v>
      </c>
      <c r="BH537" s="10">
        <v>3.3919999999999999</v>
      </c>
      <c r="BI537" s="10">
        <v>0.71299999999999997</v>
      </c>
      <c r="BJ537" s="10">
        <v>4.0000000000000001E-3</v>
      </c>
      <c r="BK537" s="10">
        <v>1E-3</v>
      </c>
      <c r="BL537" s="10" t="s">
        <v>121</v>
      </c>
      <c r="BM537" s="10">
        <v>2E-3</v>
      </c>
      <c r="BN537" s="10">
        <v>0.104</v>
      </c>
      <c r="BO537" s="10">
        <v>7.0000000000000001E-3</v>
      </c>
      <c r="BP537" s="10">
        <v>71.959999999999994</v>
      </c>
      <c r="BQ537" s="10">
        <v>0.121</v>
      </c>
      <c r="BR537" s="10">
        <v>3.0000000000000001E-3</v>
      </c>
      <c r="BS537" s="10">
        <v>1E-3</v>
      </c>
      <c r="BT537" s="10">
        <v>4.4390000000000001</v>
      </c>
      <c r="BU537" s="10">
        <v>9.2999999999999999E-2</v>
      </c>
      <c r="BV537" s="10">
        <v>0.28499999999999998</v>
      </c>
      <c r="BW537" s="10">
        <v>1.2E-2</v>
      </c>
      <c r="BX537" s="10" t="s">
        <v>121</v>
      </c>
      <c r="BY537" s="10">
        <v>1.2E-2</v>
      </c>
      <c r="BZ537" s="10">
        <v>1.1499999999999999</v>
      </c>
      <c r="CA537" s="10">
        <v>3.7999999999999999E-2</v>
      </c>
      <c r="CB537" s="10" t="s">
        <v>121</v>
      </c>
      <c r="CC537" s="10">
        <v>7.7460000000000004</v>
      </c>
      <c r="CD537" s="10">
        <v>0.152</v>
      </c>
      <c r="CE537" s="10">
        <v>7.0000000000000001E-3</v>
      </c>
      <c r="CF537" s="10">
        <v>2E-3</v>
      </c>
      <c r="CG537" s="10">
        <v>1E-3</v>
      </c>
      <c r="CH537" s="10" t="s">
        <v>121</v>
      </c>
      <c r="CI537" s="10">
        <v>2E-3</v>
      </c>
      <c r="CJ537" s="10">
        <v>0.28699999999999998</v>
      </c>
      <c r="CK537" s="10">
        <v>4.7E-2</v>
      </c>
      <c r="CL537" s="10" t="s">
        <v>121</v>
      </c>
      <c r="CM537" s="10">
        <v>2E-3</v>
      </c>
      <c r="CN537" s="10">
        <v>8.0000000000000002E-3</v>
      </c>
      <c r="CO537" s="10">
        <v>1E-3</v>
      </c>
      <c r="CP537" s="10">
        <v>0.52100000000000002</v>
      </c>
      <c r="CQ537" s="10">
        <v>2.1000000000000001E-2</v>
      </c>
      <c r="CR537" s="10" t="s">
        <v>121</v>
      </c>
      <c r="CS537" s="10">
        <v>2E-3</v>
      </c>
      <c r="CT537" s="10">
        <v>7.726</v>
      </c>
      <c r="CU537" s="10">
        <v>0.27</v>
      </c>
      <c r="CV537" s="10">
        <v>0.03</v>
      </c>
      <c r="CW537" s="10">
        <v>1E-3</v>
      </c>
      <c r="CX537" s="10">
        <v>0.29799999999999999</v>
      </c>
      <c r="CY537" s="10">
        <v>1.2999999999999999E-2</v>
      </c>
      <c r="CZ537" s="10" t="s">
        <v>121</v>
      </c>
      <c r="DA537" s="10">
        <v>2E-3</v>
      </c>
      <c r="DB537" s="10">
        <v>8.9999999999999993E-3</v>
      </c>
      <c r="DC537" s="10">
        <v>5.0000000000000001E-3</v>
      </c>
      <c r="DD537" s="10" t="s">
        <v>121</v>
      </c>
      <c r="DE537" s="10">
        <v>1.4E-2</v>
      </c>
      <c r="DF537" s="10">
        <v>1.589</v>
      </c>
      <c r="DG537" s="10">
        <v>1.4E-2</v>
      </c>
      <c r="DH537" s="10">
        <v>0.01</v>
      </c>
      <c r="DI537" s="98">
        <v>1E-3</v>
      </c>
      <c r="DJ537" s="10">
        <v>3.0000000000000001E-3</v>
      </c>
      <c r="DK537" s="10">
        <v>1E-3</v>
      </c>
      <c r="DL537" s="61" t="str">
        <f t="shared" si="10"/>
        <v>21-0388</v>
      </c>
      <c r="DM537" s="10">
        <v>484.49356129130899</v>
      </c>
      <c r="DN537" s="10">
        <v>0.45357543787099702</v>
      </c>
      <c r="DO537" s="10">
        <v>4.5068616033889397E-2</v>
      </c>
      <c r="DP537" s="10">
        <v>0.36695637076345</v>
      </c>
      <c r="DQ537" s="10">
        <v>1.0276433876229101</v>
      </c>
      <c r="DR537" s="10">
        <v>127.655927013349</v>
      </c>
      <c r="DS537" s="10">
        <v>0.10663626259310301</v>
      </c>
      <c r="DT537" s="10">
        <v>-2.0739414670896401E-3</v>
      </c>
      <c r="DU537" s="10">
        <v>0.110789950849701</v>
      </c>
      <c r="DV537" s="10">
        <v>0.16129940653052899</v>
      </c>
      <c r="DW537" s="10">
        <v>0.112500353253569</v>
      </c>
      <c r="DX537" s="10">
        <v>3.68190955327845E-2</v>
      </c>
      <c r="DY537" s="10">
        <v>32.935426744460599</v>
      </c>
      <c r="DZ537" s="10">
        <v>5.2989237525158899</v>
      </c>
      <c r="EA537" s="10">
        <v>5.9367237130845396</v>
      </c>
      <c r="EB537" s="10">
        <v>-5.4155414625566597E-2</v>
      </c>
    </row>
    <row r="538" spans="1:132">
      <c r="A538" s="11">
        <v>44606</v>
      </c>
      <c r="B538" s="64"/>
      <c r="C538" s="25" t="s">
        <v>744</v>
      </c>
      <c r="D538" s="21">
        <v>20</v>
      </c>
      <c r="E538" s="2">
        <v>100</v>
      </c>
      <c r="F538" s="2">
        <v>80</v>
      </c>
      <c r="H538" s="3">
        <f>((F538)/(E538/100))</f>
        <v>80</v>
      </c>
      <c r="I538" s="4">
        <f>E538/F538</f>
        <v>1.25</v>
      </c>
      <c r="J538" s="4" t="e">
        <f>100/G538</f>
        <v>#DIV/0!</v>
      </c>
      <c r="N538" s="37" t="e">
        <f>M538/(K538/100)</f>
        <v>#DIV/0!</v>
      </c>
      <c r="O538" s="37" t="e">
        <f>N538/J538</f>
        <v>#DIV/0!</v>
      </c>
      <c r="P538" s="5" t="e">
        <f>M538/(L538/100)</f>
        <v>#DIV/0!</v>
      </c>
      <c r="Q538" s="5" t="e">
        <f>P538*I538</f>
        <v>#DIV/0!</v>
      </c>
      <c r="U538" s="15" t="e">
        <f>100-(T538-R538)/S538*100</f>
        <v>#DIV/0!</v>
      </c>
      <c r="V538" s="21">
        <v>2.54</v>
      </c>
      <c r="X538" s="2">
        <v>12.06</v>
      </c>
      <c r="Y538" s="2">
        <v>2.98</v>
      </c>
      <c r="Z538" s="21">
        <v>0</v>
      </c>
      <c r="AB538" s="14">
        <f>((AE538-AC538)*(1000/AD538))*1000</f>
        <v>2122.1035930320827</v>
      </c>
      <c r="AC538" s="21">
        <v>87.097999999999999</v>
      </c>
      <c r="AD538" s="21">
        <v>151.26499999999999</v>
      </c>
      <c r="AE538" s="21">
        <v>87.418999999999997</v>
      </c>
      <c r="AF538" s="7" t="e">
        <f>#REF!*0.8</f>
        <v>#REF!</v>
      </c>
      <c r="AG538" s="2">
        <v>124</v>
      </c>
      <c r="AH538" s="8">
        <f>((AG538)*(H538/100))</f>
        <v>99.2</v>
      </c>
      <c r="AI538" s="7">
        <f>AG538/AH538</f>
        <v>1.25</v>
      </c>
      <c r="AJ538" s="6">
        <v>22.2</v>
      </c>
      <c r="AK538" s="2">
        <v>0.27200000000000002</v>
      </c>
      <c r="AO538" s="20" t="s">
        <v>1254</v>
      </c>
      <c r="AP538" s="10">
        <v>0.316</v>
      </c>
      <c r="AQ538" s="10">
        <v>4.0000000000000001E-3</v>
      </c>
      <c r="AR538" s="10">
        <v>6.3E-2</v>
      </c>
      <c r="AS538" s="10">
        <v>4.0000000000000001E-3</v>
      </c>
      <c r="AT538" s="10">
        <v>4.2999999999999997E-2</v>
      </c>
      <c r="AU538" s="10">
        <v>2E-3</v>
      </c>
      <c r="AV538" s="10">
        <v>9.2999999999999999E-2</v>
      </c>
      <c r="AW538" s="10">
        <v>3.0000000000000001E-3</v>
      </c>
      <c r="AX538" s="10">
        <v>3.0000000000000001E-3</v>
      </c>
      <c r="AY538" s="10">
        <v>1E-3</v>
      </c>
      <c r="AZ538" s="10">
        <v>0.40100000000000002</v>
      </c>
      <c r="BA538" s="10">
        <v>6.0000000000000001E-3</v>
      </c>
      <c r="BB538" s="10">
        <v>0.84299999999999997</v>
      </c>
      <c r="BC538" s="10">
        <v>8.9999999999999993E-3</v>
      </c>
      <c r="BD538" s="10">
        <v>6.4279999999999999</v>
      </c>
      <c r="BE538" s="10">
        <v>4.2999999999999997E-2</v>
      </c>
      <c r="BF538" s="10" t="s">
        <v>121</v>
      </c>
      <c r="BG538" s="10">
        <v>5.0000000000000001E-3</v>
      </c>
      <c r="BH538" s="10">
        <v>1.359</v>
      </c>
      <c r="BI538" s="10">
        <v>0.52800000000000002</v>
      </c>
      <c r="BJ538" s="10" t="s">
        <v>121</v>
      </c>
      <c r="BK538" s="10">
        <v>5.0000000000000001E-3</v>
      </c>
      <c r="BL538" s="10" t="s">
        <v>121</v>
      </c>
      <c r="BM538" s="10">
        <v>2E-3</v>
      </c>
      <c r="BN538" s="10">
        <v>0.41899999999999998</v>
      </c>
      <c r="BO538" s="10">
        <v>0.01</v>
      </c>
      <c r="BP538" s="10">
        <v>70.311000000000007</v>
      </c>
      <c r="BQ538" s="10">
        <v>0.13</v>
      </c>
      <c r="BR538" s="10">
        <v>8.0000000000000002E-3</v>
      </c>
      <c r="BS538" s="10">
        <v>1E-3</v>
      </c>
      <c r="BT538" s="10">
        <v>6.9</v>
      </c>
      <c r="BU538" s="10">
        <v>0.11</v>
      </c>
      <c r="BV538" s="10">
        <v>1.36</v>
      </c>
      <c r="BW538" s="10">
        <v>2.1999999999999999E-2</v>
      </c>
      <c r="BX538" s="10">
        <v>1.7999999999999999E-2</v>
      </c>
      <c r="BY538" s="10">
        <v>8.0000000000000002E-3</v>
      </c>
      <c r="BZ538" s="10">
        <v>0.376</v>
      </c>
      <c r="CA538" s="10">
        <v>2.7E-2</v>
      </c>
      <c r="CB538" s="10" t="s">
        <v>121</v>
      </c>
      <c r="CC538" s="10">
        <v>7.9240000000000004</v>
      </c>
      <c r="CD538" s="10">
        <v>0.14199999999999999</v>
      </c>
      <c r="CE538" s="10">
        <v>8.0000000000000002E-3</v>
      </c>
      <c r="CF538" s="10">
        <v>8.0000000000000002E-3</v>
      </c>
      <c r="CG538" s="10">
        <v>1E-3</v>
      </c>
      <c r="CH538" s="10" t="s">
        <v>121</v>
      </c>
      <c r="CI538" s="10">
        <v>2E-3</v>
      </c>
      <c r="CJ538" s="10">
        <v>0.23799999999999999</v>
      </c>
      <c r="CK538" s="10">
        <v>4.8000000000000001E-2</v>
      </c>
      <c r="CL538" s="10" t="s">
        <v>121</v>
      </c>
      <c r="CM538" s="10">
        <v>2E-3</v>
      </c>
      <c r="CN538" s="10">
        <v>2E-3</v>
      </c>
      <c r="CO538" s="10">
        <v>1E-3</v>
      </c>
      <c r="CP538" s="10">
        <v>0.76200000000000001</v>
      </c>
      <c r="CQ538" s="10">
        <v>2.4E-2</v>
      </c>
      <c r="CR538" s="10" t="s">
        <v>121</v>
      </c>
      <c r="CS538" s="10">
        <v>2E-3</v>
      </c>
      <c r="CT538" s="10">
        <v>7.7169999999999996</v>
      </c>
      <c r="CU538" s="10">
        <v>0.25800000000000001</v>
      </c>
      <c r="CV538" s="10">
        <v>3.2000000000000001E-2</v>
      </c>
      <c r="CW538" s="10">
        <v>1E-3</v>
      </c>
      <c r="CX538" s="10">
        <v>0.85199999999999998</v>
      </c>
      <c r="CY538" s="10">
        <v>2.1000000000000001E-2</v>
      </c>
      <c r="CZ538" s="10" t="s">
        <v>121</v>
      </c>
      <c r="DA538" s="10">
        <v>2E-3</v>
      </c>
      <c r="DB538" s="10">
        <v>1.2999999999999999E-2</v>
      </c>
      <c r="DC538" s="10">
        <v>7.0000000000000001E-3</v>
      </c>
      <c r="DD538" s="10">
        <v>1.7999999999999999E-2</v>
      </c>
      <c r="DE538" s="10">
        <v>8.9999999999999993E-3</v>
      </c>
      <c r="DF538" s="10">
        <v>1.246</v>
      </c>
      <c r="DG538" s="10">
        <v>1.0999999999999999E-2</v>
      </c>
      <c r="DH538" s="10">
        <v>1.0999999999999999E-2</v>
      </c>
      <c r="DI538" s="98">
        <v>1E-3</v>
      </c>
      <c r="DJ538" s="10">
        <v>1.0999999999999999E-2</v>
      </c>
      <c r="DK538" s="10">
        <v>1E-3</v>
      </c>
      <c r="DL538" s="61" t="str">
        <f t="shared" si="10"/>
        <v>22-0031</v>
      </c>
      <c r="DM538" s="10">
        <v>390.65974288806501</v>
      </c>
      <c r="DN538" s="10">
        <v>0.14060732833176601</v>
      </c>
      <c r="DO538" s="10">
        <v>7.0567593719719601E-2</v>
      </c>
      <c r="DP538" s="10">
        <v>0.165113255856984</v>
      </c>
      <c r="DQ538" s="10">
        <v>4.5009455359800503</v>
      </c>
      <c r="DR538" s="10">
        <v>204.26226128434999</v>
      </c>
      <c r="DS538" s="10">
        <v>1.7286218813304</v>
      </c>
      <c r="DT538" s="10">
        <v>1.7411585718490601E-2</v>
      </c>
      <c r="DU538" s="10">
        <v>5.7839178800038802</v>
      </c>
      <c r="DV538" s="10">
        <v>3.3736330103172598</v>
      </c>
      <c r="DW538" s="10">
        <v>1.8134657812136501</v>
      </c>
      <c r="DX538" s="10">
        <v>0.56002417908260504</v>
      </c>
      <c r="DY538" s="10">
        <v>259.327254252822</v>
      </c>
      <c r="DZ538" s="10">
        <v>26.4258791155568</v>
      </c>
      <c r="EA538" s="10">
        <v>27.664345883254899</v>
      </c>
      <c r="EB538" s="10">
        <v>0.32032108638464701</v>
      </c>
    </row>
    <row r="539" spans="1:132">
      <c r="A539" s="11">
        <v>44606</v>
      </c>
      <c r="B539" s="64">
        <v>2624</v>
      </c>
      <c r="C539" s="25" t="s">
        <v>124</v>
      </c>
      <c r="D539" s="21">
        <v>24</v>
      </c>
      <c r="E539" s="2">
        <v>100</v>
      </c>
      <c r="F539" s="2">
        <v>76</v>
      </c>
      <c r="H539" s="3">
        <f>((F539)/(E539/100))</f>
        <v>76</v>
      </c>
      <c r="I539" s="4">
        <f>E539/F539</f>
        <v>1.3157894736842106</v>
      </c>
      <c r="J539" s="4" t="e">
        <f>100/G539</f>
        <v>#DIV/0!</v>
      </c>
      <c r="N539" s="37" t="e">
        <f>M539/(K539/100)</f>
        <v>#DIV/0!</v>
      </c>
      <c r="O539" s="37" t="e">
        <f>N539/J539</f>
        <v>#DIV/0!</v>
      </c>
      <c r="P539" s="5" t="e">
        <f>M539/(L539/100)</f>
        <v>#DIV/0!</v>
      </c>
      <c r="Q539" s="5" t="e">
        <f>P539*I539</f>
        <v>#DIV/0!</v>
      </c>
      <c r="U539" s="15" t="e">
        <f>100-(T539-R539)/S539*100</f>
        <v>#DIV/0!</v>
      </c>
      <c r="V539" s="21">
        <v>1.18</v>
      </c>
      <c r="X539" s="2">
        <v>11.51</v>
      </c>
      <c r="Y539" s="2">
        <v>5.3</v>
      </c>
      <c r="Z539" s="21">
        <v>1010</v>
      </c>
      <c r="AB539" s="14" t="e">
        <f>((AE539-AC539)*(1000/AD539))*1000</f>
        <v>#DIV/0!</v>
      </c>
      <c r="AF539" s="7" t="e">
        <f>#REF!*0.8</f>
        <v>#REF!</v>
      </c>
      <c r="AG539" s="2">
        <v>132</v>
      </c>
      <c r="AH539" s="8">
        <f>((AG539)*(H539/100))</f>
        <v>100.32000000000001</v>
      </c>
      <c r="AI539" s="7">
        <f>AG539/AH539</f>
        <v>1.3157894736842104</v>
      </c>
      <c r="AJ539" s="6">
        <v>24.63</v>
      </c>
      <c r="AK539" s="2">
        <v>0.28399999999999997</v>
      </c>
      <c r="AO539" s="20" t="s">
        <v>1260</v>
      </c>
      <c r="AP539" s="10">
        <v>0.375</v>
      </c>
      <c r="AQ539" s="10">
        <v>4.0000000000000001E-3</v>
      </c>
      <c r="AR539" s="10" t="s">
        <v>121</v>
      </c>
      <c r="AS539" s="10">
        <v>4.0000000000000001E-3</v>
      </c>
      <c r="AT539" s="10">
        <v>8.5000000000000006E-2</v>
      </c>
      <c r="AU539" s="10">
        <v>3.0000000000000001E-3</v>
      </c>
      <c r="AV539" s="10">
        <v>0.05</v>
      </c>
      <c r="AW539" s="10">
        <v>2E-3</v>
      </c>
      <c r="AX539" s="10" t="s">
        <v>121</v>
      </c>
      <c r="AY539" s="10">
        <v>2E-3</v>
      </c>
      <c r="AZ539" s="10">
        <v>2.7E-2</v>
      </c>
      <c r="BA539" s="10">
        <v>2E-3</v>
      </c>
      <c r="BB539" s="10">
        <v>0.92</v>
      </c>
      <c r="BC539" s="10">
        <v>8.9999999999999993E-3</v>
      </c>
      <c r="BD539" s="10">
        <v>2.56</v>
      </c>
      <c r="BE539" s="10">
        <v>2.1999999999999999E-2</v>
      </c>
      <c r="BF539" s="10" t="s">
        <v>121</v>
      </c>
      <c r="BG539" s="10">
        <v>4.0000000000000001E-3</v>
      </c>
      <c r="BH539" s="10">
        <v>3.3719999999999999</v>
      </c>
      <c r="BI539" s="10">
        <v>0.63400000000000001</v>
      </c>
      <c r="BJ539" s="10">
        <v>1.7000000000000001E-2</v>
      </c>
      <c r="BK539" s="10">
        <v>3.0000000000000001E-3</v>
      </c>
      <c r="BL539" s="10" t="s">
        <v>121</v>
      </c>
      <c r="BM539" s="10">
        <v>2E-3</v>
      </c>
      <c r="BN539" s="10">
        <v>6.4000000000000001E-2</v>
      </c>
      <c r="BO539" s="10">
        <v>7.0000000000000001E-3</v>
      </c>
      <c r="BP539" s="10">
        <v>67.001999999999995</v>
      </c>
      <c r="BQ539" s="10">
        <v>0.128</v>
      </c>
      <c r="BR539" s="10" t="s">
        <v>121</v>
      </c>
      <c r="BS539" s="10">
        <v>2E-3</v>
      </c>
      <c r="BT539" s="10">
        <v>11.256</v>
      </c>
      <c r="BU539" s="10">
        <v>0.113</v>
      </c>
      <c r="BV539" s="10">
        <v>0.14000000000000001</v>
      </c>
      <c r="BW539" s="10">
        <v>8.9999999999999993E-3</v>
      </c>
      <c r="BX539" s="10" t="s">
        <v>121</v>
      </c>
      <c r="BY539" s="10">
        <v>8.0000000000000002E-3</v>
      </c>
      <c r="BZ539" s="10">
        <v>1.0389999999999999</v>
      </c>
      <c r="CA539" s="10">
        <v>0.03</v>
      </c>
      <c r="CB539" s="10" t="s">
        <v>121</v>
      </c>
      <c r="CC539" s="10">
        <v>5.6660000000000004</v>
      </c>
      <c r="CD539" s="10">
        <v>0.04</v>
      </c>
      <c r="CE539" s="10">
        <v>5.0000000000000001E-3</v>
      </c>
      <c r="CF539" s="10">
        <v>2.3E-2</v>
      </c>
      <c r="CG539" s="10">
        <v>1E-3</v>
      </c>
      <c r="CH539" s="10" t="s">
        <v>121</v>
      </c>
      <c r="CI539" s="10">
        <v>2E-3</v>
      </c>
      <c r="CJ539" s="10">
        <v>0.111</v>
      </c>
      <c r="CK539" s="10">
        <v>3.9E-2</v>
      </c>
      <c r="CL539" s="10" t="s">
        <v>121</v>
      </c>
      <c r="CM539" s="10">
        <v>2E-3</v>
      </c>
      <c r="CN539" s="10">
        <v>5.0000000000000001E-3</v>
      </c>
      <c r="CO539" s="10">
        <v>1E-3</v>
      </c>
      <c r="CP539" s="10">
        <v>0.35099999999999998</v>
      </c>
      <c r="CQ539" s="10">
        <v>1.7000000000000001E-2</v>
      </c>
      <c r="CR539" s="10" t="s">
        <v>121</v>
      </c>
      <c r="CS539" s="10">
        <v>2E-3</v>
      </c>
      <c r="CT539" s="10">
        <v>12.234</v>
      </c>
      <c r="CU539" s="10">
        <v>0.29599999999999999</v>
      </c>
      <c r="CV539" s="10">
        <v>2.1999999999999999E-2</v>
      </c>
      <c r="CW539" s="10">
        <v>1E-3</v>
      </c>
      <c r="CX539" s="10">
        <v>0.214</v>
      </c>
      <c r="CY539" s="10">
        <v>0.01</v>
      </c>
      <c r="CZ539" s="10" t="s">
        <v>121</v>
      </c>
      <c r="DA539" s="10">
        <v>2E-3</v>
      </c>
      <c r="DB539" s="10">
        <v>8.0000000000000002E-3</v>
      </c>
      <c r="DC539" s="10">
        <v>3.0000000000000001E-3</v>
      </c>
      <c r="DD539" s="10" t="s">
        <v>121</v>
      </c>
      <c r="DE539" s="10">
        <v>8.0000000000000002E-3</v>
      </c>
      <c r="DF539" s="10">
        <v>6.4000000000000001E-2</v>
      </c>
      <c r="DG539" s="10">
        <v>2E-3</v>
      </c>
      <c r="DH539" s="10">
        <v>1.0999999999999999E-2</v>
      </c>
      <c r="DI539" s="98">
        <v>1E-3</v>
      </c>
      <c r="DJ539" s="10" t="s">
        <v>121</v>
      </c>
      <c r="DK539" s="10">
        <v>2E-3</v>
      </c>
      <c r="DL539" s="61" t="str">
        <f t="shared" si="10"/>
        <v>21-0389</v>
      </c>
      <c r="DM539" s="10">
        <v>220.28753328881001</v>
      </c>
      <c r="DN539" s="10">
        <v>1.2630798488006301</v>
      </c>
      <c r="DO539" s="10">
        <v>2.8056318030565099E-2</v>
      </c>
      <c r="DP539" s="10">
        <v>4.8688912757489898E-2</v>
      </c>
      <c r="DQ539" s="10">
        <v>10.941175969121</v>
      </c>
      <c r="DR539" s="10">
        <v>18.294070229094899</v>
      </c>
      <c r="DS539" s="10">
        <v>6.4420344914731498</v>
      </c>
      <c r="DT539" s="10">
        <v>3.4431534919399001E-4</v>
      </c>
      <c r="DU539" s="10">
        <v>2.6121745276523899E-2</v>
      </c>
      <c r="DV539" s="10">
        <v>8.4178556428088802E-2</v>
      </c>
      <c r="DW539" s="10">
        <v>2.6617271502854898</v>
      </c>
      <c r="DX539" s="10">
        <v>9.9738155452038704E-3</v>
      </c>
      <c r="DY539" s="10">
        <v>41.614989057242802</v>
      </c>
      <c r="DZ539" s="10">
        <v>4.8929642265732802</v>
      </c>
      <c r="EA539" s="10">
        <v>5.6473453960536597</v>
      </c>
      <c r="EB539" s="10">
        <v>-4.1626428660641902E-2</v>
      </c>
    </row>
    <row r="540" spans="1:132">
      <c r="A540" s="11">
        <v>44606</v>
      </c>
      <c r="B540" s="64" t="s">
        <v>1255</v>
      </c>
      <c r="C540" s="25" t="s">
        <v>124</v>
      </c>
      <c r="D540" s="21">
        <v>25</v>
      </c>
      <c r="E540" s="2">
        <v>100</v>
      </c>
      <c r="F540" s="2">
        <v>75</v>
      </c>
      <c r="H540" s="3">
        <f>((F540)/(E540/100))</f>
        <v>75</v>
      </c>
      <c r="I540" s="4">
        <f>E540/F540</f>
        <v>1.3333333333333333</v>
      </c>
      <c r="J540" s="4" t="e">
        <f>100/G540</f>
        <v>#DIV/0!</v>
      </c>
      <c r="L540" s="2">
        <v>20.073</v>
      </c>
      <c r="M540" s="2">
        <f>100.931-100.92</f>
        <v>1.099999999999568E-2</v>
      </c>
      <c r="N540" s="37" t="e">
        <f>M540/(K540/100)</f>
        <v>#DIV/0!</v>
      </c>
      <c r="O540" s="37" t="e">
        <f>N540/J540</f>
        <v>#DIV/0!</v>
      </c>
      <c r="P540" s="5">
        <f>M540/(L540/100)</f>
        <v>5.4799980072713E-2</v>
      </c>
      <c r="Q540" s="5">
        <f>P540*I540</f>
        <v>7.3066640096950658E-2</v>
      </c>
      <c r="U540" s="15" t="e">
        <f>100-(T540-R540)/S540*100</f>
        <v>#DIV/0!</v>
      </c>
      <c r="V540" s="21">
        <v>1.82</v>
      </c>
      <c r="X540" s="2">
        <v>10.93</v>
      </c>
      <c r="Y540" s="2">
        <v>4.8499999999999996</v>
      </c>
      <c r="Z540" s="21">
        <v>909</v>
      </c>
      <c r="AB540" s="14" t="e">
        <f>((AE540-AC540)*(1000/AD540))*1000</f>
        <v>#DIV/0!</v>
      </c>
      <c r="AF540" s="7" t="e">
        <f>#REF!*0.8</f>
        <v>#REF!</v>
      </c>
      <c r="AG540" s="2">
        <v>133</v>
      </c>
      <c r="AH540" s="8">
        <f>((AG540)*(H540/100))</f>
        <v>99.75</v>
      </c>
      <c r="AI540" s="7">
        <f>AG540/AH540</f>
        <v>1.3333333333333333</v>
      </c>
      <c r="AJ540" s="6">
        <v>19.77</v>
      </c>
      <c r="AK540" s="2">
        <v>0.26900000000000002</v>
      </c>
      <c r="AO540" s="20" t="s">
        <v>1261</v>
      </c>
      <c r="AP540" s="10" t="s">
        <v>121</v>
      </c>
      <c r="AQ540" s="10">
        <v>2E-3</v>
      </c>
      <c r="AR540" s="10" t="s">
        <v>121</v>
      </c>
      <c r="AS540" s="10">
        <v>2E-3</v>
      </c>
      <c r="AT540" s="10" t="s">
        <v>121</v>
      </c>
      <c r="AU540" s="10">
        <v>2E-3</v>
      </c>
      <c r="AV540" s="10" t="s">
        <v>121</v>
      </c>
      <c r="AW540" s="10">
        <v>2E-3</v>
      </c>
      <c r="AX540" s="10" t="s">
        <v>121</v>
      </c>
      <c r="AY540" s="10">
        <v>2E-3</v>
      </c>
      <c r="AZ540" s="10">
        <v>8.0000000000000002E-3</v>
      </c>
      <c r="BA540" s="10">
        <v>1E-3</v>
      </c>
      <c r="BB540" s="10" t="s">
        <v>121</v>
      </c>
      <c r="BC540" s="10">
        <v>2E-3</v>
      </c>
      <c r="BD540" s="10">
        <v>1.351</v>
      </c>
      <c r="BE540" s="10">
        <v>1.2E-2</v>
      </c>
      <c r="BF540" s="10" t="s">
        <v>121</v>
      </c>
      <c r="BG540" s="10">
        <v>2E-3</v>
      </c>
      <c r="BH540" s="10">
        <v>3.081</v>
      </c>
      <c r="BI540" s="10">
        <v>0.36399999999999999</v>
      </c>
      <c r="BJ540" s="10" t="s">
        <v>121</v>
      </c>
      <c r="BK540" s="10">
        <v>2E-3</v>
      </c>
      <c r="BL540" s="10" t="s">
        <v>121</v>
      </c>
      <c r="BM540" s="10">
        <v>2E-3</v>
      </c>
      <c r="BN540" s="10">
        <v>7.0000000000000001E-3</v>
      </c>
      <c r="BO540" s="10">
        <v>4.0000000000000001E-3</v>
      </c>
      <c r="BP540" s="10">
        <v>76.745999999999995</v>
      </c>
      <c r="BQ540" s="10">
        <v>8.4000000000000005E-2</v>
      </c>
      <c r="BR540" s="10" t="s">
        <v>121</v>
      </c>
      <c r="BS540" s="10">
        <v>2E-3</v>
      </c>
      <c r="BT540" s="10">
        <v>1.0840000000000001</v>
      </c>
      <c r="BU540" s="10">
        <v>0.03</v>
      </c>
      <c r="BV540" s="10">
        <v>5.6000000000000001E-2</v>
      </c>
      <c r="BW540" s="10">
        <v>5.0000000000000001E-3</v>
      </c>
      <c r="BX540" s="10" t="s">
        <v>121</v>
      </c>
      <c r="BY540" s="10">
        <v>5.0000000000000001E-3</v>
      </c>
      <c r="BZ540" s="10">
        <v>0.27</v>
      </c>
      <c r="CA540" s="10">
        <v>1.2999999999999999E-2</v>
      </c>
      <c r="CB540" s="10" t="s">
        <v>121</v>
      </c>
      <c r="CC540" s="10">
        <v>2.0579999999999998</v>
      </c>
      <c r="CD540" s="10" t="s">
        <v>121</v>
      </c>
      <c r="CE540" s="10">
        <v>4.0000000000000001E-3</v>
      </c>
      <c r="CF540" s="10" t="s">
        <v>121</v>
      </c>
      <c r="CG540" s="10">
        <v>2E-3</v>
      </c>
      <c r="CH540" s="10" t="s">
        <v>121</v>
      </c>
      <c r="CI540" s="10">
        <v>2E-3</v>
      </c>
      <c r="CJ540" s="10">
        <v>2.1949999999999998</v>
      </c>
      <c r="CK540" s="10">
        <v>6.6000000000000003E-2</v>
      </c>
      <c r="CL540" s="10" t="s">
        <v>121</v>
      </c>
      <c r="CM540" s="10">
        <v>2E-3</v>
      </c>
      <c r="CN540" s="10">
        <v>2E-3</v>
      </c>
      <c r="CO540" s="10">
        <v>1E-3</v>
      </c>
      <c r="CP540" s="10">
        <v>0.13200000000000001</v>
      </c>
      <c r="CQ540" s="10">
        <v>8.9999999999999993E-3</v>
      </c>
      <c r="CR540" s="10" t="s">
        <v>121</v>
      </c>
      <c r="CS540" s="10">
        <v>2E-3</v>
      </c>
      <c r="CT540" s="10">
        <v>14.907</v>
      </c>
      <c r="CU540" s="10">
        <v>0.26200000000000001</v>
      </c>
      <c r="CV540" s="10">
        <v>0.03</v>
      </c>
      <c r="CW540" s="10">
        <v>1E-3</v>
      </c>
      <c r="CX540" s="10">
        <v>0.114</v>
      </c>
      <c r="CY540" s="10">
        <v>4.0000000000000001E-3</v>
      </c>
      <c r="CZ540" s="10" t="s">
        <v>121</v>
      </c>
      <c r="DA540" s="10">
        <v>2E-3</v>
      </c>
      <c r="DB540" s="10">
        <v>3.0000000000000001E-3</v>
      </c>
      <c r="DC540" s="10">
        <v>2E-3</v>
      </c>
      <c r="DD540" s="10" t="s">
        <v>121</v>
      </c>
      <c r="DE540" s="10">
        <v>2E-3</v>
      </c>
      <c r="DF540" s="10">
        <v>2E-3</v>
      </c>
      <c r="DG540" s="10">
        <v>1E-3</v>
      </c>
      <c r="DH540" s="10">
        <v>8.0000000000000002E-3</v>
      </c>
      <c r="DI540" s="98">
        <v>1E-3</v>
      </c>
      <c r="DJ540" s="10" t="s">
        <v>121</v>
      </c>
      <c r="DK540" s="10">
        <v>2E-3</v>
      </c>
      <c r="DL540" s="61" t="str">
        <f t="shared" si="10"/>
        <v>21-0382</v>
      </c>
      <c r="DM540" s="10">
        <v>347.76948985571698</v>
      </c>
      <c r="DN540" s="10">
        <v>7.2255757601617301E-2</v>
      </c>
      <c r="DO540" s="10">
        <v>2.9861826273120898E-2</v>
      </c>
      <c r="DP540" s="10">
        <v>8.5847067463157997E-2</v>
      </c>
      <c r="DQ540" s="10">
        <v>0.21018243271409701</v>
      </c>
      <c r="DR540" s="10">
        <v>6.5728450139588901</v>
      </c>
      <c r="DS540" s="10">
        <v>0.16332975499104399</v>
      </c>
      <c r="DT540" s="10">
        <v>-1.57443434330032E-3</v>
      </c>
      <c r="DU540" s="10">
        <v>0.19259014833634699</v>
      </c>
      <c r="DV540" s="10">
        <v>0.441871047556602</v>
      </c>
      <c r="DW540" s="10">
        <v>7.7429647981020699E-2</v>
      </c>
      <c r="DX540" s="10">
        <v>5.0425560862847198E-2</v>
      </c>
      <c r="DY540" s="10">
        <v>8.8756378277620094</v>
      </c>
      <c r="DZ540" s="10">
        <v>7.9570098046356099</v>
      </c>
      <c r="EA540" s="10">
        <v>7.3203943481682501</v>
      </c>
      <c r="EB540" s="10">
        <v>-2.8891132516905001E-2</v>
      </c>
    </row>
    <row r="541" spans="1:132">
      <c r="A541" s="11">
        <v>44606</v>
      </c>
      <c r="B541" s="64" t="s">
        <v>1262</v>
      </c>
      <c r="C541" s="25" t="s">
        <v>1256</v>
      </c>
      <c r="D541" s="21">
        <v>28</v>
      </c>
      <c r="E541" s="2">
        <v>100</v>
      </c>
      <c r="F541" s="2">
        <v>72</v>
      </c>
      <c r="H541" s="3">
        <f>((F541)/(E541/100))</f>
        <v>72</v>
      </c>
      <c r="I541" s="4">
        <f>E541/F541</f>
        <v>1.3888888888888888</v>
      </c>
      <c r="J541" s="4" t="e">
        <f>100/G541</f>
        <v>#DIV/0!</v>
      </c>
      <c r="L541" s="2">
        <v>20.077999999999999</v>
      </c>
      <c r="M541" s="2">
        <f>99.122-99.034</f>
        <v>8.7999999999993861E-2</v>
      </c>
      <c r="N541" s="37" t="e">
        <f>M541/(K541/100)</f>
        <v>#DIV/0!</v>
      </c>
      <c r="O541" s="37" t="e">
        <f>N541/J541</f>
        <v>#DIV/0!</v>
      </c>
      <c r="P541" s="5">
        <f>M541/(L541/100)</f>
        <v>0.43829066640100539</v>
      </c>
      <c r="Q541" s="5">
        <f>P541*I541</f>
        <v>0.608737036668063</v>
      </c>
      <c r="R541" s="21">
        <v>55.017000000000003</v>
      </c>
      <c r="S541" s="21">
        <v>10.302</v>
      </c>
      <c r="T541" s="21">
        <v>63.929000000000002</v>
      </c>
      <c r="U541" s="15">
        <f>100-(T541-R541)/S541*100</f>
        <v>13.492525723160554</v>
      </c>
      <c r="V541" s="21">
        <v>2.99</v>
      </c>
      <c r="X541" s="2">
        <v>8.48</v>
      </c>
      <c r="Y541" s="2">
        <v>1.8</v>
      </c>
      <c r="Z541" s="21">
        <v>197</v>
      </c>
      <c r="AB541" s="14" t="e">
        <f>((AE541-AC541)*(1000/AD541))*1000</f>
        <v>#DIV/0!</v>
      </c>
      <c r="AF541" s="7" t="e">
        <f>#REF!*0.8</f>
        <v>#REF!</v>
      </c>
      <c r="AG541" s="2">
        <v>100</v>
      </c>
      <c r="AH541" s="8">
        <f>((AG541)*(H541/100))</f>
        <v>72</v>
      </c>
      <c r="AI541" s="7">
        <f>AG541/AH541</f>
        <v>1.3888888888888888</v>
      </c>
      <c r="AJ541" s="6">
        <v>78.78</v>
      </c>
      <c r="AK541" s="2">
        <v>1.028</v>
      </c>
      <c r="AM541" s="21">
        <v>14.03</v>
      </c>
      <c r="AN541" s="21">
        <v>5.31</v>
      </c>
      <c r="AO541" s="20" t="s">
        <v>1256</v>
      </c>
      <c r="AP541" s="10">
        <v>3.9E-2</v>
      </c>
      <c r="AQ541" s="10">
        <v>1E-3</v>
      </c>
      <c r="AR541" s="10">
        <v>0.02</v>
      </c>
      <c r="AS541" s="10">
        <v>2E-3</v>
      </c>
      <c r="AT541" s="10">
        <v>8.0000000000000002E-3</v>
      </c>
      <c r="AU541" s="10">
        <v>2E-3</v>
      </c>
      <c r="AV541" s="10">
        <v>2.9000000000000001E-2</v>
      </c>
      <c r="AW541" s="10">
        <v>2E-3</v>
      </c>
      <c r="AX541" s="10" t="s">
        <v>121</v>
      </c>
      <c r="AY541" s="10">
        <v>2E-3</v>
      </c>
      <c r="AZ541" s="10">
        <v>2.4E-2</v>
      </c>
      <c r="BA541" s="10">
        <v>2E-3</v>
      </c>
      <c r="BB541" s="10">
        <v>0.19900000000000001</v>
      </c>
      <c r="BC541" s="10">
        <v>3.0000000000000001E-3</v>
      </c>
      <c r="BD541" s="10">
        <v>3.4329999999999998</v>
      </c>
      <c r="BE541" s="10">
        <v>2.4E-2</v>
      </c>
      <c r="BF541" s="10" t="s">
        <v>121</v>
      </c>
      <c r="BG541" s="10">
        <v>4.0000000000000001E-3</v>
      </c>
      <c r="BH541" s="10">
        <v>2.177</v>
      </c>
      <c r="BI541" s="10">
        <v>0.63900000000000001</v>
      </c>
      <c r="BJ541" s="10" t="s">
        <v>121</v>
      </c>
      <c r="BK541" s="10">
        <v>2E-3</v>
      </c>
      <c r="BL541" s="10" t="s">
        <v>121</v>
      </c>
      <c r="BM541" s="10">
        <v>2E-3</v>
      </c>
      <c r="BN541" s="10">
        <v>0.1</v>
      </c>
      <c r="BO541" s="10">
        <v>6.0000000000000001E-3</v>
      </c>
      <c r="BP541" s="10">
        <v>66.19</v>
      </c>
      <c r="BQ541" s="10">
        <v>0.13</v>
      </c>
      <c r="BR541" s="10" t="s">
        <v>121</v>
      </c>
      <c r="BS541" s="10">
        <v>2E-3</v>
      </c>
      <c r="BT541" s="10">
        <v>11.269</v>
      </c>
      <c r="BU541" s="10">
        <v>0.113</v>
      </c>
      <c r="BV541" s="10">
        <v>0.79200000000000004</v>
      </c>
      <c r="BW541" s="10">
        <v>1.7999999999999999E-2</v>
      </c>
      <c r="BX541" s="10" t="s">
        <v>121</v>
      </c>
      <c r="BY541" s="10">
        <v>8.0000000000000002E-3</v>
      </c>
      <c r="BZ541" s="10">
        <v>0.47499999999999998</v>
      </c>
      <c r="CA541" s="10">
        <v>2.3E-2</v>
      </c>
      <c r="CB541" s="10" t="s">
        <v>121</v>
      </c>
      <c r="CC541" s="10">
        <v>6.0209999999999999</v>
      </c>
      <c r="CD541" s="10">
        <v>6.8000000000000005E-2</v>
      </c>
      <c r="CE541" s="10">
        <v>5.0000000000000001E-3</v>
      </c>
      <c r="CF541" s="10">
        <v>2E-3</v>
      </c>
      <c r="CG541" s="10">
        <v>1E-3</v>
      </c>
      <c r="CH541" s="10" t="s">
        <v>121</v>
      </c>
      <c r="CI541" s="10">
        <v>2E-3</v>
      </c>
      <c r="CJ541" s="10">
        <v>1.28</v>
      </c>
      <c r="CK541" s="10">
        <v>7.3999999999999996E-2</v>
      </c>
      <c r="CL541" s="10" t="s">
        <v>121</v>
      </c>
      <c r="CM541" s="10">
        <v>2E-3</v>
      </c>
      <c r="CN541" s="10">
        <v>2E-3</v>
      </c>
      <c r="CO541" s="10">
        <v>1E-3</v>
      </c>
      <c r="CP541" s="10">
        <v>1.4690000000000001</v>
      </c>
      <c r="CQ541" s="10">
        <v>3.2000000000000001E-2</v>
      </c>
      <c r="CR541" s="10" t="s">
        <v>121</v>
      </c>
      <c r="CS541" s="10">
        <v>2E-3</v>
      </c>
      <c r="CT541" s="10">
        <v>6.0030000000000001</v>
      </c>
      <c r="CU541" s="10">
        <v>0.24199999999999999</v>
      </c>
      <c r="CV541" s="10">
        <v>9.4E-2</v>
      </c>
      <c r="CW541" s="10">
        <v>1E-3</v>
      </c>
      <c r="CX541" s="10">
        <v>0.57799999999999996</v>
      </c>
      <c r="CY541" s="10">
        <v>1.4999999999999999E-2</v>
      </c>
      <c r="CZ541" s="10" t="s">
        <v>121</v>
      </c>
      <c r="DA541" s="10">
        <v>2E-3</v>
      </c>
      <c r="DB541" s="10">
        <v>6.7000000000000004E-2</v>
      </c>
      <c r="DC541" s="10">
        <v>5.0000000000000001E-3</v>
      </c>
      <c r="DD541" s="10" t="s">
        <v>121</v>
      </c>
      <c r="DE541" s="10">
        <v>6.0000000000000001E-3</v>
      </c>
      <c r="DF541" s="10">
        <v>0.26600000000000001</v>
      </c>
      <c r="DG541" s="10">
        <v>3.0000000000000001E-3</v>
      </c>
      <c r="DH541" s="10">
        <v>1.4E-2</v>
      </c>
      <c r="DI541" s="98">
        <v>1E-3</v>
      </c>
      <c r="DJ541" s="10">
        <v>4.0000000000000001E-3</v>
      </c>
      <c r="DK541" s="10">
        <v>1E-3</v>
      </c>
      <c r="DL541" s="61" t="str">
        <f t="shared" si="10"/>
        <v>DK III 2600 14.02.2022</v>
      </c>
      <c r="DM541" s="10">
        <v>1.2580386426507399</v>
      </c>
      <c r="DN541" s="10">
        <v>5.0429425869175898E-2</v>
      </c>
      <c r="DO541" s="10">
        <v>-4.7972484556020496E-3</v>
      </c>
      <c r="DP541" s="10">
        <v>-0.14335734478569701</v>
      </c>
      <c r="DQ541" s="10">
        <v>1.26416499189161</v>
      </c>
      <c r="DR541" s="10">
        <v>-0.28366818987815801</v>
      </c>
      <c r="DS541" s="10">
        <v>5.8154161780674299E-2</v>
      </c>
      <c r="DT541" s="10">
        <v>-4.6656254163100598E-3</v>
      </c>
      <c r="DU541" s="10">
        <v>1.33790701063122E-2</v>
      </c>
      <c r="DV541" s="10">
        <v>0.39349603685951001</v>
      </c>
      <c r="DW541" s="10">
        <v>4.6745669504717799E-2</v>
      </c>
      <c r="DX541" s="10">
        <v>4.0612046264425897E-2</v>
      </c>
      <c r="DY541" s="10">
        <v>-0.87148998206295503</v>
      </c>
      <c r="DZ541" s="10">
        <v>261.52891197518102</v>
      </c>
      <c r="EA541" s="10">
        <v>493.11448238815098</v>
      </c>
      <c r="EB541" s="10">
        <v>0.101936237978642</v>
      </c>
    </row>
    <row r="542" spans="1:132">
      <c r="A542" s="11">
        <v>44606</v>
      </c>
      <c r="B542" s="64" t="s">
        <v>1263</v>
      </c>
      <c r="C542" s="25" t="s">
        <v>1257</v>
      </c>
      <c r="D542" s="21">
        <v>20</v>
      </c>
      <c r="E542" s="2">
        <v>100</v>
      </c>
      <c r="F542" s="2">
        <v>80</v>
      </c>
      <c r="H542" s="3">
        <f>((F542)/(E542/100))</f>
        <v>80</v>
      </c>
      <c r="I542" s="4">
        <f>E542/F542</f>
        <v>1.25</v>
      </c>
      <c r="J542" s="4" t="e">
        <f>100/G542</f>
        <v>#DIV/0!</v>
      </c>
      <c r="L542" s="2">
        <v>20.050999999999998</v>
      </c>
      <c r="M542" s="2">
        <f>100.201-99.387</f>
        <v>0.81399999999999295</v>
      </c>
      <c r="N542" s="37" t="e">
        <f>M542/(K542/100)</f>
        <v>#DIV/0!</v>
      </c>
      <c r="O542" s="37" t="e">
        <f>N542/J542</f>
        <v>#DIV/0!</v>
      </c>
      <c r="P542" s="5">
        <f>M542/(L542/100)</f>
        <v>4.0596478978604207</v>
      </c>
      <c r="Q542" s="5">
        <f>P542*I542</f>
        <v>5.0745598723255263</v>
      </c>
      <c r="R542" s="21">
        <v>54.542999999999999</v>
      </c>
      <c r="S542" s="21">
        <v>10.324999999999999</v>
      </c>
      <c r="T542" s="21">
        <v>61.256</v>
      </c>
      <c r="U542" s="15">
        <f>100-(T542-R542)/S542*100</f>
        <v>34.983050847457605</v>
      </c>
      <c r="V542" s="21">
        <v>1.696</v>
      </c>
      <c r="X542" s="2">
        <v>7.92</v>
      </c>
      <c r="Y542" s="2">
        <v>5.82</v>
      </c>
      <c r="Z542" s="21">
        <v>960</v>
      </c>
      <c r="AB542" s="14" t="e">
        <f>((AE542-AC542)*(1000/AD542))*1000</f>
        <v>#DIV/0!</v>
      </c>
      <c r="AF542" s="7" t="e">
        <f>#REF!*0.8</f>
        <v>#REF!</v>
      </c>
      <c r="AG542" s="2">
        <v>100</v>
      </c>
      <c r="AH542" s="8">
        <f>((AG542)*(H542/100))</f>
        <v>80</v>
      </c>
      <c r="AI542" s="7">
        <f>AG542/AH542</f>
        <v>1.25</v>
      </c>
      <c r="AJ542" s="6">
        <v>766.3</v>
      </c>
      <c r="AK542" s="2">
        <v>4.5010000000000003</v>
      </c>
      <c r="AM542" s="21">
        <v>111.46</v>
      </c>
      <c r="AN542" s="21">
        <v>23.16</v>
      </c>
      <c r="AO542" s="20" t="s">
        <v>1257</v>
      </c>
      <c r="AP542" s="10">
        <v>5.3999999999999999E-2</v>
      </c>
      <c r="AQ542" s="10">
        <v>2E-3</v>
      </c>
      <c r="AR542" s="10">
        <v>8.8999999999999996E-2</v>
      </c>
      <c r="AS542" s="10">
        <v>4.0000000000000001E-3</v>
      </c>
      <c r="AT542" s="10">
        <v>8.0000000000000002E-3</v>
      </c>
      <c r="AU542" s="10">
        <v>2E-3</v>
      </c>
      <c r="AV542" s="10">
        <v>2.7E-2</v>
      </c>
      <c r="AW542" s="10">
        <v>2E-3</v>
      </c>
      <c r="AX542" s="10" t="s">
        <v>121</v>
      </c>
      <c r="AY542" s="10">
        <v>2E-3</v>
      </c>
      <c r="AZ542" s="10">
        <v>0.08</v>
      </c>
      <c r="BA542" s="10">
        <v>4.0000000000000001E-3</v>
      </c>
      <c r="BB542" s="10">
        <v>0.187</v>
      </c>
      <c r="BC542" s="10">
        <v>4.0000000000000001E-3</v>
      </c>
      <c r="BD542" s="10">
        <v>4.2770000000000001</v>
      </c>
      <c r="BE542" s="10">
        <v>3.6999999999999998E-2</v>
      </c>
      <c r="BF542" s="10" t="s">
        <v>121</v>
      </c>
      <c r="BG542" s="10">
        <v>3.0000000000000001E-3</v>
      </c>
      <c r="BH542" s="10">
        <v>1.3620000000000001</v>
      </c>
      <c r="BI542" s="10">
        <v>0.67700000000000005</v>
      </c>
      <c r="BJ542" s="10" t="s">
        <v>121</v>
      </c>
      <c r="BK542" s="10">
        <v>2E-3</v>
      </c>
      <c r="BL542" s="10">
        <v>3.0000000000000001E-3</v>
      </c>
      <c r="BM542" s="10">
        <v>1E-3</v>
      </c>
      <c r="BN542" s="10">
        <v>3.4569999999999999</v>
      </c>
      <c r="BO542" s="10">
        <v>4.5999999999999999E-2</v>
      </c>
      <c r="BP542" s="10">
        <v>65.143000000000001</v>
      </c>
      <c r="BQ542" s="10">
        <v>0.18099999999999999</v>
      </c>
      <c r="BR542" s="10">
        <v>2E-3</v>
      </c>
      <c r="BS542" s="10">
        <v>1E-3</v>
      </c>
      <c r="BT542" s="10">
        <v>10.151999999999999</v>
      </c>
      <c r="BU542" s="10">
        <v>0.11899999999999999</v>
      </c>
      <c r="BV542" s="10">
        <v>0.63400000000000001</v>
      </c>
      <c r="BW542" s="10">
        <v>1.7000000000000001E-2</v>
      </c>
      <c r="BX542" s="10" t="s">
        <v>121</v>
      </c>
      <c r="BY542" s="10">
        <v>1.0999999999999999E-2</v>
      </c>
      <c r="BZ542" s="10">
        <v>0.40300000000000002</v>
      </c>
      <c r="CA542" s="10">
        <v>2.5000000000000001E-2</v>
      </c>
      <c r="CB542" s="10" t="s">
        <v>121</v>
      </c>
      <c r="CC542" s="10">
        <v>7.282</v>
      </c>
      <c r="CD542" s="10">
        <v>0.24399999999999999</v>
      </c>
      <c r="CE542" s="10">
        <v>8.9999999999999993E-3</v>
      </c>
      <c r="CF542" s="10" t="s">
        <v>121</v>
      </c>
      <c r="CG542" s="10">
        <v>2E-3</v>
      </c>
      <c r="CH542" s="10">
        <v>2E-3</v>
      </c>
      <c r="CI542" s="10">
        <v>1E-3</v>
      </c>
      <c r="CJ542" s="10">
        <v>0.86299999999999999</v>
      </c>
      <c r="CK542" s="10">
        <v>7.0000000000000007E-2</v>
      </c>
      <c r="CL542" s="10" t="s">
        <v>121</v>
      </c>
      <c r="CM542" s="10">
        <v>2E-3</v>
      </c>
      <c r="CN542" s="10">
        <v>2E-3</v>
      </c>
      <c r="CO542" s="10">
        <v>1E-3</v>
      </c>
      <c r="CP542" s="10">
        <v>1.5960000000000001</v>
      </c>
      <c r="CQ542" s="10">
        <v>3.5000000000000003E-2</v>
      </c>
      <c r="CR542" s="10" t="s">
        <v>121</v>
      </c>
      <c r="CS542" s="10">
        <v>2E-3</v>
      </c>
      <c r="CT542" s="10">
        <v>2.6150000000000002</v>
      </c>
      <c r="CU542" s="10">
        <v>0.19500000000000001</v>
      </c>
      <c r="CV542" s="10">
        <v>5.3999999999999999E-2</v>
      </c>
      <c r="CW542" s="10">
        <v>1E-3</v>
      </c>
      <c r="CX542" s="10">
        <v>1.6619999999999999</v>
      </c>
      <c r="CY542" s="10">
        <v>2.9000000000000001E-2</v>
      </c>
      <c r="CZ542" s="10" t="s">
        <v>121</v>
      </c>
      <c r="DA542" s="10">
        <v>2E-3</v>
      </c>
      <c r="DB542" s="10">
        <v>1.7999999999999999E-2</v>
      </c>
      <c r="DC542" s="10">
        <v>0.01</v>
      </c>
      <c r="DD542" s="10" t="s">
        <v>121</v>
      </c>
      <c r="DE542" s="10">
        <v>1.2999999999999999E-2</v>
      </c>
      <c r="DF542" s="10">
        <v>1.2030000000000001</v>
      </c>
      <c r="DG542" s="10">
        <v>1.2E-2</v>
      </c>
      <c r="DH542" s="10">
        <v>1.0999999999999999E-2</v>
      </c>
      <c r="DI542" s="98">
        <v>1E-3</v>
      </c>
      <c r="DJ542" s="10">
        <v>3.0000000000000001E-3</v>
      </c>
      <c r="DK542" s="10">
        <v>1E-3</v>
      </c>
      <c r="DL542" s="61" t="str">
        <f t="shared" si="10"/>
        <v>DK II 14.02.2022</v>
      </c>
      <c r="DM542" s="10">
        <v>4.3163653686215797</v>
      </c>
      <c r="DN542" s="10">
        <v>9.3284156286624603E-3</v>
      </c>
      <c r="DO542" s="10">
        <v>-1.32684634044275E-2</v>
      </c>
      <c r="DP542" s="10">
        <v>-2.61478206809166E-2</v>
      </c>
      <c r="DQ542" s="10">
        <v>0.27521000973791898</v>
      </c>
      <c r="DR542" s="10">
        <v>0.321559978918941</v>
      </c>
      <c r="DS542" s="10">
        <v>1.2151838486260699E-3</v>
      </c>
      <c r="DT542" s="10">
        <v>1.5840990050368E-3</v>
      </c>
      <c r="DU542" s="10">
        <v>4.6372437572422397E-2</v>
      </c>
      <c r="DV542" s="10">
        <v>0.470142570134229</v>
      </c>
      <c r="DW542" s="10">
        <v>3.3895243709095503E-2</v>
      </c>
      <c r="DX542" s="10">
        <v>0.11067297188252601</v>
      </c>
      <c r="DY542" s="10">
        <v>7.3008435581597197E-2</v>
      </c>
      <c r="DZ542" s="10">
        <v>116.619309213546</v>
      </c>
      <c r="EA542" s="10">
        <v>100.648757542875</v>
      </c>
      <c r="EB542" s="10">
        <v>1.71061865242945</v>
      </c>
    </row>
    <row r="543" spans="1:132">
      <c r="A543" s="11">
        <v>44606</v>
      </c>
      <c r="B543" s="64" t="s">
        <v>1262</v>
      </c>
      <c r="C543" s="25" t="s">
        <v>1258</v>
      </c>
      <c r="D543" s="21">
        <v>14</v>
      </c>
      <c r="E543" s="2">
        <v>100</v>
      </c>
      <c r="F543" s="2">
        <v>86</v>
      </c>
      <c r="H543" s="3">
        <f>((F543)/(E543/100))</f>
        <v>86</v>
      </c>
      <c r="I543" s="4">
        <f>E543/F543</f>
        <v>1.1627906976744187</v>
      </c>
      <c r="J543" s="4" t="e">
        <f>100/G543</f>
        <v>#DIV/0!</v>
      </c>
      <c r="L543" s="2">
        <v>20.695</v>
      </c>
      <c r="M543" s="2">
        <f>100.24-100.212</f>
        <v>2.7999999999991587E-2</v>
      </c>
      <c r="N543" s="37" t="e">
        <f>M543/(K543/100)</f>
        <v>#DIV/0!</v>
      </c>
      <c r="O543" s="37" t="e">
        <f>N543/J543</f>
        <v>#DIV/0!</v>
      </c>
      <c r="P543" s="5">
        <f>M543/(L543/100)</f>
        <v>0.13529838125146937</v>
      </c>
      <c r="Q543" s="5">
        <f>P543*I543</f>
        <v>0.15732369912961555</v>
      </c>
      <c r="R543" s="21">
        <v>56.720999999999997</v>
      </c>
      <c r="S543" s="21">
        <v>10.749000000000001</v>
      </c>
      <c r="T543" s="21">
        <v>66.638000000000005</v>
      </c>
      <c r="U543" s="15">
        <f>100-(T543-R543)/S543*100</f>
        <v>7.7402549074331688</v>
      </c>
      <c r="V543" s="21">
        <v>0.66</v>
      </c>
      <c r="X543" s="2">
        <v>8.1999999999999993</v>
      </c>
      <c r="Y543" s="2">
        <v>0.67</v>
      </c>
      <c r="AB543" s="14" t="e">
        <f>((AE543-AC543)*(1000/AD543))*1000</f>
        <v>#DIV/0!</v>
      </c>
      <c r="AF543" s="7" t="e">
        <f>#REF!*0.8</f>
        <v>#REF!</v>
      </c>
      <c r="AG543" s="2">
        <v>100</v>
      </c>
      <c r="AH543" s="8">
        <f>((AG543)*(H543/100))</f>
        <v>86</v>
      </c>
      <c r="AI543" s="7">
        <f>AG543/AH543</f>
        <v>1.1627906976744187</v>
      </c>
      <c r="AJ543" s="6">
        <v>32.44</v>
      </c>
      <c r="AK543" s="2">
        <v>10.94</v>
      </c>
      <c r="AM543" s="21">
        <v>7.08</v>
      </c>
      <c r="AN543" s="21">
        <v>3.88</v>
      </c>
      <c r="AO543" s="20" t="s">
        <v>1258</v>
      </c>
      <c r="AP543" s="10">
        <v>0.219</v>
      </c>
      <c r="AQ543" s="10">
        <v>3.0000000000000001E-3</v>
      </c>
      <c r="AR543" s="10">
        <v>3.1E-2</v>
      </c>
      <c r="AS543" s="10">
        <v>3.0000000000000001E-3</v>
      </c>
      <c r="AT543" s="10">
        <v>7.0000000000000001E-3</v>
      </c>
      <c r="AU543" s="10">
        <v>2E-3</v>
      </c>
      <c r="AV543" s="10">
        <v>5.0999999999999997E-2</v>
      </c>
      <c r="AW543" s="10">
        <v>2E-3</v>
      </c>
      <c r="AX543" s="10">
        <v>2.4E-2</v>
      </c>
      <c r="AY543" s="10">
        <v>1E-3</v>
      </c>
      <c r="AZ543" s="10">
        <v>5.3999999999999999E-2</v>
      </c>
      <c r="BA543" s="10">
        <v>3.0000000000000001E-3</v>
      </c>
      <c r="BB543" s="10">
        <v>0.19800000000000001</v>
      </c>
      <c r="BC543" s="10">
        <v>4.0000000000000001E-3</v>
      </c>
      <c r="BD543" s="10">
        <v>4.1100000000000003</v>
      </c>
      <c r="BE543" s="10">
        <v>3.2000000000000001E-2</v>
      </c>
      <c r="BF543" s="10" t="s">
        <v>121</v>
      </c>
      <c r="BG543" s="10">
        <v>3.0000000000000001E-3</v>
      </c>
      <c r="BH543" s="10">
        <v>2.9169999999999998</v>
      </c>
      <c r="BI543" s="10">
        <v>0.86099999999999999</v>
      </c>
      <c r="BJ543" s="10">
        <v>5.0000000000000001E-3</v>
      </c>
      <c r="BK543" s="10">
        <v>2E-3</v>
      </c>
      <c r="BL543" s="10" t="s">
        <v>121</v>
      </c>
      <c r="BM543" s="10">
        <v>2E-3</v>
      </c>
      <c r="BN543" s="10">
        <v>0.23300000000000001</v>
      </c>
      <c r="BO543" s="10">
        <v>8.0000000000000002E-3</v>
      </c>
      <c r="BP543" s="10">
        <v>65.808000000000007</v>
      </c>
      <c r="BQ543" s="10">
        <v>0.13600000000000001</v>
      </c>
      <c r="BR543" s="10" t="s">
        <v>121</v>
      </c>
      <c r="BS543" s="10">
        <v>2E-3</v>
      </c>
      <c r="BT543" s="10">
        <v>12.946</v>
      </c>
      <c r="BU543" s="10">
        <v>0.13100000000000001</v>
      </c>
      <c r="BV543" s="10">
        <v>1.3580000000000001</v>
      </c>
      <c r="BW543" s="10">
        <v>2.5000000000000001E-2</v>
      </c>
      <c r="BX543" s="10" t="s">
        <v>121</v>
      </c>
      <c r="BY543" s="10">
        <v>1.4E-2</v>
      </c>
      <c r="BZ543" s="10">
        <v>1.135</v>
      </c>
      <c r="CA543" s="10">
        <v>3.3000000000000002E-2</v>
      </c>
      <c r="CB543" s="10" t="s">
        <v>121</v>
      </c>
      <c r="CC543" s="10">
        <v>10.551</v>
      </c>
      <c r="CD543" s="10">
        <v>0.28199999999999997</v>
      </c>
      <c r="CE543" s="10">
        <v>8.9999999999999993E-3</v>
      </c>
      <c r="CF543" s="10">
        <v>3.0000000000000001E-3</v>
      </c>
      <c r="CG543" s="10">
        <v>1E-3</v>
      </c>
      <c r="CH543" s="10" t="s">
        <v>121</v>
      </c>
      <c r="CI543" s="10">
        <v>2E-3</v>
      </c>
      <c r="CJ543" s="10">
        <v>0.42</v>
      </c>
      <c r="CK543" s="10">
        <v>6.5000000000000002E-2</v>
      </c>
      <c r="CL543" s="10" t="s">
        <v>121</v>
      </c>
      <c r="CM543" s="10">
        <v>2E-3</v>
      </c>
      <c r="CN543" s="10">
        <v>4.0000000000000001E-3</v>
      </c>
      <c r="CO543" s="10">
        <v>1E-3</v>
      </c>
      <c r="CP543" s="10">
        <v>1.5920000000000001</v>
      </c>
      <c r="CQ543" s="10">
        <v>3.5999999999999997E-2</v>
      </c>
      <c r="CR543" s="10" t="s">
        <v>121</v>
      </c>
      <c r="CS543" s="10">
        <v>2E-3</v>
      </c>
      <c r="CT543" s="10">
        <v>6.8140000000000001</v>
      </c>
      <c r="CU543" s="10">
        <v>0.27100000000000002</v>
      </c>
      <c r="CV543" s="10">
        <v>2.7E-2</v>
      </c>
      <c r="CW543" s="10">
        <v>1E-3</v>
      </c>
      <c r="CX543" s="10">
        <v>0.73499999999999999</v>
      </c>
      <c r="CY543" s="10">
        <v>1.7999999999999999E-2</v>
      </c>
      <c r="CZ543" s="10" t="s">
        <v>121</v>
      </c>
      <c r="DA543" s="10">
        <v>2E-3</v>
      </c>
      <c r="DB543" s="10">
        <v>3.3000000000000002E-2</v>
      </c>
      <c r="DC543" s="10">
        <v>6.0000000000000001E-3</v>
      </c>
      <c r="DD543" s="10" t="s">
        <v>121</v>
      </c>
      <c r="DE543" s="10">
        <v>0.01</v>
      </c>
      <c r="DF543" s="10">
        <v>0.94299999999999995</v>
      </c>
      <c r="DG543" s="10">
        <v>8.9999999999999993E-3</v>
      </c>
      <c r="DH543" s="10">
        <v>3.5999999999999997E-2</v>
      </c>
      <c r="DI543" s="98">
        <v>1E-3</v>
      </c>
      <c r="DJ543" s="10">
        <v>1.2E-2</v>
      </c>
      <c r="DK543" s="10">
        <v>1E-3</v>
      </c>
      <c r="DL543" s="61" t="str">
        <f t="shared" si="10"/>
        <v>DK III W1 14.02.2022</v>
      </c>
      <c r="DM543" s="10">
        <v>0.473468622482352</v>
      </c>
      <c r="DN543" s="10">
        <v>4.7814390404838002E-2</v>
      </c>
      <c r="DO543" s="10">
        <v>6.7602167015967496E-2</v>
      </c>
      <c r="DP543" s="10">
        <v>-3.9476307594388298E-2</v>
      </c>
      <c r="DQ543" s="10">
        <v>0.61067055116639501</v>
      </c>
      <c r="DR543" s="10">
        <v>0.28897858422296102</v>
      </c>
      <c r="DS543" s="10">
        <v>-7.9111251179199593E-2</v>
      </c>
      <c r="DT543" s="10">
        <v>1.66577425796628E-2</v>
      </c>
      <c r="DU543" s="10">
        <v>4.3210285381217399E-2</v>
      </c>
      <c r="DV543" s="10">
        <v>0.54189511879475305</v>
      </c>
      <c r="DW543" s="10">
        <v>1.3748454116086699</v>
      </c>
      <c r="DX543" s="10">
        <v>2.69505172070524E-2</v>
      </c>
      <c r="DY543" s="10">
        <v>-1.1886492088796199</v>
      </c>
      <c r="DZ543" s="10">
        <v>197.86706080231801</v>
      </c>
      <c r="EA543" s="10">
        <v>650.939834157532</v>
      </c>
      <c r="EB543" s="10">
        <v>0.350136212864193</v>
      </c>
    </row>
    <row r="544" spans="1:132">
      <c r="A544" s="11">
        <v>44606</v>
      </c>
      <c r="B544" s="64" t="s">
        <v>829</v>
      </c>
      <c r="C544" s="25" t="s">
        <v>1259</v>
      </c>
      <c r="D544" s="21">
        <v>4</v>
      </c>
      <c r="E544" s="2">
        <v>100</v>
      </c>
      <c r="F544" s="2">
        <v>96</v>
      </c>
      <c r="H544" s="3">
        <f>((F544)/(E544/100))</f>
        <v>96</v>
      </c>
      <c r="I544" s="4">
        <f>E544/F544</f>
        <v>1.0416666666666667</v>
      </c>
      <c r="J544" s="4" t="e">
        <f>100/G544</f>
        <v>#DIV/0!</v>
      </c>
      <c r="L544" s="2">
        <v>20.100000000000001</v>
      </c>
      <c r="M544" s="2">
        <f>106.357-99.721</f>
        <v>6.6359999999999957</v>
      </c>
      <c r="N544" s="37" t="e">
        <f>M544/(K544/100)</f>
        <v>#DIV/0!</v>
      </c>
      <c r="O544" s="37" t="e">
        <f>N544/J544</f>
        <v>#DIV/0!</v>
      </c>
      <c r="P544" s="5">
        <f>M544/(L544/100)</f>
        <v>33.014925373134304</v>
      </c>
      <c r="Q544" s="5">
        <f>P544*I544</f>
        <v>34.390547263681569</v>
      </c>
      <c r="R544" s="21">
        <v>46.207000000000001</v>
      </c>
      <c r="S544" s="21">
        <v>11.849</v>
      </c>
      <c r="T544" s="21">
        <v>52.89</v>
      </c>
      <c r="U544" s="15">
        <f>100-(T544-R544)/S544*100</f>
        <v>43.598615916955019</v>
      </c>
      <c r="V544" s="21">
        <v>0.60399999999999998</v>
      </c>
      <c r="X544" s="2">
        <v>6.45</v>
      </c>
      <c r="Y544" s="2">
        <v>0.3</v>
      </c>
      <c r="AB544" s="14" t="e">
        <f>((AE544-AC544)*(1000/AD544))*1000</f>
        <v>#DIV/0!</v>
      </c>
      <c r="AF544" s="7" t="e">
        <f>#REF!*0.8</f>
        <v>#REF!</v>
      </c>
      <c r="AG544" s="2">
        <v>100</v>
      </c>
      <c r="AH544" s="8">
        <f>((AG544)*(H544/100))</f>
        <v>96</v>
      </c>
      <c r="AI544" s="7">
        <f>AG544/AH544</f>
        <v>1.0416666666666667</v>
      </c>
      <c r="AJ544" s="6">
        <v>34.93</v>
      </c>
      <c r="AK544" s="2">
        <v>0.21</v>
      </c>
      <c r="AM544" s="21">
        <v>31.62</v>
      </c>
      <c r="AN544" s="21">
        <v>11.64</v>
      </c>
      <c r="AO544" s="20" t="s">
        <v>1259</v>
      </c>
      <c r="DI544" s="99"/>
      <c r="DL544" s="61">
        <f t="shared" si="10"/>
        <v>0</v>
      </c>
      <c r="DM544" s="10">
        <v>1194.37755806121</v>
      </c>
      <c r="DN544" s="10">
        <v>0.26440127740549402</v>
      </c>
      <c r="DO544" s="10">
        <v>-6.7414893660157502E-2</v>
      </c>
      <c r="DP544" s="10">
        <v>-4.1339329713085599E-2</v>
      </c>
      <c r="DQ544" s="10">
        <v>1.2872602141974101</v>
      </c>
      <c r="DR544" s="10">
        <v>411.794671527969</v>
      </c>
      <c r="DS544" s="10">
        <v>0.47066243363569499</v>
      </c>
      <c r="DT544" s="10">
        <v>0.13691083084342601</v>
      </c>
      <c r="DU544" s="10">
        <v>1.58732482418659</v>
      </c>
      <c r="DV544" s="10">
        <v>7.1403129967768697</v>
      </c>
      <c r="DW544" s="10">
        <v>-0.33251871759587998</v>
      </c>
      <c r="DX544" s="10">
        <v>1.8844923291383899</v>
      </c>
      <c r="DY544" s="10">
        <v>89.255648637850499</v>
      </c>
      <c r="DZ544" s="10">
        <v>6.8061398841616896</v>
      </c>
      <c r="EA544" s="10">
        <v>8.8468580591629404</v>
      </c>
      <c r="EB544" s="10">
        <v>-0.16497194834672901</v>
      </c>
    </row>
    <row r="545" spans="1:132">
      <c r="A545" s="11">
        <v>44606</v>
      </c>
      <c r="B545" s="64" t="s">
        <v>372</v>
      </c>
      <c r="C545" s="25" t="s">
        <v>125</v>
      </c>
      <c r="D545" s="21">
        <v>38</v>
      </c>
      <c r="E545" s="2">
        <v>100</v>
      </c>
      <c r="F545" s="2">
        <v>62</v>
      </c>
      <c r="H545" s="3">
        <f>((F545)/(E545/100))</f>
        <v>62</v>
      </c>
      <c r="I545" s="4">
        <f>E545/F545</f>
        <v>1.6129032258064515</v>
      </c>
      <c r="J545" s="4" t="e">
        <f>100/G545</f>
        <v>#DIV/0!</v>
      </c>
      <c r="N545" s="37" t="e">
        <f>M545/(K545/100)</f>
        <v>#DIV/0!</v>
      </c>
      <c r="O545" s="37" t="e">
        <f>N545/J545</f>
        <v>#DIV/0!</v>
      </c>
      <c r="P545" s="5" t="e">
        <f>M545/(L545/100)</f>
        <v>#DIV/0!</v>
      </c>
      <c r="Q545" s="5" t="e">
        <f>P545*I545</f>
        <v>#DIV/0!</v>
      </c>
      <c r="U545" s="15" t="e">
        <f>100-(T545-R545)/S545*100</f>
        <v>#DIV/0!</v>
      </c>
      <c r="V545" s="21">
        <v>0.45</v>
      </c>
      <c r="X545" s="2">
        <v>10.69</v>
      </c>
      <c r="Y545" s="2">
        <v>5.8</v>
      </c>
      <c r="Z545" s="21">
        <v>1401</v>
      </c>
      <c r="AB545" s="14" t="e">
        <f>((AE545-AC545)*(1000/AD545))*1000</f>
        <v>#DIV/0!</v>
      </c>
      <c r="AF545" s="7" t="e">
        <f>#REF!*0.8</f>
        <v>#REF!</v>
      </c>
      <c r="AG545" s="2">
        <v>163</v>
      </c>
      <c r="AH545" s="8">
        <f>((AG545)*(H545/100))</f>
        <v>101.06</v>
      </c>
      <c r="AI545" s="7">
        <f>AG545/AH545</f>
        <v>1.6129032258064515</v>
      </c>
      <c r="AJ545" s="6">
        <v>42.51</v>
      </c>
      <c r="AK545" s="2">
        <v>1.264</v>
      </c>
      <c r="AO545" s="20" t="s">
        <v>1264</v>
      </c>
      <c r="AP545" s="10">
        <v>0.24399999999999999</v>
      </c>
      <c r="AQ545" s="10">
        <v>3.0000000000000001E-3</v>
      </c>
      <c r="AR545" s="10" t="s">
        <v>121</v>
      </c>
      <c r="AS545" s="10">
        <v>4.0000000000000001E-3</v>
      </c>
      <c r="AT545" s="10">
        <v>7.6999999999999999E-2</v>
      </c>
      <c r="AU545" s="10">
        <v>3.0000000000000001E-3</v>
      </c>
      <c r="AV545" s="10">
        <v>5.8999999999999997E-2</v>
      </c>
      <c r="AW545" s="10">
        <v>2E-3</v>
      </c>
      <c r="AX545" s="10">
        <v>1.2999999999999999E-2</v>
      </c>
      <c r="AY545" s="10">
        <v>1E-3</v>
      </c>
      <c r="AZ545" s="10">
        <v>1.0999999999999999E-2</v>
      </c>
      <c r="BA545" s="10">
        <v>2E-3</v>
      </c>
      <c r="BB545" s="10">
        <v>5.3999999999999999E-2</v>
      </c>
      <c r="BC545" s="10">
        <v>2E-3</v>
      </c>
      <c r="BD545" s="10">
        <v>0.28399999999999997</v>
      </c>
      <c r="BE545" s="10">
        <v>8.0000000000000002E-3</v>
      </c>
      <c r="BF545" s="10" t="s">
        <v>121</v>
      </c>
      <c r="BG545" s="10">
        <v>0.01</v>
      </c>
      <c r="BH545" s="10" t="s">
        <v>121</v>
      </c>
      <c r="BI545" s="10">
        <v>2.528</v>
      </c>
      <c r="BJ545" s="10" t="s">
        <v>121</v>
      </c>
      <c r="BK545" s="10">
        <v>6.0000000000000001E-3</v>
      </c>
      <c r="BL545" s="10" t="s">
        <v>121</v>
      </c>
      <c r="BM545" s="10">
        <v>2E-3</v>
      </c>
      <c r="BN545" s="10">
        <v>4.8000000000000001E-2</v>
      </c>
      <c r="BO545" s="10">
        <v>7.0000000000000001E-3</v>
      </c>
      <c r="BP545" s="10">
        <v>61.875</v>
      </c>
      <c r="BQ545" s="10">
        <v>0.14499999999999999</v>
      </c>
      <c r="BR545" s="10">
        <v>4.0000000000000001E-3</v>
      </c>
      <c r="BS545" s="10">
        <v>1E-3</v>
      </c>
      <c r="BT545" s="10">
        <v>20.417999999999999</v>
      </c>
      <c r="BU545" s="10">
        <v>0.20499999999999999</v>
      </c>
      <c r="BV545" s="10">
        <v>11.831</v>
      </c>
      <c r="BW545" s="10">
        <v>0.17899999999999999</v>
      </c>
      <c r="BX545" s="10" t="s">
        <v>121</v>
      </c>
      <c r="BY545" s="10">
        <v>3.0000000000000001E-3</v>
      </c>
      <c r="BZ545" s="10">
        <v>1.5720000000000001</v>
      </c>
      <c r="CA545" s="10">
        <v>3.6999999999999998E-2</v>
      </c>
      <c r="CB545" s="10" t="s">
        <v>121</v>
      </c>
      <c r="CC545" s="10">
        <v>21.859000000000002</v>
      </c>
      <c r="CD545" s="10">
        <v>2.5000000000000001E-2</v>
      </c>
      <c r="CE545" s="10">
        <v>5.0000000000000001E-3</v>
      </c>
      <c r="CF545" s="10" t="s">
        <v>121</v>
      </c>
      <c r="CG545" s="10">
        <v>2E-3</v>
      </c>
      <c r="CH545" s="10" t="s">
        <v>121</v>
      </c>
      <c r="CI545" s="10">
        <v>2E-3</v>
      </c>
      <c r="CJ545" s="10" t="s">
        <v>121</v>
      </c>
      <c r="CK545" s="10">
        <v>0.19500000000000001</v>
      </c>
      <c r="CL545" s="10" t="s">
        <v>121</v>
      </c>
      <c r="CM545" s="10">
        <v>2E-3</v>
      </c>
      <c r="CN545" s="10">
        <v>5.0000000000000001E-3</v>
      </c>
      <c r="CO545" s="10">
        <v>1E-3</v>
      </c>
      <c r="CP545" s="10">
        <v>1.6870000000000001</v>
      </c>
      <c r="CQ545" s="10">
        <v>5.8999999999999997E-2</v>
      </c>
      <c r="CR545" s="10" t="s">
        <v>121</v>
      </c>
      <c r="CS545" s="10">
        <v>2E-3</v>
      </c>
      <c r="CT545" s="10">
        <v>0.77300000000000002</v>
      </c>
      <c r="CU545" s="10">
        <v>0.28599999999999998</v>
      </c>
      <c r="CV545" s="10">
        <v>1.0999999999999999E-2</v>
      </c>
      <c r="CW545" s="10">
        <v>1E-3</v>
      </c>
      <c r="CX545" s="10">
        <v>5.1999999999999998E-2</v>
      </c>
      <c r="CY545" s="10">
        <v>8.9999999999999993E-3</v>
      </c>
      <c r="CZ545" s="10" t="s">
        <v>121</v>
      </c>
      <c r="DA545" s="10">
        <v>2E-3</v>
      </c>
      <c r="DB545" s="10" t="s">
        <v>121</v>
      </c>
      <c r="DC545" s="10">
        <v>5.0000000000000001E-3</v>
      </c>
      <c r="DD545" s="10">
        <v>3.4000000000000002E-2</v>
      </c>
      <c r="DE545" s="10">
        <v>7.0000000000000001E-3</v>
      </c>
      <c r="DF545" s="10">
        <v>0.80800000000000005</v>
      </c>
      <c r="DG545" s="10">
        <v>8.0000000000000002E-3</v>
      </c>
      <c r="DH545" s="10">
        <v>2E-3</v>
      </c>
      <c r="DI545" s="98">
        <v>1E-3</v>
      </c>
      <c r="DJ545" s="10">
        <v>0.10100000000000001</v>
      </c>
      <c r="DK545" s="10">
        <v>1E-3</v>
      </c>
      <c r="DL545" s="61" t="str">
        <f t="shared" si="10"/>
        <v>UTV 15.02.2022</v>
      </c>
    </row>
    <row r="546" spans="1:132">
      <c r="A546" s="11">
        <v>44606</v>
      </c>
      <c r="B546" s="64"/>
      <c r="C546" s="25" t="s">
        <v>124</v>
      </c>
      <c r="D546" s="21">
        <v>30</v>
      </c>
      <c r="E546" s="2">
        <v>100</v>
      </c>
      <c r="F546" s="2">
        <v>70</v>
      </c>
      <c r="H546" s="3">
        <f>((F546)/(E546/100))</f>
        <v>70</v>
      </c>
      <c r="I546" s="4">
        <f>E546/F546</f>
        <v>1.4285714285714286</v>
      </c>
      <c r="J546" s="4" t="e">
        <f>100/G546</f>
        <v>#DIV/0!</v>
      </c>
      <c r="N546" s="37" t="e">
        <f>M546/(K546/100)</f>
        <v>#DIV/0!</v>
      </c>
      <c r="O546" s="37" t="e">
        <f>N546/J546</f>
        <v>#DIV/0!</v>
      </c>
      <c r="P546" s="5" t="e">
        <f>M546/(L546/100)</f>
        <v>#DIV/0!</v>
      </c>
      <c r="Q546" s="5" t="e">
        <f>P546*I546</f>
        <v>#DIV/0!</v>
      </c>
      <c r="U546" s="15" t="e">
        <f>100-(T546-R546)/S546*100</f>
        <v>#DIV/0!</v>
      </c>
      <c r="V546" s="21">
        <v>0.27500000000000002</v>
      </c>
      <c r="X546" s="2">
        <v>10.56</v>
      </c>
      <c r="Y546" s="2">
        <v>5.65</v>
      </c>
      <c r="Z546" s="21">
        <v>1078</v>
      </c>
      <c r="AB546" s="14" t="e">
        <f>((AE546-AC546)*(1000/AD546))*1000</f>
        <v>#DIV/0!</v>
      </c>
      <c r="AF546" s="7" t="e">
        <f>#REF!*0.8</f>
        <v>#REF!</v>
      </c>
      <c r="AG546" s="2">
        <v>143</v>
      </c>
      <c r="AH546" s="8">
        <f>((AG546)*(H546/100))</f>
        <v>100.1</v>
      </c>
      <c r="AI546" s="7">
        <f>AG546/AH546</f>
        <v>1.4285714285714286</v>
      </c>
      <c r="AJ546" s="6">
        <v>33.31</v>
      </c>
      <c r="AK546" s="2">
        <v>0.27500000000000002</v>
      </c>
      <c r="AO546" s="20" t="s">
        <v>1265</v>
      </c>
      <c r="AP546" s="10">
        <v>0.34399999999999997</v>
      </c>
      <c r="AQ546" s="10">
        <v>5.0000000000000001E-3</v>
      </c>
      <c r="AR546" s="10" t="s">
        <v>121</v>
      </c>
      <c r="AS546" s="10">
        <v>4.0000000000000001E-3</v>
      </c>
      <c r="AT546" s="10">
        <v>0.106</v>
      </c>
      <c r="AU546" s="10">
        <v>4.0000000000000001E-3</v>
      </c>
      <c r="AV546" s="10">
        <v>9.5000000000000001E-2</v>
      </c>
      <c r="AW546" s="10">
        <v>3.0000000000000001E-3</v>
      </c>
      <c r="AX546" s="10">
        <v>2.9000000000000001E-2</v>
      </c>
      <c r="AY546" s="10">
        <v>2E-3</v>
      </c>
      <c r="AZ546" s="10">
        <v>1.4E-2</v>
      </c>
      <c r="BA546" s="10">
        <v>2E-3</v>
      </c>
      <c r="BB546" s="10">
        <v>0.111</v>
      </c>
      <c r="BC546" s="10">
        <v>3.0000000000000001E-3</v>
      </c>
      <c r="BD546" s="10">
        <v>0.40100000000000002</v>
      </c>
      <c r="BE546" s="10">
        <v>8.9999999999999993E-3</v>
      </c>
      <c r="BF546" s="10" t="s">
        <v>121</v>
      </c>
      <c r="BG546" s="10">
        <v>4.0000000000000001E-3</v>
      </c>
      <c r="BH546" s="10" t="s">
        <v>121</v>
      </c>
      <c r="BI546" s="10">
        <v>4.9080000000000004</v>
      </c>
      <c r="BJ546" s="10">
        <v>0.06</v>
      </c>
      <c r="BK546" s="10">
        <v>3.0000000000000001E-3</v>
      </c>
      <c r="BL546" s="10" t="s">
        <v>121</v>
      </c>
      <c r="BM546" s="10">
        <v>2E-3</v>
      </c>
      <c r="BN546" s="10">
        <v>2.9000000000000001E-2</v>
      </c>
      <c r="BO546" s="10">
        <v>8.0000000000000002E-3</v>
      </c>
      <c r="BP546" s="10">
        <v>52.688000000000002</v>
      </c>
      <c r="BQ546" s="10">
        <v>0.186</v>
      </c>
      <c r="BR546" s="10">
        <v>4.0000000000000001E-3</v>
      </c>
      <c r="BS546" s="10">
        <v>1E-3</v>
      </c>
      <c r="BT546" s="10">
        <v>1.0880000000000001</v>
      </c>
      <c r="BU546" s="10">
        <v>4.5999999999999999E-2</v>
      </c>
      <c r="BV546" s="10">
        <v>32.988999999999997</v>
      </c>
      <c r="BW546" s="10">
        <v>1.016</v>
      </c>
      <c r="BX546" s="10" t="s">
        <v>121</v>
      </c>
      <c r="BY546" s="10">
        <v>4.0000000000000001E-3</v>
      </c>
      <c r="BZ546" s="10">
        <v>3.4689999999999999</v>
      </c>
      <c r="CA546" s="10">
        <v>5.2999999999999999E-2</v>
      </c>
      <c r="CB546" s="10" t="s">
        <v>121</v>
      </c>
      <c r="CC546" s="10">
        <v>45.356999999999999</v>
      </c>
      <c r="CD546" s="10">
        <v>1.2E-2</v>
      </c>
      <c r="CE546" s="10">
        <v>4.0000000000000001E-3</v>
      </c>
      <c r="CF546" s="10" t="s">
        <v>121</v>
      </c>
      <c r="CG546" s="10">
        <v>2E-3</v>
      </c>
      <c r="CH546" s="10" t="s">
        <v>121</v>
      </c>
      <c r="CI546" s="10">
        <v>2E-3</v>
      </c>
      <c r="CJ546" s="10" t="s">
        <v>121</v>
      </c>
      <c r="CK546" s="10">
        <v>0.40300000000000002</v>
      </c>
      <c r="CL546" s="10" t="s">
        <v>121</v>
      </c>
      <c r="CM546" s="10">
        <v>2E-3</v>
      </c>
      <c r="CN546" s="10">
        <v>1.0999999999999999E-2</v>
      </c>
      <c r="CO546" s="10">
        <v>1E-3</v>
      </c>
      <c r="CP546" s="10">
        <v>4.242</v>
      </c>
      <c r="CQ546" s="10">
        <v>0.222</v>
      </c>
      <c r="CR546" s="10" t="s">
        <v>121</v>
      </c>
      <c r="CS546" s="10">
        <v>2E-3</v>
      </c>
      <c r="CT546" s="10">
        <v>2.234</v>
      </c>
      <c r="CU546" s="10">
        <v>0.59199999999999997</v>
      </c>
      <c r="CV546" s="10">
        <v>5.0000000000000001E-3</v>
      </c>
      <c r="CW546" s="10">
        <v>1E-3</v>
      </c>
      <c r="CX546" s="10">
        <v>6.8000000000000005E-2</v>
      </c>
      <c r="CY546" s="10">
        <v>5.0000000000000001E-3</v>
      </c>
      <c r="CZ546" s="10" t="s">
        <v>121</v>
      </c>
      <c r="DA546" s="10">
        <v>3.0000000000000001E-3</v>
      </c>
      <c r="DB546" s="10" t="s">
        <v>121</v>
      </c>
      <c r="DC546" s="10">
        <v>3.0000000000000001E-3</v>
      </c>
      <c r="DD546" s="10">
        <v>5.6000000000000001E-2</v>
      </c>
      <c r="DE546" s="10">
        <v>0.01</v>
      </c>
      <c r="DF546" s="10">
        <v>1.7529999999999999</v>
      </c>
      <c r="DG546" s="10">
        <v>1.7000000000000001E-2</v>
      </c>
      <c r="DH546" s="10">
        <v>2E-3</v>
      </c>
      <c r="DI546" s="98">
        <v>1E-3</v>
      </c>
      <c r="DJ546" s="10">
        <v>0.185</v>
      </c>
      <c r="DK546" s="10">
        <v>2E-3</v>
      </c>
      <c r="DL546" s="61" t="str">
        <f t="shared" si="10"/>
        <v>NL 689393 15.02.2022</v>
      </c>
    </row>
    <row r="547" spans="1:132">
      <c r="A547" s="11">
        <v>44606</v>
      </c>
      <c r="B547" s="64" t="s">
        <v>208</v>
      </c>
      <c r="C547" s="25" t="s">
        <v>119</v>
      </c>
      <c r="D547" s="21">
        <v>30</v>
      </c>
      <c r="E547" s="2">
        <v>100</v>
      </c>
      <c r="F547" s="2">
        <v>70</v>
      </c>
      <c r="H547" s="3">
        <f>((F547)/(E547/100))</f>
        <v>70</v>
      </c>
      <c r="I547" s="4">
        <f>E547/F547</f>
        <v>1.4285714285714286</v>
      </c>
      <c r="J547" s="4" t="e">
        <f>100/G547</f>
        <v>#DIV/0!</v>
      </c>
      <c r="N547" s="37" t="e">
        <f>M547/(K547/100)</f>
        <v>#DIV/0!</v>
      </c>
      <c r="O547" s="37" t="e">
        <f>N547/J547</f>
        <v>#DIV/0!</v>
      </c>
      <c r="P547" s="5" t="e">
        <f>M547/(L547/100)</f>
        <v>#DIV/0!</v>
      </c>
      <c r="Q547" s="5" t="e">
        <f>P547*I547</f>
        <v>#DIV/0!</v>
      </c>
      <c r="U547" s="15" t="e">
        <f>100-(T547-R547)/S547*100</f>
        <v>#DIV/0!</v>
      </c>
      <c r="V547" s="21">
        <v>1.35</v>
      </c>
      <c r="X547" s="2">
        <v>11.37</v>
      </c>
      <c r="Y547" s="2">
        <v>11.49</v>
      </c>
      <c r="Z547" s="21">
        <v>3268</v>
      </c>
      <c r="AB547" s="14" t="e">
        <f>((AE547-AC547)*(1000/AD547))*1000</f>
        <v>#DIV/0!</v>
      </c>
      <c r="AF547" s="7" t="e">
        <f>#REF!*0.8</f>
        <v>#REF!</v>
      </c>
      <c r="AG547" s="2">
        <v>133</v>
      </c>
      <c r="AH547" s="8">
        <f>((AG547)*(H547/100))</f>
        <v>93.1</v>
      </c>
      <c r="AI547" s="7">
        <f>AG547/AH547</f>
        <v>1.4285714285714286</v>
      </c>
      <c r="AJ547" s="6">
        <v>37.9</v>
      </c>
      <c r="AK547" s="2">
        <v>0.61099999999999999</v>
      </c>
      <c r="AO547" s="20" t="s">
        <v>1266</v>
      </c>
      <c r="DI547" s="99"/>
      <c r="DL547" s="61" t="str">
        <f t="shared" si="10"/>
        <v>VNE 1713</v>
      </c>
    </row>
    <row r="548" spans="1:132">
      <c r="A548" s="11">
        <v>44606</v>
      </c>
      <c r="B548" s="64" t="s">
        <v>1267</v>
      </c>
      <c r="C548" s="25" t="s">
        <v>859</v>
      </c>
      <c r="H548" s="3" t="e">
        <f>((F548)/(E548/100))</f>
        <v>#DIV/0!</v>
      </c>
      <c r="I548" s="4" t="e">
        <f>E548/F548</f>
        <v>#DIV/0!</v>
      </c>
      <c r="J548" s="4" t="e">
        <f>100/G548</f>
        <v>#DIV/0!</v>
      </c>
      <c r="N548" s="37" t="e">
        <f>M548/(K548/100)</f>
        <v>#DIV/0!</v>
      </c>
      <c r="O548" s="37" t="e">
        <f>N548/J548</f>
        <v>#DIV/0!</v>
      </c>
      <c r="P548" s="5" t="e">
        <f>M548/(L548/100)</f>
        <v>#DIV/0!</v>
      </c>
      <c r="Q548" s="5" t="e">
        <f>P548*I548</f>
        <v>#DIV/0!</v>
      </c>
      <c r="U548" s="15" t="e">
        <f>100-(T548-R548)/S548*100</f>
        <v>#DIV/0!</v>
      </c>
      <c r="X548" s="2">
        <v>12.33</v>
      </c>
      <c r="Y548" s="2">
        <v>105.9</v>
      </c>
      <c r="AB548" s="14" t="e">
        <f>((AE548-AC548)*(1000/AD548))*1000</f>
        <v>#DIV/0!</v>
      </c>
      <c r="AF548" s="7" t="e">
        <f>#REF!*0.8</f>
        <v>#REF!</v>
      </c>
      <c r="AH548" s="8" t="e">
        <f>((AG548)*(H548/100))</f>
        <v>#DIV/0!</v>
      </c>
      <c r="AI548" s="7" t="e">
        <f>AG548/AH548</f>
        <v>#DIV/0!</v>
      </c>
      <c r="AK548" s="2">
        <v>1.2869999999999999</v>
      </c>
      <c r="AP548" s="10">
        <v>0.20799999999999999</v>
      </c>
      <c r="AQ548" s="10">
        <v>3.0000000000000001E-3</v>
      </c>
      <c r="AR548" s="10">
        <v>5.1999999999999998E-2</v>
      </c>
      <c r="AS548" s="10">
        <v>3.0000000000000001E-3</v>
      </c>
      <c r="AT548" s="10">
        <v>8.0000000000000002E-3</v>
      </c>
      <c r="AU548" s="10">
        <v>2E-3</v>
      </c>
      <c r="AV548" s="10">
        <v>6.4000000000000001E-2</v>
      </c>
      <c r="AW548" s="10">
        <v>2E-3</v>
      </c>
      <c r="AX548" s="10">
        <v>1.7999999999999999E-2</v>
      </c>
      <c r="AY548" s="10">
        <v>1E-3</v>
      </c>
      <c r="AZ548" s="10">
        <v>6.6000000000000003E-2</v>
      </c>
      <c r="BA548" s="10">
        <v>3.0000000000000001E-3</v>
      </c>
      <c r="BB548" s="10">
        <v>0.16800000000000001</v>
      </c>
      <c r="BC548" s="10">
        <v>4.0000000000000001E-3</v>
      </c>
      <c r="BD548" s="10">
        <v>5.6379999999999999</v>
      </c>
      <c r="BE548" s="10">
        <v>0.04</v>
      </c>
      <c r="BF548" s="10" t="s">
        <v>121</v>
      </c>
      <c r="BG548" s="10">
        <v>7.0000000000000001E-3</v>
      </c>
      <c r="BH548" s="10">
        <v>2.266</v>
      </c>
      <c r="BI548" s="10">
        <v>0.79400000000000004</v>
      </c>
      <c r="BJ548" s="10">
        <v>6.0000000000000001E-3</v>
      </c>
      <c r="BK548" s="10">
        <v>2E-3</v>
      </c>
      <c r="BL548" s="10" t="s">
        <v>121</v>
      </c>
      <c r="BM548" s="10">
        <v>2E-3</v>
      </c>
      <c r="BN548" s="10">
        <v>0.26300000000000001</v>
      </c>
      <c r="BO548" s="10">
        <v>8.9999999999999993E-3</v>
      </c>
      <c r="BP548" s="10">
        <v>66.777000000000001</v>
      </c>
      <c r="BQ548" s="10">
        <v>0.13700000000000001</v>
      </c>
      <c r="BR548" s="10" t="s">
        <v>121</v>
      </c>
      <c r="BS548" s="10">
        <v>2E-3</v>
      </c>
      <c r="BT548" s="10">
        <v>11.221</v>
      </c>
      <c r="BU548" s="10">
        <v>0.129</v>
      </c>
      <c r="BV548" s="10">
        <v>1.615</v>
      </c>
      <c r="BW548" s="10">
        <v>2.8000000000000001E-2</v>
      </c>
      <c r="BX548" s="10">
        <v>1.6E-2</v>
      </c>
      <c r="BY548" s="10">
        <v>8.0000000000000002E-3</v>
      </c>
      <c r="BZ548" s="10">
        <v>1.089</v>
      </c>
      <c r="CA548" s="10">
        <v>3.5000000000000003E-2</v>
      </c>
      <c r="CB548" s="10" t="s">
        <v>121</v>
      </c>
      <c r="CC548" s="10">
        <v>9.3320000000000007</v>
      </c>
      <c r="CD548" s="10">
        <v>0.34499999999999997</v>
      </c>
      <c r="CE548" s="10">
        <v>0.01</v>
      </c>
      <c r="CF548" s="10">
        <v>3.0000000000000001E-3</v>
      </c>
      <c r="CG548" s="10">
        <v>1E-3</v>
      </c>
      <c r="CH548" s="10" t="s">
        <v>121</v>
      </c>
      <c r="CI548" s="10">
        <v>2E-3</v>
      </c>
      <c r="CJ548" s="10">
        <v>0.46899999999999997</v>
      </c>
      <c r="CK548" s="10">
        <v>7.0999999999999994E-2</v>
      </c>
      <c r="CL548" s="10" t="s">
        <v>121</v>
      </c>
      <c r="CM548" s="10">
        <v>2E-3</v>
      </c>
      <c r="CN548" s="10">
        <v>4.0000000000000001E-3</v>
      </c>
      <c r="CO548" s="10">
        <v>1E-3</v>
      </c>
      <c r="CP548" s="10">
        <v>1.74</v>
      </c>
      <c r="CQ548" s="10">
        <v>3.9E-2</v>
      </c>
      <c r="CR548" s="10" t="s">
        <v>121</v>
      </c>
      <c r="CS548" s="10">
        <v>2E-3</v>
      </c>
      <c r="CT548" s="10">
        <v>6.1840000000000002</v>
      </c>
      <c r="CU548" s="10">
        <v>0.27700000000000002</v>
      </c>
      <c r="CV548" s="10">
        <v>2.3E-2</v>
      </c>
      <c r="CW548" s="10">
        <v>1E-3</v>
      </c>
      <c r="CX548" s="10">
        <v>0.58199999999999996</v>
      </c>
      <c r="CY548" s="10">
        <v>1.7999999999999999E-2</v>
      </c>
      <c r="CZ548" s="10" t="s">
        <v>121</v>
      </c>
      <c r="DA548" s="10">
        <v>2E-3</v>
      </c>
      <c r="DB548" s="10">
        <v>5.2999999999999999E-2</v>
      </c>
      <c r="DC548" s="10">
        <v>6.0000000000000001E-3</v>
      </c>
      <c r="DD548" s="10" t="s">
        <v>121</v>
      </c>
      <c r="DE548" s="10">
        <v>1.0999999999999999E-2</v>
      </c>
      <c r="DF548" s="10">
        <v>1.07</v>
      </c>
      <c r="DG548" s="10">
        <v>0.01</v>
      </c>
      <c r="DH548" s="10">
        <v>3.6999999999999998E-2</v>
      </c>
      <c r="DI548" s="98">
        <v>1E-3</v>
      </c>
      <c r="DJ548" s="10">
        <v>8.9999999999999993E-3</v>
      </c>
      <c r="DK548" s="10">
        <v>1E-3</v>
      </c>
      <c r="DL548" s="61" t="str">
        <f t="shared" si="10"/>
        <v>DK III 2562 15.02.2022</v>
      </c>
      <c r="DM548" s="10">
        <v>0.28770025572241198</v>
      </c>
      <c r="DN548" s="10">
        <v>-2.4660176868820799E-2</v>
      </c>
      <c r="DO548" s="10">
        <v>2.3256766786627198E-3</v>
      </c>
      <c r="DP548" s="10">
        <v>1.5864133857150201E-2</v>
      </c>
      <c r="DQ548" s="10">
        <v>0.579237187065755</v>
      </c>
      <c r="DR548" s="10">
        <v>6.6198854164853702E-2</v>
      </c>
      <c r="DS548" s="10">
        <v>-7.9605116672123694E-2</v>
      </c>
      <c r="DT548" s="10">
        <v>-2.4010486295012001E-3</v>
      </c>
      <c r="DU548" s="10">
        <v>4.2645989517924102E-2</v>
      </c>
      <c r="DV548" s="10">
        <v>0.302092714871534</v>
      </c>
      <c r="DW548" s="10">
        <v>0.82251108069666401</v>
      </c>
      <c r="DX548" s="10">
        <v>6.1547499107737101E-3</v>
      </c>
      <c r="DY548" s="10">
        <v>0.38533059201835101</v>
      </c>
      <c r="DZ548" s="10">
        <v>359.23052099533697</v>
      </c>
      <c r="EA548" s="10">
        <v>664.31553075447005</v>
      </c>
      <c r="EB548" s="10">
        <v>0.39963536165128499</v>
      </c>
    </row>
    <row r="549" spans="1:132">
      <c r="A549" s="11">
        <v>44607</v>
      </c>
      <c r="B549" s="64"/>
      <c r="C549" s="25" t="s">
        <v>117</v>
      </c>
      <c r="H549" s="3" t="e">
        <f>((F549)/(E549/100))</f>
        <v>#DIV/0!</v>
      </c>
      <c r="I549" s="4" t="e">
        <f>E549/F549</f>
        <v>#DIV/0!</v>
      </c>
      <c r="J549" s="4" t="e">
        <f>100/G549</f>
        <v>#DIV/0!</v>
      </c>
      <c r="N549" s="37" t="e">
        <f>M549/(K549/100)</f>
        <v>#DIV/0!</v>
      </c>
      <c r="O549" s="37" t="e">
        <f>N549/J549</f>
        <v>#DIV/0!</v>
      </c>
      <c r="P549" s="5" t="e">
        <f>M549/(L549/100)</f>
        <v>#DIV/0!</v>
      </c>
      <c r="Q549" s="5" t="e">
        <f>P549*I549</f>
        <v>#DIV/0!</v>
      </c>
      <c r="U549" s="15" t="e">
        <f>100-(T549-R549)/S549*100</f>
        <v>#DIV/0!</v>
      </c>
      <c r="X549" s="2">
        <v>11.26</v>
      </c>
      <c r="AB549" s="14" t="e">
        <f>((AE549-AC549)*(1000/AD549))*1000</f>
        <v>#DIV/0!</v>
      </c>
      <c r="AF549" s="7" t="e">
        <f>#REF!*0.8</f>
        <v>#REF!</v>
      </c>
      <c r="AG549" s="2">
        <v>60</v>
      </c>
      <c r="AH549" s="8" t="e">
        <f>((AG549)*(H549/100))</f>
        <v>#DIV/0!</v>
      </c>
      <c r="AI549" s="7" t="e">
        <f>AG549/AH549</f>
        <v>#DIV/0!</v>
      </c>
      <c r="AO549" s="20" t="s">
        <v>1268</v>
      </c>
      <c r="AP549" s="10" t="s">
        <v>121</v>
      </c>
      <c r="AQ549" s="10">
        <v>2E-3</v>
      </c>
      <c r="AR549" s="10">
        <v>3.1E-2</v>
      </c>
      <c r="AS549" s="10">
        <v>4.0000000000000001E-3</v>
      </c>
      <c r="AT549" s="10" t="s">
        <v>121</v>
      </c>
      <c r="AU549" s="10">
        <v>3.0000000000000001E-3</v>
      </c>
      <c r="AV549" s="10">
        <v>4.0000000000000001E-3</v>
      </c>
      <c r="AW549" s="10">
        <v>2E-3</v>
      </c>
      <c r="AX549" s="10" t="s">
        <v>121</v>
      </c>
      <c r="AY549" s="10">
        <v>2E-3</v>
      </c>
      <c r="AZ549" s="10">
        <v>0.10100000000000001</v>
      </c>
      <c r="BA549" s="10">
        <v>0.01</v>
      </c>
      <c r="BB549" s="10">
        <v>2.4E-2</v>
      </c>
      <c r="BC549" s="10">
        <v>2E-3</v>
      </c>
      <c r="BD549" s="10">
        <v>8.8409999999999993</v>
      </c>
      <c r="BE549" s="10">
        <v>0.76800000000000002</v>
      </c>
      <c r="BF549" s="10" t="s">
        <v>121</v>
      </c>
      <c r="BG549" s="10">
        <v>1.2E-2</v>
      </c>
      <c r="BH549" s="10">
        <v>2.141</v>
      </c>
      <c r="BI549" s="10">
        <v>1.1499999999999999</v>
      </c>
      <c r="BJ549" s="10" t="s">
        <v>121</v>
      </c>
      <c r="BK549" s="10">
        <v>2E-3</v>
      </c>
      <c r="BL549" s="10" t="s">
        <v>121</v>
      </c>
      <c r="BM549" s="10">
        <v>2E-3</v>
      </c>
      <c r="BN549" s="10">
        <v>3.4000000000000002E-2</v>
      </c>
      <c r="BO549" s="10">
        <v>8.0000000000000002E-3</v>
      </c>
      <c r="BP549" s="10">
        <v>66.134</v>
      </c>
      <c r="BQ549" s="10">
        <v>0.14599999999999999</v>
      </c>
      <c r="BR549" s="10" t="s">
        <v>121</v>
      </c>
      <c r="BS549" s="10">
        <v>2E-3</v>
      </c>
      <c r="BT549" s="10">
        <v>11.326000000000001</v>
      </c>
      <c r="BU549" s="10">
        <v>1.4039999999999999</v>
      </c>
      <c r="BV549" s="10">
        <v>0.25700000000000001</v>
      </c>
      <c r="BW549" s="10">
        <v>0.13500000000000001</v>
      </c>
      <c r="BX549" s="10">
        <v>1.7000000000000001E-2</v>
      </c>
      <c r="BY549" s="10">
        <v>0.01</v>
      </c>
      <c r="BZ549" s="10">
        <v>6.9000000000000006E-2</v>
      </c>
      <c r="CA549" s="10">
        <v>2.4E-2</v>
      </c>
      <c r="CB549" s="10" t="s">
        <v>121</v>
      </c>
      <c r="CC549" s="10">
        <v>12.366</v>
      </c>
      <c r="CD549" s="10">
        <v>0.112</v>
      </c>
      <c r="CE549" s="10">
        <v>1.2E-2</v>
      </c>
      <c r="CF549" s="10">
        <v>2E-3</v>
      </c>
      <c r="CG549" s="10">
        <v>1E-3</v>
      </c>
      <c r="CH549" s="10">
        <v>1.0999999999999999E-2</v>
      </c>
      <c r="CI549" s="10">
        <v>1E-3</v>
      </c>
      <c r="CJ549" s="10" t="s">
        <v>121</v>
      </c>
      <c r="CK549" s="10">
        <v>3.3330000000000002</v>
      </c>
      <c r="CL549" s="10" t="s">
        <v>121</v>
      </c>
      <c r="CM549" s="10">
        <v>2E-3</v>
      </c>
      <c r="CN549" s="10" t="s">
        <v>121</v>
      </c>
      <c r="CO549" s="10">
        <v>2E-3</v>
      </c>
      <c r="CP549" s="10">
        <v>0.69799999999999995</v>
      </c>
      <c r="CQ549" s="10">
        <v>0.123</v>
      </c>
      <c r="CR549" s="10" t="s">
        <v>121</v>
      </c>
      <c r="CS549" s="10">
        <v>2E-3</v>
      </c>
      <c r="CT549" s="10" t="s">
        <v>121</v>
      </c>
      <c r="CU549" s="10">
        <v>56.853000000000002</v>
      </c>
      <c r="CV549" s="10">
        <v>1.2999999999999999E-2</v>
      </c>
      <c r="CW549" s="10">
        <v>1E-3</v>
      </c>
      <c r="CX549" s="10">
        <v>9.9909999999999997</v>
      </c>
      <c r="CY549" s="10">
        <v>1.113</v>
      </c>
      <c r="CZ549" s="10" t="s">
        <v>121</v>
      </c>
      <c r="DA549" s="10">
        <v>2E-3</v>
      </c>
      <c r="DB549" s="10">
        <v>6.2E-2</v>
      </c>
      <c r="DC549" s="10">
        <v>1.7999999999999999E-2</v>
      </c>
      <c r="DD549" s="10" t="s">
        <v>121</v>
      </c>
      <c r="DE549" s="10">
        <v>5.0000000000000001E-3</v>
      </c>
      <c r="DF549" s="10">
        <v>6.5000000000000002E-2</v>
      </c>
      <c r="DG549" s="10">
        <v>3.0000000000000001E-3</v>
      </c>
      <c r="DH549" s="10">
        <v>5.5E-2</v>
      </c>
      <c r="DI549" s="98">
        <v>2E-3</v>
      </c>
      <c r="DJ549" s="10" t="s">
        <v>121</v>
      </c>
      <c r="DK549" s="10">
        <v>2E-3</v>
      </c>
      <c r="DL549" s="61" t="str">
        <f t="shared" si="10"/>
        <v>DK I 15.02.2022</v>
      </c>
      <c r="DM549" s="10">
        <v>0.487983807413363</v>
      </c>
      <c r="DN549" s="10">
        <v>-3.39404748807585E-3</v>
      </c>
      <c r="DO549" s="10">
        <v>4.7143575486390697E-3</v>
      </c>
      <c r="DP549" s="10">
        <v>-4.0826101778010701E-2</v>
      </c>
      <c r="DQ549" s="10">
        <v>0.28599915635541501</v>
      </c>
      <c r="DR549" s="10">
        <v>0.18427314729664299</v>
      </c>
      <c r="DS549" s="10">
        <v>1.06775175028113E-2</v>
      </c>
      <c r="DT549" s="10">
        <v>2.6962418148470697E-4</v>
      </c>
      <c r="DU549" s="10">
        <v>1.46060646811976E-2</v>
      </c>
      <c r="DV549" s="10">
        <v>0.32959595578344603</v>
      </c>
      <c r="DW549" s="10">
        <v>3.0280064854584201E-2</v>
      </c>
      <c r="DX549" s="10">
        <v>1.9367435277920401E-2</v>
      </c>
      <c r="DY549" s="10">
        <v>0.24313968736679401</v>
      </c>
      <c r="DZ549" s="10">
        <v>144.14373092551199</v>
      </c>
      <c r="EA549" s="10">
        <v>188.355449257038</v>
      </c>
      <c r="EB549" s="10">
        <v>0.26135092280843902</v>
      </c>
    </row>
    <row r="550" spans="1:132">
      <c r="A550" s="11">
        <v>44607</v>
      </c>
      <c r="B550" s="64"/>
      <c r="C550" s="25" t="s">
        <v>727</v>
      </c>
      <c r="H550" s="3" t="e">
        <f>((F550)/(E550/100))</f>
        <v>#DIV/0!</v>
      </c>
      <c r="I550" s="4" t="e">
        <f>E550/F550</f>
        <v>#DIV/0!</v>
      </c>
      <c r="J550" s="4" t="e">
        <f>100/G550</f>
        <v>#DIV/0!</v>
      </c>
      <c r="N550" s="37" t="e">
        <f>M550/(K550/100)</f>
        <v>#DIV/0!</v>
      </c>
      <c r="O550" s="37" t="e">
        <f>N550/J550</f>
        <v>#DIV/0!</v>
      </c>
      <c r="P550" s="5" t="e">
        <f>M550/(L550/100)</f>
        <v>#DIV/0!</v>
      </c>
      <c r="Q550" s="5" t="e">
        <f>P550*I550</f>
        <v>#DIV/0!</v>
      </c>
      <c r="U550" s="15" t="e">
        <f>100-(T550-R550)/S550*100</f>
        <v>#DIV/0!</v>
      </c>
      <c r="AB550" s="14" t="e">
        <f>((AE550-AC550)*(1000/AD550))*1000</f>
        <v>#DIV/0!</v>
      </c>
      <c r="AF550" s="7" t="e">
        <f>#REF!*0.8</f>
        <v>#REF!</v>
      </c>
      <c r="AH550" s="8" t="e">
        <f>((AG550)*(H550/100))</f>
        <v>#DIV/0!</v>
      </c>
      <c r="AI550" s="7" t="e">
        <f>AG550/AH550</f>
        <v>#DIV/0!</v>
      </c>
      <c r="AO550" s="20" t="s">
        <v>1269</v>
      </c>
      <c r="DI550" s="99"/>
      <c r="DL550" s="61" t="str">
        <f t="shared" si="10"/>
        <v>VNE 1855</v>
      </c>
    </row>
    <row r="551" spans="1:132">
      <c r="A551" s="11">
        <v>44607</v>
      </c>
      <c r="B551" s="64" t="s">
        <v>1270</v>
      </c>
      <c r="C551" s="25" t="s">
        <v>745</v>
      </c>
      <c r="H551" s="3" t="e">
        <f>((F551)/(E551/100))</f>
        <v>#DIV/0!</v>
      </c>
      <c r="I551" s="4" t="e">
        <f>E551/F551</f>
        <v>#DIV/0!</v>
      </c>
      <c r="J551" s="4" t="e">
        <f>100/G551</f>
        <v>#DIV/0!</v>
      </c>
      <c r="N551" s="37" t="e">
        <f>M551/(K551/100)</f>
        <v>#DIV/0!</v>
      </c>
      <c r="O551" s="37" t="e">
        <f>N551/J551</f>
        <v>#DIV/0!</v>
      </c>
      <c r="P551" s="5" t="e">
        <f>M551/(L551/100)</f>
        <v>#DIV/0!</v>
      </c>
      <c r="Q551" s="5" t="e">
        <f>P551*I551</f>
        <v>#DIV/0!</v>
      </c>
      <c r="U551" s="15" t="e">
        <f>100-(T551-R551)/S551*100</f>
        <v>#DIV/0!</v>
      </c>
      <c r="Z551" s="21">
        <v>761</v>
      </c>
      <c r="AB551" s="14" t="e">
        <f>((AE551-AC551)*(1000/AD551))*1000</f>
        <v>#DIV/0!</v>
      </c>
      <c r="AF551" s="7" t="e">
        <f>#REF!*0.8</f>
        <v>#REF!</v>
      </c>
      <c r="AH551" s="8" t="e">
        <f>((AG551)*(H551/100))</f>
        <v>#DIV/0!</v>
      </c>
      <c r="AI551" s="7" t="e">
        <f>AG551/AH551</f>
        <v>#DIV/0!</v>
      </c>
      <c r="AO551" s="20" t="s">
        <v>745</v>
      </c>
      <c r="AP551" s="10">
        <v>0.189</v>
      </c>
      <c r="AQ551" s="10">
        <v>3.0000000000000001E-3</v>
      </c>
      <c r="AR551" s="10" t="s">
        <v>121</v>
      </c>
      <c r="AS551" s="10">
        <v>5.0000000000000001E-3</v>
      </c>
      <c r="AT551" s="10">
        <v>8.6999999999999994E-2</v>
      </c>
      <c r="AU551" s="10">
        <v>3.0000000000000001E-3</v>
      </c>
      <c r="AV551" s="10">
        <v>7.1999999999999995E-2</v>
      </c>
      <c r="AW551" s="10">
        <v>3.0000000000000001E-3</v>
      </c>
      <c r="AX551" s="10">
        <v>1.6E-2</v>
      </c>
      <c r="AY551" s="10">
        <v>1E-3</v>
      </c>
      <c r="AZ551" s="10">
        <v>1.4E-2</v>
      </c>
      <c r="BA551" s="10">
        <v>2E-3</v>
      </c>
      <c r="BB551" s="10">
        <v>4.3999999999999997E-2</v>
      </c>
      <c r="BC551" s="10">
        <v>2E-3</v>
      </c>
      <c r="BD551" s="10">
        <v>0.27100000000000002</v>
      </c>
      <c r="BE551" s="10">
        <v>8.0000000000000002E-3</v>
      </c>
      <c r="BF551" s="10" t="s">
        <v>121</v>
      </c>
      <c r="BG551" s="10">
        <v>1.2999999999999999E-2</v>
      </c>
      <c r="BH551" s="10" t="s">
        <v>121</v>
      </c>
      <c r="BI551" s="10">
        <v>3.2320000000000002</v>
      </c>
      <c r="BJ551" s="10" t="s">
        <v>121</v>
      </c>
      <c r="BK551" s="10">
        <v>3.0000000000000001E-3</v>
      </c>
      <c r="BL551" s="10" t="s">
        <v>121</v>
      </c>
      <c r="BM551" s="10">
        <v>2E-3</v>
      </c>
      <c r="BN551" s="10">
        <v>7.9000000000000001E-2</v>
      </c>
      <c r="BO551" s="10">
        <v>7.0000000000000001E-3</v>
      </c>
      <c r="BP551" s="10">
        <v>59.982999999999997</v>
      </c>
      <c r="BQ551" s="10">
        <v>0.152</v>
      </c>
      <c r="BR551" s="10">
        <v>5.0000000000000001E-3</v>
      </c>
      <c r="BS551" s="10">
        <v>1E-3</v>
      </c>
      <c r="BT551" s="10">
        <v>17.120999999999999</v>
      </c>
      <c r="BU551" s="10">
        <v>0.20699999999999999</v>
      </c>
      <c r="BV551" s="10">
        <v>15.67</v>
      </c>
      <c r="BW551" s="10">
        <v>0.35199999999999998</v>
      </c>
      <c r="BX551" s="10" t="s">
        <v>121</v>
      </c>
      <c r="BY551" s="10">
        <v>4.0000000000000001E-3</v>
      </c>
      <c r="BZ551" s="10">
        <v>3.306</v>
      </c>
      <c r="CA551" s="10">
        <v>5.8999999999999997E-2</v>
      </c>
      <c r="CB551" s="10" t="s">
        <v>121</v>
      </c>
      <c r="CC551" s="10">
        <v>30.808</v>
      </c>
      <c r="CD551" s="10">
        <v>2.1999999999999999E-2</v>
      </c>
      <c r="CE551" s="10">
        <v>5.0000000000000001E-3</v>
      </c>
      <c r="CF551" s="10">
        <v>3.0000000000000001E-3</v>
      </c>
      <c r="CG551" s="10">
        <v>1E-3</v>
      </c>
      <c r="CH551" s="10" t="s">
        <v>121</v>
      </c>
      <c r="CI551" s="10">
        <v>2E-3</v>
      </c>
      <c r="CJ551" s="10" t="s">
        <v>121</v>
      </c>
      <c r="CK551" s="10">
        <v>0.17599999999999999</v>
      </c>
      <c r="CL551" s="10" t="s">
        <v>121</v>
      </c>
      <c r="CM551" s="10">
        <v>2E-3</v>
      </c>
      <c r="CN551" s="10">
        <v>5.0000000000000001E-3</v>
      </c>
      <c r="CO551" s="10">
        <v>1E-3</v>
      </c>
      <c r="CP551" s="10">
        <v>1.327</v>
      </c>
      <c r="CQ551" s="10">
        <v>6.2E-2</v>
      </c>
      <c r="CR551" s="10" t="s">
        <v>121</v>
      </c>
      <c r="CS551" s="10">
        <v>2E-3</v>
      </c>
      <c r="CT551" s="10">
        <v>0.59799999999999998</v>
      </c>
      <c r="CU551" s="10">
        <v>0.30599999999999999</v>
      </c>
      <c r="CV551" s="10">
        <v>1.0999999999999999E-2</v>
      </c>
      <c r="CW551" s="10">
        <v>1E-3</v>
      </c>
      <c r="CX551" s="10">
        <v>5.2999999999999999E-2</v>
      </c>
      <c r="CY551" s="10">
        <v>8.0000000000000002E-3</v>
      </c>
      <c r="CZ551" s="10" t="s">
        <v>121</v>
      </c>
      <c r="DA551" s="10">
        <v>2E-3</v>
      </c>
      <c r="DB551" s="10" t="s">
        <v>121</v>
      </c>
      <c r="DC551" s="10">
        <v>3.0000000000000001E-3</v>
      </c>
      <c r="DD551" s="10">
        <v>3.7999999999999999E-2</v>
      </c>
      <c r="DE551" s="10">
        <v>7.0000000000000001E-3</v>
      </c>
      <c r="DF551" s="10">
        <v>0.96499999999999997</v>
      </c>
      <c r="DG551" s="10">
        <v>1.0999999999999999E-2</v>
      </c>
      <c r="DH551" s="10">
        <v>3.0000000000000001E-3</v>
      </c>
      <c r="DI551" s="98">
        <v>1E-3</v>
      </c>
      <c r="DJ551" s="10">
        <v>0.104</v>
      </c>
      <c r="DK551" s="10">
        <v>1E-3</v>
      </c>
      <c r="DL551" s="61" t="str">
        <f>AO555</f>
        <v>UTV 15.02.2022</v>
      </c>
    </row>
    <row r="552" spans="1:132">
      <c r="A552" s="11">
        <v>44607</v>
      </c>
      <c r="B552" s="64">
        <v>2562</v>
      </c>
      <c r="C552" s="25" t="s">
        <v>125</v>
      </c>
      <c r="D552" s="21">
        <v>30</v>
      </c>
      <c r="E552" s="2">
        <v>100</v>
      </c>
      <c r="F552" s="2">
        <v>70</v>
      </c>
      <c r="H552" s="3">
        <f>((F552)/(E552/100))</f>
        <v>70</v>
      </c>
      <c r="I552" s="4">
        <f>E552/F552</f>
        <v>1.4285714285714286</v>
      </c>
      <c r="J552" s="4" t="e">
        <f>100/G552</f>
        <v>#DIV/0!</v>
      </c>
      <c r="N552" s="37" t="e">
        <f>M552/(K552/100)</f>
        <v>#DIV/0!</v>
      </c>
      <c r="O552" s="37" t="e">
        <f>N552/J552</f>
        <v>#DIV/0!</v>
      </c>
      <c r="P552" s="5" t="e">
        <f>M552/(L552/100)</f>
        <v>#DIV/0!</v>
      </c>
      <c r="Q552" s="5" t="e">
        <f>P552*I552</f>
        <v>#DIV/0!</v>
      </c>
      <c r="U552" s="15" t="e">
        <f>100-(T552-R552)/S552*100</f>
        <v>#DIV/0!</v>
      </c>
      <c r="V552" s="21">
        <v>2.16</v>
      </c>
      <c r="X552" s="2">
        <v>11.18</v>
      </c>
      <c r="Y552" s="2">
        <v>8.4499999999999993</v>
      </c>
      <c r="Z552" s="21">
        <v>2307</v>
      </c>
      <c r="AB552" s="14" t="e">
        <f>((AE552-AC552)*(1000/AD552))*1000</f>
        <v>#DIV/0!</v>
      </c>
      <c r="AF552" s="7" t="e">
        <f>#REF!*0.8</f>
        <v>#REF!</v>
      </c>
      <c r="AG552" s="2">
        <v>133</v>
      </c>
      <c r="AH552" s="8">
        <f>((AG552)*(H552/100))</f>
        <v>93.1</v>
      </c>
      <c r="AI552" s="7">
        <f>AG552/AH552</f>
        <v>1.4285714285714286</v>
      </c>
      <c r="AJ552" s="6">
        <v>50.84</v>
      </c>
      <c r="AK552" s="2">
        <v>0.57899999999999996</v>
      </c>
      <c r="AO552" s="20" t="s">
        <v>1271</v>
      </c>
      <c r="AP552" s="10">
        <v>0.13600000000000001</v>
      </c>
      <c r="AQ552" s="10">
        <v>3.0000000000000001E-3</v>
      </c>
      <c r="AR552" s="10">
        <v>5.0999999999999997E-2</v>
      </c>
      <c r="AS552" s="10">
        <v>3.0000000000000001E-3</v>
      </c>
      <c r="AT552" s="10">
        <v>8.0000000000000002E-3</v>
      </c>
      <c r="AU552" s="10">
        <v>2E-3</v>
      </c>
      <c r="AV552" s="10">
        <v>7.5999999999999998E-2</v>
      </c>
      <c r="AW552" s="10">
        <v>3.0000000000000001E-3</v>
      </c>
      <c r="AX552" s="10">
        <v>2E-3</v>
      </c>
      <c r="AY552" s="10">
        <v>1E-3</v>
      </c>
      <c r="AZ552" s="10">
        <v>4.4999999999999998E-2</v>
      </c>
      <c r="BA552" s="10">
        <v>3.0000000000000001E-3</v>
      </c>
      <c r="BB552" s="10">
        <v>0.28899999999999998</v>
      </c>
      <c r="BC552" s="10">
        <v>5.0000000000000001E-3</v>
      </c>
      <c r="BD552" s="10">
        <v>4.6150000000000002</v>
      </c>
      <c r="BE552" s="10">
        <v>4.1000000000000002E-2</v>
      </c>
      <c r="BF552" s="10" t="s">
        <v>121</v>
      </c>
      <c r="BG552" s="10">
        <v>5.0000000000000001E-3</v>
      </c>
      <c r="BH552" s="10">
        <v>5.27</v>
      </c>
      <c r="BI552" s="10">
        <v>1.788</v>
      </c>
      <c r="BJ552" s="10">
        <v>4.0000000000000001E-3</v>
      </c>
      <c r="BK552" s="10">
        <v>2E-3</v>
      </c>
      <c r="BL552" s="10" t="s">
        <v>121</v>
      </c>
      <c r="BM552" s="10">
        <v>2E-3</v>
      </c>
      <c r="BN552" s="10">
        <v>0.27900000000000003</v>
      </c>
      <c r="BO552" s="10">
        <v>8.9999999999999993E-3</v>
      </c>
      <c r="BP552" s="10">
        <v>57.77</v>
      </c>
      <c r="BQ552" s="10">
        <v>0.16700000000000001</v>
      </c>
      <c r="BR552" s="10">
        <v>5.0000000000000001E-3</v>
      </c>
      <c r="BS552" s="10">
        <v>1E-3</v>
      </c>
      <c r="BT552" s="10">
        <v>15.035</v>
      </c>
      <c r="BU552" s="10">
        <v>0.157</v>
      </c>
      <c r="BV552" s="10">
        <v>1.819</v>
      </c>
      <c r="BW552" s="10">
        <v>3.5999999999999997E-2</v>
      </c>
      <c r="BX552" s="10">
        <v>1.0999999999999999E-2</v>
      </c>
      <c r="BY552" s="10">
        <v>7.0000000000000001E-3</v>
      </c>
      <c r="BZ552" s="10">
        <v>0.80800000000000005</v>
      </c>
      <c r="CA552" s="10">
        <v>3.1E-2</v>
      </c>
      <c r="CB552" s="10" t="s">
        <v>121</v>
      </c>
      <c r="CC552" s="10">
        <v>16.41</v>
      </c>
      <c r="CD552" s="10">
        <v>0.189</v>
      </c>
      <c r="CE552" s="10">
        <v>8.0000000000000002E-3</v>
      </c>
      <c r="CF552" s="10">
        <v>2E-3</v>
      </c>
      <c r="CG552" s="10">
        <v>1E-3</v>
      </c>
      <c r="CH552" s="10" t="s">
        <v>121</v>
      </c>
      <c r="CI552" s="10">
        <v>2E-3</v>
      </c>
      <c r="CJ552" s="10">
        <v>0.55500000000000005</v>
      </c>
      <c r="CK552" s="10">
        <v>9.1999999999999998E-2</v>
      </c>
      <c r="CL552" s="10" t="s">
        <v>121</v>
      </c>
      <c r="CM552" s="10">
        <v>2E-3</v>
      </c>
      <c r="CN552" s="10">
        <v>3.0000000000000001E-3</v>
      </c>
      <c r="CO552" s="10">
        <v>1E-3</v>
      </c>
      <c r="CP552" s="10">
        <v>2.218</v>
      </c>
      <c r="CQ552" s="10">
        <v>5.1999999999999998E-2</v>
      </c>
      <c r="CR552" s="10" t="s">
        <v>121</v>
      </c>
      <c r="CS552" s="10">
        <v>2E-3</v>
      </c>
      <c r="CT552" s="10">
        <v>9.2149999999999999</v>
      </c>
      <c r="CU552" s="10">
        <v>0.37</v>
      </c>
      <c r="CV552" s="10">
        <v>0.03</v>
      </c>
      <c r="CW552" s="10">
        <v>1E-3</v>
      </c>
      <c r="CX552" s="10">
        <v>0.66800000000000004</v>
      </c>
      <c r="CY552" s="10">
        <v>1.7999999999999999E-2</v>
      </c>
      <c r="CZ552" s="10" t="s">
        <v>121</v>
      </c>
      <c r="DA552" s="10">
        <v>2E-3</v>
      </c>
      <c r="DB552" s="10">
        <v>1.7000000000000001E-2</v>
      </c>
      <c r="DC552" s="10">
        <v>6.0000000000000001E-3</v>
      </c>
      <c r="DD552" s="10" t="s">
        <v>121</v>
      </c>
      <c r="DE552" s="10">
        <v>0.01</v>
      </c>
      <c r="DF552" s="10">
        <v>0.84499999999999997</v>
      </c>
      <c r="DG552" s="10">
        <v>0.01</v>
      </c>
      <c r="DH552" s="10">
        <v>2.1000000000000001E-2</v>
      </c>
      <c r="DI552" s="98">
        <v>1E-3</v>
      </c>
      <c r="DJ552" s="10">
        <v>7.0000000000000001E-3</v>
      </c>
      <c r="DK552" s="10">
        <v>1E-3</v>
      </c>
      <c r="DL552" s="61" t="str">
        <f>AO556</f>
        <v>DK III W1 15.02.2022</v>
      </c>
      <c r="DM552" s="10">
        <v>0.168846302507974</v>
      </c>
      <c r="DN552" s="10">
        <v>-2.5972737583308099E-2</v>
      </c>
      <c r="DO552" s="10">
        <v>5.5415960550236003E-2</v>
      </c>
      <c r="DP552" s="10">
        <v>-8.8112309069868305E-2</v>
      </c>
      <c r="DQ552" s="10">
        <v>1.09169422950087</v>
      </c>
      <c r="DR552" s="10">
        <v>0.22285444302207399</v>
      </c>
      <c r="DS552" s="10">
        <v>1.3907029142236901E-2</v>
      </c>
      <c r="DT552" s="10">
        <v>1.37179770151444E-3</v>
      </c>
      <c r="DU552" s="10">
        <v>2.9871553951437001E-2</v>
      </c>
      <c r="DV552" s="10">
        <v>0.15274767280671001</v>
      </c>
      <c r="DW552" s="10">
        <v>-6.5846031385715598E-2</v>
      </c>
      <c r="DX552" s="10">
        <v>6.7191281141555301E-3</v>
      </c>
      <c r="DY552" s="10">
        <v>0.32135743207929801</v>
      </c>
      <c r="DZ552" s="10">
        <v>359.89036286885801</v>
      </c>
      <c r="EA552" s="10">
        <v>631.06751350690604</v>
      </c>
      <c r="EB552" s="10">
        <v>0.90295827715227905</v>
      </c>
    </row>
    <row r="553" spans="1:132">
      <c r="A553" s="11">
        <v>44607</v>
      </c>
      <c r="B553" s="64"/>
      <c r="C553" s="25" t="s">
        <v>744</v>
      </c>
      <c r="D553" s="21">
        <v>19</v>
      </c>
      <c r="E553" s="2">
        <v>100</v>
      </c>
      <c r="F553" s="2">
        <v>81</v>
      </c>
      <c r="H553" s="3">
        <f>((F553)/(E553/100))</f>
        <v>81</v>
      </c>
      <c r="I553" s="4">
        <f>E553/F553</f>
        <v>1.2345679012345678</v>
      </c>
      <c r="J553" s="4" t="e">
        <f>100/G553</f>
        <v>#DIV/0!</v>
      </c>
      <c r="N553" s="37" t="e">
        <f>M553/(K553/100)</f>
        <v>#DIV/0!</v>
      </c>
      <c r="O553" s="37" t="e">
        <f>N553/J553</f>
        <v>#DIV/0!</v>
      </c>
      <c r="P553" s="5" t="e">
        <f>M553/(L553/100)</f>
        <v>#DIV/0!</v>
      </c>
      <c r="Q553" s="5" t="e">
        <f>P553*I553</f>
        <v>#DIV/0!</v>
      </c>
      <c r="U553" s="15" t="e">
        <f>100-(T553-R553)/S553*100</f>
        <v>#DIV/0!</v>
      </c>
      <c r="V553" s="21">
        <v>3.3</v>
      </c>
      <c r="X553" s="2">
        <v>12.05</v>
      </c>
      <c r="Y553" s="2">
        <v>7.75</v>
      </c>
      <c r="Z553" s="21">
        <v>0</v>
      </c>
      <c r="AB553" s="14">
        <f>((AE553-AC553)*(1000/AD553))*1000</f>
        <v>2499.9835093435445</v>
      </c>
      <c r="AC553" s="21">
        <v>86.799000000000007</v>
      </c>
      <c r="AD553" s="21">
        <v>151.601</v>
      </c>
      <c r="AE553" s="21">
        <v>87.177999999999997</v>
      </c>
      <c r="AF553" s="7" t="e">
        <f>#REF!*0.8</f>
        <v>#REF!</v>
      </c>
      <c r="AG553" s="2">
        <v>122</v>
      </c>
      <c r="AH553" s="8">
        <f>((AG553)*(H553/100))</f>
        <v>98.820000000000007</v>
      </c>
      <c r="AI553" s="7">
        <f>AG553/AH553</f>
        <v>1.2345679012345678</v>
      </c>
      <c r="AJ553" s="6">
        <v>18.399999999999999</v>
      </c>
      <c r="AK553" s="2">
        <v>0.28599999999999998</v>
      </c>
      <c r="AO553" s="20" t="s">
        <v>1272</v>
      </c>
      <c r="AP553" s="10">
        <v>6.5000000000000002E-2</v>
      </c>
      <c r="AQ553" s="10">
        <v>2E-3</v>
      </c>
      <c r="AR553" s="10">
        <v>3.9E-2</v>
      </c>
      <c r="AS553" s="10">
        <v>3.0000000000000001E-3</v>
      </c>
      <c r="AT553" s="10">
        <v>6.0000000000000001E-3</v>
      </c>
      <c r="AU553" s="10">
        <v>2E-3</v>
      </c>
      <c r="AV553" s="10">
        <v>2.8000000000000001E-2</v>
      </c>
      <c r="AW553" s="10">
        <v>2E-3</v>
      </c>
      <c r="AX553" s="10" t="s">
        <v>121</v>
      </c>
      <c r="AY553" s="10">
        <v>2E-3</v>
      </c>
      <c r="AZ553" s="10">
        <v>3.5000000000000003E-2</v>
      </c>
      <c r="BA553" s="10">
        <v>3.0000000000000001E-3</v>
      </c>
      <c r="BB553" s="10">
        <v>0.11</v>
      </c>
      <c r="BC553" s="10">
        <v>3.0000000000000001E-3</v>
      </c>
      <c r="BD553" s="10">
        <v>5.6150000000000002</v>
      </c>
      <c r="BE553" s="10">
        <v>4.4999999999999998E-2</v>
      </c>
      <c r="BF553" s="10" t="s">
        <v>121</v>
      </c>
      <c r="BG553" s="10">
        <v>3.0000000000000001E-3</v>
      </c>
      <c r="BH553" s="10">
        <v>2.141</v>
      </c>
      <c r="BI553" s="10">
        <v>0.85199999999999998</v>
      </c>
      <c r="BJ553" s="10" t="s">
        <v>121</v>
      </c>
      <c r="BK553" s="10">
        <v>2E-3</v>
      </c>
      <c r="BL553" s="10" t="s">
        <v>121</v>
      </c>
      <c r="BM553" s="10">
        <v>2E-3</v>
      </c>
      <c r="BN553" s="10">
        <v>2.1560000000000001</v>
      </c>
      <c r="BO553" s="10">
        <v>3.2000000000000001E-2</v>
      </c>
      <c r="BP553" s="10">
        <v>65.283000000000001</v>
      </c>
      <c r="BQ553" s="10">
        <v>0.158</v>
      </c>
      <c r="BR553" s="10">
        <v>3.0000000000000001E-3</v>
      </c>
      <c r="BS553" s="10">
        <v>1E-3</v>
      </c>
      <c r="BT553" s="10">
        <v>10.945</v>
      </c>
      <c r="BU553" s="10">
        <v>0.13</v>
      </c>
      <c r="BV553" s="10">
        <v>0.65100000000000002</v>
      </c>
      <c r="BW553" s="10">
        <v>0.02</v>
      </c>
      <c r="BX553" s="10" t="s">
        <v>121</v>
      </c>
      <c r="BY553" s="10">
        <v>1.7000000000000001E-2</v>
      </c>
      <c r="BZ553" s="10">
        <v>0.52600000000000002</v>
      </c>
      <c r="CA553" s="10">
        <v>2.8000000000000001E-2</v>
      </c>
      <c r="CB553" s="10" t="s">
        <v>121</v>
      </c>
      <c r="CC553" s="10">
        <v>10.568</v>
      </c>
      <c r="CD553" s="10">
        <v>0.17799999999999999</v>
      </c>
      <c r="CE553" s="10">
        <v>8.0000000000000002E-3</v>
      </c>
      <c r="CF553" s="10">
        <v>2E-3</v>
      </c>
      <c r="CG553" s="10">
        <v>1E-3</v>
      </c>
      <c r="CH553" s="10">
        <v>2E-3</v>
      </c>
      <c r="CI553" s="10">
        <v>1E-3</v>
      </c>
      <c r="CJ553" s="10">
        <v>1.6839999999999999</v>
      </c>
      <c r="CK553" s="10">
        <v>0.1</v>
      </c>
      <c r="CL553" s="10" t="s">
        <v>121</v>
      </c>
      <c r="CM553" s="10">
        <v>2E-3</v>
      </c>
      <c r="CN553" s="10">
        <v>2E-3</v>
      </c>
      <c r="CO553" s="10">
        <v>1E-3</v>
      </c>
      <c r="CP553" s="10">
        <v>2.3319999999999999</v>
      </c>
      <c r="CQ553" s="10">
        <v>4.8000000000000001E-2</v>
      </c>
      <c r="CR553" s="10" t="s">
        <v>121</v>
      </c>
      <c r="CS553" s="10">
        <v>2E-3</v>
      </c>
      <c r="CT553" s="10">
        <v>5.2389999999999999</v>
      </c>
      <c r="CU553" s="10">
        <v>0.28100000000000003</v>
      </c>
      <c r="CV553" s="10">
        <v>4.3999999999999997E-2</v>
      </c>
      <c r="CW553" s="10">
        <v>1E-3</v>
      </c>
      <c r="CX553" s="10">
        <v>1.9490000000000001</v>
      </c>
      <c r="CY553" s="10">
        <v>3.3000000000000002E-2</v>
      </c>
      <c r="CZ553" s="10" t="s">
        <v>121</v>
      </c>
      <c r="DA553" s="10">
        <v>2E-3</v>
      </c>
      <c r="DB553" s="10">
        <v>2.4E-2</v>
      </c>
      <c r="DC553" s="10">
        <v>1.0999999999999999E-2</v>
      </c>
      <c r="DD553" s="10" t="s">
        <v>121</v>
      </c>
      <c r="DE553" s="10">
        <v>1.2E-2</v>
      </c>
      <c r="DF553" s="10">
        <v>0.92300000000000004</v>
      </c>
      <c r="DG553" s="10">
        <v>0.01</v>
      </c>
      <c r="DH553" s="10">
        <v>0.01</v>
      </c>
      <c r="DI553" s="98">
        <v>1E-3</v>
      </c>
      <c r="DJ553" s="10">
        <v>3.0000000000000001E-3</v>
      </c>
      <c r="DK553" s="10">
        <v>1E-3</v>
      </c>
      <c r="DL553" s="61" t="str">
        <f>AO557</f>
        <v>DK II 15.02.2022</v>
      </c>
      <c r="DM553" s="10">
        <v>0.119722056022897</v>
      </c>
      <c r="DN553" s="10">
        <v>-1.4049520276214599E-2</v>
      </c>
      <c r="DO553" s="10">
        <v>4.2738291703207096E-3</v>
      </c>
      <c r="DP553" s="10">
        <v>-2.6242040717703401E-2</v>
      </c>
      <c r="DQ553" s="10">
        <v>0.37875693829902102</v>
      </c>
      <c r="DR553" s="10">
        <v>4.0500888116928903E-2</v>
      </c>
      <c r="DS553" s="10">
        <v>-2.04781844528883E-2</v>
      </c>
      <c r="DT553" s="10">
        <v>-6.28596730276545E-4</v>
      </c>
      <c r="DU553" s="10">
        <v>3.3272075680203499E-3</v>
      </c>
      <c r="DV553" s="10">
        <v>5.1468027625712398E-2</v>
      </c>
      <c r="DW553" s="10">
        <v>0.12535594802976299</v>
      </c>
      <c r="DX553" s="10">
        <v>0.18734909351378801</v>
      </c>
      <c r="DY553" s="10">
        <v>0.191026441419894</v>
      </c>
      <c r="DZ553" s="10">
        <v>147.79205136435999</v>
      </c>
      <c r="EA553" s="10">
        <v>213.838731336438</v>
      </c>
      <c r="EB553" s="10">
        <v>0.152071042052249</v>
      </c>
    </row>
    <row r="554" spans="1:132">
      <c r="A554" s="11">
        <v>44607</v>
      </c>
      <c r="B554" s="64" t="s">
        <v>84</v>
      </c>
      <c r="C554" s="25" t="s">
        <v>740</v>
      </c>
      <c r="H554" s="3" t="e">
        <f>((F554)/(E554/100))</f>
        <v>#DIV/0!</v>
      </c>
      <c r="I554" s="4" t="e">
        <f>E554/F554</f>
        <v>#DIV/0!</v>
      </c>
      <c r="J554" s="4" t="e">
        <f>100/G554</f>
        <v>#DIV/0!</v>
      </c>
      <c r="N554" s="37" t="e">
        <f>M554/(K554/100)</f>
        <v>#DIV/0!</v>
      </c>
      <c r="O554" s="37" t="e">
        <f>N554/J554</f>
        <v>#DIV/0!</v>
      </c>
      <c r="P554" s="5" t="e">
        <f>M554/(L554/100)</f>
        <v>#DIV/0!</v>
      </c>
      <c r="Q554" s="5" t="e">
        <f>P554*I554</f>
        <v>#DIV/0!</v>
      </c>
      <c r="U554" s="15" t="e">
        <f>100-(T554-R554)/S554*100</f>
        <v>#DIV/0!</v>
      </c>
      <c r="Z554" s="21">
        <v>3113</v>
      </c>
      <c r="AB554" s="14" t="e">
        <f>((AE554-AC554)*(1000/AD554))*1000</f>
        <v>#DIV/0!</v>
      </c>
      <c r="AF554" s="7" t="e">
        <f>#REF!*0.8</f>
        <v>#REF!</v>
      </c>
      <c r="AH554" s="8" t="e">
        <f>((AG554)*(H554/100))</f>
        <v>#DIV/0!</v>
      </c>
      <c r="AI554" s="7" t="e">
        <f>AG554/AH554</f>
        <v>#DIV/0!</v>
      </c>
      <c r="AO554" s="20" t="s">
        <v>740</v>
      </c>
      <c r="AP554" s="10">
        <v>2.7E-2</v>
      </c>
      <c r="AQ554" s="10">
        <v>1E-3</v>
      </c>
      <c r="AR554" s="10">
        <v>3.3000000000000002E-2</v>
      </c>
      <c r="AS554" s="10">
        <v>3.0000000000000001E-3</v>
      </c>
      <c r="AT554" s="10">
        <v>1.7000000000000001E-2</v>
      </c>
      <c r="AU554" s="10">
        <v>3.0000000000000001E-3</v>
      </c>
      <c r="AV554" s="10">
        <v>0.03</v>
      </c>
      <c r="AW554" s="10">
        <v>2E-3</v>
      </c>
      <c r="AX554" s="10" t="s">
        <v>121</v>
      </c>
      <c r="AY554" s="10">
        <v>2E-3</v>
      </c>
      <c r="AZ554" s="10">
        <v>7.5999999999999998E-2</v>
      </c>
      <c r="BA554" s="10">
        <v>4.0000000000000001E-3</v>
      </c>
      <c r="BB554" s="10">
        <v>6.3E-2</v>
      </c>
      <c r="BC554" s="10">
        <v>3.0000000000000001E-3</v>
      </c>
      <c r="BD554" s="10">
        <v>0.55400000000000005</v>
      </c>
      <c r="BE554" s="10">
        <v>1.2E-2</v>
      </c>
      <c r="BF554" s="10" t="s">
        <v>121</v>
      </c>
      <c r="BG554" s="10">
        <v>5.0000000000000001E-3</v>
      </c>
      <c r="BH554" s="10" t="s">
        <v>121</v>
      </c>
      <c r="BI554" s="10">
        <v>3.6030000000000002</v>
      </c>
      <c r="BJ554" s="10" t="s">
        <v>121</v>
      </c>
      <c r="BK554" s="10">
        <v>2E-3</v>
      </c>
      <c r="BL554" s="10" t="s">
        <v>121</v>
      </c>
      <c r="BM554" s="10">
        <v>2E-3</v>
      </c>
      <c r="BN554" s="10">
        <v>5.6000000000000001E-2</v>
      </c>
      <c r="BO554" s="10">
        <v>8.0000000000000002E-3</v>
      </c>
      <c r="BP554" s="10">
        <v>46.673000000000002</v>
      </c>
      <c r="BQ554" s="10">
        <v>0.20399999999999999</v>
      </c>
      <c r="BR554" s="10" t="s">
        <v>121</v>
      </c>
      <c r="BS554" s="10">
        <v>2E-3</v>
      </c>
      <c r="BT554" s="10">
        <v>37.36</v>
      </c>
      <c r="BU554" s="10">
        <v>0.67</v>
      </c>
      <c r="BV554" s="10">
        <v>10.388999999999999</v>
      </c>
      <c r="BW554" s="10">
        <v>0.32700000000000001</v>
      </c>
      <c r="BX554" s="10" t="s">
        <v>121</v>
      </c>
      <c r="BY554" s="10">
        <v>6.0000000000000001E-3</v>
      </c>
      <c r="BZ554" s="10">
        <v>0.47499999999999998</v>
      </c>
      <c r="CA554" s="10">
        <v>3.3000000000000002E-2</v>
      </c>
      <c r="CB554" s="10" t="s">
        <v>121</v>
      </c>
      <c r="CC554" s="10">
        <v>31.216999999999999</v>
      </c>
      <c r="CD554" s="10">
        <v>0.02</v>
      </c>
      <c r="CE554" s="10">
        <v>5.0000000000000001E-3</v>
      </c>
      <c r="CF554" s="10" t="s">
        <v>121</v>
      </c>
      <c r="CG554" s="10">
        <v>2E-3</v>
      </c>
      <c r="CH554" s="10" t="s">
        <v>121</v>
      </c>
      <c r="CI554" s="10">
        <v>2E-3</v>
      </c>
      <c r="CJ554" s="10" t="s">
        <v>121</v>
      </c>
      <c r="CK554" s="10">
        <v>0.17399999999999999</v>
      </c>
      <c r="CL554" s="10" t="s">
        <v>121</v>
      </c>
      <c r="CM554" s="10">
        <v>2E-3</v>
      </c>
      <c r="CN554" s="10">
        <v>2E-3</v>
      </c>
      <c r="CO554" s="10">
        <v>1E-3</v>
      </c>
      <c r="CP554" s="10">
        <v>1.008</v>
      </c>
      <c r="CQ554" s="10">
        <v>5.8999999999999997E-2</v>
      </c>
      <c r="CR554" s="10" t="s">
        <v>121</v>
      </c>
      <c r="CS554" s="10">
        <v>2E-3</v>
      </c>
      <c r="CT554" s="10">
        <v>2.484</v>
      </c>
      <c r="CU554" s="10">
        <v>0.35299999999999998</v>
      </c>
      <c r="CV554" s="10">
        <v>3.9E-2</v>
      </c>
      <c r="CW554" s="10">
        <v>1E-3</v>
      </c>
      <c r="CX554" s="10">
        <v>0.41499999999999998</v>
      </c>
      <c r="CY554" s="10">
        <v>2.1000000000000001E-2</v>
      </c>
      <c r="CZ554" s="10" t="s">
        <v>121</v>
      </c>
      <c r="DA554" s="10">
        <v>2E-3</v>
      </c>
      <c r="DB554" s="10" t="s">
        <v>121</v>
      </c>
      <c r="DC554" s="10">
        <v>1.2E-2</v>
      </c>
      <c r="DD554" s="10">
        <v>1.4999999999999999E-2</v>
      </c>
      <c r="DE554" s="10">
        <v>5.0000000000000001E-3</v>
      </c>
      <c r="DF554" s="10">
        <v>0.19800000000000001</v>
      </c>
      <c r="DG554" s="10">
        <v>4.0000000000000001E-3</v>
      </c>
      <c r="DH554" s="10">
        <v>8.0000000000000002E-3</v>
      </c>
      <c r="DI554" s="98">
        <v>1E-3</v>
      </c>
      <c r="DJ554" s="10">
        <v>4.7E-2</v>
      </c>
      <c r="DK554" s="10">
        <v>1E-3</v>
      </c>
      <c r="DL554" s="61" t="str">
        <f t="shared" si="10"/>
        <v>ENE 1923 15.02.2022</v>
      </c>
    </row>
    <row r="555" spans="1:132">
      <c r="A555" s="11">
        <v>44607</v>
      </c>
      <c r="B555" s="64"/>
      <c r="C555" s="25" t="s">
        <v>117</v>
      </c>
      <c r="H555" s="3" t="e">
        <f>((F555)/(E555/100))</f>
        <v>#DIV/0!</v>
      </c>
      <c r="I555" s="4" t="e">
        <f>E555/F555</f>
        <v>#DIV/0!</v>
      </c>
      <c r="J555" s="4" t="e">
        <f>100/G555</f>
        <v>#DIV/0!</v>
      </c>
      <c r="N555" s="37" t="e">
        <f>M555/(K555/100)</f>
        <v>#DIV/0!</v>
      </c>
      <c r="O555" s="37" t="e">
        <f>N555/J555</f>
        <v>#DIV/0!</v>
      </c>
      <c r="P555" s="5" t="e">
        <f>M555/(L555/100)</f>
        <v>#DIV/0!</v>
      </c>
      <c r="Q555" s="5" t="e">
        <f>P555*I555</f>
        <v>#DIV/0!</v>
      </c>
      <c r="U555" s="15" t="e">
        <f>100-(T555-R555)/S555*100</f>
        <v>#DIV/0!</v>
      </c>
      <c r="AB555" s="14" t="e">
        <f>((AE555-AC555)*(1000/AD555))*1000</f>
        <v>#DIV/0!</v>
      </c>
      <c r="AF555" s="7" t="e">
        <f>#REF!*0.8</f>
        <v>#REF!</v>
      </c>
      <c r="AH555" s="8" t="e">
        <f>((AG555)*(H555/100))</f>
        <v>#DIV/0!</v>
      </c>
      <c r="AI555" s="7" t="e">
        <f>AG555/AH555</f>
        <v>#DIV/0!</v>
      </c>
      <c r="AO555" s="20" t="s">
        <v>1268</v>
      </c>
      <c r="AP555" s="10">
        <v>0.379</v>
      </c>
      <c r="AQ555" s="10">
        <v>5.0000000000000001E-3</v>
      </c>
      <c r="AR555" s="10" t="s">
        <v>121</v>
      </c>
      <c r="AS555" s="10">
        <v>4.0000000000000001E-3</v>
      </c>
      <c r="AT555" s="10">
        <v>7.1999999999999995E-2</v>
      </c>
      <c r="AU555" s="10">
        <v>4.0000000000000001E-3</v>
      </c>
      <c r="AV555" s="10">
        <v>7.9000000000000001E-2</v>
      </c>
      <c r="AW555" s="10">
        <v>3.0000000000000001E-3</v>
      </c>
      <c r="AX555" s="10">
        <v>2.4E-2</v>
      </c>
      <c r="AY555" s="10">
        <v>2E-3</v>
      </c>
      <c r="AZ555" s="10">
        <v>1.2E-2</v>
      </c>
      <c r="BA555" s="10">
        <v>2E-3</v>
      </c>
      <c r="BB555" s="10">
        <v>0.13100000000000001</v>
      </c>
      <c r="BC555" s="10">
        <v>3.0000000000000001E-3</v>
      </c>
      <c r="BD555" s="10">
        <v>0.34699999999999998</v>
      </c>
      <c r="BE555" s="10">
        <v>8.9999999999999993E-3</v>
      </c>
      <c r="BF555" s="10" t="s">
        <v>121</v>
      </c>
      <c r="BG555" s="10">
        <v>5.0000000000000001E-3</v>
      </c>
      <c r="BH555" s="10" t="s">
        <v>121</v>
      </c>
      <c r="BI555" s="10">
        <v>4.0049999999999999</v>
      </c>
      <c r="BJ555" s="10">
        <v>1.7999999999999999E-2</v>
      </c>
      <c r="BK555" s="10">
        <v>4.0000000000000001E-3</v>
      </c>
      <c r="BL555" s="10" t="s">
        <v>121</v>
      </c>
      <c r="BM555" s="10">
        <v>2E-3</v>
      </c>
      <c r="BN555" s="10" t="s">
        <v>121</v>
      </c>
      <c r="BO555" s="10">
        <v>1.2E-2</v>
      </c>
      <c r="BP555" s="10">
        <v>60.725999999999999</v>
      </c>
      <c r="BQ555" s="10">
        <v>0.17299999999999999</v>
      </c>
      <c r="BR555" s="10" t="s">
        <v>121</v>
      </c>
      <c r="BS555" s="10">
        <v>2E-3</v>
      </c>
      <c r="BT555" s="10">
        <v>1.089</v>
      </c>
      <c r="BU555" s="10">
        <v>4.9000000000000002E-2</v>
      </c>
      <c r="BV555" s="10">
        <v>26.675000000000001</v>
      </c>
      <c r="BW555" s="10">
        <v>0.3</v>
      </c>
      <c r="BX555" s="10" t="s">
        <v>121</v>
      </c>
      <c r="BY555" s="10">
        <v>4.0000000000000001E-3</v>
      </c>
      <c r="BZ555" s="10">
        <v>3.2650000000000001</v>
      </c>
      <c r="CA555" s="10">
        <v>5.3999999999999999E-2</v>
      </c>
      <c r="CB555" s="10" t="s">
        <v>121</v>
      </c>
      <c r="CC555" s="10">
        <v>22.369</v>
      </c>
      <c r="CD555" s="10" t="s">
        <v>121</v>
      </c>
      <c r="CE555" s="10">
        <v>0.01</v>
      </c>
      <c r="CF555" s="10" t="s">
        <v>121</v>
      </c>
      <c r="CG555" s="10">
        <v>2E-3</v>
      </c>
      <c r="CH555" s="10" t="s">
        <v>121</v>
      </c>
      <c r="CI555" s="10">
        <v>2E-3</v>
      </c>
      <c r="CJ555" s="10" t="s">
        <v>121</v>
      </c>
      <c r="CK555" s="10">
        <v>0.311</v>
      </c>
      <c r="CL555" s="10" t="s">
        <v>121</v>
      </c>
      <c r="CM555" s="10">
        <v>2E-3</v>
      </c>
      <c r="CN555" s="10">
        <v>0.01</v>
      </c>
      <c r="CO555" s="10">
        <v>1E-3</v>
      </c>
      <c r="CP555" s="10">
        <v>3.5049999999999999</v>
      </c>
      <c r="CQ555" s="10">
        <v>9.2999999999999999E-2</v>
      </c>
      <c r="CR555" s="10" t="s">
        <v>121</v>
      </c>
      <c r="CS555" s="10">
        <v>2E-3</v>
      </c>
      <c r="CT555" s="10">
        <v>1.585</v>
      </c>
      <c r="CU555" s="10">
        <v>0.39600000000000002</v>
      </c>
      <c r="CV555" s="10">
        <v>6.0000000000000001E-3</v>
      </c>
      <c r="CW555" s="10">
        <v>1E-3</v>
      </c>
      <c r="CX555" s="10">
        <v>6.5000000000000002E-2</v>
      </c>
      <c r="CY555" s="10">
        <v>6.0000000000000001E-3</v>
      </c>
      <c r="CZ555" s="10" t="s">
        <v>121</v>
      </c>
      <c r="DA555" s="10">
        <v>3.0000000000000001E-3</v>
      </c>
      <c r="DB555" s="10" t="s">
        <v>121</v>
      </c>
      <c r="DC555" s="10">
        <v>3.0000000000000001E-3</v>
      </c>
      <c r="DD555" s="10">
        <v>6.3E-2</v>
      </c>
      <c r="DE555" s="10">
        <v>1.0999999999999999E-2</v>
      </c>
      <c r="DF555" s="10">
        <v>1.7569999999999999</v>
      </c>
      <c r="DG555" s="10">
        <v>1.4999999999999999E-2</v>
      </c>
      <c r="DH555" s="10">
        <v>2E-3</v>
      </c>
      <c r="DI555" s="98">
        <v>1E-3</v>
      </c>
      <c r="DJ555" s="10">
        <v>0.17799999999999999</v>
      </c>
      <c r="DK555" s="10">
        <v>2E-3</v>
      </c>
      <c r="DL555" s="61" t="str">
        <f t="shared" si="10"/>
        <v>NL 689393 16.02.2022</v>
      </c>
    </row>
    <row r="556" spans="1:132">
      <c r="A556" s="11">
        <v>44607</v>
      </c>
      <c r="B556" s="64" t="s">
        <v>120</v>
      </c>
      <c r="C556" s="25" t="s">
        <v>125</v>
      </c>
      <c r="D556" s="21">
        <v>30</v>
      </c>
      <c r="E556" s="2">
        <v>100</v>
      </c>
      <c r="F556" s="2">
        <v>70</v>
      </c>
      <c r="H556" s="3">
        <f>((F556)/(E556/100))</f>
        <v>70</v>
      </c>
      <c r="I556" s="4">
        <f>E556/F556</f>
        <v>1.4285714285714286</v>
      </c>
      <c r="J556" s="4" t="e">
        <f>100/G556</f>
        <v>#DIV/0!</v>
      </c>
      <c r="N556" s="37" t="e">
        <f>M556/(K556/100)</f>
        <v>#DIV/0!</v>
      </c>
      <c r="O556" s="37" t="e">
        <f>N556/J556</f>
        <v>#DIV/0!</v>
      </c>
      <c r="P556" s="5" t="e">
        <f>M556/(L556/100)</f>
        <v>#DIV/0!</v>
      </c>
      <c r="Q556" s="5" t="e">
        <f>P556*I556</f>
        <v>#DIV/0!</v>
      </c>
      <c r="U556" s="15" t="e">
        <f>100-(T556-R556)/S556*100</f>
        <v>#DIV/0!</v>
      </c>
      <c r="V556" s="21">
        <v>1.71</v>
      </c>
      <c r="X556" s="2">
        <v>11.65</v>
      </c>
      <c r="Y556" s="2">
        <v>9.64</v>
      </c>
      <c r="Z556" s="21">
        <v>2441</v>
      </c>
      <c r="AB556" s="14" t="e">
        <f>((AE556-AC556)*(1000/AD556))*1000</f>
        <v>#DIV/0!</v>
      </c>
      <c r="AF556" s="7" t="e">
        <f>#REF!*0.8</f>
        <v>#REF!</v>
      </c>
      <c r="AG556" s="2">
        <v>133</v>
      </c>
      <c r="AH556" s="8">
        <f>((AG556)*(H556/100))</f>
        <v>93.1</v>
      </c>
      <c r="AI556" s="7">
        <f>AG556/AH556</f>
        <v>1.4285714285714286</v>
      </c>
      <c r="AJ556" s="6">
        <v>48.29</v>
      </c>
      <c r="AK556" s="2">
        <v>1.0900000000000001</v>
      </c>
      <c r="AO556" s="20" t="s">
        <v>1273</v>
      </c>
      <c r="AP556" s="10">
        <v>0.156</v>
      </c>
      <c r="AQ556" s="10">
        <v>2E-3</v>
      </c>
      <c r="AR556" s="10">
        <v>5.0000000000000001E-3</v>
      </c>
      <c r="AS556" s="10">
        <v>2E-3</v>
      </c>
      <c r="AT556" s="10">
        <v>6.7000000000000004E-2</v>
      </c>
      <c r="AU556" s="10">
        <v>3.0000000000000001E-3</v>
      </c>
      <c r="AV556" s="10">
        <v>5.0999999999999997E-2</v>
      </c>
      <c r="AW556" s="10">
        <v>2E-3</v>
      </c>
      <c r="AX556" s="10">
        <v>1.0999999999999999E-2</v>
      </c>
      <c r="AY556" s="10">
        <v>1E-3</v>
      </c>
      <c r="AZ556" s="10">
        <v>1.0999999999999999E-2</v>
      </c>
      <c r="BA556" s="10">
        <v>2E-3</v>
      </c>
      <c r="BB556" s="10">
        <v>4.4999999999999998E-2</v>
      </c>
      <c r="BC556" s="10">
        <v>2E-3</v>
      </c>
      <c r="BD556" s="10">
        <v>0.251</v>
      </c>
      <c r="BE556" s="10">
        <v>7.0000000000000001E-3</v>
      </c>
      <c r="BF556" s="10" t="s">
        <v>121</v>
      </c>
      <c r="BG556" s="10">
        <v>8.9999999999999993E-3</v>
      </c>
      <c r="BH556" s="10" t="s">
        <v>121</v>
      </c>
      <c r="BI556" s="10">
        <v>2.899</v>
      </c>
      <c r="BJ556" s="10" t="s">
        <v>121</v>
      </c>
      <c r="BK556" s="10">
        <v>3.0000000000000001E-3</v>
      </c>
      <c r="BL556" s="10" t="s">
        <v>121</v>
      </c>
      <c r="BM556" s="10">
        <v>2E-3</v>
      </c>
      <c r="BN556" s="10">
        <v>5.8000000000000003E-2</v>
      </c>
      <c r="BO556" s="10">
        <v>7.0000000000000001E-3</v>
      </c>
      <c r="BP556" s="10">
        <v>62.414000000000001</v>
      </c>
      <c r="BQ556" s="10">
        <v>0.13900000000000001</v>
      </c>
      <c r="BR556" s="10">
        <v>5.0000000000000001E-3</v>
      </c>
      <c r="BS556" s="10">
        <v>1E-3</v>
      </c>
      <c r="BT556" s="10">
        <v>19.161999999999999</v>
      </c>
      <c r="BU556" s="10">
        <v>0.184</v>
      </c>
      <c r="BV556" s="10">
        <v>12.058</v>
      </c>
      <c r="BW556" s="10">
        <v>0.17100000000000001</v>
      </c>
      <c r="BX556" s="10" t="s">
        <v>121</v>
      </c>
      <c r="BY556" s="10">
        <v>5.0000000000000001E-3</v>
      </c>
      <c r="BZ556" s="10">
        <v>2.1309999999999998</v>
      </c>
      <c r="CA556" s="10">
        <v>4.2000000000000003E-2</v>
      </c>
      <c r="CB556" s="10" t="s">
        <v>121</v>
      </c>
      <c r="CC556" s="10">
        <v>20.655999999999999</v>
      </c>
      <c r="CD556" s="10">
        <v>2.1000000000000001E-2</v>
      </c>
      <c r="CE556" s="10">
        <v>4.0000000000000001E-3</v>
      </c>
      <c r="CF556" s="10">
        <v>2E-3</v>
      </c>
      <c r="CG556" s="10">
        <v>1E-3</v>
      </c>
      <c r="CH556" s="10" t="s">
        <v>121</v>
      </c>
      <c r="CI556" s="10">
        <v>2E-3</v>
      </c>
      <c r="CJ556" s="10" t="s">
        <v>121</v>
      </c>
      <c r="CK556" s="10">
        <v>0.19</v>
      </c>
      <c r="CL556" s="10" t="s">
        <v>121</v>
      </c>
      <c r="CM556" s="10">
        <v>2E-3</v>
      </c>
      <c r="CN556" s="10">
        <v>5.0000000000000001E-3</v>
      </c>
      <c r="CO556" s="10">
        <v>1E-3</v>
      </c>
      <c r="CP556" s="10">
        <v>1.452</v>
      </c>
      <c r="CQ556" s="10">
        <v>5.3999999999999999E-2</v>
      </c>
      <c r="CR556" s="10" t="s">
        <v>121</v>
      </c>
      <c r="CS556" s="10">
        <v>2E-3</v>
      </c>
      <c r="CT556" s="10">
        <v>1.113</v>
      </c>
      <c r="CU556" s="10">
        <v>0.29299999999999998</v>
      </c>
      <c r="CV556" s="10">
        <v>1.2E-2</v>
      </c>
      <c r="CW556" s="10">
        <v>1E-3</v>
      </c>
      <c r="CX556" s="10">
        <v>6.0999999999999999E-2</v>
      </c>
      <c r="CY556" s="10">
        <v>8.9999999999999993E-3</v>
      </c>
      <c r="CZ556" s="10" t="s">
        <v>121</v>
      </c>
      <c r="DA556" s="10">
        <v>2E-3</v>
      </c>
      <c r="DB556" s="10" t="s">
        <v>121</v>
      </c>
      <c r="DC556" s="10">
        <v>5.0000000000000001E-3</v>
      </c>
      <c r="DD556" s="10">
        <v>3.5000000000000003E-2</v>
      </c>
      <c r="DE556" s="10">
        <v>6.0000000000000001E-3</v>
      </c>
      <c r="DF556" s="10">
        <v>0.76900000000000002</v>
      </c>
      <c r="DG556" s="10">
        <v>8.0000000000000002E-3</v>
      </c>
      <c r="DH556" s="10">
        <v>3.0000000000000001E-3</v>
      </c>
      <c r="DI556" s="98">
        <v>1E-3</v>
      </c>
      <c r="DJ556" s="10">
        <v>9.2999999999999999E-2</v>
      </c>
      <c r="DK556" s="10">
        <v>1E-3</v>
      </c>
      <c r="DL556" s="61" t="str">
        <f t="shared" si="10"/>
        <v>UTV 16.02.2022</v>
      </c>
    </row>
    <row r="557" spans="1:132">
      <c r="A557" s="11">
        <v>44607</v>
      </c>
      <c r="B557" s="64"/>
      <c r="C557" s="25" t="s">
        <v>122</v>
      </c>
      <c r="D557" s="21">
        <v>33</v>
      </c>
      <c r="E557" s="2">
        <v>100</v>
      </c>
      <c r="F557" s="2">
        <v>67</v>
      </c>
      <c r="H557" s="3">
        <f>((F557)/(E557/100))</f>
        <v>67</v>
      </c>
      <c r="I557" s="4">
        <f>E557/F557</f>
        <v>1.4925373134328359</v>
      </c>
      <c r="J557" s="4" t="e">
        <f>100/G557</f>
        <v>#DIV/0!</v>
      </c>
      <c r="N557" s="37" t="e">
        <f>M557/(K557/100)</f>
        <v>#DIV/0!</v>
      </c>
      <c r="O557" s="37" t="e">
        <f>N557/J557</f>
        <v>#DIV/0!</v>
      </c>
      <c r="P557" s="5" t="e">
        <f>M557/(L557/100)</f>
        <v>#DIV/0!</v>
      </c>
      <c r="Q557" s="5" t="e">
        <f>P557*I557</f>
        <v>#DIV/0!</v>
      </c>
      <c r="U557" s="15" t="e">
        <f>100-(T557-R557)/S557*100</f>
        <v>#DIV/0!</v>
      </c>
      <c r="V557" s="21">
        <v>1.75</v>
      </c>
      <c r="X557" s="2">
        <v>11.36</v>
      </c>
      <c r="Y557" s="2">
        <v>4.96</v>
      </c>
      <c r="Z557" s="21">
        <v>821</v>
      </c>
      <c r="AB557" s="14" t="e">
        <f>((AE557-AC557)*(1000/AD557))*1000</f>
        <v>#DIV/0!</v>
      </c>
      <c r="AF557" s="7" t="e">
        <f>#REF!*0.8</f>
        <v>#REF!</v>
      </c>
      <c r="AG557" s="2">
        <v>150</v>
      </c>
      <c r="AH557" s="8">
        <f>((AG557)*(H557/100))</f>
        <v>100.5</v>
      </c>
      <c r="AI557" s="7">
        <f>AG557/AH557</f>
        <v>1.4925373134328359</v>
      </c>
      <c r="AJ557" s="6">
        <v>29.35</v>
      </c>
      <c r="AK557" s="2">
        <v>0.379</v>
      </c>
      <c r="AO557" s="20" t="s">
        <v>1274</v>
      </c>
      <c r="AP557" s="10">
        <v>0.14499999999999999</v>
      </c>
      <c r="AQ557" s="10">
        <v>2E-3</v>
      </c>
      <c r="AR557" s="10">
        <v>3.5999999999999997E-2</v>
      </c>
      <c r="AS557" s="10">
        <v>3.0000000000000001E-3</v>
      </c>
      <c r="AT557" s="10">
        <v>0.01</v>
      </c>
      <c r="AU557" s="10">
        <v>2E-3</v>
      </c>
      <c r="AV557" s="10">
        <v>2.8000000000000001E-2</v>
      </c>
      <c r="AW557" s="10">
        <v>2E-3</v>
      </c>
      <c r="AX557" s="10" t="s">
        <v>121</v>
      </c>
      <c r="AY557" s="10">
        <v>2E-3</v>
      </c>
      <c r="AZ557" s="10">
        <v>4.4999999999999998E-2</v>
      </c>
      <c r="BA557" s="10">
        <v>3.0000000000000001E-3</v>
      </c>
      <c r="BB557" s="10">
        <v>0.157</v>
      </c>
      <c r="BC557" s="10">
        <v>3.0000000000000001E-3</v>
      </c>
      <c r="BD557" s="10">
        <v>3.0409999999999999</v>
      </c>
      <c r="BE557" s="10">
        <v>2.5000000000000001E-2</v>
      </c>
      <c r="BF557" s="10" t="s">
        <v>121</v>
      </c>
      <c r="BG557" s="10">
        <v>4.0000000000000001E-3</v>
      </c>
      <c r="BH557" s="10">
        <v>2.117</v>
      </c>
      <c r="BI557" s="10">
        <v>0.68700000000000006</v>
      </c>
      <c r="BJ557" s="10" t="s">
        <v>121</v>
      </c>
      <c r="BK557" s="10">
        <v>3.0000000000000001E-3</v>
      </c>
      <c r="BL557" s="10" t="s">
        <v>121</v>
      </c>
      <c r="BM557" s="10">
        <v>2E-3</v>
      </c>
      <c r="BN557" s="10">
        <v>0.37</v>
      </c>
      <c r="BO557" s="10">
        <v>0.01</v>
      </c>
      <c r="BP557" s="10">
        <v>67.67</v>
      </c>
      <c r="BQ557" s="10">
        <v>0.128</v>
      </c>
      <c r="BR557" s="10" t="s">
        <v>121</v>
      </c>
      <c r="BS557" s="10">
        <v>2E-3</v>
      </c>
      <c r="BT557" s="10">
        <v>15.532999999999999</v>
      </c>
      <c r="BU557" s="10">
        <v>0.13600000000000001</v>
      </c>
      <c r="BV557" s="10">
        <v>1.1759999999999999</v>
      </c>
      <c r="BW557" s="10">
        <v>2.3E-2</v>
      </c>
      <c r="BX557" s="10" t="s">
        <v>121</v>
      </c>
      <c r="BY557" s="10">
        <v>8.9999999999999993E-3</v>
      </c>
      <c r="BZ557" s="10">
        <v>0.82399999999999995</v>
      </c>
      <c r="CA557" s="10">
        <v>0.03</v>
      </c>
      <c r="CB557" s="10" t="s">
        <v>121</v>
      </c>
      <c r="CC557" s="10">
        <v>6.8890000000000002</v>
      </c>
      <c r="CD557" s="10">
        <v>0.187</v>
      </c>
      <c r="CE557" s="10">
        <v>8.0000000000000002E-3</v>
      </c>
      <c r="CF557" s="10">
        <v>2E-3</v>
      </c>
      <c r="CG557" s="10">
        <v>1E-3</v>
      </c>
      <c r="CH557" s="10" t="s">
        <v>121</v>
      </c>
      <c r="CI557" s="10">
        <v>2E-3</v>
      </c>
      <c r="CJ557" s="10">
        <v>0.27400000000000002</v>
      </c>
      <c r="CK557" s="10">
        <v>6.0999999999999999E-2</v>
      </c>
      <c r="CL557" s="10" t="s">
        <v>121</v>
      </c>
      <c r="CM557" s="10">
        <v>2E-3</v>
      </c>
      <c r="CN557" s="10">
        <v>3.0000000000000001E-3</v>
      </c>
      <c r="CO557" s="10">
        <v>1E-3</v>
      </c>
      <c r="CP557" s="10">
        <v>1.2989999999999999</v>
      </c>
      <c r="CQ557" s="10">
        <v>3.3000000000000002E-2</v>
      </c>
      <c r="CR557" s="10" t="s">
        <v>121</v>
      </c>
      <c r="CS557" s="10">
        <v>2E-3</v>
      </c>
      <c r="CT557" s="10">
        <v>5.359</v>
      </c>
      <c r="CU557" s="10">
        <v>0.254</v>
      </c>
      <c r="CV557" s="10">
        <v>3.5999999999999997E-2</v>
      </c>
      <c r="CW557" s="10">
        <v>1E-3</v>
      </c>
      <c r="CX557" s="10">
        <v>0.94299999999999995</v>
      </c>
      <c r="CY557" s="10">
        <v>0.02</v>
      </c>
      <c r="CZ557" s="10" t="s">
        <v>121</v>
      </c>
      <c r="DA557" s="10">
        <v>2E-3</v>
      </c>
      <c r="DB557" s="10">
        <v>3.9E-2</v>
      </c>
      <c r="DC557" s="10">
        <v>7.0000000000000001E-3</v>
      </c>
      <c r="DD557" s="10" t="s">
        <v>121</v>
      </c>
      <c r="DE557" s="10">
        <v>0.01</v>
      </c>
      <c r="DF557" s="10">
        <v>0.65200000000000002</v>
      </c>
      <c r="DG557" s="10">
        <v>7.0000000000000001E-3</v>
      </c>
      <c r="DH557" s="10">
        <v>3.6999999999999998E-2</v>
      </c>
      <c r="DI557" s="98">
        <v>1E-3</v>
      </c>
      <c r="DJ557" s="10">
        <v>6.0000000000000001E-3</v>
      </c>
      <c r="DK557" s="10">
        <v>1E-3</v>
      </c>
      <c r="DL557" s="61" t="str">
        <f t="shared" si="10"/>
        <v>DK III W1 16.02.2022</v>
      </c>
      <c r="DM557" s="10">
        <v>0.53256236975736704</v>
      </c>
      <c r="DN557" s="10">
        <v>-2.5189026212037301E-2</v>
      </c>
      <c r="DO557" s="10">
        <v>0.105520443104167</v>
      </c>
      <c r="DP557" s="10">
        <v>3.2661102451306198E-2</v>
      </c>
      <c r="DQ557" s="10">
        <v>0.66942346092455296</v>
      </c>
      <c r="DR557" s="10">
        <v>0.13772705445147099</v>
      </c>
      <c r="DS557" s="10">
        <v>7.4284703667741897E-2</v>
      </c>
      <c r="DT557" s="10">
        <v>-4.9552379662473897E-3</v>
      </c>
      <c r="DU557" s="10">
        <v>0.41015764015469403</v>
      </c>
      <c r="DV557" s="10">
        <v>0.17056375713315899</v>
      </c>
      <c r="DW557" s="10">
        <v>-5.9445088428958697E-3</v>
      </c>
      <c r="DX557" s="10">
        <v>3.8618991568034299E-2</v>
      </c>
      <c r="DY557" s="10">
        <v>6.2072031073123801</v>
      </c>
      <c r="DZ557" s="10">
        <v>271.11810490644501</v>
      </c>
      <c r="EA557" s="10">
        <v>776.58786060879697</v>
      </c>
      <c r="EB557" s="10">
        <v>0.84079325439572605</v>
      </c>
    </row>
    <row r="558" spans="1:132">
      <c r="A558" s="11">
        <v>44608</v>
      </c>
      <c r="B558" s="64" t="s">
        <v>1228</v>
      </c>
      <c r="C558" s="25" t="s">
        <v>211</v>
      </c>
      <c r="H558" s="3" t="e">
        <f>((F558)/(E558/100))</f>
        <v>#DIV/0!</v>
      </c>
      <c r="I558" s="4" t="e">
        <f>E558/F558</f>
        <v>#DIV/0!</v>
      </c>
      <c r="J558" s="4" t="e">
        <f>100/G558</f>
        <v>#DIV/0!</v>
      </c>
      <c r="N558" s="37" t="e">
        <f>M558/(K558/100)</f>
        <v>#DIV/0!</v>
      </c>
      <c r="O558" s="37" t="e">
        <f>N558/J558</f>
        <v>#DIV/0!</v>
      </c>
      <c r="P558" s="5" t="e">
        <f>M558/(L558/100)</f>
        <v>#DIV/0!</v>
      </c>
      <c r="Q558" s="5" t="e">
        <f>P558*I558</f>
        <v>#DIV/0!</v>
      </c>
      <c r="U558" s="15" t="e">
        <f>100-(T558-R558)/S558*100</f>
        <v>#DIV/0!</v>
      </c>
      <c r="AB558" s="14" t="e">
        <f>((AE558-AC558)*(1000/AD558))*1000</f>
        <v>#DIV/0!</v>
      </c>
      <c r="AF558" s="7" t="e">
        <f>#REF!*0.8</f>
        <v>#REF!</v>
      </c>
      <c r="AH558" s="8" t="e">
        <f>((AG558)*(H558/100))</f>
        <v>#DIV/0!</v>
      </c>
      <c r="AI558" s="7" t="e">
        <f>AG558/AH558</f>
        <v>#DIV/0!</v>
      </c>
      <c r="AO558" s="20" t="s">
        <v>1275</v>
      </c>
      <c r="AP558" s="10">
        <v>4.2000000000000003E-2</v>
      </c>
      <c r="AQ558" s="10">
        <v>1E-3</v>
      </c>
      <c r="AR558" s="10">
        <v>2.1000000000000001E-2</v>
      </c>
      <c r="AS558" s="10">
        <v>3.0000000000000001E-3</v>
      </c>
      <c r="AT558" s="10">
        <v>1.0999999999999999E-2</v>
      </c>
      <c r="AU558" s="10">
        <v>2E-3</v>
      </c>
      <c r="AV558" s="10">
        <v>0.02</v>
      </c>
      <c r="AW558" s="10">
        <v>2E-3</v>
      </c>
      <c r="AX558" s="10" t="s">
        <v>121</v>
      </c>
      <c r="AY558" s="10">
        <v>2E-3</v>
      </c>
      <c r="AZ558" s="10">
        <v>2.8000000000000001E-2</v>
      </c>
      <c r="BA558" s="10">
        <v>2E-3</v>
      </c>
      <c r="BB558" s="10">
        <v>0.2</v>
      </c>
      <c r="BC558" s="10">
        <v>4.0000000000000001E-3</v>
      </c>
      <c r="BD558" s="10">
        <v>3.4049999999999998</v>
      </c>
      <c r="BE558" s="10">
        <v>2.5999999999999999E-2</v>
      </c>
      <c r="BF558" s="10" t="s">
        <v>121</v>
      </c>
      <c r="BG558" s="10">
        <v>6.0000000000000001E-3</v>
      </c>
      <c r="BH558" s="10">
        <v>2.12</v>
      </c>
      <c r="BI558" s="10">
        <v>0.73399999999999999</v>
      </c>
      <c r="BJ558" s="10" t="s">
        <v>121</v>
      </c>
      <c r="BK558" s="10">
        <v>2E-3</v>
      </c>
      <c r="BL558" s="10" t="s">
        <v>121</v>
      </c>
      <c r="BM558" s="10">
        <v>2E-3</v>
      </c>
      <c r="BN558" s="10">
        <v>0.13500000000000001</v>
      </c>
      <c r="BO558" s="10">
        <v>7.0000000000000001E-3</v>
      </c>
      <c r="BP558" s="10">
        <v>68.165999999999997</v>
      </c>
      <c r="BQ558" s="10">
        <v>0.12</v>
      </c>
      <c r="BR558" s="10">
        <v>2E-3</v>
      </c>
      <c r="BS558" s="10">
        <v>1E-3</v>
      </c>
      <c r="BT558" s="10">
        <v>14.438000000000001</v>
      </c>
      <c r="BU558" s="10">
        <v>0.13100000000000001</v>
      </c>
      <c r="BV558" s="10">
        <v>1.1819999999999999</v>
      </c>
      <c r="BW558" s="10">
        <v>2.4E-2</v>
      </c>
      <c r="BX558" s="10" t="s">
        <v>121</v>
      </c>
      <c r="BY558" s="10">
        <v>8.0000000000000002E-3</v>
      </c>
      <c r="BZ558" s="10">
        <v>0.40500000000000003</v>
      </c>
      <c r="CA558" s="10">
        <v>2.4E-2</v>
      </c>
      <c r="CB558" s="10" t="s">
        <v>121</v>
      </c>
      <c r="CC558" s="10">
        <v>8.6289999999999996</v>
      </c>
      <c r="CD558" s="10">
        <v>0.1</v>
      </c>
      <c r="CE558" s="10">
        <v>6.0000000000000001E-3</v>
      </c>
      <c r="CF558" s="10">
        <v>2E-3</v>
      </c>
      <c r="CG558" s="10">
        <v>1E-3</v>
      </c>
      <c r="CH558" s="10" t="s">
        <v>121</v>
      </c>
      <c r="CI558" s="10">
        <v>2E-3</v>
      </c>
      <c r="CJ558" s="10">
        <v>0.88</v>
      </c>
      <c r="CK558" s="10">
        <v>7.6999999999999999E-2</v>
      </c>
      <c r="CL558" s="10" t="s">
        <v>121</v>
      </c>
      <c r="CM558" s="10">
        <v>2E-3</v>
      </c>
      <c r="CN558" s="10">
        <v>2E-3</v>
      </c>
      <c r="CO558" s="10">
        <v>1E-3</v>
      </c>
      <c r="CP558" s="10">
        <v>1.3240000000000001</v>
      </c>
      <c r="CQ558" s="10">
        <v>3.4000000000000002E-2</v>
      </c>
      <c r="CR558" s="10" t="s">
        <v>121</v>
      </c>
      <c r="CS558" s="10">
        <v>2E-3</v>
      </c>
      <c r="CT558" s="10">
        <v>6.468</v>
      </c>
      <c r="CU558" s="10">
        <v>0.27800000000000002</v>
      </c>
      <c r="CV558" s="10">
        <v>5.3999999999999999E-2</v>
      </c>
      <c r="CW558" s="10">
        <v>1E-3</v>
      </c>
      <c r="CX558" s="10">
        <v>0.53600000000000003</v>
      </c>
      <c r="CY558" s="10">
        <v>1.4999999999999999E-2</v>
      </c>
      <c r="CZ558" s="10" t="s">
        <v>121</v>
      </c>
      <c r="DA558" s="10">
        <v>2E-3</v>
      </c>
      <c r="DB558" s="10">
        <v>4.7E-2</v>
      </c>
      <c r="DC558" s="10">
        <v>5.0000000000000001E-3</v>
      </c>
      <c r="DD558" s="10" t="s">
        <v>121</v>
      </c>
      <c r="DE558" s="10">
        <v>7.0000000000000001E-3</v>
      </c>
      <c r="DF558" s="10">
        <v>0.38600000000000001</v>
      </c>
      <c r="DG558" s="10">
        <v>5.0000000000000001E-3</v>
      </c>
      <c r="DH558" s="10">
        <v>1.2999999999999999E-2</v>
      </c>
      <c r="DI558" s="98">
        <v>1E-3</v>
      </c>
      <c r="DJ558" s="10">
        <v>7.0000000000000001E-3</v>
      </c>
      <c r="DK558" s="10">
        <v>1E-3</v>
      </c>
      <c r="DL558" s="61" t="str">
        <f t="shared" si="10"/>
        <v>DK III W2 16.02.2022</v>
      </c>
      <c r="DM558" s="10">
        <v>0.196381295391579</v>
      </c>
      <c r="DN558" s="10">
        <v>-2.8982595776109302E-2</v>
      </c>
      <c r="DO558" s="10">
        <v>3.8122761800584798E-2</v>
      </c>
      <c r="DP558" s="10">
        <v>8.9299965256154894E-3</v>
      </c>
      <c r="DQ558" s="10">
        <v>0.42808180680205099</v>
      </c>
      <c r="DR558" s="10">
        <v>0.50193882131390199</v>
      </c>
      <c r="DS558" s="10">
        <v>3.8978066082095197E-2</v>
      </c>
      <c r="DT558" s="10">
        <v>-4.6264925777404703E-3</v>
      </c>
      <c r="DU558" s="10">
        <v>-2.4187769152116899E-3</v>
      </c>
      <c r="DV558" s="10">
        <v>7.0095297691637498E-2</v>
      </c>
      <c r="DW558" s="10">
        <v>-7.7481537737236705E-2</v>
      </c>
      <c r="DX558" s="10">
        <v>1.5213177737051799E-2</v>
      </c>
      <c r="DY558" s="10">
        <v>-0.16401931112780599</v>
      </c>
      <c r="DZ558" s="10">
        <v>252.907413361994</v>
      </c>
      <c r="EA558" s="10">
        <v>603.765179074873</v>
      </c>
      <c r="EB558" s="10">
        <v>1.0722577214842799</v>
      </c>
    </row>
    <row r="559" spans="1:132">
      <c r="A559" s="11">
        <v>44608</v>
      </c>
      <c r="B559" s="64"/>
      <c r="C559" s="25" t="s">
        <v>727</v>
      </c>
      <c r="H559" s="3" t="e">
        <f>((F559)/(E559/100))</f>
        <v>#DIV/0!</v>
      </c>
      <c r="I559" s="4" t="e">
        <f>E559/F559</f>
        <v>#DIV/0!</v>
      </c>
      <c r="J559" s="4" t="e">
        <f>100/G559</f>
        <v>#DIV/0!</v>
      </c>
      <c r="N559" s="37" t="e">
        <f>M559/(K559/100)</f>
        <v>#DIV/0!</v>
      </c>
      <c r="O559" s="37" t="e">
        <f>N559/J559</f>
        <v>#DIV/0!</v>
      </c>
      <c r="P559" s="5" t="e">
        <f>M559/(L559/100)</f>
        <v>#DIV/0!</v>
      </c>
      <c r="Q559" s="5" t="e">
        <f>P559*I559</f>
        <v>#DIV/0!</v>
      </c>
      <c r="U559" s="15" t="e">
        <f>100-(T559-R559)/S559*100</f>
        <v>#DIV/0!</v>
      </c>
      <c r="AB559" s="14" t="e">
        <f>((AE559-AC559)*(1000/AD559))*1000</f>
        <v>#DIV/0!</v>
      </c>
      <c r="AF559" s="7" t="e">
        <f>#REF!*0.8</f>
        <v>#REF!</v>
      </c>
      <c r="AH559" s="8" t="e">
        <f>((AG559)*(H559/100))</f>
        <v>#DIV/0!</v>
      </c>
      <c r="AI559" s="7" t="e">
        <f>AG559/AH559</f>
        <v>#DIV/0!</v>
      </c>
      <c r="AO559" s="20" t="s">
        <v>1278</v>
      </c>
      <c r="AP559" s="10">
        <v>0.26600000000000001</v>
      </c>
      <c r="AQ559" s="10">
        <v>4.0000000000000001E-3</v>
      </c>
      <c r="AR559" s="10">
        <v>8.4000000000000005E-2</v>
      </c>
      <c r="AS559" s="10">
        <v>4.0000000000000001E-3</v>
      </c>
      <c r="AT559" s="10">
        <v>1.0999999999999999E-2</v>
      </c>
      <c r="AU559" s="10">
        <v>2E-3</v>
      </c>
      <c r="AV559" s="10">
        <v>7.4999999999999997E-2</v>
      </c>
      <c r="AW559" s="10">
        <v>2E-3</v>
      </c>
      <c r="AX559" s="10">
        <v>3.0000000000000001E-3</v>
      </c>
      <c r="AY559" s="10">
        <v>1E-3</v>
      </c>
      <c r="AZ559" s="10">
        <v>5.2999999999999999E-2</v>
      </c>
      <c r="BA559" s="10">
        <v>3.0000000000000001E-3</v>
      </c>
      <c r="BB559" s="10">
        <v>0.27500000000000002</v>
      </c>
      <c r="BC559" s="10">
        <v>5.0000000000000001E-3</v>
      </c>
      <c r="BD559" s="10">
        <v>4.202</v>
      </c>
      <c r="BE559" s="10">
        <v>3.5000000000000003E-2</v>
      </c>
      <c r="BF559" s="10" t="s">
        <v>121</v>
      </c>
      <c r="BG559" s="10">
        <v>7.0000000000000001E-3</v>
      </c>
      <c r="BH559" s="10">
        <v>3.9620000000000002</v>
      </c>
      <c r="BI559" s="10">
        <v>1.17</v>
      </c>
      <c r="BJ559" s="10" t="s">
        <v>121</v>
      </c>
      <c r="BK559" s="10">
        <v>4.0000000000000001E-3</v>
      </c>
      <c r="BL559" s="10" t="s">
        <v>121</v>
      </c>
      <c r="BM559" s="10">
        <v>2E-3</v>
      </c>
      <c r="BN559" s="10">
        <v>0.22700000000000001</v>
      </c>
      <c r="BO559" s="10">
        <v>8.0000000000000002E-3</v>
      </c>
      <c r="BP559" s="10">
        <v>62.561999999999998</v>
      </c>
      <c r="BQ559" s="10">
        <v>0.151</v>
      </c>
      <c r="BR559" s="10" t="s">
        <v>121</v>
      </c>
      <c r="BS559" s="10">
        <v>2E-3</v>
      </c>
      <c r="BT559" s="10">
        <v>14.833</v>
      </c>
      <c r="BU559" s="10">
        <v>0.14899999999999999</v>
      </c>
      <c r="BV559" s="10">
        <v>1.3859999999999999</v>
      </c>
      <c r="BW559" s="10">
        <v>2.7E-2</v>
      </c>
      <c r="BX559" s="10" t="s">
        <v>121</v>
      </c>
      <c r="BY559" s="10">
        <v>1.4E-2</v>
      </c>
      <c r="BZ559" s="10">
        <v>0.72299999999999998</v>
      </c>
      <c r="CA559" s="10">
        <v>0.03</v>
      </c>
      <c r="CB559" s="10" t="s">
        <v>121</v>
      </c>
      <c r="CC559" s="10">
        <v>12.718</v>
      </c>
      <c r="CD559" s="10">
        <v>0.245</v>
      </c>
      <c r="CE559" s="10">
        <v>8.0000000000000002E-3</v>
      </c>
      <c r="CF559" s="10">
        <v>2E-3</v>
      </c>
      <c r="CG559" s="10">
        <v>1E-3</v>
      </c>
      <c r="CH559" s="10" t="s">
        <v>121</v>
      </c>
      <c r="CI559" s="10">
        <v>2E-3</v>
      </c>
      <c r="CJ559" s="10">
        <v>0.34799999999999998</v>
      </c>
      <c r="CK559" s="10">
        <v>6.9000000000000006E-2</v>
      </c>
      <c r="CL559" s="10" t="s">
        <v>121</v>
      </c>
      <c r="CM559" s="10">
        <v>2E-3</v>
      </c>
      <c r="CN559" s="10">
        <v>2E-3</v>
      </c>
      <c r="CO559" s="10">
        <v>1E-3</v>
      </c>
      <c r="CP559" s="10">
        <v>1.607</v>
      </c>
      <c r="CQ559" s="10">
        <v>3.9E-2</v>
      </c>
      <c r="CR559" s="10" t="s">
        <v>121</v>
      </c>
      <c r="CS559" s="10">
        <v>2E-3</v>
      </c>
      <c r="CT559" s="10">
        <v>7.8040000000000003</v>
      </c>
      <c r="CU559" s="10">
        <v>0.30099999999999999</v>
      </c>
      <c r="CV559" s="10">
        <v>3.1E-2</v>
      </c>
      <c r="CW559" s="10">
        <v>1E-3</v>
      </c>
      <c r="CX559" s="10">
        <v>0.53600000000000003</v>
      </c>
      <c r="CY559" s="10">
        <v>1.7000000000000001E-2</v>
      </c>
      <c r="CZ559" s="10" t="s">
        <v>121</v>
      </c>
      <c r="DA559" s="10">
        <v>2E-3</v>
      </c>
      <c r="DB559" s="10">
        <v>3.1E-2</v>
      </c>
      <c r="DC559" s="10">
        <v>6.0000000000000001E-3</v>
      </c>
      <c r="DD559" s="10" t="s">
        <v>121</v>
      </c>
      <c r="DE559" s="10">
        <v>8.9999999999999993E-3</v>
      </c>
      <c r="DF559" s="10">
        <v>0.68500000000000005</v>
      </c>
      <c r="DG559" s="10">
        <v>8.0000000000000002E-3</v>
      </c>
      <c r="DH559" s="10">
        <v>3.1E-2</v>
      </c>
      <c r="DI559" s="98">
        <v>1E-3</v>
      </c>
      <c r="DJ559" s="10">
        <v>7.0000000000000001E-3</v>
      </c>
      <c r="DK559" s="10">
        <v>1E-3</v>
      </c>
      <c r="DL559" s="61" t="str">
        <f t="shared" si="10"/>
        <v>DK III 2562 16.02.2022</v>
      </c>
      <c r="DM559" s="10">
        <v>1.37473141702532</v>
      </c>
      <c r="DN559" s="10">
        <v>-2.65561012361448E-2</v>
      </c>
      <c r="DO559" s="10">
        <v>1.20235051340827E-2</v>
      </c>
      <c r="DP559" s="10">
        <v>1.6390500421895798E-2</v>
      </c>
      <c r="DQ559" s="10">
        <v>0.32696638985204002</v>
      </c>
      <c r="DR559" s="10">
        <v>4.3002042472880898E-2</v>
      </c>
      <c r="DS559" s="10">
        <v>0.11480752212022</v>
      </c>
      <c r="DT559" s="10">
        <v>-7.1418303665157102E-3</v>
      </c>
      <c r="DU559" s="10">
        <v>6.5454873844725397E-2</v>
      </c>
      <c r="DV559" s="10">
        <v>8.4689650691808505E-2</v>
      </c>
      <c r="DW559" s="10">
        <v>-0.195537702517284</v>
      </c>
      <c r="DX559" s="10">
        <v>1.7860123236858198E-2</v>
      </c>
      <c r="DY559" s="10">
        <v>0.54110645303313998</v>
      </c>
      <c r="DZ559" s="10">
        <v>232.973894024076</v>
      </c>
      <c r="EA559" s="10">
        <v>478.30828337039901</v>
      </c>
      <c r="EB559" s="10">
        <v>0.30789690901024802</v>
      </c>
    </row>
    <row r="560" spans="1:132">
      <c r="A560" s="11">
        <v>44608</v>
      </c>
      <c r="B560" s="64"/>
      <c r="C560" s="25" t="s">
        <v>177</v>
      </c>
      <c r="H560" s="3" t="e">
        <f>((F560)/(E560/100))</f>
        <v>#DIV/0!</v>
      </c>
      <c r="I560" s="4" t="e">
        <f>E560/F560</f>
        <v>#DIV/0!</v>
      </c>
      <c r="J560" s="4" t="e">
        <f>100/G560</f>
        <v>#DIV/0!</v>
      </c>
      <c r="N560" s="37" t="e">
        <f>M560/(K560/100)</f>
        <v>#DIV/0!</v>
      </c>
      <c r="O560" s="37" t="e">
        <f>N560/J560</f>
        <v>#DIV/0!</v>
      </c>
      <c r="P560" s="5" t="e">
        <f>M560/(L560/100)</f>
        <v>#DIV/0!</v>
      </c>
      <c r="Q560" s="5" t="e">
        <f>P560*I560</f>
        <v>#DIV/0!</v>
      </c>
      <c r="U560" s="15" t="e">
        <f>100-(T560-R560)/S560*100</f>
        <v>#DIV/0!</v>
      </c>
      <c r="X560" s="2">
        <v>11.32</v>
      </c>
      <c r="AB560" s="14" t="e">
        <f>((AE560-AC560)*(1000/AD560))*1000</f>
        <v>#DIV/0!</v>
      </c>
      <c r="AF560" s="7" t="e">
        <f>#REF!*0.8</f>
        <v>#REF!</v>
      </c>
      <c r="AG560" s="2">
        <v>60</v>
      </c>
      <c r="AH560" s="8" t="e">
        <f>((AG560)*(H560/100))</f>
        <v>#DIV/0!</v>
      </c>
      <c r="AI560" s="7" t="e">
        <f>AG560/AH560</f>
        <v>#DIV/0!</v>
      </c>
      <c r="AO560" s="20" t="s">
        <v>1279</v>
      </c>
      <c r="DI560" s="99"/>
      <c r="DL560" s="61">
        <f>AO564</f>
        <v>0</v>
      </c>
    </row>
    <row r="561" spans="1:164">
      <c r="A561" s="11">
        <v>44608</v>
      </c>
      <c r="B561" s="64" t="s">
        <v>208</v>
      </c>
      <c r="C561" s="25" t="s">
        <v>125</v>
      </c>
      <c r="D561" s="21">
        <v>27</v>
      </c>
      <c r="E561" s="2">
        <v>100</v>
      </c>
      <c r="F561" s="2">
        <v>73</v>
      </c>
      <c r="H561" s="3">
        <f>((F561)/(E561/100))</f>
        <v>73</v>
      </c>
      <c r="I561" s="4">
        <f>E561/F561</f>
        <v>1.3698630136986301</v>
      </c>
      <c r="J561" s="4" t="e">
        <f>100/G561</f>
        <v>#DIV/0!</v>
      </c>
      <c r="N561" s="37" t="e">
        <f>M561/(K561/100)</f>
        <v>#DIV/0!</v>
      </c>
      <c r="O561" s="37" t="e">
        <f>N561/J561</f>
        <v>#DIV/0!</v>
      </c>
      <c r="P561" s="5" t="e">
        <f>M561/(L561/100)</f>
        <v>#DIV/0!</v>
      </c>
      <c r="Q561" s="5" t="e">
        <f>P561*I561</f>
        <v>#DIV/0!</v>
      </c>
      <c r="U561" s="15" t="e">
        <f>100-(T561-R561)/S561*100</f>
        <v>#DIV/0!</v>
      </c>
      <c r="V561" s="21">
        <v>3.19</v>
      </c>
      <c r="X561" s="2">
        <v>11.97</v>
      </c>
      <c r="Y561" s="2">
        <v>10.73</v>
      </c>
      <c r="Z561" s="21">
        <v>2465</v>
      </c>
      <c r="AB561" s="14" t="e">
        <f>((AE561-AC561)*(1000/AD561))*1000</f>
        <v>#DIV/0!</v>
      </c>
      <c r="AF561" s="7" t="e">
        <f>#REF!*0.8</f>
        <v>#REF!</v>
      </c>
      <c r="AG561" s="2">
        <v>137</v>
      </c>
      <c r="AH561" s="8">
        <f>((AG561)*(H561/100))</f>
        <v>100.00999999999999</v>
      </c>
      <c r="AI561" s="7">
        <f>AG561/AH561</f>
        <v>1.3698630136986303</v>
      </c>
      <c r="AJ561" s="6">
        <v>40.44</v>
      </c>
      <c r="AK561" s="2">
        <v>0.66900000000000004</v>
      </c>
      <c r="AO561" s="20" t="s">
        <v>1280</v>
      </c>
      <c r="AP561" s="10" t="s">
        <v>121</v>
      </c>
      <c r="AQ561" s="10">
        <v>2E-3</v>
      </c>
      <c r="AR561" s="10">
        <v>5.8999999999999997E-2</v>
      </c>
      <c r="AS561" s="10">
        <v>3.0000000000000001E-3</v>
      </c>
      <c r="AT561" s="10" t="s">
        <v>121</v>
      </c>
      <c r="AU561" s="10">
        <v>2E-3</v>
      </c>
      <c r="AV561" s="10">
        <v>1.4999999999999999E-2</v>
      </c>
      <c r="AW561" s="10">
        <v>1E-3</v>
      </c>
      <c r="AX561" s="10" t="s">
        <v>121</v>
      </c>
      <c r="AY561" s="10">
        <v>2E-3</v>
      </c>
      <c r="AZ561" s="10">
        <v>0.121</v>
      </c>
      <c r="BA561" s="10">
        <v>3.0000000000000001E-3</v>
      </c>
      <c r="BB561" s="10">
        <v>0.127</v>
      </c>
      <c r="BC561" s="10">
        <v>3.0000000000000001E-3</v>
      </c>
      <c r="BD561" s="10">
        <v>2.4169999999999998</v>
      </c>
      <c r="BE561" s="10">
        <v>0.02</v>
      </c>
      <c r="BF561" s="10" t="s">
        <v>121</v>
      </c>
      <c r="BG561" s="10">
        <v>2E-3</v>
      </c>
      <c r="BH561" s="10" t="s">
        <v>121</v>
      </c>
      <c r="BI561" s="10">
        <v>0.53900000000000003</v>
      </c>
      <c r="BJ561" s="10" t="s">
        <v>121</v>
      </c>
      <c r="BK561" s="10">
        <v>2E-3</v>
      </c>
      <c r="BL561" s="10" t="s">
        <v>121</v>
      </c>
      <c r="BM561" s="10">
        <v>2E-3</v>
      </c>
      <c r="BN561" s="10">
        <v>1.0999999999999999E-2</v>
      </c>
      <c r="BO561" s="10">
        <v>5.0000000000000001E-3</v>
      </c>
      <c r="BP561" s="10">
        <v>85.248000000000005</v>
      </c>
      <c r="BQ561" s="10">
        <v>6.9000000000000006E-2</v>
      </c>
      <c r="BR561" s="10" t="s">
        <v>121</v>
      </c>
      <c r="BS561" s="10">
        <v>2E-3</v>
      </c>
      <c r="BT561" s="10">
        <v>4.8410000000000002</v>
      </c>
      <c r="BU561" s="10">
        <v>8.4000000000000005E-2</v>
      </c>
      <c r="BV561" s="10">
        <v>0.255</v>
      </c>
      <c r="BW561" s="10">
        <v>8.0000000000000002E-3</v>
      </c>
      <c r="BX561" s="10" t="s">
        <v>121</v>
      </c>
      <c r="BY561" s="10">
        <v>7.0000000000000001E-3</v>
      </c>
      <c r="BZ561" s="10">
        <v>0.14499999999999999</v>
      </c>
      <c r="CA561" s="10">
        <v>1.7000000000000001E-2</v>
      </c>
      <c r="CB561" s="10" t="s">
        <v>121</v>
      </c>
      <c r="CC561" s="10">
        <v>2.996</v>
      </c>
      <c r="CD561" s="10">
        <v>4.8000000000000001E-2</v>
      </c>
      <c r="CE561" s="10">
        <v>5.0000000000000001E-3</v>
      </c>
      <c r="CF561" s="10" t="s">
        <v>121</v>
      </c>
      <c r="CG561" s="10">
        <v>2E-3</v>
      </c>
      <c r="CH561" s="10" t="s">
        <v>121</v>
      </c>
      <c r="CI561" s="10">
        <v>2E-3</v>
      </c>
      <c r="CJ561" s="10">
        <v>0.48099999999999998</v>
      </c>
      <c r="CK561" s="10">
        <v>3.6999999999999998E-2</v>
      </c>
      <c r="CL561" s="10" t="s">
        <v>121</v>
      </c>
      <c r="CM561" s="10">
        <v>2E-3</v>
      </c>
      <c r="CN561" s="10" t="s">
        <v>121</v>
      </c>
      <c r="CO561" s="10">
        <v>2E-3</v>
      </c>
      <c r="CP561" s="10">
        <v>0.222</v>
      </c>
      <c r="CQ561" s="10">
        <v>1.0999999999999999E-2</v>
      </c>
      <c r="CR561" s="10" t="s">
        <v>121</v>
      </c>
      <c r="CS561" s="10">
        <v>2E-3</v>
      </c>
      <c r="CT561" s="10">
        <v>0.504</v>
      </c>
      <c r="CU561" s="10">
        <v>8.2000000000000003E-2</v>
      </c>
      <c r="CV561" s="10">
        <v>1.4999999999999999E-2</v>
      </c>
      <c r="CW561" s="10">
        <v>1E-3</v>
      </c>
      <c r="CX561" s="10">
        <v>1.4999999999999999E-2</v>
      </c>
      <c r="CY561" s="10">
        <v>5.0000000000000001E-3</v>
      </c>
      <c r="CZ561" s="10" t="s">
        <v>121</v>
      </c>
      <c r="DA561" s="10">
        <v>2E-3</v>
      </c>
      <c r="DB561" s="10" t="s">
        <v>121</v>
      </c>
      <c r="DC561" s="10">
        <v>4.0000000000000001E-3</v>
      </c>
      <c r="DD561" s="10" t="s">
        <v>121</v>
      </c>
      <c r="DE561" s="10">
        <v>2.5999999999999999E-2</v>
      </c>
      <c r="DF561" s="10">
        <v>5.4770000000000003</v>
      </c>
      <c r="DG561" s="10">
        <v>3.3000000000000002E-2</v>
      </c>
      <c r="DH561" s="10" t="s">
        <v>121</v>
      </c>
      <c r="DI561" s="98">
        <v>2E-3</v>
      </c>
      <c r="DJ561" s="10" t="s">
        <v>121</v>
      </c>
      <c r="DK561" s="10">
        <v>2E-3</v>
      </c>
      <c r="DL561" s="61" t="str">
        <f>AO565</f>
        <v>IT 0171 16.02.2022 1-10</v>
      </c>
      <c r="DM561" s="10">
        <v>1.72803054668716E-2</v>
      </c>
      <c r="DN561" s="10" t="s">
        <v>1318</v>
      </c>
      <c r="DO561" s="10">
        <v>4.3369671495273703E-2</v>
      </c>
      <c r="DP561" s="10">
        <v>0.57417033009868901</v>
      </c>
      <c r="DQ561" s="10">
        <v>4.3722515365412502E-2</v>
      </c>
      <c r="DR561" s="10">
        <v>5.3957007481925598E-3</v>
      </c>
      <c r="DS561" s="10">
        <v>0.38267462377544798</v>
      </c>
      <c r="DT561" s="10">
        <v>4.0254028106420502E-2</v>
      </c>
      <c r="DU561" s="10">
        <v>4.9462182591727597E-4</v>
      </c>
      <c r="DV561" s="10">
        <v>0.31073555535280201</v>
      </c>
      <c r="DW561" s="10">
        <v>4.0080459845630002E-2</v>
      </c>
      <c r="DX561" s="10">
        <v>0.15936768289245601</v>
      </c>
      <c r="DY561" s="10" t="s">
        <v>1323</v>
      </c>
      <c r="DZ561" s="10">
        <v>1.9031236902070201</v>
      </c>
      <c r="EA561" s="10" t="s">
        <v>1318</v>
      </c>
      <c r="EB561" s="10">
        <v>97.946546714894495</v>
      </c>
      <c r="EC561" s="10">
        <v>4.3835912882564899E-3</v>
      </c>
      <c r="ED561" s="10">
        <v>3.666551893172E-3</v>
      </c>
      <c r="EE561" s="10">
        <v>2.98537602027707E-2</v>
      </c>
      <c r="EF561" s="10">
        <v>3.4891849821005998E-3</v>
      </c>
      <c r="EG561" s="10">
        <v>2.8931013729294E-3</v>
      </c>
      <c r="EH561" s="10">
        <v>3.3948887624584298E-2</v>
      </c>
      <c r="EI561" s="10">
        <v>2.1446279155642699E-2</v>
      </c>
      <c r="EJ561" s="10">
        <v>2.7497043675146601E-3</v>
      </c>
      <c r="EK561" s="10">
        <v>9.8571454035503692E-4</v>
      </c>
      <c r="EL561" s="10">
        <v>3.0738535487512199E-3</v>
      </c>
      <c r="EM561" s="10">
        <v>8.4510725390421603E-3</v>
      </c>
      <c r="EN561" s="10">
        <v>9.2821324457599705E-2</v>
      </c>
      <c r="EO561" s="10">
        <v>1.17944369840953</v>
      </c>
      <c r="EP561" s="10">
        <v>9.0496797264112607E-3</v>
      </c>
      <c r="EQ561" s="10">
        <v>3.6859711850938399E-2</v>
      </c>
      <c r="ER561" s="10">
        <v>0.229397982165187</v>
      </c>
      <c r="ES561" s="10">
        <v>25.3675567058716</v>
      </c>
      <c r="ET561" s="10">
        <v>241.27655162957899</v>
      </c>
      <c r="EU561" s="10">
        <v>68.835569128127005</v>
      </c>
      <c r="EV561" s="10">
        <v>0.60769162027248502</v>
      </c>
      <c r="EW561" s="10">
        <v>6.6169600462146398</v>
      </c>
      <c r="EX561" s="10">
        <v>629.18403389877403</v>
      </c>
      <c r="EY561" s="10">
        <v>5.6043118156241603</v>
      </c>
      <c r="EZ561" s="10">
        <v>6.8308800308013904</v>
      </c>
      <c r="FA561" s="10">
        <v>199.28650308284099</v>
      </c>
      <c r="FB561" s="10">
        <v>0.98921848362709497</v>
      </c>
      <c r="FC561" s="10">
        <v>21.085268411568901</v>
      </c>
      <c r="FD561" s="10">
        <v>58.243505065099598</v>
      </c>
      <c r="FE561" s="10">
        <v>0.46635208006391499</v>
      </c>
      <c r="FF561" s="10">
        <v>0.47551716018136803</v>
      </c>
      <c r="FG561" s="10">
        <v>158.79649673409401</v>
      </c>
      <c r="FH561" s="10">
        <v>0.23420732007318701</v>
      </c>
    </row>
    <row r="562" spans="1:164">
      <c r="A562" s="11">
        <v>44608</v>
      </c>
      <c r="B562" s="64" t="s">
        <v>207</v>
      </c>
      <c r="C562" s="25" t="s">
        <v>125</v>
      </c>
      <c r="D562" s="21">
        <v>33</v>
      </c>
      <c r="E562" s="2">
        <v>100</v>
      </c>
      <c r="F562" s="2">
        <v>67</v>
      </c>
      <c r="H562" s="3">
        <f>((F562)/(E562/100))</f>
        <v>67</v>
      </c>
      <c r="I562" s="4">
        <f>E562/F562</f>
        <v>1.4925373134328359</v>
      </c>
      <c r="J562" s="4" t="e">
        <f>100/G562</f>
        <v>#DIV/0!</v>
      </c>
      <c r="N562" s="37" t="e">
        <f>M562/(K562/100)</f>
        <v>#DIV/0!</v>
      </c>
      <c r="O562" s="37" t="e">
        <f>N562/J562</f>
        <v>#DIV/0!</v>
      </c>
      <c r="P562" s="5" t="e">
        <f>M562/(L562/100)</f>
        <v>#DIV/0!</v>
      </c>
      <c r="Q562" s="5" t="e">
        <f>P562*I562</f>
        <v>#DIV/0!</v>
      </c>
      <c r="U562" s="15" t="e">
        <f>100-(T562-R562)/S562*100</f>
        <v>#DIV/0!</v>
      </c>
      <c r="V562" s="21">
        <v>2.2799999999999998</v>
      </c>
      <c r="X562" s="2">
        <v>12.43</v>
      </c>
      <c r="Y562" s="2">
        <v>9.2899999999999991</v>
      </c>
      <c r="Z562" s="21">
        <v>1171</v>
      </c>
      <c r="AB562" s="14" t="e">
        <f>((AE562-AC562)*(1000/AD562))*1000</f>
        <v>#DIV/0!</v>
      </c>
      <c r="AF562" s="7" t="e">
        <f>#REF!*0.8</f>
        <v>#REF!</v>
      </c>
      <c r="AG562" s="2">
        <v>150</v>
      </c>
      <c r="AH562" s="8">
        <f>((AG562)*(H562/100))</f>
        <v>100.5</v>
      </c>
      <c r="AI562" s="7">
        <f>AG562/AH562</f>
        <v>1.4925373134328359</v>
      </c>
      <c r="AJ562" s="6">
        <v>30.79</v>
      </c>
      <c r="AK562" s="2">
        <v>0.42799999999999999</v>
      </c>
      <c r="AO562" s="20" t="s">
        <v>1281</v>
      </c>
      <c r="AP562" s="10">
        <v>0.13700000000000001</v>
      </c>
      <c r="AQ562" s="10">
        <v>2E-3</v>
      </c>
      <c r="AR562" s="10" t="s">
        <v>121</v>
      </c>
      <c r="AS562" s="10">
        <v>6.0000000000000001E-3</v>
      </c>
      <c r="AT562" s="10">
        <v>6.0999999999999999E-2</v>
      </c>
      <c r="AU562" s="10">
        <v>3.0000000000000001E-3</v>
      </c>
      <c r="AV562" s="10">
        <v>4.3999999999999997E-2</v>
      </c>
      <c r="AW562" s="10">
        <v>2E-3</v>
      </c>
      <c r="AX562" s="10">
        <v>8.9999999999999993E-3</v>
      </c>
      <c r="AY562" s="10">
        <v>1E-3</v>
      </c>
      <c r="AZ562" s="10">
        <v>1.4E-2</v>
      </c>
      <c r="BA562" s="10">
        <v>2E-3</v>
      </c>
      <c r="BB562" s="10">
        <v>3.9E-2</v>
      </c>
      <c r="BC562" s="10">
        <v>2E-3</v>
      </c>
      <c r="BD562" s="10">
        <v>0.34699999999999998</v>
      </c>
      <c r="BE562" s="10">
        <v>8.0000000000000002E-3</v>
      </c>
      <c r="BF562" s="10" t="s">
        <v>121</v>
      </c>
      <c r="BG562" s="10">
        <v>8.0000000000000002E-3</v>
      </c>
      <c r="BH562" s="10" t="s">
        <v>121</v>
      </c>
      <c r="BI562" s="10">
        <v>1.9930000000000001</v>
      </c>
      <c r="BJ562" s="10" t="s">
        <v>121</v>
      </c>
      <c r="BK562" s="10">
        <v>3.0000000000000001E-3</v>
      </c>
      <c r="BL562" s="10" t="s">
        <v>121</v>
      </c>
      <c r="BM562" s="10">
        <v>2E-3</v>
      </c>
      <c r="BN562" s="10">
        <v>5.8999999999999997E-2</v>
      </c>
      <c r="BO562" s="10">
        <v>7.0000000000000001E-3</v>
      </c>
      <c r="BP562" s="10">
        <v>60.917999999999999</v>
      </c>
      <c r="BQ562" s="10">
        <v>0.14599999999999999</v>
      </c>
      <c r="BR562" s="10">
        <v>3.0000000000000001E-3</v>
      </c>
      <c r="BS562" s="10">
        <v>1E-3</v>
      </c>
      <c r="BT562" s="10">
        <v>19.693999999999999</v>
      </c>
      <c r="BU562" s="10">
        <v>0.17299999999999999</v>
      </c>
      <c r="BV562" s="10">
        <v>10.930999999999999</v>
      </c>
      <c r="BW562" s="10">
        <v>0.126</v>
      </c>
      <c r="BX562" s="10" t="s">
        <v>121</v>
      </c>
      <c r="BY562" s="10">
        <v>3.0000000000000001E-3</v>
      </c>
      <c r="BZ562" s="10">
        <v>3.1110000000000002</v>
      </c>
      <c r="CA562" s="10">
        <v>4.9000000000000002E-2</v>
      </c>
      <c r="CB562" s="10" t="s">
        <v>121</v>
      </c>
      <c r="CC562" s="10">
        <v>15.866</v>
      </c>
      <c r="CD562" s="10">
        <v>2.3E-2</v>
      </c>
      <c r="CE562" s="10">
        <v>4.0000000000000001E-3</v>
      </c>
      <c r="CF562" s="10" t="s">
        <v>121</v>
      </c>
      <c r="CG562" s="10">
        <v>2E-3</v>
      </c>
      <c r="CH562" s="10" t="s">
        <v>121</v>
      </c>
      <c r="CI562" s="10">
        <v>2E-3</v>
      </c>
      <c r="CJ562" s="10" t="s">
        <v>121</v>
      </c>
      <c r="CK562" s="10">
        <v>0.23699999999999999</v>
      </c>
      <c r="CL562" s="10" t="s">
        <v>121</v>
      </c>
      <c r="CM562" s="10">
        <v>2E-3</v>
      </c>
      <c r="CN562" s="10">
        <v>4.0000000000000001E-3</v>
      </c>
      <c r="CO562" s="10">
        <v>1E-3</v>
      </c>
      <c r="CP562" s="10">
        <v>1.4370000000000001</v>
      </c>
      <c r="CQ562" s="10">
        <v>5.0999999999999997E-2</v>
      </c>
      <c r="CR562" s="10" t="s">
        <v>121</v>
      </c>
      <c r="CS562" s="10">
        <v>2E-3</v>
      </c>
      <c r="CT562" s="10">
        <v>0.91100000000000003</v>
      </c>
      <c r="CU562" s="10">
        <v>0.27900000000000003</v>
      </c>
      <c r="CV562" s="10">
        <v>1.2999999999999999E-2</v>
      </c>
      <c r="CW562" s="10">
        <v>1E-3</v>
      </c>
      <c r="CX562" s="10">
        <v>0.109</v>
      </c>
      <c r="CY562" s="10">
        <v>0.01</v>
      </c>
      <c r="CZ562" s="10" t="s">
        <v>121</v>
      </c>
      <c r="DA562" s="10">
        <v>2E-3</v>
      </c>
      <c r="DB562" s="10" t="s">
        <v>121</v>
      </c>
      <c r="DC562" s="10">
        <v>5.0000000000000001E-3</v>
      </c>
      <c r="DD562" s="10">
        <v>2.8000000000000001E-2</v>
      </c>
      <c r="DE562" s="10">
        <v>6.0000000000000001E-3</v>
      </c>
      <c r="DF562" s="10">
        <v>0.59399999999999997</v>
      </c>
      <c r="DG562" s="10">
        <v>7.0000000000000001E-3</v>
      </c>
      <c r="DH562" s="10">
        <v>3.0000000000000001E-3</v>
      </c>
      <c r="DI562" s="98">
        <v>1E-3</v>
      </c>
      <c r="DJ562" s="10">
        <v>0.08</v>
      </c>
      <c r="DK562" s="10">
        <v>1E-3</v>
      </c>
      <c r="DL562" s="61" t="str">
        <f>AO566</f>
        <v>UTV Haufwerk 2 ABSAGE 16.02.2022</v>
      </c>
    </row>
    <row r="563" spans="1:164">
      <c r="A563" s="11">
        <v>44608</v>
      </c>
      <c r="B563" s="64" t="s">
        <v>153</v>
      </c>
      <c r="C563" s="25" t="s">
        <v>125</v>
      </c>
      <c r="D563" s="21">
        <v>33</v>
      </c>
      <c r="E563" s="2">
        <v>100</v>
      </c>
      <c r="F563" s="2">
        <v>67</v>
      </c>
      <c r="H563" s="3">
        <f>((F563)/(E563/100))</f>
        <v>67</v>
      </c>
      <c r="I563" s="4">
        <f>E563/F563</f>
        <v>1.4925373134328359</v>
      </c>
      <c r="J563" s="4" t="e">
        <f>100/G563</f>
        <v>#DIV/0!</v>
      </c>
      <c r="N563" s="37" t="e">
        <f>M563/(K563/100)</f>
        <v>#DIV/0!</v>
      </c>
      <c r="O563" s="37" t="e">
        <f>N563/J563</f>
        <v>#DIV/0!</v>
      </c>
      <c r="P563" s="5" t="e">
        <f>M563/(L563/100)</f>
        <v>#DIV/0!</v>
      </c>
      <c r="Q563" s="5" t="e">
        <f>P563*I563</f>
        <v>#DIV/0!</v>
      </c>
      <c r="U563" s="15" t="e">
        <f>100-(T563-R563)/S563*100</f>
        <v>#DIV/0!</v>
      </c>
      <c r="V563" s="21">
        <v>0.45</v>
      </c>
      <c r="X563" s="2">
        <v>11.31</v>
      </c>
      <c r="Y563" s="2">
        <v>7.73</v>
      </c>
      <c r="Z563" s="21">
        <v>2207</v>
      </c>
      <c r="AB563" s="14" t="e">
        <f>((AE563-AC563)*(1000/AD563))*1000</f>
        <v>#DIV/0!</v>
      </c>
      <c r="AF563" s="7" t="e">
        <f>#REF!*0.8</f>
        <v>#REF!</v>
      </c>
      <c r="AG563" s="2">
        <v>150</v>
      </c>
      <c r="AH563" s="8">
        <f>((AG563)*(H563/100))</f>
        <v>100.5</v>
      </c>
      <c r="AI563" s="7">
        <f>AG563/AH563</f>
        <v>1.4925373134328359</v>
      </c>
      <c r="AJ563" s="6">
        <v>60.76</v>
      </c>
      <c r="AK563" s="2">
        <v>0.32700000000000001</v>
      </c>
      <c r="AO563" s="20" t="s">
        <v>1282</v>
      </c>
      <c r="AP563" s="10" t="s">
        <v>121</v>
      </c>
      <c r="AQ563" s="10">
        <v>2E-3</v>
      </c>
      <c r="AR563" s="10" t="s">
        <v>121</v>
      </c>
      <c r="AS563" s="10">
        <v>2.1999999999999999E-2</v>
      </c>
      <c r="AT563" s="10" t="s">
        <v>121</v>
      </c>
      <c r="AU563" s="10">
        <v>1.0999999999999999E-2</v>
      </c>
      <c r="AV563" s="10">
        <v>16.102</v>
      </c>
      <c r="AW563" s="10">
        <v>0.25700000000000001</v>
      </c>
      <c r="AX563" s="10">
        <v>0.02</v>
      </c>
      <c r="AY563" s="10">
        <v>5.0000000000000001E-3</v>
      </c>
      <c r="AZ563" s="10">
        <v>2.76</v>
      </c>
      <c r="BA563" s="10">
        <v>3.4000000000000002E-2</v>
      </c>
      <c r="BB563" s="10">
        <v>2.8000000000000001E-2</v>
      </c>
      <c r="BC563" s="10">
        <v>5.0000000000000001E-3</v>
      </c>
      <c r="BD563" s="10">
        <v>23.568999999999999</v>
      </c>
      <c r="BE563" s="10">
        <v>0.252</v>
      </c>
      <c r="BF563" s="10" t="s">
        <v>121</v>
      </c>
      <c r="BG563" s="10">
        <v>0.01</v>
      </c>
      <c r="BH563" s="10">
        <v>3.3279999999999998</v>
      </c>
      <c r="BI563" s="10">
        <v>0.34799999999999998</v>
      </c>
      <c r="BJ563" s="10">
        <v>4.0000000000000001E-3</v>
      </c>
      <c r="BK563" s="10">
        <v>2E-3</v>
      </c>
      <c r="BL563" s="10" t="s">
        <v>121</v>
      </c>
      <c r="BM563" s="10">
        <v>4.0000000000000001E-3</v>
      </c>
      <c r="BN563" s="10" t="s">
        <v>121</v>
      </c>
      <c r="BO563" s="10">
        <v>0.05</v>
      </c>
      <c r="BP563" s="10">
        <v>32.271000000000001</v>
      </c>
      <c r="BQ563" s="10">
        <v>0.749</v>
      </c>
      <c r="BR563" s="10">
        <v>8.0000000000000002E-3</v>
      </c>
      <c r="BS563" s="10">
        <v>1E-3</v>
      </c>
      <c r="BT563" s="10">
        <v>0.58099999999999996</v>
      </c>
      <c r="BU563" s="10">
        <v>9.1999999999999998E-2</v>
      </c>
      <c r="BV563" s="10">
        <v>2.5999999999999999E-2</v>
      </c>
      <c r="BW563" s="10">
        <v>3.0000000000000001E-3</v>
      </c>
      <c r="BX563" s="10" t="s">
        <v>121</v>
      </c>
      <c r="BY563" s="10">
        <v>3.9E-2</v>
      </c>
      <c r="BZ563" s="10">
        <v>0.24</v>
      </c>
      <c r="CA563" s="10">
        <v>4.8000000000000001E-2</v>
      </c>
      <c r="CB563" s="10">
        <v>10.188000000000001</v>
      </c>
      <c r="CC563" s="10">
        <v>2.31</v>
      </c>
      <c r="CD563" s="10">
        <v>0.22900000000000001</v>
      </c>
      <c r="CE563" s="10">
        <v>2.3E-2</v>
      </c>
      <c r="CF563" s="10">
        <v>2E-3</v>
      </c>
      <c r="CG563" s="10">
        <v>1E-3</v>
      </c>
      <c r="CH563" s="10" t="s">
        <v>121</v>
      </c>
      <c r="CI563" s="10">
        <v>2E-3</v>
      </c>
      <c r="CJ563" s="10">
        <v>0.42299999999999999</v>
      </c>
      <c r="CK563" s="10">
        <v>1.9E-2</v>
      </c>
      <c r="CL563" s="10" t="s">
        <v>121</v>
      </c>
      <c r="CM563" s="10">
        <v>2E-3</v>
      </c>
      <c r="CN563" s="10" t="s">
        <v>121</v>
      </c>
      <c r="CO563" s="10">
        <v>2E-3</v>
      </c>
      <c r="CP563" s="10">
        <v>1.337</v>
      </c>
      <c r="CQ563" s="10">
        <v>1.2E-2</v>
      </c>
      <c r="CR563" s="10" t="s">
        <v>121</v>
      </c>
      <c r="CS563" s="10">
        <v>2E-3</v>
      </c>
      <c r="CT563" s="10">
        <v>4.7489999999999997</v>
      </c>
      <c r="CU563" s="10">
        <v>8.2000000000000003E-2</v>
      </c>
      <c r="CV563" s="10">
        <v>8.9999999999999993E-3</v>
      </c>
      <c r="CW563" s="10">
        <v>1E-3</v>
      </c>
      <c r="CX563" s="10">
        <v>0.26900000000000002</v>
      </c>
      <c r="CY563" s="10">
        <v>1.7999999999999999E-2</v>
      </c>
      <c r="CZ563" s="10" t="s">
        <v>121</v>
      </c>
      <c r="DA563" s="10">
        <v>2E-3</v>
      </c>
      <c r="DB563" s="10">
        <v>2.8000000000000001E-2</v>
      </c>
      <c r="DC563" s="10">
        <v>7.0000000000000001E-3</v>
      </c>
      <c r="DD563" s="10" t="s">
        <v>121</v>
      </c>
      <c r="DE563" s="10">
        <v>4.3999999999999997E-2</v>
      </c>
      <c r="DF563" s="10">
        <v>3.8130000000000002</v>
      </c>
      <c r="DG563" s="10">
        <v>5.3999999999999999E-2</v>
      </c>
      <c r="DH563" s="10">
        <v>1.2999999999999999E-2</v>
      </c>
      <c r="DI563" s="98">
        <v>1E-3</v>
      </c>
      <c r="DJ563" s="10" t="s">
        <v>121</v>
      </c>
      <c r="DK563" s="10">
        <v>2E-3</v>
      </c>
      <c r="DL563" s="61" t="str">
        <f>AO567</f>
        <v>Anlieferung 10-1</v>
      </c>
    </row>
    <row r="564" spans="1:164">
      <c r="A564" s="11">
        <v>44608</v>
      </c>
      <c r="B564" s="64" t="s">
        <v>1270</v>
      </c>
      <c r="C564" s="25" t="s">
        <v>745</v>
      </c>
      <c r="H564" s="3" t="e">
        <f>((F564)/(E564/100))</f>
        <v>#DIV/0!</v>
      </c>
      <c r="I564" s="4" t="e">
        <f>E564/F564</f>
        <v>#DIV/0!</v>
      </c>
      <c r="J564" s="4" t="e">
        <f>100/G564</f>
        <v>#DIV/0!</v>
      </c>
      <c r="N564" s="37" t="e">
        <f>M564/(K564/100)</f>
        <v>#DIV/0!</v>
      </c>
      <c r="O564" s="37" t="e">
        <f>N564/J564</f>
        <v>#DIV/0!</v>
      </c>
      <c r="P564" s="5" t="e">
        <f>M564/(L564/100)</f>
        <v>#DIV/0!</v>
      </c>
      <c r="Q564" s="5" t="e">
        <f>P564*I564</f>
        <v>#DIV/0!</v>
      </c>
      <c r="U564" s="15" t="e">
        <f>100-(T564-R564)/S564*100</f>
        <v>#DIV/0!</v>
      </c>
      <c r="Z564" s="21">
        <v>2129</v>
      </c>
      <c r="AB564" s="14" t="e">
        <f>((AE564-AC564)*(1000/AD564))*1000</f>
        <v>#DIV/0!</v>
      </c>
      <c r="AF564" s="7" t="e">
        <f>#REF!*0.8</f>
        <v>#REF!</v>
      </c>
      <c r="AH564" s="8" t="e">
        <f>((AG564)*(H564/100))</f>
        <v>#DIV/0!</v>
      </c>
      <c r="AI564" s="7" t="e">
        <f>AG564/AH564</f>
        <v>#DIV/0!</v>
      </c>
      <c r="AP564" s="10" t="s">
        <v>121</v>
      </c>
      <c r="AQ564" s="10">
        <v>5.0000000000000001E-3</v>
      </c>
      <c r="AR564" s="10">
        <v>3.9E-2</v>
      </c>
      <c r="AS564" s="10">
        <v>8.0000000000000002E-3</v>
      </c>
      <c r="AT564" s="10">
        <v>0.01</v>
      </c>
      <c r="AU564" s="10">
        <v>5.0000000000000001E-3</v>
      </c>
      <c r="AV564" s="10">
        <v>4.5190000000000001</v>
      </c>
      <c r="AW564" s="10">
        <v>9.4E-2</v>
      </c>
      <c r="AX564" s="10">
        <v>6.0000000000000001E-3</v>
      </c>
      <c r="AY564" s="10">
        <v>3.0000000000000001E-3</v>
      </c>
      <c r="AZ564" s="10">
        <v>0.92700000000000005</v>
      </c>
      <c r="BA564" s="10">
        <v>0.02</v>
      </c>
      <c r="BB564" s="10">
        <v>10.659000000000001</v>
      </c>
      <c r="BC564" s="10">
        <v>0.21099999999999999</v>
      </c>
      <c r="BD564" s="10">
        <v>16.266999999999999</v>
      </c>
      <c r="BE564" s="10">
        <v>0.32</v>
      </c>
      <c r="BF564" s="10" t="s">
        <v>121</v>
      </c>
      <c r="BG564" s="10">
        <v>1.0999999999999999E-2</v>
      </c>
      <c r="BH564" s="10">
        <v>5.8579999999999997</v>
      </c>
      <c r="BI564" s="10">
        <v>0.56299999999999994</v>
      </c>
      <c r="BJ564" s="10">
        <v>7.0000000000000001E-3</v>
      </c>
      <c r="BK564" s="10">
        <v>3.0000000000000001E-3</v>
      </c>
      <c r="BL564" s="10">
        <v>7.0000000000000001E-3</v>
      </c>
      <c r="BM564" s="10">
        <v>3.0000000000000001E-3</v>
      </c>
      <c r="BN564" s="10">
        <v>6.468</v>
      </c>
      <c r="BO564" s="10">
        <v>0.253</v>
      </c>
      <c r="BP564" s="10">
        <v>34.616999999999997</v>
      </c>
      <c r="BQ564" s="10">
        <v>0.81100000000000005</v>
      </c>
      <c r="BR564" s="10">
        <v>0.23</v>
      </c>
      <c r="BS564" s="10">
        <v>6.0000000000000001E-3</v>
      </c>
      <c r="BT564" s="10">
        <v>1.508</v>
      </c>
      <c r="BU564" s="10">
        <v>0.10199999999999999</v>
      </c>
      <c r="BV564" s="10" t="s">
        <v>121</v>
      </c>
      <c r="BW564" s="10">
        <v>7.8E-2</v>
      </c>
      <c r="BX564" s="10" t="s">
        <v>121</v>
      </c>
      <c r="BY564" s="10">
        <v>3.1E-2</v>
      </c>
      <c r="BZ564" s="10">
        <v>0.437</v>
      </c>
      <c r="CA564" s="10">
        <v>4.5999999999999999E-2</v>
      </c>
      <c r="CB564" s="10">
        <v>10.565</v>
      </c>
      <c r="CC564" s="10">
        <v>3.1659999999999999</v>
      </c>
      <c r="CD564" s="10">
        <v>0.23400000000000001</v>
      </c>
      <c r="CE564" s="10">
        <v>1.7999999999999999E-2</v>
      </c>
      <c r="CF564" s="10" t="s">
        <v>121</v>
      </c>
      <c r="CG564" s="10">
        <v>3.0000000000000001E-3</v>
      </c>
      <c r="CH564" s="10" t="s">
        <v>121</v>
      </c>
      <c r="CI564" s="10">
        <v>2E-3</v>
      </c>
      <c r="CJ564" s="10" t="s">
        <v>121</v>
      </c>
      <c r="CK564" s="10">
        <v>0.94499999999999995</v>
      </c>
      <c r="CL564" s="10" t="s">
        <v>121</v>
      </c>
      <c r="CM564" s="10">
        <v>2E-3</v>
      </c>
      <c r="CN564" s="10">
        <v>3.0000000000000001E-3</v>
      </c>
      <c r="CO564" s="10">
        <v>1E-3</v>
      </c>
      <c r="CP564" s="10">
        <v>1.3120000000000001</v>
      </c>
      <c r="CQ564" s="10">
        <v>7.0000000000000007E-2</v>
      </c>
      <c r="CR564" s="10" t="s">
        <v>121</v>
      </c>
      <c r="CS564" s="10">
        <v>3.0000000000000001E-3</v>
      </c>
      <c r="CT564" s="10" t="s">
        <v>121</v>
      </c>
      <c r="CU564" s="10">
        <v>26.155999999999999</v>
      </c>
      <c r="CV564" s="10">
        <v>0.13800000000000001</v>
      </c>
      <c r="CW564" s="10">
        <v>3.0000000000000001E-3</v>
      </c>
      <c r="CX564" s="10">
        <v>0.60099999999999998</v>
      </c>
      <c r="CY564" s="10">
        <v>0.06</v>
      </c>
      <c r="CZ564" s="10" t="s">
        <v>121</v>
      </c>
      <c r="DA564" s="10">
        <v>3.0000000000000001E-3</v>
      </c>
      <c r="DB564" s="10" t="s">
        <v>121</v>
      </c>
      <c r="DC564" s="10">
        <v>4.7E-2</v>
      </c>
      <c r="DD564" s="10" t="s">
        <v>121</v>
      </c>
      <c r="DE564" s="10">
        <v>4.1000000000000002E-2</v>
      </c>
      <c r="DF564" s="10">
        <v>3.8929999999999998</v>
      </c>
      <c r="DG564" s="10">
        <v>7.8E-2</v>
      </c>
      <c r="DH564" s="10">
        <v>1.681</v>
      </c>
      <c r="DI564" s="98">
        <v>2.8000000000000001E-2</v>
      </c>
      <c r="DJ564" s="10" t="s">
        <v>121</v>
      </c>
      <c r="DK564" s="10">
        <v>2E-3</v>
      </c>
      <c r="DL564" s="61" t="str">
        <f>AO568</f>
        <v>Anlieferung 10-2</v>
      </c>
    </row>
    <row r="565" spans="1:164">
      <c r="A565" s="85">
        <v>44608</v>
      </c>
      <c r="B565" s="64" t="s">
        <v>1345</v>
      </c>
      <c r="C565" s="25" t="s">
        <v>1283</v>
      </c>
      <c r="D565" s="21">
        <v>73</v>
      </c>
      <c r="E565" s="2">
        <v>100</v>
      </c>
      <c r="F565" s="2">
        <v>100</v>
      </c>
      <c r="G565" s="2">
        <v>27</v>
      </c>
      <c r="H565" s="3">
        <f>((F565)/(E565/100))</f>
        <v>100</v>
      </c>
      <c r="I565" s="4">
        <f>E565/F565</f>
        <v>1</v>
      </c>
      <c r="J565" s="4">
        <f>100/G565</f>
        <v>3.7037037037037037</v>
      </c>
      <c r="K565" s="2">
        <v>20</v>
      </c>
      <c r="M565" s="2">
        <f>102.167-101.304</f>
        <v>0.86299999999999955</v>
      </c>
      <c r="N565" s="37">
        <f>M565/(K565/100)</f>
        <v>4.3149999999999977</v>
      </c>
      <c r="O565" s="37">
        <f>N565/J565</f>
        <v>1.1650499999999995</v>
      </c>
      <c r="P565" s="5" t="e">
        <f>M565/(L565/100)</f>
        <v>#DIV/0!</v>
      </c>
      <c r="Q565" s="5" t="e">
        <f>P565*I565</f>
        <v>#DIV/0!</v>
      </c>
      <c r="R565" s="21">
        <v>46.207999999999998</v>
      </c>
      <c r="S565" s="21">
        <v>10.891</v>
      </c>
      <c r="T565" s="21">
        <v>53.384</v>
      </c>
      <c r="U565" s="15">
        <f>100-(T565-R565)/S565*100</f>
        <v>34.11073363327516</v>
      </c>
      <c r="V565" s="21">
        <v>1.93</v>
      </c>
      <c r="X565" s="2">
        <v>9.17</v>
      </c>
      <c r="Y565" s="2">
        <v>3.89</v>
      </c>
      <c r="Z565" s="21">
        <v>554</v>
      </c>
      <c r="AB565" s="14" t="e">
        <f>((AE565-AC565)*(1000/AD565))*1000</f>
        <v>#DIV/0!</v>
      </c>
      <c r="AF565" s="7" t="e">
        <f>#REF!*0.8</f>
        <v>#REF!</v>
      </c>
      <c r="AG565" s="2">
        <v>100</v>
      </c>
      <c r="AH565" s="8">
        <f>((AG565)*(H565/100))</f>
        <v>100</v>
      </c>
      <c r="AI565" s="7">
        <f>AG565/AH565</f>
        <v>1</v>
      </c>
      <c r="AJ565" s="6">
        <v>193.4</v>
      </c>
      <c r="AK565" s="2">
        <v>0.57399999999999995</v>
      </c>
      <c r="AO565" s="20" t="s">
        <v>1284</v>
      </c>
      <c r="AP565" s="10">
        <v>8.0000000000000002E-3</v>
      </c>
      <c r="AQ565" s="10">
        <v>2E-3</v>
      </c>
      <c r="AR565" s="10">
        <v>3.4000000000000002E-2</v>
      </c>
      <c r="AS565" s="10">
        <v>8.9999999999999993E-3</v>
      </c>
      <c r="AT565" s="10">
        <v>3.3000000000000002E-2</v>
      </c>
      <c r="AU565" s="10">
        <v>7.0000000000000001E-3</v>
      </c>
      <c r="AV565" s="10">
        <v>10.201000000000001</v>
      </c>
      <c r="AW565" s="10">
        <v>0.24</v>
      </c>
      <c r="AX565" s="10">
        <v>8.9999999999999993E-3</v>
      </c>
      <c r="AY565" s="10">
        <v>4.0000000000000001E-3</v>
      </c>
      <c r="AZ565" s="10">
        <v>9.1999999999999998E-2</v>
      </c>
      <c r="BA565" s="10">
        <v>8.0000000000000002E-3</v>
      </c>
      <c r="BB565" s="10">
        <v>5.0490000000000004</v>
      </c>
      <c r="BC565" s="10">
        <v>8.3000000000000004E-2</v>
      </c>
      <c r="BD565" s="10">
        <v>6.4859999999999998</v>
      </c>
      <c r="BE565" s="10">
        <v>0.11700000000000001</v>
      </c>
      <c r="BF565" s="10" t="s">
        <v>121</v>
      </c>
      <c r="BG565" s="10">
        <v>1.0999999999999999E-2</v>
      </c>
      <c r="BH565" s="10">
        <v>4.3289999999999997</v>
      </c>
      <c r="BI565" s="10">
        <v>0.56499999999999995</v>
      </c>
      <c r="BJ565" s="10" t="s">
        <v>121</v>
      </c>
      <c r="BK565" s="10">
        <v>3.0000000000000001E-3</v>
      </c>
      <c r="BL565" s="10">
        <v>8.0000000000000002E-3</v>
      </c>
      <c r="BM565" s="10">
        <v>3.0000000000000001E-3</v>
      </c>
      <c r="BN565" s="10">
        <v>12.807</v>
      </c>
      <c r="BO565" s="10">
        <v>0.59899999999999998</v>
      </c>
      <c r="BP565" s="10">
        <v>40.063000000000002</v>
      </c>
      <c r="BQ565" s="10">
        <v>0.80100000000000005</v>
      </c>
      <c r="BR565" s="10">
        <v>2E-3</v>
      </c>
      <c r="BS565" s="10">
        <v>1E-3</v>
      </c>
      <c r="BT565" s="10">
        <v>1.863</v>
      </c>
      <c r="BU565" s="10">
        <v>0.14399999999999999</v>
      </c>
      <c r="BV565" s="10" t="s">
        <v>121</v>
      </c>
      <c r="BW565" s="10">
        <v>9.4E-2</v>
      </c>
      <c r="BX565" s="10" t="s">
        <v>121</v>
      </c>
      <c r="BY565" s="10">
        <v>2.5999999999999999E-2</v>
      </c>
      <c r="BZ565" s="10">
        <v>1.391</v>
      </c>
      <c r="CA565" s="10">
        <v>0.10100000000000001</v>
      </c>
      <c r="CB565" s="10">
        <v>6.9809999999999999</v>
      </c>
      <c r="CC565" s="10">
        <v>3.4670000000000001</v>
      </c>
      <c r="CD565" s="10">
        <v>0.23400000000000001</v>
      </c>
      <c r="CE565" s="10">
        <v>1.7999999999999999E-2</v>
      </c>
      <c r="CF565" s="10" t="s">
        <v>121</v>
      </c>
      <c r="CG565" s="10">
        <v>4.0000000000000001E-3</v>
      </c>
      <c r="CH565" s="10">
        <v>3.0000000000000001E-3</v>
      </c>
      <c r="CI565" s="10">
        <v>1E-3</v>
      </c>
      <c r="CJ565" s="10" t="s">
        <v>121</v>
      </c>
      <c r="CK565" s="10">
        <v>1.117</v>
      </c>
      <c r="CL565" s="10" t="s">
        <v>121</v>
      </c>
      <c r="CM565" s="10">
        <v>2E-3</v>
      </c>
      <c r="CN565" s="10">
        <v>3.0000000000000001E-3</v>
      </c>
      <c r="CO565" s="10">
        <v>1E-3</v>
      </c>
      <c r="CP565" s="10">
        <v>1.867</v>
      </c>
      <c r="CQ565" s="10">
        <v>0.14599999999999999</v>
      </c>
      <c r="CR565" s="10" t="s">
        <v>121</v>
      </c>
      <c r="CS565" s="10">
        <v>2E-3</v>
      </c>
      <c r="CT565" s="10" t="s">
        <v>121</v>
      </c>
      <c r="CU565" s="10">
        <v>30.244</v>
      </c>
      <c r="CV565" s="10">
        <v>0.23200000000000001</v>
      </c>
      <c r="CW565" s="10">
        <v>5.0000000000000001E-3</v>
      </c>
      <c r="CX565" s="10">
        <v>2.5270000000000001</v>
      </c>
      <c r="CY565" s="10">
        <v>0.11</v>
      </c>
      <c r="CZ565" s="10" t="s">
        <v>121</v>
      </c>
      <c r="DA565" s="10">
        <v>2E-3</v>
      </c>
      <c r="DB565" s="10" t="s">
        <v>121</v>
      </c>
      <c r="DC565" s="10">
        <v>4.2999999999999997E-2</v>
      </c>
      <c r="DD565" s="10" t="s">
        <v>121</v>
      </c>
      <c r="DE565" s="10">
        <v>4.2999999999999997E-2</v>
      </c>
      <c r="DF565" s="10">
        <v>3.85</v>
      </c>
      <c r="DG565" s="10">
        <v>6.3E-2</v>
      </c>
      <c r="DH565" s="10">
        <v>1.925</v>
      </c>
      <c r="DI565" s="98">
        <v>3.1E-2</v>
      </c>
      <c r="DJ565" s="10" t="s">
        <v>121</v>
      </c>
      <c r="DK565" s="10">
        <v>2E-3</v>
      </c>
      <c r="DL565" s="61" t="str">
        <f t="shared" ref="DL565:DL588" si="11">AO569</f>
        <v>Anlieferung 10-3</v>
      </c>
    </row>
    <row r="566" spans="1:164">
      <c r="A566" s="11">
        <v>44608</v>
      </c>
      <c r="B566" s="64" t="s">
        <v>1285</v>
      </c>
      <c r="C566" s="25" t="s">
        <v>117</v>
      </c>
      <c r="H566" s="3" t="e">
        <f>((F566)/(E566/100))</f>
        <v>#DIV/0!</v>
      </c>
      <c r="I566" s="4" t="e">
        <f>E566/F566</f>
        <v>#DIV/0!</v>
      </c>
      <c r="J566" s="4" t="e">
        <f>100/G566</f>
        <v>#DIV/0!</v>
      </c>
      <c r="N566" s="37" t="e">
        <f>M566/(K566/100)</f>
        <v>#DIV/0!</v>
      </c>
      <c r="O566" s="37" t="e">
        <f>N566/J566</f>
        <v>#DIV/0!</v>
      </c>
      <c r="P566" s="5" t="e">
        <f>M566/(L566/100)</f>
        <v>#DIV/0!</v>
      </c>
      <c r="Q566" s="5" t="e">
        <f>P566*I566</f>
        <v>#DIV/0!</v>
      </c>
      <c r="U566" s="15" t="e">
        <f>100-(T566-R566)/S566*100</f>
        <v>#DIV/0!</v>
      </c>
      <c r="X566" s="2">
        <v>11.64</v>
      </c>
      <c r="AB566" s="14" t="e">
        <f>((AE566-AC566)*(1000/AD566))*1000</f>
        <v>#DIV/0!</v>
      </c>
      <c r="AF566" s="7" t="e">
        <f>#REF!*0.8</f>
        <v>#REF!</v>
      </c>
      <c r="AH566" s="8" t="e">
        <f>((AG566)*(H566/100))</f>
        <v>#DIV/0!</v>
      </c>
      <c r="AI566" s="7" t="e">
        <f>AG566/AH566</f>
        <v>#DIV/0!</v>
      </c>
      <c r="AO566" s="20" t="s">
        <v>1286</v>
      </c>
      <c r="AP566" s="10">
        <v>3.0000000000000001E-3</v>
      </c>
      <c r="AQ566" s="10">
        <v>2E-3</v>
      </c>
      <c r="AR566" s="10">
        <v>8.5999999999999993E-2</v>
      </c>
      <c r="AS566" s="10">
        <v>8.9999999999999993E-3</v>
      </c>
      <c r="AT566" s="10">
        <v>2.1999999999999999E-2</v>
      </c>
      <c r="AU566" s="10">
        <v>5.0000000000000001E-3</v>
      </c>
      <c r="AV566" s="10">
        <v>1.9059999999999999</v>
      </c>
      <c r="AW566" s="10">
        <v>3.6999999999999998E-2</v>
      </c>
      <c r="AX566" s="10" t="s">
        <v>121</v>
      </c>
      <c r="AY566" s="10">
        <v>3.0000000000000001E-3</v>
      </c>
      <c r="AZ566" s="10">
        <v>0.32900000000000001</v>
      </c>
      <c r="BA566" s="10">
        <v>1.0999999999999999E-2</v>
      </c>
      <c r="BB566" s="10">
        <v>2.2370000000000001</v>
      </c>
      <c r="BC566" s="10">
        <v>3.5999999999999997E-2</v>
      </c>
      <c r="BD566" s="10">
        <v>22.971</v>
      </c>
      <c r="BE566" s="10">
        <v>0.28199999999999997</v>
      </c>
      <c r="BF566" s="10" t="s">
        <v>121</v>
      </c>
      <c r="BG566" s="10">
        <v>8.9999999999999993E-3</v>
      </c>
      <c r="BH566" s="10">
        <v>3.016</v>
      </c>
      <c r="BI566" s="10">
        <v>0.47799999999999998</v>
      </c>
      <c r="BJ566" s="10">
        <v>7.0000000000000001E-3</v>
      </c>
      <c r="BK566" s="10">
        <v>2E-3</v>
      </c>
      <c r="BL566" s="10">
        <v>1.4E-2</v>
      </c>
      <c r="BM566" s="10">
        <v>3.0000000000000001E-3</v>
      </c>
      <c r="BN566" s="10">
        <v>14.38</v>
      </c>
      <c r="BO566" s="10">
        <v>0.55900000000000005</v>
      </c>
      <c r="BP566" s="10">
        <v>40.026000000000003</v>
      </c>
      <c r="BQ566" s="10">
        <v>0.70199999999999996</v>
      </c>
      <c r="BR566" s="10">
        <v>0.03</v>
      </c>
      <c r="BS566" s="10">
        <v>2E-3</v>
      </c>
      <c r="BT566" s="10">
        <v>3.3290000000000002</v>
      </c>
      <c r="BU566" s="10">
        <v>0.17699999999999999</v>
      </c>
      <c r="BV566" s="10" t="s">
        <v>121</v>
      </c>
      <c r="BW566" s="10">
        <v>6.8000000000000005E-2</v>
      </c>
      <c r="BX566" s="10" t="s">
        <v>121</v>
      </c>
      <c r="BY566" s="10">
        <v>3.6999999999999998E-2</v>
      </c>
      <c r="BZ566" s="10">
        <v>0.27100000000000002</v>
      </c>
      <c r="CA566" s="10">
        <v>3.6999999999999998E-2</v>
      </c>
      <c r="CB566" s="10">
        <v>4.835</v>
      </c>
      <c r="CC566" s="10">
        <v>3.2050000000000001</v>
      </c>
      <c r="CD566" s="10">
        <v>0.33300000000000002</v>
      </c>
      <c r="CE566" s="10">
        <v>1.7999999999999999E-2</v>
      </c>
      <c r="CF566" s="10">
        <v>1.6E-2</v>
      </c>
      <c r="CG566" s="10">
        <v>2E-3</v>
      </c>
      <c r="CH566" s="10">
        <v>2E-3</v>
      </c>
      <c r="CI566" s="10">
        <v>1E-3</v>
      </c>
      <c r="CJ566" s="10" t="s">
        <v>121</v>
      </c>
      <c r="CK566" s="10">
        <v>0.83799999999999997</v>
      </c>
      <c r="CL566" s="10" t="s">
        <v>121</v>
      </c>
      <c r="CM566" s="10">
        <v>2E-3</v>
      </c>
      <c r="CN566" s="10" t="s">
        <v>121</v>
      </c>
      <c r="CO566" s="10">
        <v>2E-3</v>
      </c>
      <c r="CP566" s="10">
        <v>0.91900000000000004</v>
      </c>
      <c r="CQ566" s="10">
        <v>5.7000000000000002E-2</v>
      </c>
      <c r="CR566" s="10" t="s">
        <v>121</v>
      </c>
      <c r="CS566" s="10">
        <v>3.0000000000000001E-3</v>
      </c>
      <c r="CT566" s="10" t="s">
        <v>121</v>
      </c>
      <c r="CU566" s="10">
        <v>24.202999999999999</v>
      </c>
      <c r="CV566" s="10">
        <v>0.23699999999999999</v>
      </c>
      <c r="CW566" s="10">
        <v>5.0000000000000001E-3</v>
      </c>
      <c r="CX566" s="10">
        <v>0.28399999999999997</v>
      </c>
      <c r="CY566" s="10">
        <v>6.5000000000000002E-2</v>
      </c>
      <c r="CZ566" s="10">
        <v>2E-3</v>
      </c>
      <c r="DA566" s="10">
        <v>1E-3</v>
      </c>
      <c r="DB566" s="10" t="s">
        <v>121</v>
      </c>
      <c r="DC566" s="10">
        <v>4.7E-2</v>
      </c>
      <c r="DD566" s="10" t="s">
        <v>121</v>
      </c>
      <c r="DE566" s="10">
        <v>0.04</v>
      </c>
      <c r="DF566" s="10">
        <v>4.0209999999999999</v>
      </c>
      <c r="DG566" s="10">
        <v>5.8000000000000003E-2</v>
      </c>
      <c r="DH566" s="10">
        <v>0.71399999999999997</v>
      </c>
      <c r="DI566" s="98">
        <v>1.2999999999999999E-2</v>
      </c>
      <c r="DJ566" s="10" t="s">
        <v>121</v>
      </c>
      <c r="DK566" s="10">
        <v>2E-3</v>
      </c>
      <c r="DL566" s="61" t="str">
        <f t="shared" si="11"/>
        <v>Anlieferung 10-4</v>
      </c>
    </row>
    <row r="567" spans="1:164">
      <c r="A567" s="11">
        <v>44608</v>
      </c>
      <c r="B567" s="64" t="s">
        <v>248</v>
      </c>
      <c r="C567" s="25" t="s">
        <v>128</v>
      </c>
      <c r="H567" s="3" t="e">
        <f>((F567)/(E567/100))</f>
        <v>#DIV/0!</v>
      </c>
      <c r="I567" s="4" t="e">
        <f>E567/F567</f>
        <v>#DIV/0!</v>
      </c>
      <c r="J567" s="4" t="e">
        <f>100/G567</f>
        <v>#DIV/0!</v>
      </c>
      <c r="N567" s="37" t="e">
        <f>M567/(K567/100)</f>
        <v>#DIV/0!</v>
      </c>
      <c r="O567" s="37" t="e">
        <f>N567/J567</f>
        <v>#DIV/0!</v>
      </c>
      <c r="P567" s="5" t="e">
        <f>M567/(L567/100)</f>
        <v>#DIV/0!</v>
      </c>
      <c r="Q567" s="5" t="e">
        <f>P567*I567</f>
        <v>#DIV/0!</v>
      </c>
      <c r="U567" s="15" t="e">
        <f>100-(T567-R567)/S567*100</f>
        <v>#DIV/0!</v>
      </c>
      <c r="AB567" s="14" t="e">
        <f>((AE567-AC567)*(1000/AD567))*1000</f>
        <v>#DIV/0!</v>
      </c>
      <c r="AF567" s="7" t="e">
        <f>#REF!*0.8</f>
        <v>#REF!</v>
      </c>
      <c r="AH567" s="8" t="e">
        <f>((AG567)*(H567/100))</f>
        <v>#DIV/0!</v>
      </c>
      <c r="AI567" s="7" t="e">
        <f>AG567/AH567</f>
        <v>#DIV/0!</v>
      </c>
      <c r="AO567" s="68" t="s">
        <v>248</v>
      </c>
      <c r="AP567" s="10" t="s">
        <v>121</v>
      </c>
      <c r="AQ567" s="10">
        <v>5.0000000000000001E-3</v>
      </c>
      <c r="AR567" s="10" t="s">
        <v>121</v>
      </c>
      <c r="AS567" s="10">
        <v>1.4E-2</v>
      </c>
      <c r="AT567" s="10" t="s">
        <v>121</v>
      </c>
      <c r="AU567" s="10">
        <v>8.9999999999999993E-3</v>
      </c>
      <c r="AV567" s="10">
        <v>8.7200000000000006</v>
      </c>
      <c r="AW567" s="10">
        <v>0.216</v>
      </c>
      <c r="AX567" s="10">
        <v>6.0000000000000001E-3</v>
      </c>
      <c r="AY567" s="10">
        <v>4.0000000000000001E-3</v>
      </c>
      <c r="AZ567" s="10">
        <v>5.2999999999999999E-2</v>
      </c>
      <c r="BA567" s="10">
        <v>5.0000000000000001E-3</v>
      </c>
      <c r="BB567" s="10">
        <v>16.152999999999999</v>
      </c>
      <c r="BC567" s="10">
        <v>0.66</v>
      </c>
      <c r="BD567" s="10">
        <v>13.643000000000001</v>
      </c>
      <c r="BE567" s="10">
        <v>0.39900000000000002</v>
      </c>
      <c r="BF567" s="10" t="s">
        <v>121</v>
      </c>
      <c r="BG567" s="10">
        <v>1.9E-2</v>
      </c>
      <c r="BH567" s="10">
        <v>5.9459999999999997</v>
      </c>
      <c r="BI567" s="10">
        <v>0.63100000000000001</v>
      </c>
      <c r="BJ567" s="10" t="s">
        <v>121</v>
      </c>
      <c r="BK567" s="10">
        <v>6.0000000000000001E-3</v>
      </c>
      <c r="BL567" s="10">
        <v>6.0000000000000001E-3</v>
      </c>
      <c r="BM567" s="10">
        <v>3.0000000000000001E-3</v>
      </c>
      <c r="BN567" s="10">
        <v>0.14599999999999999</v>
      </c>
      <c r="BO567" s="10">
        <v>2.7E-2</v>
      </c>
      <c r="BP567" s="10">
        <v>32.857999999999997</v>
      </c>
      <c r="BQ567" s="10">
        <v>0.92</v>
      </c>
      <c r="BR567" s="10">
        <v>0.17399999999999999</v>
      </c>
      <c r="BS567" s="10">
        <v>7.0000000000000001E-3</v>
      </c>
      <c r="BT567" s="10">
        <v>0.72599999999999998</v>
      </c>
      <c r="BU567" s="10">
        <v>0.1</v>
      </c>
      <c r="BV567" s="10" t="s">
        <v>121</v>
      </c>
      <c r="BW567" s="10">
        <v>9.8000000000000004E-2</v>
      </c>
      <c r="BX567" s="10" t="s">
        <v>121</v>
      </c>
      <c r="BY567" s="10">
        <v>3.7999999999999999E-2</v>
      </c>
      <c r="BZ567" s="10">
        <v>0.39300000000000002</v>
      </c>
      <c r="CA567" s="10">
        <v>5.3999999999999999E-2</v>
      </c>
      <c r="CB567" s="10">
        <v>12.760999999999999</v>
      </c>
      <c r="CC567" s="10">
        <v>3.5350000000000001</v>
      </c>
      <c r="CD567" s="10">
        <v>0.09</v>
      </c>
      <c r="CE567" s="10">
        <v>1.2E-2</v>
      </c>
      <c r="CF567" s="10" t="s">
        <v>121</v>
      </c>
      <c r="CG567" s="10">
        <v>6.0000000000000001E-3</v>
      </c>
      <c r="CH567" s="10">
        <v>2E-3</v>
      </c>
      <c r="CI567" s="10">
        <v>1E-3</v>
      </c>
      <c r="CJ567" s="10" t="s">
        <v>121</v>
      </c>
      <c r="CK567" s="10">
        <v>1.129</v>
      </c>
      <c r="CL567" s="10" t="s">
        <v>121</v>
      </c>
      <c r="CM567" s="10">
        <v>2E-3</v>
      </c>
      <c r="CN567" s="10">
        <v>3.0000000000000001E-3</v>
      </c>
      <c r="CO567" s="10">
        <v>1E-3</v>
      </c>
      <c r="CP567" s="10">
        <v>1.4430000000000001</v>
      </c>
      <c r="CQ567" s="10">
        <v>7.5999999999999998E-2</v>
      </c>
      <c r="CR567" s="10" t="s">
        <v>121</v>
      </c>
      <c r="CS567" s="10">
        <v>3.0000000000000001E-3</v>
      </c>
      <c r="CT567" s="10" t="s">
        <v>121</v>
      </c>
      <c r="CU567" s="10">
        <v>29.242000000000001</v>
      </c>
      <c r="CV567" s="10">
        <v>7.0000000000000001E-3</v>
      </c>
      <c r="CW567" s="10">
        <v>1E-3</v>
      </c>
      <c r="CX567" s="10">
        <v>0.19500000000000001</v>
      </c>
      <c r="CY567" s="10">
        <v>2.1999999999999999E-2</v>
      </c>
      <c r="CZ567" s="10" t="s">
        <v>121</v>
      </c>
      <c r="DA567" s="10">
        <v>2E-3</v>
      </c>
      <c r="DB567" s="10" t="s">
        <v>121</v>
      </c>
      <c r="DC567" s="10">
        <v>1.4E-2</v>
      </c>
      <c r="DD567" s="10" t="s">
        <v>121</v>
      </c>
      <c r="DE567" s="10">
        <v>2.9000000000000001E-2</v>
      </c>
      <c r="DF567" s="10">
        <v>2.2050000000000001</v>
      </c>
      <c r="DG567" s="10">
        <v>9.1999999999999998E-2</v>
      </c>
      <c r="DH567" s="10">
        <v>4.4420000000000002</v>
      </c>
      <c r="DI567" s="98">
        <v>9.1999999999999998E-2</v>
      </c>
      <c r="DJ567" s="10" t="s">
        <v>121</v>
      </c>
      <c r="DK567" s="10">
        <v>2E-3</v>
      </c>
      <c r="DL567" s="61" t="str">
        <f t="shared" si="11"/>
        <v>Anlieferung 10-5</v>
      </c>
    </row>
    <row r="568" spans="1:164">
      <c r="A568" s="11">
        <v>44608</v>
      </c>
      <c r="B568" s="64" t="s">
        <v>249</v>
      </c>
      <c r="C568" s="25" t="s">
        <v>128</v>
      </c>
      <c r="H568" s="3" t="e">
        <f>((F568)/(E568/100))</f>
        <v>#DIV/0!</v>
      </c>
      <c r="I568" s="4" t="e">
        <f>E568/F568</f>
        <v>#DIV/0!</v>
      </c>
      <c r="J568" s="4" t="e">
        <f>100/G568</f>
        <v>#DIV/0!</v>
      </c>
      <c r="N568" s="37" t="e">
        <f>M568/(K568/100)</f>
        <v>#DIV/0!</v>
      </c>
      <c r="O568" s="37" t="e">
        <f>N568/J568</f>
        <v>#DIV/0!</v>
      </c>
      <c r="P568" s="5" t="e">
        <f>M568/(L568/100)</f>
        <v>#DIV/0!</v>
      </c>
      <c r="Q568" s="5" t="e">
        <f>P568*I568</f>
        <v>#DIV/0!</v>
      </c>
      <c r="U568" s="15" t="e">
        <f>100-(T568-R568)/S568*100</f>
        <v>#DIV/0!</v>
      </c>
      <c r="AB568" s="14" t="e">
        <f>((AE568-AC568)*(1000/AD568))*1000</f>
        <v>#DIV/0!</v>
      </c>
      <c r="AF568" s="7" t="e">
        <f>#REF!*0.8</f>
        <v>#REF!</v>
      </c>
      <c r="AH568" s="8" t="e">
        <f>((AG568)*(H568/100))</f>
        <v>#DIV/0!</v>
      </c>
      <c r="AI568" s="7" t="e">
        <f>AG568/AH568</f>
        <v>#DIV/0!</v>
      </c>
      <c r="AO568" s="68" t="s">
        <v>249</v>
      </c>
      <c r="AP568" s="10">
        <v>1.7999999999999999E-2</v>
      </c>
      <c r="AQ568" s="10">
        <v>7.0000000000000001E-3</v>
      </c>
      <c r="AR568" s="10" t="s">
        <v>121</v>
      </c>
      <c r="AS568" s="10">
        <v>1.4E-2</v>
      </c>
      <c r="AT568" s="10" t="s">
        <v>121</v>
      </c>
      <c r="AU568" s="10">
        <v>8.9999999999999993E-3</v>
      </c>
      <c r="AV568" s="10">
        <v>8.4700000000000006</v>
      </c>
      <c r="AW568" s="10">
        <v>0.23799999999999999</v>
      </c>
      <c r="AX568" s="10" t="s">
        <v>121</v>
      </c>
      <c r="AY568" s="10">
        <v>8.0000000000000002E-3</v>
      </c>
      <c r="AZ568" s="10">
        <v>1.776</v>
      </c>
      <c r="BA568" s="10">
        <v>2.9000000000000001E-2</v>
      </c>
      <c r="BB568" s="10">
        <v>1.8420000000000001</v>
      </c>
      <c r="BC568" s="10">
        <v>4.2000000000000003E-2</v>
      </c>
      <c r="BD568" s="10">
        <v>23.408999999999999</v>
      </c>
      <c r="BE568" s="10">
        <v>0.45700000000000002</v>
      </c>
      <c r="BF568" s="10" t="s">
        <v>121</v>
      </c>
      <c r="BG568" s="10">
        <v>0.01</v>
      </c>
      <c r="BH568" s="10">
        <v>5.7249999999999996</v>
      </c>
      <c r="BI568" s="10">
        <v>0.52500000000000002</v>
      </c>
      <c r="BJ568" s="10">
        <v>1.9E-2</v>
      </c>
      <c r="BK568" s="10">
        <v>6.0000000000000001E-3</v>
      </c>
      <c r="BL568" s="10" t="s">
        <v>121</v>
      </c>
      <c r="BM568" s="10">
        <v>5.0000000000000001E-3</v>
      </c>
      <c r="BN568" s="10" t="s">
        <v>121</v>
      </c>
      <c r="BO568" s="10">
        <v>4.3999999999999997E-2</v>
      </c>
      <c r="BP568" s="10">
        <v>38.61</v>
      </c>
      <c r="BQ568" s="10">
        <v>0.75700000000000001</v>
      </c>
      <c r="BR568" s="10">
        <v>1.8009999999999999</v>
      </c>
      <c r="BS568" s="10">
        <v>3.1E-2</v>
      </c>
      <c r="BT568" s="10">
        <v>0.56799999999999995</v>
      </c>
      <c r="BU568" s="10">
        <v>9.8000000000000004E-2</v>
      </c>
      <c r="BV568" s="10" t="s">
        <v>121</v>
      </c>
      <c r="BW568" s="10">
        <v>7.0999999999999994E-2</v>
      </c>
      <c r="BX568" s="10" t="s">
        <v>121</v>
      </c>
      <c r="BY568" s="10">
        <v>4.3999999999999997E-2</v>
      </c>
      <c r="BZ568" s="10">
        <v>0.193</v>
      </c>
      <c r="CA568" s="10">
        <v>5.2999999999999999E-2</v>
      </c>
      <c r="CB568" s="10">
        <v>10.141999999999999</v>
      </c>
      <c r="CC568" s="10">
        <v>2.9279999999999999</v>
      </c>
      <c r="CD568" s="10">
        <v>0.192</v>
      </c>
      <c r="CE568" s="10">
        <v>0.02</v>
      </c>
      <c r="CF568" s="10" t="s">
        <v>121</v>
      </c>
      <c r="CG568" s="10">
        <v>3.0000000000000001E-3</v>
      </c>
      <c r="CH568" s="10" t="s">
        <v>121</v>
      </c>
      <c r="CI568" s="10">
        <v>2E-3</v>
      </c>
      <c r="CJ568" s="10" t="s">
        <v>121</v>
      </c>
      <c r="CK568" s="10">
        <v>0.84599999999999997</v>
      </c>
      <c r="CL568" s="10" t="s">
        <v>121</v>
      </c>
      <c r="CM568" s="10">
        <v>2E-3</v>
      </c>
      <c r="CN568" s="10">
        <v>1.0999999999999999E-2</v>
      </c>
      <c r="CO568" s="10">
        <v>2E-3</v>
      </c>
      <c r="CP568" s="10">
        <v>1.27</v>
      </c>
      <c r="CQ568" s="10">
        <v>5.8999999999999997E-2</v>
      </c>
      <c r="CR568" s="10" t="s">
        <v>121</v>
      </c>
      <c r="CS568" s="10">
        <v>8.0000000000000002E-3</v>
      </c>
      <c r="CT568" s="10" t="s">
        <v>121</v>
      </c>
      <c r="CU568" s="10">
        <v>23.800999999999998</v>
      </c>
      <c r="CV568" s="10">
        <v>3.0000000000000001E-3</v>
      </c>
      <c r="CW568" s="10">
        <v>1E-3</v>
      </c>
      <c r="CX568" s="10">
        <v>0.13700000000000001</v>
      </c>
      <c r="CY568" s="10">
        <v>1.7999999999999999E-2</v>
      </c>
      <c r="CZ568" s="10" t="s">
        <v>121</v>
      </c>
      <c r="DA568" s="10">
        <v>3.0000000000000001E-3</v>
      </c>
      <c r="DB568" s="10">
        <v>1.4999999999999999E-2</v>
      </c>
      <c r="DC568" s="10">
        <v>7.0000000000000001E-3</v>
      </c>
      <c r="DD568" s="10" t="s">
        <v>121</v>
      </c>
      <c r="DE568" s="10">
        <v>4.9000000000000002E-2</v>
      </c>
      <c r="DF568" s="10">
        <v>4.1470000000000002</v>
      </c>
      <c r="DG568" s="10">
        <v>8.5000000000000006E-2</v>
      </c>
      <c r="DH568" s="10">
        <v>1.621</v>
      </c>
      <c r="DI568" s="98">
        <v>2.8000000000000001E-2</v>
      </c>
      <c r="DJ568" s="10" t="s">
        <v>121</v>
      </c>
      <c r="DK568" s="10">
        <v>2E-3</v>
      </c>
      <c r="DL568" s="61" t="str">
        <f t="shared" si="11"/>
        <v>Anlieferung 10-6</v>
      </c>
    </row>
    <row r="569" spans="1:164">
      <c r="A569" s="11">
        <v>44608</v>
      </c>
      <c r="B569" s="64" t="s">
        <v>250</v>
      </c>
      <c r="C569" s="25" t="s">
        <v>128</v>
      </c>
      <c r="H569" s="3" t="e">
        <f>((F569)/(E569/100))</f>
        <v>#DIV/0!</v>
      </c>
      <c r="I569" s="4" t="e">
        <f>E569/F569</f>
        <v>#DIV/0!</v>
      </c>
      <c r="J569" s="4" t="e">
        <f>100/G569</f>
        <v>#DIV/0!</v>
      </c>
      <c r="N569" s="37" t="e">
        <f>M569/(K569/100)</f>
        <v>#DIV/0!</v>
      </c>
      <c r="O569" s="37" t="e">
        <f>N569/J569</f>
        <v>#DIV/0!</v>
      </c>
      <c r="P569" s="5" t="e">
        <f>M569/(L569/100)</f>
        <v>#DIV/0!</v>
      </c>
      <c r="Q569" s="5" t="e">
        <f>P569*I569</f>
        <v>#DIV/0!</v>
      </c>
      <c r="U569" s="15" t="e">
        <f>100-(T569-R569)/S569*100</f>
        <v>#DIV/0!</v>
      </c>
      <c r="AB569" s="14" t="e">
        <f>((AE569-AC569)*(1000/AD569))*1000</f>
        <v>#DIV/0!</v>
      </c>
      <c r="AF569" s="7" t="e">
        <f>#REF!*0.8</f>
        <v>#REF!</v>
      </c>
      <c r="AH569" s="8" t="e">
        <f>((AG569)*(H569/100))</f>
        <v>#DIV/0!</v>
      </c>
      <c r="AI569" s="7" t="e">
        <f>AG569/AH569</f>
        <v>#DIV/0!</v>
      </c>
      <c r="AO569" s="68" t="s">
        <v>250</v>
      </c>
      <c r="AP569" s="10">
        <v>7.0000000000000001E-3</v>
      </c>
      <c r="AQ569" s="10">
        <v>4.0000000000000001E-3</v>
      </c>
      <c r="AR569" s="10">
        <v>1.2999999999999999E-2</v>
      </c>
      <c r="AS569" s="10">
        <v>8.0000000000000002E-3</v>
      </c>
      <c r="AT569" s="10">
        <v>3.0910000000000002</v>
      </c>
      <c r="AU569" s="10">
        <v>9.5000000000000001E-2</v>
      </c>
      <c r="AV569" s="10">
        <v>0.877</v>
      </c>
      <c r="AW569" s="10">
        <v>2.9000000000000001E-2</v>
      </c>
      <c r="AX569" s="10" t="s">
        <v>121</v>
      </c>
      <c r="AY569" s="10">
        <v>4.0000000000000001E-3</v>
      </c>
      <c r="AZ569" s="10">
        <v>1.6319999999999999</v>
      </c>
      <c r="BA569" s="10">
        <v>0.03</v>
      </c>
      <c r="BB569" s="10">
        <v>36.332000000000001</v>
      </c>
      <c r="BC569" s="10">
        <v>1.0740000000000001</v>
      </c>
      <c r="BD569" s="10">
        <v>17.393000000000001</v>
      </c>
      <c r="BE569" s="10">
        <v>0.53500000000000003</v>
      </c>
      <c r="BF569" s="10" t="s">
        <v>121</v>
      </c>
      <c r="BG569" s="10">
        <v>2.7E-2</v>
      </c>
      <c r="BH569" s="10">
        <v>4.7569999999999997</v>
      </c>
      <c r="BI569" s="10">
        <v>0.60899999999999999</v>
      </c>
      <c r="BJ569" s="10">
        <v>8.9999999999999993E-3</v>
      </c>
      <c r="BK569" s="10">
        <v>4.0000000000000001E-3</v>
      </c>
      <c r="BL569" s="10">
        <v>5.0000000000000001E-3</v>
      </c>
      <c r="BM569" s="10">
        <v>3.0000000000000001E-3</v>
      </c>
      <c r="BN569" s="10">
        <v>8.7999999999999995E-2</v>
      </c>
      <c r="BO569" s="10">
        <v>2.1999999999999999E-2</v>
      </c>
      <c r="BP569" s="10">
        <v>24.026</v>
      </c>
      <c r="BQ569" s="10">
        <v>1.024</v>
      </c>
      <c r="BR569" s="10">
        <v>0.17699999999999999</v>
      </c>
      <c r="BS569" s="10">
        <v>8.0000000000000002E-3</v>
      </c>
      <c r="BT569" s="10">
        <v>0.311</v>
      </c>
      <c r="BU569" s="10">
        <v>9.1999999999999998E-2</v>
      </c>
      <c r="BV569" s="10">
        <v>6.5000000000000002E-2</v>
      </c>
      <c r="BW569" s="10">
        <v>0.04</v>
      </c>
      <c r="BX569" s="10" t="s">
        <v>121</v>
      </c>
      <c r="BY569" s="10">
        <v>2.7E-2</v>
      </c>
      <c r="BZ569" s="10">
        <v>7.4999999999999997E-2</v>
      </c>
      <c r="CA569" s="10">
        <v>3.7999999999999999E-2</v>
      </c>
      <c r="CB569" s="10" t="s">
        <v>121</v>
      </c>
      <c r="CC569" s="10">
        <v>7.3639999999999999</v>
      </c>
      <c r="CD569" s="10">
        <v>0.111</v>
      </c>
      <c r="CE569" s="10">
        <v>1.4999999999999999E-2</v>
      </c>
      <c r="CF569" s="10">
        <v>5.0000000000000001E-3</v>
      </c>
      <c r="CG569" s="10">
        <v>1E-3</v>
      </c>
      <c r="CH569" s="10" t="s">
        <v>121</v>
      </c>
      <c r="CI569" s="10">
        <v>2E-3</v>
      </c>
      <c r="CJ569" s="10" t="s">
        <v>121</v>
      </c>
      <c r="CK569" s="10">
        <v>0.74099999999999999</v>
      </c>
      <c r="CL569" s="10" t="s">
        <v>121</v>
      </c>
      <c r="CM569" s="10">
        <v>2E-3</v>
      </c>
      <c r="CN569" s="10" t="s">
        <v>121</v>
      </c>
      <c r="CO569" s="10">
        <v>2E-3</v>
      </c>
      <c r="CP569" s="10">
        <v>1.5049999999999999</v>
      </c>
      <c r="CQ569" s="10">
        <v>4.2999999999999997E-2</v>
      </c>
      <c r="CR569" s="10" t="s">
        <v>121</v>
      </c>
      <c r="CS569" s="10">
        <v>3.0000000000000001E-3</v>
      </c>
      <c r="CT569" s="10" t="s">
        <v>121</v>
      </c>
      <c r="CU569" s="10">
        <v>21.212</v>
      </c>
      <c r="CV569" s="10">
        <v>4.0000000000000001E-3</v>
      </c>
      <c r="CW569" s="10">
        <v>1E-3</v>
      </c>
      <c r="CX569" s="10">
        <v>0.13700000000000001</v>
      </c>
      <c r="CY569" s="10">
        <v>1.9E-2</v>
      </c>
      <c r="CZ569" s="10" t="s">
        <v>121</v>
      </c>
      <c r="DA569" s="10">
        <v>2E-3</v>
      </c>
      <c r="DB569" s="10" t="s">
        <v>121</v>
      </c>
      <c r="DC569" s="10">
        <v>1.0999999999999999E-2</v>
      </c>
      <c r="DD569" s="10" t="s">
        <v>121</v>
      </c>
      <c r="DE569" s="10">
        <v>6.6000000000000003E-2</v>
      </c>
      <c r="DF569" s="10">
        <v>9.2799999999999994</v>
      </c>
      <c r="DG569" s="10">
        <v>0.27</v>
      </c>
      <c r="DH569" s="10">
        <v>0.06</v>
      </c>
      <c r="DI569" s="98">
        <v>3.0000000000000001E-3</v>
      </c>
      <c r="DJ569" s="10" t="s">
        <v>121</v>
      </c>
      <c r="DK569" s="10">
        <v>2E-3</v>
      </c>
      <c r="DL569" s="61" t="str">
        <f t="shared" si="11"/>
        <v>Anlieferung 10-7</v>
      </c>
    </row>
    <row r="570" spans="1:164">
      <c r="A570" s="11">
        <v>44608</v>
      </c>
      <c r="B570" s="64" t="s">
        <v>251</v>
      </c>
      <c r="C570" s="25" t="s">
        <v>128</v>
      </c>
      <c r="H570" s="3" t="e">
        <f>((F570)/(E570/100))</f>
        <v>#DIV/0!</v>
      </c>
      <c r="I570" s="4" t="e">
        <f>E570/F570</f>
        <v>#DIV/0!</v>
      </c>
      <c r="J570" s="4" t="e">
        <f>100/G570</f>
        <v>#DIV/0!</v>
      </c>
      <c r="N570" s="37" t="e">
        <f>M570/(K570/100)</f>
        <v>#DIV/0!</v>
      </c>
      <c r="O570" s="37" t="e">
        <f>N570/J570</f>
        <v>#DIV/0!</v>
      </c>
      <c r="P570" s="5" t="e">
        <f>M570/(L570/100)</f>
        <v>#DIV/0!</v>
      </c>
      <c r="Q570" s="5" t="e">
        <f>P570*I570</f>
        <v>#DIV/0!</v>
      </c>
      <c r="U570" s="15" t="e">
        <f>100-(T570-R570)/S570*100</f>
        <v>#DIV/0!</v>
      </c>
      <c r="AB570" s="14" t="e">
        <f>((AE570-AC570)*(1000/AD570))*1000</f>
        <v>#DIV/0!</v>
      </c>
      <c r="AF570" s="7" t="e">
        <f>#REF!*0.8</f>
        <v>#REF!</v>
      </c>
      <c r="AH570" s="8" t="e">
        <f>((AG570)*(H570/100))</f>
        <v>#DIV/0!</v>
      </c>
      <c r="AI570" s="7" t="e">
        <f>AG570/AH570</f>
        <v>#DIV/0!</v>
      </c>
      <c r="AO570" s="68" t="s">
        <v>251</v>
      </c>
      <c r="AP570" s="10">
        <v>4.0000000000000001E-3</v>
      </c>
      <c r="AQ570" s="10">
        <v>2E-3</v>
      </c>
      <c r="AR570" s="10">
        <v>6.7000000000000004E-2</v>
      </c>
      <c r="AS570" s="10">
        <v>0.01</v>
      </c>
      <c r="AT570" s="10">
        <v>1.0999999999999999E-2</v>
      </c>
      <c r="AU570" s="10">
        <v>6.0000000000000001E-3</v>
      </c>
      <c r="AV570" s="10">
        <v>6.45</v>
      </c>
      <c r="AW570" s="10">
        <v>0.11799999999999999</v>
      </c>
      <c r="AX570" s="10" t="s">
        <v>121</v>
      </c>
      <c r="AY570" s="10">
        <v>7.0000000000000001E-3</v>
      </c>
      <c r="AZ570" s="10">
        <v>0.183</v>
      </c>
      <c r="BA570" s="10">
        <v>0.01</v>
      </c>
      <c r="BB570" s="10">
        <v>6.4279999999999999</v>
      </c>
      <c r="BC570" s="10">
        <v>0.1</v>
      </c>
      <c r="BD570" s="10">
        <v>3.181</v>
      </c>
      <c r="BE570" s="10">
        <v>6.3E-2</v>
      </c>
      <c r="BF570" s="10" t="s">
        <v>121</v>
      </c>
      <c r="BG570" s="10">
        <v>0.01</v>
      </c>
      <c r="BH570" s="10">
        <v>4.2629999999999999</v>
      </c>
      <c r="BI570" s="10">
        <v>0.57899999999999996</v>
      </c>
      <c r="BJ570" s="10">
        <v>4.0000000000000001E-3</v>
      </c>
      <c r="BK570" s="10">
        <v>2E-3</v>
      </c>
      <c r="BL570" s="10" t="s">
        <v>121</v>
      </c>
      <c r="BM570" s="10">
        <v>5.0000000000000001E-3</v>
      </c>
      <c r="BN570" s="10">
        <v>23.954000000000001</v>
      </c>
      <c r="BO570" s="10">
        <v>0.84099999999999997</v>
      </c>
      <c r="BP570" s="10">
        <v>29.975999999999999</v>
      </c>
      <c r="BQ570" s="10">
        <v>0.98399999999999999</v>
      </c>
      <c r="BR570" s="10">
        <v>0.01</v>
      </c>
      <c r="BS570" s="10">
        <v>2E-3</v>
      </c>
      <c r="BT570" s="10">
        <v>2.032</v>
      </c>
      <c r="BU570" s="10">
        <v>0.14299999999999999</v>
      </c>
      <c r="BV570" s="10" t="s">
        <v>121</v>
      </c>
      <c r="BW570" s="10">
        <v>8.8999999999999996E-2</v>
      </c>
      <c r="BX570" s="10" t="s">
        <v>121</v>
      </c>
      <c r="BY570" s="10">
        <v>1.7999999999999999E-2</v>
      </c>
      <c r="BZ570" s="10">
        <v>1.0429999999999999</v>
      </c>
      <c r="CA570" s="10">
        <v>7.5999999999999998E-2</v>
      </c>
      <c r="CB570" s="10">
        <v>11.422000000000001</v>
      </c>
      <c r="CC570" s="10">
        <v>3.544</v>
      </c>
      <c r="CD570" s="10">
        <v>0.318</v>
      </c>
      <c r="CE570" s="10">
        <v>2.1000000000000001E-2</v>
      </c>
      <c r="CF570" s="10" t="s">
        <v>121</v>
      </c>
      <c r="CG570" s="10">
        <v>4.0000000000000001E-3</v>
      </c>
      <c r="CH570" s="10">
        <v>5.0000000000000001E-3</v>
      </c>
      <c r="CI570" s="10">
        <v>1E-3</v>
      </c>
      <c r="CJ570" s="10" t="s">
        <v>121</v>
      </c>
      <c r="CK570" s="10">
        <v>1.0489999999999999</v>
      </c>
      <c r="CL570" s="10" t="s">
        <v>121</v>
      </c>
      <c r="CM570" s="10">
        <v>2E-3</v>
      </c>
      <c r="CN570" s="10">
        <v>4.0000000000000001E-3</v>
      </c>
      <c r="CO570" s="10">
        <v>1E-3</v>
      </c>
      <c r="CP570" s="10">
        <v>1.5960000000000001</v>
      </c>
      <c r="CQ570" s="10">
        <v>0.122</v>
      </c>
      <c r="CR570" s="10" t="s">
        <v>121</v>
      </c>
      <c r="CS570" s="10">
        <v>2E-3</v>
      </c>
      <c r="CT570" s="10" t="s">
        <v>121</v>
      </c>
      <c r="CU570" s="10">
        <v>28.774000000000001</v>
      </c>
      <c r="CV570" s="10">
        <v>0.44700000000000001</v>
      </c>
      <c r="CW570" s="10">
        <v>8.0000000000000002E-3</v>
      </c>
      <c r="CX570" s="10">
        <v>1.522</v>
      </c>
      <c r="CY570" s="10">
        <v>9.8000000000000004E-2</v>
      </c>
      <c r="CZ570" s="10" t="s">
        <v>121</v>
      </c>
      <c r="DA570" s="10">
        <v>2E-3</v>
      </c>
      <c r="DB570" s="10" t="s">
        <v>121</v>
      </c>
      <c r="DC570" s="10">
        <v>4.8000000000000001E-2</v>
      </c>
      <c r="DD570" s="10">
        <v>9.0999999999999998E-2</v>
      </c>
      <c r="DE570" s="10">
        <v>3.1E-2</v>
      </c>
      <c r="DF570" s="10">
        <v>4.2460000000000004</v>
      </c>
      <c r="DG570" s="10">
        <v>6.7000000000000004E-2</v>
      </c>
      <c r="DH570" s="10">
        <v>2.73</v>
      </c>
      <c r="DI570" s="98">
        <v>4.3999999999999997E-2</v>
      </c>
      <c r="DJ570" s="10" t="s">
        <v>121</v>
      </c>
      <c r="DK570" s="10">
        <v>2E-3</v>
      </c>
      <c r="DL570" s="61" t="str">
        <f t="shared" si="11"/>
        <v>Anlieferung 10-8</v>
      </c>
    </row>
    <row r="571" spans="1:164">
      <c r="A571" s="11">
        <v>44608</v>
      </c>
      <c r="B571" s="64" t="s">
        <v>252</v>
      </c>
      <c r="C571" s="25" t="s">
        <v>128</v>
      </c>
      <c r="H571" s="3" t="e">
        <f>((F571)/(E571/100))</f>
        <v>#DIV/0!</v>
      </c>
      <c r="I571" s="4" t="e">
        <f>E571/F571</f>
        <v>#DIV/0!</v>
      </c>
      <c r="J571" s="4" t="e">
        <f>100/G571</f>
        <v>#DIV/0!</v>
      </c>
      <c r="N571" s="37" t="e">
        <f>M571/(K571/100)</f>
        <v>#DIV/0!</v>
      </c>
      <c r="O571" s="37" t="e">
        <f>N571/J571</f>
        <v>#DIV/0!</v>
      </c>
      <c r="P571" s="5" t="e">
        <f>M571/(L571/100)</f>
        <v>#DIV/0!</v>
      </c>
      <c r="Q571" s="5" t="e">
        <f>P571*I571</f>
        <v>#DIV/0!</v>
      </c>
      <c r="U571" s="15" t="e">
        <f>100-(T571-R571)/S571*100</f>
        <v>#DIV/0!</v>
      </c>
      <c r="AB571" s="14" t="e">
        <f>((AE571-AC571)*(1000/AD571))*1000</f>
        <v>#DIV/0!</v>
      </c>
      <c r="AF571" s="7" t="e">
        <f>#REF!*0.8</f>
        <v>#REF!</v>
      </c>
      <c r="AH571" s="8" t="e">
        <f>((AG571)*(H571/100))</f>
        <v>#DIV/0!</v>
      </c>
      <c r="AI571" s="7" t="e">
        <f>AG571/AH571</f>
        <v>#DIV/0!</v>
      </c>
      <c r="AO571" s="68" t="s">
        <v>252</v>
      </c>
      <c r="AP571" s="10" t="s">
        <v>121</v>
      </c>
      <c r="AQ571" s="10">
        <v>3.0000000000000001E-3</v>
      </c>
      <c r="AR571" s="10">
        <v>4.4999999999999998E-2</v>
      </c>
      <c r="AS571" s="10">
        <v>1.0999999999999999E-2</v>
      </c>
      <c r="AT571" s="10">
        <v>2.3E-2</v>
      </c>
      <c r="AU571" s="10">
        <v>6.0000000000000001E-3</v>
      </c>
      <c r="AV571" s="10">
        <v>3.7109999999999999</v>
      </c>
      <c r="AW571" s="10">
        <v>0.502</v>
      </c>
      <c r="AX571" s="10" t="s">
        <v>121</v>
      </c>
      <c r="AY571" s="10">
        <v>6.0000000000000001E-3</v>
      </c>
      <c r="AZ571" s="10">
        <v>1.0329999999999999</v>
      </c>
      <c r="BA571" s="10">
        <v>6.4000000000000001E-2</v>
      </c>
      <c r="BB571" s="10">
        <v>1.0900000000000001</v>
      </c>
      <c r="BC571" s="10">
        <v>8.3000000000000004E-2</v>
      </c>
      <c r="BD571" s="10">
        <v>29.614999999999998</v>
      </c>
      <c r="BE571" s="10">
        <v>1.284</v>
      </c>
      <c r="BF571" s="10" t="s">
        <v>121</v>
      </c>
      <c r="BG571" s="10">
        <v>1.9E-2</v>
      </c>
      <c r="BH571" s="10">
        <v>10.496</v>
      </c>
      <c r="BI571" s="10">
        <v>1.4950000000000001</v>
      </c>
      <c r="BJ571" s="10">
        <v>6.0000000000000001E-3</v>
      </c>
      <c r="BK571" s="10">
        <v>2E-3</v>
      </c>
      <c r="BL571" s="10" t="s">
        <v>121</v>
      </c>
      <c r="BM571" s="10">
        <v>5.0000000000000001E-3</v>
      </c>
      <c r="BN571" s="10">
        <v>0.64600000000000002</v>
      </c>
      <c r="BO571" s="10">
        <v>0.10100000000000001</v>
      </c>
      <c r="BP571" s="10">
        <v>22.777999999999999</v>
      </c>
      <c r="BQ571" s="10">
        <v>0.96099999999999997</v>
      </c>
      <c r="BR571" s="10">
        <v>0.01</v>
      </c>
      <c r="BS571" s="10">
        <v>2E-3</v>
      </c>
      <c r="BT571" s="10">
        <v>3.6179999999999999</v>
      </c>
      <c r="BU571" s="10">
        <v>0.17799999999999999</v>
      </c>
      <c r="BV571" s="10" t="s">
        <v>121</v>
      </c>
      <c r="BW571" s="10">
        <v>0.11799999999999999</v>
      </c>
      <c r="BX571" s="10" t="s">
        <v>121</v>
      </c>
      <c r="BY571" s="10">
        <v>4.2000000000000003E-2</v>
      </c>
      <c r="BZ571" s="10">
        <v>9.2999999999999999E-2</v>
      </c>
      <c r="CA571" s="10">
        <v>4.2999999999999997E-2</v>
      </c>
      <c r="CB571" s="10">
        <v>12.146000000000001</v>
      </c>
      <c r="CC571" s="10">
        <v>4.29</v>
      </c>
      <c r="CD571" s="10">
        <v>0.22900000000000001</v>
      </c>
      <c r="CE571" s="10">
        <v>0.02</v>
      </c>
      <c r="CF571" s="10" t="s">
        <v>121</v>
      </c>
      <c r="CG571" s="10">
        <v>7.0000000000000001E-3</v>
      </c>
      <c r="CH571" s="10">
        <v>2E-3</v>
      </c>
      <c r="CI571" s="10">
        <v>1E-3</v>
      </c>
      <c r="CJ571" s="10" t="s">
        <v>121</v>
      </c>
      <c r="CK571" s="10">
        <v>1.3320000000000001</v>
      </c>
      <c r="CL571" s="10" t="s">
        <v>121</v>
      </c>
      <c r="CM571" s="10">
        <v>2E-3</v>
      </c>
      <c r="CN571" s="10" t="s">
        <v>121</v>
      </c>
      <c r="CO571" s="10">
        <v>2E-3</v>
      </c>
      <c r="CP571" s="10">
        <v>1.617</v>
      </c>
      <c r="CQ571" s="10">
        <v>0.06</v>
      </c>
      <c r="CR571" s="10" t="s">
        <v>121</v>
      </c>
      <c r="CS571" s="10">
        <v>2E-3</v>
      </c>
      <c r="CT571" s="10" t="s">
        <v>121</v>
      </c>
      <c r="CU571" s="10">
        <v>31.422000000000001</v>
      </c>
      <c r="CV571" s="10">
        <v>1.2E-2</v>
      </c>
      <c r="CW571" s="10">
        <v>2E-3</v>
      </c>
      <c r="CX571" s="10">
        <v>0.17100000000000001</v>
      </c>
      <c r="CY571" s="10">
        <v>2.4E-2</v>
      </c>
      <c r="CZ571" s="10" t="s">
        <v>121</v>
      </c>
      <c r="DA571" s="10">
        <v>2E-3</v>
      </c>
      <c r="DB571" s="10">
        <v>1.7999999999999999E-2</v>
      </c>
      <c r="DC571" s="10">
        <v>8.9999999999999993E-3</v>
      </c>
      <c r="DD571" s="10" t="s">
        <v>121</v>
      </c>
      <c r="DE571" s="10">
        <v>6.6000000000000003E-2</v>
      </c>
      <c r="DF571" s="10">
        <v>7.3440000000000003</v>
      </c>
      <c r="DG571" s="10">
        <v>0.55800000000000005</v>
      </c>
      <c r="DH571" s="10">
        <v>5.2380000000000004</v>
      </c>
      <c r="DI571" s="98">
        <v>0.58199999999999996</v>
      </c>
      <c r="DJ571" s="10" t="s">
        <v>121</v>
      </c>
      <c r="DK571" s="10">
        <v>2E-3</v>
      </c>
      <c r="DL571" s="61" t="str">
        <f t="shared" si="11"/>
        <v>Anlieferung 10-9</v>
      </c>
    </row>
    <row r="572" spans="1:164">
      <c r="A572" s="11">
        <v>44608</v>
      </c>
      <c r="B572" s="64" t="s">
        <v>253</v>
      </c>
      <c r="C572" s="25" t="s">
        <v>128</v>
      </c>
      <c r="H572" s="3" t="e">
        <f>((F572)/(E572/100))</f>
        <v>#DIV/0!</v>
      </c>
      <c r="I572" s="4" t="e">
        <f>E572/F572</f>
        <v>#DIV/0!</v>
      </c>
      <c r="J572" s="4" t="e">
        <f>100/G572</f>
        <v>#DIV/0!</v>
      </c>
      <c r="N572" s="37" t="e">
        <f>M572/(K572/100)</f>
        <v>#DIV/0!</v>
      </c>
      <c r="O572" s="37" t="e">
        <f>N572/J572</f>
        <v>#DIV/0!</v>
      </c>
      <c r="P572" s="5" t="e">
        <f>M572/(L572/100)</f>
        <v>#DIV/0!</v>
      </c>
      <c r="Q572" s="5" t="e">
        <f>P572*I572</f>
        <v>#DIV/0!</v>
      </c>
      <c r="U572" s="15" t="e">
        <f>100-(T572-R572)/S572*100</f>
        <v>#DIV/0!</v>
      </c>
      <c r="AB572" s="14" t="e">
        <f>((AE572-AC572)*(1000/AD572))*1000</f>
        <v>#DIV/0!</v>
      </c>
      <c r="AF572" s="7" t="e">
        <f>#REF!*0.8</f>
        <v>#REF!</v>
      </c>
      <c r="AH572" s="8" t="e">
        <f>((AG572)*(H572/100))</f>
        <v>#DIV/0!</v>
      </c>
      <c r="AI572" s="7" t="e">
        <f>AG572/AH572</f>
        <v>#DIV/0!</v>
      </c>
      <c r="AO572" s="68" t="s">
        <v>253</v>
      </c>
      <c r="AP572" s="10" t="s">
        <v>121</v>
      </c>
      <c r="AQ572" s="10">
        <v>5.0000000000000001E-3</v>
      </c>
      <c r="AR572" s="10">
        <v>3.5000000000000003E-2</v>
      </c>
      <c r="AS572" s="10">
        <v>1.2999999999999999E-2</v>
      </c>
      <c r="AT572" s="10" t="s">
        <v>121</v>
      </c>
      <c r="AU572" s="10">
        <v>1.2999999999999999E-2</v>
      </c>
      <c r="AV572" s="10">
        <v>13.351000000000001</v>
      </c>
      <c r="AW572" s="10">
        <v>2.016</v>
      </c>
      <c r="AX572" s="10" t="s">
        <v>121</v>
      </c>
      <c r="AY572" s="10">
        <v>1.2E-2</v>
      </c>
      <c r="AZ572" s="10">
        <v>1.603</v>
      </c>
      <c r="BA572" s="10">
        <v>0.14599999999999999</v>
      </c>
      <c r="BB572" s="10">
        <v>7.3979999999999997</v>
      </c>
      <c r="BC572" s="10">
        <v>0.69399999999999995</v>
      </c>
      <c r="BD572" s="10">
        <v>1.518</v>
      </c>
      <c r="BE572" s="10">
        <v>0.13600000000000001</v>
      </c>
      <c r="BF572" s="10" t="s">
        <v>121</v>
      </c>
      <c r="BG572" s="10">
        <v>2.1999999999999999E-2</v>
      </c>
      <c r="BH572" s="10">
        <v>5.4180000000000001</v>
      </c>
      <c r="BI572" s="10">
        <v>1.03</v>
      </c>
      <c r="BJ572" s="10" t="s">
        <v>121</v>
      </c>
      <c r="BK572" s="10">
        <v>4.0000000000000001E-3</v>
      </c>
      <c r="BL572" s="10" t="s">
        <v>121</v>
      </c>
      <c r="BM572" s="10">
        <v>6.0000000000000001E-3</v>
      </c>
      <c r="BN572" s="10">
        <v>10.111000000000001</v>
      </c>
      <c r="BO572" s="10">
        <v>1.8080000000000001</v>
      </c>
      <c r="BP572" s="10">
        <v>23.780999999999999</v>
      </c>
      <c r="BQ572" s="10">
        <v>1.298</v>
      </c>
      <c r="BR572" s="10">
        <v>1.6E-2</v>
      </c>
      <c r="BS572" s="10">
        <v>3.0000000000000001E-3</v>
      </c>
      <c r="BT572" s="10">
        <v>1.5620000000000001</v>
      </c>
      <c r="BU572" s="10">
        <v>9.8000000000000004E-2</v>
      </c>
      <c r="BV572" s="10" t="s">
        <v>121</v>
      </c>
      <c r="BW572" s="10">
        <v>0.15</v>
      </c>
      <c r="BX572" s="10" t="s">
        <v>121</v>
      </c>
      <c r="BY572" s="10">
        <v>1.7000000000000001E-2</v>
      </c>
      <c r="BZ572" s="10">
        <v>1.4830000000000001</v>
      </c>
      <c r="CA572" s="10">
        <v>5.8999999999999997E-2</v>
      </c>
      <c r="CB572" s="10">
        <v>19.442</v>
      </c>
      <c r="CC572" s="10">
        <v>4.7290000000000001</v>
      </c>
      <c r="CD572" s="10">
        <v>0.151</v>
      </c>
      <c r="CE572" s="10">
        <v>2.8000000000000001E-2</v>
      </c>
      <c r="CF572" s="10" t="s">
        <v>121</v>
      </c>
      <c r="CG572" s="10">
        <v>8.9999999999999993E-3</v>
      </c>
      <c r="CH572" s="10">
        <v>6.0000000000000001E-3</v>
      </c>
      <c r="CI572" s="10">
        <v>1E-3</v>
      </c>
      <c r="CJ572" s="10" t="s">
        <v>121</v>
      </c>
      <c r="CK572" s="10">
        <v>1.5960000000000001</v>
      </c>
      <c r="CL572" s="10" t="s">
        <v>121</v>
      </c>
      <c r="CM572" s="10">
        <v>2E-3</v>
      </c>
      <c r="CN572" s="10">
        <v>4.0000000000000001E-3</v>
      </c>
      <c r="CO572" s="10">
        <v>1E-3</v>
      </c>
      <c r="CP572" s="10">
        <v>0.89400000000000002</v>
      </c>
      <c r="CQ572" s="10">
        <v>5.8000000000000003E-2</v>
      </c>
      <c r="CR572" s="10" t="s">
        <v>121</v>
      </c>
      <c r="CS572" s="10">
        <v>2E-3</v>
      </c>
      <c r="CT572" s="10" t="s">
        <v>121</v>
      </c>
      <c r="CU572" s="10">
        <v>37.369999999999997</v>
      </c>
      <c r="CV572" s="10">
        <v>0.16600000000000001</v>
      </c>
      <c r="CW572" s="10">
        <v>0.02</v>
      </c>
      <c r="CX572" s="10">
        <v>2.6880000000000002</v>
      </c>
      <c r="CY572" s="10">
        <v>0.19900000000000001</v>
      </c>
      <c r="CZ572" s="10" t="s">
        <v>121</v>
      </c>
      <c r="DA572" s="10">
        <v>2E-3</v>
      </c>
      <c r="DB572" s="10" t="s">
        <v>121</v>
      </c>
      <c r="DC572" s="10">
        <v>3.5999999999999997E-2</v>
      </c>
      <c r="DD572" s="10" t="s">
        <v>121</v>
      </c>
      <c r="DE572" s="10">
        <v>0.03</v>
      </c>
      <c r="DF572" s="10">
        <v>1.597</v>
      </c>
      <c r="DG572" s="10">
        <v>0.153</v>
      </c>
      <c r="DH572" s="10">
        <v>8.7520000000000007</v>
      </c>
      <c r="DI572" s="98">
        <v>1.0820000000000001</v>
      </c>
      <c r="DJ572" s="10" t="s">
        <v>121</v>
      </c>
      <c r="DK572" s="10">
        <v>2E-3</v>
      </c>
      <c r="DL572" s="61" t="str">
        <f t="shared" si="11"/>
        <v>Anlieferung 10-10</v>
      </c>
    </row>
    <row r="573" spans="1:164">
      <c r="A573" s="11">
        <v>44608</v>
      </c>
      <c r="B573" s="64" t="s">
        <v>254</v>
      </c>
      <c r="C573" s="25" t="s">
        <v>128</v>
      </c>
      <c r="H573" s="3" t="e">
        <f>((F573)/(E573/100))</f>
        <v>#DIV/0!</v>
      </c>
      <c r="I573" s="4" t="e">
        <f>E573/F573</f>
        <v>#DIV/0!</v>
      </c>
      <c r="J573" s="4" t="e">
        <f>100/G573</f>
        <v>#DIV/0!</v>
      </c>
      <c r="N573" s="37" t="e">
        <f>M573/(K573/100)</f>
        <v>#DIV/0!</v>
      </c>
      <c r="O573" s="37" t="e">
        <f>N573/J573</f>
        <v>#DIV/0!</v>
      </c>
      <c r="P573" s="5" t="e">
        <f>M573/(L573/100)</f>
        <v>#DIV/0!</v>
      </c>
      <c r="Q573" s="5" t="e">
        <f>P573*I573</f>
        <v>#DIV/0!</v>
      </c>
      <c r="U573" s="15" t="e">
        <f>100-(T573-R573)/S573*100</f>
        <v>#DIV/0!</v>
      </c>
      <c r="AB573" s="14" t="e">
        <f>((AE573-AC573)*(1000/AD573))*1000</f>
        <v>#DIV/0!</v>
      </c>
      <c r="AF573" s="7" t="e">
        <f>#REF!*0.8</f>
        <v>#REF!</v>
      </c>
      <c r="AH573" s="8" t="e">
        <f>((AG573)*(H573/100))</f>
        <v>#DIV/0!</v>
      </c>
      <c r="AI573" s="7" t="e">
        <f>AG573/AH573</f>
        <v>#DIV/0!</v>
      </c>
      <c r="AO573" s="68" t="s">
        <v>254</v>
      </c>
      <c r="AP573" s="10" t="s">
        <v>121</v>
      </c>
      <c r="AQ573" s="10">
        <v>5.0000000000000001E-3</v>
      </c>
      <c r="AR573" s="10">
        <v>2.3E-2</v>
      </c>
      <c r="AS573" s="10">
        <v>8.9999999999999993E-3</v>
      </c>
      <c r="AT573" s="10">
        <v>0.183</v>
      </c>
      <c r="AU573" s="10">
        <v>8.9999999999999993E-3</v>
      </c>
      <c r="AV573" s="10">
        <v>7.2859999999999996</v>
      </c>
      <c r="AW573" s="10">
        <v>0.17399999999999999</v>
      </c>
      <c r="AX573" s="10">
        <v>8.9999999999999993E-3</v>
      </c>
      <c r="AY573" s="10">
        <v>3.0000000000000001E-3</v>
      </c>
      <c r="AZ573" s="10">
        <v>1.26</v>
      </c>
      <c r="BA573" s="10">
        <v>2.3E-2</v>
      </c>
      <c r="BB573" s="10">
        <v>2.1269999999999998</v>
      </c>
      <c r="BC573" s="10">
        <v>4.1000000000000002E-2</v>
      </c>
      <c r="BD573" s="10">
        <v>17.939</v>
      </c>
      <c r="BE573" s="10">
        <v>0.318</v>
      </c>
      <c r="BF573" s="10" t="s">
        <v>121</v>
      </c>
      <c r="BG573" s="10">
        <v>8.9999999999999993E-3</v>
      </c>
      <c r="BH573" s="10">
        <v>6.4429999999999996</v>
      </c>
      <c r="BI573" s="10">
        <v>0.53400000000000003</v>
      </c>
      <c r="BJ573" s="10">
        <v>4.0000000000000001E-3</v>
      </c>
      <c r="BK573" s="10">
        <v>3.0000000000000001E-3</v>
      </c>
      <c r="BL573" s="10" t="s">
        <v>121</v>
      </c>
      <c r="BM573" s="10">
        <v>7.0000000000000001E-3</v>
      </c>
      <c r="BN573" s="10">
        <v>4.1500000000000004</v>
      </c>
      <c r="BO573" s="10">
        <v>0.19</v>
      </c>
      <c r="BP573" s="10">
        <v>40.518999999999998</v>
      </c>
      <c r="BQ573" s="10">
        <v>0.70199999999999996</v>
      </c>
      <c r="BR573" s="10">
        <v>0.26400000000000001</v>
      </c>
      <c r="BS573" s="10">
        <v>6.0000000000000001E-3</v>
      </c>
      <c r="BT573" s="10">
        <v>1.6890000000000001</v>
      </c>
      <c r="BU573" s="10">
        <v>0.109</v>
      </c>
      <c r="BV573" s="10" t="s">
        <v>121</v>
      </c>
      <c r="BW573" s="10">
        <v>7.6999999999999999E-2</v>
      </c>
      <c r="BX573" s="10" t="s">
        <v>121</v>
      </c>
      <c r="BY573" s="10">
        <v>4.1000000000000002E-2</v>
      </c>
      <c r="BZ573" s="10">
        <v>0.47899999999999998</v>
      </c>
      <c r="CA573" s="10">
        <v>4.5999999999999999E-2</v>
      </c>
      <c r="CB573" s="10">
        <v>8.609</v>
      </c>
      <c r="CC573" s="10">
        <v>2.8119999999999998</v>
      </c>
      <c r="CD573" s="10">
        <v>0.191</v>
      </c>
      <c r="CE573" s="10">
        <v>1.7999999999999999E-2</v>
      </c>
      <c r="CF573" s="10" t="s">
        <v>121</v>
      </c>
      <c r="CG573" s="10">
        <v>3.0000000000000001E-3</v>
      </c>
      <c r="CH573" s="10" t="s">
        <v>121</v>
      </c>
      <c r="CI573" s="10">
        <v>2E-3</v>
      </c>
      <c r="CJ573" s="10" t="s">
        <v>121</v>
      </c>
      <c r="CK573" s="10">
        <v>0.93200000000000005</v>
      </c>
      <c r="CL573" s="10" t="s">
        <v>121</v>
      </c>
      <c r="CM573" s="10">
        <v>2E-3</v>
      </c>
      <c r="CN573" s="10">
        <v>4.0000000000000001E-3</v>
      </c>
      <c r="CO573" s="10">
        <v>1E-3</v>
      </c>
      <c r="CP573" s="10">
        <v>1.1040000000000001</v>
      </c>
      <c r="CQ573" s="10">
        <v>6.2E-2</v>
      </c>
      <c r="CR573" s="10" t="s">
        <v>121</v>
      </c>
      <c r="CS573" s="10">
        <v>2E-3</v>
      </c>
      <c r="CT573" s="10" t="s">
        <v>121</v>
      </c>
      <c r="CU573" s="10">
        <v>25.963000000000001</v>
      </c>
      <c r="CV573" s="10">
        <v>0.08</v>
      </c>
      <c r="CW573" s="10">
        <v>2E-3</v>
      </c>
      <c r="CX573" s="10">
        <v>0.65900000000000003</v>
      </c>
      <c r="CY573" s="10">
        <v>4.3999999999999997E-2</v>
      </c>
      <c r="CZ573" s="10" t="s">
        <v>121</v>
      </c>
      <c r="DA573" s="10">
        <v>2E-3</v>
      </c>
      <c r="DB573" s="10" t="s">
        <v>121</v>
      </c>
      <c r="DC573" s="10">
        <v>0.04</v>
      </c>
      <c r="DD573" s="10" t="s">
        <v>121</v>
      </c>
      <c r="DE573" s="10">
        <v>5.1999999999999998E-2</v>
      </c>
      <c r="DF573" s="10">
        <v>5.6970000000000001</v>
      </c>
      <c r="DG573" s="10">
        <v>9.6000000000000002E-2</v>
      </c>
      <c r="DH573" s="10">
        <v>1.2789999999999999</v>
      </c>
      <c r="DI573" s="98">
        <v>0.02</v>
      </c>
      <c r="DJ573" s="10" t="s">
        <v>121</v>
      </c>
      <c r="DK573" s="10">
        <v>2E-3</v>
      </c>
      <c r="DL573" s="61" t="str">
        <f t="shared" si="11"/>
        <v>Anlieferung 10-11</v>
      </c>
    </row>
    <row r="574" spans="1:164">
      <c r="A574" s="11">
        <v>44608</v>
      </c>
      <c r="B574" s="64" t="s">
        <v>255</v>
      </c>
      <c r="C574" s="25" t="s">
        <v>128</v>
      </c>
      <c r="H574" s="3" t="e">
        <f>((F574)/(E574/100))</f>
        <v>#DIV/0!</v>
      </c>
      <c r="I574" s="4" t="e">
        <f>E574/F574</f>
        <v>#DIV/0!</v>
      </c>
      <c r="J574" s="4" t="e">
        <f>100/G574</f>
        <v>#DIV/0!</v>
      </c>
      <c r="N574" s="37" t="e">
        <f>M574/(K574/100)</f>
        <v>#DIV/0!</v>
      </c>
      <c r="O574" s="37" t="e">
        <f>N574/J574</f>
        <v>#DIV/0!</v>
      </c>
      <c r="P574" s="5" t="e">
        <f>M574/(L574/100)</f>
        <v>#DIV/0!</v>
      </c>
      <c r="Q574" s="5" t="e">
        <f>P574*I574</f>
        <v>#DIV/0!</v>
      </c>
      <c r="U574" s="15" t="e">
        <f>100-(T574-R574)/S574*100</f>
        <v>#DIV/0!</v>
      </c>
      <c r="AB574" s="14" t="e">
        <f>((AE574-AC574)*(1000/AD574))*1000</f>
        <v>#DIV/0!</v>
      </c>
      <c r="AF574" s="7" t="e">
        <f>#REF!*0.8</f>
        <v>#REF!</v>
      </c>
      <c r="AH574" s="8" t="e">
        <f>((AG574)*(H574/100))</f>
        <v>#DIV/0!</v>
      </c>
      <c r="AI574" s="7" t="e">
        <f>AG574/AH574</f>
        <v>#DIV/0!</v>
      </c>
      <c r="AO574" s="68" t="s">
        <v>255</v>
      </c>
      <c r="AP574" s="10" t="s">
        <v>121</v>
      </c>
      <c r="AQ574" s="10">
        <v>4.0000000000000001E-3</v>
      </c>
      <c r="AR574" s="10" t="s">
        <v>121</v>
      </c>
      <c r="AS574" s="10">
        <v>1.2999999999999999E-2</v>
      </c>
      <c r="AT574" s="10" t="s">
        <v>121</v>
      </c>
      <c r="AU574" s="10">
        <v>8.9999999999999993E-3</v>
      </c>
      <c r="AV574" s="10">
        <v>8.6059999999999999</v>
      </c>
      <c r="AW574" s="10">
        <v>0.23400000000000001</v>
      </c>
      <c r="AX574" s="10" t="s">
        <v>121</v>
      </c>
      <c r="AY574" s="10">
        <v>6.0000000000000001E-3</v>
      </c>
      <c r="AZ574" s="10">
        <v>3.5999999999999997E-2</v>
      </c>
      <c r="BA574" s="10">
        <v>4.0000000000000001E-3</v>
      </c>
      <c r="BB574" s="10">
        <v>16.265999999999998</v>
      </c>
      <c r="BC574" s="10">
        <v>0.58799999999999997</v>
      </c>
      <c r="BD574" s="10">
        <v>12.493</v>
      </c>
      <c r="BE574" s="10">
        <v>0.36299999999999999</v>
      </c>
      <c r="BF574" s="10" t="s">
        <v>121</v>
      </c>
      <c r="BG574" s="10">
        <v>1.6E-2</v>
      </c>
      <c r="BH574" s="10">
        <v>5.6079999999999997</v>
      </c>
      <c r="BI574" s="10">
        <v>0.58299999999999996</v>
      </c>
      <c r="BJ574" s="10" t="s">
        <v>121</v>
      </c>
      <c r="BK574" s="10">
        <v>6.0000000000000001E-3</v>
      </c>
      <c r="BL574" s="10" t="s">
        <v>121</v>
      </c>
      <c r="BM574" s="10">
        <v>5.0000000000000001E-3</v>
      </c>
      <c r="BN574" s="10">
        <v>0.12</v>
      </c>
      <c r="BO574" s="10">
        <v>2.5999999999999999E-2</v>
      </c>
      <c r="BP574" s="10">
        <v>36.25</v>
      </c>
      <c r="BQ574" s="10">
        <v>0.86299999999999999</v>
      </c>
      <c r="BR574" s="10">
        <v>0.17699999999999999</v>
      </c>
      <c r="BS574" s="10">
        <v>6.0000000000000001E-3</v>
      </c>
      <c r="BT574" s="10">
        <v>0.86399999999999999</v>
      </c>
      <c r="BU574" s="10">
        <v>9.9000000000000005E-2</v>
      </c>
      <c r="BV574" s="10" t="s">
        <v>121</v>
      </c>
      <c r="BW574" s="10">
        <v>9.4E-2</v>
      </c>
      <c r="BX574" s="10" t="s">
        <v>121</v>
      </c>
      <c r="BY574" s="10">
        <v>4.4999999999999998E-2</v>
      </c>
      <c r="BZ574" s="10">
        <v>0.39</v>
      </c>
      <c r="CA574" s="10">
        <v>5.1999999999999998E-2</v>
      </c>
      <c r="CB574" s="10">
        <v>11.782999999999999</v>
      </c>
      <c r="CC574" s="10">
        <v>3.2839999999999998</v>
      </c>
      <c r="CD574" s="10">
        <v>8.7999999999999995E-2</v>
      </c>
      <c r="CE574" s="10">
        <v>1.2E-2</v>
      </c>
      <c r="CF574" s="10" t="s">
        <v>121</v>
      </c>
      <c r="CG574" s="10">
        <v>6.0000000000000001E-3</v>
      </c>
      <c r="CH574" s="10">
        <v>2E-3</v>
      </c>
      <c r="CI574" s="10">
        <v>1E-3</v>
      </c>
      <c r="CJ574" s="10" t="s">
        <v>121</v>
      </c>
      <c r="CK574" s="10">
        <v>1.0900000000000001</v>
      </c>
      <c r="CL574" s="10" t="s">
        <v>121</v>
      </c>
      <c r="CM574" s="10">
        <v>2E-3</v>
      </c>
      <c r="CN574" s="10">
        <v>4.0000000000000001E-3</v>
      </c>
      <c r="CO574" s="10">
        <v>1E-3</v>
      </c>
      <c r="CP574" s="10">
        <v>1.4039999999999999</v>
      </c>
      <c r="CQ574" s="10">
        <v>7.3999999999999996E-2</v>
      </c>
      <c r="CR574" s="10" t="s">
        <v>121</v>
      </c>
      <c r="CS574" s="10">
        <v>3.0000000000000001E-3</v>
      </c>
      <c r="CT574" s="10" t="s">
        <v>121</v>
      </c>
      <c r="CU574" s="10">
        <v>28.811</v>
      </c>
      <c r="CV574" s="10">
        <v>5.0000000000000001E-3</v>
      </c>
      <c r="CW574" s="10">
        <v>1E-3</v>
      </c>
      <c r="CX574" s="10">
        <v>0.14699999999999999</v>
      </c>
      <c r="CY574" s="10">
        <v>1.6E-2</v>
      </c>
      <c r="CZ574" s="10" t="s">
        <v>121</v>
      </c>
      <c r="DA574" s="10">
        <v>2E-3</v>
      </c>
      <c r="DB574" s="10" t="s">
        <v>121</v>
      </c>
      <c r="DC574" s="10">
        <v>1.0999999999999999E-2</v>
      </c>
      <c r="DD574" s="10" t="s">
        <v>121</v>
      </c>
      <c r="DE574" s="10">
        <v>2.5999999999999999E-2</v>
      </c>
      <c r="DF574" s="10">
        <v>1.57</v>
      </c>
      <c r="DG574" s="10">
        <v>5.8999999999999997E-2</v>
      </c>
      <c r="DH574" s="10">
        <v>4.157</v>
      </c>
      <c r="DI574" s="98">
        <v>7.6999999999999999E-2</v>
      </c>
      <c r="DJ574" s="10" t="s">
        <v>121</v>
      </c>
      <c r="DK574" s="10">
        <v>2E-3</v>
      </c>
      <c r="DL574" s="61" t="str">
        <f t="shared" si="11"/>
        <v>Anlieferung 10-12</v>
      </c>
    </row>
    <row r="575" spans="1:164">
      <c r="A575" s="11">
        <v>44608</v>
      </c>
      <c r="B575" s="64" t="s">
        <v>256</v>
      </c>
      <c r="C575" s="25" t="s">
        <v>128</v>
      </c>
      <c r="H575" s="3" t="e">
        <f>((F575)/(E575/100))</f>
        <v>#DIV/0!</v>
      </c>
      <c r="I575" s="4" t="e">
        <f>E575/F575</f>
        <v>#DIV/0!</v>
      </c>
      <c r="J575" s="4" t="e">
        <f>100/G575</f>
        <v>#DIV/0!</v>
      </c>
      <c r="N575" s="37" t="e">
        <f>M575/(K575/100)</f>
        <v>#DIV/0!</v>
      </c>
      <c r="O575" s="37" t="e">
        <f>N575/J575</f>
        <v>#DIV/0!</v>
      </c>
      <c r="P575" s="5" t="e">
        <f>M575/(L575/100)</f>
        <v>#DIV/0!</v>
      </c>
      <c r="Q575" s="5" t="e">
        <f>P575*I575</f>
        <v>#DIV/0!</v>
      </c>
      <c r="U575" s="15" t="e">
        <f>100-(T575-R575)/S575*100</f>
        <v>#DIV/0!</v>
      </c>
      <c r="AB575" s="14" t="e">
        <f>((AE575-AC575)*(1000/AD575))*1000</f>
        <v>#DIV/0!</v>
      </c>
      <c r="AF575" s="7" t="e">
        <f>#REF!*0.8</f>
        <v>#REF!</v>
      </c>
      <c r="AH575" s="8" t="e">
        <f>((AG575)*(H575/100))</f>
        <v>#DIV/0!</v>
      </c>
      <c r="AI575" s="7" t="e">
        <f>AG575/AH575</f>
        <v>#DIV/0!</v>
      </c>
      <c r="AO575" s="68" t="s">
        <v>256</v>
      </c>
      <c r="AP575" s="10" t="s">
        <v>121</v>
      </c>
      <c r="AQ575" s="10">
        <v>4.0000000000000001E-3</v>
      </c>
      <c r="AR575" s="10">
        <v>3.3000000000000002E-2</v>
      </c>
      <c r="AS575" s="10">
        <v>8.0000000000000002E-3</v>
      </c>
      <c r="AT575" s="10">
        <v>1.2999999999999999E-2</v>
      </c>
      <c r="AU575" s="10">
        <v>5.0000000000000001E-3</v>
      </c>
      <c r="AV575" s="10">
        <v>4.6760000000000002</v>
      </c>
      <c r="AW575" s="10">
        <v>0.10299999999999999</v>
      </c>
      <c r="AX575" s="10">
        <v>6.0000000000000001E-3</v>
      </c>
      <c r="AY575" s="10">
        <v>3.0000000000000001E-3</v>
      </c>
      <c r="AZ575" s="10">
        <v>0.82599999999999996</v>
      </c>
      <c r="BA575" s="10">
        <v>1.7999999999999999E-2</v>
      </c>
      <c r="BB575" s="10">
        <v>8.1120000000000001</v>
      </c>
      <c r="BC575" s="10">
        <v>0.127</v>
      </c>
      <c r="BD575" s="10">
        <v>12.151999999999999</v>
      </c>
      <c r="BE575" s="10">
        <v>0.216</v>
      </c>
      <c r="BF575" s="10" t="s">
        <v>121</v>
      </c>
      <c r="BG575" s="10">
        <v>8.9999999999999993E-3</v>
      </c>
      <c r="BH575" s="10">
        <v>5.5860000000000003</v>
      </c>
      <c r="BI575" s="10">
        <v>0.504</v>
      </c>
      <c r="BJ575" s="10">
        <v>6.0000000000000001E-3</v>
      </c>
      <c r="BK575" s="10">
        <v>2E-3</v>
      </c>
      <c r="BL575" s="10">
        <v>7.0000000000000001E-3</v>
      </c>
      <c r="BM575" s="10">
        <v>3.0000000000000001E-3</v>
      </c>
      <c r="BN575" s="10">
        <v>6.79</v>
      </c>
      <c r="BO575" s="10">
        <v>0.29599999999999999</v>
      </c>
      <c r="BP575" s="10">
        <v>44.357999999999997</v>
      </c>
      <c r="BQ575" s="10">
        <v>0.65</v>
      </c>
      <c r="BR575" s="10">
        <v>0.21299999999999999</v>
      </c>
      <c r="BS575" s="10">
        <v>5.0000000000000001E-3</v>
      </c>
      <c r="BT575" s="10">
        <v>1.7589999999999999</v>
      </c>
      <c r="BU575" s="10">
        <v>0.111</v>
      </c>
      <c r="BV575" s="10" t="s">
        <v>121</v>
      </c>
      <c r="BW575" s="10">
        <v>7.6999999999999999E-2</v>
      </c>
      <c r="BX575" s="10" t="s">
        <v>121</v>
      </c>
      <c r="BY575" s="10">
        <v>2.7E-2</v>
      </c>
      <c r="BZ575" s="10">
        <v>0.46200000000000002</v>
      </c>
      <c r="CA575" s="10">
        <v>4.5999999999999999E-2</v>
      </c>
      <c r="CB575" s="10">
        <v>8.0229999999999997</v>
      </c>
      <c r="CC575" s="10">
        <v>2.782</v>
      </c>
      <c r="CD575" s="10">
        <v>0.20100000000000001</v>
      </c>
      <c r="CE575" s="10">
        <v>1.6E-2</v>
      </c>
      <c r="CF575" s="10" t="s">
        <v>121</v>
      </c>
      <c r="CG575" s="10">
        <v>3.0000000000000001E-3</v>
      </c>
      <c r="CH575" s="10">
        <v>2E-3</v>
      </c>
      <c r="CI575" s="10">
        <v>1E-3</v>
      </c>
      <c r="CJ575" s="10" t="s">
        <v>121</v>
      </c>
      <c r="CK575" s="10">
        <v>0.93899999999999995</v>
      </c>
      <c r="CL575" s="10" t="s">
        <v>121</v>
      </c>
      <c r="CM575" s="10">
        <v>2E-3</v>
      </c>
      <c r="CN575" s="10">
        <v>3.0000000000000001E-3</v>
      </c>
      <c r="CO575" s="10">
        <v>1E-3</v>
      </c>
      <c r="CP575" s="10">
        <v>1.272</v>
      </c>
      <c r="CQ575" s="10">
        <v>7.0999999999999994E-2</v>
      </c>
      <c r="CR575" s="10" t="s">
        <v>121</v>
      </c>
      <c r="CS575" s="10">
        <v>3.0000000000000001E-3</v>
      </c>
      <c r="CT575" s="10" t="s">
        <v>121</v>
      </c>
      <c r="CU575" s="10">
        <v>26.338999999999999</v>
      </c>
      <c r="CV575" s="10">
        <v>0.14599999999999999</v>
      </c>
      <c r="CW575" s="10">
        <v>3.0000000000000001E-3</v>
      </c>
      <c r="CX575" s="10">
        <v>0.629</v>
      </c>
      <c r="CY575" s="10">
        <v>5.7000000000000002E-2</v>
      </c>
      <c r="CZ575" s="10" t="s">
        <v>121</v>
      </c>
      <c r="DA575" s="10">
        <v>2E-3</v>
      </c>
      <c r="DB575" s="10" t="s">
        <v>121</v>
      </c>
      <c r="DC575" s="10">
        <v>4.2999999999999997E-2</v>
      </c>
      <c r="DD575" s="10" t="s">
        <v>121</v>
      </c>
      <c r="DE575" s="10">
        <v>3.5000000000000003E-2</v>
      </c>
      <c r="DF575" s="10">
        <v>3.4180000000000001</v>
      </c>
      <c r="DG575" s="10">
        <v>5.5E-2</v>
      </c>
      <c r="DH575" s="10">
        <v>1.294</v>
      </c>
      <c r="DI575" s="98">
        <v>2.1999999999999999E-2</v>
      </c>
      <c r="DJ575" s="10" t="s">
        <v>121</v>
      </c>
      <c r="DK575" s="10">
        <v>2E-3</v>
      </c>
      <c r="DL575" s="61" t="str">
        <f t="shared" si="11"/>
        <v>Anlieferung 10-13</v>
      </c>
    </row>
    <row r="576" spans="1:164">
      <c r="A576" s="11">
        <v>44608</v>
      </c>
      <c r="B576" s="64" t="s">
        <v>257</v>
      </c>
      <c r="C576" s="25" t="s">
        <v>128</v>
      </c>
      <c r="H576" s="3" t="e">
        <f>((F576)/(E576/100))</f>
        <v>#DIV/0!</v>
      </c>
      <c r="I576" s="4" t="e">
        <f>E576/F576</f>
        <v>#DIV/0!</v>
      </c>
      <c r="J576" s="4" t="e">
        <f>100/G576</f>
        <v>#DIV/0!</v>
      </c>
      <c r="N576" s="37" t="e">
        <f>M576/(K576/100)</f>
        <v>#DIV/0!</v>
      </c>
      <c r="O576" s="37" t="e">
        <f>N576/J576</f>
        <v>#DIV/0!</v>
      </c>
      <c r="P576" s="5" t="e">
        <f>M576/(L576/100)</f>
        <v>#DIV/0!</v>
      </c>
      <c r="Q576" s="5" t="e">
        <f>P576*I576</f>
        <v>#DIV/0!</v>
      </c>
      <c r="U576" s="15" t="e">
        <f>100-(T576-R576)/S576*100</f>
        <v>#DIV/0!</v>
      </c>
      <c r="AB576" s="14" t="e">
        <f>((AE576-AC576)*(1000/AD576))*1000</f>
        <v>#DIV/0!</v>
      </c>
      <c r="AF576" s="7" t="e">
        <f>#REF!*0.8</f>
        <v>#REF!</v>
      </c>
      <c r="AH576" s="8" t="e">
        <f>((AG576)*(H576/100))</f>
        <v>#DIV/0!</v>
      </c>
      <c r="AI576" s="7" t="e">
        <f>AG576/AH576</f>
        <v>#DIV/0!</v>
      </c>
      <c r="AO576" s="68" t="s">
        <v>257</v>
      </c>
      <c r="AP576" s="10" t="s">
        <v>121</v>
      </c>
      <c r="AQ576" s="10">
        <v>3.0000000000000001E-3</v>
      </c>
      <c r="AR576" s="10">
        <v>1.7999999999999999E-2</v>
      </c>
      <c r="AS576" s="10">
        <v>8.9999999999999993E-3</v>
      </c>
      <c r="AT576" s="10" t="s">
        <v>121</v>
      </c>
      <c r="AU576" s="10">
        <v>8.9999999999999993E-3</v>
      </c>
      <c r="AV576" s="10">
        <v>10.83</v>
      </c>
      <c r="AW576" s="10">
        <v>0.27900000000000003</v>
      </c>
      <c r="AX576" s="10">
        <v>7.0000000000000001E-3</v>
      </c>
      <c r="AY576" s="10">
        <v>4.0000000000000001E-3</v>
      </c>
      <c r="AZ576" s="10">
        <v>2.395</v>
      </c>
      <c r="BA576" s="10">
        <v>3.4000000000000002E-2</v>
      </c>
      <c r="BB576" s="10">
        <v>1.085</v>
      </c>
      <c r="BC576" s="10">
        <v>2.3E-2</v>
      </c>
      <c r="BD576" s="10">
        <v>22.125</v>
      </c>
      <c r="BE576" s="10">
        <v>0.34200000000000003</v>
      </c>
      <c r="BF576" s="10" t="s">
        <v>121</v>
      </c>
      <c r="BG576" s="10">
        <v>0.01</v>
      </c>
      <c r="BH576" s="10">
        <v>5.6219999999999999</v>
      </c>
      <c r="BI576" s="10">
        <v>0.47799999999999998</v>
      </c>
      <c r="BJ576" s="10">
        <v>4.0000000000000001E-3</v>
      </c>
      <c r="BK576" s="10">
        <v>2E-3</v>
      </c>
      <c r="BL576" s="10">
        <v>7.0000000000000001E-3</v>
      </c>
      <c r="BM576" s="10">
        <v>3.0000000000000001E-3</v>
      </c>
      <c r="BN576" s="10">
        <v>0.496</v>
      </c>
      <c r="BO576" s="10">
        <v>3.5999999999999997E-2</v>
      </c>
      <c r="BP576" s="10">
        <v>37.142000000000003</v>
      </c>
      <c r="BQ576" s="10">
        <v>0.755</v>
      </c>
      <c r="BR576" s="10">
        <v>4.1000000000000002E-2</v>
      </c>
      <c r="BS576" s="10">
        <v>2E-3</v>
      </c>
      <c r="BT576" s="10">
        <v>0.60499999999999998</v>
      </c>
      <c r="BU576" s="10">
        <v>9.2999999999999999E-2</v>
      </c>
      <c r="BV576" s="10" t="s">
        <v>121</v>
      </c>
      <c r="BW576" s="10">
        <v>6.3E-2</v>
      </c>
      <c r="BX576" s="10" t="s">
        <v>121</v>
      </c>
      <c r="BY576" s="10">
        <v>3.5999999999999997E-2</v>
      </c>
      <c r="BZ576" s="10">
        <v>0.25900000000000001</v>
      </c>
      <c r="CA576" s="10">
        <v>0.05</v>
      </c>
      <c r="CB576" s="10">
        <v>7.1310000000000002</v>
      </c>
      <c r="CC576" s="10">
        <v>2.7509999999999999</v>
      </c>
      <c r="CD576" s="10">
        <v>0.222</v>
      </c>
      <c r="CE576" s="10">
        <v>2.1000000000000001E-2</v>
      </c>
      <c r="CF576" s="10" t="s">
        <v>121</v>
      </c>
      <c r="CG576" s="10">
        <v>2E-3</v>
      </c>
      <c r="CH576" s="10" t="s">
        <v>121</v>
      </c>
      <c r="CI576" s="10">
        <v>2E-3</v>
      </c>
      <c r="CJ576" s="10" t="s">
        <v>121</v>
      </c>
      <c r="CK576" s="10">
        <v>0.751</v>
      </c>
      <c r="CL576" s="10" t="s">
        <v>121</v>
      </c>
      <c r="CM576" s="10">
        <v>2E-3</v>
      </c>
      <c r="CN576" s="10">
        <v>2E-3</v>
      </c>
      <c r="CO576" s="10">
        <v>1E-3</v>
      </c>
      <c r="CP576" s="10">
        <v>1.2350000000000001</v>
      </c>
      <c r="CQ576" s="10">
        <v>5.0999999999999997E-2</v>
      </c>
      <c r="CR576" s="10" t="s">
        <v>121</v>
      </c>
      <c r="CS576" s="10">
        <v>2E-3</v>
      </c>
      <c r="CT576" s="10" t="s">
        <v>121</v>
      </c>
      <c r="CU576" s="10">
        <v>20.585000000000001</v>
      </c>
      <c r="CV576" s="10">
        <v>1.4999999999999999E-2</v>
      </c>
      <c r="CW576" s="10">
        <v>1E-3</v>
      </c>
      <c r="CX576" s="10">
        <v>0.28899999999999998</v>
      </c>
      <c r="CY576" s="10">
        <v>2.7E-2</v>
      </c>
      <c r="CZ576" s="10" t="s">
        <v>121</v>
      </c>
      <c r="DA576" s="10">
        <v>2E-3</v>
      </c>
      <c r="DB576" s="10" t="s">
        <v>121</v>
      </c>
      <c r="DC576" s="10">
        <v>1.6E-2</v>
      </c>
      <c r="DD576" s="10" t="s">
        <v>121</v>
      </c>
      <c r="DE576" s="10">
        <v>7.4999999999999997E-2</v>
      </c>
      <c r="DF576" s="10">
        <v>10.342000000000001</v>
      </c>
      <c r="DG576" s="10">
        <v>0.158</v>
      </c>
      <c r="DH576" s="10">
        <v>6.9000000000000006E-2</v>
      </c>
      <c r="DI576" s="98">
        <v>2E-3</v>
      </c>
      <c r="DJ576" s="10" t="s">
        <v>121</v>
      </c>
      <c r="DK576" s="10">
        <v>2E-3</v>
      </c>
      <c r="DL576" s="61" t="str">
        <f t="shared" si="11"/>
        <v>Anlieferung 10-14</v>
      </c>
    </row>
    <row r="577" spans="1:164">
      <c r="A577" s="11">
        <v>44608</v>
      </c>
      <c r="B577" s="64" t="s">
        <v>258</v>
      </c>
      <c r="C577" s="25" t="s">
        <v>128</v>
      </c>
      <c r="H577" s="3" t="e">
        <f>((F577)/(E577/100))</f>
        <v>#DIV/0!</v>
      </c>
      <c r="I577" s="4" t="e">
        <f>E577/F577</f>
        <v>#DIV/0!</v>
      </c>
      <c r="J577" s="4" t="e">
        <f>100/G577</f>
        <v>#DIV/0!</v>
      </c>
      <c r="N577" s="37" t="e">
        <f>M577/(K577/100)</f>
        <v>#DIV/0!</v>
      </c>
      <c r="O577" s="37" t="e">
        <f>N577/J577</f>
        <v>#DIV/0!</v>
      </c>
      <c r="P577" s="5" t="e">
        <f>M577/(L577/100)</f>
        <v>#DIV/0!</v>
      </c>
      <c r="Q577" s="5" t="e">
        <f>P577*I577</f>
        <v>#DIV/0!</v>
      </c>
      <c r="U577" s="15" t="e">
        <f>100-(T577-R577)/S577*100</f>
        <v>#DIV/0!</v>
      </c>
      <c r="AB577" s="14" t="e">
        <f>((AE577-AC577)*(1000/AD577))*1000</f>
        <v>#DIV/0!</v>
      </c>
      <c r="AF577" s="7" t="e">
        <f>#REF!*0.8</f>
        <v>#REF!</v>
      </c>
      <c r="AH577" s="8" t="e">
        <f>((AG577)*(H577/100))</f>
        <v>#DIV/0!</v>
      </c>
      <c r="AI577" s="7" t="e">
        <f>AG577/AH577</f>
        <v>#DIV/0!</v>
      </c>
      <c r="AO577" s="68" t="s">
        <v>258</v>
      </c>
      <c r="AP577" s="10" t="s">
        <v>121</v>
      </c>
      <c r="AQ577" s="10">
        <v>5.0000000000000001E-3</v>
      </c>
      <c r="AR577" s="10">
        <v>0.02</v>
      </c>
      <c r="AS577" s="10">
        <v>0.01</v>
      </c>
      <c r="AT577" s="10" t="s">
        <v>121</v>
      </c>
      <c r="AU577" s="10">
        <v>8.9999999999999993E-3</v>
      </c>
      <c r="AV577" s="10">
        <v>7.7990000000000004</v>
      </c>
      <c r="AW577" s="10">
        <v>0.39900000000000002</v>
      </c>
      <c r="AX577" s="10" t="s">
        <v>121</v>
      </c>
      <c r="AY577" s="10">
        <v>8.9999999999999993E-3</v>
      </c>
      <c r="AZ577" s="10">
        <v>7.8E-2</v>
      </c>
      <c r="BA577" s="10">
        <v>5.0000000000000001E-3</v>
      </c>
      <c r="BB577" s="10">
        <v>16.713000000000001</v>
      </c>
      <c r="BC577" s="10">
        <v>0.32</v>
      </c>
      <c r="BD577" s="10">
        <v>17.452000000000002</v>
      </c>
      <c r="BE577" s="10">
        <v>0.27400000000000002</v>
      </c>
      <c r="BF577" s="10" t="s">
        <v>121</v>
      </c>
      <c r="BG577" s="10">
        <v>1.9E-2</v>
      </c>
      <c r="BH577" s="10">
        <v>6.6050000000000004</v>
      </c>
      <c r="BI577" s="10">
        <v>0.70499999999999996</v>
      </c>
      <c r="BJ577" s="10">
        <v>7.0000000000000001E-3</v>
      </c>
      <c r="BK577" s="10">
        <v>3.0000000000000001E-3</v>
      </c>
      <c r="BL577" s="10" t="s">
        <v>121</v>
      </c>
      <c r="BM577" s="10">
        <v>5.0000000000000001E-3</v>
      </c>
      <c r="BN577" s="10">
        <v>7.4999999999999997E-2</v>
      </c>
      <c r="BO577" s="10">
        <v>2.4E-2</v>
      </c>
      <c r="BP577" s="10">
        <v>27.803999999999998</v>
      </c>
      <c r="BQ577" s="10">
        <v>0.99399999999999999</v>
      </c>
      <c r="BR577" s="10">
        <v>0.187</v>
      </c>
      <c r="BS577" s="10">
        <v>7.0000000000000001E-3</v>
      </c>
      <c r="BT577" s="10">
        <v>0.76800000000000002</v>
      </c>
      <c r="BU577" s="10">
        <v>0.1</v>
      </c>
      <c r="BV577" s="10" t="s">
        <v>121</v>
      </c>
      <c r="BW577" s="10">
        <v>9.6000000000000002E-2</v>
      </c>
      <c r="BX577" s="10" t="s">
        <v>121</v>
      </c>
      <c r="BY577" s="10">
        <v>3.2000000000000001E-2</v>
      </c>
      <c r="BZ577" s="10">
        <v>0.34699999999999998</v>
      </c>
      <c r="CA577" s="10">
        <v>5.2999999999999999E-2</v>
      </c>
      <c r="CB577" s="10">
        <v>13.209</v>
      </c>
      <c r="CC577" s="10">
        <v>3.7040000000000002</v>
      </c>
      <c r="CD577" s="10">
        <v>0.13</v>
      </c>
      <c r="CE577" s="10">
        <v>1.2999999999999999E-2</v>
      </c>
      <c r="CF577" s="10" t="s">
        <v>121</v>
      </c>
      <c r="CG577" s="10">
        <v>6.0000000000000001E-3</v>
      </c>
      <c r="CH577" s="10" t="s">
        <v>121</v>
      </c>
      <c r="CI577" s="10">
        <v>2E-3</v>
      </c>
      <c r="CJ577" s="10" t="s">
        <v>121</v>
      </c>
      <c r="CK577" s="10">
        <v>1.105</v>
      </c>
      <c r="CL577" s="10" t="s">
        <v>121</v>
      </c>
      <c r="CM577" s="10">
        <v>2E-3</v>
      </c>
      <c r="CN577" s="10">
        <v>3.0000000000000001E-3</v>
      </c>
      <c r="CO577" s="10">
        <v>1E-3</v>
      </c>
      <c r="CP577" s="10">
        <v>1.4159999999999999</v>
      </c>
      <c r="CQ577" s="10">
        <v>5.5E-2</v>
      </c>
      <c r="CR577" s="10" t="s">
        <v>121</v>
      </c>
      <c r="CS577" s="10">
        <v>2E-3</v>
      </c>
      <c r="CT577" s="10" t="s">
        <v>121</v>
      </c>
      <c r="CU577" s="10">
        <v>28.643000000000001</v>
      </c>
      <c r="CV577" s="10">
        <v>2E-3</v>
      </c>
      <c r="CW577" s="10">
        <v>1E-3</v>
      </c>
      <c r="CX577" s="10">
        <v>0.15</v>
      </c>
      <c r="CY577" s="10">
        <v>1.7000000000000001E-2</v>
      </c>
      <c r="CZ577" s="10" t="s">
        <v>121</v>
      </c>
      <c r="DA577" s="10">
        <v>3.0000000000000001E-3</v>
      </c>
      <c r="DB577" s="10" t="s">
        <v>121</v>
      </c>
      <c r="DC577" s="10">
        <v>1.4E-2</v>
      </c>
      <c r="DD577" s="10" t="s">
        <v>121</v>
      </c>
      <c r="DE577" s="10">
        <v>3.3000000000000002E-2</v>
      </c>
      <c r="DF577" s="10">
        <v>2.6629999999999998</v>
      </c>
      <c r="DG577" s="10">
        <v>5.5E-2</v>
      </c>
      <c r="DH577" s="10">
        <v>4.5460000000000003</v>
      </c>
      <c r="DI577" s="98">
        <v>0.13700000000000001</v>
      </c>
      <c r="DJ577" s="10" t="s">
        <v>121</v>
      </c>
      <c r="DK577" s="10">
        <v>2E-3</v>
      </c>
      <c r="DL577" s="61" t="str">
        <f t="shared" si="11"/>
        <v>Anlieferung 10-15</v>
      </c>
    </row>
    <row r="578" spans="1:164">
      <c r="A578" s="11">
        <v>44608</v>
      </c>
      <c r="B578" s="64" t="s">
        <v>259</v>
      </c>
      <c r="C578" s="25" t="s">
        <v>128</v>
      </c>
      <c r="H578" s="3" t="e">
        <f>((F578)/(E578/100))</f>
        <v>#DIV/0!</v>
      </c>
      <c r="I578" s="4" t="e">
        <f>E578/F578</f>
        <v>#DIV/0!</v>
      </c>
      <c r="J578" s="4" t="e">
        <f>100/G578</f>
        <v>#DIV/0!</v>
      </c>
      <c r="N578" s="37" t="e">
        <f>M578/(K578/100)</f>
        <v>#DIV/0!</v>
      </c>
      <c r="O578" s="37" t="e">
        <f>N578/J578</f>
        <v>#DIV/0!</v>
      </c>
      <c r="P578" s="5" t="e">
        <f>M578/(L578/100)</f>
        <v>#DIV/0!</v>
      </c>
      <c r="Q578" s="5" t="e">
        <f>P578*I578</f>
        <v>#DIV/0!</v>
      </c>
      <c r="U578" s="15" t="e">
        <f>100-(T578-R578)/S578*100</f>
        <v>#DIV/0!</v>
      </c>
      <c r="AB578" s="14" t="e">
        <f>((AE578-AC578)*(1000/AD578))*1000</f>
        <v>#DIV/0!</v>
      </c>
      <c r="AF578" s="7" t="e">
        <f>#REF!*0.8</f>
        <v>#REF!</v>
      </c>
      <c r="AH578" s="8" t="e">
        <f>((AG578)*(H578/100))</f>
        <v>#DIV/0!</v>
      </c>
      <c r="AI578" s="7" t="e">
        <f>AG578/AH578</f>
        <v>#DIV/0!</v>
      </c>
      <c r="AO578" s="68" t="s">
        <v>259</v>
      </c>
      <c r="AP578" s="10" t="s">
        <v>121</v>
      </c>
      <c r="AQ578" s="10">
        <v>4.0000000000000001E-3</v>
      </c>
      <c r="AR578" s="10">
        <v>1.6E-2</v>
      </c>
      <c r="AS578" s="10">
        <v>7.0000000000000001E-3</v>
      </c>
      <c r="AT578" s="10">
        <v>0.215</v>
      </c>
      <c r="AU578" s="10">
        <v>8.9999999999999993E-3</v>
      </c>
      <c r="AV578" s="10">
        <v>7.5880000000000001</v>
      </c>
      <c r="AW578" s="10">
        <v>0.17499999999999999</v>
      </c>
      <c r="AX578" s="10">
        <v>1.4E-2</v>
      </c>
      <c r="AY578" s="10">
        <v>3.0000000000000001E-3</v>
      </c>
      <c r="AZ578" s="10">
        <v>1.7689999999999999</v>
      </c>
      <c r="BA578" s="10">
        <v>2.9000000000000001E-2</v>
      </c>
      <c r="BB578" s="10">
        <v>4.0979999999999999</v>
      </c>
      <c r="BC578" s="10">
        <v>7.3999999999999996E-2</v>
      </c>
      <c r="BD578" s="10">
        <v>12.506</v>
      </c>
      <c r="BE578" s="10">
        <v>0.245</v>
      </c>
      <c r="BF578" s="10" t="s">
        <v>121</v>
      </c>
      <c r="BG578" s="10">
        <v>8.9999999999999993E-3</v>
      </c>
      <c r="BH578" s="10">
        <v>7.6909999999999998</v>
      </c>
      <c r="BI578" s="10">
        <v>0.53700000000000003</v>
      </c>
      <c r="BJ578" s="10">
        <v>5.0000000000000001E-3</v>
      </c>
      <c r="BK578" s="10">
        <v>2E-3</v>
      </c>
      <c r="BL578" s="10" t="s">
        <v>121</v>
      </c>
      <c r="BM578" s="10">
        <v>3.0000000000000001E-3</v>
      </c>
      <c r="BN578" s="10">
        <v>0.99199999999999999</v>
      </c>
      <c r="BO578" s="10">
        <v>5.0999999999999997E-2</v>
      </c>
      <c r="BP578" s="10">
        <v>47.542999999999999</v>
      </c>
      <c r="BQ578" s="10">
        <v>0.55700000000000005</v>
      </c>
      <c r="BR578" s="10">
        <v>0.19800000000000001</v>
      </c>
      <c r="BS578" s="10">
        <v>5.0000000000000001E-3</v>
      </c>
      <c r="BT578" s="10">
        <v>1.2789999999999999</v>
      </c>
      <c r="BU578" s="10">
        <v>9.6000000000000002E-2</v>
      </c>
      <c r="BV578" s="10" t="s">
        <v>121</v>
      </c>
      <c r="BW578" s="10">
        <v>8.5999999999999993E-2</v>
      </c>
      <c r="BX578" s="10" t="s">
        <v>121</v>
      </c>
      <c r="BY578" s="10">
        <v>2.8000000000000001E-2</v>
      </c>
      <c r="BZ578" s="10">
        <v>0.375</v>
      </c>
      <c r="CA578" s="10">
        <v>4.4999999999999998E-2</v>
      </c>
      <c r="CB578" s="10">
        <v>7.8719999999999999</v>
      </c>
      <c r="CC578" s="10">
        <v>2.544</v>
      </c>
      <c r="CD578" s="10">
        <v>0.104</v>
      </c>
      <c r="CE578" s="10">
        <v>1.7000000000000001E-2</v>
      </c>
      <c r="CF578" s="10">
        <v>4.2999999999999997E-2</v>
      </c>
      <c r="CG578" s="10">
        <v>2E-3</v>
      </c>
      <c r="CH578" s="10" t="s">
        <v>121</v>
      </c>
      <c r="CI578" s="10">
        <v>2E-3</v>
      </c>
      <c r="CJ578" s="10" t="s">
        <v>121</v>
      </c>
      <c r="CK578" s="10">
        <v>0.95699999999999996</v>
      </c>
      <c r="CL578" s="10" t="s">
        <v>121</v>
      </c>
      <c r="CM578" s="10">
        <v>2E-3</v>
      </c>
      <c r="CN578" s="10">
        <v>2E-3</v>
      </c>
      <c r="CO578" s="10">
        <v>1E-3</v>
      </c>
      <c r="CP578" s="10">
        <v>1.635</v>
      </c>
      <c r="CQ578" s="10">
        <v>6.9000000000000006E-2</v>
      </c>
      <c r="CR578" s="10" t="s">
        <v>121</v>
      </c>
      <c r="CS578" s="10">
        <v>2E-3</v>
      </c>
      <c r="CT578" s="10" t="s">
        <v>121</v>
      </c>
      <c r="CU578" s="10">
        <v>23.981999999999999</v>
      </c>
      <c r="CV578" s="10">
        <v>2.5999999999999999E-2</v>
      </c>
      <c r="CW578" s="10">
        <v>1E-3</v>
      </c>
      <c r="CX578" s="10">
        <v>0.629</v>
      </c>
      <c r="CY578" s="10">
        <v>3.3000000000000002E-2</v>
      </c>
      <c r="CZ578" s="10" t="s">
        <v>121</v>
      </c>
      <c r="DA578" s="10">
        <v>2E-3</v>
      </c>
      <c r="DB578" s="10" t="s">
        <v>121</v>
      </c>
      <c r="DC578" s="10">
        <v>1.7999999999999999E-2</v>
      </c>
      <c r="DD578" s="10" t="s">
        <v>121</v>
      </c>
      <c r="DE578" s="10">
        <v>4.3999999999999997E-2</v>
      </c>
      <c r="DF578" s="10">
        <v>4.9409999999999998</v>
      </c>
      <c r="DG578" s="10">
        <v>8.5000000000000006E-2</v>
      </c>
      <c r="DH578" s="10">
        <v>0.44400000000000001</v>
      </c>
      <c r="DI578" s="98">
        <v>7.0000000000000001E-3</v>
      </c>
      <c r="DJ578" s="10" t="s">
        <v>121</v>
      </c>
      <c r="DK578" s="10">
        <v>2E-3</v>
      </c>
      <c r="DL578" s="61" t="str">
        <f t="shared" si="11"/>
        <v>Anlieferung 10-16</v>
      </c>
    </row>
    <row r="579" spans="1:164">
      <c r="A579" s="11">
        <v>44608</v>
      </c>
      <c r="B579" s="64" t="s">
        <v>260</v>
      </c>
      <c r="C579" s="25" t="s">
        <v>128</v>
      </c>
      <c r="H579" s="3" t="e">
        <f>((F579)/(E579/100))</f>
        <v>#DIV/0!</v>
      </c>
      <c r="I579" s="4" t="e">
        <f>E579/F579</f>
        <v>#DIV/0!</v>
      </c>
      <c r="J579" s="4" t="e">
        <f>100/G579</f>
        <v>#DIV/0!</v>
      </c>
      <c r="N579" s="37" t="e">
        <f>M579/(K579/100)</f>
        <v>#DIV/0!</v>
      </c>
      <c r="O579" s="37" t="e">
        <f>N579/J579</f>
        <v>#DIV/0!</v>
      </c>
      <c r="P579" s="5" t="e">
        <f>M579/(L579/100)</f>
        <v>#DIV/0!</v>
      </c>
      <c r="Q579" s="5" t="e">
        <f>P579*I579</f>
        <v>#DIV/0!</v>
      </c>
      <c r="U579" s="15" t="e">
        <f>100-(T579-R579)/S579*100</f>
        <v>#DIV/0!</v>
      </c>
      <c r="AB579" s="14" t="e">
        <f>((AE579-AC579)*(1000/AD579))*1000</f>
        <v>#DIV/0!</v>
      </c>
      <c r="AF579" s="7" t="e">
        <f>#REF!*0.8</f>
        <v>#REF!</v>
      </c>
      <c r="AH579" s="8" t="e">
        <f>((AG579)*(H579/100))</f>
        <v>#DIV/0!</v>
      </c>
      <c r="AI579" s="7" t="e">
        <f>AG579/AH579</f>
        <v>#DIV/0!</v>
      </c>
      <c r="AO579" s="68" t="s">
        <v>260</v>
      </c>
      <c r="AP579" s="10">
        <v>8.9999999999999993E-3</v>
      </c>
      <c r="AQ579" s="10">
        <v>2E-3</v>
      </c>
      <c r="AR579" s="10">
        <v>8.1000000000000003E-2</v>
      </c>
      <c r="AS579" s="10">
        <v>0.01</v>
      </c>
      <c r="AT579" s="10" t="s">
        <v>121</v>
      </c>
      <c r="AU579" s="10">
        <v>8.9999999999999993E-3</v>
      </c>
      <c r="AV579" s="10">
        <v>6.69</v>
      </c>
      <c r="AW579" s="10">
        <v>0.126</v>
      </c>
      <c r="AX579" s="10">
        <v>6.0000000000000001E-3</v>
      </c>
      <c r="AY579" s="10">
        <v>4.0000000000000001E-3</v>
      </c>
      <c r="AZ579" s="10">
        <v>0.17399999999999999</v>
      </c>
      <c r="BA579" s="10">
        <v>0.01</v>
      </c>
      <c r="BB579" s="10">
        <v>4.9210000000000003</v>
      </c>
      <c r="BC579" s="10">
        <v>7.9000000000000001E-2</v>
      </c>
      <c r="BD579" s="10">
        <v>1.0269999999999999</v>
      </c>
      <c r="BE579" s="10">
        <v>3.2000000000000001E-2</v>
      </c>
      <c r="BF579" s="10" t="s">
        <v>121</v>
      </c>
      <c r="BG579" s="10">
        <v>0.01</v>
      </c>
      <c r="BH579" s="10">
        <v>4.3419999999999996</v>
      </c>
      <c r="BI579" s="10">
        <v>0.58799999999999997</v>
      </c>
      <c r="BJ579" s="10">
        <v>4.0000000000000001E-3</v>
      </c>
      <c r="BK579" s="10">
        <v>2E-3</v>
      </c>
      <c r="BL579" s="10">
        <v>5.0000000000000001E-3</v>
      </c>
      <c r="BM579" s="10">
        <v>3.0000000000000001E-3</v>
      </c>
      <c r="BN579" s="10">
        <v>24.459</v>
      </c>
      <c r="BO579" s="10">
        <v>0.92700000000000005</v>
      </c>
      <c r="BP579" s="10">
        <v>33.896999999999998</v>
      </c>
      <c r="BQ579" s="10">
        <v>0.93500000000000005</v>
      </c>
      <c r="BR579" s="10">
        <v>2.1000000000000001E-2</v>
      </c>
      <c r="BS579" s="10">
        <v>2E-3</v>
      </c>
      <c r="BT579" s="10">
        <v>2.2549999999999999</v>
      </c>
      <c r="BU579" s="10">
        <v>0.16500000000000001</v>
      </c>
      <c r="BV579" s="10" t="s">
        <v>121</v>
      </c>
      <c r="BW579" s="10">
        <v>9.6000000000000002E-2</v>
      </c>
      <c r="BX579" s="10" t="s">
        <v>121</v>
      </c>
      <c r="BY579" s="10">
        <v>1.2999999999999999E-2</v>
      </c>
      <c r="BZ579" s="10">
        <v>1.179</v>
      </c>
      <c r="CA579" s="10">
        <v>8.8999999999999996E-2</v>
      </c>
      <c r="CB579" s="10">
        <v>9.6219999999999999</v>
      </c>
      <c r="CC579" s="10">
        <v>3.5910000000000002</v>
      </c>
      <c r="CD579" s="10">
        <v>0.35099999999999998</v>
      </c>
      <c r="CE579" s="10">
        <v>2.1999999999999999E-2</v>
      </c>
      <c r="CF579" s="10" t="s">
        <v>121</v>
      </c>
      <c r="CG579" s="10">
        <v>4.0000000000000001E-3</v>
      </c>
      <c r="CH579" s="10">
        <v>4.0000000000000001E-3</v>
      </c>
      <c r="CI579" s="10">
        <v>1E-3</v>
      </c>
      <c r="CJ579" s="10" t="s">
        <v>121</v>
      </c>
      <c r="CK579" s="10">
        <v>1.123</v>
      </c>
      <c r="CL579" s="10" t="s">
        <v>121</v>
      </c>
      <c r="CM579" s="10">
        <v>2E-3</v>
      </c>
      <c r="CN579" s="10">
        <v>4.0000000000000001E-3</v>
      </c>
      <c r="CO579" s="10">
        <v>1E-3</v>
      </c>
      <c r="CP579" s="10">
        <v>1.8220000000000001</v>
      </c>
      <c r="CQ579" s="10">
        <v>0.15</v>
      </c>
      <c r="CR579" s="10" t="s">
        <v>121</v>
      </c>
      <c r="CS579" s="10">
        <v>2E-3</v>
      </c>
      <c r="CT579" s="10" t="s">
        <v>121</v>
      </c>
      <c r="CU579" s="10">
        <v>30.448</v>
      </c>
      <c r="CV579" s="10">
        <v>0.443</v>
      </c>
      <c r="CW579" s="10">
        <v>8.0000000000000002E-3</v>
      </c>
      <c r="CX579" s="10">
        <v>1.7609999999999999</v>
      </c>
      <c r="CY579" s="10">
        <v>0.109</v>
      </c>
      <c r="CZ579" s="10" t="s">
        <v>121</v>
      </c>
      <c r="DA579" s="10">
        <v>2E-3</v>
      </c>
      <c r="DB579" s="10" t="s">
        <v>121</v>
      </c>
      <c r="DC579" s="10">
        <v>4.8000000000000001E-2</v>
      </c>
      <c r="DD579" s="10">
        <v>0.13900000000000001</v>
      </c>
      <c r="DE579" s="10">
        <v>3.1E-2</v>
      </c>
      <c r="DF579" s="10">
        <v>3.9630000000000001</v>
      </c>
      <c r="DG579" s="10">
        <v>6.4000000000000001E-2</v>
      </c>
      <c r="DH579" s="10">
        <v>2.7989999999999999</v>
      </c>
      <c r="DI579" s="98">
        <v>4.5999999999999999E-2</v>
      </c>
      <c r="DJ579" s="10" t="s">
        <v>121</v>
      </c>
      <c r="DK579" s="10">
        <v>2E-3</v>
      </c>
      <c r="DL579" s="61" t="str">
        <f t="shared" si="11"/>
        <v>Anlieferung 10-17</v>
      </c>
    </row>
    <row r="580" spans="1:164">
      <c r="A580" s="11">
        <v>44608</v>
      </c>
      <c r="B580" s="64" t="s">
        <v>261</v>
      </c>
      <c r="C580" s="25" t="s">
        <v>128</v>
      </c>
      <c r="H580" s="3" t="e">
        <f>((F580)/(E580/100))</f>
        <v>#DIV/0!</v>
      </c>
      <c r="I580" s="4" t="e">
        <f>E580/F580</f>
        <v>#DIV/0!</v>
      </c>
      <c r="J580" s="4" t="e">
        <f>100/G580</f>
        <v>#DIV/0!</v>
      </c>
      <c r="N580" s="37" t="e">
        <f>M580/(K580/100)</f>
        <v>#DIV/0!</v>
      </c>
      <c r="O580" s="37" t="e">
        <f>N580/J580</f>
        <v>#DIV/0!</v>
      </c>
      <c r="P580" s="5" t="e">
        <f>M580/(L580/100)</f>
        <v>#DIV/0!</v>
      </c>
      <c r="Q580" s="5" t="e">
        <f>P580*I580</f>
        <v>#DIV/0!</v>
      </c>
      <c r="U580" s="15" t="e">
        <f>100-(T580-R580)/S580*100</f>
        <v>#DIV/0!</v>
      </c>
      <c r="AB580" s="14" t="e">
        <f>((AE580-AC580)*(1000/AD580))*1000</f>
        <v>#DIV/0!</v>
      </c>
      <c r="AF580" s="7" t="e">
        <f>#REF!*0.8</f>
        <v>#REF!</v>
      </c>
      <c r="AH580" s="8" t="e">
        <f>((AG580)*(H580/100))</f>
        <v>#DIV/0!</v>
      </c>
      <c r="AI580" s="7" t="e">
        <f>AG580/AH580</f>
        <v>#DIV/0!</v>
      </c>
      <c r="AO580" s="68" t="s">
        <v>261</v>
      </c>
      <c r="AP580" s="10" t="s">
        <v>121</v>
      </c>
      <c r="AQ580" s="10">
        <v>3.0000000000000001E-3</v>
      </c>
      <c r="AR580" s="10">
        <v>2.5999999999999999E-2</v>
      </c>
      <c r="AS580" s="10">
        <v>8.0000000000000002E-3</v>
      </c>
      <c r="AT580" s="10" t="s">
        <v>121</v>
      </c>
      <c r="AU580" s="10">
        <v>8.0000000000000002E-3</v>
      </c>
      <c r="AV580" s="10">
        <v>7.9939999999999998</v>
      </c>
      <c r="AW580" s="10">
        <v>0.189</v>
      </c>
      <c r="AX580" s="10">
        <v>7.0000000000000001E-3</v>
      </c>
      <c r="AY580" s="10">
        <v>3.0000000000000001E-3</v>
      </c>
      <c r="AZ580" s="10">
        <v>1.909</v>
      </c>
      <c r="BA580" s="10">
        <v>3.1E-2</v>
      </c>
      <c r="BB580" s="10">
        <v>1.9350000000000001</v>
      </c>
      <c r="BC580" s="10">
        <v>3.6999999999999998E-2</v>
      </c>
      <c r="BD580" s="10">
        <v>19.867000000000001</v>
      </c>
      <c r="BE580" s="10">
        <v>0.35499999999999998</v>
      </c>
      <c r="BF580" s="10" t="s">
        <v>121</v>
      </c>
      <c r="BG580" s="10">
        <v>1.2999999999999999E-2</v>
      </c>
      <c r="BH580" s="10">
        <v>6.4980000000000002</v>
      </c>
      <c r="BI580" s="10">
        <v>0.56200000000000006</v>
      </c>
      <c r="BJ580" s="10">
        <v>6.0000000000000001E-3</v>
      </c>
      <c r="BK580" s="10">
        <v>2E-3</v>
      </c>
      <c r="BL580" s="10">
        <v>6.0000000000000001E-3</v>
      </c>
      <c r="BM580" s="10">
        <v>3.0000000000000001E-3</v>
      </c>
      <c r="BN580" s="10">
        <v>1.7929999999999999</v>
      </c>
      <c r="BO580" s="10">
        <v>8.5000000000000006E-2</v>
      </c>
      <c r="BP580" s="10">
        <v>37.805</v>
      </c>
      <c r="BQ580" s="10">
        <v>0.68799999999999994</v>
      </c>
      <c r="BR580" s="10">
        <v>4.4999999999999998E-2</v>
      </c>
      <c r="BS580" s="10">
        <v>2E-3</v>
      </c>
      <c r="BT580" s="10">
        <v>1.1639999999999999</v>
      </c>
      <c r="BU580" s="10">
        <v>0.105</v>
      </c>
      <c r="BV580" s="10" t="s">
        <v>121</v>
      </c>
      <c r="BW580" s="10">
        <v>0.109</v>
      </c>
      <c r="BX580" s="10">
        <v>8.7999999999999995E-2</v>
      </c>
      <c r="BY580" s="10">
        <v>2.1999999999999999E-2</v>
      </c>
      <c r="BZ580" s="10">
        <v>0.33400000000000002</v>
      </c>
      <c r="CA580" s="10">
        <v>5.1999999999999998E-2</v>
      </c>
      <c r="CB580" s="10">
        <v>10.448</v>
      </c>
      <c r="CC580" s="10">
        <v>3.01</v>
      </c>
      <c r="CD580" s="10">
        <v>0.22900000000000001</v>
      </c>
      <c r="CE580" s="10">
        <v>1.9E-2</v>
      </c>
      <c r="CF580" s="10" t="s">
        <v>121</v>
      </c>
      <c r="CG580" s="10">
        <v>2E-3</v>
      </c>
      <c r="CH580" s="10" t="s">
        <v>121</v>
      </c>
      <c r="CI580" s="10">
        <v>2E-3</v>
      </c>
      <c r="CJ580" s="10" t="s">
        <v>121</v>
      </c>
      <c r="CK580" s="10">
        <v>0.872</v>
      </c>
      <c r="CL580" s="10" t="s">
        <v>121</v>
      </c>
      <c r="CM580" s="10">
        <v>2E-3</v>
      </c>
      <c r="CN580" s="10">
        <v>2E-3</v>
      </c>
      <c r="CO580" s="10">
        <v>1E-3</v>
      </c>
      <c r="CP580" s="10">
        <v>1.4570000000000001</v>
      </c>
      <c r="CQ580" s="10">
        <v>6.6000000000000003E-2</v>
      </c>
      <c r="CR580" s="10" t="s">
        <v>121</v>
      </c>
      <c r="CS580" s="10">
        <v>2E-3</v>
      </c>
      <c r="CT580" s="10" t="s">
        <v>121</v>
      </c>
      <c r="CU580" s="10">
        <v>24.428000000000001</v>
      </c>
      <c r="CV580" s="10">
        <v>5.0999999999999997E-2</v>
      </c>
      <c r="CW580" s="10">
        <v>2E-3</v>
      </c>
      <c r="CX580" s="10">
        <v>0.33200000000000002</v>
      </c>
      <c r="CY580" s="10">
        <v>4.9000000000000002E-2</v>
      </c>
      <c r="CZ580" s="10" t="s">
        <v>121</v>
      </c>
      <c r="DA580" s="10">
        <v>2E-3</v>
      </c>
      <c r="DB580" s="10" t="s">
        <v>121</v>
      </c>
      <c r="DC580" s="10">
        <v>3.5999999999999997E-2</v>
      </c>
      <c r="DD580" s="10" t="s">
        <v>121</v>
      </c>
      <c r="DE580" s="10">
        <v>5.8999999999999997E-2</v>
      </c>
      <c r="DF580" s="10">
        <v>7.7050000000000001</v>
      </c>
      <c r="DG580" s="10">
        <v>0.127</v>
      </c>
      <c r="DH580" s="10">
        <v>0.28399999999999997</v>
      </c>
      <c r="DI580" s="98">
        <v>5.0000000000000001E-3</v>
      </c>
      <c r="DJ580" s="10" t="s">
        <v>121</v>
      </c>
      <c r="DK580" s="10">
        <v>2E-3</v>
      </c>
      <c r="DL580" s="61" t="str">
        <f t="shared" si="11"/>
        <v>Anlieferung 10-18</v>
      </c>
    </row>
    <row r="581" spans="1:164">
      <c r="A581" s="11">
        <v>44608</v>
      </c>
      <c r="B581" s="64" t="s">
        <v>262</v>
      </c>
      <c r="C581" s="25" t="s">
        <v>128</v>
      </c>
      <c r="H581" s="3" t="e">
        <f>((F581)/(E581/100))</f>
        <v>#DIV/0!</v>
      </c>
      <c r="I581" s="4" t="e">
        <f>E581/F581</f>
        <v>#DIV/0!</v>
      </c>
      <c r="J581" s="4" t="e">
        <f>100/G581</f>
        <v>#DIV/0!</v>
      </c>
      <c r="N581" s="37" t="e">
        <f>M581/(K581/100)</f>
        <v>#DIV/0!</v>
      </c>
      <c r="O581" s="37" t="e">
        <f>N581/J581</f>
        <v>#DIV/0!</v>
      </c>
      <c r="P581" s="5" t="e">
        <f>M581/(L581/100)</f>
        <v>#DIV/0!</v>
      </c>
      <c r="Q581" s="5" t="e">
        <f>P581*I581</f>
        <v>#DIV/0!</v>
      </c>
      <c r="U581" s="15" t="e">
        <f>100-(T581-R581)/S581*100</f>
        <v>#DIV/0!</v>
      </c>
      <c r="AB581" s="14" t="e">
        <f>((AE581-AC581)*(1000/AD581))*1000</f>
        <v>#DIV/0!</v>
      </c>
      <c r="AF581" s="7" t="e">
        <f>#REF!*0.8</f>
        <v>#REF!</v>
      </c>
      <c r="AH581" s="8" t="e">
        <f>((AG581)*(H581/100))</f>
        <v>#DIV/0!</v>
      </c>
      <c r="AI581" s="7" t="e">
        <f>AG581/AH581</f>
        <v>#DIV/0!</v>
      </c>
      <c r="AO581" s="68" t="s">
        <v>262</v>
      </c>
      <c r="AP581" s="10">
        <v>6.0000000000000001E-3</v>
      </c>
      <c r="AQ581" s="10">
        <v>2E-3</v>
      </c>
      <c r="AR581" s="10">
        <v>3.5999999999999997E-2</v>
      </c>
      <c r="AS581" s="10">
        <v>0.01</v>
      </c>
      <c r="AT581" s="10" t="s">
        <v>121</v>
      </c>
      <c r="AU581" s="10">
        <v>0.01</v>
      </c>
      <c r="AV581" s="10">
        <v>10.271000000000001</v>
      </c>
      <c r="AW581" s="10">
        <v>0.248</v>
      </c>
      <c r="AX581" s="10">
        <v>6.0000000000000001E-3</v>
      </c>
      <c r="AY581" s="10">
        <v>4.0000000000000001E-3</v>
      </c>
      <c r="AZ581" s="10">
        <v>0.153</v>
      </c>
      <c r="BA581" s="10">
        <v>8.9999999999999993E-3</v>
      </c>
      <c r="BB581" s="10">
        <v>4.9790000000000001</v>
      </c>
      <c r="BC581" s="10">
        <v>7.9000000000000001E-2</v>
      </c>
      <c r="BD581" s="10">
        <v>1.748</v>
      </c>
      <c r="BE581" s="10">
        <v>4.2999999999999997E-2</v>
      </c>
      <c r="BF581" s="10" t="s">
        <v>121</v>
      </c>
      <c r="BG581" s="10">
        <v>1.2999999999999999E-2</v>
      </c>
      <c r="BH581" s="10">
        <v>3.431</v>
      </c>
      <c r="BI581" s="10">
        <v>0.53500000000000003</v>
      </c>
      <c r="BJ581" s="10" t="s">
        <v>121</v>
      </c>
      <c r="BK581" s="10">
        <v>3.0000000000000001E-3</v>
      </c>
      <c r="BL581" s="10" t="s">
        <v>121</v>
      </c>
      <c r="BM581" s="10">
        <v>7.0000000000000001E-3</v>
      </c>
      <c r="BN581" s="10">
        <v>16.986000000000001</v>
      </c>
      <c r="BO581" s="10">
        <v>0.79100000000000004</v>
      </c>
      <c r="BP581" s="10">
        <v>40.292999999999999</v>
      </c>
      <c r="BQ581" s="10">
        <v>0.84599999999999997</v>
      </c>
      <c r="BR581" s="10">
        <v>0.01</v>
      </c>
      <c r="BS581" s="10">
        <v>2E-3</v>
      </c>
      <c r="BT581" s="10">
        <v>2.1680000000000001</v>
      </c>
      <c r="BU581" s="10">
        <v>0.16300000000000001</v>
      </c>
      <c r="BV581" s="10" t="s">
        <v>121</v>
      </c>
      <c r="BW581" s="10">
        <v>9.6000000000000002E-2</v>
      </c>
      <c r="BX581" s="10" t="s">
        <v>121</v>
      </c>
      <c r="BY581" s="10">
        <v>1.4999999999999999E-2</v>
      </c>
      <c r="BZ581" s="10">
        <v>1.6060000000000001</v>
      </c>
      <c r="CA581" s="10">
        <v>0.11700000000000001</v>
      </c>
      <c r="CB581" s="10">
        <v>5.5259999999999998</v>
      </c>
      <c r="CC581" s="10">
        <v>3.4609999999999999</v>
      </c>
      <c r="CD581" s="10">
        <v>0.246</v>
      </c>
      <c r="CE581" s="10">
        <v>0.02</v>
      </c>
      <c r="CF581" s="10" t="s">
        <v>121</v>
      </c>
      <c r="CG581" s="10">
        <v>4.0000000000000001E-3</v>
      </c>
      <c r="CH581" s="10">
        <v>4.0000000000000001E-3</v>
      </c>
      <c r="CI581" s="10">
        <v>1E-3</v>
      </c>
      <c r="CJ581" s="10" t="s">
        <v>121</v>
      </c>
      <c r="CK581" s="10">
        <v>1.129</v>
      </c>
      <c r="CL581" s="10" t="s">
        <v>121</v>
      </c>
      <c r="CM581" s="10">
        <v>2E-3</v>
      </c>
      <c r="CN581" s="10">
        <v>3.0000000000000001E-3</v>
      </c>
      <c r="CO581" s="10">
        <v>1E-3</v>
      </c>
      <c r="CP581" s="10">
        <v>1.6970000000000001</v>
      </c>
      <c r="CQ581" s="10">
        <v>0.14099999999999999</v>
      </c>
      <c r="CR581" s="10" t="s">
        <v>121</v>
      </c>
      <c r="CS581" s="10">
        <v>2E-3</v>
      </c>
      <c r="CT581" s="10" t="s">
        <v>121</v>
      </c>
      <c r="CU581" s="10">
        <v>30.715</v>
      </c>
      <c r="CV581" s="10">
        <v>0.30599999999999999</v>
      </c>
      <c r="CW581" s="10">
        <v>6.0000000000000001E-3</v>
      </c>
      <c r="CX581" s="10">
        <v>3.234</v>
      </c>
      <c r="CY581" s="10">
        <v>0.13700000000000001</v>
      </c>
      <c r="CZ581" s="10" t="s">
        <v>121</v>
      </c>
      <c r="DA581" s="10">
        <v>2E-3</v>
      </c>
      <c r="DB581" s="10" t="s">
        <v>121</v>
      </c>
      <c r="DC581" s="10">
        <v>4.4999999999999998E-2</v>
      </c>
      <c r="DD581" s="10" t="s">
        <v>121</v>
      </c>
      <c r="DE581" s="10">
        <v>4.8000000000000001E-2</v>
      </c>
      <c r="DF581" s="10">
        <v>4.66</v>
      </c>
      <c r="DG581" s="10">
        <v>7.2999999999999995E-2</v>
      </c>
      <c r="DH581" s="10">
        <v>2.6320000000000001</v>
      </c>
      <c r="DI581" s="98">
        <v>4.4999999999999998E-2</v>
      </c>
      <c r="DJ581" s="10" t="s">
        <v>121</v>
      </c>
      <c r="DK581" s="10">
        <v>2E-3</v>
      </c>
      <c r="DL581" s="61" t="str">
        <f t="shared" si="11"/>
        <v>Anlieferung 10-19</v>
      </c>
    </row>
    <row r="582" spans="1:164">
      <c r="A582" s="11">
        <v>44608</v>
      </c>
      <c r="B582" s="64" t="s">
        <v>263</v>
      </c>
      <c r="C582" s="25" t="s">
        <v>128</v>
      </c>
      <c r="H582" s="3" t="e">
        <f>((F582)/(E582/100))</f>
        <v>#DIV/0!</v>
      </c>
      <c r="I582" s="4" t="e">
        <f>E582/F582</f>
        <v>#DIV/0!</v>
      </c>
      <c r="J582" s="4" t="e">
        <f>100/G582</f>
        <v>#DIV/0!</v>
      </c>
      <c r="N582" s="37" t="e">
        <f>M582/(K582/100)</f>
        <v>#DIV/0!</v>
      </c>
      <c r="O582" s="37" t="e">
        <f>N582/J582</f>
        <v>#DIV/0!</v>
      </c>
      <c r="P582" s="5" t="e">
        <f>M582/(L582/100)</f>
        <v>#DIV/0!</v>
      </c>
      <c r="Q582" s="5" t="e">
        <f>P582*I582</f>
        <v>#DIV/0!</v>
      </c>
      <c r="U582" s="15" t="e">
        <f>100-(T582-R582)/S582*100</f>
        <v>#DIV/0!</v>
      </c>
      <c r="AB582" s="14" t="e">
        <f>((AE582-AC582)*(1000/AD582))*1000</f>
        <v>#DIV/0!</v>
      </c>
      <c r="AF582" s="7" t="e">
        <f>#REF!*0.8</f>
        <v>#REF!</v>
      </c>
      <c r="AH582" s="8" t="e">
        <f>((AG582)*(H582/100))</f>
        <v>#DIV/0!</v>
      </c>
      <c r="AI582" s="7" t="e">
        <f>AG582/AH582</f>
        <v>#DIV/0!</v>
      </c>
      <c r="AO582" s="68" t="s">
        <v>263</v>
      </c>
      <c r="AP582" s="10" t="s">
        <v>121</v>
      </c>
      <c r="AQ582" s="10">
        <v>3.0000000000000001E-3</v>
      </c>
      <c r="AR582" s="10" t="s">
        <v>121</v>
      </c>
      <c r="AS582" s="10">
        <v>2.1999999999999999E-2</v>
      </c>
      <c r="AT582" s="10" t="s">
        <v>121</v>
      </c>
      <c r="AU582" s="10">
        <v>1.0999999999999999E-2</v>
      </c>
      <c r="AV582" s="10">
        <v>16.646000000000001</v>
      </c>
      <c r="AW582" s="10">
        <v>0.46</v>
      </c>
      <c r="AX582" s="10">
        <v>1.7000000000000001E-2</v>
      </c>
      <c r="AY582" s="10">
        <v>5.0000000000000001E-3</v>
      </c>
      <c r="AZ582" s="10">
        <v>2.4329999999999998</v>
      </c>
      <c r="BA582" s="10">
        <v>3.2000000000000001E-2</v>
      </c>
      <c r="BB582" s="10">
        <v>0.435</v>
      </c>
      <c r="BC582" s="10">
        <v>1.2999999999999999E-2</v>
      </c>
      <c r="BD582" s="10">
        <v>18.021999999999998</v>
      </c>
      <c r="BE582" s="10">
        <v>0.23899999999999999</v>
      </c>
      <c r="BF582" s="10" t="s">
        <v>121</v>
      </c>
      <c r="BG582" s="10">
        <v>0.01</v>
      </c>
      <c r="BH582" s="10">
        <v>3.9809999999999999</v>
      </c>
      <c r="BI582" s="10">
        <v>0.41599999999999998</v>
      </c>
      <c r="BJ582" s="10">
        <v>5.0000000000000001E-3</v>
      </c>
      <c r="BK582" s="10">
        <v>2E-3</v>
      </c>
      <c r="BL582" s="10" t="s">
        <v>121</v>
      </c>
      <c r="BM582" s="10">
        <v>5.0000000000000001E-3</v>
      </c>
      <c r="BN582" s="10">
        <v>0.223</v>
      </c>
      <c r="BO582" s="10">
        <v>3.9E-2</v>
      </c>
      <c r="BP582" s="10">
        <v>43.982999999999997</v>
      </c>
      <c r="BQ582" s="10">
        <v>0.68300000000000005</v>
      </c>
      <c r="BR582" s="10">
        <v>3.7999999999999999E-2</v>
      </c>
      <c r="BS582" s="10">
        <v>2E-3</v>
      </c>
      <c r="BT582" s="10">
        <v>0.877</v>
      </c>
      <c r="BU582" s="10">
        <v>0.10100000000000001</v>
      </c>
      <c r="BV582" s="10" t="s">
        <v>121</v>
      </c>
      <c r="BW582" s="10">
        <v>9.0999999999999998E-2</v>
      </c>
      <c r="BX582" s="10">
        <v>5.6000000000000001E-2</v>
      </c>
      <c r="BY582" s="10">
        <v>2.4E-2</v>
      </c>
      <c r="BZ582" s="10">
        <v>0.27800000000000002</v>
      </c>
      <c r="CA582" s="10">
        <v>0.05</v>
      </c>
      <c r="CB582" s="10">
        <v>7.4619999999999997</v>
      </c>
      <c r="CC582" s="10">
        <v>2.552</v>
      </c>
      <c r="CD582" s="10">
        <v>0.17899999999999999</v>
      </c>
      <c r="CE582" s="10">
        <v>2.3E-2</v>
      </c>
      <c r="CF582" s="10" t="s">
        <v>121</v>
      </c>
      <c r="CG582" s="10">
        <v>2E-3</v>
      </c>
      <c r="CH582" s="10" t="s">
        <v>121</v>
      </c>
      <c r="CI582" s="10">
        <v>2E-3</v>
      </c>
      <c r="CJ582" s="10" t="s">
        <v>121</v>
      </c>
      <c r="CK582" s="10">
        <v>0.89</v>
      </c>
      <c r="CL582" s="10" t="s">
        <v>121</v>
      </c>
      <c r="CM582" s="10">
        <v>2E-3</v>
      </c>
      <c r="CN582" s="10" t="s">
        <v>121</v>
      </c>
      <c r="CO582" s="10">
        <v>2E-3</v>
      </c>
      <c r="CP582" s="10">
        <v>1.266</v>
      </c>
      <c r="CQ582" s="10">
        <v>6.2E-2</v>
      </c>
      <c r="CR582" s="10" t="s">
        <v>121</v>
      </c>
      <c r="CS582" s="10">
        <v>2E-3</v>
      </c>
      <c r="CT582" s="10" t="s">
        <v>121</v>
      </c>
      <c r="CU582" s="10">
        <v>21.378</v>
      </c>
      <c r="CV582" s="10">
        <v>1.2999999999999999E-2</v>
      </c>
      <c r="CW582" s="10">
        <v>1E-3</v>
      </c>
      <c r="CX582" s="10">
        <v>0.32</v>
      </c>
      <c r="CY582" s="10">
        <v>3.5000000000000003E-2</v>
      </c>
      <c r="CZ582" s="10" t="s">
        <v>121</v>
      </c>
      <c r="DA582" s="10">
        <v>2E-3</v>
      </c>
      <c r="DB582" s="10" t="s">
        <v>121</v>
      </c>
      <c r="DC582" s="10">
        <v>3.4000000000000002E-2</v>
      </c>
      <c r="DD582" s="10" t="s">
        <v>121</v>
      </c>
      <c r="DE582" s="10">
        <v>4.2999999999999997E-2</v>
      </c>
      <c r="DF582" s="10">
        <v>3.6989999999999998</v>
      </c>
      <c r="DG582" s="10">
        <v>5.5E-2</v>
      </c>
      <c r="DH582" s="10">
        <v>6.5000000000000002E-2</v>
      </c>
      <c r="DI582" s="98">
        <v>2E-3</v>
      </c>
      <c r="DJ582" s="10" t="s">
        <v>121</v>
      </c>
      <c r="DK582" s="10">
        <v>2E-3</v>
      </c>
      <c r="DL582" s="61" t="str">
        <f t="shared" si="11"/>
        <v>Anlieferung 10-20</v>
      </c>
    </row>
    <row r="583" spans="1:164">
      <c r="A583" s="11">
        <v>44608</v>
      </c>
      <c r="B583" s="64" t="s">
        <v>264</v>
      </c>
      <c r="C583" s="25" t="s">
        <v>128</v>
      </c>
      <c r="H583" s="3" t="e">
        <f>((F583)/(E583/100))</f>
        <v>#DIV/0!</v>
      </c>
      <c r="I583" s="4" t="e">
        <f>E583/F583</f>
        <v>#DIV/0!</v>
      </c>
      <c r="J583" s="4" t="e">
        <f>100/G583</f>
        <v>#DIV/0!</v>
      </c>
      <c r="N583" s="37" t="e">
        <f>M583/(K583/100)</f>
        <v>#DIV/0!</v>
      </c>
      <c r="O583" s="37" t="e">
        <f>N583/J583</f>
        <v>#DIV/0!</v>
      </c>
      <c r="P583" s="5" t="e">
        <f>M583/(L583/100)</f>
        <v>#DIV/0!</v>
      </c>
      <c r="Q583" s="5" t="e">
        <f>P583*I583</f>
        <v>#DIV/0!</v>
      </c>
      <c r="U583" s="15" t="e">
        <f>100-(T583-R583)/S583*100</f>
        <v>#DIV/0!</v>
      </c>
      <c r="AB583" s="14" t="e">
        <f>((AE583-AC583)*(1000/AD583))*1000</f>
        <v>#DIV/0!</v>
      </c>
      <c r="AF583" s="7" t="e">
        <f>#REF!*0.8</f>
        <v>#REF!</v>
      </c>
      <c r="AH583" s="8" t="e">
        <f>((AG583)*(H583/100))</f>
        <v>#DIV/0!</v>
      </c>
      <c r="AI583" s="7" t="e">
        <f>AG583/AH583</f>
        <v>#DIV/0!</v>
      </c>
      <c r="AO583" s="68" t="s">
        <v>264</v>
      </c>
      <c r="AP583" s="10" t="s">
        <v>121</v>
      </c>
      <c r="AQ583" s="10">
        <v>2E-3</v>
      </c>
      <c r="AR583" s="10" t="s">
        <v>121</v>
      </c>
      <c r="AS583" s="10">
        <v>1.2E-2</v>
      </c>
      <c r="AT583" s="10" t="s">
        <v>121</v>
      </c>
      <c r="AU583" s="10">
        <v>8.9999999999999993E-3</v>
      </c>
      <c r="AV583" s="10">
        <v>11.978999999999999</v>
      </c>
      <c r="AW583" s="10">
        <v>0.33500000000000002</v>
      </c>
      <c r="AX583" s="10">
        <v>1.7000000000000001E-2</v>
      </c>
      <c r="AY583" s="10">
        <v>4.0000000000000001E-3</v>
      </c>
      <c r="AZ583" s="10">
        <v>1.9770000000000001</v>
      </c>
      <c r="BA583" s="10">
        <v>2.9000000000000001E-2</v>
      </c>
      <c r="BB583" s="10">
        <v>0.22800000000000001</v>
      </c>
      <c r="BC583" s="10">
        <v>8.9999999999999993E-3</v>
      </c>
      <c r="BD583" s="10">
        <v>13.747999999999999</v>
      </c>
      <c r="BE583" s="10">
        <v>0.246</v>
      </c>
      <c r="BF583" s="10" t="s">
        <v>121</v>
      </c>
      <c r="BG583" s="10">
        <v>0.01</v>
      </c>
      <c r="BH583" s="10">
        <v>5.6420000000000003</v>
      </c>
      <c r="BI583" s="10">
        <v>0.501</v>
      </c>
      <c r="BJ583" s="10">
        <v>3.0000000000000001E-3</v>
      </c>
      <c r="BK583" s="10">
        <v>1E-3</v>
      </c>
      <c r="BL583" s="10" t="s">
        <v>121</v>
      </c>
      <c r="BM583" s="10">
        <v>4.0000000000000001E-3</v>
      </c>
      <c r="BN583" s="10">
        <v>0.16800000000000001</v>
      </c>
      <c r="BO583" s="10">
        <v>0.03</v>
      </c>
      <c r="BP583" s="10">
        <v>42.71</v>
      </c>
      <c r="BQ583" s="10">
        <v>0.65500000000000003</v>
      </c>
      <c r="BR583" s="10">
        <v>8.0000000000000002E-3</v>
      </c>
      <c r="BS583" s="10">
        <v>1E-3</v>
      </c>
      <c r="BT583" s="10">
        <v>1.198</v>
      </c>
      <c r="BU583" s="10">
        <v>0.10100000000000001</v>
      </c>
      <c r="BV583" s="10" t="s">
        <v>121</v>
      </c>
      <c r="BW583" s="10">
        <v>7.0000000000000007E-2</v>
      </c>
      <c r="BX583" s="10" t="s">
        <v>121</v>
      </c>
      <c r="BY583" s="10">
        <v>2.9000000000000001E-2</v>
      </c>
      <c r="BZ583" s="10">
        <v>0.38200000000000001</v>
      </c>
      <c r="CA583" s="10">
        <v>4.9000000000000002E-2</v>
      </c>
      <c r="CB583" s="10">
        <v>9.3689999999999998</v>
      </c>
      <c r="CC583" s="10">
        <v>2.766</v>
      </c>
      <c r="CD583" s="10">
        <v>0.14199999999999999</v>
      </c>
      <c r="CE583" s="10">
        <v>1.9E-2</v>
      </c>
      <c r="CF583" s="10" t="s">
        <v>121</v>
      </c>
      <c r="CG583" s="10">
        <v>2E-3</v>
      </c>
      <c r="CH583" s="10" t="s">
        <v>121</v>
      </c>
      <c r="CI583" s="10">
        <v>2E-3</v>
      </c>
      <c r="CJ583" s="10" t="s">
        <v>121</v>
      </c>
      <c r="CK583" s="10">
        <v>0.85799999999999998</v>
      </c>
      <c r="CL583" s="10" t="s">
        <v>121</v>
      </c>
      <c r="CM583" s="10">
        <v>2E-3</v>
      </c>
      <c r="CN583" s="10">
        <v>2E-3</v>
      </c>
      <c r="CO583" s="10">
        <v>1E-3</v>
      </c>
      <c r="CP583" s="10">
        <v>1.46</v>
      </c>
      <c r="CQ583" s="10">
        <v>7.0000000000000007E-2</v>
      </c>
      <c r="CR583" s="10" t="s">
        <v>121</v>
      </c>
      <c r="CS583" s="10">
        <v>2E-3</v>
      </c>
      <c r="CT583" s="10" t="s">
        <v>121</v>
      </c>
      <c r="CU583" s="10">
        <v>24.271999999999998</v>
      </c>
      <c r="CV583" s="10">
        <v>1.4999999999999999E-2</v>
      </c>
      <c r="CW583" s="10">
        <v>1E-3</v>
      </c>
      <c r="CX583" s="10">
        <v>0.57899999999999996</v>
      </c>
      <c r="CY583" s="10">
        <v>3.5999999999999997E-2</v>
      </c>
      <c r="CZ583" s="10" t="s">
        <v>121</v>
      </c>
      <c r="DA583" s="10">
        <v>2E-3</v>
      </c>
      <c r="DB583" s="10" t="s">
        <v>121</v>
      </c>
      <c r="DC583" s="10">
        <v>0.03</v>
      </c>
      <c r="DD583" s="10" t="s">
        <v>121</v>
      </c>
      <c r="DE583" s="10">
        <v>6.9000000000000006E-2</v>
      </c>
      <c r="DF583" s="10">
        <v>10.082000000000001</v>
      </c>
      <c r="DG583" s="10">
        <v>0.159</v>
      </c>
      <c r="DH583" s="10">
        <v>0.25</v>
      </c>
      <c r="DI583" s="98">
        <v>4.0000000000000001E-3</v>
      </c>
      <c r="DJ583" s="10" t="s">
        <v>121</v>
      </c>
      <c r="DK583" s="10">
        <v>2E-3</v>
      </c>
      <c r="DL583" s="61" t="str">
        <f t="shared" si="11"/>
        <v>Anlieferung 10-21</v>
      </c>
    </row>
    <row r="584" spans="1:164">
      <c r="A584" s="11">
        <v>44608</v>
      </c>
      <c r="B584" s="64" t="s">
        <v>265</v>
      </c>
      <c r="C584" s="25" t="s">
        <v>128</v>
      </c>
      <c r="H584" s="3" t="e">
        <f>((F584)/(E584/100))</f>
        <v>#DIV/0!</v>
      </c>
      <c r="I584" s="4" t="e">
        <f>E584/F584</f>
        <v>#DIV/0!</v>
      </c>
      <c r="J584" s="4" t="e">
        <f>100/G584</f>
        <v>#DIV/0!</v>
      </c>
      <c r="N584" s="37" t="e">
        <f>M584/(K584/100)</f>
        <v>#DIV/0!</v>
      </c>
      <c r="O584" s="37" t="e">
        <f>N584/J584</f>
        <v>#DIV/0!</v>
      </c>
      <c r="P584" s="5" t="e">
        <f>M584/(L584/100)</f>
        <v>#DIV/0!</v>
      </c>
      <c r="Q584" s="5" t="e">
        <f>P584*I584</f>
        <v>#DIV/0!</v>
      </c>
      <c r="U584" s="15" t="e">
        <f>100-(T584-R584)/S584*100</f>
        <v>#DIV/0!</v>
      </c>
      <c r="AB584" s="14" t="e">
        <f>((AE584-AC584)*(1000/AD584))*1000</f>
        <v>#DIV/0!</v>
      </c>
      <c r="AF584" s="7" t="e">
        <f>#REF!*0.8</f>
        <v>#REF!</v>
      </c>
      <c r="AH584" s="8" t="e">
        <f>((AG584)*(H584/100))</f>
        <v>#DIV/0!</v>
      </c>
      <c r="AI584" s="7" t="e">
        <f>AG584/AH584</f>
        <v>#DIV/0!</v>
      </c>
      <c r="AO584" s="68" t="s">
        <v>265</v>
      </c>
      <c r="AP584" s="10">
        <v>8.0000000000000002E-3</v>
      </c>
      <c r="AQ584" s="10">
        <v>3.0000000000000001E-3</v>
      </c>
      <c r="AR584" s="10">
        <v>2.5999999999999999E-2</v>
      </c>
      <c r="AS584" s="10">
        <v>8.9999999999999993E-3</v>
      </c>
      <c r="AT584" s="10">
        <v>0.26700000000000002</v>
      </c>
      <c r="AU584" s="10">
        <v>0.01</v>
      </c>
      <c r="AV584" s="10">
        <v>5.81</v>
      </c>
      <c r="AW584" s="10">
        <v>0.13</v>
      </c>
      <c r="AX584" s="10" t="s">
        <v>121</v>
      </c>
      <c r="AY584" s="10">
        <v>5.0000000000000001E-3</v>
      </c>
      <c r="AZ584" s="10">
        <v>1.0429999999999999</v>
      </c>
      <c r="BA584" s="10">
        <v>2.7E-2</v>
      </c>
      <c r="BB584" s="10">
        <v>4.0750000000000002</v>
      </c>
      <c r="BC584" s="10">
        <v>9.5000000000000001E-2</v>
      </c>
      <c r="BD584" s="10">
        <v>10.489000000000001</v>
      </c>
      <c r="BE584" s="10">
        <v>0.25800000000000001</v>
      </c>
      <c r="BF584" s="10" t="s">
        <v>121</v>
      </c>
      <c r="BG584" s="10">
        <v>1.0999999999999999E-2</v>
      </c>
      <c r="BH584" s="10">
        <v>5.7359999999999998</v>
      </c>
      <c r="BI584" s="10">
        <v>0.55700000000000005</v>
      </c>
      <c r="BJ584" s="10" t="s">
        <v>121</v>
      </c>
      <c r="BK584" s="10">
        <v>4.0000000000000001E-3</v>
      </c>
      <c r="BL584" s="10" t="s">
        <v>121</v>
      </c>
      <c r="BM584" s="10">
        <v>4.0000000000000001E-3</v>
      </c>
      <c r="BN584" s="10">
        <v>6.4390000000000001</v>
      </c>
      <c r="BO584" s="10">
        <v>0.29699999999999999</v>
      </c>
      <c r="BP584" s="10">
        <v>43.094999999999999</v>
      </c>
      <c r="BQ584" s="10">
        <v>0.70499999999999996</v>
      </c>
      <c r="BR584" s="10">
        <v>0.25600000000000001</v>
      </c>
      <c r="BS584" s="10">
        <v>7.0000000000000001E-3</v>
      </c>
      <c r="BT584" s="10">
        <v>3.5209999999999999</v>
      </c>
      <c r="BU584" s="10">
        <v>0.20799999999999999</v>
      </c>
      <c r="BV584" s="10" t="s">
        <v>121</v>
      </c>
      <c r="BW584" s="10">
        <v>9.7000000000000003E-2</v>
      </c>
      <c r="BX584" s="10" t="s">
        <v>121</v>
      </c>
      <c r="BY584" s="10">
        <v>2.8000000000000001E-2</v>
      </c>
      <c r="BZ584" s="10">
        <v>0.48699999999999999</v>
      </c>
      <c r="CA584" s="10">
        <v>0.05</v>
      </c>
      <c r="CB584" s="10">
        <v>10.657</v>
      </c>
      <c r="CC584" s="10">
        <v>2.964</v>
      </c>
      <c r="CD584" s="10">
        <v>0.152</v>
      </c>
      <c r="CE584" s="10">
        <v>1.7999999999999999E-2</v>
      </c>
      <c r="CF584" s="10">
        <v>0.16700000000000001</v>
      </c>
      <c r="CG584" s="10">
        <v>5.0000000000000001E-3</v>
      </c>
      <c r="CH584" s="10">
        <v>2E-3</v>
      </c>
      <c r="CI584" s="10">
        <v>1E-3</v>
      </c>
      <c r="CJ584" s="10" t="s">
        <v>121</v>
      </c>
      <c r="CK584" s="10">
        <v>1.1359999999999999</v>
      </c>
      <c r="CL584" s="10" t="s">
        <v>121</v>
      </c>
      <c r="CM584" s="10">
        <v>2E-3</v>
      </c>
      <c r="CN584" s="10">
        <v>2E-3</v>
      </c>
      <c r="CO584" s="10">
        <v>1E-3</v>
      </c>
      <c r="CP584" s="10">
        <v>1.492</v>
      </c>
      <c r="CQ584" s="10">
        <v>9.9000000000000005E-2</v>
      </c>
      <c r="CR584" s="10" t="s">
        <v>121</v>
      </c>
      <c r="CS584" s="10">
        <v>2E-3</v>
      </c>
      <c r="CT584" s="10" t="s">
        <v>121</v>
      </c>
      <c r="CU584" s="10">
        <v>30.170999999999999</v>
      </c>
      <c r="CV584" s="10">
        <v>0.106</v>
      </c>
      <c r="CW584" s="10">
        <v>3.0000000000000001E-3</v>
      </c>
      <c r="CX584" s="10">
        <v>0.69099999999999995</v>
      </c>
      <c r="CY584" s="10">
        <v>5.8999999999999997E-2</v>
      </c>
      <c r="CZ584" s="10" t="s">
        <v>121</v>
      </c>
      <c r="DA584" s="10">
        <v>2E-3</v>
      </c>
      <c r="DB584" s="10" t="s">
        <v>121</v>
      </c>
      <c r="DC584" s="10">
        <v>4.5999999999999999E-2</v>
      </c>
      <c r="DD584" s="10" t="s">
        <v>121</v>
      </c>
      <c r="DE584" s="10">
        <v>3.1E-2</v>
      </c>
      <c r="DF584" s="10">
        <v>2.0819999999999999</v>
      </c>
      <c r="DG584" s="10">
        <v>4.9000000000000002E-2</v>
      </c>
      <c r="DH584" s="10">
        <v>3.3809999999999998</v>
      </c>
      <c r="DI584" s="98">
        <v>5.0999999999999997E-2</v>
      </c>
      <c r="DJ584" s="10" t="s">
        <v>121</v>
      </c>
      <c r="DK584" s="10">
        <v>2E-3</v>
      </c>
      <c r="DL584" s="61" t="str">
        <f t="shared" si="11"/>
        <v>Anlieferung 10-22</v>
      </c>
    </row>
    <row r="585" spans="1:164">
      <c r="A585" s="11">
        <v>44608</v>
      </c>
      <c r="B585" s="64" t="s">
        <v>266</v>
      </c>
      <c r="C585" s="25" t="s">
        <v>128</v>
      </c>
      <c r="H585" s="3" t="e">
        <f>((F585)/(E585/100))</f>
        <v>#DIV/0!</v>
      </c>
      <c r="I585" s="4" t="e">
        <f>E585/F585</f>
        <v>#DIV/0!</v>
      </c>
      <c r="J585" s="4" t="e">
        <f>100/G585</f>
        <v>#DIV/0!</v>
      </c>
      <c r="N585" s="37" t="e">
        <f>M585/(K585/100)</f>
        <v>#DIV/0!</v>
      </c>
      <c r="O585" s="37" t="e">
        <f>N585/J585</f>
        <v>#DIV/0!</v>
      </c>
      <c r="P585" s="5" t="e">
        <f>M585/(L585/100)</f>
        <v>#DIV/0!</v>
      </c>
      <c r="Q585" s="5" t="e">
        <f>P585*I585</f>
        <v>#DIV/0!</v>
      </c>
      <c r="U585" s="15" t="e">
        <f>100-(T585-R585)/S585*100</f>
        <v>#DIV/0!</v>
      </c>
      <c r="AB585" s="14" t="e">
        <f>((AE585-AC585)*(1000/AD585))*1000</f>
        <v>#DIV/0!</v>
      </c>
      <c r="AF585" s="7" t="e">
        <f>#REF!*0.8</f>
        <v>#REF!</v>
      </c>
      <c r="AH585" s="8" t="e">
        <f>((AG585)*(H585/100))</f>
        <v>#DIV/0!</v>
      </c>
      <c r="AI585" s="7" t="e">
        <f>AG585/AH585</f>
        <v>#DIV/0!</v>
      </c>
      <c r="AO585" s="68" t="s">
        <v>266</v>
      </c>
      <c r="AP585" s="10">
        <v>0.40200000000000002</v>
      </c>
      <c r="AQ585" s="10">
        <v>7.0000000000000001E-3</v>
      </c>
      <c r="AR585" s="10">
        <v>8.0000000000000002E-3</v>
      </c>
      <c r="AS585" s="10">
        <v>3.0000000000000001E-3</v>
      </c>
      <c r="AT585" s="10">
        <v>0.183</v>
      </c>
      <c r="AU585" s="10">
        <v>6.0000000000000001E-3</v>
      </c>
      <c r="AV585" s="10">
        <v>0.112</v>
      </c>
      <c r="AW585" s="10">
        <v>4.0000000000000001E-3</v>
      </c>
      <c r="AX585" s="10">
        <v>1.7999999999999999E-2</v>
      </c>
      <c r="AY585" s="10">
        <v>2E-3</v>
      </c>
      <c r="AZ585" s="10">
        <v>3.5999999999999997E-2</v>
      </c>
      <c r="BA585" s="10">
        <v>3.0000000000000001E-3</v>
      </c>
      <c r="BB585" s="10">
        <v>9.0999999999999998E-2</v>
      </c>
      <c r="BC585" s="10">
        <v>3.0000000000000001E-3</v>
      </c>
      <c r="BD585" s="10">
        <v>0.76500000000000001</v>
      </c>
      <c r="BE585" s="10">
        <v>1.4999999999999999E-2</v>
      </c>
      <c r="BF585" s="10" t="s">
        <v>121</v>
      </c>
      <c r="BG585" s="10">
        <v>0.01</v>
      </c>
      <c r="BH585" s="10" t="s">
        <v>121</v>
      </c>
      <c r="BI585" s="10">
        <v>3.3159999999999998</v>
      </c>
      <c r="BJ585" s="10" t="s">
        <v>121</v>
      </c>
      <c r="BK585" s="10">
        <v>6.0000000000000001E-3</v>
      </c>
      <c r="BL585" s="10" t="s">
        <v>121</v>
      </c>
      <c r="BM585" s="10">
        <v>2E-3</v>
      </c>
      <c r="BN585" s="10">
        <v>0.17399999999999999</v>
      </c>
      <c r="BO585" s="10">
        <v>1.0999999999999999E-2</v>
      </c>
      <c r="BP585" s="10">
        <v>45.043999999999997</v>
      </c>
      <c r="BQ585" s="10">
        <v>0.22900000000000001</v>
      </c>
      <c r="BR585" s="10">
        <v>7.0000000000000001E-3</v>
      </c>
      <c r="BS585" s="10">
        <v>1E-3</v>
      </c>
      <c r="BT585" s="10">
        <v>20.285</v>
      </c>
      <c r="BU585" s="10">
        <v>0.27500000000000002</v>
      </c>
      <c r="BV585" s="10">
        <v>22.030999999999999</v>
      </c>
      <c r="BW585" s="10">
        <v>0.751</v>
      </c>
      <c r="BX585" s="10" t="s">
        <v>121</v>
      </c>
      <c r="BY585" s="10">
        <v>8.9999999999999993E-3</v>
      </c>
      <c r="BZ585" s="10">
        <v>2.3199999999999998</v>
      </c>
      <c r="CA585" s="10">
        <v>5.6000000000000001E-2</v>
      </c>
      <c r="CB585" s="10" t="s">
        <v>121</v>
      </c>
      <c r="CC585" s="10">
        <v>42.869</v>
      </c>
      <c r="CD585" s="10">
        <v>4.3999999999999997E-2</v>
      </c>
      <c r="CE585" s="10">
        <v>6.0000000000000001E-3</v>
      </c>
      <c r="CF585" s="10">
        <v>6.0000000000000001E-3</v>
      </c>
      <c r="CG585" s="10">
        <v>1E-3</v>
      </c>
      <c r="CH585" s="10" t="s">
        <v>121</v>
      </c>
      <c r="CI585" s="10">
        <v>2E-3</v>
      </c>
      <c r="CJ585" s="10" t="s">
        <v>121</v>
      </c>
      <c r="CK585" s="10">
        <v>0.28399999999999997</v>
      </c>
      <c r="CL585" s="10" t="s">
        <v>121</v>
      </c>
      <c r="CM585" s="10">
        <v>2E-3</v>
      </c>
      <c r="CN585" s="10">
        <v>8.9999999999999993E-3</v>
      </c>
      <c r="CO585" s="10">
        <v>1E-3</v>
      </c>
      <c r="CP585" s="10">
        <v>4.25</v>
      </c>
      <c r="CQ585" s="10">
        <v>0.216</v>
      </c>
      <c r="CR585" s="10" t="s">
        <v>121</v>
      </c>
      <c r="CS585" s="10">
        <v>2E-3</v>
      </c>
      <c r="CT585" s="10">
        <v>2.0579999999999998</v>
      </c>
      <c r="CU585" s="10">
        <v>0.42199999999999999</v>
      </c>
      <c r="CV585" s="10">
        <v>2.1999999999999999E-2</v>
      </c>
      <c r="CW585" s="10">
        <v>1E-3</v>
      </c>
      <c r="CX585" s="10">
        <v>0.23400000000000001</v>
      </c>
      <c r="CY585" s="10">
        <v>1.4E-2</v>
      </c>
      <c r="CZ585" s="10" t="s">
        <v>121</v>
      </c>
      <c r="DA585" s="10">
        <v>3.0000000000000001E-3</v>
      </c>
      <c r="DB585" s="10" t="s">
        <v>121</v>
      </c>
      <c r="DC585" s="10">
        <v>8.0000000000000002E-3</v>
      </c>
      <c r="DD585" s="10">
        <v>5.1999999999999998E-2</v>
      </c>
      <c r="DE585" s="10">
        <v>1.0999999999999999E-2</v>
      </c>
      <c r="DF585" s="10">
        <v>1.6759999999999999</v>
      </c>
      <c r="DG585" s="10">
        <v>0.02</v>
      </c>
      <c r="DH585" s="10">
        <v>1.2E-2</v>
      </c>
      <c r="DI585" s="98">
        <v>1E-3</v>
      </c>
      <c r="DJ585" s="10">
        <v>0.151</v>
      </c>
      <c r="DK585" s="10">
        <v>2E-3</v>
      </c>
      <c r="DL585" s="61" t="str">
        <f t="shared" si="11"/>
        <v>ENE 2022 16.02.2022</v>
      </c>
    </row>
    <row r="586" spans="1:164" s="88" customFormat="1">
      <c r="A586" s="11">
        <v>44608</v>
      </c>
      <c r="B586" s="64" t="s">
        <v>267</v>
      </c>
      <c r="C586" s="25" t="s">
        <v>128</v>
      </c>
      <c r="D586" s="21"/>
      <c r="E586" s="2"/>
      <c r="F586" s="2"/>
      <c r="G586" s="2"/>
      <c r="H586" s="3" t="e">
        <f>((F586)/(E586/100))</f>
        <v>#DIV/0!</v>
      </c>
      <c r="I586" s="4" t="e">
        <f>E586/F586</f>
        <v>#DIV/0!</v>
      </c>
      <c r="J586" s="4" t="e">
        <f>100/G586</f>
        <v>#DIV/0!</v>
      </c>
      <c r="K586" s="2"/>
      <c r="L586" s="2"/>
      <c r="M586" s="2"/>
      <c r="N586" s="37" t="e">
        <f>M586/(K586/100)</f>
        <v>#DIV/0!</v>
      </c>
      <c r="O586" s="37" t="e">
        <f>N586/J586</f>
        <v>#DIV/0!</v>
      </c>
      <c r="P586" s="5" t="e">
        <f>M586/(L586/100)</f>
        <v>#DIV/0!</v>
      </c>
      <c r="Q586" s="5" t="e">
        <f>P586*I586</f>
        <v>#DIV/0!</v>
      </c>
      <c r="R586" s="21"/>
      <c r="S586" s="21"/>
      <c r="T586" s="21"/>
      <c r="U586" s="15" t="e">
        <f>100-(T586-R586)/S586*100</f>
        <v>#DIV/0!</v>
      </c>
      <c r="V586" s="21"/>
      <c r="W586" s="2"/>
      <c r="X586" s="2"/>
      <c r="Y586" s="2"/>
      <c r="Z586" s="21"/>
      <c r="AA586" s="2"/>
      <c r="AB586" s="14" t="e">
        <f>((AE586-AC586)*(1000/AD586))*1000</f>
        <v>#DIV/0!</v>
      </c>
      <c r="AC586" s="21"/>
      <c r="AD586" s="21"/>
      <c r="AE586" s="21"/>
      <c r="AF586" s="7" t="e">
        <f>#REF!*0.8</f>
        <v>#REF!</v>
      </c>
      <c r="AG586" s="2"/>
      <c r="AH586" s="8" t="e">
        <f>((AG586)*(H586/100))</f>
        <v>#DIV/0!</v>
      </c>
      <c r="AI586" s="7" t="e">
        <f>AG586/AH586</f>
        <v>#DIV/0!</v>
      </c>
      <c r="AJ586" s="6"/>
      <c r="AK586" s="2"/>
      <c r="AL586" s="2"/>
      <c r="AM586" s="21"/>
      <c r="AN586" s="21"/>
      <c r="AO586" s="68" t="s">
        <v>267</v>
      </c>
      <c r="AP586" s="87"/>
      <c r="AQ586" s="87"/>
      <c r="AR586" s="87"/>
      <c r="AS586" s="87"/>
      <c r="AT586" s="87"/>
      <c r="AU586" s="87"/>
      <c r="AV586" s="87"/>
      <c r="AW586" s="87"/>
      <c r="AX586" s="87"/>
      <c r="AY586" s="87"/>
      <c r="AZ586" s="87"/>
      <c r="BA586" s="87"/>
      <c r="BB586" s="87"/>
      <c r="BC586" s="87"/>
      <c r="BD586" s="87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100"/>
      <c r="DJ586" s="87"/>
      <c r="DK586" s="87"/>
      <c r="DL586" s="61">
        <f t="shared" si="11"/>
        <v>0</v>
      </c>
    </row>
    <row r="587" spans="1:164">
      <c r="A587" s="11">
        <v>44608</v>
      </c>
      <c r="B587" s="64" t="s">
        <v>268</v>
      </c>
      <c r="C587" s="25" t="s">
        <v>128</v>
      </c>
      <c r="H587" s="3" t="e">
        <f>((F587)/(E587/100))</f>
        <v>#DIV/0!</v>
      </c>
      <c r="I587" s="4" t="e">
        <f>E587/F587</f>
        <v>#DIV/0!</v>
      </c>
      <c r="J587" s="4" t="e">
        <f>100/G587</f>
        <v>#DIV/0!</v>
      </c>
      <c r="N587" s="37" t="e">
        <f>M587/(K587/100)</f>
        <v>#DIV/0!</v>
      </c>
      <c r="O587" s="37" t="e">
        <f>N587/J587</f>
        <v>#DIV/0!</v>
      </c>
      <c r="P587" s="5" t="e">
        <f>M587/(L587/100)</f>
        <v>#DIV/0!</v>
      </c>
      <c r="Q587" s="5" t="e">
        <f>P587*I587</f>
        <v>#DIV/0!</v>
      </c>
      <c r="U587" s="15" t="e">
        <f>100-(T587-R587)/S587*100</f>
        <v>#DIV/0!</v>
      </c>
      <c r="AB587" s="14" t="e">
        <f>((AE587-AC587)*(1000/AD587))*1000</f>
        <v>#DIV/0!</v>
      </c>
      <c r="AF587" s="7" t="e">
        <f>#REF!*0.8</f>
        <v>#REF!</v>
      </c>
      <c r="AH587" s="8" t="e">
        <f>((AG587)*(H587/100))</f>
        <v>#DIV/0!</v>
      </c>
      <c r="AI587" s="7" t="e">
        <f>AG587/AH587</f>
        <v>#DIV/0!</v>
      </c>
      <c r="AO587" s="68" t="s">
        <v>268</v>
      </c>
      <c r="AP587" s="10">
        <v>0.35099999999999998</v>
      </c>
      <c r="AQ587" s="10">
        <v>5.0000000000000001E-3</v>
      </c>
      <c r="AR587" s="10" t="s">
        <v>121</v>
      </c>
      <c r="AS587" s="10">
        <v>4.0000000000000001E-3</v>
      </c>
      <c r="AT587" s="10">
        <v>0.1</v>
      </c>
      <c r="AU587" s="10">
        <v>4.0000000000000001E-3</v>
      </c>
      <c r="AV587" s="10">
        <v>9.0999999999999998E-2</v>
      </c>
      <c r="AW587" s="10">
        <v>3.0000000000000001E-3</v>
      </c>
      <c r="AX587" s="10">
        <v>2.5000000000000001E-2</v>
      </c>
      <c r="AY587" s="10">
        <v>2E-3</v>
      </c>
      <c r="AZ587" s="10">
        <v>3.6999999999999998E-2</v>
      </c>
      <c r="BA587" s="10">
        <v>2E-3</v>
      </c>
      <c r="BB587" s="10">
        <v>0.126</v>
      </c>
      <c r="BC587" s="10">
        <v>3.0000000000000001E-3</v>
      </c>
      <c r="BD587" s="10">
        <v>0.38100000000000001</v>
      </c>
      <c r="BE587" s="10">
        <v>0.01</v>
      </c>
      <c r="BF587" s="10" t="s">
        <v>121</v>
      </c>
      <c r="BG587" s="10">
        <v>4.0000000000000001E-3</v>
      </c>
      <c r="BH587" s="10" t="s">
        <v>121</v>
      </c>
      <c r="BI587" s="10">
        <v>3.3140000000000001</v>
      </c>
      <c r="BJ587" s="10">
        <v>2.7E-2</v>
      </c>
      <c r="BK587" s="10">
        <v>3.0000000000000001E-3</v>
      </c>
      <c r="BL587" s="10" t="s">
        <v>121</v>
      </c>
      <c r="BM587" s="10">
        <v>2E-3</v>
      </c>
      <c r="BN587" s="10">
        <v>2.1000000000000001E-2</v>
      </c>
      <c r="BO587" s="10">
        <v>8.0000000000000002E-3</v>
      </c>
      <c r="BP587" s="10">
        <v>57.12</v>
      </c>
      <c r="BQ587" s="10">
        <v>0.19</v>
      </c>
      <c r="BR587" s="10" t="s">
        <v>121</v>
      </c>
      <c r="BS587" s="10">
        <v>2E-3</v>
      </c>
      <c r="BT587" s="10">
        <v>1.38</v>
      </c>
      <c r="BU587" s="10">
        <v>5.3999999999999999E-2</v>
      </c>
      <c r="BV587" s="10">
        <v>26.074000000000002</v>
      </c>
      <c r="BW587" s="10">
        <v>0.30199999999999999</v>
      </c>
      <c r="BX587" s="10" t="s">
        <v>121</v>
      </c>
      <c r="BY587" s="10">
        <v>4.0000000000000001E-3</v>
      </c>
      <c r="BZ587" s="10">
        <v>3.2450000000000001</v>
      </c>
      <c r="CA587" s="10">
        <v>5.5E-2</v>
      </c>
      <c r="CB587" s="10" t="s">
        <v>121</v>
      </c>
      <c r="CC587" s="10">
        <v>23.132999999999999</v>
      </c>
      <c r="CD587" s="10">
        <v>8.9999999999999993E-3</v>
      </c>
      <c r="CE587" s="10">
        <v>4.0000000000000001E-3</v>
      </c>
      <c r="CF587" s="10" t="s">
        <v>121</v>
      </c>
      <c r="CG587" s="10">
        <v>2E-3</v>
      </c>
      <c r="CH587" s="10" t="s">
        <v>121</v>
      </c>
      <c r="CI587" s="10">
        <v>2E-3</v>
      </c>
      <c r="CJ587" s="10">
        <v>0.29099999999999998</v>
      </c>
      <c r="CK587" s="10">
        <v>0.16800000000000001</v>
      </c>
      <c r="CL587" s="10" t="s">
        <v>121</v>
      </c>
      <c r="CM587" s="10">
        <v>2E-3</v>
      </c>
      <c r="CN587" s="10">
        <v>0.01</v>
      </c>
      <c r="CO587" s="10">
        <v>1E-3</v>
      </c>
      <c r="CP587" s="10">
        <v>3.4540000000000002</v>
      </c>
      <c r="CQ587" s="10">
        <v>9.5000000000000001E-2</v>
      </c>
      <c r="CR587" s="10" t="s">
        <v>121</v>
      </c>
      <c r="CS587" s="10">
        <v>2E-3</v>
      </c>
      <c r="CT587" s="10">
        <v>2.3919999999999999</v>
      </c>
      <c r="CU587" s="10">
        <v>0.433</v>
      </c>
      <c r="CV587" s="10">
        <v>6.0000000000000001E-3</v>
      </c>
      <c r="CW587" s="10">
        <v>1E-3</v>
      </c>
      <c r="CX587" s="10">
        <v>9.7000000000000003E-2</v>
      </c>
      <c r="CY587" s="10">
        <v>8.9999999999999993E-3</v>
      </c>
      <c r="CZ587" s="10" t="s">
        <v>121</v>
      </c>
      <c r="DA587" s="10">
        <v>3.0000000000000001E-3</v>
      </c>
      <c r="DB587" s="10" t="s">
        <v>121</v>
      </c>
      <c r="DC587" s="10">
        <v>5.0000000000000001E-3</v>
      </c>
      <c r="DD587" s="10">
        <v>5.3999999999999999E-2</v>
      </c>
      <c r="DE587" s="10">
        <v>1.0999999999999999E-2</v>
      </c>
      <c r="DF587" s="10">
        <v>1.837</v>
      </c>
      <c r="DG587" s="10">
        <v>1.7999999999999999E-2</v>
      </c>
      <c r="DH587" s="10">
        <v>5.0000000000000001E-3</v>
      </c>
      <c r="DI587" s="98">
        <v>1E-3</v>
      </c>
      <c r="DJ587" s="10">
        <v>0.17899999999999999</v>
      </c>
      <c r="DK587" s="10">
        <v>2E-3</v>
      </c>
      <c r="DL587" s="61" t="str">
        <f t="shared" si="11"/>
        <v>Sita 17.02.2022</v>
      </c>
    </row>
    <row r="588" spans="1:164">
      <c r="A588" s="11">
        <v>44608</v>
      </c>
      <c r="B588" s="64" t="s">
        <v>269</v>
      </c>
      <c r="C588" s="25" t="s">
        <v>128</v>
      </c>
      <c r="H588" s="3" t="e">
        <f>((F588)/(E588/100))</f>
        <v>#DIV/0!</v>
      </c>
      <c r="I588" s="4" t="e">
        <f>E588/F588</f>
        <v>#DIV/0!</v>
      </c>
      <c r="J588" s="4" t="e">
        <f>100/G588</f>
        <v>#DIV/0!</v>
      </c>
      <c r="N588" s="37" t="e">
        <f>M588/(K588/100)</f>
        <v>#DIV/0!</v>
      </c>
      <c r="O588" s="37" t="e">
        <f>N588/J588</f>
        <v>#DIV/0!</v>
      </c>
      <c r="P588" s="5" t="e">
        <f>M588/(L588/100)</f>
        <v>#DIV/0!</v>
      </c>
      <c r="Q588" s="5" t="e">
        <f>P588*I588</f>
        <v>#DIV/0!</v>
      </c>
      <c r="U588" s="15" t="e">
        <f>100-(T588-R588)/S588*100</f>
        <v>#DIV/0!</v>
      </c>
      <c r="AB588" s="14" t="e">
        <f>((AE588-AC588)*(1000/AD588))*1000</f>
        <v>#DIV/0!</v>
      </c>
      <c r="AF588" s="7" t="e">
        <f>#REF!*0.8</f>
        <v>#REF!</v>
      </c>
      <c r="AH588" s="8" t="e">
        <f>((AG588)*(H588/100))</f>
        <v>#DIV/0!</v>
      </c>
      <c r="AI588" s="7" t="e">
        <f>AG588/AH588</f>
        <v>#DIV/0!</v>
      </c>
      <c r="AO588" s="68" t="s">
        <v>269</v>
      </c>
      <c r="DI588" s="99"/>
      <c r="DL588" s="61">
        <f t="shared" si="11"/>
        <v>0</v>
      </c>
      <c r="DM588" s="10">
        <v>1.5333542125364299E-2</v>
      </c>
      <c r="DN588" s="10" t="s">
        <v>1318</v>
      </c>
      <c r="DO588" s="10">
        <v>6.9012279303219803E-3</v>
      </c>
      <c r="DP588" s="10">
        <v>0.407030575146342</v>
      </c>
      <c r="DQ588" s="10">
        <v>5.6642062145599798E-3</v>
      </c>
      <c r="DR588" s="10">
        <v>8.8991955850733304E-3</v>
      </c>
      <c r="DS588" s="10">
        <v>6.9109866807504694E-2</v>
      </c>
      <c r="DT588" s="10">
        <v>1.54070953540366E-2</v>
      </c>
      <c r="DU588" s="10">
        <v>5.7871683406742695E-4</v>
      </c>
      <c r="DV588" s="10">
        <v>6.23272896077699E-3</v>
      </c>
      <c r="DW588" s="10">
        <v>8.8857974235089607E-2</v>
      </c>
      <c r="DX588" s="10">
        <v>1.2090944129974799E-2</v>
      </c>
      <c r="DY588" s="10" t="s">
        <v>1321</v>
      </c>
      <c r="DZ588" s="10">
        <v>0.249221449362521</v>
      </c>
      <c r="EA588" s="10">
        <v>0.40566347908244399</v>
      </c>
      <c r="EB588" s="10">
        <v>97.938558149064804</v>
      </c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</row>
    <row r="589" spans="1:164" s="9" customFormat="1">
      <c r="A589" s="11">
        <v>44608</v>
      </c>
      <c r="B589" s="64" t="s">
        <v>1228</v>
      </c>
      <c r="C589" s="25" t="s">
        <v>212</v>
      </c>
      <c r="D589" s="21"/>
      <c r="E589" s="2"/>
      <c r="F589" s="2"/>
      <c r="G589" s="2"/>
      <c r="H589" s="3" t="e">
        <f>((F589)/(E589/100))</f>
        <v>#DIV/0!</v>
      </c>
      <c r="I589" s="4" t="e">
        <f>E589/F589</f>
        <v>#DIV/0!</v>
      </c>
      <c r="J589" s="4" t="e">
        <f>100/G589</f>
        <v>#DIV/0!</v>
      </c>
      <c r="K589" s="2"/>
      <c r="L589" s="2"/>
      <c r="M589" s="2"/>
      <c r="N589" s="37" t="e">
        <f>M589/(K589/100)</f>
        <v>#DIV/0!</v>
      </c>
      <c r="O589" s="37" t="e">
        <f>N589/J589</f>
        <v>#DIV/0!</v>
      </c>
      <c r="P589" s="5" t="e">
        <f>M589/(L589/100)</f>
        <v>#DIV/0!</v>
      </c>
      <c r="Q589" s="5" t="e">
        <f>P589*I589</f>
        <v>#DIV/0!</v>
      </c>
      <c r="R589" s="21"/>
      <c r="S589" s="21"/>
      <c r="T589" s="21"/>
      <c r="U589" s="15" t="e">
        <f>100-(T589-R589)/S589*100</f>
        <v>#DIV/0!</v>
      </c>
      <c r="V589" s="21"/>
      <c r="W589" s="2"/>
      <c r="X589" s="2"/>
      <c r="Y589" s="2"/>
      <c r="Z589" s="21"/>
      <c r="AA589" s="2"/>
      <c r="AB589" s="14" t="e">
        <f>((AE589-AC589)*(1000/AD589))*1000</f>
        <v>#DIV/0!</v>
      </c>
      <c r="AC589" s="21"/>
      <c r="AD589" s="21"/>
      <c r="AE589" s="21"/>
      <c r="AF589" s="7" t="e">
        <f>#REF!*0.8</f>
        <v>#REF!</v>
      </c>
      <c r="AG589" s="2"/>
      <c r="AH589" s="8" t="e">
        <f>((AG589)*(H589/100))</f>
        <v>#DIV/0!</v>
      </c>
      <c r="AI589" s="7" t="e">
        <f>AG589/AH589</f>
        <v>#DIV/0!</v>
      </c>
      <c r="AJ589" s="6"/>
      <c r="AK589" s="2"/>
      <c r="AL589" s="2"/>
      <c r="AM589" s="21"/>
      <c r="AN589" s="21"/>
      <c r="AO589" s="20" t="s">
        <v>1287</v>
      </c>
      <c r="DL589" s="95"/>
    </row>
    <row r="590" spans="1:164">
      <c r="A590" s="85" t="s">
        <v>1346</v>
      </c>
      <c r="B590" s="86"/>
      <c r="C590" s="87"/>
      <c r="D590" s="88"/>
      <c r="E590" s="88"/>
      <c r="F590" s="88"/>
      <c r="G590" s="88"/>
      <c r="H590" s="89"/>
      <c r="I590" s="90"/>
      <c r="J590" s="90"/>
      <c r="K590" s="88"/>
      <c r="L590" s="88"/>
      <c r="M590" s="88"/>
      <c r="N590" s="88"/>
      <c r="O590" s="88"/>
      <c r="P590" s="91"/>
      <c r="Q590" s="91"/>
      <c r="R590" s="88"/>
      <c r="S590" s="88"/>
      <c r="T590" s="88"/>
      <c r="U590" s="91"/>
      <c r="V590" s="88"/>
      <c r="W590" s="88"/>
      <c r="X590" s="88"/>
      <c r="Y590" s="88"/>
      <c r="Z590" s="88"/>
      <c r="AA590" s="88"/>
      <c r="AB590" s="92"/>
      <c r="AC590" s="88"/>
      <c r="AD590" s="88"/>
      <c r="AE590" s="88"/>
      <c r="AF590" s="93"/>
      <c r="AG590" s="88"/>
      <c r="AH590" s="88"/>
      <c r="AI590" s="93"/>
      <c r="AJ590" s="93"/>
      <c r="AK590" s="88"/>
      <c r="AL590" s="88"/>
      <c r="AM590" s="88"/>
      <c r="AN590" s="88"/>
      <c r="AO590" s="87"/>
    </row>
    <row r="591" spans="1:164">
      <c r="A591" s="11">
        <v>44609</v>
      </c>
      <c r="B591" s="64" t="s">
        <v>270</v>
      </c>
      <c r="C591" s="25" t="s">
        <v>727</v>
      </c>
      <c r="H591" s="3" t="e">
        <f>((F591)/(E591/100))</f>
        <v>#DIV/0!</v>
      </c>
      <c r="I591" s="4" t="e">
        <f>E591/F591</f>
        <v>#DIV/0!</v>
      </c>
      <c r="J591" s="4" t="e">
        <f>100/G591</f>
        <v>#DIV/0!</v>
      </c>
      <c r="N591" s="37" t="e">
        <f>M591/(K591/100)</f>
        <v>#DIV/0!</v>
      </c>
      <c r="O591" s="37" t="e">
        <f>N591/J591</f>
        <v>#DIV/0!</v>
      </c>
      <c r="P591" s="5" t="e">
        <f>M591/(L591/100)</f>
        <v>#DIV/0!</v>
      </c>
      <c r="Q591" s="5" t="e">
        <f>P591*I591</f>
        <v>#DIV/0!</v>
      </c>
      <c r="U591" s="15" t="e">
        <f>100-(T591-R591)/S591*100</f>
        <v>#DIV/0!</v>
      </c>
      <c r="AB591" s="14" t="e">
        <f>((AE591-AC591)*(1000/AD591))*1000</f>
        <v>#DIV/0!</v>
      </c>
      <c r="AF591" s="7" t="e">
        <f>#REF!*0.8</f>
        <v>#REF!</v>
      </c>
      <c r="AH591" s="8" t="e">
        <f>((AG591)*(H591/100))</f>
        <v>#DIV/0!</v>
      </c>
      <c r="AI591" s="7" t="e">
        <f>AG591/AH591</f>
        <v>#DIV/0!</v>
      </c>
      <c r="AO591" s="20" t="s">
        <v>1288</v>
      </c>
    </row>
    <row r="592" spans="1:164">
      <c r="A592" s="11">
        <v>44609</v>
      </c>
      <c r="B592" s="64" t="s">
        <v>791</v>
      </c>
      <c r="C592" s="25" t="s">
        <v>124</v>
      </c>
      <c r="D592" s="21">
        <v>23</v>
      </c>
      <c r="E592" s="2">
        <v>100</v>
      </c>
      <c r="F592" s="2">
        <v>77</v>
      </c>
      <c r="H592" s="3">
        <f>((F592)/(E592/100))</f>
        <v>77</v>
      </c>
      <c r="I592" s="4">
        <f>E592/F592</f>
        <v>1.2987012987012987</v>
      </c>
      <c r="J592" s="4" t="e">
        <f>100/G592</f>
        <v>#DIV/0!</v>
      </c>
      <c r="N592" s="37" t="e">
        <f>M592/(K592/100)</f>
        <v>#DIV/0!</v>
      </c>
      <c r="O592" s="37" t="e">
        <f>N592/J592</f>
        <v>#DIV/0!</v>
      </c>
      <c r="P592" s="5" t="e">
        <f>M592/(L592/100)</f>
        <v>#DIV/0!</v>
      </c>
      <c r="Q592" s="5" t="e">
        <f>P592*I592</f>
        <v>#DIV/0!</v>
      </c>
      <c r="U592" s="15" t="e">
        <f>100-(T592-R592)/S592*100</f>
        <v>#DIV/0!</v>
      </c>
      <c r="V592" s="21">
        <v>0.443</v>
      </c>
      <c r="X592" s="2">
        <v>11.03</v>
      </c>
      <c r="Y592" s="2">
        <v>4.17</v>
      </c>
      <c r="Z592" s="21">
        <v>641</v>
      </c>
      <c r="AB592" s="14" t="e">
        <f>((AE592-AC592)*(1000/AD592))*1000</f>
        <v>#DIV/0!</v>
      </c>
      <c r="AF592" s="7" t="e">
        <f>#REF!*0.8</f>
        <v>#REF!</v>
      </c>
      <c r="AG592" s="2">
        <v>130</v>
      </c>
      <c r="AH592" s="8">
        <f>((AG592)*(H592/100))</f>
        <v>100.10000000000001</v>
      </c>
      <c r="AI592" s="7">
        <f>AG592/AH592</f>
        <v>1.2987012987012987</v>
      </c>
      <c r="AJ592" s="6">
        <v>16.78</v>
      </c>
      <c r="AK592" s="2">
        <v>0.40699999999999997</v>
      </c>
    </row>
    <row r="593" spans="1:164">
      <c r="A593" s="11">
        <v>44609</v>
      </c>
      <c r="B593" s="64" t="s">
        <v>1289</v>
      </c>
      <c r="C593" s="25" t="s">
        <v>780</v>
      </c>
      <c r="D593" s="21">
        <v>66</v>
      </c>
      <c r="E593" s="2">
        <v>100</v>
      </c>
      <c r="F593" s="2">
        <v>34</v>
      </c>
      <c r="H593" s="3">
        <f>((F593)/(E593/100))</f>
        <v>34</v>
      </c>
      <c r="I593" s="4">
        <f>E593/F593</f>
        <v>2.9411764705882355</v>
      </c>
      <c r="J593" s="4" t="e">
        <f>100/G593</f>
        <v>#DIV/0!</v>
      </c>
      <c r="N593" s="37" t="e">
        <f>M593/(K593/100)</f>
        <v>#DIV/0!</v>
      </c>
      <c r="O593" s="37" t="e">
        <f>N593/J593</f>
        <v>#DIV/0!</v>
      </c>
      <c r="P593" s="5" t="e">
        <f>M593/(L593/100)</f>
        <v>#DIV/0!</v>
      </c>
      <c r="Q593" s="5" t="e">
        <f>P593*I593</f>
        <v>#DIV/0!</v>
      </c>
      <c r="U593" s="15" t="e">
        <f>100-(T593-R593)/S593*100</f>
        <v>#DIV/0!</v>
      </c>
      <c r="AB593" s="14" t="e">
        <f>((AE593-AC593)*(1000/AD593))*1000</f>
        <v>#DIV/0!</v>
      </c>
      <c r="AF593" s="7" t="e">
        <f>#REF!*0.8</f>
        <v>#REF!</v>
      </c>
      <c r="AG593" s="2">
        <v>100</v>
      </c>
      <c r="AH593" s="8">
        <f>((AG593)*(H593/100))</f>
        <v>34</v>
      </c>
      <c r="AI593" s="7">
        <f>AG593/AH593</f>
        <v>2.9411764705882355</v>
      </c>
      <c r="AJ593" s="6">
        <v>129.4</v>
      </c>
      <c r="AP593" s="69" t="s">
        <v>121</v>
      </c>
      <c r="AQ593" s="69">
        <v>3.0000000000000001E-3</v>
      </c>
      <c r="AR593" s="69">
        <v>4.4999999999999998E-2</v>
      </c>
      <c r="AS593" s="69">
        <v>8.0000000000000002E-3</v>
      </c>
      <c r="AT593" s="69" t="s">
        <v>121</v>
      </c>
      <c r="AU593" s="69">
        <v>5.0000000000000001E-3</v>
      </c>
      <c r="AV593" s="69">
        <v>1.7999999999999999E-2</v>
      </c>
      <c r="AW593" s="69">
        <v>3.0000000000000001E-3</v>
      </c>
      <c r="AX593" s="69" t="s">
        <v>121</v>
      </c>
      <c r="AY593" s="69">
        <v>2E-3</v>
      </c>
      <c r="AZ593" s="69">
        <v>5.0999999999999997E-2</v>
      </c>
      <c r="BA593" s="69">
        <v>7.0000000000000001E-3</v>
      </c>
      <c r="BB593" s="69">
        <v>6.0999999999999999E-2</v>
      </c>
      <c r="BC593" s="69">
        <v>6.0000000000000001E-3</v>
      </c>
      <c r="BD593" s="69">
        <v>58.457000000000001</v>
      </c>
      <c r="BE593" s="69">
        <v>0.50700000000000001</v>
      </c>
      <c r="BF593" s="69" t="s">
        <v>121</v>
      </c>
      <c r="BG593" s="69">
        <v>0.02</v>
      </c>
      <c r="BH593" s="69">
        <v>1.159</v>
      </c>
      <c r="BI593" s="69">
        <v>0.23300000000000001</v>
      </c>
      <c r="BJ593" s="69">
        <v>7.0000000000000001E-3</v>
      </c>
      <c r="BK593" s="69">
        <v>2E-3</v>
      </c>
      <c r="BL593" s="69" t="s">
        <v>121</v>
      </c>
      <c r="BM593" s="69">
        <v>4.0000000000000001E-3</v>
      </c>
      <c r="BN593" s="69">
        <v>4.2000000000000003E-2</v>
      </c>
      <c r="BO593" s="69">
        <v>1.2999999999999999E-2</v>
      </c>
      <c r="BP593" s="69">
        <v>39.22</v>
      </c>
      <c r="BQ593" s="69">
        <v>0.502</v>
      </c>
      <c r="BR593" s="69" t="s">
        <v>121</v>
      </c>
      <c r="BS593" s="69">
        <v>2E-3</v>
      </c>
      <c r="BT593" s="69">
        <v>0.13200000000000001</v>
      </c>
      <c r="BU593" s="69">
        <v>3.5999999999999997E-2</v>
      </c>
      <c r="BV593" s="69">
        <v>3.5000000000000003E-2</v>
      </c>
      <c r="BW593" s="69">
        <v>2E-3</v>
      </c>
      <c r="BX593" s="69" t="s">
        <v>121</v>
      </c>
      <c r="BY593" s="69">
        <v>4.3999999999999997E-2</v>
      </c>
      <c r="BZ593" s="69" t="s">
        <v>121</v>
      </c>
      <c r="CA593" s="69">
        <v>0.05</v>
      </c>
      <c r="CB593" s="69" t="s">
        <v>121</v>
      </c>
      <c r="CC593" s="69">
        <v>3.6819999999999999</v>
      </c>
      <c r="CD593" s="69">
        <v>0.36899999999999999</v>
      </c>
      <c r="CE593" s="69">
        <v>1.4E-2</v>
      </c>
      <c r="CF593" s="69">
        <v>7.0000000000000001E-3</v>
      </c>
      <c r="CG593" s="69">
        <v>1E-3</v>
      </c>
      <c r="CH593" s="69" t="s">
        <v>121</v>
      </c>
      <c r="CI593" s="69">
        <v>2E-3</v>
      </c>
      <c r="CJ593" s="69">
        <v>4.2999999999999997E-2</v>
      </c>
      <c r="CK593" s="69">
        <v>0.01</v>
      </c>
      <c r="CL593" s="69" t="s">
        <v>121</v>
      </c>
      <c r="CM593" s="69">
        <v>2E-3</v>
      </c>
      <c r="CN593" s="69" t="s">
        <v>121</v>
      </c>
      <c r="CO593" s="69">
        <v>2E-3</v>
      </c>
      <c r="CP593" s="69">
        <v>8.7999999999999995E-2</v>
      </c>
      <c r="CQ593" s="69">
        <v>4.0000000000000001E-3</v>
      </c>
      <c r="CR593" s="69" t="s">
        <v>121</v>
      </c>
      <c r="CS593" s="69">
        <v>2E-3</v>
      </c>
      <c r="CT593" s="69">
        <v>0.21099999999999999</v>
      </c>
      <c r="CU593" s="69">
        <v>0.03</v>
      </c>
      <c r="CV593" s="69" t="s">
        <v>121</v>
      </c>
      <c r="CW593" s="69">
        <v>2E-3</v>
      </c>
      <c r="CX593" s="69" t="s">
        <v>121</v>
      </c>
      <c r="CY593" s="69">
        <v>2.5999999999999999E-2</v>
      </c>
      <c r="CZ593" s="69" t="s">
        <v>121</v>
      </c>
      <c r="DA593" s="69">
        <v>2E-3</v>
      </c>
      <c r="DB593" s="69" t="s">
        <v>121</v>
      </c>
      <c r="DC593" s="69">
        <v>0.01</v>
      </c>
      <c r="DD593" s="69" t="s">
        <v>121</v>
      </c>
      <c r="DE593" s="69">
        <v>1.2999999999999999E-2</v>
      </c>
      <c r="DF593" s="69">
        <v>3.2000000000000001E-2</v>
      </c>
      <c r="DG593" s="69">
        <v>4.0000000000000001E-3</v>
      </c>
      <c r="DH593" s="69">
        <v>2E-3</v>
      </c>
      <c r="DI593" s="69">
        <v>1E-3</v>
      </c>
      <c r="DJ593" s="69" t="s">
        <v>121</v>
      </c>
      <c r="DK593" s="69">
        <v>2E-3</v>
      </c>
      <c r="DL593" s="61" t="str">
        <f t="shared" ref="DL593:DL651" si="12">AO597</f>
        <v>ENE 2110 17.02.2022</v>
      </c>
    </row>
    <row r="594" spans="1:164">
      <c r="A594" s="11">
        <v>44609</v>
      </c>
      <c r="B594" s="64" t="s">
        <v>1290</v>
      </c>
      <c r="C594" s="25" t="s">
        <v>178</v>
      </c>
      <c r="H594" s="3" t="e">
        <f>((F594)/(E594/100))</f>
        <v>#DIV/0!</v>
      </c>
      <c r="I594" s="4" t="e">
        <f>E594/F594</f>
        <v>#DIV/0!</v>
      </c>
      <c r="J594" s="4" t="e">
        <f>100/G594</f>
        <v>#DIV/0!</v>
      </c>
      <c r="N594" s="37" t="e">
        <f>M594/(K594/100)</f>
        <v>#DIV/0!</v>
      </c>
      <c r="O594" s="37" t="e">
        <f>N594/J594</f>
        <v>#DIV/0!</v>
      </c>
      <c r="P594" s="5" t="e">
        <f>M594/(L594/100)</f>
        <v>#DIV/0!</v>
      </c>
      <c r="Q594" s="5" t="e">
        <f>P594*I594</f>
        <v>#DIV/0!</v>
      </c>
      <c r="U594" s="15" t="e">
        <f>100-(T594-R594)/S594*100</f>
        <v>#DIV/0!</v>
      </c>
      <c r="AB594" s="14" t="e">
        <f>((AE594-AC594)*(1000/AD594))*1000</f>
        <v>#DIV/0!</v>
      </c>
      <c r="AF594" s="7" t="e">
        <f>#REF!*0.8</f>
        <v>#REF!</v>
      </c>
      <c r="AH594" s="8" t="e">
        <f>((AG594)*(H594/100))</f>
        <v>#DIV/0!</v>
      </c>
      <c r="AI594" s="7" t="e">
        <f>AG594/AH594</f>
        <v>#DIV/0!</v>
      </c>
      <c r="AO594" s="20" t="s">
        <v>1291</v>
      </c>
      <c r="AP594" s="72">
        <v>0.13600000000000001</v>
      </c>
      <c r="AQ594" s="72">
        <v>2E-3</v>
      </c>
      <c r="AR594" s="72">
        <v>5.0000000000000001E-3</v>
      </c>
      <c r="AS594" s="72">
        <v>3.0000000000000001E-3</v>
      </c>
      <c r="AT594" s="72">
        <v>6.3E-2</v>
      </c>
      <c r="AU594" s="72">
        <v>3.0000000000000001E-3</v>
      </c>
      <c r="AV594" s="72">
        <v>4.7E-2</v>
      </c>
      <c r="AW594" s="72">
        <v>2E-3</v>
      </c>
      <c r="AX594" s="72">
        <v>0.01</v>
      </c>
      <c r="AY594" s="72">
        <v>1E-3</v>
      </c>
      <c r="AZ594" s="72">
        <v>1.2E-2</v>
      </c>
      <c r="BA594" s="72">
        <v>2E-3</v>
      </c>
      <c r="BB594" s="72">
        <v>3.6999999999999998E-2</v>
      </c>
      <c r="BC594" s="72">
        <v>2E-3</v>
      </c>
      <c r="BD594" s="72">
        <v>0.39500000000000002</v>
      </c>
      <c r="BE594" s="72">
        <v>8.9999999999999993E-3</v>
      </c>
      <c r="BF594" s="72" t="s">
        <v>121</v>
      </c>
      <c r="BG594" s="72">
        <v>0.01</v>
      </c>
      <c r="BH594" s="72" t="s">
        <v>121</v>
      </c>
      <c r="BI594" s="72">
        <v>2.0619999999999998</v>
      </c>
      <c r="BJ594" s="72" t="s">
        <v>121</v>
      </c>
      <c r="BK594" s="72">
        <v>3.0000000000000001E-3</v>
      </c>
      <c r="BL594" s="72" t="s">
        <v>121</v>
      </c>
      <c r="BM594" s="72">
        <v>2E-3</v>
      </c>
      <c r="BN594" s="72">
        <v>0.06</v>
      </c>
      <c r="BO594" s="72">
        <v>7.0000000000000001E-3</v>
      </c>
      <c r="BP594" s="72">
        <v>61.145000000000003</v>
      </c>
      <c r="BQ594" s="72">
        <v>0.14499999999999999</v>
      </c>
      <c r="BR594" s="72">
        <v>3.0000000000000001E-3</v>
      </c>
      <c r="BS594" s="72">
        <v>1E-3</v>
      </c>
      <c r="BT594" s="72">
        <v>15.829000000000001</v>
      </c>
      <c r="BU594" s="72">
        <v>0.154</v>
      </c>
      <c r="BV594" s="72">
        <v>15.379</v>
      </c>
      <c r="BW594" s="72">
        <v>0.224</v>
      </c>
      <c r="BX594" s="72" t="s">
        <v>121</v>
      </c>
      <c r="BY594" s="72">
        <v>4.0000000000000001E-3</v>
      </c>
      <c r="BZ594" s="72">
        <v>4.54</v>
      </c>
      <c r="CA594" s="72">
        <v>6.0999999999999999E-2</v>
      </c>
      <c r="CB594" s="72" t="s">
        <v>121</v>
      </c>
      <c r="CC594" s="72">
        <v>21.326000000000001</v>
      </c>
      <c r="CD594" s="72">
        <v>2.5999999999999999E-2</v>
      </c>
      <c r="CE594" s="72">
        <v>5.0000000000000001E-3</v>
      </c>
      <c r="CF594" s="72">
        <v>3.0000000000000001E-3</v>
      </c>
      <c r="CG594" s="72">
        <v>1E-3</v>
      </c>
      <c r="CH594" s="72" t="s">
        <v>121</v>
      </c>
      <c r="CI594" s="72">
        <v>2E-3</v>
      </c>
      <c r="CJ594" s="72" t="s">
        <v>121</v>
      </c>
      <c r="CK594" s="72">
        <v>0.20300000000000001</v>
      </c>
      <c r="CL594" s="72" t="s">
        <v>121</v>
      </c>
      <c r="CM594" s="72">
        <v>2E-3</v>
      </c>
      <c r="CN594" s="72">
        <v>5.0000000000000001E-3</v>
      </c>
      <c r="CO594" s="72">
        <v>1E-3</v>
      </c>
      <c r="CP594" s="72">
        <v>1.0209999999999999</v>
      </c>
      <c r="CQ594" s="72">
        <v>0.05</v>
      </c>
      <c r="CR594" s="72" t="s">
        <v>121</v>
      </c>
      <c r="CS594" s="72">
        <v>2E-3</v>
      </c>
      <c r="CT594" s="72">
        <v>0.45500000000000002</v>
      </c>
      <c r="CU594" s="72">
        <v>0.3</v>
      </c>
      <c r="CV594" s="72">
        <v>1.2999999999999999E-2</v>
      </c>
      <c r="CW594" s="72">
        <v>1E-3</v>
      </c>
      <c r="CX594" s="72">
        <v>9.0999999999999998E-2</v>
      </c>
      <c r="CY594" s="72">
        <v>8.9999999999999993E-3</v>
      </c>
      <c r="CZ594" s="72" t="s">
        <v>121</v>
      </c>
      <c r="DA594" s="72">
        <v>2E-3</v>
      </c>
      <c r="DB594" s="72" t="s">
        <v>121</v>
      </c>
      <c r="DC594" s="72">
        <v>6.0000000000000001E-3</v>
      </c>
      <c r="DD594" s="72">
        <v>3.4000000000000002E-2</v>
      </c>
      <c r="DE594" s="72">
        <v>6.0000000000000001E-3</v>
      </c>
      <c r="DF594" s="72">
        <v>0.59299999999999997</v>
      </c>
      <c r="DG594" s="72">
        <v>7.0000000000000001E-3</v>
      </c>
      <c r="DH594" s="72">
        <v>3.0000000000000001E-3</v>
      </c>
      <c r="DI594" s="72">
        <v>1E-3</v>
      </c>
      <c r="DJ594" s="72">
        <v>8.5000000000000006E-2</v>
      </c>
      <c r="DK594" s="72">
        <v>1E-3</v>
      </c>
      <c r="DL594" s="61" t="str">
        <f t="shared" si="12"/>
        <v>UTV 17.02.20221</v>
      </c>
    </row>
    <row r="595" spans="1:164">
      <c r="A595" s="11">
        <v>44609</v>
      </c>
      <c r="B595" s="64" t="s">
        <v>1293</v>
      </c>
      <c r="C595" s="25" t="s">
        <v>125</v>
      </c>
      <c r="D595" s="21">
        <v>40</v>
      </c>
      <c r="E595" s="2">
        <v>100</v>
      </c>
      <c r="F595" s="2">
        <v>60</v>
      </c>
      <c r="H595" s="3">
        <f>((F595)/(E595/100))</f>
        <v>60</v>
      </c>
      <c r="I595" s="4">
        <f>E595/F595</f>
        <v>1.6666666666666667</v>
      </c>
      <c r="J595" s="4" t="e">
        <f>100/G595</f>
        <v>#DIV/0!</v>
      </c>
      <c r="N595" s="37" t="e">
        <f>M595/(K595/100)</f>
        <v>#DIV/0!</v>
      </c>
      <c r="O595" s="37" t="e">
        <f>N595/J595</f>
        <v>#DIV/0!</v>
      </c>
      <c r="P595" s="5" t="e">
        <f>M595/(L595/100)</f>
        <v>#DIV/0!</v>
      </c>
      <c r="Q595" s="5" t="e">
        <f>P595*I595</f>
        <v>#DIV/0!</v>
      </c>
      <c r="U595" s="15" t="e">
        <f>100-(T595-R595)/S595*100</f>
        <v>#DIV/0!</v>
      </c>
      <c r="V595" s="21">
        <v>0.2</v>
      </c>
      <c r="X595" s="2">
        <v>10.23</v>
      </c>
      <c r="Y595" s="2">
        <v>4.53</v>
      </c>
      <c r="Z595" s="21">
        <v>1239</v>
      </c>
      <c r="AB595" s="14" t="e">
        <f>((AE595-AC595)*(1000/AD595))*1000</f>
        <v>#DIV/0!</v>
      </c>
      <c r="AF595" s="7" t="e">
        <f>#REF!*0.8</f>
        <v>#REF!</v>
      </c>
      <c r="AG595" s="2">
        <v>167</v>
      </c>
      <c r="AH595" s="8">
        <f>((AG595)*(H595/100))</f>
        <v>100.2</v>
      </c>
      <c r="AI595" s="7">
        <f>AG595/AH595</f>
        <v>1.6666666666666665</v>
      </c>
      <c r="AJ595" s="6">
        <v>203.4</v>
      </c>
      <c r="AK595" s="2">
        <v>0.52200000000000002</v>
      </c>
      <c r="AO595" s="21" t="s">
        <v>1292</v>
      </c>
      <c r="AP595" s="70">
        <v>7.2999999999999995E-2</v>
      </c>
      <c r="AQ595" s="70">
        <v>2E-3</v>
      </c>
      <c r="AR595" s="70">
        <v>3.5999999999999997E-2</v>
      </c>
      <c r="AS595" s="70">
        <v>3.0000000000000001E-3</v>
      </c>
      <c r="AT595" s="70">
        <v>8.0000000000000002E-3</v>
      </c>
      <c r="AU595" s="70">
        <v>2E-3</v>
      </c>
      <c r="AV595" s="70">
        <v>2.8000000000000001E-2</v>
      </c>
      <c r="AW595" s="70">
        <v>2E-3</v>
      </c>
      <c r="AX595" s="70" t="s">
        <v>121</v>
      </c>
      <c r="AY595" s="70">
        <v>2E-3</v>
      </c>
      <c r="AZ595" s="70">
        <v>3.7999999999999999E-2</v>
      </c>
      <c r="BA595" s="70">
        <v>3.0000000000000001E-3</v>
      </c>
      <c r="BB595" s="70">
        <v>0.19400000000000001</v>
      </c>
      <c r="BC595" s="70">
        <v>4.0000000000000001E-3</v>
      </c>
      <c r="BD595" s="70">
        <v>4.9569999999999999</v>
      </c>
      <c r="BE595" s="70">
        <v>4.1000000000000002E-2</v>
      </c>
      <c r="BF595" s="70" t="s">
        <v>121</v>
      </c>
      <c r="BG595" s="70">
        <v>4.0000000000000001E-3</v>
      </c>
      <c r="BH595" s="70">
        <v>4.343</v>
      </c>
      <c r="BI595" s="70">
        <v>0.99199999999999999</v>
      </c>
      <c r="BJ595" s="70" t="s">
        <v>121</v>
      </c>
      <c r="BK595" s="70">
        <v>2E-3</v>
      </c>
      <c r="BL595" s="70">
        <v>2E-3</v>
      </c>
      <c r="BM595" s="70">
        <v>1E-3</v>
      </c>
      <c r="BN595" s="70">
        <v>2.673</v>
      </c>
      <c r="BO595" s="70">
        <v>3.7999999999999999E-2</v>
      </c>
      <c r="BP595" s="70">
        <v>62.49</v>
      </c>
      <c r="BQ595" s="70">
        <v>0.17499999999999999</v>
      </c>
      <c r="BR595" s="70">
        <v>3.0000000000000001E-3</v>
      </c>
      <c r="BS595" s="70">
        <v>1E-3</v>
      </c>
      <c r="BT595" s="70">
        <v>11.058</v>
      </c>
      <c r="BU595" s="70">
        <v>0.124</v>
      </c>
      <c r="BV595" s="70">
        <v>0.77300000000000002</v>
      </c>
      <c r="BW595" s="70">
        <v>2.1000000000000001E-2</v>
      </c>
      <c r="BX595" s="70" t="s">
        <v>121</v>
      </c>
      <c r="BY595" s="70">
        <v>1.4999999999999999E-2</v>
      </c>
      <c r="BZ595" s="70">
        <v>0.56100000000000005</v>
      </c>
      <c r="CA595" s="70">
        <v>2.7E-2</v>
      </c>
      <c r="CB595" s="70" t="s">
        <v>121</v>
      </c>
      <c r="CC595" s="70">
        <v>7.7430000000000003</v>
      </c>
      <c r="CD595" s="70">
        <v>0.219</v>
      </c>
      <c r="CE595" s="70">
        <v>8.9999999999999993E-3</v>
      </c>
      <c r="CF595" s="70">
        <v>2E-3</v>
      </c>
      <c r="CG595" s="70">
        <v>1E-3</v>
      </c>
      <c r="CH595" s="70">
        <v>2E-3</v>
      </c>
      <c r="CI595" s="70">
        <v>1E-3</v>
      </c>
      <c r="CJ595" s="70">
        <v>1.216</v>
      </c>
      <c r="CK595" s="70">
        <v>8.8999999999999996E-2</v>
      </c>
      <c r="CL595" s="70" t="s">
        <v>121</v>
      </c>
      <c r="CM595" s="70">
        <v>2E-3</v>
      </c>
      <c r="CN595" s="70">
        <v>2E-3</v>
      </c>
      <c r="CO595" s="70">
        <v>1E-3</v>
      </c>
      <c r="CP595" s="70">
        <v>1.891</v>
      </c>
      <c r="CQ595" s="70">
        <v>4.2000000000000003E-2</v>
      </c>
      <c r="CR595" s="70" t="s">
        <v>121</v>
      </c>
      <c r="CS595" s="70">
        <v>2E-3</v>
      </c>
      <c r="CT595" s="70">
        <v>7.22</v>
      </c>
      <c r="CU595" s="70">
        <v>0.30499999999999999</v>
      </c>
      <c r="CV595" s="70">
        <v>5.0999999999999997E-2</v>
      </c>
      <c r="CW595" s="70">
        <v>1E-3</v>
      </c>
      <c r="CX595" s="70">
        <v>1.3819999999999999</v>
      </c>
      <c r="CY595" s="70">
        <v>2.7E-2</v>
      </c>
      <c r="CZ595" s="70" t="s">
        <v>121</v>
      </c>
      <c r="DA595" s="70">
        <v>2E-3</v>
      </c>
      <c r="DB595" s="70">
        <v>1.9E-2</v>
      </c>
      <c r="DC595" s="70">
        <v>8.9999999999999993E-3</v>
      </c>
      <c r="DD595" s="70" t="s">
        <v>121</v>
      </c>
      <c r="DE595" s="70">
        <v>1.0999999999999999E-2</v>
      </c>
      <c r="DF595" s="70">
        <v>0.73699999999999999</v>
      </c>
      <c r="DG595" s="70">
        <v>8.9999999999999993E-3</v>
      </c>
      <c r="DH595" s="70">
        <v>1.4999999999999999E-2</v>
      </c>
      <c r="DI595" s="70">
        <v>1E-3</v>
      </c>
      <c r="DJ595" s="70">
        <v>4.0000000000000001E-3</v>
      </c>
      <c r="DK595" s="70">
        <v>1E-3</v>
      </c>
      <c r="DL595" s="61" t="str">
        <f t="shared" si="12"/>
        <v>DK II 17.02.2022</v>
      </c>
      <c r="DM595" s="80">
        <v>1.29223628220979E-2</v>
      </c>
      <c r="DN595" s="80" t="s">
        <v>1318</v>
      </c>
      <c r="DO595" s="80">
        <v>1.4846496634932E-2</v>
      </c>
      <c r="DP595" s="80">
        <v>0.44319655808883002</v>
      </c>
      <c r="DQ595" s="80">
        <v>1.1056075146733299E-2</v>
      </c>
      <c r="DR595" s="80">
        <v>5.5968445862860702E-3</v>
      </c>
      <c r="DS595" s="80">
        <v>8.7358323165808105E-2</v>
      </c>
      <c r="DT595" s="80">
        <v>1.6958868305237601E-2</v>
      </c>
      <c r="DU595" s="80">
        <v>4.8946124667928297E-4</v>
      </c>
      <c r="DV595" s="80">
        <v>1.2460477137010701E-2</v>
      </c>
      <c r="DW595" s="80">
        <v>8.2526871265704099E-2</v>
      </c>
      <c r="DX595" s="80">
        <v>6.3522550749760501E-2</v>
      </c>
      <c r="DY595" s="80" t="s">
        <v>1320</v>
      </c>
      <c r="DZ595" s="80">
        <v>0.21781424466984001</v>
      </c>
      <c r="EA595" s="80">
        <v>0.28094925799426401</v>
      </c>
      <c r="EB595" s="80">
        <v>97.704121722511303</v>
      </c>
      <c r="EC595" s="80"/>
      <c r="ED595" s="80"/>
      <c r="EE595" s="80"/>
      <c r="EF595" s="80"/>
      <c r="EG595" s="80"/>
      <c r="EH595" s="80"/>
      <c r="EI595" s="80"/>
      <c r="EJ595" s="80"/>
      <c r="EK595" s="80"/>
      <c r="EL595" s="80"/>
      <c r="EM595" s="80"/>
      <c r="EN595" s="80"/>
      <c r="EO595" s="80"/>
      <c r="EP595" s="80"/>
      <c r="EQ595" s="80"/>
      <c r="ER595" s="80"/>
      <c r="ES595" s="80"/>
      <c r="ET595" s="80"/>
      <c r="EU595" s="80"/>
      <c r="EV595" s="80"/>
      <c r="EW595" s="80"/>
      <c r="EX595" s="80"/>
      <c r="EY595" s="80"/>
      <c r="EZ595" s="80"/>
      <c r="FA595" s="80"/>
      <c r="FB595" s="80"/>
      <c r="FC595" s="80"/>
      <c r="FD595" s="80"/>
      <c r="FE595" s="80"/>
      <c r="FF595" s="80"/>
      <c r="FG595" s="80"/>
      <c r="FH595" s="80"/>
    </row>
    <row r="596" spans="1:164">
      <c r="A596" s="11">
        <v>44609</v>
      </c>
      <c r="B596" s="64" t="s">
        <v>1228</v>
      </c>
      <c r="C596" s="25" t="s">
        <v>1294</v>
      </c>
      <c r="H596" s="3" t="e">
        <f>((F596)/(E596/100))</f>
        <v>#DIV/0!</v>
      </c>
      <c r="I596" s="4" t="e">
        <f>E596/F596</f>
        <v>#DIV/0!</v>
      </c>
      <c r="J596" s="4" t="e">
        <f>100/G596</f>
        <v>#DIV/0!</v>
      </c>
      <c r="N596" s="37" t="e">
        <f>M596/(K596/100)</f>
        <v>#DIV/0!</v>
      </c>
      <c r="O596" s="37" t="e">
        <f>N596/J596</f>
        <v>#DIV/0!</v>
      </c>
      <c r="P596" s="5" t="e">
        <f>M596/(L596/100)</f>
        <v>#DIV/0!</v>
      </c>
      <c r="Q596" s="5" t="e">
        <f>P596*I596</f>
        <v>#DIV/0!</v>
      </c>
      <c r="U596" s="15" t="e">
        <f>100-(T596-R596)/S596*100</f>
        <v>#DIV/0!</v>
      </c>
      <c r="AB596" s="14" t="e">
        <f>((AE596-AC596)*(1000/AD596))*1000</f>
        <v>#DIV/0!</v>
      </c>
      <c r="AF596" s="7" t="e">
        <f>#REF!*0.8</f>
        <v>#REF!</v>
      </c>
      <c r="AH596" s="8" t="e">
        <f>((AG596)*(H596/100))</f>
        <v>#DIV/0!</v>
      </c>
      <c r="AI596" s="7" t="e">
        <f>AG596/AH596</f>
        <v>#DIV/0!</v>
      </c>
      <c r="AO596" s="20" t="s">
        <v>1295</v>
      </c>
      <c r="AP596" s="71">
        <v>0.14699999999999999</v>
      </c>
      <c r="AQ596" s="71">
        <v>3.0000000000000001E-3</v>
      </c>
      <c r="AR596" s="71">
        <v>3.1E-2</v>
      </c>
      <c r="AS596" s="71">
        <v>3.0000000000000001E-3</v>
      </c>
      <c r="AT596" s="71">
        <v>1.6E-2</v>
      </c>
      <c r="AU596" s="71">
        <v>2E-3</v>
      </c>
      <c r="AV596" s="71">
        <v>3.5999999999999997E-2</v>
      </c>
      <c r="AW596" s="71">
        <v>2E-3</v>
      </c>
      <c r="AX596" s="71">
        <v>2E-3</v>
      </c>
      <c r="AY596" s="71">
        <v>1E-3</v>
      </c>
      <c r="AZ596" s="71">
        <v>4.2999999999999997E-2</v>
      </c>
      <c r="BA596" s="71">
        <v>3.0000000000000001E-3</v>
      </c>
      <c r="BB596" s="71">
        <v>0.159</v>
      </c>
      <c r="BC596" s="71">
        <v>4.0000000000000001E-3</v>
      </c>
      <c r="BD596" s="71">
        <v>5.96</v>
      </c>
      <c r="BE596" s="71">
        <v>4.2999999999999997E-2</v>
      </c>
      <c r="BF596" s="71" t="s">
        <v>121</v>
      </c>
      <c r="BG596" s="71">
        <v>7.0000000000000001E-3</v>
      </c>
      <c r="BH596" s="71">
        <v>4.0949999999999998</v>
      </c>
      <c r="BI596" s="71">
        <v>1.0680000000000001</v>
      </c>
      <c r="BJ596" s="71" t="s">
        <v>121</v>
      </c>
      <c r="BK596" s="71">
        <v>3.0000000000000001E-3</v>
      </c>
      <c r="BL596" s="71" t="s">
        <v>121</v>
      </c>
      <c r="BM596" s="71">
        <v>2E-3</v>
      </c>
      <c r="BN596" s="71">
        <v>0.45</v>
      </c>
      <c r="BO596" s="71">
        <v>1.0999999999999999E-2</v>
      </c>
      <c r="BP596" s="71">
        <v>59.756999999999998</v>
      </c>
      <c r="BQ596" s="71">
        <v>0.16700000000000001</v>
      </c>
      <c r="BR596" s="71" t="s">
        <v>121</v>
      </c>
      <c r="BS596" s="71">
        <v>2E-3</v>
      </c>
      <c r="BT596" s="71">
        <v>14.726000000000001</v>
      </c>
      <c r="BU596" s="71">
        <v>0.14799999999999999</v>
      </c>
      <c r="BV596" s="71">
        <v>1.4670000000000001</v>
      </c>
      <c r="BW596" s="71">
        <v>2.8000000000000001E-2</v>
      </c>
      <c r="BX596" s="71" t="s">
        <v>121</v>
      </c>
      <c r="BY596" s="71">
        <v>1.2E-2</v>
      </c>
      <c r="BZ596" s="71">
        <v>0.68500000000000005</v>
      </c>
      <c r="CA596" s="71">
        <v>3.1E-2</v>
      </c>
      <c r="CB596" s="71" t="s">
        <v>121</v>
      </c>
      <c r="CC596" s="71">
        <v>9.0909999999999993</v>
      </c>
      <c r="CD596" s="71">
        <v>0.36799999999999999</v>
      </c>
      <c r="CE596" s="71">
        <v>0.01</v>
      </c>
      <c r="CF596" s="71">
        <v>2E-3</v>
      </c>
      <c r="CG596" s="71">
        <v>1E-3</v>
      </c>
      <c r="CH596" s="71" t="s">
        <v>121</v>
      </c>
      <c r="CI596" s="71">
        <v>2E-3</v>
      </c>
      <c r="CJ596" s="71">
        <v>0.32800000000000001</v>
      </c>
      <c r="CK596" s="71">
        <v>7.4999999999999997E-2</v>
      </c>
      <c r="CL596" s="71" t="s">
        <v>121</v>
      </c>
      <c r="CM596" s="71">
        <v>2E-3</v>
      </c>
      <c r="CN596" s="71">
        <v>2E-3</v>
      </c>
      <c r="CO596" s="71">
        <v>1E-3</v>
      </c>
      <c r="CP596" s="71">
        <v>2.121</v>
      </c>
      <c r="CQ596" s="71">
        <v>4.4999999999999998E-2</v>
      </c>
      <c r="CR596" s="71" t="s">
        <v>121</v>
      </c>
      <c r="CS596" s="71">
        <v>2E-3</v>
      </c>
      <c r="CT596" s="71">
        <v>7.798</v>
      </c>
      <c r="CU596" s="71">
        <v>0.312</v>
      </c>
      <c r="CV596" s="71">
        <v>3.7999999999999999E-2</v>
      </c>
      <c r="CW596" s="71">
        <v>1E-3</v>
      </c>
      <c r="CX596" s="71">
        <v>0.63900000000000001</v>
      </c>
      <c r="CY596" s="71">
        <v>0.02</v>
      </c>
      <c r="CZ596" s="71" t="s">
        <v>121</v>
      </c>
      <c r="DA596" s="71">
        <v>2E-3</v>
      </c>
      <c r="DB596" s="71">
        <v>3.2000000000000001E-2</v>
      </c>
      <c r="DC596" s="71">
        <v>7.0000000000000001E-3</v>
      </c>
      <c r="DD596" s="71" t="s">
        <v>121</v>
      </c>
      <c r="DE596" s="71">
        <v>1.2E-2</v>
      </c>
      <c r="DF596" s="71">
        <v>1.0329999999999999</v>
      </c>
      <c r="DG596" s="71">
        <v>1.0999999999999999E-2</v>
      </c>
      <c r="DH596" s="71">
        <v>4.8000000000000001E-2</v>
      </c>
      <c r="DI596" s="71">
        <v>1E-3</v>
      </c>
      <c r="DJ596" s="71">
        <v>5.0000000000000001E-3</v>
      </c>
      <c r="DK596" s="71">
        <v>1E-3</v>
      </c>
      <c r="DL596" s="61" t="str">
        <f t="shared" si="12"/>
        <v>DK III W1 17.02.2022</v>
      </c>
      <c r="DM596" s="84">
        <v>1.9543735082564701E-2</v>
      </c>
      <c r="DN596" s="84">
        <v>1.0446124212304699E-2</v>
      </c>
      <c r="DO596" s="84">
        <v>4.36990795528669E-2</v>
      </c>
      <c r="DP596" s="84">
        <v>0.50485023737533097</v>
      </c>
      <c r="DQ596" s="84">
        <v>2.0409692124613899E-2</v>
      </c>
      <c r="DR596" s="84" t="s">
        <v>1318</v>
      </c>
      <c r="DS596" s="84">
        <v>0.40479016900277098</v>
      </c>
      <c r="DT596" s="84">
        <v>3.9754405915636198E-2</v>
      </c>
      <c r="DU596" s="84" t="s">
        <v>1318</v>
      </c>
      <c r="DV596" s="84">
        <v>2.8122023935489401E-2</v>
      </c>
      <c r="DW596" s="84">
        <v>1.31663682464495</v>
      </c>
      <c r="DX596" s="84">
        <v>7.4689211575334494E-2</v>
      </c>
      <c r="DY596" s="84" t="s">
        <v>1319</v>
      </c>
      <c r="DZ596" s="84">
        <v>0.37684283599262097</v>
      </c>
      <c r="EA596" s="84" t="s">
        <v>1318</v>
      </c>
      <c r="EB596" s="84">
        <v>65.545463817397703</v>
      </c>
      <c r="EC596" s="80"/>
      <c r="ED596" s="80"/>
      <c r="EE596" s="80"/>
      <c r="EF596" s="80"/>
      <c r="EG596" s="80"/>
      <c r="EH596" s="80"/>
      <c r="EI596" s="80"/>
      <c r="EJ596" s="80"/>
      <c r="EK596" s="80"/>
      <c r="EL596" s="80"/>
      <c r="EM596" s="80"/>
      <c r="EN596" s="80"/>
      <c r="EO596" s="80"/>
      <c r="EP596" s="80"/>
      <c r="EQ596" s="80"/>
      <c r="ER596" s="80"/>
      <c r="ES596" s="80"/>
      <c r="ET596" s="80"/>
      <c r="EU596" s="80"/>
      <c r="EV596" s="80"/>
      <c r="EW596" s="80"/>
      <c r="EX596" s="80"/>
      <c r="EY596" s="80"/>
      <c r="EZ596" s="80"/>
      <c r="FA596" s="80"/>
      <c r="FB596" s="80"/>
      <c r="FC596" s="80"/>
      <c r="FD596" s="80"/>
      <c r="FE596" s="80"/>
      <c r="FF596" s="80"/>
      <c r="FG596" s="80"/>
      <c r="FH596" s="80"/>
    </row>
    <row r="597" spans="1:164">
      <c r="A597" s="11">
        <v>44609</v>
      </c>
      <c r="B597" s="64" t="s">
        <v>1296</v>
      </c>
      <c r="C597" s="25" t="s">
        <v>783</v>
      </c>
      <c r="D597" s="21">
        <v>35</v>
      </c>
      <c r="E597" s="2">
        <v>100</v>
      </c>
      <c r="F597" s="2">
        <v>100</v>
      </c>
      <c r="G597" s="2">
        <v>65</v>
      </c>
      <c r="H597" s="3">
        <f>((F597)/(E597/100))</f>
        <v>100</v>
      </c>
      <c r="I597" s="4">
        <f>E597/F597</f>
        <v>1</v>
      </c>
      <c r="J597" s="4">
        <f>100/G597</f>
        <v>1.5384615384615385</v>
      </c>
      <c r="K597" s="2">
        <v>20</v>
      </c>
      <c r="M597" s="2">
        <f>100.007-98.379</f>
        <v>1.6280000000000001</v>
      </c>
      <c r="N597" s="37">
        <f>M597/(K597/100)</f>
        <v>8.14</v>
      </c>
      <c r="O597" s="37">
        <f>N597/J597</f>
        <v>5.2910000000000004</v>
      </c>
      <c r="P597" s="5" t="e">
        <f>M597/(L597/100)</f>
        <v>#DIV/0!</v>
      </c>
      <c r="Q597" s="5" t="e">
        <f>P597*I597</f>
        <v>#DIV/0!</v>
      </c>
      <c r="U597" s="15" t="e">
        <f>100-(T597-R597)/S597*100</f>
        <v>#DIV/0!</v>
      </c>
      <c r="AB597" s="14" t="e">
        <f>((AE597-AC597)*(1000/AD597))*1000</f>
        <v>#DIV/0!</v>
      </c>
      <c r="AF597" s="7" t="e">
        <f>#REF!*0.8</f>
        <v>#REF!</v>
      </c>
      <c r="AH597" s="8">
        <f>((AG597)*(H597/100))</f>
        <v>0</v>
      </c>
      <c r="AI597" s="7" t="e">
        <f>AG597/AH597</f>
        <v>#DIV/0!</v>
      </c>
      <c r="AO597" s="20" t="s">
        <v>1297</v>
      </c>
      <c r="AP597" s="73">
        <v>3.9E-2</v>
      </c>
      <c r="AQ597" s="73">
        <v>1E-3</v>
      </c>
      <c r="AR597" s="73">
        <v>1.7000000000000001E-2</v>
      </c>
      <c r="AS597" s="73">
        <v>3.0000000000000001E-3</v>
      </c>
      <c r="AT597" s="73">
        <v>8.0000000000000002E-3</v>
      </c>
      <c r="AU597" s="73">
        <v>2E-3</v>
      </c>
      <c r="AV597" s="73">
        <v>2.1999999999999999E-2</v>
      </c>
      <c r="AW597" s="73">
        <v>2E-3</v>
      </c>
      <c r="AX597" s="73" t="s">
        <v>121</v>
      </c>
      <c r="AY597" s="73">
        <v>2E-3</v>
      </c>
      <c r="AZ597" s="73">
        <v>2.5000000000000001E-2</v>
      </c>
      <c r="BA597" s="73">
        <v>2E-3</v>
      </c>
      <c r="BB597" s="73">
        <v>0.19400000000000001</v>
      </c>
      <c r="BC597" s="73">
        <v>3.0000000000000001E-3</v>
      </c>
      <c r="BD597" s="73">
        <v>2.98</v>
      </c>
      <c r="BE597" s="73">
        <v>2.3E-2</v>
      </c>
      <c r="BF597" s="73" t="s">
        <v>121</v>
      </c>
      <c r="BG597" s="73">
        <v>2E-3</v>
      </c>
      <c r="BH597" s="73">
        <v>2.6280000000000001</v>
      </c>
      <c r="BI597" s="73">
        <v>0.79900000000000004</v>
      </c>
      <c r="BJ597" s="73" t="s">
        <v>121</v>
      </c>
      <c r="BK597" s="73">
        <v>2E-3</v>
      </c>
      <c r="BL597" s="73" t="s">
        <v>121</v>
      </c>
      <c r="BM597" s="73">
        <v>2E-3</v>
      </c>
      <c r="BN597" s="73">
        <v>0.17299999999999999</v>
      </c>
      <c r="BO597" s="73">
        <v>7.0000000000000001E-3</v>
      </c>
      <c r="BP597" s="73">
        <v>69.156000000000006</v>
      </c>
      <c r="BQ597" s="73">
        <v>0.114</v>
      </c>
      <c r="BR597" s="73">
        <v>2E-3</v>
      </c>
      <c r="BS597" s="73">
        <v>1E-3</v>
      </c>
      <c r="BT597" s="73">
        <v>15.237</v>
      </c>
      <c r="BU597" s="73">
        <v>0.129</v>
      </c>
      <c r="BV597" s="73">
        <v>0.997</v>
      </c>
      <c r="BW597" s="73">
        <v>2.4E-2</v>
      </c>
      <c r="BX597" s="73" t="s">
        <v>121</v>
      </c>
      <c r="BY597" s="73">
        <v>0.01</v>
      </c>
      <c r="BZ597" s="73">
        <v>0.34699999999999998</v>
      </c>
      <c r="CA597" s="73">
        <v>2.1999999999999999E-2</v>
      </c>
      <c r="CB597" s="73" t="s">
        <v>121</v>
      </c>
      <c r="CC597" s="73">
        <v>7.3879999999999999</v>
      </c>
      <c r="CD597" s="73">
        <v>5.5E-2</v>
      </c>
      <c r="CE597" s="73">
        <v>5.0000000000000001E-3</v>
      </c>
      <c r="CF597" s="73">
        <v>2E-3</v>
      </c>
      <c r="CG597" s="73">
        <v>1E-3</v>
      </c>
      <c r="CH597" s="73" t="s">
        <v>121</v>
      </c>
      <c r="CI597" s="73">
        <v>2E-3</v>
      </c>
      <c r="CJ597" s="73">
        <v>0.57099999999999995</v>
      </c>
      <c r="CK597" s="73">
        <v>7.4999999999999997E-2</v>
      </c>
      <c r="CL597" s="73" t="s">
        <v>121</v>
      </c>
      <c r="CM597" s="73">
        <v>2E-3</v>
      </c>
      <c r="CN597" s="73" t="s">
        <v>121</v>
      </c>
      <c r="CO597" s="73">
        <v>2E-3</v>
      </c>
      <c r="CP597" s="73">
        <v>1.25</v>
      </c>
      <c r="CQ597" s="73">
        <v>3.5999999999999997E-2</v>
      </c>
      <c r="CR597" s="73" t="s">
        <v>121</v>
      </c>
      <c r="CS597" s="73">
        <v>2E-3</v>
      </c>
      <c r="CT597" s="73">
        <v>5.4569999999999999</v>
      </c>
      <c r="CU597" s="73">
        <v>0.28399999999999997</v>
      </c>
      <c r="CV597" s="73">
        <v>9.6000000000000002E-2</v>
      </c>
      <c r="CW597" s="73">
        <v>1E-3</v>
      </c>
      <c r="CX597" s="73">
        <v>0.46100000000000002</v>
      </c>
      <c r="CY597" s="73">
        <v>1.4E-2</v>
      </c>
      <c r="CZ597" s="73" t="s">
        <v>121</v>
      </c>
      <c r="DA597" s="73">
        <v>2E-3</v>
      </c>
      <c r="DB597" s="73">
        <v>4.4999999999999998E-2</v>
      </c>
      <c r="DC597" s="73">
        <v>5.0000000000000001E-3</v>
      </c>
      <c r="DD597" s="73" t="s">
        <v>121</v>
      </c>
      <c r="DE597" s="73">
        <v>5.0000000000000001E-3</v>
      </c>
      <c r="DF597" s="73">
        <v>0.22</v>
      </c>
      <c r="DG597" s="73">
        <v>3.0000000000000001E-3</v>
      </c>
      <c r="DH597" s="73">
        <v>0.01</v>
      </c>
      <c r="DI597" s="73">
        <v>1E-3</v>
      </c>
      <c r="DJ597" s="73">
        <v>4.0000000000000001E-3</v>
      </c>
      <c r="DK597" s="73">
        <v>1E-3</v>
      </c>
      <c r="DL597" s="61" t="str">
        <f t="shared" si="12"/>
        <v>ENE 2600 17.02.2022</v>
      </c>
      <c r="DM597" s="80">
        <v>1.5333542125364299E-2</v>
      </c>
      <c r="DN597" s="80" t="s">
        <v>1318</v>
      </c>
      <c r="DO597" s="80">
        <v>6.9012279303219803E-3</v>
      </c>
      <c r="DP597" s="80">
        <v>0.407030575146342</v>
      </c>
      <c r="DQ597" s="80">
        <v>5.6642062145599798E-3</v>
      </c>
      <c r="DR597" s="80">
        <v>8.8991955850733304E-3</v>
      </c>
      <c r="DS597" s="80">
        <v>6.9109866807504694E-2</v>
      </c>
      <c r="DT597" s="80">
        <v>1.54070953540366E-2</v>
      </c>
      <c r="DU597" s="80">
        <v>5.7871683406742695E-4</v>
      </c>
      <c r="DV597" s="80">
        <v>6.23272896077699E-3</v>
      </c>
      <c r="DW597" s="80">
        <v>8.8857974235089607E-2</v>
      </c>
      <c r="DX597" s="80">
        <v>1.2090944129974799E-2</v>
      </c>
      <c r="DY597" s="80" t="s">
        <v>1321</v>
      </c>
      <c r="DZ597" s="80">
        <v>0.249221449362521</v>
      </c>
      <c r="EA597" s="80">
        <v>0.40566347908244399</v>
      </c>
      <c r="EB597" s="80">
        <v>97.938558149064804</v>
      </c>
      <c r="EC597" s="80"/>
      <c r="ED597" s="80"/>
      <c r="EE597" s="80"/>
      <c r="EF597" s="80"/>
      <c r="EG597" s="80"/>
      <c r="EH597" s="80"/>
      <c r="EI597" s="80"/>
      <c r="EJ597" s="80"/>
      <c r="EK597" s="80"/>
      <c r="EL597" s="80"/>
      <c r="EM597" s="80"/>
      <c r="EN597" s="80"/>
      <c r="EO597" s="80"/>
      <c r="EP597" s="80"/>
      <c r="EQ597" s="80"/>
      <c r="ER597" s="80"/>
      <c r="ES597" s="80"/>
      <c r="ET597" s="80"/>
      <c r="EU597" s="80"/>
      <c r="EV597" s="80"/>
      <c r="EW597" s="80"/>
      <c r="EX597" s="80"/>
      <c r="EY597" s="80"/>
      <c r="EZ597" s="80"/>
      <c r="FA597" s="80"/>
      <c r="FB597" s="80"/>
      <c r="FC597" s="80"/>
      <c r="FD597" s="80"/>
      <c r="FE597" s="80"/>
      <c r="FF597" s="80"/>
      <c r="FG597" s="80"/>
      <c r="FH597" s="80"/>
    </row>
    <row r="598" spans="1:164">
      <c r="A598" s="11">
        <v>44609</v>
      </c>
      <c r="B598" s="64"/>
      <c r="C598" s="25" t="s">
        <v>177</v>
      </c>
      <c r="H598" s="3" t="e">
        <f>((F598)/(E598/100))</f>
        <v>#DIV/0!</v>
      </c>
      <c r="I598" s="4" t="e">
        <f>E598/F598</f>
        <v>#DIV/0!</v>
      </c>
      <c r="J598" s="4" t="e">
        <f>100/G598</f>
        <v>#DIV/0!</v>
      </c>
      <c r="N598" s="37" t="e">
        <f>M598/(K598/100)</f>
        <v>#DIV/0!</v>
      </c>
      <c r="O598" s="37" t="e">
        <f>N598/J598</f>
        <v>#DIV/0!</v>
      </c>
      <c r="P598" s="5" t="e">
        <f>M598/(L598/100)</f>
        <v>#DIV/0!</v>
      </c>
      <c r="Q598" s="5" t="e">
        <f>P598*I598</f>
        <v>#DIV/0!</v>
      </c>
      <c r="U598" s="15" t="e">
        <f>100-(T598-R598)/S598*100</f>
        <v>#DIV/0!</v>
      </c>
      <c r="X598" s="2">
        <v>11.61</v>
      </c>
      <c r="AB598" s="14" t="e">
        <f>((AE598-AC598)*(1000/AD598))*1000</f>
        <v>#DIV/0!</v>
      </c>
      <c r="AF598" s="7" t="e">
        <f>#REF!*0.8</f>
        <v>#REF!</v>
      </c>
      <c r="AH598" s="8" t="e">
        <f>((AG598)*(H598/100))</f>
        <v>#DIV/0!</v>
      </c>
      <c r="AI598" s="7" t="e">
        <f>AG598/AH598</f>
        <v>#DIV/0!</v>
      </c>
      <c r="AO598" s="20" t="s">
        <v>1298</v>
      </c>
      <c r="AP598" s="74">
        <v>0.156</v>
      </c>
      <c r="AQ598" s="74">
        <v>2E-3</v>
      </c>
      <c r="AR598" s="74">
        <v>4.0000000000000001E-3</v>
      </c>
      <c r="AS598" s="74">
        <v>2E-3</v>
      </c>
      <c r="AT598" s="74">
        <v>4.7E-2</v>
      </c>
      <c r="AU598" s="74">
        <v>3.0000000000000001E-3</v>
      </c>
      <c r="AV598" s="74">
        <v>3.6999999999999998E-2</v>
      </c>
      <c r="AW598" s="74">
        <v>2E-3</v>
      </c>
      <c r="AX598" s="74">
        <v>8.0000000000000002E-3</v>
      </c>
      <c r="AY598" s="74">
        <v>1E-3</v>
      </c>
      <c r="AZ598" s="74">
        <v>1.4E-2</v>
      </c>
      <c r="BA598" s="74">
        <v>2E-3</v>
      </c>
      <c r="BB598" s="74">
        <v>4.7E-2</v>
      </c>
      <c r="BC598" s="74">
        <v>2E-3</v>
      </c>
      <c r="BD598" s="74">
        <v>0.35899999999999999</v>
      </c>
      <c r="BE598" s="74">
        <v>8.0000000000000002E-3</v>
      </c>
      <c r="BF598" s="74" t="s">
        <v>121</v>
      </c>
      <c r="BG598" s="74">
        <v>7.0000000000000001E-3</v>
      </c>
      <c r="BH598" s="74" t="s">
        <v>121</v>
      </c>
      <c r="BI598" s="74">
        <v>2.6389999999999998</v>
      </c>
      <c r="BJ598" s="74" t="s">
        <v>121</v>
      </c>
      <c r="BK598" s="74">
        <v>3.0000000000000001E-3</v>
      </c>
      <c r="BL598" s="74" t="s">
        <v>121</v>
      </c>
      <c r="BM598" s="74">
        <v>2E-3</v>
      </c>
      <c r="BN598" s="74">
        <v>7.8E-2</v>
      </c>
      <c r="BO598" s="74">
        <v>7.0000000000000001E-3</v>
      </c>
      <c r="BP598" s="74">
        <v>59.814</v>
      </c>
      <c r="BQ598" s="74">
        <v>0.14899999999999999</v>
      </c>
      <c r="BR598" s="74">
        <v>2E-3</v>
      </c>
      <c r="BS598" s="74">
        <v>1E-3</v>
      </c>
      <c r="BT598" s="74">
        <v>15.949</v>
      </c>
      <c r="BU598" s="74">
        <v>0.14699999999999999</v>
      </c>
      <c r="BV598" s="74">
        <v>14.77</v>
      </c>
      <c r="BW598" s="74">
        <v>0.182</v>
      </c>
      <c r="BX598" s="74" t="s">
        <v>121</v>
      </c>
      <c r="BY598" s="74">
        <v>4.0000000000000001E-3</v>
      </c>
      <c r="BZ598" s="74">
        <v>5.8</v>
      </c>
      <c r="CA598" s="74">
        <v>6.7000000000000004E-2</v>
      </c>
      <c r="CB598" s="74" t="s">
        <v>121</v>
      </c>
      <c r="CC598" s="74">
        <v>18.053999999999998</v>
      </c>
      <c r="CD598" s="74">
        <v>2.8000000000000001E-2</v>
      </c>
      <c r="CE598" s="74">
        <v>5.0000000000000001E-3</v>
      </c>
      <c r="CF598" s="74" t="s">
        <v>121</v>
      </c>
      <c r="CG598" s="74">
        <v>2E-3</v>
      </c>
      <c r="CH598" s="74" t="s">
        <v>121</v>
      </c>
      <c r="CI598" s="74">
        <v>2E-3</v>
      </c>
      <c r="CJ598" s="74" t="s">
        <v>121</v>
      </c>
      <c r="CK598" s="74">
        <v>0.21299999999999999</v>
      </c>
      <c r="CL598" s="74" t="s">
        <v>121</v>
      </c>
      <c r="CM598" s="74">
        <v>2E-3</v>
      </c>
      <c r="CN598" s="74">
        <v>5.0000000000000001E-3</v>
      </c>
      <c r="CO598" s="74">
        <v>1E-3</v>
      </c>
      <c r="CP598" s="74">
        <v>1.2390000000000001</v>
      </c>
      <c r="CQ598" s="74">
        <v>5.1999999999999998E-2</v>
      </c>
      <c r="CR598" s="74" t="s">
        <v>121</v>
      </c>
      <c r="CS598" s="74">
        <v>2E-3</v>
      </c>
      <c r="CT598" s="74">
        <v>0.86599999999999999</v>
      </c>
      <c r="CU598" s="74">
        <v>0.30399999999999999</v>
      </c>
      <c r="CV598" s="74">
        <v>1.4999999999999999E-2</v>
      </c>
      <c r="CW598" s="74">
        <v>1E-3</v>
      </c>
      <c r="CX598" s="74">
        <v>7.1999999999999995E-2</v>
      </c>
      <c r="CY598" s="74">
        <v>8.9999999999999993E-3</v>
      </c>
      <c r="CZ598" s="74" t="s">
        <v>121</v>
      </c>
      <c r="DA598" s="74">
        <v>2E-3</v>
      </c>
      <c r="DB598" s="74">
        <v>4.0000000000000001E-3</v>
      </c>
      <c r="DC598" s="74">
        <v>2E-3</v>
      </c>
      <c r="DD598" s="74">
        <v>3.4000000000000002E-2</v>
      </c>
      <c r="DE598" s="74">
        <v>6.0000000000000001E-3</v>
      </c>
      <c r="DF598" s="74">
        <v>0.55000000000000004</v>
      </c>
      <c r="DG598" s="74">
        <v>6.0000000000000001E-3</v>
      </c>
      <c r="DH598" s="74">
        <v>5.0000000000000001E-3</v>
      </c>
      <c r="DI598" s="74">
        <v>1E-3</v>
      </c>
      <c r="DJ598" s="74">
        <v>8.8999999999999996E-2</v>
      </c>
      <c r="DK598" s="74">
        <v>1E-3</v>
      </c>
      <c r="DL598" s="61" t="str">
        <f t="shared" si="12"/>
        <v>UTV Haufen 2 18.02.2022</v>
      </c>
    </row>
    <row r="599" spans="1:164">
      <c r="A599" s="11">
        <v>44609</v>
      </c>
      <c r="B599" s="64"/>
      <c r="C599" s="25" t="s">
        <v>122</v>
      </c>
      <c r="D599" s="21">
        <v>30</v>
      </c>
      <c r="E599" s="2">
        <v>100</v>
      </c>
      <c r="F599" s="2">
        <v>70</v>
      </c>
      <c r="H599" s="3">
        <f>((F599)/(E599/100))</f>
        <v>70</v>
      </c>
      <c r="I599" s="4">
        <f>E599/F599</f>
        <v>1.4285714285714286</v>
      </c>
      <c r="J599" s="4" t="e">
        <f>100/G599</f>
        <v>#DIV/0!</v>
      </c>
      <c r="N599" s="37" t="e">
        <f>M599/(K599/100)</f>
        <v>#DIV/0!</v>
      </c>
      <c r="O599" s="37" t="e">
        <f>N599/J599</f>
        <v>#DIV/0!</v>
      </c>
      <c r="P599" s="5" t="e">
        <f>M599/(L599/100)</f>
        <v>#DIV/0!</v>
      </c>
      <c r="Q599" s="5" t="e">
        <f>P599*I599</f>
        <v>#DIV/0!</v>
      </c>
      <c r="U599" s="15" t="e">
        <f>100-(T599-R599)/S599*100</f>
        <v>#DIV/0!</v>
      </c>
      <c r="V599" s="21">
        <v>1</v>
      </c>
      <c r="X599" s="2">
        <v>11.14</v>
      </c>
      <c r="Y599" s="2">
        <v>5.16</v>
      </c>
      <c r="Z599" s="21">
        <v>947</v>
      </c>
      <c r="AB599" s="14" t="e">
        <f>((AE599-AC599)*(1000/AD599))*1000</f>
        <v>#DIV/0!</v>
      </c>
      <c r="AF599" s="7" t="e">
        <f>#REF!*0.8</f>
        <v>#REF!</v>
      </c>
      <c r="AG599" s="2">
        <v>143</v>
      </c>
      <c r="AH599" s="8">
        <f>((AG599)*(H599/100))</f>
        <v>100.1</v>
      </c>
      <c r="AI599" s="7">
        <f>AG599/AH599</f>
        <v>1.4285714285714286</v>
      </c>
      <c r="AJ599" s="6">
        <v>24.36</v>
      </c>
      <c r="AK599" s="2">
        <v>0.443</v>
      </c>
      <c r="AO599" s="20" t="s">
        <v>1299</v>
      </c>
      <c r="AP599" s="74">
        <v>0.222</v>
      </c>
      <c r="AQ599" s="74">
        <v>3.0000000000000001E-3</v>
      </c>
      <c r="AR599" s="74">
        <v>6.0000000000000001E-3</v>
      </c>
      <c r="AS599" s="74">
        <v>3.0000000000000001E-3</v>
      </c>
      <c r="AT599" s="74">
        <v>9.0999999999999998E-2</v>
      </c>
      <c r="AU599" s="74">
        <v>3.0000000000000001E-3</v>
      </c>
      <c r="AV599" s="74">
        <v>6.9000000000000006E-2</v>
      </c>
      <c r="AW599" s="74">
        <v>2E-3</v>
      </c>
      <c r="AX599" s="74">
        <v>1.2999999999999999E-2</v>
      </c>
      <c r="AY599" s="74">
        <v>1E-3</v>
      </c>
      <c r="AZ599" s="74">
        <v>1.4999999999999999E-2</v>
      </c>
      <c r="BA599" s="74">
        <v>2E-3</v>
      </c>
      <c r="BB599" s="74">
        <v>0.06</v>
      </c>
      <c r="BC599" s="74">
        <v>2E-3</v>
      </c>
      <c r="BD599" s="74">
        <v>0.372</v>
      </c>
      <c r="BE599" s="74">
        <v>8.9999999999999993E-3</v>
      </c>
      <c r="BF599" s="74" t="s">
        <v>121</v>
      </c>
      <c r="BG599" s="74">
        <v>0.01</v>
      </c>
      <c r="BH599" s="74" t="s">
        <v>121</v>
      </c>
      <c r="BI599" s="74">
        <v>3.4790000000000001</v>
      </c>
      <c r="BJ599" s="74" t="s">
        <v>121</v>
      </c>
      <c r="BK599" s="74">
        <v>4.0000000000000001E-3</v>
      </c>
      <c r="BL599" s="74" t="s">
        <v>121</v>
      </c>
      <c r="BM599" s="74">
        <v>2E-3</v>
      </c>
      <c r="BN599" s="74">
        <v>9.0999999999999998E-2</v>
      </c>
      <c r="BO599" s="74">
        <v>7.0000000000000001E-3</v>
      </c>
      <c r="BP599" s="74">
        <v>59.683999999999997</v>
      </c>
      <c r="BQ599" s="74">
        <v>0.155</v>
      </c>
      <c r="BR599" s="74">
        <v>3.0000000000000001E-3</v>
      </c>
      <c r="BS599" s="74">
        <v>1E-3</v>
      </c>
      <c r="BT599" s="74">
        <v>18.704000000000001</v>
      </c>
      <c r="BU599" s="74">
        <v>0.224</v>
      </c>
      <c r="BV599" s="74">
        <v>13.741</v>
      </c>
      <c r="BW599" s="74">
        <v>0.28299999999999997</v>
      </c>
      <c r="BX599" s="74" t="s">
        <v>121</v>
      </c>
      <c r="BY599" s="74">
        <v>5.0000000000000001E-3</v>
      </c>
      <c r="BZ599" s="74">
        <v>2.7269999999999999</v>
      </c>
      <c r="CA599" s="74">
        <v>5.3999999999999999E-2</v>
      </c>
      <c r="CB599" s="74" t="s">
        <v>121</v>
      </c>
      <c r="CC599" s="74">
        <v>29.117000000000001</v>
      </c>
      <c r="CD599" s="74">
        <v>2.9000000000000001E-2</v>
      </c>
      <c r="CE599" s="74">
        <v>5.0000000000000001E-3</v>
      </c>
      <c r="CF599" s="74">
        <v>3.0000000000000001E-3</v>
      </c>
      <c r="CG599" s="74">
        <v>1E-3</v>
      </c>
      <c r="CH599" s="74" t="s">
        <v>121</v>
      </c>
      <c r="CI599" s="74">
        <v>2E-3</v>
      </c>
      <c r="CJ599" s="74" t="s">
        <v>121</v>
      </c>
      <c r="CK599" s="74">
        <v>0.254</v>
      </c>
      <c r="CL599" s="74" t="s">
        <v>121</v>
      </c>
      <c r="CM599" s="74">
        <v>2E-3</v>
      </c>
      <c r="CN599" s="74">
        <v>5.0000000000000001E-3</v>
      </c>
      <c r="CO599" s="74">
        <v>1E-3</v>
      </c>
      <c r="CP599" s="74">
        <v>1.829</v>
      </c>
      <c r="CQ599" s="74">
        <v>7.0000000000000007E-2</v>
      </c>
      <c r="CR599" s="74" t="s">
        <v>121</v>
      </c>
      <c r="CS599" s="74">
        <v>2E-3</v>
      </c>
      <c r="CT599" s="74">
        <v>1.202</v>
      </c>
      <c r="CU599" s="74">
        <v>0.311</v>
      </c>
      <c r="CV599" s="74">
        <v>1.4E-2</v>
      </c>
      <c r="CW599" s="74">
        <v>1E-3</v>
      </c>
      <c r="CX599" s="74">
        <v>7.9000000000000001E-2</v>
      </c>
      <c r="CY599" s="74">
        <v>0.01</v>
      </c>
      <c r="CZ599" s="74" t="s">
        <v>121</v>
      </c>
      <c r="DA599" s="74">
        <v>2E-3</v>
      </c>
      <c r="DB599" s="74" t="s">
        <v>121</v>
      </c>
      <c r="DC599" s="74">
        <v>5.0000000000000001E-3</v>
      </c>
      <c r="DD599" s="74">
        <v>3.2000000000000001E-2</v>
      </c>
      <c r="DE599" s="74">
        <v>7.0000000000000001E-3</v>
      </c>
      <c r="DF599" s="74">
        <v>0.90100000000000002</v>
      </c>
      <c r="DG599" s="74">
        <v>0.01</v>
      </c>
      <c r="DH599" s="74">
        <v>5.0000000000000001E-3</v>
      </c>
      <c r="DI599" s="74">
        <v>1E-3</v>
      </c>
      <c r="DJ599" s="74">
        <v>9.5000000000000001E-2</v>
      </c>
      <c r="DK599" s="74">
        <v>1E-3</v>
      </c>
      <c r="DL599" s="61" t="str">
        <f t="shared" si="12"/>
        <v>UTV Haufen 4 18.02.2022</v>
      </c>
    </row>
    <row r="600" spans="1:164">
      <c r="A600" s="11">
        <v>44609</v>
      </c>
      <c r="B600" s="64" t="s">
        <v>120</v>
      </c>
      <c r="C600" s="25" t="s">
        <v>119</v>
      </c>
      <c r="D600" s="21">
        <v>31</v>
      </c>
      <c r="E600" s="2">
        <v>100</v>
      </c>
      <c r="F600" s="2">
        <v>69</v>
      </c>
      <c r="H600" s="3">
        <f>((F600)/(E600/100))</f>
        <v>69</v>
      </c>
      <c r="I600" s="4">
        <f>E600/F600</f>
        <v>1.4492753623188406</v>
      </c>
      <c r="J600" s="4" t="e">
        <f>100/G600</f>
        <v>#DIV/0!</v>
      </c>
      <c r="N600" s="37" t="e">
        <f>M600/(K600/100)</f>
        <v>#DIV/0!</v>
      </c>
      <c r="O600" s="37" t="e">
        <f>N600/J600</f>
        <v>#DIV/0!</v>
      </c>
      <c r="P600" s="5" t="e">
        <f>M600/(L600/100)</f>
        <v>#DIV/0!</v>
      </c>
      <c r="Q600" s="5" t="e">
        <f>P600*I600</f>
        <v>#DIV/0!</v>
      </c>
      <c r="U600" s="15" t="e">
        <f>100-(T600-R600)/S600*100</f>
        <v>#DIV/0!</v>
      </c>
      <c r="V600" s="21">
        <v>2.35</v>
      </c>
      <c r="X600" s="2">
        <v>11.94</v>
      </c>
      <c r="Y600" s="2">
        <v>13.06</v>
      </c>
      <c r="Z600" s="21">
        <v>3403</v>
      </c>
      <c r="AB600" s="14" t="e">
        <f>((AE600-AC600)*(1000/AD600))*1000</f>
        <v>#DIV/0!</v>
      </c>
      <c r="AF600" s="7" t="e">
        <f>#REF!*0.8</f>
        <v>#REF!</v>
      </c>
      <c r="AG600" s="2">
        <v>145</v>
      </c>
      <c r="AH600" s="8">
        <f>((AG600)*(H600/100))</f>
        <v>100.05</v>
      </c>
      <c r="AI600" s="7">
        <f>AG600/AH600</f>
        <v>1.4492753623188406</v>
      </c>
      <c r="AJ600" s="6">
        <v>32.619999999999997</v>
      </c>
      <c r="AK600" s="2">
        <v>0.505</v>
      </c>
      <c r="AO600" s="20" t="s">
        <v>1300</v>
      </c>
      <c r="DL600" s="61">
        <f t="shared" si="12"/>
        <v>0</v>
      </c>
      <c r="DM600" s="80">
        <v>2.1308305619460899E-2</v>
      </c>
      <c r="DN600" s="80" t="s">
        <v>1318</v>
      </c>
      <c r="DO600" s="80">
        <v>5.0308448003600903E-2</v>
      </c>
      <c r="DP600" s="80">
        <v>3.6153703800488701</v>
      </c>
      <c r="DQ600" s="80">
        <v>0.281979671019985</v>
      </c>
      <c r="DR600" s="80" t="s">
        <v>1318</v>
      </c>
      <c r="DS600" s="80" t="s">
        <v>1318</v>
      </c>
      <c r="DT600" s="80">
        <v>2.8231837364598399E-2</v>
      </c>
      <c r="DU600" s="80">
        <v>2.3866319370555401E-3</v>
      </c>
      <c r="DV600" s="80">
        <v>1.4986279781789799E-2</v>
      </c>
      <c r="DW600" s="80">
        <v>0.13989117864157999</v>
      </c>
      <c r="DX600" s="80" t="s">
        <v>1318</v>
      </c>
      <c r="DY600" s="80" t="s">
        <v>1322</v>
      </c>
      <c r="DZ600" s="80" t="s">
        <v>1318</v>
      </c>
      <c r="EA600" s="80">
        <v>5.6545965599432</v>
      </c>
      <c r="EB600" s="80">
        <v>99.331679507988099</v>
      </c>
      <c r="EC600" s="80"/>
      <c r="ED600" s="80"/>
      <c r="EE600" s="80"/>
      <c r="EF600" s="80"/>
      <c r="EG600" s="80"/>
      <c r="EH600" s="80"/>
      <c r="EI600" s="80"/>
      <c r="EJ600" s="80"/>
      <c r="EK600" s="80"/>
      <c r="EL600" s="80"/>
      <c r="EM600" s="80"/>
      <c r="EN600" s="80"/>
      <c r="EO600" s="80"/>
      <c r="EP600" s="80"/>
      <c r="EQ600" s="80"/>
      <c r="ER600" s="80"/>
      <c r="ES600" s="80"/>
      <c r="ET600" s="80"/>
      <c r="EU600" s="80"/>
      <c r="EV600" s="80"/>
      <c r="EW600" s="80"/>
      <c r="EX600" s="80"/>
      <c r="EY600" s="80"/>
      <c r="EZ600" s="80"/>
      <c r="FA600" s="80"/>
      <c r="FB600" s="80"/>
      <c r="FC600" s="80"/>
      <c r="FD600" s="80"/>
      <c r="FE600" s="80"/>
      <c r="FF600" s="80"/>
      <c r="FG600" s="80"/>
      <c r="FH600" s="80"/>
    </row>
    <row r="601" spans="1:164">
      <c r="A601" s="11">
        <v>44609</v>
      </c>
      <c r="B601" s="64" t="s">
        <v>372</v>
      </c>
      <c r="C601" s="25" t="s">
        <v>125</v>
      </c>
      <c r="D601" s="21">
        <v>30</v>
      </c>
      <c r="E601" s="2">
        <v>100</v>
      </c>
      <c r="F601" s="2">
        <v>70</v>
      </c>
      <c r="H601" s="3">
        <f>((F601)/(E601/100))</f>
        <v>70</v>
      </c>
      <c r="I601" s="4">
        <f>E601/F601</f>
        <v>1.4285714285714286</v>
      </c>
      <c r="J601" s="4" t="e">
        <f>100/G601</f>
        <v>#DIV/0!</v>
      </c>
      <c r="N601" s="37" t="e">
        <f>M601/(K601/100)</f>
        <v>#DIV/0!</v>
      </c>
      <c r="O601" s="37" t="e">
        <f>N601/J601</f>
        <v>#DIV/0!</v>
      </c>
      <c r="P601" s="5" t="e">
        <f>M601/(L601/100)</f>
        <v>#DIV/0!</v>
      </c>
      <c r="Q601" s="5" t="e">
        <f>P601*I601</f>
        <v>#DIV/0!</v>
      </c>
      <c r="U601" s="15" t="e">
        <f>100-(T601-R601)/S601*100</f>
        <v>#DIV/0!</v>
      </c>
      <c r="V601" s="21">
        <v>1.35</v>
      </c>
      <c r="X601" s="2">
        <v>12.38</v>
      </c>
      <c r="Y601" s="2">
        <v>9.56</v>
      </c>
      <c r="Z601" s="21">
        <v>1269</v>
      </c>
      <c r="AB601" s="14" t="e">
        <f>((AE601-AC601)*(1000/AD601))*1000</f>
        <v>#DIV/0!</v>
      </c>
      <c r="AF601" s="7" t="e">
        <f>#REF!*0.8</f>
        <v>#REF!</v>
      </c>
      <c r="AG601" s="2">
        <v>143</v>
      </c>
      <c r="AH601" s="8">
        <f>((AG601)*(H601/100))</f>
        <v>100.1</v>
      </c>
      <c r="AI601" s="7">
        <f>AG601/AH601</f>
        <v>1.4285714285714286</v>
      </c>
      <c r="AJ601" s="6">
        <v>57.95</v>
      </c>
      <c r="AK601" s="2">
        <v>0.58899999999999997</v>
      </c>
      <c r="AO601" s="20" t="s">
        <v>1301</v>
      </c>
      <c r="DL601" s="61">
        <f t="shared" si="12"/>
        <v>0</v>
      </c>
    </row>
    <row r="602" spans="1:164">
      <c r="A602" s="11">
        <v>44610</v>
      </c>
      <c r="B602" s="64" t="s">
        <v>1304</v>
      </c>
      <c r="C602" s="25" t="s">
        <v>177</v>
      </c>
      <c r="H602" s="3" t="e">
        <f>((F602)/(E602/100))</f>
        <v>#DIV/0!</v>
      </c>
      <c r="I602" s="4" t="e">
        <f>E602/F602</f>
        <v>#DIV/0!</v>
      </c>
      <c r="J602" s="4" t="e">
        <f>100/G602</f>
        <v>#DIV/0!</v>
      </c>
      <c r="N602" s="37" t="e">
        <f>M602/(K602/100)</f>
        <v>#DIV/0!</v>
      </c>
      <c r="O602" s="37" t="e">
        <f>N602/J602</f>
        <v>#DIV/0!</v>
      </c>
      <c r="P602" s="5" t="e">
        <f>M602/(L602/100)</f>
        <v>#DIV/0!</v>
      </c>
      <c r="Q602" s="5" t="e">
        <f>P602*I602</f>
        <v>#DIV/0!</v>
      </c>
      <c r="U602" s="15" t="e">
        <f>100-(T602-R602)/S602*100</f>
        <v>#DIV/0!</v>
      </c>
      <c r="X602" s="2">
        <v>11.69</v>
      </c>
      <c r="AB602" s="14" t="e">
        <f>((AE602-AC602)*(1000/AD602))*1000</f>
        <v>#DIV/0!</v>
      </c>
      <c r="AF602" s="7" t="e">
        <f>#REF!*0.8</f>
        <v>#REF!</v>
      </c>
      <c r="AH602" s="8" t="e">
        <f>((AG602)*(H602/100))</f>
        <v>#DIV/0!</v>
      </c>
      <c r="AI602" s="7" t="e">
        <f>AG602/AH602</f>
        <v>#DIV/0!</v>
      </c>
      <c r="AO602" s="20" t="s">
        <v>1302</v>
      </c>
      <c r="AP602" s="75">
        <v>4.7E-2</v>
      </c>
      <c r="AQ602" s="75">
        <v>1E-3</v>
      </c>
      <c r="AR602" s="75">
        <v>0.02</v>
      </c>
      <c r="AS602" s="75">
        <v>3.0000000000000001E-3</v>
      </c>
      <c r="AT602" s="75">
        <v>1.4999999999999999E-2</v>
      </c>
      <c r="AU602" s="75">
        <v>2E-3</v>
      </c>
      <c r="AV602" s="75">
        <v>3.4000000000000002E-2</v>
      </c>
      <c r="AW602" s="75">
        <v>2E-3</v>
      </c>
      <c r="AX602" s="75" t="s">
        <v>121</v>
      </c>
      <c r="AY602" s="75">
        <v>2E-3</v>
      </c>
      <c r="AZ602" s="75">
        <v>3.3000000000000002E-2</v>
      </c>
      <c r="BA602" s="75">
        <v>2E-3</v>
      </c>
      <c r="BB602" s="75">
        <v>0.16500000000000001</v>
      </c>
      <c r="BC602" s="75">
        <v>3.0000000000000001E-3</v>
      </c>
      <c r="BD602" s="75">
        <v>3.3260000000000001</v>
      </c>
      <c r="BE602" s="75">
        <v>2.5999999999999999E-2</v>
      </c>
      <c r="BF602" s="75" t="s">
        <v>121</v>
      </c>
      <c r="BG602" s="75">
        <v>4.0000000000000001E-3</v>
      </c>
      <c r="BH602" s="75">
        <v>1.7549999999999999</v>
      </c>
      <c r="BI602" s="75">
        <v>0.69399999999999995</v>
      </c>
      <c r="BJ602" s="75" t="s">
        <v>121</v>
      </c>
      <c r="BK602" s="75">
        <v>2E-3</v>
      </c>
      <c r="BL602" s="75" t="s">
        <v>121</v>
      </c>
      <c r="BM602" s="75">
        <v>2E-3</v>
      </c>
      <c r="BN602" s="75">
        <v>0.153</v>
      </c>
      <c r="BO602" s="75">
        <v>7.0000000000000001E-3</v>
      </c>
      <c r="BP602" s="75">
        <v>70.096000000000004</v>
      </c>
      <c r="BQ602" s="75">
        <v>0.113</v>
      </c>
      <c r="BR602" s="75" t="s">
        <v>121</v>
      </c>
      <c r="BS602" s="75">
        <v>2E-3</v>
      </c>
      <c r="BT602" s="75">
        <v>14.124000000000001</v>
      </c>
      <c r="BU602" s="75">
        <v>0.13400000000000001</v>
      </c>
      <c r="BV602" s="75">
        <v>0.93799999999999994</v>
      </c>
      <c r="BW602" s="75">
        <v>2.1000000000000001E-2</v>
      </c>
      <c r="BX602" s="75" t="s">
        <v>121</v>
      </c>
      <c r="BY602" s="75">
        <v>8.9999999999999993E-3</v>
      </c>
      <c r="BZ602" s="75">
        <v>0.47</v>
      </c>
      <c r="CA602" s="75">
        <v>2.4E-2</v>
      </c>
      <c r="CB602" s="75" t="s">
        <v>121</v>
      </c>
      <c r="CC602" s="75">
        <v>11.353999999999999</v>
      </c>
      <c r="CD602" s="75">
        <v>0.10299999999999999</v>
      </c>
      <c r="CE602" s="75">
        <v>6.0000000000000001E-3</v>
      </c>
      <c r="CF602" s="75" t="s">
        <v>121</v>
      </c>
      <c r="CG602" s="75">
        <v>2E-3</v>
      </c>
      <c r="CH602" s="75">
        <v>2E-3</v>
      </c>
      <c r="CI602" s="75">
        <v>1E-3</v>
      </c>
      <c r="CJ602" s="75">
        <v>0.67600000000000005</v>
      </c>
      <c r="CK602" s="75">
        <v>6.9000000000000006E-2</v>
      </c>
      <c r="CL602" s="75" t="s">
        <v>121</v>
      </c>
      <c r="CM602" s="75">
        <v>2E-3</v>
      </c>
      <c r="CN602" s="75">
        <v>2E-3</v>
      </c>
      <c r="CO602" s="75">
        <v>1E-3</v>
      </c>
      <c r="CP602" s="75">
        <v>1.5009999999999999</v>
      </c>
      <c r="CQ602" s="75">
        <v>3.5000000000000003E-2</v>
      </c>
      <c r="CR602" s="75" t="s">
        <v>121</v>
      </c>
      <c r="CS602" s="75">
        <v>2E-3</v>
      </c>
      <c r="CT602" s="75">
        <v>5.4640000000000004</v>
      </c>
      <c r="CU602" s="75">
        <v>0.25</v>
      </c>
      <c r="CV602" s="75">
        <v>3.3000000000000002E-2</v>
      </c>
      <c r="CW602" s="75">
        <v>1E-3</v>
      </c>
      <c r="CX602" s="75">
        <v>0.53500000000000003</v>
      </c>
      <c r="CY602" s="75">
        <v>1.4999999999999999E-2</v>
      </c>
      <c r="CZ602" s="75" t="s">
        <v>121</v>
      </c>
      <c r="DA602" s="75">
        <v>2E-3</v>
      </c>
      <c r="DB602" s="75">
        <v>4.2999999999999997E-2</v>
      </c>
      <c r="DC602" s="75">
        <v>5.0000000000000001E-3</v>
      </c>
      <c r="DD602" s="75" t="s">
        <v>121</v>
      </c>
      <c r="DE602" s="75">
        <v>7.0000000000000001E-3</v>
      </c>
      <c r="DF602" s="75">
        <v>0.42899999999999999</v>
      </c>
      <c r="DG602" s="75">
        <v>5.0000000000000001E-3</v>
      </c>
      <c r="DH602" s="75">
        <v>2.1000000000000001E-2</v>
      </c>
      <c r="DI602" s="75">
        <v>1E-3</v>
      </c>
      <c r="DJ602" s="75">
        <v>7.0000000000000001E-3</v>
      </c>
      <c r="DK602" s="75">
        <v>1E-3</v>
      </c>
      <c r="DL602" s="61" t="str">
        <f t="shared" si="12"/>
        <v>DK III 2600 18.02.2022</v>
      </c>
      <c r="DM602" s="106">
        <v>-3.7420176505415501E-2</v>
      </c>
      <c r="DN602" s="106">
        <v>-1.9253488761579199E-4</v>
      </c>
      <c r="DO602" s="106">
        <v>8.21644506036463E-2</v>
      </c>
      <c r="DP602" s="106">
        <v>0.46230558279277301</v>
      </c>
      <c r="DQ602" s="106">
        <v>-1.59262038741089E-2</v>
      </c>
      <c r="DR602" s="106">
        <v>3.7211686105114099E-2</v>
      </c>
      <c r="DS602" s="106">
        <v>-0.55336698560404995</v>
      </c>
      <c r="DT602" s="106">
        <v>-0.15166442423542001</v>
      </c>
      <c r="DU602" s="106">
        <v>-3.3305151386826999E-3</v>
      </c>
      <c r="DV602" s="106">
        <v>-1.9202294323415799E-2</v>
      </c>
      <c r="DW602" s="106">
        <v>4.5392505869039798E-2</v>
      </c>
      <c r="DX602" s="106">
        <v>-0.53570392914708997</v>
      </c>
      <c r="DY602" s="106">
        <v>235.00893546165901</v>
      </c>
      <c r="DZ602" s="106">
        <v>-1.20994249945374</v>
      </c>
      <c r="EA602" s="106">
        <v>-1.6593650249368801</v>
      </c>
      <c r="EB602" s="106">
        <v>99.6577196942293</v>
      </c>
      <c r="EC602" s="80"/>
      <c r="ED602" s="80"/>
      <c r="EE602" s="80"/>
      <c r="EF602" s="80"/>
      <c r="EG602" s="80"/>
      <c r="EH602" s="80"/>
      <c r="EI602" s="80"/>
      <c r="EJ602" s="80"/>
      <c r="EK602" s="80"/>
      <c r="EL602" s="80"/>
      <c r="EM602" s="80"/>
      <c r="EN602" s="80"/>
      <c r="EO602" s="80"/>
      <c r="EP602" s="80"/>
      <c r="EQ602" s="80"/>
      <c r="ER602" s="80"/>
      <c r="ES602" s="80"/>
      <c r="ET602" s="80"/>
      <c r="EU602" s="80"/>
      <c r="EV602" s="80"/>
      <c r="EW602" s="80"/>
      <c r="EX602" s="80"/>
      <c r="EY602" s="80"/>
      <c r="EZ602" s="80"/>
      <c r="FA602" s="80"/>
      <c r="FB602" s="80"/>
      <c r="FC602" s="80"/>
      <c r="FD602" s="80"/>
      <c r="FE602" s="80"/>
      <c r="FF602" s="80"/>
      <c r="FG602" s="80"/>
      <c r="FH602" s="80"/>
    </row>
    <row r="603" spans="1:164">
      <c r="A603" s="11">
        <v>44610</v>
      </c>
      <c r="B603" s="64" t="s">
        <v>1305</v>
      </c>
      <c r="C603" s="25" t="s">
        <v>177</v>
      </c>
      <c r="H603" s="3" t="e">
        <f>((F603)/(E603/100))</f>
        <v>#DIV/0!</v>
      </c>
      <c r="I603" s="4" t="e">
        <f>E603/F603</f>
        <v>#DIV/0!</v>
      </c>
      <c r="J603" s="4" t="e">
        <f>100/G603</f>
        <v>#DIV/0!</v>
      </c>
      <c r="N603" s="37" t="e">
        <f>M603/(K603/100)</f>
        <v>#DIV/0!</v>
      </c>
      <c r="O603" s="37" t="e">
        <f>N603/J603</f>
        <v>#DIV/0!</v>
      </c>
      <c r="P603" s="5" t="e">
        <f>M603/(L603/100)</f>
        <v>#DIV/0!</v>
      </c>
      <c r="Q603" s="5" t="e">
        <f>P603*I603</f>
        <v>#DIV/0!</v>
      </c>
      <c r="U603" s="15" t="e">
        <f>100-(T603-R603)/S603*100</f>
        <v>#DIV/0!</v>
      </c>
      <c r="X603" s="2">
        <v>12.02</v>
      </c>
      <c r="AB603" s="14" t="e">
        <f>((AE603-AC603)*(1000/AD603))*1000</f>
        <v>#DIV/0!</v>
      </c>
      <c r="AF603" s="7" t="e">
        <f>#REF!*0.8</f>
        <v>#REF!</v>
      </c>
      <c r="AH603" s="8" t="e">
        <f>((AG603)*(H603/100))</f>
        <v>#DIV/0!</v>
      </c>
      <c r="AI603" s="7" t="e">
        <f>AG603/AH603</f>
        <v>#DIV/0!</v>
      </c>
      <c r="AO603" s="20" t="s">
        <v>1303</v>
      </c>
      <c r="AP603" s="76" t="s">
        <v>121</v>
      </c>
      <c r="AQ603" s="76">
        <v>2E-3</v>
      </c>
      <c r="AR603" s="76" t="s">
        <v>121</v>
      </c>
      <c r="AS603" s="76">
        <v>3.0000000000000001E-3</v>
      </c>
      <c r="AT603" s="76" t="s">
        <v>121</v>
      </c>
      <c r="AU603" s="76">
        <v>2E-3</v>
      </c>
      <c r="AV603" s="76" t="s">
        <v>121</v>
      </c>
      <c r="AW603" s="76">
        <v>2E-3</v>
      </c>
      <c r="AX603" s="76" t="s">
        <v>121</v>
      </c>
      <c r="AY603" s="76">
        <v>2E-3</v>
      </c>
      <c r="AZ603" s="76">
        <v>0.65</v>
      </c>
      <c r="BA603" s="76">
        <v>5.0000000000000001E-3</v>
      </c>
      <c r="BB603" s="76">
        <v>1.4999999999999999E-2</v>
      </c>
      <c r="BC603" s="76">
        <v>1E-3</v>
      </c>
      <c r="BD603" s="76">
        <v>1.9350000000000001</v>
      </c>
      <c r="BE603" s="76">
        <v>1.6E-2</v>
      </c>
      <c r="BF603" s="76" t="s">
        <v>121</v>
      </c>
      <c r="BG603" s="76">
        <v>2E-3</v>
      </c>
      <c r="BH603" s="76">
        <v>1.732</v>
      </c>
      <c r="BI603" s="76">
        <v>0.33</v>
      </c>
      <c r="BJ603" s="76" t="s">
        <v>121</v>
      </c>
      <c r="BK603" s="76">
        <v>2E-3</v>
      </c>
      <c r="BL603" s="76" t="s">
        <v>121</v>
      </c>
      <c r="BM603" s="76">
        <v>2E-3</v>
      </c>
      <c r="BN603" s="76" t="s">
        <v>121</v>
      </c>
      <c r="BO603" s="76">
        <v>0.01</v>
      </c>
      <c r="BP603" s="76">
        <v>77.635999999999996</v>
      </c>
      <c r="BQ603" s="76">
        <v>0.08</v>
      </c>
      <c r="BR603" s="76" t="s">
        <v>121</v>
      </c>
      <c r="BS603" s="76">
        <v>2E-3</v>
      </c>
      <c r="BT603" s="76">
        <v>0.53</v>
      </c>
      <c r="BU603" s="76">
        <v>2.3E-2</v>
      </c>
      <c r="BV603" s="76">
        <v>0.11700000000000001</v>
      </c>
      <c r="BW603" s="76">
        <v>7.0000000000000001E-3</v>
      </c>
      <c r="BX603" s="76" t="s">
        <v>121</v>
      </c>
      <c r="BY603" s="76">
        <v>7.0000000000000001E-3</v>
      </c>
      <c r="BZ603" s="76">
        <v>0.107</v>
      </c>
      <c r="CA603" s="76">
        <v>1.2E-2</v>
      </c>
      <c r="CB603" s="76" t="s">
        <v>121</v>
      </c>
      <c r="CC603" s="76">
        <v>2.5</v>
      </c>
      <c r="CD603" s="76" t="s">
        <v>121</v>
      </c>
      <c r="CE603" s="76">
        <v>8.9999999999999993E-3</v>
      </c>
      <c r="CF603" s="76" t="s">
        <v>121</v>
      </c>
      <c r="CG603" s="76">
        <v>2E-3</v>
      </c>
      <c r="CH603" s="76" t="s">
        <v>121</v>
      </c>
      <c r="CI603" s="76">
        <v>2E-3</v>
      </c>
      <c r="CJ603" s="76">
        <v>6.7000000000000004E-2</v>
      </c>
      <c r="CK603" s="76">
        <v>3.3000000000000002E-2</v>
      </c>
      <c r="CL603" s="76" t="s">
        <v>121</v>
      </c>
      <c r="CM603" s="76">
        <v>2E-3</v>
      </c>
      <c r="CN603" s="76" t="s">
        <v>121</v>
      </c>
      <c r="CO603" s="76">
        <v>2E-3</v>
      </c>
      <c r="CP603" s="76">
        <v>0.91900000000000004</v>
      </c>
      <c r="CQ603" s="76">
        <v>2.3E-2</v>
      </c>
      <c r="CR603" s="76" t="s">
        <v>121</v>
      </c>
      <c r="CS603" s="76">
        <v>2E-3</v>
      </c>
      <c r="CT603" s="76">
        <v>16.102</v>
      </c>
      <c r="CU603" s="76">
        <v>0.28999999999999998</v>
      </c>
      <c r="CV603" s="76">
        <v>3.0000000000000001E-3</v>
      </c>
      <c r="CW603" s="76">
        <v>1E-3</v>
      </c>
      <c r="CX603" s="76">
        <v>0.113</v>
      </c>
      <c r="CY603" s="76">
        <v>5.0000000000000001E-3</v>
      </c>
      <c r="CZ603" s="76" t="s">
        <v>121</v>
      </c>
      <c r="DA603" s="76">
        <v>2E-3</v>
      </c>
      <c r="DB603" s="76">
        <v>6.0000000000000001E-3</v>
      </c>
      <c r="DC603" s="76">
        <v>2E-3</v>
      </c>
      <c r="DD603" s="76" t="s">
        <v>121</v>
      </c>
      <c r="DE603" s="76">
        <v>3.0000000000000001E-3</v>
      </c>
      <c r="DF603" s="76">
        <v>2.7E-2</v>
      </c>
      <c r="DG603" s="76">
        <v>1E-3</v>
      </c>
      <c r="DH603" s="76">
        <v>3.1E-2</v>
      </c>
      <c r="DI603" s="76">
        <v>1E-3</v>
      </c>
      <c r="DJ603" s="76" t="s">
        <v>121</v>
      </c>
      <c r="DK603" s="76">
        <v>2E-3</v>
      </c>
      <c r="DL603" s="61" t="str">
        <f t="shared" si="12"/>
        <v xml:space="preserve">ENE 1932 </v>
      </c>
    </row>
    <row r="604" spans="1:164">
      <c r="A604" s="11">
        <v>44610</v>
      </c>
      <c r="B604" s="64">
        <v>44609</v>
      </c>
      <c r="C604" s="25" t="s">
        <v>1220</v>
      </c>
      <c r="H604" s="3" t="e">
        <f>((F604)/(E604/100))</f>
        <v>#DIV/0!</v>
      </c>
      <c r="I604" s="4" t="e">
        <f>E604/F604</f>
        <v>#DIV/0!</v>
      </c>
      <c r="J604" s="4" t="e">
        <f>100/G604</f>
        <v>#DIV/0!</v>
      </c>
      <c r="N604" s="37" t="e">
        <f>M604/(K604/100)</f>
        <v>#DIV/0!</v>
      </c>
      <c r="O604" s="37" t="e">
        <f>N604/J604</f>
        <v>#DIV/0!</v>
      </c>
      <c r="P604" s="5" t="e">
        <f>M604/(L604/100)</f>
        <v>#DIV/0!</v>
      </c>
      <c r="Q604" s="5" t="e">
        <f>P604*I604</f>
        <v>#DIV/0!</v>
      </c>
      <c r="U604" s="15" t="e">
        <f>100-(T604-R604)/S604*100</f>
        <v>#DIV/0!</v>
      </c>
      <c r="V604" s="21">
        <v>8.1359999999999992</v>
      </c>
      <c r="X604" s="2">
        <v>11.42</v>
      </c>
      <c r="Y604" s="2">
        <v>20.2</v>
      </c>
      <c r="Z604" s="21">
        <v>2332</v>
      </c>
      <c r="AB604" s="14">
        <f>((AE604-AC604)*(1000/AD604))*1000</f>
        <v>16468.174084704606</v>
      </c>
      <c r="AC604" s="21">
        <v>87.084999999999994</v>
      </c>
      <c r="AD604" s="21">
        <v>153.994</v>
      </c>
      <c r="AE604" s="21">
        <v>89.620999999999995</v>
      </c>
      <c r="AF604" s="7" t="e">
        <f>#REF!*0.8</f>
        <v>#REF!</v>
      </c>
      <c r="AG604" s="2">
        <v>100</v>
      </c>
      <c r="AH604" s="8" t="e">
        <f>((AG604)*(H604/100))</f>
        <v>#DIV/0!</v>
      </c>
      <c r="AI604" s="7" t="e">
        <f>AG604/AH604</f>
        <v>#DIV/0!</v>
      </c>
      <c r="AK604" s="2">
        <v>3.6150000000000002</v>
      </c>
      <c r="AP604" s="77">
        <v>2.3E-2</v>
      </c>
      <c r="AQ604" s="77">
        <v>1E-3</v>
      </c>
      <c r="AR604" s="77" t="s">
        <v>121</v>
      </c>
      <c r="AS604" s="77">
        <v>4.0000000000000001E-3</v>
      </c>
      <c r="AT604" s="77">
        <v>5.0000000000000001E-3</v>
      </c>
      <c r="AU604" s="77">
        <v>2E-3</v>
      </c>
      <c r="AV604" s="77">
        <v>1.2999999999999999E-2</v>
      </c>
      <c r="AW604" s="77">
        <v>2E-3</v>
      </c>
      <c r="AX604" s="77" t="s">
        <v>121</v>
      </c>
      <c r="AY604" s="77">
        <v>2E-3</v>
      </c>
      <c r="AZ604" s="77">
        <v>1.9E-2</v>
      </c>
      <c r="BA604" s="77">
        <v>3.0000000000000001E-3</v>
      </c>
      <c r="BB604" s="77">
        <v>6.0999999999999999E-2</v>
      </c>
      <c r="BC604" s="77">
        <v>2E-3</v>
      </c>
      <c r="BD604" s="77">
        <v>0.747</v>
      </c>
      <c r="BE604" s="77">
        <v>1.4E-2</v>
      </c>
      <c r="BF604" s="77" t="s">
        <v>121</v>
      </c>
      <c r="BG604" s="77">
        <v>7.0000000000000001E-3</v>
      </c>
      <c r="BH604" s="77">
        <v>5.5209999999999999</v>
      </c>
      <c r="BI604" s="77">
        <v>2.3210000000000002</v>
      </c>
      <c r="BJ604" s="77" t="s">
        <v>121</v>
      </c>
      <c r="BK604" s="77">
        <v>2E-3</v>
      </c>
      <c r="BL604" s="77" t="s">
        <v>121</v>
      </c>
      <c r="BM604" s="77">
        <v>2E-3</v>
      </c>
      <c r="BN604" s="77">
        <v>8.4000000000000005E-2</v>
      </c>
      <c r="BO604" s="77">
        <v>8.0000000000000002E-3</v>
      </c>
      <c r="BP604" s="77">
        <v>43.05</v>
      </c>
      <c r="BQ604" s="77">
        <v>0.21299999999999999</v>
      </c>
      <c r="BR604" s="77" t="s">
        <v>121</v>
      </c>
      <c r="BS604" s="77">
        <v>2E-3</v>
      </c>
      <c r="BT604" s="77">
        <v>33.137</v>
      </c>
      <c r="BU604" s="77">
        <v>0.35399999999999998</v>
      </c>
      <c r="BV604" s="77">
        <v>6.1520000000000001</v>
      </c>
      <c r="BW604" s="77">
        <v>9.2999999999999999E-2</v>
      </c>
      <c r="BX604" s="77" t="s">
        <v>121</v>
      </c>
      <c r="BY604" s="77">
        <v>5.0000000000000001E-3</v>
      </c>
      <c r="BZ604" s="77">
        <v>0.65800000000000003</v>
      </c>
      <c r="CA604" s="77">
        <v>3.1E-2</v>
      </c>
      <c r="CB604" s="77" t="s">
        <v>121</v>
      </c>
      <c r="CC604" s="77">
        <v>19.547999999999998</v>
      </c>
      <c r="CD604" s="77">
        <v>3.5999999999999997E-2</v>
      </c>
      <c r="CE604" s="77">
        <v>5.0000000000000001E-3</v>
      </c>
      <c r="CF604" s="77" t="s">
        <v>121</v>
      </c>
      <c r="CG604" s="77">
        <v>2E-3</v>
      </c>
      <c r="CH604" s="77">
        <v>2E-3</v>
      </c>
      <c r="CI604" s="77">
        <v>1E-3</v>
      </c>
      <c r="CJ604" s="77" t="s">
        <v>121</v>
      </c>
      <c r="CK604" s="77">
        <v>0.157</v>
      </c>
      <c r="CL604" s="77" t="s">
        <v>121</v>
      </c>
      <c r="CM604" s="77">
        <v>2E-3</v>
      </c>
      <c r="CN604" s="77">
        <v>4.0000000000000001E-3</v>
      </c>
      <c r="CO604" s="77">
        <v>1E-3</v>
      </c>
      <c r="CP604" s="77">
        <v>1.8109999999999999</v>
      </c>
      <c r="CQ604" s="77">
        <v>5.7000000000000002E-2</v>
      </c>
      <c r="CR604" s="77" t="s">
        <v>121</v>
      </c>
      <c r="CS604" s="77">
        <v>2E-3</v>
      </c>
      <c r="CT604" s="77">
        <v>7.7990000000000004</v>
      </c>
      <c r="CU604" s="77">
        <v>0.39500000000000002</v>
      </c>
      <c r="CV604" s="77">
        <v>5.8999999999999997E-2</v>
      </c>
      <c r="CW604" s="77">
        <v>1E-3</v>
      </c>
      <c r="CX604" s="77">
        <v>0.51900000000000002</v>
      </c>
      <c r="CY604" s="77">
        <v>0.02</v>
      </c>
      <c r="CZ604" s="77" t="s">
        <v>121</v>
      </c>
      <c r="DA604" s="77">
        <v>2E-3</v>
      </c>
      <c r="DB604" s="77">
        <v>1.0999999999999999E-2</v>
      </c>
      <c r="DC604" s="77">
        <v>5.0000000000000001E-3</v>
      </c>
      <c r="DD604" s="77" t="s">
        <v>121</v>
      </c>
      <c r="DE604" s="77">
        <v>8.0000000000000002E-3</v>
      </c>
      <c r="DF604" s="77">
        <v>9.9000000000000005E-2</v>
      </c>
      <c r="DG604" s="77">
        <v>3.0000000000000001E-3</v>
      </c>
      <c r="DH604" s="77">
        <v>2.4E-2</v>
      </c>
      <c r="DI604" s="77">
        <v>1E-3</v>
      </c>
      <c r="DJ604" s="77">
        <v>1.2999999999999999E-2</v>
      </c>
      <c r="DK604" s="77">
        <v>1E-3</v>
      </c>
      <c r="DL604" s="61" t="str">
        <f t="shared" si="12"/>
        <v xml:space="preserve">VNE 1991 </v>
      </c>
    </row>
    <row r="605" spans="1:164">
      <c r="A605" s="11">
        <v>44610</v>
      </c>
      <c r="B605" s="64" t="s">
        <v>1307</v>
      </c>
      <c r="C605" s="25" t="s">
        <v>1306</v>
      </c>
      <c r="H605" s="3" t="e">
        <f>((F605)/(E605/100))</f>
        <v>#DIV/0!</v>
      </c>
      <c r="I605" s="4" t="e">
        <f>E605/F605</f>
        <v>#DIV/0!</v>
      </c>
      <c r="J605" s="4" t="e">
        <f>100/G605</f>
        <v>#DIV/0!</v>
      </c>
      <c r="N605" s="37" t="e">
        <f>M605/(K605/100)</f>
        <v>#DIV/0!</v>
      </c>
      <c r="O605" s="37" t="e">
        <f>N605/J605</f>
        <v>#DIV/0!</v>
      </c>
      <c r="P605" s="5" t="e">
        <f>M605/(L605/100)</f>
        <v>#DIV/0!</v>
      </c>
      <c r="Q605" s="5" t="e">
        <f>P605*I605</f>
        <v>#DIV/0!</v>
      </c>
      <c r="R605" s="21">
        <v>54.555999999999997</v>
      </c>
      <c r="S605" s="21">
        <v>18.756</v>
      </c>
      <c r="T605" s="21">
        <v>71.790999999999997</v>
      </c>
      <c r="U605" s="15">
        <f>100-(T605-R605)/S605*100</f>
        <v>8.1094049904030783</v>
      </c>
      <c r="AB605" s="14" t="e">
        <f>((AE605-AC605)*(1000/AD605))*1000</f>
        <v>#DIV/0!</v>
      </c>
      <c r="AF605" s="7" t="e">
        <f>#REF!*0.8</f>
        <v>#REF!</v>
      </c>
      <c r="AH605" s="8" t="e">
        <f>((AG605)*(H605/100))</f>
        <v>#DIV/0!</v>
      </c>
      <c r="AI605" s="7" t="e">
        <f>AG605/AH605</f>
        <v>#DIV/0!</v>
      </c>
      <c r="AP605" s="82">
        <v>0.19400000000000001</v>
      </c>
      <c r="AQ605" s="82">
        <v>3.0000000000000001E-3</v>
      </c>
      <c r="AR605" s="82">
        <v>8.0000000000000002E-3</v>
      </c>
      <c r="AS605" s="82">
        <v>2E-3</v>
      </c>
      <c r="AT605" s="82">
        <v>5.8999999999999997E-2</v>
      </c>
      <c r="AU605" s="82">
        <v>3.0000000000000001E-3</v>
      </c>
      <c r="AV605" s="82">
        <v>0.05</v>
      </c>
      <c r="AW605" s="82">
        <v>2E-3</v>
      </c>
      <c r="AX605" s="82">
        <v>1.0999999999999999E-2</v>
      </c>
      <c r="AY605" s="82">
        <v>1E-3</v>
      </c>
      <c r="AZ605" s="82">
        <v>1.2999999999999999E-2</v>
      </c>
      <c r="BA605" s="82">
        <v>2E-3</v>
      </c>
      <c r="BB605" s="82">
        <v>4.8000000000000001E-2</v>
      </c>
      <c r="BC605" s="82">
        <v>2E-3</v>
      </c>
      <c r="BD605" s="82">
        <v>0.34300000000000003</v>
      </c>
      <c r="BE605" s="82">
        <v>8.0000000000000002E-3</v>
      </c>
      <c r="BF605" s="82" t="s">
        <v>121</v>
      </c>
      <c r="BG605" s="82">
        <v>1.0999999999999999E-2</v>
      </c>
      <c r="BH605" s="82" t="s">
        <v>121</v>
      </c>
      <c r="BI605" s="82">
        <v>2.94</v>
      </c>
      <c r="BJ605" s="82">
        <v>4.0000000000000001E-3</v>
      </c>
      <c r="BK605" s="82">
        <v>2E-3</v>
      </c>
      <c r="BL605" s="82" t="s">
        <v>121</v>
      </c>
      <c r="BM605" s="82">
        <v>2E-3</v>
      </c>
      <c r="BN605" s="82">
        <v>5.3999999999999999E-2</v>
      </c>
      <c r="BO605" s="82">
        <v>7.0000000000000001E-3</v>
      </c>
      <c r="BP605" s="82">
        <v>61.722999999999999</v>
      </c>
      <c r="BQ605" s="82">
        <v>0.14199999999999999</v>
      </c>
      <c r="BR605" s="82">
        <v>3.0000000000000001E-3</v>
      </c>
      <c r="BS605" s="82">
        <v>1E-3</v>
      </c>
      <c r="BT605" s="82">
        <v>11.91</v>
      </c>
      <c r="BU605" s="82">
        <v>0.128</v>
      </c>
      <c r="BV605" s="82">
        <v>17.873999999999999</v>
      </c>
      <c r="BW605" s="82">
        <v>0.26600000000000001</v>
      </c>
      <c r="BX605" s="82" t="s">
        <v>121</v>
      </c>
      <c r="BY605" s="82">
        <v>4.0000000000000001E-3</v>
      </c>
      <c r="BZ605" s="82">
        <v>4.6619999999999999</v>
      </c>
      <c r="CA605" s="82">
        <v>0.06</v>
      </c>
      <c r="CB605" s="82" t="s">
        <v>121</v>
      </c>
      <c r="CC605" s="82">
        <v>23.495999999999999</v>
      </c>
      <c r="CD605" s="82">
        <v>2.4E-2</v>
      </c>
      <c r="CE605" s="82">
        <v>4.0000000000000001E-3</v>
      </c>
      <c r="CF605" s="82">
        <v>3.0000000000000001E-3</v>
      </c>
      <c r="CG605" s="82">
        <v>1E-3</v>
      </c>
      <c r="CH605" s="82" t="s">
        <v>121</v>
      </c>
      <c r="CI605" s="82">
        <v>2E-3</v>
      </c>
      <c r="CJ605" s="82" t="s">
        <v>121</v>
      </c>
      <c r="CK605" s="82">
        <v>0.23</v>
      </c>
      <c r="CL605" s="82" t="s">
        <v>121</v>
      </c>
      <c r="CM605" s="82">
        <v>2E-3</v>
      </c>
      <c r="CN605" s="82">
        <v>6.0000000000000001E-3</v>
      </c>
      <c r="CO605" s="82">
        <v>1E-3</v>
      </c>
      <c r="CP605" s="82">
        <v>1.615</v>
      </c>
      <c r="CQ605" s="82">
        <v>6.3E-2</v>
      </c>
      <c r="CR605" s="82" t="s">
        <v>121</v>
      </c>
      <c r="CS605" s="82">
        <v>2E-3</v>
      </c>
      <c r="CT605" s="82" t="s">
        <v>121</v>
      </c>
      <c r="CU605" s="82">
        <v>0.47499999999999998</v>
      </c>
      <c r="CV605" s="82">
        <v>1.2E-2</v>
      </c>
      <c r="CW605" s="82">
        <v>1E-3</v>
      </c>
      <c r="CX605" s="82">
        <v>5.8000000000000003E-2</v>
      </c>
      <c r="CY605" s="82">
        <v>7.0000000000000001E-3</v>
      </c>
      <c r="CZ605" s="82" t="s">
        <v>121</v>
      </c>
      <c r="DA605" s="82">
        <v>2E-3</v>
      </c>
      <c r="DB605" s="82" t="s">
        <v>121</v>
      </c>
      <c r="DC605" s="82">
        <v>4.0000000000000001E-3</v>
      </c>
      <c r="DD605" s="82">
        <v>3.5000000000000003E-2</v>
      </c>
      <c r="DE605" s="82">
        <v>6.0000000000000001E-3</v>
      </c>
      <c r="DF605" s="82">
        <v>0.80600000000000005</v>
      </c>
      <c r="DG605" s="82">
        <v>8.0000000000000002E-3</v>
      </c>
      <c r="DH605" s="82">
        <v>4.0000000000000001E-3</v>
      </c>
      <c r="DI605" s="82">
        <v>1E-3</v>
      </c>
      <c r="DJ605" s="82">
        <v>9.9000000000000005E-2</v>
      </c>
      <c r="DK605" s="82">
        <v>1E-3</v>
      </c>
      <c r="DL605" s="61" t="str">
        <f t="shared" si="12"/>
        <v>UTV 18.02.2022</v>
      </c>
    </row>
    <row r="606" spans="1:164">
      <c r="A606" s="11">
        <v>44610</v>
      </c>
      <c r="B606" s="64" t="s">
        <v>372</v>
      </c>
      <c r="C606" s="25" t="s">
        <v>125</v>
      </c>
      <c r="D606" s="21">
        <v>32</v>
      </c>
      <c r="E606" s="2">
        <v>100</v>
      </c>
      <c r="F606" s="2">
        <v>68</v>
      </c>
      <c r="H606" s="3">
        <f>((F606)/(E606/100))</f>
        <v>68</v>
      </c>
      <c r="I606" s="4">
        <f>E606/F606</f>
        <v>1.4705882352941178</v>
      </c>
      <c r="J606" s="4" t="e">
        <f>100/G606</f>
        <v>#DIV/0!</v>
      </c>
      <c r="N606" s="37" t="e">
        <f>M606/(K606/100)</f>
        <v>#DIV/0!</v>
      </c>
      <c r="O606" s="37" t="e">
        <f>N606/J606</f>
        <v>#DIV/0!</v>
      </c>
      <c r="P606" s="5" t="e">
        <f>M606/(L606/100)</f>
        <v>#DIV/0!</v>
      </c>
      <c r="Q606" s="5" t="e">
        <f>P606*I606</f>
        <v>#DIV/0!</v>
      </c>
      <c r="U606" s="15" t="e">
        <f>100-(T606-R606)/S606*100</f>
        <v>#DIV/0!</v>
      </c>
      <c r="V606" s="21">
        <v>0.54800000000000004</v>
      </c>
      <c r="X606" s="2">
        <v>11.94</v>
      </c>
      <c r="Y606" s="2">
        <v>5.56</v>
      </c>
      <c r="Z606" s="21">
        <v>1556</v>
      </c>
      <c r="AB606" s="14" t="e">
        <f>((AE606-AC606)*(1000/AD606))*1000</f>
        <v>#DIV/0!</v>
      </c>
      <c r="AF606" s="7" t="e">
        <f>#REF!*0.8</f>
        <v>#REF!</v>
      </c>
      <c r="AG606" s="2">
        <v>147</v>
      </c>
      <c r="AH606" s="8">
        <f>((AG606)*(H606/100))</f>
        <v>99.960000000000008</v>
      </c>
      <c r="AI606" s="7">
        <f>AG606/AH606</f>
        <v>1.4705882352941175</v>
      </c>
      <c r="AJ606" s="6">
        <v>60.21</v>
      </c>
      <c r="AO606" s="20" t="s">
        <v>1308</v>
      </c>
      <c r="AP606" s="78">
        <v>4.4999999999999998E-2</v>
      </c>
      <c r="AQ606" s="78">
        <v>1E-3</v>
      </c>
      <c r="AR606" s="78">
        <v>4.3999999999999997E-2</v>
      </c>
      <c r="AS606" s="78">
        <v>3.0000000000000001E-3</v>
      </c>
      <c r="AT606" s="78">
        <v>1.0999999999999999E-2</v>
      </c>
      <c r="AU606" s="78">
        <v>2E-3</v>
      </c>
      <c r="AV606" s="78">
        <v>2.7E-2</v>
      </c>
      <c r="AW606" s="78">
        <v>2E-3</v>
      </c>
      <c r="AX606" s="78" t="s">
        <v>121</v>
      </c>
      <c r="AY606" s="78">
        <v>2E-3</v>
      </c>
      <c r="AZ606" s="78">
        <v>5.6000000000000001E-2</v>
      </c>
      <c r="BA606" s="78">
        <v>3.0000000000000001E-3</v>
      </c>
      <c r="BB606" s="78">
        <v>0.13400000000000001</v>
      </c>
      <c r="BC606" s="78">
        <v>3.0000000000000001E-3</v>
      </c>
      <c r="BD606" s="78">
        <v>5.0030000000000001</v>
      </c>
      <c r="BE606" s="78">
        <v>4.1000000000000002E-2</v>
      </c>
      <c r="BF606" s="78" t="s">
        <v>121</v>
      </c>
      <c r="BG606" s="78">
        <v>3.0000000000000001E-3</v>
      </c>
      <c r="BH606" s="78">
        <v>3.0019999999999998</v>
      </c>
      <c r="BI606" s="78">
        <v>0.82199999999999995</v>
      </c>
      <c r="BJ606" s="78" t="s">
        <v>121</v>
      </c>
      <c r="BK606" s="78">
        <v>2E-3</v>
      </c>
      <c r="BL606" s="78" t="s">
        <v>121</v>
      </c>
      <c r="BM606" s="78">
        <v>2E-3</v>
      </c>
      <c r="BN606" s="78">
        <v>2.726</v>
      </c>
      <c r="BO606" s="78">
        <v>3.7999999999999999E-2</v>
      </c>
      <c r="BP606" s="78">
        <v>64.399000000000001</v>
      </c>
      <c r="BQ606" s="78">
        <v>0.16200000000000001</v>
      </c>
      <c r="BR606" s="78">
        <v>2E-3</v>
      </c>
      <c r="BS606" s="78">
        <v>1E-3</v>
      </c>
      <c r="BT606" s="78">
        <v>11.882</v>
      </c>
      <c r="BU606" s="78">
        <v>0.127</v>
      </c>
      <c r="BV606" s="78">
        <v>0.65900000000000003</v>
      </c>
      <c r="BW606" s="78">
        <v>1.7999999999999999E-2</v>
      </c>
      <c r="BX606" s="78" t="s">
        <v>121</v>
      </c>
      <c r="BY606" s="78">
        <v>1.9E-2</v>
      </c>
      <c r="BZ606" s="78">
        <v>0.48699999999999999</v>
      </c>
      <c r="CA606" s="78">
        <v>2.5999999999999999E-2</v>
      </c>
      <c r="CB606" s="78" t="s">
        <v>121</v>
      </c>
      <c r="CC606" s="78">
        <v>8.4410000000000007</v>
      </c>
      <c r="CD606" s="78">
        <v>0.151</v>
      </c>
      <c r="CE606" s="78">
        <v>8.0000000000000002E-3</v>
      </c>
      <c r="CF606" s="78">
        <v>2E-3</v>
      </c>
      <c r="CG606" s="78">
        <v>1E-3</v>
      </c>
      <c r="CH606" s="78">
        <v>2E-3</v>
      </c>
      <c r="CI606" s="78">
        <v>1E-3</v>
      </c>
      <c r="CJ606" s="78">
        <v>2.0030000000000001</v>
      </c>
      <c r="CK606" s="78">
        <v>9.2999999999999999E-2</v>
      </c>
      <c r="CL606" s="78" t="s">
        <v>121</v>
      </c>
      <c r="CM606" s="78">
        <v>2E-3</v>
      </c>
      <c r="CN606" s="78">
        <v>2E-3</v>
      </c>
      <c r="CO606" s="78">
        <v>1E-3</v>
      </c>
      <c r="CP606" s="78">
        <v>1.8080000000000001</v>
      </c>
      <c r="CQ606" s="78">
        <v>3.7999999999999999E-2</v>
      </c>
      <c r="CR606" s="78" t="s">
        <v>121</v>
      </c>
      <c r="CS606" s="78">
        <v>2E-3</v>
      </c>
      <c r="CT606" s="78">
        <v>5.61</v>
      </c>
      <c r="CU606" s="78">
        <v>0.25700000000000001</v>
      </c>
      <c r="CV606" s="78">
        <v>5.2999999999999999E-2</v>
      </c>
      <c r="CW606" s="78">
        <v>1E-3</v>
      </c>
      <c r="CX606" s="78">
        <v>1.407</v>
      </c>
      <c r="CY606" s="78">
        <v>2.8000000000000001E-2</v>
      </c>
      <c r="CZ606" s="78" t="s">
        <v>121</v>
      </c>
      <c r="DA606" s="78">
        <v>2E-3</v>
      </c>
      <c r="DB606" s="78">
        <v>2.4E-2</v>
      </c>
      <c r="DC606" s="78">
        <v>0.01</v>
      </c>
      <c r="DD606" s="78" t="s">
        <v>121</v>
      </c>
      <c r="DE606" s="78">
        <v>8.9999999999999993E-3</v>
      </c>
      <c r="DF606" s="78">
        <v>0.435</v>
      </c>
      <c r="DG606" s="78">
        <v>6.0000000000000001E-3</v>
      </c>
      <c r="DH606" s="78">
        <v>1.4999999999999999E-2</v>
      </c>
      <c r="DI606" s="78">
        <v>1E-3</v>
      </c>
      <c r="DJ606" s="78">
        <v>4.0000000000000001E-3</v>
      </c>
      <c r="DK606" s="78">
        <v>1E-3</v>
      </c>
      <c r="DL606" s="61" t="str">
        <f t="shared" si="12"/>
        <v>DK II 18.02.2022</v>
      </c>
      <c r="DM606" s="106">
        <v>-1.19436706019776E-2</v>
      </c>
      <c r="DN606" s="106">
        <v>1.70762179520084E-2</v>
      </c>
      <c r="DO606" s="106">
        <v>2.20313635851246E-2</v>
      </c>
      <c r="DP606" s="106">
        <v>0.37507202415694202</v>
      </c>
      <c r="DQ606" s="106">
        <v>-7.5255786809753098E-3</v>
      </c>
      <c r="DR606" s="106">
        <v>1.83885606568485E-3</v>
      </c>
      <c r="DS606" s="106">
        <v>-0.24541641839893799</v>
      </c>
      <c r="DT606" s="106">
        <v>-5.4116318104725301E-2</v>
      </c>
      <c r="DU606" s="106">
        <v>-9.1470416468896604E-4</v>
      </c>
      <c r="DV606" s="106">
        <v>-1.2532677216744699E-2</v>
      </c>
      <c r="DW606" s="106">
        <v>-8.3115391112580497E-2</v>
      </c>
      <c r="DX606" s="106">
        <v>-0.18260759346229399</v>
      </c>
      <c r="DY606" s="106">
        <v>405.68017454472698</v>
      </c>
      <c r="DZ606" s="106">
        <v>-0.80710744970025305</v>
      </c>
      <c r="EA606" s="106">
        <v>-0.67551734546806597</v>
      </c>
      <c r="EB606" s="106">
        <v>98.2744132111048</v>
      </c>
      <c r="EC606" s="80"/>
      <c r="ED606" s="80"/>
      <c r="EE606" s="80"/>
      <c r="EF606" s="80"/>
      <c r="EG606" s="80"/>
      <c r="EH606" s="80"/>
      <c r="EI606" s="80"/>
      <c r="EJ606" s="80"/>
      <c r="EK606" s="80"/>
      <c r="EL606" s="80"/>
      <c r="EM606" s="80"/>
      <c r="EN606" s="80"/>
      <c r="EO606" s="80"/>
      <c r="EP606" s="80"/>
      <c r="EQ606" s="80"/>
      <c r="ER606" s="80"/>
      <c r="ES606" s="80"/>
      <c r="ET606" s="80"/>
      <c r="EU606" s="80"/>
      <c r="EV606" s="80"/>
      <c r="EW606" s="80"/>
      <c r="EX606" s="80"/>
      <c r="EY606" s="80"/>
      <c r="EZ606" s="80"/>
      <c r="FA606" s="80"/>
      <c r="FB606" s="80"/>
      <c r="FC606" s="80"/>
      <c r="FD606" s="80"/>
      <c r="FE606" s="80"/>
      <c r="FF606" s="80"/>
      <c r="FG606" s="80"/>
      <c r="FH606" s="80"/>
    </row>
    <row r="607" spans="1:164">
      <c r="A607" s="11">
        <v>44610</v>
      </c>
      <c r="B607" s="64" t="s">
        <v>717</v>
      </c>
      <c r="C607" s="25" t="s">
        <v>1309</v>
      </c>
      <c r="H607" s="3" t="e">
        <f>((F607)/(E607/100))</f>
        <v>#DIV/0!</v>
      </c>
      <c r="I607" s="4" t="e">
        <f>E607/F607</f>
        <v>#DIV/0!</v>
      </c>
      <c r="J607" s="4" t="e">
        <f>100/G607</f>
        <v>#DIV/0!</v>
      </c>
      <c r="N607" s="37" t="e">
        <f>M607/(K607/100)</f>
        <v>#DIV/0!</v>
      </c>
      <c r="O607" s="37" t="e">
        <f>N607/J607</f>
        <v>#DIV/0!</v>
      </c>
      <c r="P607" s="5" t="e">
        <f>M607/(L607/100)</f>
        <v>#DIV/0!</v>
      </c>
      <c r="Q607" s="5" t="e">
        <f>P607*I607</f>
        <v>#DIV/0!</v>
      </c>
      <c r="U607" s="15" t="e">
        <f>100-(T607-R607)/S607*100</f>
        <v>#DIV/0!</v>
      </c>
      <c r="AB607" s="14" t="e">
        <f>((AE607-AC607)*(1000/AD607))*1000</f>
        <v>#DIV/0!</v>
      </c>
      <c r="AF607" s="7" t="e">
        <f>#REF!*0.8</f>
        <v>#REF!</v>
      </c>
      <c r="AH607" s="8" t="e">
        <f>((AG607)*(H607/100))</f>
        <v>#DIV/0!</v>
      </c>
      <c r="AI607" s="7" t="e">
        <f>AG607/AH607</f>
        <v>#DIV/0!</v>
      </c>
      <c r="AO607" s="24" t="s">
        <v>1309</v>
      </c>
      <c r="AP607" s="81">
        <v>0.23599999999999999</v>
      </c>
      <c r="AQ607" s="81">
        <v>3.0000000000000001E-3</v>
      </c>
      <c r="AR607" s="81">
        <v>6.2E-2</v>
      </c>
      <c r="AS607" s="81">
        <v>3.0000000000000001E-3</v>
      </c>
      <c r="AT607" s="81">
        <v>6.0000000000000001E-3</v>
      </c>
      <c r="AU607" s="81">
        <v>2E-3</v>
      </c>
      <c r="AV607" s="81">
        <v>3.2000000000000001E-2</v>
      </c>
      <c r="AW607" s="81">
        <v>2E-3</v>
      </c>
      <c r="AX607" s="81">
        <v>2E-3</v>
      </c>
      <c r="AY607" s="81">
        <v>1E-3</v>
      </c>
      <c r="AZ607" s="81">
        <v>8.5999999999999993E-2</v>
      </c>
      <c r="BA607" s="81">
        <v>3.0000000000000001E-3</v>
      </c>
      <c r="BB607" s="81">
        <v>0.17699999999999999</v>
      </c>
      <c r="BC607" s="81">
        <v>4.0000000000000001E-3</v>
      </c>
      <c r="BD607" s="81">
        <v>5.56</v>
      </c>
      <c r="BE607" s="81">
        <v>4.2000000000000003E-2</v>
      </c>
      <c r="BF607" s="81" t="s">
        <v>121</v>
      </c>
      <c r="BG607" s="81">
        <v>6.0000000000000001E-3</v>
      </c>
      <c r="BH607" s="81">
        <v>3.319</v>
      </c>
      <c r="BI607" s="81">
        <v>1.075</v>
      </c>
      <c r="BJ607" s="81">
        <v>0.01</v>
      </c>
      <c r="BK607" s="81">
        <v>3.0000000000000001E-3</v>
      </c>
      <c r="BL607" s="81" t="s">
        <v>121</v>
      </c>
      <c r="BM607" s="81">
        <v>2E-3</v>
      </c>
      <c r="BN607" s="81">
        <v>0.23100000000000001</v>
      </c>
      <c r="BO607" s="81">
        <v>8.9999999999999993E-3</v>
      </c>
      <c r="BP607" s="81">
        <v>62.156999999999996</v>
      </c>
      <c r="BQ607" s="81">
        <v>0.151</v>
      </c>
      <c r="BR607" s="81" t="s">
        <v>121</v>
      </c>
      <c r="BS607" s="81">
        <v>2E-3</v>
      </c>
      <c r="BT607" s="81">
        <v>13.917</v>
      </c>
      <c r="BU607" s="81">
        <v>0.14499999999999999</v>
      </c>
      <c r="BV607" s="81">
        <v>1.6830000000000001</v>
      </c>
      <c r="BW607" s="81">
        <v>0.03</v>
      </c>
      <c r="BX607" s="81" t="s">
        <v>121</v>
      </c>
      <c r="BY607" s="81">
        <v>1.4999999999999999E-2</v>
      </c>
      <c r="BZ607" s="81">
        <v>1.054</v>
      </c>
      <c r="CA607" s="81">
        <v>3.5000000000000003E-2</v>
      </c>
      <c r="CB607" s="81" t="s">
        <v>121</v>
      </c>
      <c r="CC607" s="81">
        <v>12.339</v>
      </c>
      <c r="CD607" s="81">
        <v>0.22600000000000001</v>
      </c>
      <c r="CE607" s="81">
        <v>8.0000000000000002E-3</v>
      </c>
      <c r="CF607" s="81">
        <v>4.0000000000000001E-3</v>
      </c>
      <c r="CG607" s="81">
        <v>1E-3</v>
      </c>
      <c r="CH607" s="81" t="s">
        <v>121</v>
      </c>
      <c r="CI607" s="81">
        <v>2E-3</v>
      </c>
      <c r="CJ607" s="81">
        <v>0.435</v>
      </c>
      <c r="CK607" s="81">
        <v>7.8E-2</v>
      </c>
      <c r="CL607" s="81" t="s">
        <v>121</v>
      </c>
      <c r="CM607" s="81">
        <v>2E-3</v>
      </c>
      <c r="CN607" s="81">
        <v>5.0000000000000001E-3</v>
      </c>
      <c r="CO607" s="81">
        <v>1E-3</v>
      </c>
      <c r="CP607" s="81">
        <v>2.5459999999999998</v>
      </c>
      <c r="CQ607" s="81">
        <v>4.9000000000000002E-2</v>
      </c>
      <c r="CR607" s="81" t="s">
        <v>121</v>
      </c>
      <c r="CS607" s="81">
        <v>3.0000000000000001E-3</v>
      </c>
      <c r="CT607" s="81">
        <v>6.9420000000000002</v>
      </c>
      <c r="CU607" s="81">
        <v>0.29699999999999999</v>
      </c>
      <c r="CV607" s="81">
        <v>2.9000000000000001E-2</v>
      </c>
      <c r="CW607" s="81">
        <v>1E-3</v>
      </c>
      <c r="CX607" s="81">
        <v>0.51600000000000001</v>
      </c>
      <c r="CY607" s="81">
        <v>1.7000000000000001E-2</v>
      </c>
      <c r="CZ607" s="81" t="s">
        <v>121</v>
      </c>
      <c r="DA607" s="81">
        <v>2E-3</v>
      </c>
      <c r="DB607" s="81">
        <v>3.4000000000000002E-2</v>
      </c>
      <c r="DC607" s="81">
        <v>6.0000000000000001E-3</v>
      </c>
      <c r="DD607" s="81" t="s">
        <v>121</v>
      </c>
      <c r="DE607" s="81">
        <v>8.9999999999999993E-3</v>
      </c>
      <c r="DF607" s="81">
        <v>0.66900000000000004</v>
      </c>
      <c r="DG607" s="81">
        <v>8.0000000000000002E-3</v>
      </c>
      <c r="DH607" s="81">
        <v>4.4999999999999998E-2</v>
      </c>
      <c r="DI607" s="81">
        <v>1E-3</v>
      </c>
      <c r="DJ607" s="81">
        <v>7.0000000000000001E-3</v>
      </c>
      <c r="DK607" s="81">
        <v>1E-3</v>
      </c>
      <c r="DL607" s="61" t="str">
        <f t="shared" si="12"/>
        <v>DK III W1 18.02.2022</v>
      </c>
      <c r="DM607" s="106">
        <v>-3.2075684490376802E-2</v>
      </c>
      <c r="DN607" s="106">
        <v>5.6210402045793501E-2</v>
      </c>
      <c r="DO607" s="106">
        <v>0.119890769852395</v>
      </c>
      <c r="DP607" s="106">
        <v>0.82650701096361501</v>
      </c>
      <c r="DQ607" s="106">
        <v>-1.7855544300257601E-2</v>
      </c>
      <c r="DR607" s="106">
        <v>2.0028411984136102E-3</v>
      </c>
      <c r="DS607" s="106">
        <v>-0.78165470909302004</v>
      </c>
      <c r="DT607" s="106">
        <v>-0.156170428539502</v>
      </c>
      <c r="DU607" s="106">
        <v>-5.0748101268483E-3</v>
      </c>
      <c r="DV607" s="106">
        <v>1.14926150511542E-2</v>
      </c>
      <c r="DW607" s="106">
        <v>0.58229012507851896</v>
      </c>
      <c r="DX607" s="106">
        <v>-0.55370341332861905</v>
      </c>
      <c r="DY607" s="106">
        <v>618.17118552174702</v>
      </c>
      <c r="DZ607" s="106">
        <v>-2.16350008465011</v>
      </c>
      <c r="EA607" s="106">
        <v>-1.8043926672228501</v>
      </c>
      <c r="EB607" s="106">
        <v>99.586794621995907</v>
      </c>
      <c r="EC607" s="80"/>
      <c r="ED607" s="80"/>
      <c r="EE607" s="80"/>
      <c r="EF607" s="80"/>
      <c r="EG607" s="80"/>
      <c r="EH607" s="80"/>
      <c r="EI607" s="80"/>
      <c r="EJ607" s="80"/>
      <c r="EK607" s="80"/>
      <c r="EL607" s="80"/>
      <c r="EM607" s="80"/>
      <c r="EN607" s="80"/>
      <c r="EO607" s="80"/>
      <c r="EP607" s="80"/>
      <c r="EQ607" s="80"/>
      <c r="ER607" s="80"/>
      <c r="ES607" s="80"/>
      <c r="ET607" s="80"/>
      <c r="EU607" s="80"/>
      <c r="EV607" s="80"/>
      <c r="EW607" s="80"/>
      <c r="EX607" s="80"/>
      <c r="EY607" s="80"/>
      <c r="EZ607" s="80"/>
      <c r="FA607" s="80"/>
      <c r="FB607" s="80"/>
      <c r="FC607" s="80"/>
      <c r="FD607" s="80"/>
      <c r="FE607" s="80"/>
      <c r="FF607" s="80"/>
      <c r="FG607" s="80"/>
      <c r="FH607" s="80"/>
    </row>
    <row r="608" spans="1:164">
      <c r="A608" s="11">
        <v>44610</v>
      </c>
      <c r="B608" s="64" t="s">
        <v>717</v>
      </c>
      <c r="C608" s="25" t="s">
        <v>1310</v>
      </c>
      <c r="H608" s="3" t="e">
        <f>((F608)/(E608/100))</f>
        <v>#DIV/0!</v>
      </c>
      <c r="I608" s="4" t="e">
        <f>E608/F608</f>
        <v>#DIV/0!</v>
      </c>
      <c r="J608" s="4" t="e">
        <f>100/G608</f>
        <v>#DIV/0!</v>
      </c>
      <c r="N608" s="37" t="e">
        <f>M608/(K608/100)</f>
        <v>#DIV/0!</v>
      </c>
      <c r="O608" s="37" t="e">
        <f>N608/J608</f>
        <v>#DIV/0!</v>
      </c>
      <c r="P608" s="5" t="e">
        <f>M608/(L608/100)</f>
        <v>#DIV/0!</v>
      </c>
      <c r="Q608" s="5" t="e">
        <f>P608*I608</f>
        <v>#DIV/0!</v>
      </c>
      <c r="U608" s="15" t="e">
        <f>100-(T608-R608)/S608*100</f>
        <v>#DIV/0!</v>
      </c>
      <c r="AB608" s="14" t="e">
        <f>((AE608-AC608)*(1000/AD608))*1000</f>
        <v>#DIV/0!</v>
      </c>
      <c r="AF608" s="7" t="e">
        <f>#REF!*0.8</f>
        <v>#REF!</v>
      </c>
      <c r="AH608" s="8" t="e">
        <f>((AG608)*(H608/100))</f>
        <v>#DIV/0!</v>
      </c>
      <c r="AI608" s="7" t="e">
        <f>AG608/AH608</f>
        <v>#DIV/0!</v>
      </c>
      <c r="AO608" s="24" t="s">
        <v>1310</v>
      </c>
      <c r="AP608" s="79" t="s">
        <v>121</v>
      </c>
      <c r="AQ608" s="79">
        <v>2E-3</v>
      </c>
      <c r="AR608" s="79" t="s">
        <v>121</v>
      </c>
      <c r="AS608" s="79">
        <v>2E-3</v>
      </c>
      <c r="AT608" s="79" t="s">
        <v>121</v>
      </c>
      <c r="AU608" s="79">
        <v>2E-3</v>
      </c>
      <c r="AV608" s="79" t="s">
        <v>121</v>
      </c>
      <c r="AW608" s="79">
        <v>2E-3</v>
      </c>
      <c r="AX608" s="79" t="s">
        <v>121</v>
      </c>
      <c r="AY608" s="79">
        <v>2E-3</v>
      </c>
      <c r="AZ608" s="79">
        <v>3.0000000000000001E-3</v>
      </c>
      <c r="BA608" s="79">
        <v>1E-3</v>
      </c>
      <c r="BB608" s="79" t="s">
        <v>121</v>
      </c>
      <c r="BC608" s="79">
        <v>2E-3</v>
      </c>
      <c r="BD608" s="79">
        <v>6.9000000000000006E-2</v>
      </c>
      <c r="BE608" s="79">
        <v>4.0000000000000001E-3</v>
      </c>
      <c r="BF608" s="79" t="s">
        <v>121</v>
      </c>
      <c r="BG608" s="79">
        <v>2E-3</v>
      </c>
      <c r="BH608" s="79" t="s">
        <v>121</v>
      </c>
      <c r="BI608" s="79">
        <v>0.60099999999999998</v>
      </c>
      <c r="BJ608" s="79" t="s">
        <v>121</v>
      </c>
      <c r="BK608" s="79">
        <v>2E-3</v>
      </c>
      <c r="BL608" s="79" t="s">
        <v>121</v>
      </c>
      <c r="BM608" s="79">
        <v>2E-3</v>
      </c>
      <c r="BN608" s="79" t="s">
        <v>121</v>
      </c>
      <c r="BO608" s="79">
        <v>5.0000000000000001E-3</v>
      </c>
      <c r="BP608" s="79">
        <v>92.212999999999994</v>
      </c>
      <c r="BQ608" s="79">
        <v>2.9000000000000001E-2</v>
      </c>
      <c r="BR608" s="79" t="s">
        <v>121</v>
      </c>
      <c r="BS608" s="79">
        <v>2E-3</v>
      </c>
      <c r="BT608" s="79">
        <v>0.56200000000000006</v>
      </c>
      <c r="BU608" s="79">
        <v>1.7999999999999999E-2</v>
      </c>
      <c r="BV608" s="79">
        <v>6.5720000000000001</v>
      </c>
      <c r="BW608" s="79">
        <v>4.8000000000000001E-2</v>
      </c>
      <c r="BX608" s="79" t="s">
        <v>121</v>
      </c>
      <c r="BY608" s="79">
        <v>2E-3</v>
      </c>
      <c r="BZ608" s="79" t="s">
        <v>121</v>
      </c>
      <c r="CA608" s="79">
        <v>8.9999999999999993E-3</v>
      </c>
      <c r="CB608" s="79" t="s">
        <v>121</v>
      </c>
      <c r="CC608" s="79">
        <v>5.9029999999999996</v>
      </c>
      <c r="CD608" s="79" t="s">
        <v>121</v>
      </c>
      <c r="CE608" s="79">
        <v>3.0000000000000001E-3</v>
      </c>
      <c r="CF608" s="79" t="s">
        <v>121</v>
      </c>
      <c r="CG608" s="79">
        <v>2E-3</v>
      </c>
      <c r="CH608" s="79" t="s">
        <v>121</v>
      </c>
      <c r="CI608" s="79">
        <v>2E-3</v>
      </c>
      <c r="CJ608" s="79" t="s">
        <v>121</v>
      </c>
      <c r="CK608" s="79">
        <v>7.5999999999999998E-2</v>
      </c>
      <c r="CL608" s="79" t="s">
        <v>121</v>
      </c>
      <c r="CM608" s="79">
        <v>2E-3</v>
      </c>
      <c r="CN608" s="79" t="s">
        <v>121</v>
      </c>
      <c r="CO608" s="79">
        <v>2E-3</v>
      </c>
      <c r="CP608" s="79">
        <v>7.0000000000000007E-2</v>
      </c>
      <c r="CQ608" s="79">
        <v>1.6E-2</v>
      </c>
      <c r="CR608" s="79" t="s">
        <v>121</v>
      </c>
      <c r="CS608" s="79">
        <v>2E-3</v>
      </c>
      <c r="CT608" s="79" t="s">
        <v>121</v>
      </c>
      <c r="CU608" s="79">
        <v>0.28699999999999998</v>
      </c>
      <c r="CV608" s="79">
        <v>2.1000000000000001E-2</v>
      </c>
      <c r="CW608" s="79">
        <v>1E-3</v>
      </c>
      <c r="CX608" s="79" t="s">
        <v>121</v>
      </c>
      <c r="CY608" s="79">
        <v>2E-3</v>
      </c>
      <c r="CZ608" s="79" t="s">
        <v>121</v>
      </c>
      <c r="DA608" s="79">
        <v>2E-3</v>
      </c>
      <c r="DB608" s="79" t="s">
        <v>121</v>
      </c>
      <c r="DC608" s="79">
        <v>2E-3</v>
      </c>
      <c r="DD608" s="79" t="s">
        <v>121</v>
      </c>
      <c r="DE608" s="79">
        <v>2E-3</v>
      </c>
      <c r="DF608" s="79">
        <v>2E-3</v>
      </c>
      <c r="DG608" s="79">
        <v>1E-3</v>
      </c>
      <c r="DH608" s="79" t="s">
        <v>121</v>
      </c>
      <c r="DI608" s="79">
        <v>2E-3</v>
      </c>
      <c r="DJ608" s="79">
        <v>8.9999999999999993E-3</v>
      </c>
      <c r="DK608" s="79">
        <v>1E-3</v>
      </c>
      <c r="DL608" s="61" t="str">
        <f t="shared" si="12"/>
        <v xml:space="preserve">22-0034 </v>
      </c>
    </row>
    <row r="609" spans="1:132">
      <c r="A609" s="11">
        <v>44610</v>
      </c>
      <c r="B609" s="64"/>
      <c r="C609" s="25" t="s">
        <v>117</v>
      </c>
      <c r="H609" s="3" t="e">
        <f>((F609)/(E609/100))</f>
        <v>#DIV/0!</v>
      </c>
      <c r="I609" s="4" t="e">
        <f>E609/F609</f>
        <v>#DIV/0!</v>
      </c>
      <c r="J609" s="4" t="e">
        <f>100/G609</f>
        <v>#DIV/0!</v>
      </c>
      <c r="N609" s="37" t="e">
        <f>M609/(K609/100)</f>
        <v>#DIV/0!</v>
      </c>
      <c r="O609" s="37" t="e">
        <f>N609/J609</f>
        <v>#DIV/0!</v>
      </c>
      <c r="P609" s="5" t="e">
        <f>M609/(L609/100)</f>
        <v>#DIV/0!</v>
      </c>
      <c r="Q609" s="5" t="e">
        <f>P609*I609</f>
        <v>#DIV/0!</v>
      </c>
      <c r="U609" s="15" t="e">
        <f>100-(T609-R609)/S609*100</f>
        <v>#DIV/0!</v>
      </c>
      <c r="X609" s="2">
        <v>11.35</v>
      </c>
      <c r="AB609" s="14" t="e">
        <f>((AE609-AC609)*(1000/AD609))*1000</f>
        <v>#DIV/0!</v>
      </c>
      <c r="AF609" s="7" t="e">
        <f>#REF!*0.8</f>
        <v>#REF!</v>
      </c>
      <c r="AH609" s="8" t="e">
        <f>((AG609)*(H609/100))</f>
        <v>#DIV/0!</v>
      </c>
      <c r="AI609" s="7" t="e">
        <f>AG609/AH609</f>
        <v>#DIV/0!</v>
      </c>
      <c r="AO609" s="20" t="s">
        <v>1311</v>
      </c>
      <c r="AP609" s="80">
        <v>0.16500000000000001</v>
      </c>
      <c r="AQ609" s="80">
        <v>3.0000000000000001E-3</v>
      </c>
      <c r="AR609" s="80">
        <v>6.7000000000000004E-2</v>
      </c>
      <c r="AS609" s="80">
        <v>4.0000000000000001E-3</v>
      </c>
      <c r="AT609" s="80">
        <v>1.0999999999999999E-2</v>
      </c>
      <c r="AU609" s="80">
        <v>2E-3</v>
      </c>
      <c r="AV609" s="80">
        <v>3.5999999999999997E-2</v>
      </c>
      <c r="AW609" s="80">
        <v>2E-3</v>
      </c>
      <c r="AX609" s="80">
        <v>4.0000000000000001E-3</v>
      </c>
      <c r="AY609" s="80">
        <v>1E-3</v>
      </c>
      <c r="AZ609" s="80">
        <v>4.2000000000000003E-2</v>
      </c>
      <c r="BA609" s="80">
        <v>3.0000000000000001E-3</v>
      </c>
      <c r="BB609" s="80">
        <v>0.13500000000000001</v>
      </c>
      <c r="BC609" s="80">
        <v>3.0000000000000001E-3</v>
      </c>
      <c r="BD609" s="80">
        <v>6.343</v>
      </c>
      <c r="BE609" s="80">
        <v>5.0999999999999997E-2</v>
      </c>
      <c r="BF609" s="80" t="s">
        <v>121</v>
      </c>
      <c r="BG609" s="80">
        <v>8.9999999999999993E-3</v>
      </c>
      <c r="BH609" s="80">
        <v>3.895</v>
      </c>
      <c r="BI609" s="80">
        <v>1.331</v>
      </c>
      <c r="BJ609" s="80" t="s">
        <v>121</v>
      </c>
      <c r="BK609" s="80">
        <v>4.0000000000000001E-3</v>
      </c>
      <c r="BL609" s="80" t="s">
        <v>121</v>
      </c>
      <c r="BM609" s="80">
        <v>2E-3</v>
      </c>
      <c r="BN609" s="80">
        <v>0.246</v>
      </c>
      <c r="BO609" s="80">
        <v>8.9999999999999993E-3</v>
      </c>
      <c r="BP609" s="80">
        <v>60.012999999999998</v>
      </c>
      <c r="BQ609" s="80">
        <v>0.16300000000000001</v>
      </c>
      <c r="BR609" s="80" t="s">
        <v>121</v>
      </c>
      <c r="BS609" s="80">
        <v>2E-3</v>
      </c>
      <c r="BT609" s="80">
        <v>15.941000000000001</v>
      </c>
      <c r="BU609" s="80">
        <v>0.17599999999999999</v>
      </c>
      <c r="BV609" s="80">
        <v>1.2569999999999999</v>
      </c>
      <c r="BW609" s="80">
        <v>2.7E-2</v>
      </c>
      <c r="BX609" s="80" t="s">
        <v>121</v>
      </c>
      <c r="BY609" s="80">
        <v>1.4E-2</v>
      </c>
      <c r="BZ609" s="80">
        <v>0.64100000000000001</v>
      </c>
      <c r="CA609" s="80">
        <v>3.1E-2</v>
      </c>
      <c r="CB609" s="80" t="s">
        <v>121</v>
      </c>
      <c r="CC609" s="80">
        <v>15.991</v>
      </c>
      <c r="CD609" s="80">
        <v>0.36299999999999999</v>
      </c>
      <c r="CE609" s="80">
        <v>0.01</v>
      </c>
      <c r="CF609" s="80">
        <v>2E-3</v>
      </c>
      <c r="CG609" s="80">
        <v>1E-3</v>
      </c>
      <c r="CH609" s="80" t="s">
        <v>121</v>
      </c>
      <c r="CI609" s="80">
        <v>2E-3</v>
      </c>
      <c r="CJ609" s="80">
        <v>0.27800000000000002</v>
      </c>
      <c r="CK609" s="80">
        <v>7.1999999999999995E-2</v>
      </c>
      <c r="CL609" s="80" t="s">
        <v>121</v>
      </c>
      <c r="CM609" s="80">
        <v>2E-3</v>
      </c>
      <c r="CN609" s="80">
        <v>2E-3</v>
      </c>
      <c r="CO609" s="80">
        <v>1E-3</v>
      </c>
      <c r="CP609" s="80">
        <v>1.968</v>
      </c>
      <c r="CQ609" s="80">
        <v>4.3999999999999997E-2</v>
      </c>
      <c r="CR609" s="80" t="s">
        <v>121</v>
      </c>
      <c r="CS609" s="80">
        <v>2E-3</v>
      </c>
      <c r="CT609" s="80">
        <v>6.7460000000000004</v>
      </c>
      <c r="CU609" s="80">
        <v>0.29599999999999999</v>
      </c>
      <c r="CV609" s="80">
        <v>3.5000000000000003E-2</v>
      </c>
      <c r="CW609" s="80">
        <v>1E-3</v>
      </c>
      <c r="CX609" s="80">
        <v>0.49199999999999999</v>
      </c>
      <c r="CY609" s="80">
        <v>1.7999999999999999E-2</v>
      </c>
      <c r="CZ609" s="80" t="s">
        <v>121</v>
      </c>
      <c r="DA609" s="80">
        <v>2E-3</v>
      </c>
      <c r="DB609" s="80">
        <v>4.2000000000000003E-2</v>
      </c>
      <c r="DC609" s="80">
        <v>6.0000000000000001E-3</v>
      </c>
      <c r="DD609" s="80" t="s">
        <v>121</v>
      </c>
      <c r="DE609" s="80">
        <v>1.2E-2</v>
      </c>
      <c r="DF609" s="80">
        <v>1.2250000000000001</v>
      </c>
      <c r="DG609" s="80">
        <v>1.4E-2</v>
      </c>
      <c r="DH609" s="80">
        <v>3.2000000000000001E-2</v>
      </c>
      <c r="DI609" s="80">
        <v>1E-3</v>
      </c>
      <c r="DJ609" s="80">
        <v>7.0000000000000001E-3</v>
      </c>
      <c r="DK609" s="80">
        <v>1E-3</v>
      </c>
      <c r="DL609" s="61" t="str">
        <f t="shared" si="12"/>
        <v>DK III 2562 18.02.2022</v>
      </c>
      <c r="DM609" s="106">
        <v>-6.2338755890991998E-2</v>
      </c>
      <c r="DN609" s="106">
        <v>4.7203909647417198E-2</v>
      </c>
      <c r="DO609" s="106">
        <v>7.6101215292679505E-2</v>
      </c>
      <c r="DP609" s="106">
        <v>0.59239983642430505</v>
      </c>
      <c r="DQ609" s="106">
        <v>-1.17653727655489E-2</v>
      </c>
      <c r="DR609" s="106">
        <v>2.75058846505832E-2</v>
      </c>
      <c r="DS609" s="106">
        <v>-0.74958059590017001</v>
      </c>
      <c r="DT609" s="106">
        <v>-0.12791038774212801</v>
      </c>
      <c r="DU609" s="106">
        <v>-2.6708203454468499E-3</v>
      </c>
      <c r="DV609" s="106">
        <v>2.1928075226606999E-2</v>
      </c>
      <c r="DW609" s="106">
        <v>2.4129761032220601E-3</v>
      </c>
      <c r="DX609" s="106">
        <v>-0.49145035778553903</v>
      </c>
      <c r="DY609" s="106">
        <v>393.71879365345802</v>
      </c>
      <c r="DZ609" s="106">
        <v>-1.8628411386968999</v>
      </c>
      <c r="EA609" s="106">
        <v>-0.92406415145600296</v>
      </c>
      <c r="EB609" s="106">
        <v>98.9057534231396</v>
      </c>
    </row>
    <row r="610" spans="1:132">
      <c r="A610" s="11">
        <v>44610</v>
      </c>
      <c r="B610" s="64"/>
      <c r="C610" s="25" t="s">
        <v>122</v>
      </c>
      <c r="D610" s="21">
        <v>29</v>
      </c>
      <c r="E610" s="2">
        <v>100</v>
      </c>
      <c r="F610" s="2">
        <v>71</v>
      </c>
      <c r="H610" s="3">
        <f>((F610)/(E610/100))</f>
        <v>71</v>
      </c>
      <c r="I610" s="4">
        <f>E610/F610</f>
        <v>1.408450704225352</v>
      </c>
      <c r="J610" s="4" t="e">
        <f>100/G610</f>
        <v>#DIV/0!</v>
      </c>
      <c r="N610" s="37" t="e">
        <f>M610/(K610/100)</f>
        <v>#DIV/0!</v>
      </c>
      <c r="O610" s="37" t="e">
        <f>N610/J610</f>
        <v>#DIV/0!</v>
      </c>
      <c r="P610" s="5" t="e">
        <f>M610/(L610/100)</f>
        <v>#DIV/0!</v>
      </c>
      <c r="Q610" s="5" t="e">
        <f>P610*I610</f>
        <v>#DIV/0!</v>
      </c>
      <c r="U610" s="15" t="e">
        <f>100-(T610-R610)/S610*100</f>
        <v>#DIV/0!</v>
      </c>
      <c r="V610" s="21">
        <v>0.51300000000000001</v>
      </c>
      <c r="X610" s="2">
        <v>10.76</v>
      </c>
      <c r="Y610" s="2">
        <v>5.18</v>
      </c>
      <c r="Z610" s="21">
        <v>943</v>
      </c>
      <c r="AB610" s="14" t="e">
        <f>((AE610-AC610)*(1000/AD610))*1000</f>
        <v>#DIV/0!</v>
      </c>
      <c r="AF610" s="7" t="e">
        <f>#REF!*0.8</f>
        <v>#REF!</v>
      </c>
      <c r="AG610" s="2">
        <v>141</v>
      </c>
      <c r="AH610" s="8">
        <f>((AG610)*(H610/100))</f>
        <v>100.11</v>
      </c>
      <c r="AI610" s="7">
        <f>AG610/AH610</f>
        <v>1.408450704225352</v>
      </c>
      <c r="AJ610" s="6">
        <v>27.75</v>
      </c>
      <c r="AO610" s="20" t="s">
        <v>1312</v>
      </c>
      <c r="DL610" s="61" t="str">
        <f t="shared" si="12"/>
        <v xml:space="preserve">CH 7343 Mischprobe KW 7 </v>
      </c>
      <c r="DM610" s="118">
        <v>4.1372492736372002E-2</v>
      </c>
      <c r="DN610" s="118">
        <v>7.8370280498887002E-3</v>
      </c>
      <c r="DO610" s="118">
        <v>-2.0163511223373299E-3</v>
      </c>
      <c r="DP610" s="118">
        <v>1.91822376832346</v>
      </c>
      <c r="DQ610" s="118">
        <v>0.42143197532462101</v>
      </c>
      <c r="DR610" s="118">
        <v>2.2843538896782499E-2</v>
      </c>
      <c r="DS610" s="118">
        <v>6.7350421550428203</v>
      </c>
      <c r="DT610" s="118">
        <v>-2.2346612364232198E-2</v>
      </c>
      <c r="DU610" s="118">
        <v>-3.2692718887739302E-4</v>
      </c>
      <c r="DV610" s="118">
        <v>0.31031185937379002</v>
      </c>
      <c r="DW610" s="118">
        <v>4.7324186653980999E-2</v>
      </c>
      <c r="DX610" s="118">
        <v>0.653362901316631</v>
      </c>
      <c r="DY610" s="118">
        <v>37.268313506366397</v>
      </c>
      <c r="DZ610" s="118">
        <v>12.1325852932298</v>
      </c>
      <c r="EA610" s="118">
        <v>111.75834006578501</v>
      </c>
      <c r="EB610" s="118">
        <v>98.797536502387999</v>
      </c>
    </row>
    <row r="611" spans="1:132">
      <c r="A611" s="11">
        <v>44610</v>
      </c>
      <c r="B611" s="64" t="s">
        <v>120</v>
      </c>
      <c r="C611" s="25" t="s">
        <v>119</v>
      </c>
      <c r="D611" s="21">
        <v>30</v>
      </c>
      <c r="E611" s="2">
        <v>100</v>
      </c>
      <c r="F611" s="2">
        <v>70</v>
      </c>
      <c r="H611" s="3">
        <f>((F611)/(E611/100))</f>
        <v>70</v>
      </c>
      <c r="I611" s="4">
        <f>E611/F611</f>
        <v>1.4285714285714286</v>
      </c>
      <c r="J611" s="4" t="e">
        <f>100/G611</f>
        <v>#DIV/0!</v>
      </c>
      <c r="N611" s="37" t="e">
        <f>M611/(K611/100)</f>
        <v>#DIV/0!</v>
      </c>
      <c r="O611" s="37" t="e">
        <f>N611/J611</f>
        <v>#DIV/0!</v>
      </c>
      <c r="P611" s="5" t="e">
        <f>M611/(L611/100)</f>
        <v>#DIV/0!</v>
      </c>
      <c r="Q611" s="5" t="e">
        <f>P611*I611</f>
        <v>#DIV/0!</v>
      </c>
      <c r="U611" s="15" t="e">
        <f>100-(T611-R611)/S611*100</f>
        <v>#DIV/0!</v>
      </c>
      <c r="V611" s="21">
        <v>3.3940000000000001</v>
      </c>
      <c r="X611" s="2">
        <v>12.11</v>
      </c>
      <c r="Y611" s="2">
        <v>12.88</v>
      </c>
      <c r="Z611" s="21">
        <v>2930</v>
      </c>
      <c r="AB611" s="14" t="e">
        <f>((AE611-AC611)*(1000/AD611))*1000</f>
        <v>#DIV/0!</v>
      </c>
      <c r="AF611" s="7" t="e">
        <f>#REF!*0.8</f>
        <v>#REF!</v>
      </c>
      <c r="AG611" s="2">
        <v>143</v>
      </c>
      <c r="AH611" s="8">
        <f>((AG611)*(H611/100))</f>
        <v>100.1</v>
      </c>
      <c r="AI611" s="7">
        <f>AG611/AH611</f>
        <v>1.4285714285714286</v>
      </c>
      <c r="AJ611" s="6">
        <v>56.28</v>
      </c>
      <c r="AO611" s="20" t="s">
        <v>1313</v>
      </c>
      <c r="AP611" s="83">
        <v>0.373</v>
      </c>
      <c r="AQ611" s="83">
        <v>5.0000000000000001E-3</v>
      </c>
      <c r="AR611" s="83" t="s">
        <v>121</v>
      </c>
      <c r="AS611" s="83">
        <v>4.0000000000000001E-3</v>
      </c>
      <c r="AT611" s="83">
        <v>7.4999999999999997E-2</v>
      </c>
      <c r="AU611" s="83">
        <v>3.0000000000000001E-3</v>
      </c>
      <c r="AV611" s="83">
        <v>7.0000000000000007E-2</v>
      </c>
      <c r="AW611" s="83">
        <v>3.0000000000000001E-3</v>
      </c>
      <c r="AX611" s="83">
        <v>0.02</v>
      </c>
      <c r="AY611" s="83">
        <v>1E-3</v>
      </c>
      <c r="AZ611" s="83">
        <v>1.2999999999999999E-2</v>
      </c>
      <c r="BA611" s="83">
        <v>2E-3</v>
      </c>
      <c r="BB611" s="83">
        <v>0.106</v>
      </c>
      <c r="BC611" s="83">
        <v>3.0000000000000001E-3</v>
      </c>
      <c r="BD611" s="83">
        <v>0.41399999999999998</v>
      </c>
      <c r="BE611" s="83">
        <v>0.01</v>
      </c>
      <c r="BF611" s="83" t="s">
        <v>121</v>
      </c>
      <c r="BG611" s="83">
        <v>3.0000000000000001E-3</v>
      </c>
      <c r="BH611" s="83" t="s">
        <v>121</v>
      </c>
      <c r="BI611" s="83">
        <v>3.4239999999999999</v>
      </c>
      <c r="BJ611" s="83">
        <v>7.0000000000000001E-3</v>
      </c>
      <c r="BK611" s="83">
        <v>3.0000000000000001E-3</v>
      </c>
      <c r="BL611" s="83" t="s">
        <v>121</v>
      </c>
      <c r="BM611" s="83">
        <v>2E-3</v>
      </c>
      <c r="BN611" s="83">
        <v>1.2999999999999999E-2</v>
      </c>
      <c r="BO611" s="83">
        <v>8.0000000000000002E-3</v>
      </c>
      <c r="BP611" s="83">
        <v>60.265999999999998</v>
      </c>
      <c r="BQ611" s="83">
        <v>0.17100000000000001</v>
      </c>
      <c r="BR611" s="83" t="s">
        <v>121</v>
      </c>
      <c r="BS611" s="83">
        <v>2E-3</v>
      </c>
      <c r="BT611" s="83">
        <v>1.1459999999999999</v>
      </c>
      <c r="BU611" s="83">
        <v>0.05</v>
      </c>
      <c r="BV611" s="83">
        <v>26.114000000000001</v>
      </c>
      <c r="BW611" s="83">
        <v>0.38800000000000001</v>
      </c>
      <c r="BX611" s="83" t="s">
        <v>121</v>
      </c>
      <c r="BY611" s="83">
        <v>4.0000000000000001E-3</v>
      </c>
      <c r="BZ611" s="83">
        <v>3.2549999999999999</v>
      </c>
      <c r="CA611" s="83">
        <v>5.3999999999999999E-2</v>
      </c>
      <c r="CB611" s="83" t="s">
        <v>121</v>
      </c>
      <c r="CC611" s="83">
        <v>29.047999999999998</v>
      </c>
      <c r="CD611" s="83" t="s">
        <v>121</v>
      </c>
      <c r="CE611" s="83">
        <v>6.0000000000000001E-3</v>
      </c>
      <c r="CF611" s="83" t="s">
        <v>121</v>
      </c>
      <c r="CG611" s="83">
        <v>2E-3</v>
      </c>
      <c r="CH611" s="83" t="s">
        <v>121</v>
      </c>
      <c r="CI611" s="83">
        <v>2E-3</v>
      </c>
      <c r="CJ611" s="83" t="s">
        <v>121</v>
      </c>
      <c r="CK611" s="83">
        <v>0.23100000000000001</v>
      </c>
      <c r="CL611" s="83" t="s">
        <v>121</v>
      </c>
      <c r="CM611" s="83">
        <v>2E-3</v>
      </c>
      <c r="CN611" s="83">
        <v>1.0999999999999999E-2</v>
      </c>
      <c r="CO611" s="83">
        <v>1E-3</v>
      </c>
      <c r="CP611" s="83">
        <v>3.968</v>
      </c>
      <c r="CQ611" s="83">
        <v>0.111</v>
      </c>
      <c r="CR611" s="83" t="s">
        <v>121</v>
      </c>
      <c r="CS611" s="83">
        <v>2E-3</v>
      </c>
      <c r="CT611" s="83">
        <v>1.8779999999999999</v>
      </c>
      <c r="CU611" s="83">
        <v>0.39</v>
      </c>
      <c r="CV611" s="83">
        <v>6.0000000000000001E-3</v>
      </c>
      <c r="CW611" s="83">
        <v>1E-3</v>
      </c>
      <c r="CX611" s="83">
        <v>6.6000000000000003E-2</v>
      </c>
      <c r="CY611" s="83">
        <v>6.0000000000000001E-3</v>
      </c>
      <c r="CZ611" s="83" t="s">
        <v>121</v>
      </c>
      <c r="DA611" s="83">
        <v>3.0000000000000001E-3</v>
      </c>
      <c r="DB611" s="83" t="s">
        <v>121</v>
      </c>
      <c r="DC611" s="83">
        <v>3.0000000000000001E-3</v>
      </c>
      <c r="DD611" s="83">
        <v>7.0000000000000007E-2</v>
      </c>
      <c r="DE611" s="83">
        <v>0.01</v>
      </c>
      <c r="DF611" s="83">
        <v>1.6859999999999999</v>
      </c>
      <c r="DG611" s="83">
        <v>1.6E-2</v>
      </c>
      <c r="DH611" s="83">
        <v>3.0000000000000001E-3</v>
      </c>
      <c r="DI611" s="83">
        <v>1E-3</v>
      </c>
      <c r="DJ611" s="83">
        <v>0.27100000000000002</v>
      </c>
      <c r="DK611" s="83">
        <v>3.0000000000000001E-3</v>
      </c>
      <c r="DL611" s="61" t="str">
        <f t="shared" si="12"/>
        <v>NL 689393 19.02.2022</v>
      </c>
    </row>
    <row r="612" spans="1:132">
      <c r="A612" s="11">
        <v>44610</v>
      </c>
      <c r="B612" s="64" t="s">
        <v>1315</v>
      </c>
      <c r="C612" s="25" t="s">
        <v>1314</v>
      </c>
      <c r="H612" s="3" t="e">
        <f>((F612)/(E612/100))</f>
        <v>#DIV/0!</v>
      </c>
      <c r="I612" s="4" t="e">
        <f>E612/F612</f>
        <v>#DIV/0!</v>
      </c>
      <c r="J612" s="4" t="e">
        <f>100/G612</f>
        <v>#DIV/0!</v>
      </c>
      <c r="N612" s="37" t="e">
        <f>M612/(K612/100)</f>
        <v>#DIV/0!</v>
      </c>
      <c r="O612" s="37" t="e">
        <f>N612/J612</f>
        <v>#DIV/0!</v>
      </c>
      <c r="P612" s="5" t="e">
        <f>M612/(L612/100)</f>
        <v>#DIV/0!</v>
      </c>
      <c r="Q612" s="5" t="e">
        <f>P612*I612</f>
        <v>#DIV/0!</v>
      </c>
      <c r="U612" s="15" t="e">
        <f>100-(T612-R612)/S612*100</f>
        <v>#DIV/0!</v>
      </c>
      <c r="X612" s="2">
        <v>5.57</v>
      </c>
      <c r="Y612" s="2">
        <v>205</v>
      </c>
      <c r="AB612" s="14" t="e">
        <f>((AE612-AC612)*(1000/AD612))*1000</f>
        <v>#DIV/0!</v>
      </c>
      <c r="AF612" s="7" t="e">
        <f>#REF!*0.8</f>
        <v>#REF!</v>
      </c>
      <c r="AH612" s="8" t="e">
        <f>((AG612)*(H612/100))</f>
        <v>#DIV/0!</v>
      </c>
      <c r="AI612" s="7" t="e">
        <f>AG612/AH612</f>
        <v>#DIV/0!</v>
      </c>
      <c r="AO612" s="20" t="s">
        <v>1316</v>
      </c>
      <c r="AP612" s="84">
        <v>0.01</v>
      </c>
      <c r="AQ612" s="84">
        <v>2E-3</v>
      </c>
      <c r="AR612" s="84">
        <v>4.1000000000000002E-2</v>
      </c>
      <c r="AS612" s="84">
        <v>7.0000000000000001E-3</v>
      </c>
      <c r="AT612" s="84" t="s">
        <v>121</v>
      </c>
      <c r="AU612" s="84">
        <v>6.0000000000000001E-3</v>
      </c>
      <c r="AV612" s="84">
        <v>0.01</v>
      </c>
      <c r="AW612" s="84">
        <v>3.0000000000000001E-3</v>
      </c>
      <c r="AX612" s="84" t="s">
        <v>121</v>
      </c>
      <c r="AY612" s="84">
        <v>2E-3</v>
      </c>
      <c r="AZ612" s="84">
        <v>9.2999999999999999E-2</v>
      </c>
      <c r="BA612" s="84">
        <v>7.0000000000000001E-3</v>
      </c>
      <c r="BB612" s="84">
        <v>2.8000000000000001E-2</v>
      </c>
      <c r="BC612" s="84">
        <v>4.0000000000000001E-3</v>
      </c>
      <c r="BD612" s="84">
        <v>44.613999999999997</v>
      </c>
      <c r="BE612" s="84">
        <v>0.33200000000000002</v>
      </c>
      <c r="BF612" s="84" t="s">
        <v>121</v>
      </c>
      <c r="BG612" s="84">
        <v>2.1000000000000001E-2</v>
      </c>
      <c r="BH612" s="84">
        <v>0.39600000000000002</v>
      </c>
      <c r="BI612" s="84">
        <v>0.214</v>
      </c>
      <c r="BJ612" s="84">
        <v>5.0000000000000001E-3</v>
      </c>
      <c r="BK612" s="84">
        <v>2E-3</v>
      </c>
      <c r="BL612" s="84" t="s">
        <v>121</v>
      </c>
      <c r="BM612" s="84">
        <v>3.0000000000000001E-3</v>
      </c>
      <c r="BN612" s="84">
        <v>0.04</v>
      </c>
      <c r="BO612" s="84">
        <v>1.0999999999999999E-2</v>
      </c>
      <c r="BP612" s="84">
        <v>46.448</v>
      </c>
      <c r="BQ612" s="84">
        <v>0.38900000000000001</v>
      </c>
      <c r="BR612" s="84" t="s">
        <v>121</v>
      </c>
      <c r="BS612" s="84">
        <v>2E-3</v>
      </c>
      <c r="BT612" s="84">
        <v>3.5</v>
      </c>
      <c r="BU612" s="84">
        <v>0.129</v>
      </c>
      <c r="BV612" s="84">
        <v>0.184</v>
      </c>
      <c r="BW612" s="84">
        <v>4.0000000000000001E-3</v>
      </c>
      <c r="BX612" s="84" t="s">
        <v>121</v>
      </c>
      <c r="BY612" s="84">
        <v>0.05</v>
      </c>
      <c r="BZ612" s="84">
        <v>0.18</v>
      </c>
      <c r="CA612" s="84">
        <v>3.6999999999999998E-2</v>
      </c>
      <c r="CB612" s="84" t="s">
        <v>121</v>
      </c>
      <c r="CC612" s="84">
        <v>2.8479999999999999</v>
      </c>
      <c r="CD612" s="84">
        <v>0.42499999999999999</v>
      </c>
      <c r="CE612" s="84">
        <v>1.4E-2</v>
      </c>
      <c r="CF612" s="84">
        <v>1.6E-2</v>
      </c>
      <c r="CG612" s="84">
        <v>1E-3</v>
      </c>
      <c r="CH612" s="84">
        <v>3.0000000000000001E-3</v>
      </c>
      <c r="CI612" s="84">
        <v>1E-3</v>
      </c>
      <c r="CJ612" s="84">
        <v>4.2999999999999997E-2</v>
      </c>
      <c r="CK612" s="84">
        <v>1.0999999999999999E-2</v>
      </c>
      <c r="CL612" s="84" t="s">
        <v>121</v>
      </c>
      <c r="CM612" s="84">
        <v>2E-3</v>
      </c>
      <c r="CN612" s="84" t="s">
        <v>121</v>
      </c>
      <c r="CO612" s="84">
        <v>2E-3</v>
      </c>
      <c r="CP612" s="84">
        <v>0.20599999999999999</v>
      </c>
      <c r="CQ612" s="84">
        <v>5.0000000000000001E-3</v>
      </c>
      <c r="CR612" s="84" t="s">
        <v>121</v>
      </c>
      <c r="CS612" s="84">
        <v>2E-3</v>
      </c>
      <c r="CT612" s="84">
        <v>0.29799999999999999</v>
      </c>
      <c r="CU612" s="84">
        <v>3.3000000000000002E-2</v>
      </c>
      <c r="CV612" s="84">
        <v>4.0000000000000001E-3</v>
      </c>
      <c r="CW612" s="84">
        <v>1E-3</v>
      </c>
      <c r="CX612" s="84">
        <v>4.9000000000000002E-2</v>
      </c>
      <c r="CY612" s="84">
        <v>1.4999999999999999E-2</v>
      </c>
      <c r="CZ612" s="84" t="s">
        <v>121</v>
      </c>
      <c r="DA612" s="84">
        <v>2E-3</v>
      </c>
      <c r="DB612" s="84" t="s">
        <v>121</v>
      </c>
      <c r="DC612" s="84">
        <v>0.01</v>
      </c>
      <c r="DD612" s="84" t="s">
        <v>121</v>
      </c>
      <c r="DE612" s="84">
        <v>2.3E-2</v>
      </c>
      <c r="DF612" s="84">
        <v>1.141</v>
      </c>
      <c r="DG612" s="84">
        <v>0.02</v>
      </c>
      <c r="DH612" s="84">
        <v>7.0000000000000001E-3</v>
      </c>
      <c r="DI612" s="84">
        <v>1E-3</v>
      </c>
      <c r="DJ612" s="84" t="s">
        <v>121</v>
      </c>
      <c r="DK612" s="84">
        <v>2E-3</v>
      </c>
      <c r="DL612" s="61" t="str">
        <f t="shared" si="12"/>
        <v>Liapor 21.02.2022</v>
      </c>
    </row>
    <row r="613" spans="1:132">
      <c r="A613" s="11">
        <v>44610</v>
      </c>
      <c r="B613" s="64" t="s">
        <v>153</v>
      </c>
      <c r="C613" s="25" t="s">
        <v>125</v>
      </c>
      <c r="D613" s="21">
        <v>32</v>
      </c>
      <c r="E613" s="2">
        <v>100</v>
      </c>
      <c r="F613" s="2">
        <v>68</v>
      </c>
      <c r="H613" s="3">
        <f>((F613)/(E613/100))</f>
        <v>68</v>
      </c>
      <c r="I613" s="4">
        <f>E613/F613</f>
        <v>1.4705882352941178</v>
      </c>
      <c r="J613" s="4" t="e">
        <f>100/G613</f>
        <v>#DIV/0!</v>
      </c>
      <c r="N613" s="37" t="e">
        <f>M613/(K613/100)</f>
        <v>#DIV/0!</v>
      </c>
      <c r="O613" s="37" t="e">
        <f>N613/J613</f>
        <v>#DIV/0!</v>
      </c>
      <c r="P613" s="5" t="e">
        <f>M613/(L613/100)</f>
        <v>#DIV/0!</v>
      </c>
      <c r="Q613" s="5" t="e">
        <f>P613*I613</f>
        <v>#DIV/0!</v>
      </c>
      <c r="U613" s="15" t="e">
        <f>100-(T613-R613)/S613*100</f>
        <v>#DIV/0!</v>
      </c>
      <c r="V613" s="21">
        <v>1.349</v>
      </c>
      <c r="X613" s="2">
        <v>12.2</v>
      </c>
      <c r="Y613" s="2">
        <v>9.5</v>
      </c>
      <c r="Z613" s="21">
        <v>2140</v>
      </c>
      <c r="AB613" s="14" t="e">
        <f>((AE613-AC613)*(1000/AD613))*1000</f>
        <v>#DIV/0!</v>
      </c>
      <c r="AF613" s="7" t="e">
        <f>#REF!*0.8</f>
        <v>#REF!</v>
      </c>
      <c r="AG613" s="2">
        <v>147</v>
      </c>
      <c r="AH613" s="8">
        <f>((AG613)*(H613/100))</f>
        <v>99.960000000000008</v>
      </c>
      <c r="AI613" s="7">
        <f>AG613/AH613</f>
        <v>1.4705882352941175</v>
      </c>
      <c r="AJ613" s="6">
        <v>67.16</v>
      </c>
      <c r="AO613" s="20" t="s">
        <v>1317</v>
      </c>
      <c r="AP613" s="84" t="s">
        <v>121</v>
      </c>
      <c r="AQ613" s="84">
        <v>2E-3</v>
      </c>
      <c r="AR613" s="84">
        <v>2.5999999999999999E-2</v>
      </c>
      <c r="AS613" s="84">
        <v>3.0000000000000001E-3</v>
      </c>
      <c r="AT613" s="84" t="s">
        <v>121</v>
      </c>
      <c r="AU613" s="84">
        <v>3.0000000000000001E-3</v>
      </c>
      <c r="AV613" s="84">
        <v>3.0000000000000001E-3</v>
      </c>
      <c r="AW613" s="84">
        <v>2E-3</v>
      </c>
      <c r="AX613" s="84" t="s">
        <v>121</v>
      </c>
      <c r="AY613" s="84">
        <v>2E-3</v>
      </c>
      <c r="AZ613" s="84">
        <v>0.10100000000000001</v>
      </c>
      <c r="BA613" s="84">
        <v>4.0000000000000001E-3</v>
      </c>
      <c r="BB613" s="84">
        <v>0.02</v>
      </c>
      <c r="BC613" s="84">
        <v>2E-3</v>
      </c>
      <c r="BD613" s="84">
        <v>7.2290000000000001</v>
      </c>
      <c r="BE613" s="84">
        <v>0.05</v>
      </c>
      <c r="BF613" s="84" t="s">
        <v>121</v>
      </c>
      <c r="BG613" s="84">
        <v>1.2999999999999999E-2</v>
      </c>
      <c r="BH613" s="84">
        <v>2.1989999999999998</v>
      </c>
      <c r="BI613" s="84">
        <v>0.79100000000000004</v>
      </c>
      <c r="BJ613" s="84" t="s">
        <v>121</v>
      </c>
      <c r="BK613" s="84">
        <v>2E-3</v>
      </c>
      <c r="BL613" s="84" t="s">
        <v>121</v>
      </c>
      <c r="BM613" s="84">
        <v>2E-3</v>
      </c>
      <c r="BN613" s="84">
        <v>4.2000000000000003E-2</v>
      </c>
      <c r="BO613" s="84">
        <v>7.0000000000000001E-3</v>
      </c>
      <c r="BP613" s="84">
        <v>57.683999999999997</v>
      </c>
      <c r="BQ613" s="84">
        <v>0.16400000000000001</v>
      </c>
      <c r="BR613" s="84" t="s">
        <v>121</v>
      </c>
      <c r="BS613" s="84">
        <v>2E-3</v>
      </c>
      <c r="BT613" s="84">
        <v>12.922000000000001</v>
      </c>
      <c r="BU613" s="84">
        <v>0.14599999999999999</v>
      </c>
      <c r="BV613" s="84">
        <v>0.13900000000000001</v>
      </c>
      <c r="BW613" s="84">
        <v>1.0999999999999999E-2</v>
      </c>
      <c r="BX613" s="84" t="s">
        <v>121</v>
      </c>
      <c r="BY613" s="84">
        <v>0.02</v>
      </c>
      <c r="BZ613" s="84">
        <v>4.9000000000000002E-2</v>
      </c>
      <c r="CA613" s="84">
        <v>2.1000000000000001E-2</v>
      </c>
      <c r="CB613" s="84" t="s">
        <v>121</v>
      </c>
      <c r="CC613" s="84">
        <v>9.2859999999999996</v>
      </c>
      <c r="CD613" s="84">
        <v>9.0999999999999998E-2</v>
      </c>
      <c r="CE613" s="84">
        <v>7.0000000000000001E-3</v>
      </c>
      <c r="CF613" s="84" t="s">
        <v>121</v>
      </c>
      <c r="CG613" s="84">
        <v>2E-3</v>
      </c>
      <c r="CH613" s="84">
        <v>1.2E-2</v>
      </c>
      <c r="CI613" s="84">
        <v>1E-3</v>
      </c>
      <c r="CJ613" s="84">
        <v>0.13400000000000001</v>
      </c>
      <c r="CK613" s="84">
        <v>5.2999999999999999E-2</v>
      </c>
      <c r="CL613" s="84" t="s">
        <v>121</v>
      </c>
      <c r="CM613" s="84">
        <v>2E-3</v>
      </c>
      <c r="CN613" s="84" t="s">
        <v>121</v>
      </c>
      <c r="CO613" s="84">
        <v>2E-3</v>
      </c>
      <c r="CP613" s="84">
        <v>0.60199999999999998</v>
      </c>
      <c r="CQ613" s="84">
        <v>2.5000000000000001E-2</v>
      </c>
      <c r="CR613" s="84" t="s">
        <v>121</v>
      </c>
      <c r="CS613" s="84">
        <v>2E-3</v>
      </c>
      <c r="CT613" s="84">
        <v>9.5630000000000006</v>
      </c>
      <c r="CU613" s="84">
        <v>0.33</v>
      </c>
      <c r="CV613" s="84">
        <v>1.4E-2</v>
      </c>
      <c r="CW613" s="84">
        <v>1E-3</v>
      </c>
      <c r="CX613" s="84">
        <v>9.0039999999999996</v>
      </c>
      <c r="CY613" s="84">
        <v>6.5000000000000002E-2</v>
      </c>
      <c r="CZ613" s="84" t="s">
        <v>121</v>
      </c>
      <c r="DA613" s="84">
        <v>2E-3</v>
      </c>
      <c r="DB613" s="84">
        <v>0.05</v>
      </c>
      <c r="DC613" s="84">
        <v>1.4999999999999999E-2</v>
      </c>
      <c r="DD613" s="84" t="s">
        <v>121</v>
      </c>
      <c r="DE613" s="84">
        <v>5.0000000000000001E-3</v>
      </c>
      <c r="DF613" s="84">
        <v>5.3999999999999999E-2</v>
      </c>
      <c r="DG613" s="84">
        <v>2E-3</v>
      </c>
      <c r="DH613" s="84">
        <v>4.8000000000000001E-2</v>
      </c>
      <c r="DI613" s="84">
        <v>1E-3</v>
      </c>
      <c r="DJ613" s="84" t="s">
        <v>121</v>
      </c>
      <c r="DK613" s="84">
        <v>2E-3</v>
      </c>
      <c r="DL613" s="61" t="str">
        <f t="shared" si="12"/>
        <v>DK I 21.02.2022</v>
      </c>
      <c r="DM613" s="115">
        <v>-6.3895232651383898E-3</v>
      </c>
      <c r="DN613" s="115">
        <v>5.91100977970444E-3</v>
      </c>
      <c r="DO613" s="115">
        <v>-1.5075555710808E-2</v>
      </c>
      <c r="DP613" s="115">
        <v>0.30348193143952401</v>
      </c>
      <c r="DQ613" s="115">
        <v>0.146043223144844</v>
      </c>
      <c r="DR613" s="115">
        <v>6.5788859697397603E-3</v>
      </c>
      <c r="DS613" s="115">
        <v>3.5845336714811799E-2</v>
      </c>
      <c r="DT613" s="115">
        <v>-1.49592658652333E-3</v>
      </c>
      <c r="DU613" s="115">
        <v>3.9699107803907501E-4</v>
      </c>
      <c r="DV613" s="115">
        <v>5.5655695143320997E-3</v>
      </c>
      <c r="DW613" s="115">
        <v>0.174771676333425</v>
      </c>
      <c r="DX613" s="115">
        <v>2.54082977400285E-2</v>
      </c>
      <c r="DY613" s="115">
        <v>758.67550731706899</v>
      </c>
      <c r="DZ613" s="115">
        <v>0.24123184821674501</v>
      </c>
      <c r="EA613" s="115">
        <v>-2.5996038381595098E-2</v>
      </c>
      <c r="EB613" s="115">
        <v>96.873141240648295</v>
      </c>
    </row>
    <row r="614" spans="1:132">
      <c r="A614" s="11">
        <v>44610</v>
      </c>
      <c r="B614" s="64" t="s">
        <v>1324</v>
      </c>
      <c r="C614" s="25" t="s">
        <v>859</v>
      </c>
      <c r="H614" s="3" t="e">
        <f>((F614)/(E614/100))</f>
        <v>#DIV/0!</v>
      </c>
      <c r="I614" s="4" t="e">
        <f>E614/F614</f>
        <v>#DIV/0!</v>
      </c>
      <c r="J614" s="4" t="e">
        <f>100/G614</f>
        <v>#DIV/0!</v>
      </c>
      <c r="N614" s="37" t="e">
        <f>M614/(K614/100)</f>
        <v>#DIV/0!</v>
      </c>
      <c r="O614" s="37" t="e">
        <f>N614/J614</f>
        <v>#DIV/0!</v>
      </c>
      <c r="P614" s="5" t="e">
        <f>M614/(L614/100)</f>
        <v>#DIV/0!</v>
      </c>
      <c r="Q614" s="5" t="e">
        <f>P614*I614</f>
        <v>#DIV/0!</v>
      </c>
      <c r="U614" s="15" t="e">
        <f>100-(T614-R614)/S614*100</f>
        <v>#DIV/0!</v>
      </c>
      <c r="V614" s="21">
        <v>6.5819999999999999</v>
      </c>
      <c r="X614" s="2">
        <v>8.1</v>
      </c>
      <c r="Y614" s="2">
        <v>9.3000000000000007</v>
      </c>
      <c r="Z614" s="21">
        <v>2439</v>
      </c>
      <c r="AB614" s="14" t="e">
        <f>((AE614-AC614)*(1000/AD614))*1000</f>
        <v>#DIV/0!</v>
      </c>
      <c r="AF614" s="7" t="e">
        <f>#REF!*0.8</f>
        <v>#REF!</v>
      </c>
      <c r="AG614" s="2">
        <v>100</v>
      </c>
      <c r="AH614" s="8" t="e">
        <f>((AG614)*(H614/100))</f>
        <v>#DIV/0!</v>
      </c>
      <c r="AI614" s="7" t="e">
        <f>AG614/AH614</f>
        <v>#DIV/0!</v>
      </c>
      <c r="AJ614" s="6">
        <v>150.1</v>
      </c>
      <c r="AK614" s="2">
        <v>1.9179999999999999</v>
      </c>
      <c r="AO614" s="20" t="s">
        <v>1325</v>
      </c>
      <c r="DL614" s="61" t="str">
        <f t="shared" si="12"/>
        <v>VNE 1713</v>
      </c>
      <c r="DM614" s="84"/>
      <c r="DN614" s="84"/>
      <c r="DO614" s="84"/>
      <c r="DP614" s="84"/>
      <c r="DQ614" s="84"/>
      <c r="DR614" s="84"/>
      <c r="DS614" s="84"/>
      <c r="DT614" s="84"/>
      <c r="DU614" s="84"/>
      <c r="DV614" s="84"/>
      <c r="DW614" s="84"/>
      <c r="DX614" s="84"/>
      <c r="DY614" s="84"/>
      <c r="DZ614" s="84"/>
      <c r="EA614" s="84"/>
      <c r="EB614" s="84"/>
    </row>
    <row r="615" spans="1:132">
      <c r="A615" s="11">
        <v>44613</v>
      </c>
      <c r="B615" s="64" t="s">
        <v>270</v>
      </c>
      <c r="C615" s="25" t="s">
        <v>727</v>
      </c>
      <c r="H615" s="3" t="e">
        <f>((F615)/(E615/100))</f>
        <v>#DIV/0!</v>
      </c>
      <c r="I615" s="4" t="e">
        <f>E615/F615</f>
        <v>#DIV/0!</v>
      </c>
      <c r="J615" s="4" t="e">
        <f>100/G615</f>
        <v>#DIV/0!</v>
      </c>
      <c r="N615" s="37" t="e">
        <f>M615/(K615/100)</f>
        <v>#DIV/0!</v>
      </c>
      <c r="O615" s="37" t="e">
        <f>N615/J615</f>
        <v>#DIV/0!</v>
      </c>
      <c r="P615" s="5" t="e">
        <f>M615/(L615/100)</f>
        <v>#DIV/0!</v>
      </c>
      <c r="Q615" s="5" t="e">
        <f>P615*I615</f>
        <v>#DIV/0!</v>
      </c>
      <c r="U615" s="15" t="e">
        <f>100-(T615-R615)/S615*100</f>
        <v>#DIV/0!</v>
      </c>
      <c r="AB615" s="14" t="e">
        <f>((AE615-AC615)*(1000/AD615))*1000</f>
        <v>#DIV/0!</v>
      </c>
      <c r="AF615" s="7" t="e">
        <f>#REF!*0.8</f>
        <v>#REF!</v>
      </c>
      <c r="AH615" s="8" t="e">
        <f>((AG615)*(H615/100))</f>
        <v>#DIV/0!</v>
      </c>
      <c r="AI615" s="7" t="e">
        <f>AG615/AH615</f>
        <v>#DIV/0!</v>
      </c>
      <c r="AO615" s="20" t="s">
        <v>1326</v>
      </c>
      <c r="AP615" s="102">
        <v>0.12</v>
      </c>
      <c r="AQ615" s="102">
        <v>1.9E-2</v>
      </c>
      <c r="AR615" s="102">
        <v>4.7E-2</v>
      </c>
      <c r="AS615" s="102">
        <v>7.0000000000000001E-3</v>
      </c>
      <c r="AT615" s="102">
        <v>0.182</v>
      </c>
      <c r="AU615" s="102">
        <v>3.2000000000000001E-2</v>
      </c>
      <c r="AV615" s="102">
        <v>9.4E-2</v>
      </c>
      <c r="AW615" s="102">
        <v>1.6E-2</v>
      </c>
      <c r="AX615" s="102">
        <v>6.0000000000000001E-3</v>
      </c>
      <c r="AY615" s="102">
        <v>2E-3</v>
      </c>
      <c r="AZ615" s="102">
        <v>7.4999999999999997E-2</v>
      </c>
      <c r="BA615" s="102">
        <v>8.9999999999999993E-3</v>
      </c>
      <c r="BB615" s="102">
        <v>0.122</v>
      </c>
      <c r="BC615" s="102">
        <v>1.7000000000000001E-2</v>
      </c>
      <c r="BD615" s="102">
        <v>3.1930000000000001</v>
      </c>
      <c r="BE615" s="102">
        <v>0.34399999999999997</v>
      </c>
      <c r="BF615" s="102" t="s">
        <v>121</v>
      </c>
      <c r="BG615" s="102">
        <v>1.2999999999999999E-2</v>
      </c>
      <c r="BH615" s="102">
        <v>3.6059999999999999</v>
      </c>
      <c r="BI615" s="102">
        <v>2.0409999999999999</v>
      </c>
      <c r="BJ615" s="102" t="s">
        <v>121</v>
      </c>
      <c r="BK615" s="102">
        <v>3.0000000000000001E-3</v>
      </c>
      <c r="BL615" s="102" t="s">
        <v>121</v>
      </c>
      <c r="BM615" s="102">
        <v>2E-3</v>
      </c>
      <c r="BN615" s="102">
        <v>0.29399999999999998</v>
      </c>
      <c r="BO615" s="102">
        <v>5.6000000000000001E-2</v>
      </c>
      <c r="BP615" s="102">
        <v>48.57</v>
      </c>
      <c r="BQ615" s="102">
        <v>0.26500000000000001</v>
      </c>
      <c r="BR615" s="102">
        <v>5.0000000000000001E-3</v>
      </c>
      <c r="BS615" s="102">
        <v>1E-3</v>
      </c>
      <c r="BT615" s="102">
        <v>15.516</v>
      </c>
      <c r="BU615" s="102">
        <v>1.07</v>
      </c>
      <c r="BV615" s="102">
        <v>1.8819999999999999</v>
      </c>
      <c r="BW615" s="102">
        <v>0.24099999999999999</v>
      </c>
      <c r="BX615" s="102" t="s">
        <v>121</v>
      </c>
      <c r="BY615" s="102">
        <v>1.4E-2</v>
      </c>
      <c r="BZ615" s="102">
        <v>2.0880000000000001</v>
      </c>
      <c r="CA615" s="102">
        <v>0.125</v>
      </c>
      <c r="CB615" s="102" t="s">
        <v>121</v>
      </c>
      <c r="CC615" s="102">
        <v>15.994</v>
      </c>
      <c r="CD615" s="102">
        <v>0.13200000000000001</v>
      </c>
      <c r="CE615" s="102">
        <v>1.6E-2</v>
      </c>
      <c r="CF615" s="102">
        <v>1.0999999999999999E-2</v>
      </c>
      <c r="CG615" s="102">
        <v>2E-3</v>
      </c>
      <c r="CH615" s="102">
        <v>2E-3</v>
      </c>
      <c r="CI615" s="102">
        <v>1E-3</v>
      </c>
      <c r="CJ615" s="102" t="s">
        <v>121</v>
      </c>
      <c r="CK615" s="102">
        <v>4.1130000000000004</v>
      </c>
      <c r="CL615" s="102" t="s">
        <v>121</v>
      </c>
      <c r="CM615" s="102">
        <v>2E-3</v>
      </c>
      <c r="CN615" s="102">
        <v>6.0000000000000001E-3</v>
      </c>
      <c r="CO615" s="102">
        <v>1E-3</v>
      </c>
      <c r="CP615" s="102">
        <v>6.1909999999999998</v>
      </c>
      <c r="CQ615" s="102">
        <v>0.25900000000000001</v>
      </c>
      <c r="CR615" s="102" t="s">
        <v>121</v>
      </c>
      <c r="CS615" s="102">
        <v>2E-3</v>
      </c>
      <c r="CT615" s="102" t="s">
        <v>121</v>
      </c>
      <c r="CU615" s="102">
        <v>56.384999999999998</v>
      </c>
      <c r="CV615" s="102">
        <v>3.9E-2</v>
      </c>
      <c r="CW615" s="102">
        <v>6.0000000000000001E-3</v>
      </c>
      <c r="CX615" s="102">
        <v>1.02</v>
      </c>
      <c r="CY615" s="102">
        <v>0.112</v>
      </c>
      <c r="CZ615" s="102" t="s">
        <v>121</v>
      </c>
      <c r="DA615" s="102">
        <v>2E-3</v>
      </c>
      <c r="DB615" s="102">
        <v>1.0999999999999999E-2</v>
      </c>
      <c r="DC615" s="102">
        <v>6.0000000000000001E-3</v>
      </c>
      <c r="DD615" s="102" t="s">
        <v>121</v>
      </c>
      <c r="DE615" s="102">
        <v>2.7E-2</v>
      </c>
      <c r="DF615" s="102">
        <v>2.0720000000000001</v>
      </c>
      <c r="DG615" s="102">
        <v>0.28100000000000003</v>
      </c>
      <c r="DH615" s="102">
        <v>7.6999999999999999E-2</v>
      </c>
      <c r="DI615" s="102">
        <v>1.2999999999999999E-2</v>
      </c>
      <c r="DJ615" s="102">
        <v>1.7999999999999999E-2</v>
      </c>
      <c r="DK615" s="102">
        <v>3.0000000000000001E-3</v>
      </c>
      <c r="DL615" s="61" t="str">
        <f t="shared" si="12"/>
        <v>ENE 2147</v>
      </c>
      <c r="DM615" s="115">
        <v>-6.0389385762662003E-3</v>
      </c>
      <c r="DN615" s="115">
        <v>1.0216536961563299E-2</v>
      </c>
      <c r="DO615" s="115">
        <v>4.6126373930912203E-3</v>
      </c>
      <c r="DP615" s="115">
        <v>2.19173598867481</v>
      </c>
      <c r="DQ615" s="115">
        <v>0.21941944656333401</v>
      </c>
      <c r="DR615" s="115">
        <v>1.96012035094657E-2</v>
      </c>
      <c r="DS615" s="115">
        <v>0.21523197723752799</v>
      </c>
      <c r="DT615" s="115">
        <v>1.1074713359250799E-2</v>
      </c>
      <c r="DU615" s="115">
        <v>2.11096404847584E-3</v>
      </c>
      <c r="DV615" s="115">
        <v>2.9593713219520399E-2</v>
      </c>
      <c r="DW615" s="115">
        <v>0.28749032776458799</v>
      </c>
      <c r="DX615" s="115">
        <v>5.5850419131598897E-2</v>
      </c>
      <c r="DY615" s="115">
        <v>432.97234359881003</v>
      </c>
      <c r="DZ615" s="115">
        <v>0.52269550076543203</v>
      </c>
      <c r="EA615" s="115">
        <v>3.1385589345451299</v>
      </c>
      <c r="EB615" s="115">
        <v>98.219519238170705</v>
      </c>
    </row>
    <row r="616" spans="1:132">
      <c r="A616" s="11">
        <v>44613</v>
      </c>
      <c r="B616" s="64" t="s">
        <v>413</v>
      </c>
      <c r="C616" s="25" t="s">
        <v>181</v>
      </c>
      <c r="H616" s="3" t="e">
        <f>((F616)/(E616/100))</f>
        <v>#DIV/0!</v>
      </c>
      <c r="I616" s="4" t="e">
        <f>E616/F616</f>
        <v>#DIV/0!</v>
      </c>
      <c r="J616" s="4" t="e">
        <f>100/G616</f>
        <v>#DIV/0!</v>
      </c>
      <c r="K616" s="2">
        <v>20.350000000000001</v>
      </c>
      <c r="M616" s="2">
        <f>98.859-98.21</f>
        <v>0.64900000000000091</v>
      </c>
      <c r="N616" s="37">
        <f>M616/(K616/100)</f>
        <v>3.1891891891891935</v>
      </c>
      <c r="O616" s="37" t="e">
        <f>N616/J616</f>
        <v>#DIV/0!</v>
      </c>
      <c r="P616" s="5" t="e">
        <f>M616/(L616/100)</f>
        <v>#DIV/0!</v>
      </c>
      <c r="Q616" s="5" t="e">
        <f>P616*I616</f>
        <v>#DIV/0!</v>
      </c>
      <c r="U616" s="15" t="e">
        <f>100-(T616-R616)/S616*100</f>
        <v>#DIV/0!</v>
      </c>
      <c r="AB616" s="14" t="e">
        <f>((AE616-AC616)*(1000/AD616))*1000</f>
        <v>#DIV/0!</v>
      </c>
      <c r="AF616" s="7" t="e">
        <f>#REF!*0.8</f>
        <v>#REF!</v>
      </c>
      <c r="AH616" s="8" t="e">
        <f>((AG616)*(H616/100))</f>
        <v>#DIV/0!</v>
      </c>
      <c r="AI616" s="7" t="e">
        <f>AG616/AH616</f>
        <v>#DIV/0!</v>
      </c>
      <c r="AO616" s="20" t="s">
        <v>1327</v>
      </c>
      <c r="AP616" s="101" t="s">
        <v>121</v>
      </c>
      <c r="AQ616" s="101">
        <v>2E-3</v>
      </c>
      <c r="AR616" s="101" t="s">
        <v>121</v>
      </c>
      <c r="AS616" s="101">
        <v>6.0000000000000001E-3</v>
      </c>
      <c r="AT616" s="101">
        <v>0.17499999999999999</v>
      </c>
      <c r="AU616" s="101">
        <v>2.4E-2</v>
      </c>
      <c r="AV616" s="101" t="s">
        <v>121</v>
      </c>
      <c r="AW616" s="101">
        <v>3.0000000000000001E-3</v>
      </c>
      <c r="AX616" s="101" t="s">
        <v>121</v>
      </c>
      <c r="AY616" s="101">
        <v>2E-3</v>
      </c>
      <c r="AZ616" s="101" t="s">
        <v>121</v>
      </c>
      <c r="BA616" s="101">
        <v>8.0000000000000002E-3</v>
      </c>
      <c r="BB616" s="101">
        <v>4.0000000000000001E-3</v>
      </c>
      <c r="BC616" s="101">
        <v>2E-3</v>
      </c>
      <c r="BD616" s="101">
        <v>0.20799999999999999</v>
      </c>
      <c r="BE616" s="101">
        <v>2.7E-2</v>
      </c>
      <c r="BF616" s="101" t="s">
        <v>121</v>
      </c>
      <c r="BG616" s="101">
        <v>1.2E-2</v>
      </c>
      <c r="BH616" s="101">
        <v>8.8520000000000003</v>
      </c>
      <c r="BI616" s="101">
        <v>1.7909999999999999</v>
      </c>
      <c r="BJ616" s="101" t="s">
        <v>121</v>
      </c>
      <c r="BK616" s="101">
        <v>2E-3</v>
      </c>
      <c r="BL616" s="101" t="s">
        <v>121</v>
      </c>
      <c r="BM616" s="101">
        <v>2E-3</v>
      </c>
      <c r="BN616" s="101">
        <v>3.3000000000000002E-2</v>
      </c>
      <c r="BO616" s="101">
        <v>8.9999999999999993E-3</v>
      </c>
      <c r="BP616" s="101" t="s">
        <v>121</v>
      </c>
      <c r="BQ616" s="101">
        <v>2E-3</v>
      </c>
      <c r="BR616" s="101" t="s">
        <v>121</v>
      </c>
      <c r="BS616" s="101">
        <v>2E-3</v>
      </c>
      <c r="BT616" s="101">
        <v>6.0999999999999999E-2</v>
      </c>
      <c r="BU616" s="101">
        <v>3.1E-2</v>
      </c>
      <c r="BV616" s="101">
        <v>7.3999999999999996E-2</v>
      </c>
      <c r="BW616" s="101">
        <v>1.2999999999999999E-2</v>
      </c>
      <c r="BX616" s="101" t="s">
        <v>121</v>
      </c>
      <c r="BY616" s="101">
        <v>4.0000000000000001E-3</v>
      </c>
      <c r="BZ616" s="101">
        <v>0.09</v>
      </c>
      <c r="CA616" s="101">
        <v>2.3E-2</v>
      </c>
      <c r="CB616" s="101">
        <v>34.552999999999997</v>
      </c>
      <c r="CC616" s="101">
        <v>5.13</v>
      </c>
      <c r="CD616" s="101">
        <v>4.1000000000000002E-2</v>
      </c>
      <c r="CE616" s="101">
        <v>8.0000000000000002E-3</v>
      </c>
      <c r="CF616" s="101" t="s">
        <v>121</v>
      </c>
      <c r="CG616" s="101">
        <v>2E-3</v>
      </c>
      <c r="CH616" s="101">
        <v>1.4E-2</v>
      </c>
      <c r="CI616" s="101">
        <v>2E-3</v>
      </c>
      <c r="CJ616" s="101">
        <v>0.48799999999999999</v>
      </c>
      <c r="CK616" s="101">
        <v>7.2999999999999995E-2</v>
      </c>
      <c r="CL616" s="101" t="s">
        <v>121</v>
      </c>
      <c r="CM616" s="101">
        <v>2E-3</v>
      </c>
      <c r="CN616" s="101" t="s">
        <v>121</v>
      </c>
      <c r="CO616" s="101">
        <v>2E-3</v>
      </c>
      <c r="CP616" s="101">
        <v>0.14899999999999999</v>
      </c>
      <c r="CQ616" s="101">
        <v>1.9E-2</v>
      </c>
      <c r="CR616" s="101" t="s">
        <v>121</v>
      </c>
      <c r="CS616" s="101">
        <v>2E-3</v>
      </c>
      <c r="CT616" s="101">
        <v>1.5569999999999999</v>
      </c>
      <c r="CU616" s="101">
        <v>0.23100000000000001</v>
      </c>
      <c r="CV616" s="101" t="s">
        <v>121</v>
      </c>
      <c r="CW616" s="101">
        <v>2E-3</v>
      </c>
      <c r="CX616" s="101">
        <v>53.463999999999999</v>
      </c>
      <c r="CY616" s="101">
        <v>4.5860000000000003</v>
      </c>
      <c r="CZ616" s="101" t="s">
        <v>121</v>
      </c>
      <c r="DA616" s="101">
        <v>2E-3</v>
      </c>
      <c r="DB616" s="101">
        <v>0.20499999999999999</v>
      </c>
      <c r="DC616" s="101">
        <v>4.7E-2</v>
      </c>
      <c r="DD616" s="101" t="s">
        <v>121</v>
      </c>
      <c r="DE616" s="101">
        <v>5.0000000000000001E-3</v>
      </c>
      <c r="DF616" s="101">
        <v>7.0000000000000001E-3</v>
      </c>
      <c r="DG616" s="101">
        <v>1E-3</v>
      </c>
      <c r="DH616" s="101">
        <v>1.4E-2</v>
      </c>
      <c r="DI616" s="101">
        <v>2E-3</v>
      </c>
      <c r="DJ616" s="101" t="s">
        <v>121</v>
      </c>
      <c r="DK616" s="101">
        <v>2E-3</v>
      </c>
      <c r="DL616" s="61" t="str">
        <f t="shared" si="12"/>
        <v>AHV 8069</v>
      </c>
    </row>
    <row r="617" spans="1:132">
      <c r="A617" s="11">
        <v>44613</v>
      </c>
      <c r="B617" s="64"/>
      <c r="C617" s="25" t="s">
        <v>744</v>
      </c>
      <c r="D617" s="21">
        <v>20</v>
      </c>
      <c r="E617" s="2">
        <v>100</v>
      </c>
      <c r="F617" s="2">
        <v>80</v>
      </c>
      <c r="H617" s="3">
        <f>((F617)/(E617/100))</f>
        <v>80</v>
      </c>
      <c r="I617" s="4">
        <f>E617/F617</f>
        <v>1.25</v>
      </c>
      <c r="J617" s="4" t="e">
        <f>100/G617</f>
        <v>#DIV/0!</v>
      </c>
      <c r="N617" s="37" t="e">
        <f>M617/(K617/100)</f>
        <v>#DIV/0!</v>
      </c>
      <c r="O617" s="37" t="e">
        <f>N617/J617</f>
        <v>#DIV/0!</v>
      </c>
      <c r="P617" s="5" t="e">
        <f>M617/(L617/100)</f>
        <v>#DIV/0!</v>
      </c>
      <c r="Q617" s="5" t="e">
        <f>P617*I617</f>
        <v>#DIV/0!</v>
      </c>
      <c r="U617" s="15" t="e">
        <f>100-(T617-R617)/S617*100</f>
        <v>#DIV/0!</v>
      </c>
      <c r="V617" s="21">
        <v>3.1720000000000002</v>
      </c>
      <c r="X617" s="2">
        <v>12.52</v>
      </c>
      <c r="Y617" s="2">
        <v>7.83</v>
      </c>
      <c r="AB617" s="14">
        <f>((AE617-AC617)*(1000/AD617))*1000</f>
        <v>2701.1206477047213</v>
      </c>
      <c r="AC617" s="21">
        <v>87.106999999999999</v>
      </c>
      <c r="AD617" s="21">
        <v>141.79300000000001</v>
      </c>
      <c r="AE617" s="21">
        <v>87.49</v>
      </c>
      <c r="AF617" s="7" t="e">
        <f>#REF!*0.8</f>
        <v>#REF!</v>
      </c>
      <c r="AG617" s="2">
        <v>125</v>
      </c>
      <c r="AH617" s="8">
        <f>((AG617)*(H617/100))</f>
        <v>100</v>
      </c>
      <c r="AI617" s="7">
        <f>AG617/AH617</f>
        <v>1.25</v>
      </c>
      <c r="AJ617" s="6">
        <v>14.54</v>
      </c>
      <c r="AO617" s="20" t="s">
        <v>1328</v>
      </c>
      <c r="AP617" s="101">
        <v>0.41599999999999998</v>
      </c>
      <c r="AQ617" s="101">
        <v>6.6000000000000003E-2</v>
      </c>
      <c r="AR617" s="101">
        <v>8.0000000000000002E-3</v>
      </c>
      <c r="AS617" s="101">
        <v>3.0000000000000001E-3</v>
      </c>
      <c r="AT617" s="101">
        <v>0.126</v>
      </c>
      <c r="AU617" s="101">
        <v>2.1000000000000001E-2</v>
      </c>
      <c r="AV617" s="101">
        <v>9.0999999999999998E-2</v>
      </c>
      <c r="AW617" s="101">
        <v>1.4999999999999999E-2</v>
      </c>
      <c r="AX617" s="101">
        <v>2.1999999999999999E-2</v>
      </c>
      <c r="AY617" s="101">
        <v>4.0000000000000001E-3</v>
      </c>
      <c r="AZ617" s="101">
        <v>0.02</v>
      </c>
      <c r="BA617" s="101">
        <v>4.0000000000000001E-3</v>
      </c>
      <c r="BB617" s="101">
        <v>9.8000000000000004E-2</v>
      </c>
      <c r="BC617" s="101">
        <v>1.4999999999999999E-2</v>
      </c>
      <c r="BD617" s="101">
        <v>0.44600000000000001</v>
      </c>
      <c r="BE617" s="101">
        <v>6.5000000000000002E-2</v>
      </c>
      <c r="BF617" s="101" t="s">
        <v>121</v>
      </c>
      <c r="BG617" s="101">
        <v>0.01</v>
      </c>
      <c r="BH617" s="101" t="s">
        <v>121</v>
      </c>
      <c r="BI617" s="101">
        <v>4.7640000000000002</v>
      </c>
      <c r="BJ617" s="101" t="s">
        <v>121</v>
      </c>
      <c r="BK617" s="101">
        <v>6.0000000000000001E-3</v>
      </c>
      <c r="BL617" s="101" t="s">
        <v>121</v>
      </c>
      <c r="BM617" s="101">
        <v>2E-3</v>
      </c>
      <c r="BN617" s="101">
        <v>7.0000000000000007E-2</v>
      </c>
      <c r="BO617" s="101">
        <v>1.4999999999999999E-2</v>
      </c>
      <c r="BP617" s="101">
        <v>34.548999999999999</v>
      </c>
      <c r="BQ617" s="101">
        <v>0.27100000000000002</v>
      </c>
      <c r="BR617" s="101">
        <v>4.0000000000000001E-3</v>
      </c>
      <c r="BS617" s="101">
        <v>2E-3</v>
      </c>
      <c r="BT617" s="101">
        <v>22.145</v>
      </c>
      <c r="BU617" s="101">
        <v>2.68</v>
      </c>
      <c r="BV617" s="101">
        <v>27.018999999999998</v>
      </c>
      <c r="BW617" s="101">
        <v>2.7170000000000001</v>
      </c>
      <c r="BX617" s="101" t="s">
        <v>121</v>
      </c>
      <c r="BY617" s="101">
        <v>6.0000000000000001E-3</v>
      </c>
      <c r="BZ617" s="101">
        <v>2.2349999999999999</v>
      </c>
      <c r="CA617" s="101">
        <v>0.25600000000000001</v>
      </c>
      <c r="CB617" s="101" t="s">
        <v>121</v>
      </c>
      <c r="CC617" s="101">
        <v>42.652000000000001</v>
      </c>
      <c r="CD617" s="101">
        <v>3.2000000000000001E-2</v>
      </c>
      <c r="CE617" s="101">
        <v>7.0000000000000001E-3</v>
      </c>
      <c r="CF617" s="101">
        <v>8.0000000000000002E-3</v>
      </c>
      <c r="CG617" s="101">
        <v>1E-3</v>
      </c>
      <c r="CH617" s="101" t="s">
        <v>121</v>
      </c>
      <c r="CI617" s="101">
        <v>2E-3</v>
      </c>
      <c r="CJ617" s="101" t="s">
        <v>121</v>
      </c>
      <c r="CK617" s="101">
        <v>0.41799999999999998</v>
      </c>
      <c r="CL617" s="101" t="s">
        <v>121</v>
      </c>
      <c r="CM617" s="101">
        <v>2E-3</v>
      </c>
      <c r="CN617" s="101">
        <v>0.01</v>
      </c>
      <c r="CO617" s="101">
        <v>2E-3</v>
      </c>
      <c r="CP617" s="101">
        <v>5.3209999999999997</v>
      </c>
      <c r="CQ617" s="101">
        <v>0.50800000000000001</v>
      </c>
      <c r="CR617" s="101" t="s">
        <v>121</v>
      </c>
      <c r="CS617" s="101">
        <v>2E-3</v>
      </c>
      <c r="CT617" s="101">
        <v>1.7929999999999999</v>
      </c>
      <c r="CU617" s="101">
        <v>0.46200000000000002</v>
      </c>
      <c r="CV617" s="101">
        <v>1.7000000000000001E-2</v>
      </c>
      <c r="CW617" s="101">
        <v>3.0000000000000001E-3</v>
      </c>
      <c r="CX617" s="101">
        <v>0.41199999999999998</v>
      </c>
      <c r="CY617" s="101">
        <v>6.0999999999999999E-2</v>
      </c>
      <c r="CZ617" s="101" t="s">
        <v>121</v>
      </c>
      <c r="DA617" s="101">
        <v>3.0000000000000001E-3</v>
      </c>
      <c r="DB617" s="101" t="s">
        <v>121</v>
      </c>
      <c r="DC617" s="101">
        <v>7.0000000000000001E-3</v>
      </c>
      <c r="DD617" s="101">
        <v>7.0999999999999994E-2</v>
      </c>
      <c r="DE617" s="101">
        <v>1.4999999999999999E-2</v>
      </c>
      <c r="DF617" s="101">
        <v>1.631</v>
      </c>
      <c r="DG617" s="101">
        <v>0.24299999999999999</v>
      </c>
      <c r="DH617" s="101">
        <v>5.0000000000000001E-3</v>
      </c>
      <c r="DI617" s="101">
        <v>1E-3</v>
      </c>
      <c r="DJ617" s="101">
        <v>0.19800000000000001</v>
      </c>
      <c r="DK617" s="101">
        <v>3.1E-2</v>
      </c>
      <c r="DL617" s="61" t="str">
        <f t="shared" si="12"/>
        <v>ENE 2021 21.02.2022</v>
      </c>
    </row>
    <row r="618" spans="1:132">
      <c r="A618" s="11">
        <v>44613</v>
      </c>
      <c r="B618" s="64" t="s">
        <v>84</v>
      </c>
      <c r="C618" s="25" t="s">
        <v>745</v>
      </c>
      <c r="H618" s="3" t="e">
        <f>((F618)/(E618/100))</f>
        <v>#DIV/0!</v>
      </c>
      <c r="I618" s="4" t="e">
        <f>E618/F618</f>
        <v>#DIV/0!</v>
      </c>
      <c r="J618" s="4" t="e">
        <f>100/G618</f>
        <v>#DIV/0!</v>
      </c>
      <c r="N618" s="37" t="e">
        <f>M618/(K618/100)</f>
        <v>#DIV/0!</v>
      </c>
      <c r="O618" s="37" t="e">
        <f>N618/J618</f>
        <v>#DIV/0!</v>
      </c>
      <c r="P618" s="5" t="e">
        <f>M618/(L618/100)</f>
        <v>#DIV/0!</v>
      </c>
      <c r="Q618" s="5" t="e">
        <f>P618*I618</f>
        <v>#DIV/0!</v>
      </c>
      <c r="U618" s="15" t="e">
        <f>100-(T618-R618)/S618*100</f>
        <v>#DIV/0!</v>
      </c>
      <c r="X618" s="2">
        <v>12.46</v>
      </c>
      <c r="Y618" s="2">
        <v>12.36</v>
      </c>
      <c r="Z618" s="20" t="s">
        <v>907</v>
      </c>
      <c r="AB618" s="14" t="e">
        <f>((AE618-AC618)*(1000/AD618))*1000</f>
        <v>#DIV/0!</v>
      </c>
      <c r="AF618" s="7" t="e">
        <f>#REF!*0.8</f>
        <v>#REF!</v>
      </c>
      <c r="AH618" s="8" t="e">
        <f>((AG618)*(H618/100))</f>
        <v>#DIV/0!</v>
      </c>
      <c r="AI618" s="7" t="e">
        <f>AG618/AH618</f>
        <v>#DIV/0!</v>
      </c>
      <c r="AO618" s="20" t="s">
        <v>745</v>
      </c>
      <c r="AP618" s="103">
        <v>0.15</v>
      </c>
      <c r="AQ618" s="103">
        <v>2E-3</v>
      </c>
      <c r="AR618" s="103" t="s">
        <v>121</v>
      </c>
      <c r="AS618" s="103">
        <v>4.0000000000000001E-3</v>
      </c>
      <c r="AT618" s="103">
        <v>6.9000000000000006E-2</v>
      </c>
      <c r="AU618" s="103">
        <v>3.0000000000000001E-3</v>
      </c>
      <c r="AV618" s="103">
        <v>5.0999999999999997E-2</v>
      </c>
      <c r="AW618" s="103">
        <v>2E-3</v>
      </c>
      <c r="AX618" s="103">
        <v>1.0999999999999999E-2</v>
      </c>
      <c r="AY618" s="103">
        <v>1E-3</v>
      </c>
      <c r="AZ618" s="103">
        <v>1.4E-2</v>
      </c>
      <c r="BA618" s="103">
        <v>2E-3</v>
      </c>
      <c r="BB618" s="103">
        <v>5.0999999999999997E-2</v>
      </c>
      <c r="BC618" s="103">
        <v>2E-3</v>
      </c>
      <c r="BD618" s="103">
        <v>0.372</v>
      </c>
      <c r="BE618" s="103">
        <v>8.9999999999999993E-3</v>
      </c>
      <c r="BF618" s="103" t="s">
        <v>121</v>
      </c>
      <c r="BG618" s="103">
        <v>0.01</v>
      </c>
      <c r="BH618" s="103" t="s">
        <v>121</v>
      </c>
      <c r="BI618" s="103">
        <v>2.6320000000000001</v>
      </c>
      <c r="BJ618" s="103">
        <v>4.0000000000000001E-3</v>
      </c>
      <c r="BK618" s="103">
        <v>2E-3</v>
      </c>
      <c r="BL618" s="103" t="s">
        <v>121</v>
      </c>
      <c r="BM618" s="103">
        <v>2E-3</v>
      </c>
      <c r="BN618" s="103">
        <v>7.3999999999999996E-2</v>
      </c>
      <c r="BO618" s="103">
        <v>7.0000000000000001E-3</v>
      </c>
      <c r="BP618" s="103">
        <v>63.710999999999999</v>
      </c>
      <c r="BQ618" s="103">
        <v>0.13900000000000001</v>
      </c>
      <c r="BR618" s="103">
        <v>4.0000000000000001E-3</v>
      </c>
      <c r="BS618" s="103">
        <v>1E-3</v>
      </c>
      <c r="BT618" s="103">
        <v>18.559999999999999</v>
      </c>
      <c r="BU618" s="103">
        <v>0.16600000000000001</v>
      </c>
      <c r="BV618" s="103">
        <v>11.185</v>
      </c>
      <c r="BW618" s="103">
        <v>0.13400000000000001</v>
      </c>
      <c r="BX618" s="103" t="s">
        <v>121</v>
      </c>
      <c r="BY618" s="103">
        <v>4.0000000000000001E-3</v>
      </c>
      <c r="BZ618" s="103">
        <v>2.3650000000000002</v>
      </c>
      <c r="CA618" s="103">
        <v>4.2999999999999997E-2</v>
      </c>
      <c r="CB618" s="103" t="s">
        <v>121</v>
      </c>
      <c r="CC618" s="103">
        <v>17.042999999999999</v>
      </c>
      <c r="CD618" s="103">
        <v>2.9000000000000001E-2</v>
      </c>
      <c r="CE618" s="103">
        <v>5.0000000000000001E-3</v>
      </c>
      <c r="CF618" s="103">
        <v>2E-3</v>
      </c>
      <c r="CG618" s="103">
        <v>1E-3</v>
      </c>
      <c r="CH618" s="103" t="s">
        <v>121</v>
      </c>
      <c r="CI618" s="103">
        <v>2E-3</v>
      </c>
      <c r="CJ618" s="103" t="s">
        <v>121</v>
      </c>
      <c r="CK618" s="103">
        <v>0.247</v>
      </c>
      <c r="CL618" s="103" t="s">
        <v>121</v>
      </c>
      <c r="CM618" s="103">
        <v>2E-3</v>
      </c>
      <c r="CN618" s="103">
        <v>5.0000000000000001E-3</v>
      </c>
      <c r="CO618" s="103">
        <v>1E-3</v>
      </c>
      <c r="CP618" s="103">
        <v>1.411</v>
      </c>
      <c r="CQ618" s="103">
        <v>0.05</v>
      </c>
      <c r="CR618" s="103" t="s">
        <v>121</v>
      </c>
      <c r="CS618" s="103">
        <v>2E-3</v>
      </c>
      <c r="CT618" s="103">
        <v>0.94299999999999995</v>
      </c>
      <c r="CU618" s="103">
        <v>0.27700000000000002</v>
      </c>
      <c r="CV618" s="103">
        <v>1.2999999999999999E-2</v>
      </c>
      <c r="CW618" s="103">
        <v>1E-3</v>
      </c>
      <c r="CX618" s="103">
        <v>8.4000000000000005E-2</v>
      </c>
      <c r="CY618" s="103">
        <v>8.9999999999999993E-3</v>
      </c>
      <c r="CZ618" s="103" t="s">
        <v>121</v>
      </c>
      <c r="DA618" s="103">
        <v>2E-3</v>
      </c>
      <c r="DB618" s="103" t="s">
        <v>121</v>
      </c>
      <c r="DC618" s="103">
        <v>3.0000000000000001E-3</v>
      </c>
      <c r="DD618" s="103">
        <v>2.7E-2</v>
      </c>
      <c r="DE618" s="103">
        <v>6.0000000000000001E-3</v>
      </c>
      <c r="DF618" s="103">
        <v>0.75700000000000001</v>
      </c>
      <c r="DG618" s="103">
        <v>8.0000000000000002E-3</v>
      </c>
      <c r="DH618" s="103">
        <v>5.0000000000000001E-3</v>
      </c>
      <c r="DI618" s="103">
        <v>1E-3</v>
      </c>
      <c r="DJ618" s="103">
        <v>8.7999999999999995E-2</v>
      </c>
      <c r="DK618" s="103">
        <v>1E-3</v>
      </c>
      <c r="DL618" s="61" t="str">
        <f t="shared" si="12"/>
        <v>UTV 21.02.2022</v>
      </c>
    </row>
    <row r="619" spans="1:132">
      <c r="A619" s="11">
        <v>44613</v>
      </c>
      <c r="B619" s="64"/>
      <c r="C619" s="25" t="s">
        <v>1220</v>
      </c>
      <c r="H619" s="3" t="e">
        <f>((F619)/(E619/100))</f>
        <v>#DIV/0!</v>
      </c>
      <c r="I619" s="4" t="e">
        <f>E619/F619</f>
        <v>#DIV/0!</v>
      </c>
      <c r="J619" s="4" t="e">
        <f>100/G619</f>
        <v>#DIV/0!</v>
      </c>
      <c r="N619" s="37" t="e">
        <f>M619/(K619/100)</f>
        <v>#DIV/0!</v>
      </c>
      <c r="O619" s="37" t="e">
        <f>N619/J619</f>
        <v>#DIV/0!</v>
      </c>
      <c r="P619" s="5" t="e">
        <f>M619/(L619/100)</f>
        <v>#DIV/0!</v>
      </c>
      <c r="Q619" s="5" t="e">
        <f>P619*I619</f>
        <v>#DIV/0!</v>
      </c>
      <c r="U619" s="15" t="e">
        <f>100-(T619-R619)/S619*100</f>
        <v>#DIV/0!</v>
      </c>
      <c r="V619" s="21">
        <v>8.2100000000000009</v>
      </c>
      <c r="X619" s="2">
        <v>11.62</v>
      </c>
      <c r="Y619" s="2">
        <v>19.07</v>
      </c>
      <c r="Z619" s="21">
        <v>1973</v>
      </c>
      <c r="AB619" s="14">
        <f>((AE619-AC619)*(1000/AD619))*1000</f>
        <v>15637.924155581281</v>
      </c>
      <c r="AC619" s="21">
        <v>90.34</v>
      </c>
      <c r="AD619" s="21">
        <v>102.76300000000001</v>
      </c>
      <c r="AE619" s="21">
        <v>91.947000000000003</v>
      </c>
      <c r="AF619" s="7" t="e">
        <f>#REF!*0.8</f>
        <v>#REF!</v>
      </c>
      <c r="AG619" s="2">
        <v>100</v>
      </c>
      <c r="AH619" s="8" t="e">
        <f>((AG619)*(H619/100))</f>
        <v>#DIV/0!</v>
      </c>
      <c r="AI619" s="7" t="e">
        <f>AG619/AH619</f>
        <v>#DIV/0!</v>
      </c>
      <c r="AK619" s="2">
        <v>2.1909999999999998</v>
      </c>
      <c r="AO619" s="20" t="s">
        <v>1220</v>
      </c>
      <c r="AP619" s="104">
        <v>5.3999999999999999E-2</v>
      </c>
      <c r="AQ619" s="104">
        <v>1E-3</v>
      </c>
      <c r="AR619" s="104">
        <v>2.9000000000000001E-2</v>
      </c>
      <c r="AS619" s="104">
        <v>3.0000000000000001E-3</v>
      </c>
      <c r="AT619" s="104">
        <v>1.4999999999999999E-2</v>
      </c>
      <c r="AU619" s="104">
        <v>2E-3</v>
      </c>
      <c r="AV619" s="104">
        <v>5.2999999999999999E-2</v>
      </c>
      <c r="AW619" s="104">
        <v>2E-3</v>
      </c>
      <c r="AX619" s="104" t="s">
        <v>121</v>
      </c>
      <c r="AY619" s="104">
        <v>2E-3</v>
      </c>
      <c r="AZ619" s="104">
        <v>4.2000000000000003E-2</v>
      </c>
      <c r="BA619" s="104">
        <v>3.0000000000000001E-3</v>
      </c>
      <c r="BB619" s="104">
        <v>0.20300000000000001</v>
      </c>
      <c r="BC619" s="104">
        <v>4.0000000000000001E-3</v>
      </c>
      <c r="BD619" s="104">
        <v>4.0259999999999998</v>
      </c>
      <c r="BE619" s="104">
        <v>0.03</v>
      </c>
      <c r="BF619" s="104" t="s">
        <v>121</v>
      </c>
      <c r="BG619" s="104">
        <v>6.0000000000000001E-3</v>
      </c>
      <c r="BH619" s="104">
        <v>1.871</v>
      </c>
      <c r="BI619" s="104">
        <v>0.65300000000000002</v>
      </c>
      <c r="BJ619" s="104" t="s">
        <v>121</v>
      </c>
      <c r="BK619" s="104">
        <v>2E-3</v>
      </c>
      <c r="BL619" s="104" t="s">
        <v>121</v>
      </c>
      <c r="BM619" s="104">
        <v>2E-3</v>
      </c>
      <c r="BN619" s="104">
        <v>0.193</v>
      </c>
      <c r="BO619" s="104">
        <v>8.0000000000000002E-3</v>
      </c>
      <c r="BP619" s="104">
        <v>70.563000000000002</v>
      </c>
      <c r="BQ619" s="104">
        <v>0.11700000000000001</v>
      </c>
      <c r="BR619" s="104">
        <v>2E-3</v>
      </c>
      <c r="BS619" s="104">
        <v>1E-3</v>
      </c>
      <c r="BT619" s="104">
        <v>11.475</v>
      </c>
      <c r="BU619" s="104">
        <v>0.121</v>
      </c>
      <c r="BV619" s="104">
        <v>0.90500000000000003</v>
      </c>
      <c r="BW619" s="104">
        <v>0.02</v>
      </c>
      <c r="BX619" s="104" t="s">
        <v>121</v>
      </c>
      <c r="BY619" s="104">
        <v>1.2E-2</v>
      </c>
      <c r="BZ619" s="104">
        <v>0.82099999999999995</v>
      </c>
      <c r="CA619" s="104">
        <v>0.03</v>
      </c>
      <c r="CB619" s="104" t="s">
        <v>121</v>
      </c>
      <c r="CC619" s="104">
        <v>7.7510000000000003</v>
      </c>
      <c r="CD619" s="104">
        <v>0.14199999999999999</v>
      </c>
      <c r="CE619" s="104">
        <v>7.0000000000000001E-3</v>
      </c>
      <c r="CF619" s="104">
        <v>2E-3</v>
      </c>
      <c r="CG619" s="104">
        <v>1E-3</v>
      </c>
      <c r="CH619" s="104" t="s">
        <v>121</v>
      </c>
      <c r="CI619" s="104">
        <v>2E-3</v>
      </c>
      <c r="CJ619" s="104">
        <v>0.73299999999999998</v>
      </c>
      <c r="CK619" s="104">
        <v>7.2999999999999995E-2</v>
      </c>
      <c r="CL619" s="104" t="s">
        <v>121</v>
      </c>
      <c r="CM619" s="104">
        <v>2E-3</v>
      </c>
      <c r="CN619" s="104">
        <v>2E-3</v>
      </c>
      <c r="CO619" s="104">
        <v>1E-3</v>
      </c>
      <c r="CP619" s="104">
        <v>2.4740000000000002</v>
      </c>
      <c r="CQ619" s="104">
        <v>4.2999999999999997E-2</v>
      </c>
      <c r="CR619" s="104" t="s">
        <v>121</v>
      </c>
      <c r="CS619" s="104">
        <v>2E-3</v>
      </c>
      <c r="CT619" s="104">
        <v>5.0119999999999996</v>
      </c>
      <c r="CU619" s="104">
        <v>0.24299999999999999</v>
      </c>
      <c r="CV619" s="104">
        <v>3.3000000000000002E-2</v>
      </c>
      <c r="CW619" s="104">
        <v>1E-3</v>
      </c>
      <c r="CX619" s="104">
        <v>0.67800000000000005</v>
      </c>
      <c r="CY619" s="104">
        <v>1.6E-2</v>
      </c>
      <c r="CZ619" s="104" t="s">
        <v>121</v>
      </c>
      <c r="DA619" s="104">
        <v>2E-3</v>
      </c>
      <c r="DB619" s="104">
        <v>0.05</v>
      </c>
      <c r="DC619" s="104">
        <v>6.0000000000000001E-3</v>
      </c>
      <c r="DD619" s="104" t="s">
        <v>121</v>
      </c>
      <c r="DE619" s="104">
        <v>8.0000000000000002E-3</v>
      </c>
      <c r="DF619" s="104">
        <v>0.57999999999999996</v>
      </c>
      <c r="DG619" s="104">
        <v>6.0000000000000001E-3</v>
      </c>
      <c r="DH619" s="104">
        <v>2.8000000000000001E-2</v>
      </c>
      <c r="DI619" s="104">
        <v>1E-3</v>
      </c>
      <c r="DJ619" s="104">
        <v>6.0000000000000001E-3</v>
      </c>
      <c r="DK619" s="104">
        <v>1E-3</v>
      </c>
      <c r="DL619" s="61" t="str">
        <f t="shared" si="12"/>
        <v>ENE 2600 21.02.2022</v>
      </c>
      <c r="DM619" s="115">
        <v>-1.6468055205240601E-2</v>
      </c>
      <c r="DN619" s="115">
        <v>9.5166989682927104E-3</v>
      </c>
      <c r="DO619" s="115">
        <v>-5.4519797646840999E-2</v>
      </c>
      <c r="DP619" s="115">
        <v>0.43171770599230502</v>
      </c>
      <c r="DQ619" s="115">
        <v>8.7605333708349799E-3</v>
      </c>
      <c r="DR619" s="115">
        <v>2.1978236314235299E-2</v>
      </c>
      <c r="DS619" s="115">
        <v>0.37891280972242702</v>
      </c>
      <c r="DT619" s="115">
        <v>2.41187826858088E-2</v>
      </c>
      <c r="DU619" s="115">
        <v>1.28442093284942E-3</v>
      </c>
      <c r="DV619" s="115">
        <v>2.1359923132158301E-2</v>
      </c>
      <c r="DW619" s="115">
        <v>0.30926085603924802</v>
      </c>
      <c r="DX619" s="115">
        <v>4.7890633737048098E-2</v>
      </c>
      <c r="DY619" s="115">
        <v>521.00502050888895</v>
      </c>
      <c r="DZ619" s="115">
        <v>0.50272420567340403</v>
      </c>
      <c r="EA619" s="115">
        <v>1.3730337893883999</v>
      </c>
      <c r="EB619" s="115">
        <v>98.606785095616303</v>
      </c>
    </row>
    <row r="620" spans="1:132">
      <c r="A620" s="11">
        <v>44613</v>
      </c>
      <c r="B620" s="64" t="s">
        <v>1348</v>
      </c>
      <c r="C620" s="25" t="s">
        <v>1347</v>
      </c>
      <c r="D620" s="21">
        <v>8</v>
      </c>
      <c r="E620" s="2">
        <v>100</v>
      </c>
      <c r="F620" s="2">
        <v>92</v>
      </c>
      <c r="H620" s="3">
        <f>((F620)/(E620/100))</f>
        <v>92</v>
      </c>
      <c r="I620" s="4">
        <f>E620/F620</f>
        <v>1.0869565217391304</v>
      </c>
      <c r="J620" s="4" t="e">
        <f>100/G620</f>
        <v>#DIV/0!</v>
      </c>
      <c r="N620" s="37" t="e">
        <f>M620/(K620/100)</f>
        <v>#DIV/0!</v>
      </c>
      <c r="O620" s="37" t="e">
        <f>N620/J620</f>
        <v>#DIV/0!</v>
      </c>
      <c r="P620" s="5" t="e">
        <f>M620/(L620/100)</f>
        <v>#DIV/0!</v>
      </c>
      <c r="Q620" s="5" t="e">
        <f>P620*I620</f>
        <v>#DIV/0!</v>
      </c>
      <c r="R620" s="21">
        <v>54.54</v>
      </c>
      <c r="S620" s="21">
        <v>9.8390000000000004</v>
      </c>
      <c r="T620" s="21">
        <v>64.042000000000002</v>
      </c>
      <c r="U620" s="15">
        <f>100-(T620-R620)/S620*100</f>
        <v>3.425144831791826</v>
      </c>
      <c r="V620" s="21">
        <v>0.34499999999999997</v>
      </c>
      <c r="X620" s="2">
        <v>8.2799999999999994</v>
      </c>
      <c r="Y620" s="2">
        <v>639</v>
      </c>
      <c r="Z620" s="21">
        <v>0</v>
      </c>
      <c r="AB620" s="14" t="e">
        <f>((AE620-AC620)*(1000/AD620))*1000</f>
        <v>#DIV/0!</v>
      </c>
      <c r="AF620" s="7" t="e">
        <f>#REF!*0.8</f>
        <v>#REF!</v>
      </c>
      <c r="AG620" s="2">
        <v>100</v>
      </c>
      <c r="AH620" s="8">
        <f>((AG620)*(H620/100))</f>
        <v>92</v>
      </c>
      <c r="AI620" s="7">
        <f>AG620/AH620</f>
        <v>1.0869565217391304</v>
      </c>
      <c r="AJ620" s="6">
        <v>2668</v>
      </c>
      <c r="AO620" s="20" t="s">
        <v>1347</v>
      </c>
      <c r="AP620" s="105">
        <v>0.19</v>
      </c>
      <c r="AQ620" s="105">
        <v>3.0000000000000001E-3</v>
      </c>
      <c r="AR620" s="105">
        <v>1.7999999999999999E-2</v>
      </c>
      <c r="AS620" s="105">
        <v>3.0000000000000001E-3</v>
      </c>
      <c r="AT620" s="105">
        <v>1.2999999999999999E-2</v>
      </c>
      <c r="AU620" s="105">
        <v>2E-3</v>
      </c>
      <c r="AV620" s="105">
        <v>2.9000000000000001E-2</v>
      </c>
      <c r="AW620" s="105">
        <v>2E-3</v>
      </c>
      <c r="AX620" s="105" t="s">
        <v>121</v>
      </c>
      <c r="AY620" s="105">
        <v>2E-3</v>
      </c>
      <c r="AZ620" s="105">
        <v>4.9000000000000002E-2</v>
      </c>
      <c r="BA620" s="105">
        <v>3.0000000000000001E-3</v>
      </c>
      <c r="BB620" s="105">
        <v>0.217</v>
      </c>
      <c r="BC620" s="105">
        <v>4.0000000000000001E-3</v>
      </c>
      <c r="BD620" s="105">
        <v>3.3540000000000001</v>
      </c>
      <c r="BE620" s="105">
        <v>2.8000000000000001E-2</v>
      </c>
      <c r="BF620" s="105" t="s">
        <v>121</v>
      </c>
      <c r="BG620" s="105">
        <v>3.0000000000000001E-3</v>
      </c>
      <c r="BH620" s="105">
        <v>3.9969999999999999</v>
      </c>
      <c r="BI620" s="105">
        <v>1.1739999999999999</v>
      </c>
      <c r="BJ620" s="105" t="s">
        <v>121</v>
      </c>
      <c r="BK620" s="105">
        <v>3.0000000000000001E-3</v>
      </c>
      <c r="BL620" s="105" t="s">
        <v>121</v>
      </c>
      <c r="BM620" s="105">
        <v>2E-3</v>
      </c>
      <c r="BN620" s="105">
        <v>0.184</v>
      </c>
      <c r="BO620" s="105">
        <v>8.0000000000000002E-3</v>
      </c>
      <c r="BP620" s="105">
        <v>58.883000000000003</v>
      </c>
      <c r="BQ620" s="105">
        <v>0.154</v>
      </c>
      <c r="BR620" s="105" t="s">
        <v>121</v>
      </c>
      <c r="BS620" s="105">
        <v>2E-3</v>
      </c>
      <c r="BT620" s="105">
        <v>16.516999999999999</v>
      </c>
      <c r="BU620" s="105">
        <v>0.14499999999999999</v>
      </c>
      <c r="BV620" s="105">
        <v>2.008</v>
      </c>
      <c r="BW620" s="105">
        <v>3.4000000000000002E-2</v>
      </c>
      <c r="BX620" s="105">
        <v>1.0999999999999999E-2</v>
      </c>
      <c r="BY620" s="105">
        <v>6.0000000000000001E-3</v>
      </c>
      <c r="BZ620" s="105">
        <v>1.0429999999999999</v>
      </c>
      <c r="CA620" s="105">
        <v>3.2000000000000001E-2</v>
      </c>
      <c r="CB620" s="105" t="s">
        <v>121</v>
      </c>
      <c r="CC620" s="105">
        <v>10.696999999999999</v>
      </c>
      <c r="CD620" s="105">
        <v>0.187</v>
      </c>
      <c r="CE620" s="105">
        <v>7.0000000000000001E-3</v>
      </c>
      <c r="CF620" s="105">
        <v>2E-3</v>
      </c>
      <c r="CG620" s="105">
        <v>1E-3</v>
      </c>
      <c r="CH620" s="105" t="s">
        <v>121</v>
      </c>
      <c r="CI620" s="105">
        <v>2E-3</v>
      </c>
      <c r="CJ620" s="105">
        <v>0.42599999999999999</v>
      </c>
      <c r="CK620" s="105">
        <v>8.3000000000000004E-2</v>
      </c>
      <c r="CL620" s="105" t="s">
        <v>121</v>
      </c>
      <c r="CM620" s="105">
        <v>2E-3</v>
      </c>
      <c r="CN620" s="105">
        <v>4.0000000000000001E-3</v>
      </c>
      <c r="CO620" s="105">
        <v>1E-3</v>
      </c>
      <c r="CP620" s="105">
        <v>2.2189999999999999</v>
      </c>
      <c r="CQ620" s="105">
        <v>4.8000000000000001E-2</v>
      </c>
      <c r="CR620" s="105" t="s">
        <v>121</v>
      </c>
      <c r="CS620" s="105">
        <v>2E-3</v>
      </c>
      <c r="CT620" s="105">
        <v>9.282</v>
      </c>
      <c r="CU620" s="105">
        <v>0.34100000000000003</v>
      </c>
      <c r="CV620" s="105">
        <v>3.6999999999999998E-2</v>
      </c>
      <c r="CW620" s="105">
        <v>1E-3</v>
      </c>
      <c r="CX620" s="105">
        <v>0.64300000000000002</v>
      </c>
      <c r="CY620" s="105">
        <v>1.7000000000000001E-2</v>
      </c>
      <c r="CZ620" s="105" t="s">
        <v>121</v>
      </c>
      <c r="DA620" s="105">
        <v>2E-3</v>
      </c>
      <c r="DB620" s="105">
        <v>2.4E-2</v>
      </c>
      <c r="DC620" s="105">
        <v>6.0000000000000001E-3</v>
      </c>
      <c r="DD620" s="105" t="s">
        <v>121</v>
      </c>
      <c r="DE620" s="105">
        <v>0.01</v>
      </c>
      <c r="DF620" s="105">
        <v>0.61699999999999999</v>
      </c>
      <c r="DG620" s="105">
        <v>7.0000000000000001E-3</v>
      </c>
      <c r="DH620" s="105">
        <v>3.2000000000000001E-2</v>
      </c>
      <c r="DI620" s="105">
        <v>1E-3</v>
      </c>
      <c r="DJ620" s="105">
        <v>8.9999999999999993E-3</v>
      </c>
      <c r="DK620" s="105">
        <v>1E-3</v>
      </c>
      <c r="DL620" s="61" t="str">
        <f t="shared" si="12"/>
        <v>DK III W1 21.02.2022</v>
      </c>
      <c r="DM620" s="115">
        <v>-1.20282208607506E-2</v>
      </c>
      <c r="DN620" s="115">
        <v>5.7300303478360702E-2</v>
      </c>
      <c r="DO620" s="115">
        <v>-4.9742953779329099E-3</v>
      </c>
      <c r="DP620" s="115">
        <v>0.32481510620119097</v>
      </c>
      <c r="DQ620" s="115">
        <v>5.6524535789553802E-3</v>
      </c>
      <c r="DR620" s="115">
        <v>1.4995632461976801E-2</v>
      </c>
      <c r="DS620" s="115">
        <v>0.176235039169966</v>
      </c>
      <c r="DT620" s="115">
        <v>-4.7673570859855597E-3</v>
      </c>
      <c r="DU620" s="115">
        <v>1.9390038227281E-3</v>
      </c>
      <c r="DV620" s="115">
        <v>1.9763514711181401E-2</v>
      </c>
      <c r="DW620" s="115">
        <v>1.6729888051000401</v>
      </c>
      <c r="DX620" s="115">
        <v>-6.0418343206606199E-3</v>
      </c>
      <c r="DY620" s="115">
        <v>1327.6068309222001</v>
      </c>
      <c r="DZ620" s="115">
        <v>0.39739966250800401</v>
      </c>
      <c r="EA620" s="115">
        <v>-7.8798874792854606E-2</v>
      </c>
      <c r="EB620" s="115">
        <v>97.942193672134096</v>
      </c>
    </row>
    <row r="621" spans="1:132">
      <c r="A621" s="11">
        <v>44613</v>
      </c>
      <c r="B621" s="64" t="s">
        <v>1352</v>
      </c>
      <c r="C621" s="25" t="s">
        <v>746</v>
      </c>
      <c r="H621" s="3" t="e">
        <f>((F621)/(E621/100))</f>
        <v>#DIV/0!</v>
      </c>
      <c r="I621" s="4" t="e">
        <f>E621/F621</f>
        <v>#DIV/0!</v>
      </c>
      <c r="J621" s="4" t="e">
        <f>100/G621</f>
        <v>#DIV/0!</v>
      </c>
      <c r="N621" s="37" t="e">
        <f>M621/(K621/100)</f>
        <v>#DIV/0!</v>
      </c>
      <c r="O621" s="37" t="e">
        <f>N621/J621</f>
        <v>#DIV/0!</v>
      </c>
      <c r="P621" s="5" t="e">
        <f>M621/(L621/100)</f>
        <v>#DIV/0!</v>
      </c>
      <c r="Q621" s="5" t="e">
        <f>P621*I621</f>
        <v>#DIV/0!</v>
      </c>
      <c r="U621" s="15" t="e">
        <f>100-(T621-R621)/S621*100</f>
        <v>#DIV/0!</v>
      </c>
      <c r="X621" s="2">
        <v>11.44</v>
      </c>
      <c r="AB621" s="14" t="e">
        <f>((AE621-AC621)*(1000/AD621))*1000</f>
        <v>#DIV/0!</v>
      </c>
      <c r="AF621" s="7" t="e">
        <f>#REF!*0.8</f>
        <v>#REF!</v>
      </c>
      <c r="AH621" s="8" t="e">
        <f>((AG621)*(H621/100))</f>
        <v>#DIV/0!</v>
      </c>
      <c r="AI621" s="7" t="e">
        <f>AG621/AH621</f>
        <v>#DIV/0!</v>
      </c>
      <c r="AO621" s="20" t="s">
        <v>1349</v>
      </c>
      <c r="AP621" s="106">
        <v>4.9000000000000002E-2</v>
      </c>
      <c r="AQ621" s="106">
        <v>1E-3</v>
      </c>
      <c r="AR621" s="106">
        <v>4.1000000000000002E-2</v>
      </c>
      <c r="AS621" s="106">
        <v>3.0000000000000001E-3</v>
      </c>
      <c r="AT621" s="106">
        <v>7.0000000000000001E-3</v>
      </c>
      <c r="AU621" s="106">
        <v>2E-3</v>
      </c>
      <c r="AV621" s="106">
        <v>3.9E-2</v>
      </c>
      <c r="AW621" s="106">
        <v>2E-3</v>
      </c>
      <c r="AX621" s="106" t="s">
        <v>121</v>
      </c>
      <c r="AY621" s="106">
        <v>2E-3</v>
      </c>
      <c r="AZ621" s="106">
        <v>3.5999999999999997E-2</v>
      </c>
      <c r="BA621" s="106">
        <v>3.0000000000000001E-3</v>
      </c>
      <c r="BB621" s="106">
        <v>0.13200000000000001</v>
      </c>
      <c r="BC621" s="106">
        <v>3.0000000000000001E-3</v>
      </c>
      <c r="BD621" s="106">
        <v>5.1989999999999998</v>
      </c>
      <c r="BE621" s="106">
        <v>4.8000000000000001E-2</v>
      </c>
      <c r="BF621" s="106" t="s">
        <v>121</v>
      </c>
      <c r="BG621" s="106">
        <v>4.0000000000000001E-3</v>
      </c>
      <c r="BH621" s="106">
        <v>4.0119999999999996</v>
      </c>
      <c r="BI621" s="106">
        <v>1.266</v>
      </c>
      <c r="BJ621" s="106" t="s">
        <v>121</v>
      </c>
      <c r="BK621" s="106">
        <v>2E-3</v>
      </c>
      <c r="BL621" s="106">
        <v>2E-3</v>
      </c>
      <c r="BM621" s="106">
        <v>1E-3</v>
      </c>
      <c r="BN621" s="106">
        <v>2.2200000000000002</v>
      </c>
      <c r="BO621" s="106">
        <v>3.9E-2</v>
      </c>
      <c r="BP621" s="106">
        <v>57.377000000000002</v>
      </c>
      <c r="BQ621" s="106">
        <v>0.184</v>
      </c>
      <c r="BR621" s="106">
        <v>2E-3</v>
      </c>
      <c r="BS621" s="106">
        <v>1E-3</v>
      </c>
      <c r="BT621" s="106">
        <v>14.122</v>
      </c>
      <c r="BU621" s="106">
        <v>0.152</v>
      </c>
      <c r="BV621" s="106">
        <v>0.68899999999999995</v>
      </c>
      <c r="BW621" s="106">
        <v>1.9E-2</v>
      </c>
      <c r="BX621" s="106" t="s">
        <v>121</v>
      </c>
      <c r="BY621" s="106">
        <v>1.4E-2</v>
      </c>
      <c r="BZ621" s="106">
        <v>0.57599999999999996</v>
      </c>
      <c r="CA621" s="106">
        <v>2.9000000000000001E-2</v>
      </c>
      <c r="CB621" s="106" t="s">
        <v>121</v>
      </c>
      <c r="CC621" s="106">
        <v>14.388999999999999</v>
      </c>
      <c r="CD621" s="106">
        <v>0.159</v>
      </c>
      <c r="CE621" s="106">
        <v>8.0000000000000002E-3</v>
      </c>
      <c r="CF621" s="106">
        <v>2E-3</v>
      </c>
      <c r="CG621" s="106">
        <v>1E-3</v>
      </c>
      <c r="CH621" s="106">
        <v>4.0000000000000001E-3</v>
      </c>
      <c r="CI621" s="106">
        <v>1E-3</v>
      </c>
      <c r="CJ621" s="106">
        <v>2.0059999999999998</v>
      </c>
      <c r="CK621" s="106">
        <v>0.104</v>
      </c>
      <c r="CL621" s="106" t="s">
        <v>121</v>
      </c>
      <c r="CM621" s="106">
        <v>2E-3</v>
      </c>
      <c r="CN621" s="106">
        <v>2E-3</v>
      </c>
      <c r="CO621" s="106">
        <v>1E-3</v>
      </c>
      <c r="CP621" s="106">
        <v>3.3170000000000002</v>
      </c>
      <c r="CQ621" s="106">
        <v>5.5E-2</v>
      </c>
      <c r="CR621" s="106" t="s">
        <v>121</v>
      </c>
      <c r="CS621" s="106">
        <v>2E-3</v>
      </c>
      <c r="CT621" s="106">
        <v>6.86</v>
      </c>
      <c r="CU621" s="106">
        <v>0.28999999999999998</v>
      </c>
      <c r="CV621" s="106">
        <v>4.2999999999999997E-2</v>
      </c>
      <c r="CW621" s="106">
        <v>1E-3</v>
      </c>
      <c r="CX621" s="106">
        <v>2.3069999999999999</v>
      </c>
      <c r="CY621" s="106">
        <v>3.2000000000000001E-2</v>
      </c>
      <c r="CZ621" s="106" t="s">
        <v>121</v>
      </c>
      <c r="DA621" s="106">
        <v>2E-3</v>
      </c>
      <c r="DB621" s="106">
        <v>2.3E-2</v>
      </c>
      <c r="DC621" s="106">
        <v>0.01</v>
      </c>
      <c r="DD621" s="106" t="s">
        <v>121</v>
      </c>
      <c r="DE621" s="106">
        <v>1.4E-2</v>
      </c>
      <c r="DF621" s="106">
        <v>0.74399999999999999</v>
      </c>
      <c r="DG621" s="106">
        <v>0.01</v>
      </c>
      <c r="DH621" s="106">
        <v>2.1999999999999999E-2</v>
      </c>
      <c r="DI621" s="106">
        <v>1E-3</v>
      </c>
      <c r="DJ621" s="106">
        <v>4.0000000000000001E-3</v>
      </c>
      <c r="DK621" s="106">
        <v>1E-3</v>
      </c>
      <c r="DL621" s="61" t="str">
        <f t="shared" si="12"/>
        <v>DK II 21.02.2022</v>
      </c>
      <c r="DM621" s="115">
        <v>-7.5013518259270202E-3</v>
      </c>
      <c r="DN621" s="115">
        <v>4.0149302479657997E-3</v>
      </c>
      <c r="DO621" s="115">
        <v>1.0810805559466499E-3</v>
      </c>
      <c r="DP621" s="115">
        <v>0.388114715625273</v>
      </c>
      <c r="DQ621" s="115">
        <v>1.14606872239868E-2</v>
      </c>
      <c r="DR621" s="115">
        <v>8.5145329726571996E-3</v>
      </c>
      <c r="DS621" s="115">
        <v>0.110545495530572</v>
      </c>
      <c r="DT621" s="115">
        <v>8.1477750518215292E-3</v>
      </c>
      <c r="DU621" s="115">
        <v>1.53484359005817E-3</v>
      </c>
      <c r="DV621" s="115">
        <v>1.6243911155926601E-2</v>
      </c>
      <c r="DW621" s="115">
        <v>0.26324383833320197</v>
      </c>
      <c r="DX621" s="115">
        <v>0.16949506529984301</v>
      </c>
      <c r="DY621" s="115">
        <v>625.47823207349904</v>
      </c>
      <c r="DZ621" s="115">
        <v>0.30954645225697103</v>
      </c>
      <c r="EA621" s="115">
        <v>0.26988778280224102</v>
      </c>
      <c r="EB621" s="115">
        <v>97.046295760044998</v>
      </c>
    </row>
    <row r="622" spans="1:132">
      <c r="A622" s="11">
        <v>44613</v>
      </c>
      <c r="B622" s="64"/>
      <c r="C622" s="25" t="s">
        <v>117</v>
      </c>
      <c r="H622" s="3" t="e">
        <f>((F622)/(E622/100))</f>
        <v>#DIV/0!</v>
      </c>
      <c r="I622" s="4" t="e">
        <f>E622/F622</f>
        <v>#DIV/0!</v>
      </c>
      <c r="J622" s="4" t="e">
        <f>100/G622</f>
        <v>#DIV/0!</v>
      </c>
      <c r="N622" s="37" t="e">
        <f>M622/(K622/100)</f>
        <v>#DIV/0!</v>
      </c>
      <c r="O622" s="37" t="e">
        <f>N622/J622</f>
        <v>#DIV/0!</v>
      </c>
      <c r="P622" s="5" t="e">
        <f>M622/(L622/100)</f>
        <v>#DIV/0!</v>
      </c>
      <c r="Q622" s="5" t="e">
        <f>P622*I622</f>
        <v>#DIV/0!</v>
      </c>
      <c r="U622" s="15" t="e">
        <f>100-(T622-R622)/S622*100</f>
        <v>#DIV/0!</v>
      </c>
      <c r="X622" s="2">
        <v>11.45</v>
      </c>
      <c r="AB622" s="14" t="e">
        <f>((AE622-AC622)*(1000/AD622))*1000</f>
        <v>#DIV/0!</v>
      </c>
      <c r="AF622" s="7" t="e">
        <f>#REF!*0.8</f>
        <v>#REF!</v>
      </c>
      <c r="AH622" s="8" t="e">
        <f>((AG622)*(H622/100))</f>
        <v>#DIV/0!</v>
      </c>
      <c r="AI622" s="7" t="e">
        <f>AG622/AH622</f>
        <v>#DIV/0!</v>
      </c>
      <c r="AO622" s="20" t="s">
        <v>1350</v>
      </c>
      <c r="AP622" s="107">
        <v>0.13400000000000001</v>
      </c>
      <c r="AQ622" s="107">
        <v>2E-3</v>
      </c>
      <c r="AR622" s="107" t="s">
        <v>121</v>
      </c>
      <c r="AS622" s="107">
        <v>5.0000000000000001E-3</v>
      </c>
      <c r="AT622" s="107">
        <v>4.2999999999999997E-2</v>
      </c>
      <c r="AU622" s="107">
        <v>2E-3</v>
      </c>
      <c r="AV622" s="107">
        <v>3.6999999999999998E-2</v>
      </c>
      <c r="AW622" s="107">
        <v>2E-3</v>
      </c>
      <c r="AX622" s="107">
        <v>8.9999999999999993E-3</v>
      </c>
      <c r="AY622" s="107">
        <v>1E-3</v>
      </c>
      <c r="AZ622" s="107">
        <v>8.0000000000000002E-3</v>
      </c>
      <c r="BA622" s="107">
        <v>2E-3</v>
      </c>
      <c r="BB622" s="107">
        <v>3.5000000000000003E-2</v>
      </c>
      <c r="BC622" s="107">
        <v>2E-3</v>
      </c>
      <c r="BD622" s="107">
        <v>0.20899999999999999</v>
      </c>
      <c r="BE622" s="107">
        <v>7.0000000000000001E-3</v>
      </c>
      <c r="BF622" s="107" t="s">
        <v>121</v>
      </c>
      <c r="BG622" s="107">
        <v>8.0000000000000002E-3</v>
      </c>
      <c r="BH622" s="107" t="s">
        <v>121</v>
      </c>
      <c r="BI622" s="107">
        <v>1.88</v>
      </c>
      <c r="BJ622" s="107" t="s">
        <v>121</v>
      </c>
      <c r="BK622" s="107">
        <v>3.0000000000000001E-3</v>
      </c>
      <c r="BL622" s="107" t="s">
        <v>121</v>
      </c>
      <c r="BM622" s="107">
        <v>2E-3</v>
      </c>
      <c r="BN622" s="107">
        <v>3.7999999999999999E-2</v>
      </c>
      <c r="BO622" s="107">
        <v>6.0000000000000001E-3</v>
      </c>
      <c r="BP622" s="107">
        <v>64.518000000000001</v>
      </c>
      <c r="BQ622" s="107">
        <v>0.13300000000000001</v>
      </c>
      <c r="BR622" s="107">
        <v>2E-3</v>
      </c>
      <c r="BS622" s="107">
        <v>1E-3</v>
      </c>
      <c r="BT622" s="107">
        <v>18.053999999999998</v>
      </c>
      <c r="BU622" s="107">
        <v>0.17499999999999999</v>
      </c>
      <c r="BV622" s="107">
        <v>11.228999999999999</v>
      </c>
      <c r="BW622" s="107">
        <v>0.14799999999999999</v>
      </c>
      <c r="BX622" s="107" t="s">
        <v>121</v>
      </c>
      <c r="BY622" s="107">
        <v>3.0000000000000001E-3</v>
      </c>
      <c r="BZ622" s="107">
        <v>2.177</v>
      </c>
      <c r="CA622" s="107">
        <v>4.1000000000000002E-2</v>
      </c>
      <c r="CB622" s="107" t="s">
        <v>121</v>
      </c>
      <c r="CC622" s="107">
        <v>19.224</v>
      </c>
      <c r="CD622" s="107">
        <v>1.6E-2</v>
      </c>
      <c r="CE622" s="107">
        <v>4.0000000000000001E-3</v>
      </c>
      <c r="CF622" s="107">
        <v>2E-3</v>
      </c>
      <c r="CG622" s="107">
        <v>1E-3</v>
      </c>
      <c r="CH622" s="107" t="s">
        <v>121</v>
      </c>
      <c r="CI622" s="107">
        <v>2E-3</v>
      </c>
      <c r="CJ622" s="107" t="s">
        <v>121</v>
      </c>
      <c r="CK622" s="107">
        <v>0.16</v>
      </c>
      <c r="CL622" s="107" t="s">
        <v>121</v>
      </c>
      <c r="CM622" s="107">
        <v>2E-3</v>
      </c>
      <c r="CN622" s="107">
        <v>5.0000000000000001E-3</v>
      </c>
      <c r="CO622" s="107">
        <v>1E-3</v>
      </c>
      <c r="CP622" s="107">
        <v>0.95599999999999996</v>
      </c>
      <c r="CQ622" s="107">
        <v>4.2999999999999997E-2</v>
      </c>
      <c r="CR622" s="107" t="s">
        <v>121</v>
      </c>
      <c r="CS622" s="107">
        <v>2E-3</v>
      </c>
      <c r="CT622" s="107">
        <v>0.438</v>
      </c>
      <c r="CU622" s="107">
        <v>0.25800000000000001</v>
      </c>
      <c r="CV622" s="107">
        <v>1.0999999999999999E-2</v>
      </c>
      <c r="CW622" s="107">
        <v>1E-3</v>
      </c>
      <c r="CX622" s="107">
        <v>2.9000000000000001E-2</v>
      </c>
      <c r="CY622" s="107">
        <v>8.0000000000000002E-3</v>
      </c>
      <c r="CZ622" s="107" t="s">
        <v>121</v>
      </c>
      <c r="DA622" s="107">
        <v>2E-3</v>
      </c>
      <c r="DB622" s="107" t="s">
        <v>121</v>
      </c>
      <c r="DC622" s="107">
        <v>4.0000000000000001E-3</v>
      </c>
      <c r="DD622" s="107">
        <v>3.4000000000000002E-2</v>
      </c>
      <c r="DE622" s="107">
        <v>6.0000000000000001E-3</v>
      </c>
      <c r="DF622" s="107">
        <v>0.60399999999999998</v>
      </c>
      <c r="DG622" s="107">
        <v>7.0000000000000001E-3</v>
      </c>
      <c r="DH622" s="107">
        <v>2E-3</v>
      </c>
      <c r="DI622" s="107">
        <v>1E-3</v>
      </c>
      <c r="DJ622" s="107">
        <v>0.113</v>
      </c>
      <c r="DK622" s="107">
        <v>1E-3</v>
      </c>
      <c r="DL622" s="61" t="str">
        <f t="shared" si="12"/>
        <v>UTV 22.02.2022 Box2</v>
      </c>
    </row>
    <row r="623" spans="1:132">
      <c r="A623" s="11">
        <v>44613</v>
      </c>
      <c r="B623" s="64" t="s">
        <v>372</v>
      </c>
      <c r="C623" s="25" t="s">
        <v>125</v>
      </c>
      <c r="D623" s="21">
        <v>29</v>
      </c>
      <c r="E623" s="2">
        <v>100</v>
      </c>
      <c r="F623" s="2">
        <v>71</v>
      </c>
      <c r="H623" s="3">
        <f>((F623)/(E623/100))</f>
        <v>71</v>
      </c>
      <c r="I623" s="4">
        <f>E623/F623</f>
        <v>1.408450704225352</v>
      </c>
      <c r="J623" s="4" t="e">
        <f>100/G623</f>
        <v>#DIV/0!</v>
      </c>
      <c r="N623" s="37" t="e">
        <f>M623/(K623/100)</f>
        <v>#DIV/0!</v>
      </c>
      <c r="O623" s="37" t="e">
        <f>N623/J623</f>
        <v>#DIV/0!</v>
      </c>
      <c r="P623" s="5" t="e">
        <f>M623/(L623/100)</f>
        <v>#DIV/0!</v>
      </c>
      <c r="Q623" s="5" t="e">
        <f>P623*I623</f>
        <v>#DIV/0!</v>
      </c>
      <c r="U623" s="15" t="e">
        <f>100-(T623-R623)/S623*100</f>
        <v>#DIV/0!</v>
      </c>
      <c r="V623" s="21">
        <v>0.35399999999999998</v>
      </c>
      <c r="X623" s="2">
        <v>10.29</v>
      </c>
      <c r="Y623" s="2">
        <v>4.8600000000000003</v>
      </c>
      <c r="Z623" s="21">
        <v>0</v>
      </c>
      <c r="AB623" s="14" t="e">
        <f>((AE623-AC623)*(1000/AD623))*1000</f>
        <v>#DIV/0!</v>
      </c>
      <c r="AF623" s="7" t="e">
        <f>#REF!*0.8</f>
        <v>#REF!</v>
      </c>
      <c r="AG623" s="2">
        <v>141</v>
      </c>
      <c r="AH623" s="8">
        <f>((AG623)*(H623/100))</f>
        <v>100.11</v>
      </c>
      <c r="AI623" s="7">
        <f>AG623/AH623</f>
        <v>1.408450704225352</v>
      </c>
      <c r="AJ623" s="6">
        <v>23.68</v>
      </c>
      <c r="AO623" s="20" t="s">
        <v>1351</v>
      </c>
      <c r="AP623" s="107">
        <v>0.14799999999999999</v>
      </c>
      <c r="AQ623" s="107">
        <v>2E-3</v>
      </c>
      <c r="AR623" s="107">
        <v>6.0000000000000001E-3</v>
      </c>
      <c r="AS623" s="107">
        <v>3.0000000000000001E-3</v>
      </c>
      <c r="AT623" s="107">
        <v>7.1999999999999995E-2</v>
      </c>
      <c r="AU623" s="107">
        <v>3.0000000000000001E-3</v>
      </c>
      <c r="AV623" s="107">
        <v>5.6000000000000001E-2</v>
      </c>
      <c r="AW623" s="107">
        <v>2E-3</v>
      </c>
      <c r="AX623" s="107">
        <v>1.2E-2</v>
      </c>
      <c r="AY623" s="107">
        <v>1E-3</v>
      </c>
      <c r="AZ623" s="107">
        <v>1.2999999999999999E-2</v>
      </c>
      <c r="BA623" s="107">
        <v>2E-3</v>
      </c>
      <c r="BB623" s="107">
        <v>4.5999999999999999E-2</v>
      </c>
      <c r="BC623" s="107">
        <v>2E-3</v>
      </c>
      <c r="BD623" s="107">
        <v>0.29899999999999999</v>
      </c>
      <c r="BE623" s="107">
        <v>8.0000000000000002E-3</v>
      </c>
      <c r="BF623" s="107" t="s">
        <v>121</v>
      </c>
      <c r="BG623" s="107">
        <v>0.01</v>
      </c>
      <c r="BH623" s="107" t="s">
        <v>121</v>
      </c>
      <c r="BI623" s="107">
        <v>2.8980000000000001</v>
      </c>
      <c r="BJ623" s="107">
        <v>6.0000000000000001E-3</v>
      </c>
      <c r="BK623" s="107">
        <v>2E-3</v>
      </c>
      <c r="BL623" s="107" t="s">
        <v>121</v>
      </c>
      <c r="BM623" s="107">
        <v>2E-3</v>
      </c>
      <c r="BN623" s="107">
        <v>7.0000000000000007E-2</v>
      </c>
      <c r="BO623" s="107">
        <v>7.0000000000000001E-3</v>
      </c>
      <c r="BP623" s="107">
        <v>61.865000000000002</v>
      </c>
      <c r="BQ623" s="107">
        <v>0.14299999999999999</v>
      </c>
      <c r="BR623" s="107">
        <v>4.0000000000000001E-3</v>
      </c>
      <c r="BS623" s="107">
        <v>1E-3</v>
      </c>
      <c r="BT623" s="107">
        <v>16.998000000000001</v>
      </c>
      <c r="BU623" s="107">
        <v>0.16</v>
      </c>
      <c r="BV623" s="107">
        <v>14.162000000000001</v>
      </c>
      <c r="BW623" s="107">
        <v>0.191</v>
      </c>
      <c r="BX623" s="107" t="s">
        <v>121</v>
      </c>
      <c r="BY623" s="107">
        <v>4.0000000000000001E-3</v>
      </c>
      <c r="BZ623" s="107">
        <v>3.2029999999999998</v>
      </c>
      <c r="CA623" s="107">
        <v>0.05</v>
      </c>
      <c r="CB623" s="107" t="s">
        <v>121</v>
      </c>
      <c r="CC623" s="107">
        <v>20.082000000000001</v>
      </c>
      <c r="CD623" s="107">
        <v>2.1999999999999999E-2</v>
      </c>
      <c r="CE623" s="107">
        <v>4.0000000000000001E-3</v>
      </c>
      <c r="CF623" s="107">
        <v>2E-3</v>
      </c>
      <c r="CG623" s="107">
        <v>1E-3</v>
      </c>
      <c r="CH623" s="107" t="s">
        <v>121</v>
      </c>
      <c r="CI623" s="107">
        <v>2E-3</v>
      </c>
      <c r="CJ623" s="107" t="s">
        <v>121</v>
      </c>
      <c r="CK623" s="107">
        <v>0.25600000000000001</v>
      </c>
      <c r="CL623" s="107" t="s">
        <v>121</v>
      </c>
      <c r="CM623" s="107">
        <v>2E-3</v>
      </c>
      <c r="CN623" s="107">
        <v>4.0000000000000001E-3</v>
      </c>
      <c r="CO623" s="107">
        <v>1E-3</v>
      </c>
      <c r="CP623" s="107">
        <v>1.4039999999999999</v>
      </c>
      <c r="CQ623" s="107">
        <v>5.3999999999999999E-2</v>
      </c>
      <c r="CR623" s="107" t="s">
        <v>121</v>
      </c>
      <c r="CS623" s="107">
        <v>2E-3</v>
      </c>
      <c r="CT623" s="107">
        <v>0.61</v>
      </c>
      <c r="CU623" s="107">
        <v>0.29399999999999998</v>
      </c>
      <c r="CV623" s="107">
        <v>1.2999999999999999E-2</v>
      </c>
      <c r="CW623" s="107">
        <v>1E-3</v>
      </c>
      <c r="CX623" s="107">
        <v>7.0999999999999994E-2</v>
      </c>
      <c r="CY623" s="107">
        <v>8.9999999999999993E-3</v>
      </c>
      <c r="CZ623" s="107" t="s">
        <v>121</v>
      </c>
      <c r="DA623" s="107">
        <v>2E-3</v>
      </c>
      <c r="DB623" s="107" t="s">
        <v>121</v>
      </c>
      <c r="DC623" s="107">
        <v>4.0000000000000001E-3</v>
      </c>
      <c r="DD623" s="107">
        <v>2.7E-2</v>
      </c>
      <c r="DE623" s="107">
        <v>6.0000000000000001E-3</v>
      </c>
      <c r="DF623" s="107">
        <v>0.79100000000000004</v>
      </c>
      <c r="DG623" s="107">
        <v>8.0000000000000002E-3</v>
      </c>
      <c r="DH623" s="107">
        <v>4.0000000000000001E-3</v>
      </c>
      <c r="DI623" s="107">
        <v>1E-3</v>
      </c>
      <c r="DJ623" s="107">
        <v>8.1000000000000003E-2</v>
      </c>
      <c r="DK623" s="107">
        <v>1E-3</v>
      </c>
      <c r="DL623" s="61" t="str">
        <f t="shared" si="12"/>
        <v>UTV 22.02.2022 Box4</v>
      </c>
    </row>
    <row r="624" spans="1:132">
      <c r="A624" s="11">
        <v>44613</v>
      </c>
      <c r="B624" s="64" t="s">
        <v>208</v>
      </c>
      <c r="C624" s="25" t="s">
        <v>119</v>
      </c>
      <c r="D624" s="21">
        <v>28</v>
      </c>
      <c r="E624" s="2">
        <v>100</v>
      </c>
      <c r="F624" s="2">
        <v>72</v>
      </c>
      <c r="H624" s="3">
        <f>((F624)/(E624/100))</f>
        <v>72</v>
      </c>
      <c r="I624" s="4">
        <f>E624/F624</f>
        <v>1.3888888888888888</v>
      </c>
      <c r="J624" s="4" t="e">
        <f>100/G624</f>
        <v>#DIV/0!</v>
      </c>
      <c r="N624" s="37" t="e">
        <f>M624/(K624/100)</f>
        <v>#DIV/0!</v>
      </c>
      <c r="O624" s="37" t="e">
        <f>N624/J624</f>
        <v>#DIV/0!</v>
      </c>
      <c r="P624" s="5" t="e">
        <f>M624/(L624/100)</f>
        <v>#DIV/0!</v>
      </c>
      <c r="Q624" s="5" t="e">
        <f>P624*I624</f>
        <v>#DIV/0!</v>
      </c>
      <c r="U624" s="15" t="e">
        <f>100-(T624-R624)/S624*100</f>
        <v>#DIV/0!</v>
      </c>
      <c r="V624" s="21">
        <v>3.3580000000000001</v>
      </c>
      <c r="X624" s="2">
        <v>12.2</v>
      </c>
      <c r="Y624" s="2">
        <v>13.5</v>
      </c>
      <c r="Z624" s="21">
        <v>3053</v>
      </c>
      <c r="AB624" s="14" t="e">
        <f>((AE624-AC624)*(1000/AD624))*1000</f>
        <v>#DIV/0!</v>
      </c>
      <c r="AF624" s="7" t="e">
        <f>#REF!*0.8</f>
        <v>#REF!</v>
      </c>
      <c r="AG624" s="2">
        <v>139</v>
      </c>
      <c r="AH624" s="8">
        <f>((AG624)*(H624/100))</f>
        <v>100.08</v>
      </c>
      <c r="AI624" s="7">
        <f>AG624/AH624</f>
        <v>1.3888888888888888</v>
      </c>
      <c r="AJ624" s="6">
        <v>25.33</v>
      </c>
      <c r="AO624" s="20" t="s">
        <v>1353</v>
      </c>
      <c r="AP624" s="134">
        <v>2.1999999999999999E-2</v>
      </c>
      <c r="AQ624" s="134">
        <v>1E-3</v>
      </c>
      <c r="AR624" s="134">
        <v>6.7000000000000004E-2</v>
      </c>
      <c r="AS624" s="134">
        <v>3.0000000000000001E-3</v>
      </c>
      <c r="AT624" s="134" t="s">
        <v>121</v>
      </c>
      <c r="AU624" s="134">
        <v>2E-3</v>
      </c>
      <c r="AV624" s="134">
        <v>2.1000000000000001E-2</v>
      </c>
      <c r="AW624" s="134">
        <v>1E-3</v>
      </c>
      <c r="AX624" s="134" t="s">
        <v>121</v>
      </c>
      <c r="AY624" s="134">
        <v>2E-3</v>
      </c>
      <c r="AZ624" s="134">
        <v>0.20899999999999999</v>
      </c>
      <c r="BA624" s="134">
        <v>4.0000000000000001E-3</v>
      </c>
      <c r="BB624" s="134">
        <v>0.02</v>
      </c>
      <c r="BC624" s="134">
        <v>2E-3</v>
      </c>
      <c r="BD624" s="134">
        <v>2.2770000000000001</v>
      </c>
      <c r="BE624" s="134">
        <v>1.9E-2</v>
      </c>
      <c r="BF624" s="134" t="s">
        <v>121</v>
      </c>
      <c r="BG624" s="134">
        <v>2E-3</v>
      </c>
      <c r="BH624" s="134" t="s">
        <v>121</v>
      </c>
      <c r="BI624" s="134">
        <v>0.40300000000000002</v>
      </c>
      <c r="BJ624" s="134" t="s">
        <v>121</v>
      </c>
      <c r="BK624" s="134">
        <v>2E-3</v>
      </c>
      <c r="BL624" s="134" t="s">
        <v>121</v>
      </c>
      <c r="BM624" s="134">
        <v>2E-3</v>
      </c>
      <c r="BN624" s="134">
        <v>0.17899999999999999</v>
      </c>
      <c r="BO624" s="134">
        <v>6.0000000000000001E-3</v>
      </c>
      <c r="BP624" s="134">
        <v>89.453999999999994</v>
      </c>
      <c r="BQ624" s="134">
        <v>0.05</v>
      </c>
      <c r="BR624" s="134" t="s">
        <v>121</v>
      </c>
      <c r="BS624" s="134">
        <v>2E-3</v>
      </c>
      <c r="BT624" s="134">
        <v>1.546</v>
      </c>
      <c r="BU624" s="134">
        <v>4.9000000000000002E-2</v>
      </c>
      <c r="BV624" s="134">
        <v>0.19700000000000001</v>
      </c>
      <c r="BW624" s="134">
        <v>7.0000000000000001E-3</v>
      </c>
      <c r="BX624" s="134">
        <v>1.7000000000000001E-2</v>
      </c>
      <c r="BY624" s="134">
        <v>5.0000000000000001E-3</v>
      </c>
      <c r="BZ624" s="134">
        <v>4.8000000000000001E-2</v>
      </c>
      <c r="CA624" s="134">
        <v>1.4E-2</v>
      </c>
      <c r="CB624" s="134" t="s">
        <v>121</v>
      </c>
      <c r="CC624" s="134">
        <v>3.5270000000000001</v>
      </c>
      <c r="CD624" s="134">
        <v>4.8000000000000001E-2</v>
      </c>
      <c r="CE624" s="134">
        <v>5.0000000000000001E-3</v>
      </c>
      <c r="CF624" s="134" t="s">
        <v>121</v>
      </c>
      <c r="CG624" s="134">
        <v>2E-3</v>
      </c>
      <c r="CH624" s="134" t="s">
        <v>121</v>
      </c>
      <c r="CI624" s="134">
        <v>2E-3</v>
      </c>
      <c r="CJ624" s="134">
        <v>0.24299999999999999</v>
      </c>
      <c r="CK624" s="134">
        <v>2.9000000000000001E-2</v>
      </c>
      <c r="CL624" s="134" t="s">
        <v>121</v>
      </c>
      <c r="CM624" s="134">
        <v>2E-3</v>
      </c>
      <c r="CN624" s="134" t="s">
        <v>121</v>
      </c>
      <c r="CO624" s="134">
        <v>2E-3</v>
      </c>
      <c r="CP624" s="134">
        <v>0.435</v>
      </c>
      <c r="CQ624" s="134">
        <v>1.2999999999999999E-2</v>
      </c>
      <c r="CR624" s="134" t="s">
        <v>121</v>
      </c>
      <c r="CS624" s="134">
        <v>2E-3</v>
      </c>
      <c r="CT624" s="134">
        <v>0.38100000000000001</v>
      </c>
      <c r="CU624" s="134">
        <v>7.0999999999999994E-2</v>
      </c>
      <c r="CV624" s="134">
        <v>4.0000000000000001E-3</v>
      </c>
      <c r="CW624" s="134">
        <v>1E-3</v>
      </c>
      <c r="CX624" s="134" t="s">
        <v>121</v>
      </c>
      <c r="CY624" s="134">
        <v>1.2999999999999999E-2</v>
      </c>
      <c r="CZ624" s="134" t="s">
        <v>121</v>
      </c>
      <c r="DA624" s="134">
        <v>2E-3</v>
      </c>
      <c r="DB624" s="134" t="s">
        <v>121</v>
      </c>
      <c r="DC624" s="134">
        <v>5.0000000000000001E-3</v>
      </c>
      <c r="DD624" s="134" t="s">
        <v>121</v>
      </c>
      <c r="DE624" s="134">
        <v>2.4E-2</v>
      </c>
      <c r="DF624" s="134">
        <v>4.8259999999999996</v>
      </c>
      <c r="DG624" s="134">
        <v>2.9000000000000001E-2</v>
      </c>
      <c r="DH624" s="134">
        <v>3.0000000000000001E-3</v>
      </c>
      <c r="DI624" s="134">
        <v>1E-3</v>
      </c>
      <c r="DJ624" s="134" t="s">
        <v>121</v>
      </c>
      <c r="DK624" s="134">
        <v>2E-3</v>
      </c>
      <c r="DL624" s="61" t="s">
        <v>1397</v>
      </c>
      <c r="DM624" s="130">
        <v>-3.1123579206934E-3</v>
      </c>
      <c r="DN624" s="130">
        <v>1.14286249264841E-2</v>
      </c>
      <c r="DO624" s="130">
        <v>8.2137161135531801E-3</v>
      </c>
      <c r="DP624" s="130">
        <v>0.38030079149604801</v>
      </c>
      <c r="DQ624" s="130">
        <v>0.31728390349744001</v>
      </c>
      <c r="DR624" s="130">
        <v>-3.16094013516795E-2</v>
      </c>
      <c r="DS624" s="130">
        <v>1.40328926990546</v>
      </c>
      <c r="DT624" s="130">
        <v>-2.4612532214993502E-2</v>
      </c>
      <c r="DU624" s="130">
        <v>-1.3971795925332899E-2</v>
      </c>
      <c r="DV624" s="130">
        <v>2.6493001994199901</v>
      </c>
      <c r="DW624" s="130">
        <v>3.3575617371349897E-2</v>
      </c>
      <c r="DX624" s="130">
        <v>-0.20610584129583401</v>
      </c>
      <c r="DY624" s="130">
        <v>158.94178957505699</v>
      </c>
      <c r="DZ624" s="130">
        <v>4.0336784372065297</v>
      </c>
      <c r="EA624" s="130">
        <v>-0.120744227126154</v>
      </c>
      <c r="EB624" s="130">
        <v>98.097284725337602</v>
      </c>
    </row>
    <row r="625" spans="1:132">
      <c r="A625" s="11">
        <v>44613</v>
      </c>
      <c r="B625" s="64"/>
      <c r="C625" s="25" t="s">
        <v>124</v>
      </c>
      <c r="D625" s="21">
        <v>28</v>
      </c>
      <c r="E625" s="2">
        <v>100</v>
      </c>
      <c r="F625" s="2">
        <v>72</v>
      </c>
      <c r="H625" s="3">
        <f>((F625)/(E625/100))</f>
        <v>72</v>
      </c>
      <c r="I625" s="4">
        <f>E625/F625</f>
        <v>1.3888888888888888</v>
      </c>
      <c r="J625" s="4" t="e">
        <f>100/G625</f>
        <v>#DIV/0!</v>
      </c>
      <c r="N625" s="37" t="e">
        <f>M625/(K625/100)</f>
        <v>#DIV/0!</v>
      </c>
      <c r="O625" s="37" t="e">
        <f>N625/J625</f>
        <v>#DIV/0!</v>
      </c>
      <c r="P625" s="5" t="e">
        <f>M625/(L625/100)</f>
        <v>#DIV/0!</v>
      </c>
      <c r="Q625" s="5" t="e">
        <f>P625*I625</f>
        <v>#DIV/0!</v>
      </c>
      <c r="U625" s="15" t="e">
        <f>100-(T625-R625)/S625*100</f>
        <v>#DIV/0!</v>
      </c>
      <c r="V625" s="21">
        <v>1.603</v>
      </c>
      <c r="X625" s="2">
        <v>10.89</v>
      </c>
      <c r="Y625" s="2">
        <v>4.99</v>
      </c>
      <c r="Z625" s="21">
        <v>0</v>
      </c>
      <c r="AB625" s="14" t="e">
        <f>((AE625-AC625)*(1000/AD625))*1000</f>
        <v>#DIV/0!</v>
      </c>
      <c r="AF625" s="7" t="e">
        <f>#REF!*0.8</f>
        <v>#REF!</v>
      </c>
      <c r="AG625" s="2">
        <v>139</v>
      </c>
      <c r="AH625" s="8">
        <f>((AG625)*(H625/100))</f>
        <v>100.08</v>
      </c>
      <c r="AI625" s="7">
        <f>AG625/AH625</f>
        <v>1.3888888888888888</v>
      </c>
      <c r="AJ625" s="6">
        <v>6.22</v>
      </c>
      <c r="AO625" s="20" t="s">
        <v>1354</v>
      </c>
      <c r="AP625" s="108" t="s">
        <v>121</v>
      </c>
      <c r="AQ625" s="108">
        <v>5.0000000000000001E-3</v>
      </c>
      <c r="AR625" s="108">
        <v>4.5999999999999999E-2</v>
      </c>
      <c r="AS625" s="108">
        <v>1.0999999999999999E-2</v>
      </c>
      <c r="AT625" s="108" t="s">
        <v>121</v>
      </c>
      <c r="AU625" s="108">
        <v>7.0000000000000001E-3</v>
      </c>
      <c r="AV625" s="108">
        <v>2.8000000000000001E-2</v>
      </c>
      <c r="AW625" s="108">
        <v>4.0000000000000001E-3</v>
      </c>
      <c r="AX625" s="108" t="s">
        <v>121</v>
      </c>
      <c r="AY625" s="108">
        <v>3.0000000000000001E-3</v>
      </c>
      <c r="AZ625" s="108">
        <v>8.6999999999999994E-2</v>
      </c>
      <c r="BA625" s="108">
        <v>8.9999999999999993E-3</v>
      </c>
      <c r="BB625" s="108">
        <v>0.35799999999999998</v>
      </c>
      <c r="BC625" s="108">
        <v>1.4999999999999999E-2</v>
      </c>
      <c r="BD625" s="108">
        <v>73.822000000000003</v>
      </c>
      <c r="BE625" s="108">
        <v>0.77900000000000003</v>
      </c>
      <c r="BF625" s="108" t="s">
        <v>121</v>
      </c>
      <c r="BG625" s="108">
        <v>2.7E-2</v>
      </c>
      <c r="BH625" s="108">
        <v>0.46100000000000002</v>
      </c>
      <c r="BI625" s="108">
        <v>0.26500000000000001</v>
      </c>
      <c r="BJ625" s="108">
        <v>8.9999999999999993E-3</v>
      </c>
      <c r="BK625" s="108">
        <v>2E-3</v>
      </c>
      <c r="BL625" s="108" t="s">
        <v>121</v>
      </c>
      <c r="BM625" s="108">
        <v>6.0000000000000001E-3</v>
      </c>
      <c r="BN625" s="108">
        <v>4.8000000000000001E-2</v>
      </c>
      <c r="BO625" s="108">
        <v>1.6E-2</v>
      </c>
      <c r="BP625" s="108">
        <v>23.196000000000002</v>
      </c>
      <c r="BQ625" s="108">
        <v>0.75600000000000001</v>
      </c>
      <c r="BR625" s="108" t="s">
        <v>121</v>
      </c>
      <c r="BS625" s="108">
        <v>2E-3</v>
      </c>
      <c r="BT625" s="108">
        <v>7.0999999999999994E-2</v>
      </c>
      <c r="BU625" s="108">
        <v>3.5000000000000003E-2</v>
      </c>
      <c r="BV625" s="108">
        <v>2.7E-2</v>
      </c>
      <c r="BW625" s="108">
        <v>2E-3</v>
      </c>
      <c r="BX625" s="108" t="s">
        <v>121</v>
      </c>
      <c r="BY625" s="108">
        <v>5.5E-2</v>
      </c>
      <c r="BZ625" s="108" t="s">
        <v>121</v>
      </c>
      <c r="CA625" s="108">
        <v>6.0999999999999999E-2</v>
      </c>
      <c r="CB625" s="108" t="s">
        <v>121</v>
      </c>
      <c r="CC625" s="108">
        <v>4.99</v>
      </c>
      <c r="CD625" s="108">
        <v>0.252</v>
      </c>
      <c r="CE625" s="108">
        <v>1.4999999999999999E-2</v>
      </c>
      <c r="CF625" s="108">
        <v>2.3E-2</v>
      </c>
      <c r="CG625" s="108">
        <v>1E-3</v>
      </c>
      <c r="CH625" s="108">
        <v>6.0000000000000001E-3</v>
      </c>
      <c r="CI625" s="108">
        <v>1E-3</v>
      </c>
      <c r="CJ625" s="108">
        <v>0.108</v>
      </c>
      <c r="CK625" s="108">
        <v>1.0999999999999999E-2</v>
      </c>
      <c r="CL625" s="108" t="s">
        <v>121</v>
      </c>
      <c r="CM625" s="108">
        <v>2E-3</v>
      </c>
      <c r="CN625" s="108" t="s">
        <v>121</v>
      </c>
      <c r="CO625" s="108">
        <v>2E-3</v>
      </c>
      <c r="CP625" s="108">
        <v>9.7000000000000003E-2</v>
      </c>
      <c r="CQ625" s="108">
        <v>4.0000000000000001E-3</v>
      </c>
      <c r="CR625" s="108" t="s">
        <v>121</v>
      </c>
      <c r="CS625" s="108">
        <v>2E-3</v>
      </c>
      <c r="CT625" s="108">
        <v>1.2470000000000001</v>
      </c>
      <c r="CU625" s="108">
        <v>0.05</v>
      </c>
      <c r="CV625" s="108" t="s">
        <v>121</v>
      </c>
      <c r="CW625" s="108">
        <v>2E-3</v>
      </c>
      <c r="CX625" s="108">
        <v>2.5000000000000001E-2</v>
      </c>
      <c r="CY625" s="108">
        <v>1.6E-2</v>
      </c>
      <c r="CZ625" s="108" t="s">
        <v>121</v>
      </c>
      <c r="DA625" s="108">
        <v>2E-3</v>
      </c>
      <c r="DB625" s="108">
        <v>2.1999999999999999E-2</v>
      </c>
      <c r="DC625" s="108">
        <v>8.0000000000000002E-3</v>
      </c>
      <c r="DD625" s="108">
        <v>0.02</v>
      </c>
      <c r="DE625" s="108">
        <v>1.2E-2</v>
      </c>
      <c r="DF625" s="108">
        <v>1.2E-2</v>
      </c>
      <c r="DG625" s="108">
        <v>4.0000000000000001E-3</v>
      </c>
      <c r="DH625" s="108" t="s">
        <v>121</v>
      </c>
      <c r="DI625" s="108">
        <v>2E-3</v>
      </c>
      <c r="DJ625" s="108" t="s">
        <v>121</v>
      </c>
      <c r="DK625" s="108">
        <v>2E-3</v>
      </c>
      <c r="DL625" s="61" t="str">
        <f t="shared" si="12"/>
        <v>ENE 1745 17.02.2022</v>
      </c>
    </row>
    <row r="626" spans="1:132">
      <c r="A626" s="11">
        <v>44614</v>
      </c>
      <c r="B626" s="64" t="s">
        <v>1355</v>
      </c>
      <c r="C626" s="25" t="s">
        <v>117</v>
      </c>
      <c r="H626" s="3" t="e">
        <f>((F626)/(E626/100))</f>
        <v>#DIV/0!</v>
      </c>
      <c r="I626" s="4" t="e">
        <f>E626/F626</f>
        <v>#DIV/0!</v>
      </c>
      <c r="J626" s="4" t="e">
        <f>100/G626</f>
        <v>#DIV/0!</v>
      </c>
      <c r="N626" s="37" t="e">
        <f>M626/(K626/100)</f>
        <v>#DIV/0!</v>
      </c>
      <c r="O626" s="37" t="e">
        <f>N626/J626</f>
        <v>#DIV/0!</v>
      </c>
      <c r="P626" s="5" t="e">
        <f>M626/(L626/100)</f>
        <v>#DIV/0!</v>
      </c>
      <c r="Q626" s="5" t="e">
        <f>P626*I626</f>
        <v>#DIV/0!</v>
      </c>
      <c r="U626" s="15" t="e">
        <f>100-(T626-R626)/S626*100</f>
        <v>#DIV/0!</v>
      </c>
      <c r="X626" s="2">
        <v>12.19</v>
      </c>
      <c r="AB626" s="14" t="e">
        <f>((AE626-AC626)*(1000/AD626))*1000</f>
        <v>#DIV/0!</v>
      </c>
      <c r="AF626" s="7" t="e">
        <f>#REF!*0.8</f>
        <v>#REF!</v>
      </c>
      <c r="AH626" s="8" t="e">
        <f>((AG626)*(H626/100))</f>
        <v>#DIV/0!</v>
      </c>
      <c r="AI626" s="7" t="e">
        <f>AG626/AH626</f>
        <v>#DIV/0!</v>
      </c>
      <c r="AO626" s="20" t="s">
        <v>1360</v>
      </c>
      <c r="AP626" s="108" t="s">
        <v>121</v>
      </c>
      <c r="AQ626" s="108">
        <v>5.0000000000000001E-3</v>
      </c>
      <c r="AR626" s="108">
        <v>7.8E-2</v>
      </c>
      <c r="AS626" s="108">
        <v>1.2E-2</v>
      </c>
      <c r="AT626" s="108" t="s">
        <v>121</v>
      </c>
      <c r="AU626" s="108">
        <v>8.0000000000000002E-3</v>
      </c>
      <c r="AV626" s="108">
        <v>2.7E-2</v>
      </c>
      <c r="AW626" s="108">
        <v>4.0000000000000001E-3</v>
      </c>
      <c r="AX626" s="108" t="s">
        <v>121</v>
      </c>
      <c r="AY626" s="108">
        <v>3.0000000000000001E-3</v>
      </c>
      <c r="AZ626" s="108">
        <v>0.128</v>
      </c>
      <c r="BA626" s="108">
        <v>8.9999999999999993E-3</v>
      </c>
      <c r="BB626" s="108">
        <v>0.39500000000000002</v>
      </c>
      <c r="BC626" s="108">
        <v>1.6E-2</v>
      </c>
      <c r="BD626" s="108">
        <v>72.814999999999998</v>
      </c>
      <c r="BE626" s="108">
        <v>0.74</v>
      </c>
      <c r="BF626" s="108" t="s">
        <v>121</v>
      </c>
      <c r="BG626" s="108">
        <v>2.1999999999999999E-2</v>
      </c>
      <c r="BH626" s="108">
        <v>0.65100000000000002</v>
      </c>
      <c r="BI626" s="108">
        <v>0.27800000000000002</v>
      </c>
      <c r="BJ626" s="108">
        <v>5.0000000000000001E-3</v>
      </c>
      <c r="BK626" s="108">
        <v>2E-3</v>
      </c>
      <c r="BL626" s="108" t="s">
        <v>121</v>
      </c>
      <c r="BM626" s="108">
        <v>4.0000000000000001E-3</v>
      </c>
      <c r="BN626" s="108">
        <v>3.5000000000000003E-2</v>
      </c>
      <c r="BO626" s="108">
        <v>1.4999999999999999E-2</v>
      </c>
      <c r="BP626" s="108">
        <v>20.949000000000002</v>
      </c>
      <c r="BQ626" s="108">
        <v>0.79300000000000004</v>
      </c>
      <c r="BR626" s="108" t="s">
        <v>121</v>
      </c>
      <c r="BS626" s="108">
        <v>2E-3</v>
      </c>
      <c r="BT626" s="108">
        <v>0.107</v>
      </c>
      <c r="BU626" s="108">
        <v>3.5000000000000003E-2</v>
      </c>
      <c r="BV626" s="108">
        <v>2.8000000000000001E-2</v>
      </c>
      <c r="BW626" s="108">
        <v>2E-3</v>
      </c>
      <c r="BX626" s="108" t="s">
        <v>121</v>
      </c>
      <c r="BY626" s="108">
        <v>5.5E-2</v>
      </c>
      <c r="BZ626" s="108" t="s">
        <v>121</v>
      </c>
      <c r="CA626" s="108">
        <v>5.2999999999999999E-2</v>
      </c>
      <c r="CB626" s="108" t="s">
        <v>121</v>
      </c>
      <c r="CC626" s="108">
        <v>3.7549999999999999</v>
      </c>
      <c r="CD626" s="108">
        <v>0.371</v>
      </c>
      <c r="CE626" s="108">
        <v>1.6E-2</v>
      </c>
      <c r="CF626" s="108">
        <v>9.2999999999999999E-2</v>
      </c>
      <c r="CG626" s="108">
        <v>3.0000000000000001E-3</v>
      </c>
      <c r="CH626" s="108">
        <v>1.7000000000000001E-2</v>
      </c>
      <c r="CI626" s="108">
        <v>1E-3</v>
      </c>
      <c r="CJ626" s="108">
        <v>9.2999999999999999E-2</v>
      </c>
      <c r="CK626" s="108">
        <v>1.0999999999999999E-2</v>
      </c>
      <c r="CL626" s="108" t="s">
        <v>121</v>
      </c>
      <c r="CM626" s="108">
        <v>2E-3</v>
      </c>
      <c r="CN626" s="108" t="s">
        <v>121</v>
      </c>
      <c r="CO626" s="108">
        <v>2E-3</v>
      </c>
      <c r="CP626" s="108">
        <v>0.126</v>
      </c>
      <c r="CQ626" s="108">
        <v>4.0000000000000001E-3</v>
      </c>
      <c r="CR626" s="108" t="s">
        <v>121</v>
      </c>
      <c r="CS626" s="108">
        <v>2E-3</v>
      </c>
      <c r="CT626" s="108">
        <v>1.2669999999999999</v>
      </c>
      <c r="CU626" s="108">
        <v>0.05</v>
      </c>
      <c r="CV626" s="108" t="s">
        <v>121</v>
      </c>
      <c r="CW626" s="108">
        <v>2E-3</v>
      </c>
      <c r="CX626" s="108" t="s">
        <v>121</v>
      </c>
      <c r="CY626" s="108">
        <v>3.6999999999999998E-2</v>
      </c>
      <c r="CZ626" s="108" t="s">
        <v>121</v>
      </c>
      <c r="DA626" s="108">
        <v>2E-3</v>
      </c>
      <c r="DB626" s="108">
        <v>3.5999999999999997E-2</v>
      </c>
      <c r="DC626" s="108">
        <v>8.9999999999999993E-3</v>
      </c>
      <c r="DD626" s="108">
        <v>5.1999999999999998E-2</v>
      </c>
      <c r="DE626" s="108">
        <v>1.4E-2</v>
      </c>
      <c r="DF626" s="108">
        <v>1.2E-2</v>
      </c>
      <c r="DG626" s="108">
        <v>4.0000000000000001E-3</v>
      </c>
      <c r="DH626" s="108">
        <v>2E-3</v>
      </c>
      <c r="DI626" s="108">
        <v>1E-3</v>
      </c>
      <c r="DJ626" s="108" t="s">
        <v>121</v>
      </c>
      <c r="DK626" s="108">
        <v>2E-3</v>
      </c>
      <c r="DL626" s="61" t="str">
        <f t="shared" si="12"/>
        <v>ENE 1745 18.02.2022</v>
      </c>
    </row>
    <row r="627" spans="1:132">
      <c r="A627" s="11">
        <v>44614</v>
      </c>
      <c r="B627" s="64" t="s">
        <v>1356</v>
      </c>
      <c r="C627" s="25" t="s">
        <v>117</v>
      </c>
      <c r="H627" s="3" t="e">
        <f>((F627)/(E627/100))</f>
        <v>#DIV/0!</v>
      </c>
      <c r="I627" s="4" t="e">
        <f>E627/F627</f>
        <v>#DIV/0!</v>
      </c>
      <c r="J627" s="4" t="e">
        <f>100/G627</f>
        <v>#DIV/0!</v>
      </c>
      <c r="N627" s="37" t="e">
        <f>M627/(K627/100)</f>
        <v>#DIV/0!</v>
      </c>
      <c r="O627" s="37" t="e">
        <f>N627/J627</f>
        <v>#DIV/0!</v>
      </c>
      <c r="P627" s="5" t="e">
        <f>M627/(L627/100)</f>
        <v>#DIV/0!</v>
      </c>
      <c r="Q627" s="5" t="e">
        <f>P627*I627</f>
        <v>#DIV/0!</v>
      </c>
      <c r="U627" s="15" t="e">
        <f>100-(T627-R627)/S627*100</f>
        <v>#DIV/0!</v>
      </c>
      <c r="X627" s="2">
        <v>11.59</v>
      </c>
      <c r="AB627" s="14" t="e">
        <f>((AE627-AC627)*(1000/AD627))*1000</f>
        <v>#DIV/0!</v>
      </c>
      <c r="AF627" s="7" t="e">
        <f>#REF!*0.8</f>
        <v>#REF!</v>
      </c>
      <c r="AH627" s="8" t="e">
        <f>((AG627)*(H627/100))</f>
        <v>#DIV/0!</v>
      </c>
      <c r="AI627" s="7" t="e">
        <f>AG627/AH627</f>
        <v>#DIV/0!</v>
      </c>
      <c r="AO627" s="20" t="s">
        <v>1361</v>
      </c>
      <c r="AP627" s="109">
        <v>0.24</v>
      </c>
      <c r="AQ627" s="109">
        <v>3.0000000000000001E-3</v>
      </c>
      <c r="AR627" s="109">
        <v>0.107</v>
      </c>
      <c r="AS627" s="109">
        <v>4.0000000000000001E-3</v>
      </c>
      <c r="AT627" s="109">
        <v>8.9999999999999993E-3</v>
      </c>
      <c r="AU627" s="109">
        <v>2E-3</v>
      </c>
      <c r="AV627" s="109">
        <v>4.1000000000000002E-2</v>
      </c>
      <c r="AW627" s="109">
        <v>2E-3</v>
      </c>
      <c r="AX627" s="109">
        <v>2E-3</v>
      </c>
      <c r="AY627" s="109">
        <v>1E-3</v>
      </c>
      <c r="AZ627" s="109">
        <v>8.1000000000000003E-2</v>
      </c>
      <c r="BA627" s="109">
        <v>3.0000000000000001E-3</v>
      </c>
      <c r="BB627" s="109">
        <v>0.115</v>
      </c>
      <c r="BC627" s="109">
        <v>3.0000000000000001E-3</v>
      </c>
      <c r="BD627" s="109">
        <v>5.3890000000000002</v>
      </c>
      <c r="BE627" s="109">
        <v>3.6999999999999998E-2</v>
      </c>
      <c r="BF627" s="109" t="s">
        <v>121</v>
      </c>
      <c r="BG627" s="109">
        <v>6.0000000000000001E-3</v>
      </c>
      <c r="BH627" s="109">
        <v>2.1040000000000001</v>
      </c>
      <c r="BI627" s="109">
        <v>0.78200000000000003</v>
      </c>
      <c r="BJ627" s="109">
        <v>5.0000000000000001E-3</v>
      </c>
      <c r="BK627" s="109">
        <v>2E-3</v>
      </c>
      <c r="BL627" s="109" t="s">
        <v>121</v>
      </c>
      <c r="BM627" s="109">
        <v>2E-3</v>
      </c>
      <c r="BN627" s="109">
        <v>0.30599999999999999</v>
      </c>
      <c r="BO627" s="109">
        <v>8.9999999999999993E-3</v>
      </c>
      <c r="BP627" s="109">
        <v>62.978000000000002</v>
      </c>
      <c r="BQ627" s="109">
        <v>0.158</v>
      </c>
      <c r="BR627" s="109" t="s">
        <v>121</v>
      </c>
      <c r="BS627" s="109">
        <v>2E-3</v>
      </c>
      <c r="BT627" s="109">
        <v>12.45</v>
      </c>
      <c r="BU627" s="109">
        <v>0.129</v>
      </c>
      <c r="BV627" s="109">
        <v>1.125</v>
      </c>
      <c r="BW627" s="109">
        <v>2.3E-2</v>
      </c>
      <c r="BX627" s="109" t="s">
        <v>121</v>
      </c>
      <c r="BY627" s="109">
        <v>1.6E-2</v>
      </c>
      <c r="BZ627" s="109">
        <v>0.86199999999999999</v>
      </c>
      <c r="CA627" s="109">
        <v>3.1E-2</v>
      </c>
      <c r="CB627" s="109" t="s">
        <v>121</v>
      </c>
      <c r="CC627" s="109">
        <v>7.7949999999999999</v>
      </c>
      <c r="CD627" s="109">
        <v>0.22900000000000001</v>
      </c>
      <c r="CE627" s="109">
        <v>8.0000000000000002E-3</v>
      </c>
      <c r="CF627" s="109">
        <v>3.0000000000000001E-3</v>
      </c>
      <c r="CG627" s="109">
        <v>1E-3</v>
      </c>
      <c r="CH627" s="109" t="s">
        <v>121</v>
      </c>
      <c r="CI627" s="109">
        <v>2E-3</v>
      </c>
      <c r="CJ627" s="109">
        <v>0.21299999999999999</v>
      </c>
      <c r="CK627" s="109">
        <v>6.4000000000000001E-2</v>
      </c>
      <c r="CL627" s="109" t="s">
        <v>121</v>
      </c>
      <c r="CM627" s="109">
        <v>2E-3</v>
      </c>
      <c r="CN627" s="109">
        <v>6.0000000000000001E-3</v>
      </c>
      <c r="CO627" s="109">
        <v>1E-3</v>
      </c>
      <c r="CP627" s="109">
        <v>2.3220000000000001</v>
      </c>
      <c r="CQ627" s="109">
        <v>4.2999999999999997E-2</v>
      </c>
      <c r="CR627" s="109" t="s">
        <v>121</v>
      </c>
      <c r="CS627" s="109">
        <v>4.0000000000000001E-3</v>
      </c>
      <c r="CT627" s="109">
        <v>4.4240000000000004</v>
      </c>
      <c r="CU627" s="109">
        <v>0.23899999999999999</v>
      </c>
      <c r="CV627" s="109">
        <v>2.1999999999999999E-2</v>
      </c>
      <c r="CW627" s="109">
        <v>1E-3</v>
      </c>
      <c r="CX627" s="109">
        <v>0.34699999999999998</v>
      </c>
      <c r="CY627" s="109">
        <v>1.4E-2</v>
      </c>
      <c r="CZ627" s="109" t="s">
        <v>121</v>
      </c>
      <c r="DA627" s="109">
        <v>2E-3</v>
      </c>
      <c r="DB627" s="109">
        <v>3.6999999999999998E-2</v>
      </c>
      <c r="DC627" s="109">
        <v>5.0000000000000001E-3</v>
      </c>
      <c r="DD627" s="109" t="s">
        <v>121</v>
      </c>
      <c r="DE627" s="109">
        <v>1.0999999999999999E-2</v>
      </c>
      <c r="DF627" s="109">
        <v>0.63400000000000001</v>
      </c>
      <c r="DG627" s="109">
        <v>7.0000000000000001E-3</v>
      </c>
      <c r="DH627" s="109">
        <v>3.2000000000000001E-2</v>
      </c>
      <c r="DI627" s="109">
        <v>1E-3</v>
      </c>
      <c r="DJ627" s="109">
        <v>6.0000000000000001E-3</v>
      </c>
      <c r="DK627" s="109">
        <v>1E-3</v>
      </c>
      <c r="DL627" s="61" t="str">
        <f t="shared" si="12"/>
        <v>DK III 2562 22.02.2022</v>
      </c>
      <c r="DM627" s="118">
        <v>1.4003517579736901E-3</v>
      </c>
      <c r="DN627" s="118">
        <v>6.3890740502404704E-3</v>
      </c>
      <c r="DO627" s="118">
        <v>8.7324566584032898E-2</v>
      </c>
      <c r="DP627" s="118">
        <v>0.95307410378200996</v>
      </c>
      <c r="DQ627" s="118">
        <v>6.3339071856685003E-3</v>
      </c>
      <c r="DR627" s="118">
        <v>-1.06465610969193E-2</v>
      </c>
      <c r="DS627" s="118">
        <v>0.546791389740654</v>
      </c>
      <c r="DT627" s="118">
        <v>-6.9100311720732598E-3</v>
      </c>
      <c r="DU627" s="118">
        <v>-1.1244087061204201E-3</v>
      </c>
      <c r="DV627" s="118">
        <v>4.0959912008660802E-2</v>
      </c>
      <c r="DW627" s="118">
        <v>0.33058886813639499</v>
      </c>
      <c r="DX627" s="118">
        <v>-0.16282982042503599</v>
      </c>
      <c r="DY627" s="118">
        <v>911.84074145807494</v>
      </c>
      <c r="DZ627" s="118">
        <v>0.23558342260770701</v>
      </c>
      <c r="EA627" s="118">
        <v>-0.146052876743718</v>
      </c>
      <c r="EB627" s="118">
        <v>100.46659506643699</v>
      </c>
    </row>
    <row r="628" spans="1:132">
      <c r="A628" s="11">
        <v>44614</v>
      </c>
      <c r="B628" s="64" t="s">
        <v>1357</v>
      </c>
      <c r="C628" s="25" t="s">
        <v>1283</v>
      </c>
      <c r="H628" s="3" t="e">
        <f>((F628)/(E628/100))</f>
        <v>#DIV/0!</v>
      </c>
      <c r="I628" s="4" t="e">
        <f>E628/F628</f>
        <v>#DIV/0!</v>
      </c>
      <c r="J628" s="4" t="e">
        <f>100/G628</f>
        <v>#DIV/0!</v>
      </c>
      <c r="K628" s="2">
        <v>20</v>
      </c>
      <c r="M628" s="10">
        <f>101.387-100.592</f>
        <v>0.79500000000000171</v>
      </c>
      <c r="N628" s="37">
        <f>M628/(K628/100)</f>
        <v>3.9750000000000085</v>
      </c>
      <c r="O628" s="37" t="e">
        <f>N628/J628</f>
        <v>#DIV/0!</v>
      </c>
      <c r="P628" s="5" t="e">
        <f>M628/(L628/100)</f>
        <v>#DIV/0!</v>
      </c>
      <c r="Q628" s="5" t="e">
        <f>P628*I628</f>
        <v>#DIV/0!</v>
      </c>
      <c r="R628" s="21">
        <v>56.622999999999998</v>
      </c>
      <c r="S628" s="21">
        <v>10.448</v>
      </c>
      <c r="T628" s="21">
        <v>63.173000000000002</v>
      </c>
      <c r="U628" s="15">
        <f>100-(T628-R628)/S628*100</f>
        <v>37.308575803981583</v>
      </c>
      <c r="V628" s="21">
        <v>4.1609999999999996</v>
      </c>
      <c r="X628" s="2">
        <v>9.06</v>
      </c>
      <c r="Y628" s="2">
        <v>4.5999999999999996</v>
      </c>
      <c r="Z628" s="21">
        <v>703</v>
      </c>
      <c r="AB628" s="14">
        <f>((AE628-AC628)*(1000/AD628))*1000</f>
        <v>3717.5138704823007</v>
      </c>
      <c r="AC628" s="21">
        <v>86.790999999999997</v>
      </c>
      <c r="AD628" s="21">
        <v>178.07599999999999</v>
      </c>
      <c r="AE628" s="21">
        <v>87.453000000000003</v>
      </c>
      <c r="AF628" s="7" t="e">
        <f>#REF!*0.8</f>
        <v>#REF!</v>
      </c>
      <c r="AH628" s="8" t="e">
        <f>((AG628)*(H628/100))</f>
        <v>#DIV/0!</v>
      </c>
      <c r="AI628" s="7" t="e">
        <f>AG628/AH628</f>
        <v>#DIV/0!</v>
      </c>
      <c r="AJ628" s="6">
        <v>188.2</v>
      </c>
      <c r="AK628" s="2">
        <v>0.38</v>
      </c>
      <c r="AO628" s="20" t="s">
        <v>1283</v>
      </c>
      <c r="AP628" s="109">
        <v>0.34200000000000003</v>
      </c>
      <c r="AQ628" s="109">
        <v>4.0000000000000001E-3</v>
      </c>
      <c r="AR628" s="109" t="s">
        <v>121</v>
      </c>
      <c r="AS628" s="109">
        <v>5.0000000000000001E-3</v>
      </c>
      <c r="AT628" s="109">
        <v>0.127</v>
      </c>
      <c r="AU628" s="109">
        <v>4.0000000000000001E-3</v>
      </c>
      <c r="AV628" s="109">
        <v>8.4000000000000005E-2</v>
      </c>
      <c r="AW628" s="109">
        <v>3.0000000000000001E-3</v>
      </c>
      <c r="AX628" s="109">
        <v>2.4E-2</v>
      </c>
      <c r="AY628" s="109">
        <v>1E-3</v>
      </c>
      <c r="AZ628" s="109">
        <v>1.7000000000000001E-2</v>
      </c>
      <c r="BA628" s="109">
        <v>2E-3</v>
      </c>
      <c r="BB628" s="109">
        <v>9.4E-2</v>
      </c>
      <c r="BC628" s="109">
        <v>3.0000000000000001E-3</v>
      </c>
      <c r="BD628" s="109">
        <v>0.55800000000000005</v>
      </c>
      <c r="BE628" s="109">
        <v>1.0999999999999999E-2</v>
      </c>
      <c r="BF628" s="109" t="s">
        <v>121</v>
      </c>
      <c r="BG628" s="109">
        <v>4.0000000000000001E-3</v>
      </c>
      <c r="BH628" s="109" t="s">
        <v>121</v>
      </c>
      <c r="BI628" s="109">
        <v>3.3639999999999999</v>
      </c>
      <c r="BJ628" s="109" t="s">
        <v>121</v>
      </c>
      <c r="BK628" s="109">
        <v>5.0000000000000001E-3</v>
      </c>
      <c r="BL628" s="109" t="s">
        <v>121</v>
      </c>
      <c r="BM628" s="109">
        <v>2E-3</v>
      </c>
      <c r="BN628" s="109">
        <v>3.3000000000000002E-2</v>
      </c>
      <c r="BO628" s="109">
        <v>8.0000000000000002E-3</v>
      </c>
      <c r="BP628" s="109">
        <v>59.005000000000003</v>
      </c>
      <c r="BQ628" s="109">
        <v>0.16600000000000001</v>
      </c>
      <c r="BR628" s="109">
        <v>3.0000000000000001E-3</v>
      </c>
      <c r="BS628" s="109">
        <v>1E-3</v>
      </c>
      <c r="BT628" s="109">
        <v>2.4729999999999999</v>
      </c>
      <c r="BU628" s="109">
        <v>6.0999999999999999E-2</v>
      </c>
      <c r="BV628" s="109">
        <v>26.221</v>
      </c>
      <c r="BW628" s="109">
        <v>0.28100000000000003</v>
      </c>
      <c r="BX628" s="109" t="s">
        <v>121</v>
      </c>
      <c r="BY628" s="109">
        <v>4.0000000000000001E-3</v>
      </c>
      <c r="BZ628" s="109">
        <v>3.1520000000000001</v>
      </c>
      <c r="CA628" s="109">
        <v>4.8000000000000001E-2</v>
      </c>
      <c r="CB628" s="109" t="s">
        <v>121</v>
      </c>
      <c r="CC628" s="109">
        <v>22.096</v>
      </c>
      <c r="CD628" s="109">
        <v>1.2E-2</v>
      </c>
      <c r="CE628" s="109">
        <v>4.0000000000000001E-3</v>
      </c>
      <c r="CF628" s="109" t="s">
        <v>121</v>
      </c>
      <c r="CG628" s="109">
        <v>2E-3</v>
      </c>
      <c r="CH628" s="109" t="s">
        <v>121</v>
      </c>
      <c r="CI628" s="109">
        <v>2E-3</v>
      </c>
      <c r="CJ628" s="109" t="s">
        <v>121</v>
      </c>
      <c r="CK628" s="109">
        <v>0.24199999999999999</v>
      </c>
      <c r="CL628" s="109" t="s">
        <v>121</v>
      </c>
      <c r="CM628" s="109">
        <v>2E-3</v>
      </c>
      <c r="CN628" s="109">
        <v>1.0999999999999999E-2</v>
      </c>
      <c r="CO628" s="109">
        <v>1E-3</v>
      </c>
      <c r="CP628" s="109">
        <v>3.742</v>
      </c>
      <c r="CQ628" s="109">
        <v>8.6999999999999994E-2</v>
      </c>
      <c r="CR628" s="109" t="s">
        <v>121</v>
      </c>
      <c r="CS628" s="109">
        <v>2E-3</v>
      </c>
      <c r="CT628" s="109">
        <v>2.2450000000000001</v>
      </c>
      <c r="CU628" s="109">
        <v>0.35599999999999998</v>
      </c>
      <c r="CV628" s="109">
        <v>6.0000000000000001E-3</v>
      </c>
      <c r="CW628" s="109">
        <v>1E-3</v>
      </c>
      <c r="CX628" s="109">
        <v>8.3000000000000004E-2</v>
      </c>
      <c r="CY628" s="109">
        <v>6.0000000000000001E-3</v>
      </c>
      <c r="CZ628" s="109" t="s">
        <v>121</v>
      </c>
      <c r="DA628" s="109">
        <v>3.0000000000000001E-3</v>
      </c>
      <c r="DB628" s="109" t="s">
        <v>121</v>
      </c>
      <c r="DC628" s="109">
        <v>3.0000000000000001E-3</v>
      </c>
      <c r="DD628" s="109">
        <v>0.06</v>
      </c>
      <c r="DE628" s="109">
        <v>8.9999999999999993E-3</v>
      </c>
      <c r="DF628" s="109">
        <v>1.4950000000000001</v>
      </c>
      <c r="DG628" s="109">
        <v>1.2999999999999999E-2</v>
      </c>
      <c r="DH628" s="109">
        <v>3.0000000000000001E-3</v>
      </c>
      <c r="DI628" s="109">
        <v>1E-3</v>
      </c>
      <c r="DJ628" s="109">
        <v>0.20499999999999999</v>
      </c>
      <c r="DK628" s="109">
        <v>2E-3</v>
      </c>
      <c r="DL628" s="61" t="str">
        <f t="shared" si="12"/>
        <v>NL 689393 22.02.2022</v>
      </c>
    </row>
    <row r="629" spans="1:132">
      <c r="A629" s="11">
        <v>44614</v>
      </c>
      <c r="B629" s="64" t="s">
        <v>1358</v>
      </c>
      <c r="C629" s="25" t="s">
        <v>123</v>
      </c>
      <c r="H629" s="3" t="e">
        <f>((F629)/(E629/100))</f>
        <v>#DIV/0!</v>
      </c>
      <c r="I629" s="4" t="e">
        <f>E629/F629</f>
        <v>#DIV/0!</v>
      </c>
      <c r="J629" s="4" t="e">
        <f>100/G629</f>
        <v>#DIV/0!</v>
      </c>
      <c r="K629" s="2">
        <v>19.963000000000001</v>
      </c>
      <c r="M629" s="2">
        <f>102.224-100.548</f>
        <v>1.6760000000000019</v>
      </c>
      <c r="N629" s="37">
        <f>M629/(K629/100)</f>
        <v>8.3955317337073687</v>
      </c>
      <c r="O629" s="37" t="e">
        <f>N629/J629</f>
        <v>#DIV/0!</v>
      </c>
      <c r="P629" s="5" t="e">
        <f>M629/(L629/100)</f>
        <v>#DIV/0!</v>
      </c>
      <c r="Q629" s="5" t="e">
        <f>P629*I629</f>
        <v>#DIV/0!</v>
      </c>
      <c r="U629" s="15" t="e">
        <f>100-(T629-R629)/S629*100</f>
        <v>#DIV/0!</v>
      </c>
      <c r="AB629" s="14" t="e">
        <f>((AE629-AC629)*(1000/AD629))*1000</f>
        <v>#DIV/0!</v>
      </c>
      <c r="AF629" s="7" t="e">
        <f>#REF!*0.8</f>
        <v>#REF!</v>
      </c>
      <c r="AH629" s="8" t="e">
        <f>((AG629)*(H629/100))</f>
        <v>#DIV/0!</v>
      </c>
      <c r="AI629" s="7" t="e">
        <f>AG629/AH629</f>
        <v>#DIV/0!</v>
      </c>
      <c r="AO629" s="20" t="s">
        <v>1362</v>
      </c>
      <c r="AP629" s="110">
        <v>8.9999999999999993E-3</v>
      </c>
      <c r="AQ629" s="110">
        <v>1E-3</v>
      </c>
      <c r="AR629" s="110" t="s">
        <v>121</v>
      </c>
      <c r="AS629" s="110">
        <v>3.0000000000000001E-3</v>
      </c>
      <c r="AT629" s="110">
        <v>4.0000000000000001E-3</v>
      </c>
      <c r="AU629" s="110">
        <v>1E-3</v>
      </c>
      <c r="AV629" s="110">
        <v>1.7999999999999999E-2</v>
      </c>
      <c r="AW629" s="110">
        <v>1E-3</v>
      </c>
      <c r="AX629" s="110" t="s">
        <v>121</v>
      </c>
      <c r="AY629" s="110">
        <v>2E-3</v>
      </c>
      <c r="AZ629" s="110">
        <v>4.5999999999999999E-2</v>
      </c>
      <c r="BA629" s="110">
        <v>2E-3</v>
      </c>
      <c r="BB629" s="110">
        <v>4.2000000000000003E-2</v>
      </c>
      <c r="BC629" s="110">
        <v>2E-3</v>
      </c>
      <c r="BD629" s="110">
        <v>4.1070000000000002</v>
      </c>
      <c r="BE629" s="110">
        <v>2.5999999999999999E-2</v>
      </c>
      <c r="BF629" s="110" t="s">
        <v>121</v>
      </c>
      <c r="BG629" s="110">
        <v>3.0000000000000001E-3</v>
      </c>
      <c r="BH629" s="110">
        <v>1.7410000000000001</v>
      </c>
      <c r="BI629" s="110">
        <v>0.36399999999999999</v>
      </c>
      <c r="BJ629" s="110" t="s">
        <v>121</v>
      </c>
      <c r="BK629" s="110">
        <v>2E-3</v>
      </c>
      <c r="BL629" s="110" t="s">
        <v>121</v>
      </c>
      <c r="BM629" s="110">
        <v>2E-3</v>
      </c>
      <c r="BN629" s="110">
        <v>4.3999999999999997E-2</v>
      </c>
      <c r="BO629" s="110">
        <v>5.0000000000000001E-3</v>
      </c>
      <c r="BP629" s="110">
        <v>77.278999999999996</v>
      </c>
      <c r="BQ629" s="110">
        <v>8.4000000000000005E-2</v>
      </c>
      <c r="BR629" s="110" t="s">
        <v>121</v>
      </c>
      <c r="BS629" s="110">
        <v>2E-3</v>
      </c>
      <c r="BT629" s="110">
        <v>6.6950000000000003</v>
      </c>
      <c r="BU629" s="110">
        <v>9.0999999999999998E-2</v>
      </c>
      <c r="BV629" s="110">
        <v>0.218</v>
      </c>
      <c r="BW629" s="110">
        <v>8.9999999999999993E-3</v>
      </c>
      <c r="BX629" s="110" t="s">
        <v>121</v>
      </c>
      <c r="BY629" s="110">
        <v>8.0000000000000002E-3</v>
      </c>
      <c r="BZ629" s="110">
        <v>0.495</v>
      </c>
      <c r="CA629" s="110">
        <v>2.3E-2</v>
      </c>
      <c r="CB629" s="110" t="s">
        <v>121</v>
      </c>
      <c r="CC629" s="110">
        <v>3.6280000000000001</v>
      </c>
      <c r="CD629" s="110">
        <v>6.0999999999999999E-2</v>
      </c>
      <c r="CE629" s="110">
        <v>5.0000000000000001E-3</v>
      </c>
      <c r="CF629" s="110">
        <v>2E-3</v>
      </c>
      <c r="CG629" s="110">
        <v>1E-3</v>
      </c>
      <c r="CH629" s="110" t="s">
        <v>121</v>
      </c>
      <c r="CI629" s="110">
        <v>2E-3</v>
      </c>
      <c r="CJ629" s="110">
        <v>0.34200000000000003</v>
      </c>
      <c r="CK629" s="110">
        <v>3.6999999999999998E-2</v>
      </c>
      <c r="CL629" s="110" t="s">
        <v>121</v>
      </c>
      <c r="CM629" s="110">
        <v>2E-3</v>
      </c>
      <c r="CN629" s="110">
        <v>2E-3</v>
      </c>
      <c r="CO629" s="110">
        <v>1E-3</v>
      </c>
      <c r="CP629" s="110">
        <v>0.26600000000000001</v>
      </c>
      <c r="CQ629" s="110">
        <v>1.2999999999999999E-2</v>
      </c>
      <c r="CR629" s="110" t="s">
        <v>121</v>
      </c>
      <c r="CS629" s="110">
        <v>2E-3</v>
      </c>
      <c r="CT629" s="110">
        <v>8.2889999999999997</v>
      </c>
      <c r="CU629" s="110">
        <v>0.22600000000000001</v>
      </c>
      <c r="CV629" s="110">
        <v>8.9999999999999993E-3</v>
      </c>
      <c r="CW629" s="110">
        <v>1E-3</v>
      </c>
      <c r="CX629" s="110">
        <v>0.19400000000000001</v>
      </c>
      <c r="CY629" s="110">
        <v>8.9999999999999993E-3</v>
      </c>
      <c r="CZ629" s="110" t="s">
        <v>121</v>
      </c>
      <c r="DA629" s="110">
        <v>2E-3</v>
      </c>
      <c r="DB629" s="110" t="s">
        <v>121</v>
      </c>
      <c r="DC629" s="110">
        <v>5.0000000000000001E-3</v>
      </c>
      <c r="DD629" s="110" t="s">
        <v>121</v>
      </c>
      <c r="DE629" s="110">
        <v>4.0000000000000001E-3</v>
      </c>
      <c r="DF629" s="110">
        <v>0.109</v>
      </c>
      <c r="DG629" s="110">
        <v>2E-3</v>
      </c>
      <c r="DH629" s="110">
        <v>0.02</v>
      </c>
      <c r="DI629" s="110">
        <v>1E-3</v>
      </c>
      <c r="DJ629" s="110" t="s">
        <v>121</v>
      </c>
      <c r="DK629" s="110">
        <v>2E-3</v>
      </c>
      <c r="DL629" s="61" t="str">
        <f t="shared" si="12"/>
        <v>21-0073</v>
      </c>
      <c r="DM629" s="130">
        <v>2.3254026162949299E-3</v>
      </c>
      <c r="DN629" s="130">
        <v>7.2301097311258502E-3</v>
      </c>
      <c r="DO629" s="130">
        <v>3.6709096425899902E-2</v>
      </c>
      <c r="DP629" s="130">
        <v>0.94550414594620003</v>
      </c>
      <c r="DQ629" s="130">
        <v>7.3688668093273204E-3</v>
      </c>
      <c r="DR629" s="130">
        <v>-1.5179345662263101E-2</v>
      </c>
      <c r="DS629" s="130">
        <v>-2.8458333090330801E-2</v>
      </c>
      <c r="DT629" s="130">
        <v>-3.4532005591288502E-2</v>
      </c>
      <c r="DU629" s="130">
        <v>-7.7751565863503399E-4</v>
      </c>
      <c r="DV629" s="130">
        <v>0.49442065258840201</v>
      </c>
      <c r="DW629" s="130">
        <v>0.187280439922277</v>
      </c>
      <c r="DX629" s="130">
        <v>3.3355682877455202</v>
      </c>
      <c r="DY629" s="130">
        <v>250.224926925814</v>
      </c>
      <c r="DZ629" s="130">
        <v>35.465056413972903</v>
      </c>
      <c r="EA629" s="130">
        <v>30.7827617891537</v>
      </c>
      <c r="EB629" s="130">
        <v>97.850530423807101</v>
      </c>
    </row>
    <row r="630" spans="1:132">
      <c r="A630" s="11">
        <v>44614</v>
      </c>
      <c r="B630" s="64" t="s">
        <v>1359</v>
      </c>
      <c r="C630" s="25" t="s">
        <v>123</v>
      </c>
      <c r="H630" s="3" t="e">
        <f>((F630)/(E630/100))</f>
        <v>#DIV/0!</v>
      </c>
      <c r="I630" s="4" t="e">
        <f>E630/F630</f>
        <v>#DIV/0!</v>
      </c>
      <c r="J630" s="4" t="e">
        <f>100/G630</f>
        <v>#DIV/0!</v>
      </c>
      <c r="K630" s="2">
        <v>19.977</v>
      </c>
      <c r="M630" s="2">
        <f>100.899-98.418</f>
        <v>2.4809999999999945</v>
      </c>
      <c r="N630" s="37">
        <f>M630/(K630/100)</f>
        <v>12.419282174500648</v>
      </c>
      <c r="O630" s="37" t="e">
        <f>N630/J630</f>
        <v>#DIV/0!</v>
      </c>
      <c r="P630" s="5" t="e">
        <f>M630/(L630/100)</f>
        <v>#DIV/0!</v>
      </c>
      <c r="Q630" s="5" t="e">
        <f>P630*I630</f>
        <v>#DIV/0!</v>
      </c>
      <c r="U630" s="15" t="e">
        <f>100-(T630-R630)/S630*100</f>
        <v>#DIV/0!</v>
      </c>
      <c r="AB630" s="14" t="e">
        <f>((AE630-AC630)*(1000/AD630))*1000</f>
        <v>#DIV/0!</v>
      </c>
      <c r="AF630" s="7" t="e">
        <f>#REF!*0.8</f>
        <v>#REF!</v>
      </c>
      <c r="AH630" s="8" t="e">
        <f>((AG630)*(H630/100))</f>
        <v>#DIV/0!</v>
      </c>
      <c r="AI630" s="7" t="e">
        <f>AG630/AH630</f>
        <v>#DIV/0!</v>
      </c>
      <c r="AO630" s="20" t="s">
        <v>1363</v>
      </c>
      <c r="AP630" s="112">
        <v>0.504</v>
      </c>
      <c r="AQ630" s="112">
        <v>8.9999999999999993E-3</v>
      </c>
      <c r="AR630" s="112" t="s">
        <v>121</v>
      </c>
      <c r="AS630" s="112">
        <v>5.0000000000000001E-3</v>
      </c>
      <c r="AT630" s="112" t="s">
        <v>121</v>
      </c>
      <c r="AU630" s="112">
        <v>3.0000000000000001E-3</v>
      </c>
      <c r="AV630" s="112">
        <v>5.0000000000000001E-3</v>
      </c>
      <c r="AW630" s="112">
        <v>2E-3</v>
      </c>
      <c r="AX630" s="112">
        <v>5.0000000000000001E-3</v>
      </c>
      <c r="AY630" s="112">
        <v>1E-3</v>
      </c>
      <c r="AZ630" s="112">
        <v>5.7000000000000002E-2</v>
      </c>
      <c r="BA630" s="112">
        <v>4.0000000000000001E-3</v>
      </c>
      <c r="BB630" s="112">
        <v>0.34599999999999997</v>
      </c>
      <c r="BC630" s="112">
        <v>7.0000000000000001E-3</v>
      </c>
      <c r="BD630" s="112">
        <v>1.6990000000000001</v>
      </c>
      <c r="BE630" s="112">
        <v>2.5999999999999999E-2</v>
      </c>
      <c r="BF630" s="112" t="s">
        <v>121</v>
      </c>
      <c r="BG630" s="112">
        <v>2E-3</v>
      </c>
      <c r="BH630" s="112" t="s">
        <v>121</v>
      </c>
      <c r="BI630" s="112">
        <v>3.91</v>
      </c>
      <c r="BJ630" s="112">
        <v>0.1</v>
      </c>
      <c r="BK630" s="112">
        <v>5.0000000000000001E-3</v>
      </c>
      <c r="BL630" s="112" t="s">
        <v>121</v>
      </c>
      <c r="BM630" s="112">
        <v>2E-3</v>
      </c>
      <c r="BN630" s="112" t="s">
        <v>121</v>
      </c>
      <c r="BO630" s="112">
        <v>0.01</v>
      </c>
      <c r="BP630" s="112">
        <v>37.698</v>
      </c>
      <c r="BQ630" s="112">
        <v>0.245</v>
      </c>
      <c r="BR630" s="112" t="s">
        <v>121</v>
      </c>
      <c r="BS630" s="112">
        <v>2E-3</v>
      </c>
      <c r="BT630" s="112">
        <v>16.696999999999999</v>
      </c>
      <c r="BU630" s="112">
        <v>0.20499999999999999</v>
      </c>
      <c r="BV630" s="112">
        <v>2.504</v>
      </c>
      <c r="BW630" s="112">
        <v>5.6000000000000001E-2</v>
      </c>
      <c r="BX630" s="112" t="s">
        <v>121</v>
      </c>
      <c r="BY630" s="112">
        <v>7.0000000000000001E-3</v>
      </c>
      <c r="BZ630" s="112">
        <v>11.538</v>
      </c>
      <c r="CA630" s="112">
        <v>0.14499999999999999</v>
      </c>
      <c r="CB630" s="112" t="s">
        <v>121</v>
      </c>
      <c r="CC630" s="112">
        <v>32.619</v>
      </c>
      <c r="CD630" s="112">
        <v>0.123</v>
      </c>
      <c r="CE630" s="112">
        <v>8.0000000000000002E-3</v>
      </c>
      <c r="CF630" s="112">
        <v>3.0000000000000001E-3</v>
      </c>
      <c r="CG630" s="112">
        <v>1E-3</v>
      </c>
      <c r="CH630" s="112" t="s">
        <v>121</v>
      </c>
      <c r="CI630" s="112">
        <v>2E-3</v>
      </c>
      <c r="CJ630" s="112">
        <v>0.56499999999999995</v>
      </c>
      <c r="CK630" s="112">
        <v>0.17</v>
      </c>
      <c r="CL630" s="112" t="s">
        <v>121</v>
      </c>
      <c r="CM630" s="112">
        <v>2E-3</v>
      </c>
      <c r="CN630" s="112">
        <v>1.4999999999999999E-2</v>
      </c>
      <c r="CO630" s="112">
        <v>1E-3</v>
      </c>
      <c r="CP630" s="112">
        <v>16.36</v>
      </c>
      <c r="CQ630" s="112">
        <v>0.40500000000000003</v>
      </c>
      <c r="CR630" s="112" t="s">
        <v>121</v>
      </c>
      <c r="CS630" s="112">
        <v>2E-3</v>
      </c>
      <c r="CT630" s="112">
        <v>5.3929999999999998</v>
      </c>
      <c r="CU630" s="112">
        <v>0.41</v>
      </c>
      <c r="CV630" s="112">
        <v>1.0999999999999999E-2</v>
      </c>
      <c r="CW630" s="112">
        <v>1E-3</v>
      </c>
      <c r="CX630" s="112">
        <v>2.371</v>
      </c>
      <c r="CY630" s="112">
        <v>3.9E-2</v>
      </c>
      <c r="CZ630" s="112" t="s">
        <v>121</v>
      </c>
      <c r="DA630" s="112">
        <v>2E-3</v>
      </c>
      <c r="DB630" s="112">
        <v>1.7000000000000001E-2</v>
      </c>
      <c r="DC630" s="112">
        <v>0.01</v>
      </c>
      <c r="DD630" s="112">
        <v>2.1999999999999999E-2</v>
      </c>
      <c r="DE630" s="112">
        <v>6.0000000000000001E-3</v>
      </c>
      <c r="DF630" s="112">
        <v>0.36599999999999999</v>
      </c>
      <c r="DG630" s="112">
        <v>7.0000000000000001E-3</v>
      </c>
      <c r="DH630" s="112">
        <v>3.0000000000000001E-3</v>
      </c>
      <c r="DI630" s="112">
        <v>1E-3</v>
      </c>
      <c r="DJ630" s="112">
        <v>6.7000000000000004E-2</v>
      </c>
      <c r="DK630" s="112">
        <v>1E-3</v>
      </c>
      <c r="DL630" s="61" t="str">
        <f t="shared" si="12"/>
        <v>VNE 0089 22.02.2022 Filtertuch</v>
      </c>
    </row>
    <row r="631" spans="1:132">
      <c r="A631" s="11">
        <v>44614</v>
      </c>
      <c r="B631" s="64" t="s">
        <v>153</v>
      </c>
      <c r="C631" s="25" t="s">
        <v>125</v>
      </c>
      <c r="D631" s="21">
        <v>36</v>
      </c>
      <c r="E631" s="2">
        <v>100</v>
      </c>
      <c r="F631" s="2">
        <v>64</v>
      </c>
      <c r="H631" s="3">
        <f>((F631)/(E631/100))</f>
        <v>64</v>
      </c>
      <c r="I631" s="4">
        <f>E631/F631</f>
        <v>1.5625</v>
      </c>
      <c r="J631" s="4" t="e">
        <f>100/G631</f>
        <v>#DIV/0!</v>
      </c>
      <c r="N631" s="37" t="e">
        <f>M631/(K631/100)</f>
        <v>#DIV/0!</v>
      </c>
      <c r="O631" s="37" t="e">
        <f>N631/J631</f>
        <v>#DIV/0!</v>
      </c>
      <c r="P631" s="5" t="e">
        <f>M631/(L631/100)</f>
        <v>#DIV/0!</v>
      </c>
      <c r="Q631" s="5" t="e">
        <f>P631*I631</f>
        <v>#DIV/0!</v>
      </c>
      <c r="U631" s="15" t="e">
        <f>100-(T631-R631)/S631*100</f>
        <v>#DIV/0!</v>
      </c>
      <c r="V631" s="21">
        <v>2.4710000000000001</v>
      </c>
      <c r="X631" s="2">
        <v>12.36</v>
      </c>
      <c r="Y631" s="2">
        <v>11.99</v>
      </c>
      <c r="Z631" s="21">
        <v>0</v>
      </c>
      <c r="AB631" s="14" t="e">
        <f>((AE631-AC631)*(1000/AD631))*1000</f>
        <v>#DIV/0!</v>
      </c>
      <c r="AF631" s="7" t="e">
        <f>#REF!*0.8</f>
        <v>#REF!</v>
      </c>
      <c r="AG631" s="2">
        <v>157</v>
      </c>
      <c r="AH631" s="8">
        <f>((AG631)*(H631/100))</f>
        <v>100.48</v>
      </c>
      <c r="AI631" s="7">
        <f>AG631/AH631</f>
        <v>1.5625</v>
      </c>
      <c r="AJ631" s="6">
        <v>54.64</v>
      </c>
      <c r="AK631" s="2">
        <v>0.95299999999999996</v>
      </c>
      <c r="AO631" s="20" t="s">
        <v>1364</v>
      </c>
      <c r="AP631" s="111">
        <v>0.27900000000000003</v>
      </c>
      <c r="AQ631" s="111">
        <v>2.4E-2</v>
      </c>
      <c r="AR631" s="111">
        <v>2.3E-2</v>
      </c>
      <c r="AS631" s="111">
        <v>5.0000000000000001E-3</v>
      </c>
      <c r="AT631" s="111">
        <v>4.7E-2</v>
      </c>
      <c r="AU631" s="111">
        <v>4.0000000000000001E-3</v>
      </c>
      <c r="AV631" s="111">
        <v>1.8069999999999999</v>
      </c>
      <c r="AW631" s="111">
        <v>0.122</v>
      </c>
      <c r="AX631" s="111">
        <v>1.2999999999999999E-2</v>
      </c>
      <c r="AY631" s="111">
        <v>2E-3</v>
      </c>
      <c r="AZ631" s="111">
        <v>0.14899999999999999</v>
      </c>
      <c r="BA631" s="111">
        <v>1.6E-2</v>
      </c>
      <c r="BB631" s="111">
        <v>1.155</v>
      </c>
      <c r="BC631" s="111">
        <v>0.113</v>
      </c>
      <c r="BD631" s="111">
        <v>5.17</v>
      </c>
      <c r="BE631" s="111">
        <v>0.56000000000000005</v>
      </c>
      <c r="BF631" s="111" t="s">
        <v>121</v>
      </c>
      <c r="BG631" s="111">
        <v>7.0000000000000001E-3</v>
      </c>
      <c r="BH631" s="111" t="s">
        <v>121</v>
      </c>
      <c r="BI631" s="111">
        <v>1.371</v>
      </c>
      <c r="BJ631" s="111">
        <v>6.0000000000000001E-3</v>
      </c>
      <c r="BK631" s="111">
        <v>4.0000000000000001E-3</v>
      </c>
      <c r="BL631" s="111" t="s">
        <v>121</v>
      </c>
      <c r="BM631" s="111">
        <v>2E-3</v>
      </c>
      <c r="BN631" s="111">
        <v>0.80500000000000005</v>
      </c>
      <c r="BO631" s="111">
        <v>3.2000000000000001E-2</v>
      </c>
      <c r="BP631" s="111">
        <v>74.006</v>
      </c>
      <c r="BQ631" s="111">
        <v>0.154</v>
      </c>
      <c r="BR631" s="111">
        <v>6.2E-2</v>
      </c>
      <c r="BS631" s="111">
        <v>6.0000000000000001E-3</v>
      </c>
      <c r="BT631" s="111">
        <v>11.968</v>
      </c>
      <c r="BU631" s="111">
        <v>1.155</v>
      </c>
      <c r="BV631" s="111">
        <v>0.64</v>
      </c>
      <c r="BW631" s="111">
        <v>0.14099999999999999</v>
      </c>
      <c r="BX631" s="111">
        <v>1.6E-2</v>
      </c>
      <c r="BY631" s="111">
        <v>8.9999999999999993E-3</v>
      </c>
      <c r="BZ631" s="111">
        <v>0.748</v>
      </c>
      <c r="CA631" s="111">
        <v>7.4999999999999997E-2</v>
      </c>
      <c r="CB631" s="111" t="s">
        <v>121</v>
      </c>
      <c r="CC631" s="111">
        <v>15.112</v>
      </c>
      <c r="CD631" s="111">
        <v>9.4E-2</v>
      </c>
      <c r="CE631" s="111">
        <v>1.2999999999999999E-2</v>
      </c>
      <c r="CF631" s="111">
        <v>1.2999999999999999E-2</v>
      </c>
      <c r="CG631" s="111">
        <v>1E-3</v>
      </c>
      <c r="CH631" s="111" t="s">
        <v>121</v>
      </c>
      <c r="CI631" s="111">
        <v>2E-3</v>
      </c>
      <c r="CJ631" s="111" t="s">
        <v>121</v>
      </c>
      <c r="CK631" s="111">
        <v>2.3380000000000001</v>
      </c>
      <c r="CL631" s="111" t="s">
        <v>121</v>
      </c>
      <c r="CM631" s="111">
        <v>2E-3</v>
      </c>
      <c r="CN631" s="111">
        <v>3.0000000000000001E-3</v>
      </c>
      <c r="CO631" s="111">
        <v>1E-3</v>
      </c>
      <c r="CP631" s="111">
        <v>0.50800000000000001</v>
      </c>
      <c r="CQ631" s="111">
        <v>9.2999999999999999E-2</v>
      </c>
      <c r="CR631" s="111" t="s">
        <v>121</v>
      </c>
      <c r="CS631" s="111">
        <v>2E-3</v>
      </c>
      <c r="CT631" s="111" t="s">
        <v>121</v>
      </c>
      <c r="CU631" s="111">
        <v>43.91</v>
      </c>
      <c r="CV631" s="111">
        <v>3.2000000000000001E-2</v>
      </c>
      <c r="CW631" s="111">
        <v>3.0000000000000001E-3</v>
      </c>
      <c r="CX631" s="111">
        <v>0.497</v>
      </c>
      <c r="CY631" s="111">
        <v>5.3999999999999999E-2</v>
      </c>
      <c r="CZ631" s="111" t="s">
        <v>121</v>
      </c>
      <c r="DA631" s="111">
        <v>2E-3</v>
      </c>
      <c r="DB631" s="111">
        <v>0.01</v>
      </c>
      <c r="DC631" s="111">
        <v>6.0000000000000001E-3</v>
      </c>
      <c r="DD631" s="111" t="s">
        <v>121</v>
      </c>
      <c r="DE631" s="111">
        <v>2.7E-2</v>
      </c>
      <c r="DF631" s="111">
        <v>1.6240000000000001</v>
      </c>
      <c r="DG631" s="111">
        <v>0.159</v>
      </c>
      <c r="DH631" s="111">
        <v>0.27900000000000003</v>
      </c>
      <c r="DI631" s="111">
        <v>2.3E-2</v>
      </c>
      <c r="DJ631" s="111">
        <v>3.6999999999999998E-2</v>
      </c>
      <c r="DK631" s="111">
        <v>3.0000000000000001E-3</v>
      </c>
      <c r="DL631" s="61" t="str">
        <f t="shared" si="12"/>
        <v>VNE 0089 22.02.2022 BigBag</v>
      </c>
    </row>
    <row r="632" spans="1:132">
      <c r="A632" s="11">
        <v>44614</v>
      </c>
      <c r="B632" s="64"/>
      <c r="C632" s="25" t="s">
        <v>727</v>
      </c>
      <c r="H632" s="3" t="e">
        <f>((F632)/(E632/100))</f>
        <v>#DIV/0!</v>
      </c>
      <c r="I632" s="4" t="e">
        <f>E632/F632</f>
        <v>#DIV/0!</v>
      </c>
      <c r="J632" s="4" t="e">
        <f>100/G632</f>
        <v>#DIV/0!</v>
      </c>
      <c r="N632" s="37" t="e">
        <f>M632/(K632/100)</f>
        <v>#DIV/0!</v>
      </c>
      <c r="O632" s="37" t="e">
        <f>N632/J632</f>
        <v>#DIV/0!</v>
      </c>
      <c r="P632" s="5" t="e">
        <f>M632/(L632/100)</f>
        <v>#DIV/0!</v>
      </c>
      <c r="Q632" s="5" t="e">
        <f>P632*I632</f>
        <v>#DIV/0!</v>
      </c>
      <c r="U632" s="15" t="e">
        <f>100-(T632-R632)/S632*100</f>
        <v>#DIV/0!</v>
      </c>
      <c r="AB632" s="14" t="e">
        <f>((AE632-AC632)*(1000/AD632))*1000</f>
        <v>#DIV/0!</v>
      </c>
      <c r="AF632" s="7" t="e">
        <f>#REF!*0.8</f>
        <v>#REF!</v>
      </c>
      <c r="AH632" s="8" t="e">
        <f>((AG632)*(H632/100))</f>
        <v>#DIV/0!</v>
      </c>
      <c r="AI632" s="7" t="e">
        <f>AG632/AH632</f>
        <v>#DIV/0!</v>
      </c>
      <c r="AO632" s="20" t="s">
        <v>1365</v>
      </c>
      <c r="AP632" s="114">
        <v>0.215</v>
      </c>
      <c r="AQ632" s="114">
        <v>3.0000000000000001E-3</v>
      </c>
      <c r="AR632" s="114">
        <v>1.9E-2</v>
      </c>
      <c r="AS632" s="114">
        <v>3.0000000000000001E-3</v>
      </c>
      <c r="AT632" s="114">
        <v>6.0000000000000001E-3</v>
      </c>
      <c r="AU632" s="114">
        <v>2E-3</v>
      </c>
      <c r="AV632" s="114">
        <v>2.8000000000000001E-2</v>
      </c>
      <c r="AW632" s="114">
        <v>2E-3</v>
      </c>
      <c r="AX632" s="114" t="s">
        <v>121</v>
      </c>
      <c r="AY632" s="114">
        <v>2E-3</v>
      </c>
      <c r="AZ632" s="114">
        <v>4.5999999999999999E-2</v>
      </c>
      <c r="BA632" s="114">
        <v>2E-3</v>
      </c>
      <c r="BB632" s="114">
        <v>0.20899999999999999</v>
      </c>
      <c r="BC632" s="114">
        <v>4.0000000000000001E-3</v>
      </c>
      <c r="BD632" s="114">
        <v>2.339</v>
      </c>
      <c r="BE632" s="114">
        <v>0.02</v>
      </c>
      <c r="BF632" s="114" t="s">
        <v>121</v>
      </c>
      <c r="BG632" s="114">
        <v>2E-3</v>
      </c>
      <c r="BH632" s="114">
        <v>2.9260000000000002</v>
      </c>
      <c r="BI632" s="114">
        <v>1.0009999999999999</v>
      </c>
      <c r="BJ632" s="114" t="s">
        <v>121</v>
      </c>
      <c r="BK632" s="114">
        <v>3.0000000000000001E-3</v>
      </c>
      <c r="BL632" s="114" t="s">
        <v>121</v>
      </c>
      <c r="BM632" s="114">
        <v>2E-3</v>
      </c>
      <c r="BN632" s="114">
        <v>0.16700000000000001</v>
      </c>
      <c r="BO632" s="114">
        <v>7.0000000000000001E-3</v>
      </c>
      <c r="BP632" s="114">
        <v>60.469000000000001</v>
      </c>
      <c r="BQ632" s="114">
        <v>0.155</v>
      </c>
      <c r="BR632" s="114" t="s">
        <v>121</v>
      </c>
      <c r="BS632" s="114">
        <v>2E-3</v>
      </c>
      <c r="BT632" s="114">
        <v>12.738</v>
      </c>
      <c r="BU632" s="114">
        <v>0.11899999999999999</v>
      </c>
      <c r="BV632" s="114">
        <v>1.6950000000000001</v>
      </c>
      <c r="BW632" s="114">
        <v>3.1E-2</v>
      </c>
      <c r="BX632" s="114" t="s">
        <v>121</v>
      </c>
      <c r="BY632" s="114">
        <v>0.01</v>
      </c>
      <c r="BZ632" s="114">
        <v>0.65200000000000002</v>
      </c>
      <c r="CA632" s="114">
        <v>2.5000000000000001E-2</v>
      </c>
      <c r="CB632" s="114" t="s">
        <v>121</v>
      </c>
      <c r="CC632" s="114">
        <v>9.0069999999999997</v>
      </c>
      <c r="CD632" s="114">
        <v>0.114</v>
      </c>
      <c r="CE632" s="114">
        <v>6.0000000000000001E-3</v>
      </c>
      <c r="CF632" s="114" t="s">
        <v>121</v>
      </c>
      <c r="CG632" s="114">
        <v>2E-3</v>
      </c>
      <c r="CH632" s="114" t="s">
        <v>121</v>
      </c>
      <c r="CI632" s="114">
        <v>2E-3</v>
      </c>
      <c r="CJ632" s="114">
        <v>0.32700000000000001</v>
      </c>
      <c r="CK632" s="114">
        <v>0.08</v>
      </c>
      <c r="CL632" s="114" t="s">
        <v>121</v>
      </c>
      <c r="CM632" s="114">
        <v>2E-3</v>
      </c>
      <c r="CN632" s="114">
        <v>3.0000000000000001E-3</v>
      </c>
      <c r="CO632" s="114">
        <v>1E-3</v>
      </c>
      <c r="CP632" s="114">
        <v>2.262</v>
      </c>
      <c r="CQ632" s="114">
        <v>4.9000000000000002E-2</v>
      </c>
      <c r="CR632" s="114" t="s">
        <v>121</v>
      </c>
      <c r="CS632" s="114">
        <v>2E-3</v>
      </c>
      <c r="CT632" s="114">
        <v>7.8879999999999999</v>
      </c>
      <c r="CU632" s="114">
        <v>0.33100000000000002</v>
      </c>
      <c r="CV632" s="114">
        <v>2.3E-2</v>
      </c>
      <c r="CW632" s="114">
        <v>1E-3</v>
      </c>
      <c r="CX632" s="114">
        <v>0.70799999999999996</v>
      </c>
      <c r="CY632" s="114">
        <v>1.6E-2</v>
      </c>
      <c r="CZ632" s="114" t="s">
        <v>121</v>
      </c>
      <c r="DA632" s="114">
        <v>2E-3</v>
      </c>
      <c r="DB632" s="114">
        <v>2.3E-2</v>
      </c>
      <c r="DC632" s="114">
        <v>5.0000000000000001E-3</v>
      </c>
      <c r="DD632" s="114" t="s">
        <v>121</v>
      </c>
      <c r="DE632" s="114">
        <v>8.9999999999999993E-3</v>
      </c>
      <c r="DF632" s="114">
        <v>0.84499999999999997</v>
      </c>
      <c r="DG632" s="114">
        <v>8.0000000000000002E-3</v>
      </c>
      <c r="DH632" s="114">
        <v>1.4999999999999999E-2</v>
      </c>
      <c r="DI632" s="114">
        <v>1E-3</v>
      </c>
      <c r="DJ632" s="114">
        <v>7.0000000000000001E-3</v>
      </c>
      <c r="DK632" s="114">
        <v>1E-3</v>
      </c>
      <c r="DL632" s="61" t="str">
        <f t="shared" si="12"/>
        <v>DK III W1 22.02.2022</v>
      </c>
      <c r="DM632" s="118">
        <v>1.17413274379341E-2</v>
      </c>
      <c r="DN632" s="118">
        <v>4.9200680929928402E-2</v>
      </c>
      <c r="DO632" s="118">
        <v>-1.8168064256957401E-2</v>
      </c>
      <c r="DP632" s="118">
        <v>0.33623593423874198</v>
      </c>
      <c r="DQ632" s="118">
        <v>6.6857273076720902E-2</v>
      </c>
      <c r="DR632" s="118">
        <v>-4.8134889740967697E-3</v>
      </c>
      <c r="DS632" s="118">
        <v>0.25302194014530199</v>
      </c>
      <c r="DT632" s="118">
        <v>-3.5030520884223098E-3</v>
      </c>
      <c r="DU632" s="118">
        <v>-2.18597835188064E-3</v>
      </c>
      <c r="DV632" s="118">
        <v>7.9052751170008401E-2</v>
      </c>
      <c r="DW632" s="118">
        <v>0.80176252115712099</v>
      </c>
      <c r="DX632" s="118">
        <v>-4.9774050407668101E-2</v>
      </c>
      <c r="DY632" s="118">
        <v>1143.63919331596</v>
      </c>
      <c r="DZ632" s="118">
        <v>0.54397720698436802</v>
      </c>
      <c r="EA632" s="118">
        <v>0.87595083162561105</v>
      </c>
      <c r="EB632" s="118">
        <v>98.671974519259294</v>
      </c>
    </row>
    <row r="633" spans="1:132">
      <c r="A633" s="11">
        <v>44614</v>
      </c>
      <c r="B633" s="64"/>
      <c r="C633" s="25" t="s">
        <v>1389</v>
      </c>
      <c r="H633" s="3" t="e">
        <f>((F633)/(E633/100))</f>
        <v>#DIV/0!</v>
      </c>
      <c r="I633" s="4" t="e">
        <f>E633/F633</f>
        <v>#DIV/0!</v>
      </c>
      <c r="J633" s="4" t="e">
        <f>100/G633</f>
        <v>#DIV/0!</v>
      </c>
      <c r="K633" s="2">
        <v>20.141999999999999</v>
      </c>
      <c r="M633" s="2">
        <f>99.811-99.12</f>
        <v>0.6910000000000025</v>
      </c>
      <c r="N633" s="37">
        <f>M633/(K633/100)</f>
        <v>3.4306424386853469</v>
      </c>
      <c r="O633" s="37" t="e">
        <f>N633/J633</f>
        <v>#DIV/0!</v>
      </c>
      <c r="P633" s="5" t="e">
        <f>M633/(L633/100)</f>
        <v>#DIV/0!</v>
      </c>
      <c r="Q633" s="5" t="e">
        <f>P633*I633</f>
        <v>#DIV/0!</v>
      </c>
      <c r="R633" s="21">
        <v>46.186</v>
      </c>
      <c r="S633" s="21">
        <v>10.084</v>
      </c>
      <c r="T633" s="21">
        <v>53.850999999999999</v>
      </c>
      <c r="U633" s="15">
        <f>100-(T633-R633)/S633*100</f>
        <v>23.988496628322096</v>
      </c>
      <c r="V633" s="21">
        <v>1.343</v>
      </c>
      <c r="X633" s="2">
        <v>10.89</v>
      </c>
      <c r="Y633" s="2">
        <v>0.16880000000000001</v>
      </c>
      <c r="Z633" s="21">
        <v>0</v>
      </c>
      <c r="AB633" s="14" t="e">
        <f>((AE633-AC633)*(1000/AD633))*1000</f>
        <v>#DIV/0!</v>
      </c>
      <c r="AF633" s="7" t="e">
        <f>#REF!*0.8</f>
        <v>#REF!</v>
      </c>
      <c r="AH633" s="8" t="e">
        <f>((AG633)*(H633/100))</f>
        <v>#DIV/0!</v>
      </c>
      <c r="AI633" s="7" t="e">
        <f>AG633/AH633</f>
        <v>#DIV/0!</v>
      </c>
      <c r="AJ633" s="6">
        <v>474.6</v>
      </c>
      <c r="AK633" s="2">
        <v>0.94599999999999995</v>
      </c>
      <c r="AO633" s="20" t="s">
        <v>1389</v>
      </c>
      <c r="AP633" s="116">
        <v>0.10299999999999999</v>
      </c>
      <c r="AQ633" s="116">
        <v>2E-3</v>
      </c>
      <c r="AR633" s="116">
        <v>0.04</v>
      </c>
      <c r="AS633" s="116">
        <v>3.0000000000000001E-3</v>
      </c>
      <c r="AT633" s="116">
        <v>1.2E-2</v>
      </c>
      <c r="AU633" s="116">
        <v>2E-3</v>
      </c>
      <c r="AV633" s="116">
        <v>4.9000000000000002E-2</v>
      </c>
      <c r="AW633" s="116">
        <v>3.0000000000000001E-3</v>
      </c>
      <c r="AX633" s="116">
        <v>2E-3</v>
      </c>
      <c r="AY633" s="116">
        <v>1E-3</v>
      </c>
      <c r="AZ633" s="116">
        <v>5.8000000000000003E-2</v>
      </c>
      <c r="BA633" s="116">
        <v>4.0000000000000001E-3</v>
      </c>
      <c r="BB633" s="116">
        <v>0.20799999999999999</v>
      </c>
      <c r="BC633" s="116">
        <v>4.0000000000000001E-3</v>
      </c>
      <c r="BD633" s="116">
        <v>6.3470000000000004</v>
      </c>
      <c r="BE633" s="116">
        <v>5.0999999999999997E-2</v>
      </c>
      <c r="BF633" s="116" t="s">
        <v>121</v>
      </c>
      <c r="BG633" s="116">
        <v>0.01</v>
      </c>
      <c r="BH633" s="116">
        <v>3.593</v>
      </c>
      <c r="BI633" s="116">
        <v>1.117</v>
      </c>
      <c r="BJ633" s="116" t="s">
        <v>121</v>
      </c>
      <c r="BK633" s="116">
        <v>3.0000000000000001E-3</v>
      </c>
      <c r="BL633" s="116" t="s">
        <v>121</v>
      </c>
      <c r="BM633" s="116">
        <v>2E-3</v>
      </c>
      <c r="BN633" s="116">
        <v>1.502</v>
      </c>
      <c r="BO633" s="116">
        <v>2.5000000000000001E-2</v>
      </c>
      <c r="BP633" s="116">
        <v>57.146999999999998</v>
      </c>
      <c r="BQ633" s="116">
        <v>0.186</v>
      </c>
      <c r="BR633" s="116">
        <v>2E-3</v>
      </c>
      <c r="BS633" s="116">
        <v>1E-3</v>
      </c>
      <c r="BT633" s="116">
        <v>16.210999999999999</v>
      </c>
      <c r="BU633" s="116">
        <v>0.16400000000000001</v>
      </c>
      <c r="BV633" s="116">
        <v>0.90200000000000002</v>
      </c>
      <c r="BW633" s="116">
        <v>2.3E-2</v>
      </c>
      <c r="BX633" s="116" t="s">
        <v>121</v>
      </c>
      <c r="BY633" s="116">
        <v>1.7000000000000001E-2</v>
      </c>
      <c r="BZ633" s="116">
        <v>0.52600000000000002</v>
      </c>
      <c r="CA633" s="116">
        <v>0.03</v>
      </c>
      <c r="CB633" s="116" t="s">
        <v>121</v>
      </c>
      <c r="CC633" s="116">
        <v>11.526</v>
      </c>
      <c r="CD633" s="116">
        <v>0.26400000000000001</v>
      </c>
      <c r="CE633" s="116">
        <v>8.9999999999999993E-3</v>
      </c>
      <c r="CF633" s="116">
        <v>2E-3</v>
      </c>
      <c r="CG633" s="116">
        <v>1E-3</v>
      </c>
      <c r="CH633" s="116">
        <v>2E-3</v>
      </c>
      <c r="CI633" s="116">
        <v>1E-3</v>
      </c>
      <c r="CJ633" s="116">
        <v>1.4650000000000001</v>
      </c>
      <c r="CK633" s="116">
        <v>9.8000000000000004E-2</v>
      </c>
      <c r="CL633" s="116" t="s">
        <v>121</v>
      </c>
      <c r="CM633" s="116">
        <v>2E-3</v>
      </c>
      <c r="CN633" s="116">
        <v>3.0000000000000001E-3</v>
      </c>
      <c r="CO633" s="116">
        <v>1E-3</v>
      </c>
      <c r="CP633" s="116">
        <v>2.4540000000000002</v>
      </c>
      <c r="CQ633" s="116">
        <v>4.9000000000000002E-2</v>
      </c>
      <c r="CR633" s="116" t="s">
        <v>121</v>
      </c>
      <c r="CS633" s="116">
        <v>2E-3</v>
      </c>
      <c r="CT633" s="116">
        <v>6.7240000000000002</v>
      </c>
      <c r="CU633" s="116">
        <v>0.3</v>
      </c>
      <c r="CV633" s="116">
        <v>4.3999999999999997E-2</v>
      </c>
      <c r="CW633" s="116">
        <v>1E-3</v>
      </c>
      <c r="CX633" s="116">
        <v>1.294</v>
      </c>
      <c r="CY633" s="116">
        <v>2.7E-2</v>
      </c>
      <c r="CZ633" s="116" t="s">
        <v>121</v>
      </c>
      <c r="DA633" s="116">
        <v>2E-3</v>
      </c>
      <c r="DB633" s="116">
        <v>1.4999999999999999E-2</v>
      </c>
      <c r="DC633" s="116">
        <v>8.9999999999999993E-3</v>
      </c>
      <c r="DD633" s="116" t="s">
        <v>121</v>
      </c>
      <c r="DE633" s="116">
        <v>1.7999999999999999E-2</v>
      </c>
      <c r="DF633" s="116">
        <v>1.006</v>
      </c>
      <c r="DG633" s="116">
        <v>1.0999999999999999E-2</v>
      </c>
      <c r="DH633" s="116">
        <v>1.2E-2</v>
      </c>
      <c r="DI633" s="116">
        <v>1E-3</v>
      </c>
      <c r="DJ633" s="116">
        <v>5.0000000000000001E-3</v>
      </c>
      <c r="DK633" s="116">
        <v>1E-3</v>
      </c>
      <c r="DL633" s="61" t="str">
        <f t="shared" si="12"/>
        <v>DK II 22.02.20222</v>
      </c>
      <c r="DM633" s="118">
        <v>2.2284538777536402E-3</v>
      </c>
      <c r="DN633" s="118">
        <v>5.9223610459346798E-3</v>
      </c>
      <c r="DO633" s="118">
        <v>-8.5690141929701796E-3</v>
      </c>
      <c r="DP633" s="118">
        <v>0.21262921770526799</v>
      </c>
      <c r="DQ633" s="118">
        <v>1.7531170853199E-3</v>
      </c>
      <c r="DR633" s="118">
        <v>2.8703153308152602E-3</v>
      </c>
      <c r="DS633" s="118">
        <v>9.7220699405211303E-2</v>
      </c>
      <c r="DT633" s="118">
        <v>-2.3043560951826201E-3</v>
      </c>
      <c r="DU633" s="118">
        <v>-6.3157823625905598E-4</v>
      </c>
      <c r="DV633" s="118">
        <v>2.8560750885222299E-3</v>
      </c>
      <c r="DW633" s="118">
        <v>8.1520054165794803E-2</v>
      </c>
      <c r="DX633" s="118">
        <v>-3.9664636424782303E-2</v>
      </c>
      <c r="DY633" s="118">
        <v>721.58610660010697</v>
      </c>
      <c r="DZ633" s="118">
        <v>7.2787160558323303E-3</v>
      </c>
      <c r="EA633" s="118">
        <v>-4.1833425464946998E-2</v>
      </c>
      <c r="EB633" s="118">
        <v>98.180336372250807</v>
      </c>
    </row>
    <row r="634" spans="1:132">
      <c r="A634" s="11">
        <v>44614</v>
      </c>
      <c r="B634" s="64" t="s">
        <v>1369</v>
      </c>
      <c r="C634" s="25" t="s">
        <v>1366</v>
      </c>
      <c r="H634" s="3" t="e">
        <f>((F634)/(E634/100))</f>
        <v>#DIV/0!</v>
      </c>
      <c r="I634" s="4" t="e">
        <f>E634/F634</f>
        <v>#DIV/0!</v>
      </c>
      <c r="J634" s="4" t="e">
        <f>100/G634</f>
        <v>#DIV/0!</v>
      </c>
      <c r="N634" s="37" t="e">
        <f>M634/(K634/100)</f>
        <v>#DIV/0!</v>
      </c>
      <c r="O634" s="37" t="e">
        <f>N634/J634</f>
        <v>#DIV/0!</v>
      </c>
      <c r="P634" s="5" t="e">
        <f>M634/(L634/100)</f>
        <v>#DIV/0!</v>
      </c>
      <c r="Q634" s="5" t="e">
        <f>P634*I634</f>
        <v>#DIV/0!</v>
      </c>
      <c r="U634" s="15" t="e">
        <f>100-(T634-R634)/S634*100</f>
        <v>#DIV/0!</v>
      </c>
      <c r="AB634" s="14" t="e">
        <f>((AE634-AC634)*(1000/AD634))*1000</f>
        <v>#DIV/0!</v>
      </c>
      <c r="AF634" s="7" t="e">
        <f>#REF!*0.8</f>
        <v>#REF!</v>
      </c>
      <c r="AH634" s="8" t="e">
        <f>((AG634)*(H634/100))</f>
        <v>#DIV/0!</v>
      </c>
      <c r="AI634" s="7" t="e">
        <f>AG634/AH634</f>
        <v>#DIV/0!</v>
      </c>
      <c r="AO634" s="20" t="s">
        <v>1367</v>
      </c>
      <c r="AP634" s="113">
        <v>0.17599999999999999</v>
      </c>
      <c r="AQ634" s="113">
        <v>3.0000000000000001E-3</v>
      </c>
      <c r="AR634" s="113">
        <v>8.0000000000000002E-3</v>
      </c>
      <c r="AS634" s="113">
        <v>3.0000000000000001E-3</v>
      </c>
      <c r="AT634" s="113">
        <v>8.7999999999999995E-2</v>
      </c>
      <c r="AU634" s="113">
        <v>3.0000000000000001E-3</v>
      </c>
      <c r="AV634" s="113">
        <v>6.4000000000000001E-2</v>
      </c>
      <c r="AW634" s="113">
        <v>3.0000000000000001E-3</v>
      </c>
      <c r="AX634" s="113">
        <v>1.2E-2</v>
      </c>
      <c r="AY634" s="113">
        <v>1E-3</v>
      </c>
      <c r="AZ634" s="113">
        <v>1.2E-2</v>
      </c>
      <c r="BA634" s="113">
        <v>2E-3</v>
      </c>
      <c r="BB634" s="113">
        <v>6.3E-2</v>
      </c>
      <c r="BC634" s="113">
        <v>2E-3</v>
      </c>
      <c r="BD634" s="113">
        <v>0.433</v>
      </c>
      <c r="BE634" s="113">
        <v>0.01</v>
      </c>
      <c r="BF634" s="113" t="s">
        <v>121</v>
      </c>
      <c r="BG634" s="113">
        <v>1.0999999999999999E-2</v>
      </c>
      <c r="BH634" s="113" t="s">
        <v>121</v>
      </c>
      <c r="BI634" s="113">
        <v>2.1970000000000001</v>
      </c>
      <c r="BJ634" s="113">
        <v>4.0000000000000001E-3</v>
      </c>
      <c r="BK634" s="113">
        <v>2E-3</v>
      </c>
      <c r="BL634" s="113" t="s">
        <v>121</v>
      </c>
      <c r="BM634" s="113">
        <v>2E-3</v>
      </c>
      <c r="BN634" s="113">
        <v>8.5999999999999993E-2</v>
      </c>
      <c r="BO634" s="113">
        <v>8.0000000000000002E-3</v>
      </c>
      <c r="BP634" s="113">
        <v>63.149000000000001</v>
      </c>
      <c r="BQ634" s="113">
        <v>0.14599999999999999</v>
      </c>
      <c r="BR634" s="113">
        <v>4.0000000000000001E-3</v>
      </c>
      <c r="BS634" s="113">
        <v>1E-3</v>
      </c>
      <c r="BT634" s="113">
        <v>18.213999999999999</v>
      </c>
      <c r="BU634" s="113">
        <v>0.189</v>
      </c>
      <c r="BV634" s="113">
        <v>11.43</v>
      </c>
      <c r="BW634" s="113">
        <v>0.17199999999999999</v>
      </c>
      <c r="BX634" s="113" t="s">
        <v>121</v>
      </c>
      <c r="BY634" s="113">
        <v>6.0000000000000001E-3</v>
      </c>
      <c r="BZ634" s="113">
        <v>2.1080000000000001</v>
      </c>
      <c r="CA634" s="113">
        <v>4.2999999999999997E-2</v>
      </c>
      <c r="CB634" s="113" t="s">
        <v>121</v>
      </c>
      <c r="CC634" s="113">
        <v>22.527999999999999</v>
      </c>
      <c r="CD634" s="113">
        <v>3.3000000000000002E-2</v>
      </c>
      <c r="CE634" s="113">
        <v>5.0000000000000001E-3</v>
      </c>
      <c r="CF634" s="113">
        <v>2E-3</v>
      </c>
      <c r="CG634" s="113">
        <v>1E-3</v>
      </c>
      <c r="CH634" s="113" t="s">
        <v>121</v>
      </c>
      <c r="CI634" s="113">
        <v>2E-3</v>
      </c>
      <c r="CJ634" s="113" t="s">
        <v>121</v>
      </c>
      <c r="CK634" s="113">
        <v>0.16200000000000001</v>
      </c>
      <c r="CL634" s="113" t="s">
        <v>121</v>
      </c>
      <c r="CM634" s="113">
        <v>2E-3</v>
      </c>
      <c r="CN634" s="113">
        <v>5.0000000000000001E-3</v>
      </c>
      <c r="CO634" s="113">
        <v>1E-3</v>
      </c>
      <c r="CP634" s="113">
        <v>1.9139999999999999</v>
      </c>
      <c r="CQ634" s="113">
        <v>6.2E-2</v>
      </c>
      <c r="CR634" s="113" t="s">
        <v>121</v>
      </c>
      <c r="CS634" s="113">
        <v>2E-3</v>
      </c>
      <c r="CT634" s="113">
        <v>1.03</v>
      </c>
      <c r="CU634" s="113">
        <v>0.28899999999999998</v>
      </c>
      <c r="CV634" s="113">
        <v>1.4999999999999999E-2</v>
      </c>
      <c r="CW634" s="113">
        <v>1E-3</v>
      </c>
      <c r="CX634" s="113">
        <v>0.114</v>
      </c>
      <c r="CY634" s="113">
        <v>0.01</v>
      </c>
      <c r="CZ634" s="113" t="s">
        <v>121</v>
      </c>
      <c r="DA634" s="113">
        <v>2E-3</v>
      </c>
      <c r="DB634" s="113" t="s">
        <v>121</v>
      </c>
      <c r="DC634" s="113">
        <v>5.0000000000000001E-3</v>
      </c>
      <c r="DD634" s="113">
        <v>3.3000000000000002E-2</v>
      </c>
      <c r="DE634" s="113">
        <v>7.0000000000000001E-3</v>
      </c>
      <c r="DF634" s="113">
        <v>0.89</v>
      </c>
      <c r="DG634" s="113">
        <v>8.9999999999999993E-3</v>
      </c>
      <c r="DH634" s="113">
        <v>6.0000000000000001E-3</v>
      </c>
      <c r="DI634" s="113">
        <v>1E-3</v>
      </c>
      <c r="DJ634" s="113">
        <v>9.5000000000000001E-2</v>
      </c>
      <c r="DK634" s="113">
        <v>1E-3</v>
      </c>
      <c r="DL634" s="61" t="str">
        <f t="shared" si="12"/>
        <v>UTV 22.02.2022</v>
      </c>
    </row>
    <row r="635" spans="1:132">
      <c r="A635" s="11">
        <v>44614</v>
      </c>
      <c r="B635" s="64" t="s">
        <v>1370</v>
      </c>
      <c r="C635" s="25" t="s">
        <v>1366</v>
      </c>
      <c r="H635" s="3" t="e">
        <f>((F635)/(E635/100))</f>
        <v>#DIV/0!</v>
      </c>
      <c r="I635" s="4" t="e">
        <f>E635/F635</f>
        <v>#DIV/0!</v>
      </c>
      <c r="J635" s="4" t="e">
        <f>100/G635</f>
        <v>#DIV/0!</v>
      </c>
      <c r="N635" s="37" t="e">
        <f>M635/(K635/100)</f>
        <v>#DIV/0!</v>
      </c>
      <c r="O635" s="37" t="e">
        <f>N635/J635</f>
        <v>#DIV/0!</v>
      </c>
      <c r="P635" s="5" t="e">
        <f>M635/(L635/100)</f>
        <v>#DIV/0!</v>
      </c>
      <c r="Q635" s="5" t="e">
        <f>P635*I635</f>
        <v>#DIV/0!</v>
      </c>
      <c r="U635" s="15" t="e">
        <f>100-(T635-R635)/S635*100</f>
        <v>#DIV/0!</v>
      </c>
      <c r="AB635" s="14" t="e">
        <f>((AE635-AC635)*(1000/AD635))*1000</f>
        <v>#DIV/0!</v>
      </c>
      <c r="AF635" s="7" t="e">
        <f>#REF!*0.8</f>
        <v>#REF!</v>
      </c>
      <c r="AH635" s="8" t="e">
        <f>((AG635)*(H635/100))</f>
        <v>#DIV/0!</v>
      </c>
      <c r="AI635" s="7" t="e">
        <f>AG635/AH635</f>
        <v>#DIV/0!</v>
      </c>
      <c r="AO635" s="20" t="s">
        <v>1368</v>
      </c>
      <c r="AP635" s="115" t="s">
        <v>121</v>
      </c>
      <c r="AQ635" s="115">
        <v>4.0000000000000001E-3</v>
      </c>
      <c r="AR635" s="115">
        <v>0.11700000000000001</v>
      </c>
      <c r="AS635" s="115">
        <v>1.0999999999999999E-2</v>
      </c>
      <c r="AT635" s="115">
        <v>2.7E-2</v>
      </c>
      <c r="AU635" s="115">
        <v>4.0000000000000001E-3</v>
      </c>
      <c r="AV635" s="115">
        <v>5.7000000000000002E-2</v>
      </c>
      <c r="AW635" s="115">
        <v>4.0000000000000001E-3</v>
      </c>
      <c r="AX635" s="115" t="s">
        <v>121</v>
      </c>
      <c r="AY635" s="115">
        <v>2E-3</v>
      </c>
      <c r="AZ635" s="115">
        <v>0.501</v>
      </c>
      <c r="BA635" s="115">
        <v>1.2E-2</v>
      </c>
      <c r="BB635" s="115">
        <v>0.30499999999999999</v>
      </c>
      <c r="BC635" s="115">
        <v>1.2E-2</v>
      </c>
      <c r="BD635" s="115">
        <v>61.216000000000001</v>
      </c>
      <c r="BE635" s="115">
        <v>0.55700000000000005</v>
      </c>
      <c r="BF635" s="115" t="s">
        <v>121</v>
      </c>
      <c r="BG635" s="115">
        <v>2.1000000000000001E-2</v>
      </c>
      <c r="BH635" s="115">
        <v>1.841</v>
      </c>
      <c r="BI635" s="115">
        <v>0.27200000000000002</v>
      </c>
      <c r="BJ635" s="115">
        <v>8.0000000000000002E-3</v>
      </c>
      <c r="BK635" s="115">
        <v>2E-3</v>
      </c>
      <c r="BL635" s="115">
        <v>4.0000000000000001E-3</v>
      </c>
      <c r="BM635" s="115">
        <v>2E-3</v>
      </c>
      <c r="BN635" s="115">
        <v>9.7000000000000003E-2</v>
      </c>
      <c r="BO635" s="115">
        <v>1.4999999999999999E-2</v>
      </c>
      <c r="BP635" s="115">
        <v>30.28</v>
      </c>
      <c r="BQ635" s="115">
        <v>0.63500000000000001</v>
      </c>
      <c r="BR635" s="115" t="s">
        <v>121</v>
      </c>
      <c r="BS635" s="115">
        <v>2E-3</v>
      </c>
      <c r="BT635" s="115">
        <v>0.50900000000000001</v>
      </c>
      <c r="BU635" s="115">
        <v>5.8000000000000003E-2</v>
      </c>
      <c r="BV635" s="115">
        <v>6.9000000000000006E-2</v>
      </c>
      <c r="BW635" s="115">
        <v>3.0000000000000001E-3</v>
      </c>
      <c r="BX635" s="115" t="s">
        <v>121</v>
      </c>
      <c r="BY635" s="115">
        <v>4.8000000000000001E-2</v>
      </c>
      <c r="BZ635" s="115">
        <v>5.6000000000000001E-2</v>
      </c>
      <c r="CA635" s="115">
        <v>3.2000000000000001E-2</v>
      </c>
      <c r="CB635" s="115" t="s">
        <v>121</v>
      </c>
      <c r="CC635" s="115">
        <v>3.036</v>
      </c>
      <c r="CD635" s="115">
        <v>0.32800000000000001</v>
      </c>
      <c r="CE635" s="115">
        <v>1.6E-2</v>
      </c>
      <c r="CF635" s="115">
        <v>0.08</v>
      </c>
      <c r="CG635" s="115">
        <v>2E-3</v>
      </c>
      <c r="CH635" s="115">
        <v>1.7000000000000001E-2</v>
      </c>
      <c r="CI635" s="115">
        <v>1E-3</v>
      </c>
      <c r="CJ635" s="115">
        <v>8.5000000000000006E-2</v>
      </c>
      <c r="CK635" s="115">
        <v>1.0999999999999999E-2</v>
      </c>
      <c r="CL635" s="115" t="s">
        <v>121</v>
      </c>
      <c r="CM635" s="115">
        <v>2E-3</v>
      </c>
      <c r="CN635" s="115" t="s">
        <v>121</v>
      </c>
      <c r="CO635" s="115">
        <v>2E-3</v>
      </c>
      <c r="CP635" s="115">
        <v>0.121</v>
      </c>
      <c r="CQ635" s="115">
        <v>4.0000000000000001E-3</v>
      </c>
      <c r="CR635" s="115" t="s">
        <v>121</v>
      </c>
      <c r="CS635" s="115">
        <v>2E-3</v>
      </c>
      <c r="CT635" s="115">
        <v>1.621</v>
      </c>
      <c r="CU635" s="115">
        <v>5.2999999999999999E-2</v>
      </c>
      <c r="CV635" s="115">
        <v>3.0000000000000001E-3</v>
      </c>
      <c r="CW635" s="115">
        <v>1E-3</v>
      </c>
      <c r="CX635" s="115">
        <v>0.115</v>
      </c>
      <c r="CY635" s="115">
        <v>1.7000000000000001E-2</v>
      </c>
      <c r="CZ635" s="115">
        <v>2E-3</v>
      </c>
      <c r="DA635" s="115">
        <v>1E-3</v>
      </c>
      <c r="DB635" s="115">
        <v>4.2999999999999997E-2</v>
      </c>
      <c r="DC635" s="115">
        <v>8.0000000000000002E-3</v>
      </c>
      <c r="DD635" s="115">
        <v>6.9000000000000006E-2</v>
      </c>
      <c r="DE635" s="115">
        <v>1.2999999999999999E-2</v>
      </c>
      <c r="DF635" s="115">
        <v>0.13</v>
      </c>
      <c r="DG635" s="115">
        <v>7.0000000000000001E-3</v>
      </c>
      <c r="DH635" s="115">
        <v>1.9E-2</v>
      </c>
      <c r="DI635" s="115">
        <v>1E-3</v>
      </c>
      <c r="DJ635" s="115" t="s">
        <v>121</v>
      </c>
      <c r="DK635" s="115">
        <v>2E-3</v>
      </c>
      <c r="DL635" s="61" t="str">
        <f t="shared" si="12"/>
        <v>Isanox</v>
      </c>
    </row>
    <row r="636" spans="1:132">
      <c r="A636" s="11">
        <v>44614</v>
      </c>
      <c r="B636" s="64" t="s">
        <v>208</v>
      </c>
      <c r="C636" s="25" t="s">
        <v>119</v>
      </c>
      <c r="D636" s="21">
        <v>38</v>
      </c>
      <c r="E636" s="2">
        <v>100</v>
      </c>
      <c r="F636" s="2">
        <v>62</v>
      </c>
      <c r="H636" s="3">
        <f>((F636)/(E636/100))</f>
        <v>62</v>
      </c>
      <c r="I636" s="4">
        <f>E636/F636</f>
        <v>1.6129032258064515</v>
      </c>
      <c r="J636" s="4" t="e">
        <f>100/G636</f>
        <v>#DIV/0!</v>
      </c>
      <c r="N636" s="37" t="e">
        <f>M636/(K636/100)</f>
        <v>#DIV/0!</v>
      </c>
      <c r="O636" s="37" t="e">
        <f>N636/J636</f>
        <v>#DIV/0!</v>
      </c>
      <c r="P636" s="5" t="e">
        <f>M636/(L636/100)</f>
        <v>#DIV/0!</v>
      </c>
      <c r="Q636" s="5" t="e">
        <f>P636*I636</f>
        <v>#DIV/0!</v>
      </c>
      <c r="U636" s="15" t="e">
        <f>100-(T636-R636)/S636*100</f>
        <v>#DIV/0!</v>
      </c>
      <c r="V636" s="21">
        <v>0.70099999999999996</v>
      </c>
      <c r="X636" s="2">
        <v>10.48</v>
      </c>
      <c r="Y636" s="2">
        <v>11.91</v>
      </c>
      <c r="Z636" s="21">
        <v>3765</v>
      </c>
      <c r="AB636" s="14" t="e">
        <f>((AE636-AC636)*(1000/AD636))*1000</f>
        <v>#DIV/0!</v>
      </c>
      <c r="AF636" s="7" t="e">
        <f>#REF!*0.8</f>
        <v>#REF!</v>
      </c>
      <c r="AG636" s="2">
        <v>163</v>
      </c>
      <c r="AH636" s="8">
        <f>((AG636)*(H636/100))</f>
        <v>101.06</v>
      </c>
      <c r="AI636" s="7">
        <f>AG636/AH636</f>
        <v>1.6129032258064515</v>
      </c>
      <c r="AJ636" s="6">
        <v>30.77</v>
      </c>
      <c r="AK636" s="2">
        <v>0.33600000000000002</v>
      </c>
      <c r="AO636" s="20" t="s">
        <v>1371</v>
      </c>
      <c r="AP636" s="117">
        <v>0.16300000000000001</v>
      </c>
      <c r="AQ636" s="117">
        <v>3.0000000000000001E-3</v>
      </c>
      <c r="AR636" s="117">
        <v>6.0000000000000001E-3</v>
      </c>
      <c r="AS636" s="117">
        <v>3.0000000000000001E-3</v>
      </c>
      <c r="AT636" s="117">
        <v>6.6000000000000003E-2</v>
      </c>
      <c r="AU636" s="117">
        <v>3.0000000000000001E-3</v>
      </c>
      <c r="AV636" s="117">
        <v>6.8000000000000005E-2</v>
      </c>
      <c r="AW636" s="117">
        <v>3.0000000000000001E-3</v>
      </c>
      <c r="AX636" s="117">
        <v>8.9999999999999993E-3</v>
      </c>
      <c r="AY636" s="117">
        <v>1E-3</v>
      </c>
      <c r="AZ636" s="117">
        <v>2.5999999999999999E-2</v>
      </c>
      <c r="BA636" s="117">
        <v>3.0000000000000001E-3</v>
      </c>
      <c r="BB636" s="117">
        <v>6.8000000000000005E-2</v>
      </c>
      <c r="BC636" s="117">
        <v>3.0000000000000001E-3</v>
      </c>
      <c r="BD636" s="117">
        <v>0.98799999999999999</v>
      </c>
      <c r="BE636" s="117">
        <v>1.6E-2</v>
      </c>
      <c r="BF636" s="117" t="s">
        <v>121</v>
      </c>
      <c r="BG636" s="117">
        <v>8.0000000000000002E-3</v>
      </c>
      <c r="BH636" s="117" t="s">
        <v>121</v>
      </c>
      <c r="BI636" s="117">
        <v>3.74</v>
      </c>
      <c r="BJ636" s="117" t="s">
        <v>121</v>
      </c>
      <c r="BK636" s="117">
        <v>3.0000000000000001E-3</v>
      </c>
      <c r="BL636" s="117" t="s">
        <v>121</v>
      </c>
      <c r="BM636" s="117">
        <v>2E-3</v>
      </c>
      <c r="BN636" s="117">
        <v>0.121</v>
      </c>
      <c r="BO636" s="117">
        <v>8.9999999999999993E-3</v>
      </c>
      <c r="BP636" s="117">
        <v>44.253999999999998</v>
      </c>
      <c r="BQ636" s="117">
        <v>0.21199999999999999</v>
      </c>
      <c r="BR636" s="117">
        <v>5.0000000000000001E-3</v>
      </c>
      <c r="BS636" s="117">
        <v>1E-3</v>
      </c>
      <c r="BT636" s="117">
        <v>32.326999999999998</v>
      </c>
      <c r="BU636" s="117">
        <v>0.56999999999999995</v>
      </c>
      <c r="BV636" s="117">
        <v>13.634</v>
      </c>
      <c r="BW636" s="117">
        <v>0.49199999999999999</v>
      </c>
      <c r="BX636" s="117" t="s">
        <v>121</v>
      </c>
      <c r="BY636" s="117">
        <v>6.0000000000000001E-3</v>
      </c>
      <c r="BZ636" s="117">
        <v>1.74</v>
      </c>
      <c r="CA636" s="117">
        <v>5.6000000000000001E-2</v>
      </c>
      <c r="CB636" s="117" t="s">
        <v>121</v>
      </c>
      <c r="CC636" s="117">
        <v>38.220999999999997</v>
      </c>
      <c r="CD636" s="117">
        <v>4.5999999999999999E-2</v>
      </c>
      <c r="CE636" s="117">
        <v>6.0000000000000001E-3</v>
      </c>
      <c r="CF636" s="117" t="s">
        <v>121</v>
      </c>
      <c r="CG636" s="117">
        <v>2E-3</v>
      </c>
      <c r="CH636" s="117" t="s">
        <v>121</v>
      </c>
      <c r="CI636" s="117">
        <v>2E-3</v>
      </c>
      <c r="CJ636" s="117" t="s">
        <v>121</v>
      </c>
      <c r="CK636" s="117">
        <v>0.19800000000000001</v>
      </c>
      <c r="CL636" s="117" t="s">
        <v>121</v>
      </c>
      <c r="CM636" s="117">
        <v>2E-3</v>
      </c>
      <c r="CN636" s="117">
        <v>5.0000000000000001E-3</v>
      </c>
      <c r="CO636" s="117">
        <v>1E-3</v>
      </c>
      <c r="CP636" s="117">
        <v>3.1440000000000001</v>
      </c>
      <c r="CQ636" s="117">
        <v>0.156</v>
      </c>
      <c r="CR636" s="117" t="s">
        <v>121</v>
      </c>
      <c r="CS636" s="117">
        <v>2E-3</v>
      </c>
      <c r="CT636" s="117">
        <v>2.0990000000000002</v>
      </c>
      <c r="CU636" s="117">
        <v>0.36699999999999999</v>
      </c>
      <c r="CV636" s="117">
        <v>2.7E-2</v>
      </c>
      <c r="CW636" s="117">
        <v>1E-3</v>
      </c>
      <c r="CX636" s="117">
        <v>0.33400000000000002</v>
      </c>
      <c r="CY636" s="117">
        <v>1.9E-2</v>
      </c>
      <c r="CZ636" s="117" t="s">
        <v>121</v>
      </c>
      <c r="DA636" s="117">
        <v>2E-3</v>
      </c>
      <c r="DB636" s="117" t="s">
        <v>121</v>
      </c>
      <c r="DC636" s="117">
        <v>8.9999999999999993E-3</v>
      </c>
      <c r="DD636" s="117">
        <v>2.5999999999999999E-2</v>
      </c>
      <c r="DE636" s="117">
        <v>7.0000000000000001E-3</v>
      </c>
      <c r="DF636" s="117">
        <v>0.76</v>
      </c>
      <c r="DG636" s="117">
        <v>0.01</v>
      </c>
      <c r="DH636" s="117">
        <v>7.0000000000000001E-3</v>
      </c>
      <c r="DI636" s="117">
        <v>1E-3</v>
      </c>
      <c r="DJ636" s="117">
        <v>6.7000000000000004E-2</v>
      </c>
      <c r="DK636" s="117">
        <v>1E-3</v>
      </c>
      <c r="DL636" s="61" t="str">
        <f t="shared" si="12"/>
        <v>ENE 2152 23.02.2022</v>
      </c>
    </row>
    <row r="637" spans="1:132">
      <c r="A637" s="11">
        <v>44614</v>
      </c>
      <c r="B637" s="64"/>
      <c r="C637" s="25" t="s">
        <v>124</v>
      </c>
      <c r="D637" s="21">
        <v>22</v>
      </c>
      <c r="E637" s="2">
        <v>100</v>
      </c>
      <c r="F637" s="2">
        <v>78</v>
      </c>
      <c r="H637" s="3">
        <f>((F637)/(E637/100))</f>
        <v>78</v>
      </c>
      <c r="I637" s="4">
        <f>E637/F637</f>
        <v>1.2820512820512822</v>
      </c>
      <c r="J637" s="4" t="e">
        <f>100/G637</f>
        <v>#DIV/0!</v>
      </c>
      <c r="N637" s="37" t="e">
        <f>M637/(K637/100)</f>
        <v>#DIV/0!</v>
      </c>
      <c r="O637" s="37" t="e">
        <f>N637/J637</f>
        <v>#DIV/0!</v>
      </c>
      <c r="P637" s="5" t="e">
        <f>M637/(L637/100)</f>
        <v>#DIV/0!</v>
      </c>
      <c r="Q637" s="5" t="e">
        <f>P637*I637</f>
        <v>#DIV/0!</v>
      </c>
      <c r="U637" s="15" t="e">
        <f>100-(T637-R637)/S637*100</f>
        <v>#DIV/0!</v>
      </c>
      <c r="V637" s="21">
        <v>2.9609999999999999</v>
      </c>
      <c r="X637" s="2">
        <v>12.3</v>
      </c>
      <c r="Y637" s="2">
        <v>7.22</v>
      </c>
      <c r="Z637" s="21">
        <v>1166</v>
      </c>
      <c r="AB637" s="14" t="e">
        <f>((AE637-AC637)*(1000/AD637))*1000</f>
        <v>#DIV/0!</v>
      </c>
      <c r="AF637" s="7" t="e">
        <f>#REF!*0.8</f>
        <v>#REF!</v>
      </c>
      <c r="AG637" s="2">
        <v>129</v>
      </c>
      <c r="AH637" s="8">
        <f>((AG637)*(H637/100))</f>
        <v>100.62</v>
      </c>
      <c r="AI637" s="7">
        <f>AG637/AH637</f>
        <v>1.2820512820512819</v>
      </c>
      <c r="AJ637" s="6">
        <v>16.59</v>
      </c>
      <c r="AK637" s="2">
        <v>0.21299999999999999</v>
      </c>
      <c r="AO637" s="20" t="s">
        <v>1372</v>
      </c>
      <c r="AP637" s="118">
        <v>0.32700000000000001</v>
      </c>
      <c r="AQ637" s="118">
        <v>6.0000000000000001E-3</v>
      </c>
      <c r="AR637" s="118" t="s">
        <v>121</v>
      </c>
      <c r="AS637" s="118">
        <v>5.0000000000000001E-3</v>
      </c>
      <c r="AT637" s="118">
        <v>9.1999999999999998E-2</v>
      </c>
      <c r="AU637" s="118">
        <v>5.0000000000000001E-3</v>
      </c>
      <c r="AV637" s="118">
        <v>7.5999999999999998E-2</v>
      </c>
      <c r="AW637" s="118">
        <v>4.0000000000000001E-3</v>
      </c>
      <c r="AX637" s="118">
        <v>2.3E-2</v>
      </c>
      <c r="AY637" s="118">
        <v>2E-3</v>
      </c>
      <c r="AZ637" s="118">
        <v>7.0000000000000001E-3</v>
      </c>
      <c r="BA637" s="118">
        <v>2E-3</v>
      </c>
      <c r="BB637" s="118">
        <v>0.10100000000000001</v>
      </c>
      <c r="BC637" s="118">
        <v>4.0000000000000001E-3</v>
      </c>
      <c r="BD637" s="118">
        <v>0.35699999999999998</v>
      </c>
      <c r="BE637" s="118">
        <v>1.0999999999999999E-2</v>
      </c>
      <c r="BF637" s="118" t="s">
        <v>121</v>
      </c>
      <c r="BG637" s="118">
        <v>4.0000000000000001E-3</v>
      </c>
      <c r="BH637" s="118" t="s">
        <v>121</v>
      </c>
      <c r="BI637" s="118">
        <v>2.605</v>
      </c>
      <c r="BJ637" s="118">
        <v>4.5999999999999999E-2</v>
      </c>
      <c r="BK637" s="118">
        <v>4.0000000000000001E-3</v>
      </c>
      <c r="BL637" s="118" t="s">
        <v>121</v>
      </c>
      <c r="BM637" s="118">
        <v>2E-3</v>
      </c>
      <c r="BN637" s="118">
        <v>1.9E-2</v>
      </c>
      <c r="BO637" s="118">
        <v>0.01</v>
      </c>
      <c r="BP637" s="118">
        <v>69.471999999999994</v>
      </c>
      <c r="BQ637" s="118">
        <v>0.16200000000000001</v>
      </c>
      <c r="BR637" s="118" t="s">
        <v>121</v>
      </c>
      <c r="BS637" s="118">
        <v>2E-3</v>
      </c>
      <c r="BT637" s="118">
        <v>1.3460000000000001</v>
      </c>
      <c r="BU637" s="118">
        <v>5.7000000000000002E-2</v>
      </c>
      <c r="BV637" s="118">
        <v>18.161000000000001</v>
      </c>
      <c r="BW637" s="118">
        <v>0.29299999999999998</v>
      </c>
      <c r="BX637" s="118" t="s">
        <v>121</v>
      </c>
      <c r="BY637" s="118">
        <v>5.0000000000000001E-3</v>
      </c>
      <c r="BZ637" s="118">
        <v>2.5219999999999998</v>
      </c>
      <c r="CA637" s="118">
        <v>5.5E-2</v>
      </c>
      <c r="CB637" s="118" t="s">
        <v>121</v>
      </c>
      <c r="CC637" s="118">
        <v>30.850999999999999</v>
      </c>
      <c r="CD637" s="118" t="s">
        <v>121</v>
      </c>
      <c r="CE637" s="118">
        <v>7.0000000000000001E-3</v>
      </c>
      <c r="CF637" s="118" t="s">
        <v>121</v>
      </c>
      <c r="CG637" s="118">
        <v>2E-3</v>
      </c>
      <c r="CH637" s="118" t="s">
        <v>121</v>
      </c>
      <c r="CI637" s="118">
        <v>2E-3</v>
      </c>
      <c r="CJ637" s="118" t="s">
        <v>121</v>
      </c>
      <c r="CK637" s="118">
        <v>0.223</v>
      </c>
      <c r="CL637" s="118" t="s">
        <v>121</v>
      </c>
      <c r="CM637" s="118">
        <v>2E-3</v>
      </c>
      <c r="CN637" s="118">
        <v>1.0999999999999999E-2</v>
      </c>
      <c r="CO637" s="118">
        <v>1E-3</v>
      </c>
      <c r="CP637" s="118">
        <v>2.5139999999999998</v>
      </c>
      <c r="CQ637" s="118">
        <v>8.5000000000000006E-2</v>
      </c>
      <c r="CR637" s="118" t="s">
        <v>121</v>
      </c>
      <c r="CS637" s="118">
        <v>2E-3</v>
      </c>
      <c r="CT637" s="118">
        <v>1.39</v>
      </c>
      <c r="CU637" s="118">
        <v>0.38300000000000001</v>
      </c>
      <c r="CV637" s="118">
        <v>5.0000000000000001E-3</v>
      </c>
      <c r="CW637" s="118">
        <v>1E-3</v>
      </c>
      <c r="CX637" s="118">
        <v>8.5999999999999993E-2</v>
      </c>
      <c r="CY637" s="118">
        <v>7.0000000000000001E-3</v>
      </c>
      <c r="CZ637" s="118" t="s">
        <v>121</v>
      </c>
      <c r="DA637" s="118">
        <v>3.0000000000000001E-3</v>
      </c>
      <c r="DB637" s="118" t="s">
        <v>121</v>
      </c>
      <c r="DC637" s="118">
        <v>4.0000000000000001E-3</v>
      </c>
      <c r="DD637" s="118">
        <v>6.3E-2</v>
      </c>
      <c r="DE637" s="118">
        <v>1.0999999999999999E-2</v>
      </c>
      <c r="DF637" s="118">
        <v>1.4390000000000001</v>
      </c>
      <c r="DG637" s="118">
        <v>1.9E-2</v>
      </c>
      <c r="DH637" s="118">
        <v>3.0000000000000001E-3</v>
      </c>
      <c r="DI637" s="118">
        <v>1E-3</v>
      </c>
      <c r="DJ637" s="118">
        <v>0.191</v>
      </c>
      <c r="DK637" s="118">
        <v>3.0000000000000001E-3</v>
      </c>
      <c r="DL637" s="61" t="str">
        <f t="shared" si="12"/>
        <v>NL 689393 23.02.2022</v>
      </c>
    </row>
    <row r="638" spans="1:132">
      <c r="A638" s="11">
        <v>44614</v>
      </c>
      <c r="B638" s="64"/>
      <c r="C638" s="25" t="s">
        <v>117</v>
      </c>
      <c r="H638" s="3" t="e">
        <f>((F638)/(E638/100))</f>
        <v>#DIV/0!</v>
      </c>
      <c r="I638" s="4" t="e">
        <f>E638/F638</f>
        <v>#DIV/0!</v>
      </c>
      <c r="J638" s="4" t="e">
        <f>100/G638</f>
        <v>#DIV/0!</v>
      </c>
      <c r="N638" s="37" t="e">
        <f>M638/(K638/100)</f>
        <v>#DIV/0!</v>
      </c>
      <c r="O638" s="37" t="e">
        <f>N638/J638</f>
        <v>#DIV/0!</v>
      </c>
      <c r="P638" s="5" t="e">
        <f>M638/(L638/100)</f>
        <v>#DIV/0!</v>
      </c>
      <c r="Q638" s="5" t="e">
        <f>P638*I638</f>
        <v>#DIV/0!</v>
      </c>
      <c r="U638" s="15" t="e">
        <f>100-(T638-R638)/S638*100</f>
        <v>#DIV/0!</v>
      </c>
      <c r="X638" s="2">
        <v>11.68</v>
      </c>
      <c r="AB638" s="14" t="e">
        <f>((AE638-AC638)*(1000/AD638))*1000</f>
        <v>#DIV/0!</v>
      </c>
      <c r="AF638" s="7" t="e">
        <f>#REF!*0.8</f>
        <v>#REF!</v>
      </c>
      <c r="AG638" s="2">
        <v>60</v>
      </c>
      <c r="AH638" s="8" t="e">
        <f>((AG638)*(H638/100))</f>
        <v>#DIV/0!</v>
      </c>
      <c r="AI638" s="7" t="e">
        <f>AG638/AH638</f>
        <v>#DIV/0!</v>
      </c>
      <c r="AO638" s="20" t="s">
        <v>1373</v>
      </c>
      <c r="AP638" s="125">
        <v>0.151</v>
      </c>
      <c r="AQ638" s="125">
        <v>2E-3</v>
      </c>
      <c r="AR638" s="125">
        <v>6.7000000000000004E-2</v>
      </c>
      <c r="AS638" s="125">
        <v>3.0000000000000001E-3</v>
      </c>
      <c r="AT638" s="125">
        <v>8.0000000000000002E-3</v>
      </c>
      <c r="AU638" s="125">
        <v>2E-3</v>
      </c>
      <c r="AV638" s="125">
        <v>2.7E-2</v>
      </c>
      <c r="AW638" s="125">
        <v>2E-3</v>
      </c>
      <c r="AX638" s="125" t="s">
        <v>121</v>
      </c>
      <c r="AY638" s="125">
        <v>2E-3</v>
      </c>
      <c r="AZ638" s="125">
        <v>6.9000000000000006E-2</v>
      </c>
      <c r="BA638" s="125">
        <v>3.0000000000000001E-3</v>
      </c>
      <c r="BB638" s="125">
        <v>0.11700000000000001</v>
      </c>
      <c r="BC638" s="125">
        <v>3.0000000000000001E-3</v>
      </c>
      <c r="BD638" s="125">
        <v>3.26</v>
      </c>
      <c r="BE638" s="125">
        <v>2.5000000000000001E-2</v>
      </c>
      <c r="BF638" s="125" t="s">
        <v>121</v>
      </c>
      <c r="BG638" s="125">
        <v>4.0000000000000001E-3</v>
      </c>
      <c r="BH638" s="125">
        <v>2.3159999999999998</v>
      </c>
      <c r="BI638" s="125">
        <v>0.70299999999999996</v>
      </c>
      <c r="BJ638" s="125" t="s">
        <v>121</v>
      </c>
      <c r="BK638" s="125">
        <v>3.0000000000000001E-3</v>
      </c>
      <c r="BL638" s="125" t="s">
        <v>121</v>
      </c>
      <c r="BM638" s="125">
        <v>2E-3</v>
      </c>
      <c r="BN638" s="125">
        <v>0.122</v>
      </c>
      <c r="BO638" s="125">
        <v>7.0000000000000001E-3</v>
      </c>
      <c r="BP638" s="125">
        <v>70.58</v>
      </c>
      <c r="BQ638" s="125">
        <v>0.113</v>
      </c>
      <c r="BR638" s="125" t="s">
        <v>121</v>
      </c>
      <c r="BS638" s="125">
        <v>2E-3</v>
      </c>
      <c r="BT638" s="125">
        <v>10.657999999999999</v>
      </c>
      <c r="BU638" s="125">
        <v>0.112</v>
      </c>
      <c r="BV638" s="125">
        <v>1.454</v>
      </c>
      <c r="BW638" s="125">
        <v>2.5000000000000001E-2</v>
      </c>
      <c r="BX638" s="125" t="s">
        <v>121</v>
      </c>
      <c r="BY638" s="125">
        <v>8.0000000000000002E-3</v>
      </c>
      <c r="BZ638" s="125">
        <v>0.81899999999999995</v>
      </c>
      <c r="CA638" s="125">
        <v>2.8000000000000001E-2</v>
      </c>
      <c r="CB638" s="125" t="s">
        <v>121</v>
      </c>
      <c r="CC638" s="125">
        <v>7.8140000000000001</v>
      </c>
      <c r="CD638" s="125">
        <v>0.16</v>
      </c>
      <c r="CE638" s="125">
        <v>7.0000000000000001E-3</v>
      </c>
      <c r="CF638" s="125">
        <v>4.0000000000000001E-3</v>
      </c>
      <c r="CG638" s="125">
        <v>1E-3</v>
      </c>
      <c r="CH638" s="125" t="s">
        <v>121</v>
      </c>
      <c r="CI638" s="125">
        <v>2E-3</v>
      </c>
      <c r="CJ638" s="125">
        <v>0.28499999999999998</v>
      </c>
      <c r="CK638" s="125">
        <v>6.5000000000000002E-2</v>
      </c>
      <c r="CL638" s="125" t="s">
        <v>121</v>
      </c>
      <c r="CM638" s="125">
        <v>2E-3</v>
      </c>
      <c r="CN638" s="125">
        <v>3.0000000000000001E-3</v>
      </c>
      <c r="CO638" s="125">
        <v>1E-3</v>
      </c>
      <c r="CP638" s="125">
        <v>2.2759999999999998</v>
      </c>
      <c r="CQ638" s="125">
        <v>4.2000000000000003E-2</v>
      </c>
      <c r="CR638" s="125" t="s">
        <v>121</v>
      </c>
      <c r="CS638" s="125">
        <v>2E-3</v>
      </c>
      <c r="CT638" s="125">
        <v>5.8029999999999999</v>
      </c>
      <c r="CU638" s="125">
        <v>0.25700000000000001</v>
      </c>
      <c r="CV638" s="125">
        <v>2.1000000000000001E-2</v>
      </c>
      <c r="CW638" s="125">
        <v>1E-3</v>
      </c>
      <c r="CX638" s="125">
        <v>0.86899999999999999</v>
      </c>
      <c r="CY638" s="125">
        <v>1.7999999999999999E-2</v>
      </c>
      <c r="CZ638" s="125" t="s">
        <v>121</v>
      </c>
      <c r="DA638" s="125">
        <v>2E-3</v>
      </c>
      <c r="DB638" s="125">
        <v>0.22600000000000001</v>
      </c>
      <c r="DC638" s="125">
        <v>8.0000000000000002E-3</v>
      </c>
      <c r="DD638" s="125" t="s">
        <v>121</v>
      </c>
      <c r="DE638" s="125">
        <v>8.0000000000000002E-3</v>
      </c>
      <c r="DF638" s="125">
        <v>0.68300000000000005</v>
      </c>
      <c r="DG638" s="125">
        <v>7.0000000000000001E-3</v>
      </c>
      <c r="DH638" s="125">
        <v>1.0999999999999999E-2</v>
      </c>
      <c r="DI638" s="125">
        <v>1E-3</v>
      </c>
      <c r="DJ638" s="125">
        <v>6.0000000000000001E-3</v>
      </c>
      <c r="DK638" s="125">
        <v>1E-3</v>
      </c>
      <c r="DL638" s="61" t="str">
        <f t="shared" si="12"/>
        <v>DK III W1 23.02.2022</v>
      </c>
      <c r="DM638" s="130">
        <v>-1.9135455945279701E-2</v>
      </c>
      <c r="DN638" s="130">
        <v>6.5286550350840605E-2</v>
      </c>
      <c r="DO638" s="130">
        <v>2.98634263854522E-2</v>
      </c>
      <c r="DP638" s="130">
        <v>0.85408075056647603</v>
      </c>
      <c r="DQ638" s="130">
        <v>1.4169627864054899E-3</v>
      </c>
      <c r="DR638" s="130">
        <v>-2.1330933717879801E-2</v>
      </c>
      <c r="DS638" s="130">
        <v>0.18929532573142899</v>
      </c>
      <c r="DT638" s="130">
        <v>-1.55268683263656E-2</v>
      </c>
      <c r="DU638" s="130">
        <v>-2.2036400304755099E-3</v>
      </c>
      <c r="DV638" s="130">
        <v>2.32050227688624E-2</v>
      </c>
      <c r="DW638" s="130">
        <v>0.80091839061959902</v>
      </c>
      <c r="DX638" s="130">
        <v>0.48093810195779502</v>
      </c>
      <c r="DY638" s="130">
        <v>825.36118392229105</v>
      </c>
      <c r="DZ638" s="130">
        <v>-2.3192128497620298E-2</v>
      </c>
      <c r="EA638" s="130">
        <v>-7.0940924394210306E-2</v>
      </c>
      <c r="EB638" s="130">
        <v>99.160424115899204</v>
      </c>
    </row>
    <row r="639" spans="1:132">
      <c r="A639" s="11">
        <v>44614</v>
      </c>
      <c r="B639" s="64" t="s">
        <v>90</v>
      </c>
      <c r="C639" s="25" t="s">
        <v>433</v>
      </c>
      <c r="H639" s="3" t="e">
        <f>((F639)/(E639/100))</f>
        <v>#DIV/0!</v>
      </c>
      <c r="I639" s="4" t="e">
        <f>E639/F639</f>
        <v>#DIV/0!</v>
      </c>
      <c r="J639" s="4" t="e">
        <f>100/G639</f>
        <v>#DIV/0!</v>
      </c>
      <c r="N639" s="37" t="e">
        <f>M639/(K639/100)</f>
        <v>#DIV/0!</v>
      </c>
      <c r="O639" s="37" t="e">
        <f>N639/J639</f>
        <v>#DIV/0!</v>
      </c>
      <c r="P639" s="5" t="e">
        <f>M639/(L639/100)</f>
        <v>#DIV/0!</v>
      </c>
      <c r="Q639" s="5" t="e">
        <f>P639*I639</f>
        <v>#DIV/0!</v>
      </c>
      <c r="U639" s="15" t="e">
        <f>100-(T639-R639)/S639*100</f>
        <v>#DIV/0!</v>
      </c>
      <c r="AB639" s="14" t="e">
        <f>((AE639-AC639)*(1000/AD639))*1000</f>
        <v>#DIV/0!</v>
      </c>
      <c r="AF639" s="7" t="e">
        <f>#REF!*0.8</f>
        <v>#REF!</v>
      </c>
      <c r="AH639" s="8" t="e">
        <f>((AG639)*(H639/100))</f>
        <v>#DIV/0!</v>
      </c>
      <c r="AI639" s="7" t="e">
        <f>AG639/AH639</f>
        <v>#DIV/0!</v>
      </c>
      <c r="AO639" s="20" t="s">
        <v>433</v>
      </c>
      <c r="AP639" s="125">
        <v>0.20399999999999999</v>
      </c>
      <c r="AQ639" s="125">
        <v>3.0000000000000001E-3</v>
      </c>
      <c r="AR639" s="125">
        <v>3.2000000000000001E-2</v>
      </c>
      <c r="AS639" s="125">
        <v>3.0000000000000001E-3</v>
      </c>
      <c r="AT639" s="125">
        <v>1.2999999999999999E-2</v>
      </c>
      <c r="AU639" s="125">
        <v>2E-3</v>
      </c>
      <c r="AV639" s="125">
        <v>3.3000000000000002E-2</v>
      </c>
      <c r="AW639" s="125">
        <v>2E-3</v>
      </c>
      <c r="AX639" s="125" t="s">
        <v>121</v>
      </c>
      <c r="AY639" s="125">
        <v>2E-3</v>
      </c>
      <c r="AZ639" s="125">
        <v>3.3000000000000002E-2</v>
      </c>
      <c r="BA639" s="125">
        <v>3.0000000000000001E-3</v>
      </c>
      <c r="BB639" s="125">
        <v>0.188</v>
      </c>
      <c r="BC639" s="125">
        <v>4.0000000000000001E-3</v>
      </c>
      <c r="BD639" s="125">
        <v>2.79</v>
      </c>
      <c r="BE639" s="125">
        <v>2.8000000000000001E-2</v>
      </c>
      <c r="BF639" s="125" t="s">
        <v>121</v>
      </c>
      <c r="BG639" s="125">
        <v>5.0000000000000001E-3</v>
      </c>
      <c r="BH639" s="125">
        <v>3.536</v>
      </c>
      <c r="BI639" s="125">
        <v>1.1819999999999999</v>
      </c>
      <c r="BJ639" s="125" t="s">
        <v>121</v>
      </c>
      <c r="BK639" s="125">
        <v>4.0000000000000001E-3</v>
      </c>
      <c r="BL639" s="125" t="s">
        <v>121</v>
      </c>
      <c r="BM639" s="125">
        <v>2E-3</v>
      </c>
      <c r="BN639" s="125">
        <v>0.16900000000000001</v>
      </c>
      <c r="BO639" s="125">
        <v>8.0000000000000002E-3</v>
      </c>
      <c r="BP639" s="125">
        <v>63.167999999999999</v>
      </c>
      <c r="BQ639" s="125">
        <v>0.16200000000000001</v>
      </c>
      <c r="BR639" s="125" t="s">
        <v>121</v>
      </c>
      <c r="BS639" s="125">
        <v>2E-3</v>
      </c>
      <c r="BT639" s="125">
        <v>17.006</v>
      </c>
      <c r="BU639" s="125">
        <v>0.16500000000000001</v>
      </c>
      <c r="BV639" s="125">
        <v>1.095</v>
      </c>
      <c r="BW639" s="125">
        <v>2.4E-2</v>
      </c>
      <c r="BX639" s="125" t="s">
        <v>121</v>
      </c>
      <c r="BY639" s="125">
        <v>8.9999999999999993E-3</v>
      </c>
      <c r="BZ639" s="125">
        <v>0.58299999999999996</v>
      </c>
      <c r="CA639" s="125">
        <v>2.7E-2</v>
      </c>
      <c r="CB639" s="125" t="s">
        <v>121</v>
      </c>
      <c r="CC639" s="125">
        <v>14.074999999999999</v>
      </c>
      <c r="CD639" s="125">
        <v>0.10100000000000001</v>
      </c>
      <c r="CE639" s="125">
        <v>7.0000000000000001E-3</v>
      </c>
      <c r="CF639" s="125">
        <v>5.0000000000000001E-3</v>
      </c>
      <c r="CG639" s="125">
        <v>1E-3</v>
      </c>
      <c r="CH639" s="125" t="s">
        <v>121</v>
      </c>
      <c r="CI639" s="125">
        <v>2E-3</v>
      </c>
      <c r="CJ639" s="125">
        <v>0.77400000000000002</v>
      </c>
      <c r="CK639" s="125">
        <v>8.1000000000000003E-2</v>
      </c>
      <c r="CL639" s="125" t="s">
        <v>121</v>
      </c>
      <c r="CM639" s="125">
        <v>2E-3</v>
      </c>
      <c r="CN639" s="125" t="s">
        <v>121</v>
      </c>
      <c r="CO639" s="125">
        <v>2E-3</v>
      </c>
      <c r="CP639" s="125">
        <v>1.9850000000000001</v>
      </c>
      <c r="CQ639" s="125">
        <v>4.3999999999999997E-2</v>
      </c>
      <c r="CR639" s="125" t="s">
        <v>121</v>
      </c>
      <c r="CS639" s="125">
        <v>2E-3</v>
      </c>
      <c r="CT639" s="125">
        <v>6.4779999999999998</v>
      </c>
      <c r="CU639" s="125">
        <v>0.28799999999999998</v>
      </c>
      <c r="CV639" s="125">
        <v>0.73</v>
      </c>
      <c r="CW639" s="125">
        <v>7.0000000000000001E-3</v>
      </c>
      <c r="CX639" s="125">
        <v>0.61199999999999999</v>
      </c>
      <c r="CY639" s="125">
        <v>1.7000000000000001E-2</v>
      </c>
      <c r="CZ639" s="125" t="s">
        <v>121</v>
      </c>
      <c r="DA639" s="125">
        <v>2E-3</v>
      </c>
      <c r="DB639" s="125">
        <v>4.1000000000000002E-2</v>
      </c>
      <c r="DC639" s="125">
        <v>6.0000000000000001E-3</v>
      </c>
      <c r="DD639" s="125" t="s">
        <v>121</v>
      </c>
      <c r="DE639" s="125">
        <v>0.01</v>
      </c>
      <c r="DF639" s="125">
        <v>0.40799999999999997</v>
      </c>
      <c r="DG639" s="125">
        <v>6.0000000000000001E-3</v>
      </c>
      <c r="DH639" s="125" t="s">
        <v>121</v>
      </c>
      <c r="DI639" s="125">
        <v>2E-3</v>
      </c>
      <c r="DJ639" s="125">
        <v>5.0000000000000001E-3</v>
      </c>
      <c r="DK639" s="125">
        <v>1E-3</v>
      </c>
      <c r="DL639" s="61" t="str">
        <f t="shared" si="12"/>
        <v>DK III W2 23.02.2022</v>
      </c>
      <c r="DM639" s="130">
        <v>-1.6979376907024099E-2</v>
      </c>
      <c r="DN639" s="130">
        <v>2.65139248420861E-2</v>
      </c>
      <c r="DO639" s="130">
        <v>1.62943064621065E-2</v>
      </c>
      <c r="DP639" s="130">
        <v>0.47565019312335899</v>
      </c>
      <c r="DQ639" s="130">
        <v>4.0551289056545502E-2</v>
      </c>
      <c r="DR639" s="130">
        <v>-2.1403875122082101E-2</v>
      </c>
      <c r="DS639" s="130">
        <v>-8.5604756178067801E-2</v>
      </c>
      <c r="DT639" s="130">
        <v>-1.4958651457624201E-2</v>
      </c>
      <c r="DU639" s="130">
        <v>-2.37411487847872E-3</v>
      </c>
      <c r="DV639" s="130">
        <v>-1.8748460781694599E-3</v>
      </c>
      <c r="DW639" s="130">
        <v>1.1770327940132399</v>
      </c>
      <c r="DX639" s="130">
        <v>-0.24417747740280099</v>
      </c>
      <c r="DY639" s="130">
        <v>397.89064745952999</v>
      </c>
      <c r="DZ639" s="130">
        <v>-0.141708346757039</v>
      </c>
      <c r="EA639" s="130">
        <v>-0.22607148384808101</v>
      </c>
      <c r="EB639" s="130">
        <v>99.645172971071403</v>
      </c>
    </row>
    <row r="640" spans="1:132">
      <c r="A640" s="11">
        <v>44615</v>
      </c>
      <c r="B640" s="64" t="s">
        <v>1375</v>
      </c>
      <c r="C640" s="25" t="s">
        <v>1374</v>
      </c>
      <c r="H640" s="3" t="e">
        <f>((F640)/(E640/100))</f>
        <v>#DIV/0!</v>
      </c>
      <c r="I640" s="4" t="e">
        <f>E640/F640</f>
        <v>#DIV/0!</v>
      </c>
      <c r="J640" s="4" t="e">
        <f>100/G640</f>
        <v>#DIV/0!</v>
      </c>
      <c r="N640" s="37" t="e">
        <f>M640/(K640/100)</f>
        <v>#DIV/0!</v>
      </c>
      <c r="O640" s="37" t="e">
        <f>N640/J640</f>
        <v>#DIV/0!</v>
      </c>
      <c r="P640" s="5" t="e">
        <f>M640/(L640/100)</f>
        <v>#DIV/0!</v>
      </c>
      <c r="Q640" s="5" t="e">
        <f>P640*I640</f>
        <v>#DIV/0!</v>
      </c>
      <c r="U640" s="15" t="e">
        <f>100-(T640-R640)/S640*100</f>
        <v>#DIV/0!</v>
      </c>
      <c r="AB640" s="14" t="e">
        <f>((AE640-AC640)*(1000/AD640))*1000</f>
        <v>#DIV/0!</v>
      </c>
      <c r="AF640" s="7" t="e">
        <f>#REF!*0.8</f>
        <v>#REF!</v>
      </c>
      <c r="AH640" s="8" t="e">
        <f>((AG640)*(H640/100))</f>
        <v>#DIV/0!</v>
      </c>
      <c r="AI640" s="7" t="e">
        <f>AG640/AH640</f>
        <v>#DIV/0!</v>
      </c>
      <c r="AO640" s="20" t="s">
        <v>1376</v>
      </c>
      <c r="AP640" s="119">
        <v>9.7000000000000003E-2</v>
      </c>
      <c r="AQ640" s="119">
        <v>2E-3</v>
      </c>
      <c r="AR640" s="119" t="s">
        <v>121</v>
      </c>
      <c r="AS640" s="119">
        <v>4.0000000000000001E-3</v>
      </c>
      <c r="AT640" s="119">
        <v>2.1999999999999999E-2</v>
      </c>
      <c r="AU640" s="119">
        <v>2E-3</v>
      </c>
      <c r="AV640" s="119">
        <v>4.3999999999999997E-2</v>
      </c>
      <c r="AW640" s="119">
        <v>2E-3</v>
      </c>
      <c r="AX640" s="119">
        <v>6.0000000000000001E-3</v>
      </c>
      <c r="AY640" s="119">
        <v>1E-3</v>
      </c>
      <c r="AZ640" s="119">
        <v>2.5999999999999999E-2</v>
      </c>
      <c r="BA640" s="119">
        <v>2E-3</v>
      </c>
      <c r="BB640" s="119">
        <v>0.61899999999999999</v>
      </c>
      <c r="BC640" s="119">
        <v>8.9999999999999993E-3</v>
      </c>
      <c r="BD640" s="119">
        <v>0.60899999999999999</v>
      </c>
      <c r="BE640" s="119">
        <v>1.2E-2</v>
      </c>
      <c r="BF640" s="119" t="s">
        <v>121</v>
      </c>
      <c r="BG640" s="119">
        <v>4.0000000000000001E-3</v>
      </c>
      <c r="BH640" s="119">
        <v>4.78</v>
      </c>
      <c r="BI640" s="119">
        <v>2.4649999999999999</v>
      </c>
      <c r="BJ640" s="119" t="s">
        <v>121</v>
      </c>
      <c r="BK640" s="119">
        <v>3.0000000000000001E-3</v>
      </c>
      <c r="BL640" s="119" t="s">
        <v>121</v>
      </c>
      <c r="BM640" s="119">
        <v>2E-3</v>
      </c>
      <c r="BN640" s="119">
        <v>0.158</v>
      </c>
      <c r="BO640" s="119">
        <v>8.9999999999999993E-3</v>
      </c>
      <c r="BP640" s="119">
        <v>52.171999999999997</v>
      </c>
      <c r="BQ640" s="119">
        <v>0.192</v>
      </c>
      <c r="BR640" s="119" t="s">
        <v>121</v>
      </c>
      <c r="BS640" s="119">
        <v>2E-3</v>
      </c>
      <c r="BT640" s="119">
        <v>14.981999999999999</v>
      </c>
      <c r="BU640" s="119">
        <v>0.16500000000000001</v>
      </c>
      <c r="BV640" s="119">
        <v>17.565000000000001</v>
      </c>
      <c r="BW640" s="119">
        <v>0.216</v>
      </c>
      <c r="BX640" s="119">
        <v>6.0000000000000001E-3</v>
      </c>
      <c r="BY640" s="119">
        <v>3.0000000000000001E-3</v>
      </c>
      <c r="BZ640" s="119">
        <v>0.39900000000000002</v>
      </c>
      <c r="CA640" s="119">
        <v>2.5000000000000001E-2</v>
      </c>
      <c r="CB640" s="119" t="s">
        <v>121</v>
      </c>
      <c r="CC640" s="119">
        <v>22.109000000000002</v>
      </c>
      <c r="CD640" s="119">
        <v>4.8000000000000001E-2</v>
      </c>
      <c r="CE640" s="119">
        <v>5.0000000000000001E-3</v>
      </c>
      <c r="CF640" s="119">
        <v>2E-3</v>
      </c>
      <c r="CG640" s="119">
        <v>1E-3</v>
      </c>
      <c r="CH640" s="119" t="s">
        <v>121</v>
      </c>
      <c r="CI640" s="119">
        <v>2E-3</v>
      </c>
      <c r="CJ640" s="119" t="s">
        <v>121</v>
      </c>
      <c r="CK640" s="119">
        <v>0.19400000000000001</v>
      </c>
      <c r="CL640" s="119" t="s">
        <v>121</v>
      </c>
      <c r="CM640" s="119">
        <v>2E-3</v>
      </c>
      <c r="CN640" s="119">
        <v>3.0000000000000001E-3</v>
      </c>
      <c r="CO640" s="119">
        <v>1E-3</v>
      </c>
      <c r="CP640" s="119">
        <v>0.79100000000000004</v>
      </c>
      <c r="CQ640" s="119">
        <v>4.9000000000000002E-2</v>
      </c>
      <c r="CR640" s="119" t="s">
        <v>121</v>
      </c>
      <c r="CS640" s="119">
        <v>2E-3</v>
      </c>
      <c r="CT640" s="119">
        <v>5.2789999999999999</v>
      </c>
      <c r="CU640" s="119">
        <v>0.41299999999999998</v>
      </c>
      <c r="CV640" s="119">
        <v>3.4000000000000002E-2</v>
      </c>
      <c r="CW640" s="119">
        <v>1E-3</v>
      </c>
      <c r="CX640" s="119">
        <v>1.4370000000000001</v>
      </c>
      <c r="CY640" s="119">
        <v>2.4E-2</v>
      </c>
      <c r="CZ640" s="119" t="s">
        <v>121</v>
      </c>
      <c r="DA640" s="119">
        <v>2E-3</v>
      </c>
      <c r="DB640" s="119">
        <v>1.2999999999999999E-2</v>
      </c>
      <c r="DC640" s="119">
        <v>6.0000000000000001E-3</v>
      </c>
      <c r="DD640" s="119">
        <v>1.2E-2</v>
      </c>
      <c r="DE640" s="119">
        <v>6.0000000000000001E-3</v>
      </c>
      <c r="DF640" s="119">
        <v>0.66500000000000004</v>
      </c>
      <c r="DG640" s="119">
        <v>8.9999999999999993E-3</v>
      </c>
      <c r="DH640" s="119">
        <v>1.4E-2</v>
      </c>
      <c r="DI640" s="119">
        <v>1E-3</v>
      </c>
      <c r="DJ640" s="119">
        <v>4.2999999999999997E-2</v>
      </c>
      <c r="DK640" s="119">
        <v>1E-3</v>
      </c>
      <c r="DL640" s="61" t="str">
        <f t="shared" si="12"/>
        <v>VNE 2127 23.02.2022</v>
      </c>
    </row>
    <row r="641" spans="1:132">
      <c r="A641" s="11">
        <v>44615</v>
      </c>
      <c r="B641" s="64"/>
      <c r="C641" s="25" t="s">
        <v>727</v>
      </c>
      <c r="H641" s="3" t="e">
        <f>((F641)/(E641/100))</f>
        <v>#DIV/0!</v>
      </c>
      <c r="I641" s="4" t="e">
        <f>E641/F641</f>
        <v>#DIV/0!</v>
      </c>
      <c r="J641" s="4" t="e">
        <f>100/G641</f>
        <v>#DIV/0!</v>
      </c>
      <c r="N641" s="37" t="e">
        <f>M641/(K641/100)</f>
        <v>#DIV/0!</v>
      </c>
      <c r="O641" s="37" t="e">
        <f>N641/J641</f>
        <v>#DIV/0!</v>
      </c>
      <c r="P641" s="5" t="e">
        <f>M641/(L641/100)</f>
        <v>#DIV/0!</v>
      </c>
      <c r="Q641" s="5" t="e">
        <f>P641*I641</f>
        <v>#DIV/0!</v>
      </c>
      <c r="U641" s="15" t="e">
        <f>100-(T641-R641)/S641*100</f>
        <v>#DIV/0!</v>
      </c>
      <c r="AB641" s="14" t="e">
        <f>((AE641-AC641)*(1000/AD641))*1000</f>
        <v>#DIV/0!</v>
      </c>
      <c r="AF641" s="7" t="e">
        <f>#REF!*0.8</f>
        <v>#REF!</v>
      </c>
      <c r="AH641" s="8" t="e">
        <f>((AG641)*(H641/100))</f>
        <v>#DIV/0!</v>
      </c>
      <c r="AI641" s="7" t="e">
        <f>AG641/AH641</f>
        <v>#DIV/0!</v>
      </c>
      <c r="AO641" s="20" t="s">
        <v>1377</v>
      </c>
      <c r="DL641" s="61">
        <f t="shared" si="12"/>
        <v>0</v>
      </c>
    </row>
    <row r="642" spans="1:132">
      <c r="A642" s="11">
        <v>44615</v>
      </c>
      <c r="B642" s="64" t="s">
        <v>208</v>
      </c>
      <c r="C642" s="25" t="s">
        <v>125</v>
      </c>
      <c r="D642" s="21">
        <v>33</v>
      </c>
      <c r="E642" s="2">
        <v>100</v>
      </c>
      <c r="F642" s="2">
        <v>67</v>
      </c>
      <c r="H642" s="3">
        <f>((F642)/(E642/100))</f>
        <v>67</v>
      </c>
      <c r="I642" s="4">
        <f>E642/F642</f>
        <v>1.4925373134328359</v>
      </c>
      <c r="J642" s="4" t="e">
        <f>100/G642</f>
        <v>#DIV/0!</v>
      </c>
      <c r="N642" s="37" t="e">
        <f>M642/(K642/100)</f>
        <v>#DIV/0!</v>
      </c>
      <c r="O642" s="37" t="e">
        <f>N642/J642</f>
        <v>#DIV/0!</v>
      </c>
      <c r="P642" s="5" t="e">
        <f>M642/(L642/100)</f>
        <v>#DIV/0!</v>
      </c>
      <c r="Q642" s="5" t="e">
        <f>P642*I642</f>
        <v>#DIV/0!</v>
      </c>
      <c r="U642" s="15" t="e">
        <f>100-(T642-R642)/S642*100</f>
        <v>#DIV/0!</v>
      </c>
      <c r="V642" s="21">
        <v>0.95699999999999996</v>
      </c>
      <c r="X642" s="2">
        <v>11.43</v>
      </c>
      <c r="Y642" s="2">
        <v>8.7799999999999994</v>
      </c>
      <c r="Z642" s="21">
        <v>2320</v>
      </c>
      <c r="AB642" s="14" t="e">
        <f>((AE642-AC642)*(1000/AD642))*1000</f>
        <v>#DIV/0!</v>
      </c>
      <c r="AF642" s="7" t="e">
        <f>#REF!*0.8</f>
        <v>#REF!</v>
      </c>
      <c r="AG642" s="2">
        <v>150</v>
      </c>
      <c r="AH642" s="8">
        <f>((AG642)*(H642/100))</f>
        <v>100.5</v>
      </c>
      <c r="AI642" s="7">
        <f>AG642/AH642</f>
        <v>1.4925373134328359</v>
      </c>
      <c r="AJ642" s="6">
        <v>43.15</v>
      </c>
      <c r="AK642" s="2">
        <v>0.84499999999999997</v>
      </c>
      <c r="AO642" s="20" t="s">
        <v>1378</v>
      </c>
      <c r="DL642" s="61">
        <f t="shared" si="12"/>
        <v>0</v>
      </c>
    </row>
    <row r="643" spans="1:132">
      <c r="A643" s="11">
        <v>44615</v>
      </c>
      <c r="B643" s="64" t="s">
        <v>207</v>
      </c>
      <c r="C643" s="25" t="s">
        <v>125</v>
      </c>
      <c r="D643" s="21">
        <v>31</v>
      </c>
      <c r="E643" s="2">
        <v>100</v>
      </c>
      <c r="F643" s="2">
        <v>69</v>
      </c>
      <c r="H643" s="3">
        <f>((F643)/(E643/100))</f>
        <v>69</v>
      </c>
      <c r="I643" s="4">
        <f>E643/F643</f>
        <v>1.4492753623188406</v>
      </c>
      <c r="J643" s="4" t="e">
        <f>100/G643</f>
        <v>#DIV/0!</v>
      </c>
      <c r="N643" s="37" t="e">
        <f>M643/(K643/100)</f>
        <v>#DIV/0!</v>
      </c>
      <c r="O643" s="37" t="e">
        <f>N643/J643</f>
        <v>#DIV/0!</v>
      </c>
      <c r="P643" s="5" t="e">
        <f>M643/(L643/100)</f>
        <v>#DIV/0!</v>
      </c>
      <c r="Q643" s="5" t="e">
        <f>P643*I643</f>
        <v>#DIV/0!</v>
      </c>
      <c r="U643" s="15" t="e">
        <f>100-(T643-R643)/S643*100</f>
        <v>#DIV/0!</v>
      </c>
      <c r="V643" s="21">
        <v>3.7949999999999999</v>
      </c>
      <c r="X643" s="2">
        <v>12.22</v>
      </c>
      <c r="Y643" s="2">
        <v>7.1</v>
      </c>
      <c r="Z643" s="21">
        <v>1525</v>
      </c>
      <c r="AB643" s="14" t="e">
        <f>((AE643-AC643)*(1000/AD643))*1000</f>
        <v>#DIV/0!</v>
      </c>
      <c r="AF643" s="7" t="e">
        <f>#REF!*0.8</f>
        <v>#REF!</v>
      </c>
      <c r="AG643" s="2">
        <v>145</v>
      </c>
      <c r="AH643" s="8">
        <f>((AG643)*(H643/100))</f>
        <v>100.05</v>
      </c>
      <c r="AI643" s="7">
        <f>AG643/AH643</f>
        <v>1.4492753623188406</v>
      </c>
      <c r="AJ643" s="6">
        <v>22.07</v>
      </c>
      <c r="AK643" s="2">
        <v>0.47599999999999998</v>
      </c>
      <c r="AO643" s="20" t="s">
        <v>1379</v>
      </c>
      <c r="AP643" s="120" t="s">
        <v>121</v>
      </c>
      <c r="AQ643" s="120">
        <v>2E-3</v>
      </c>
      <c r="AR643" s="120">
        <v>3.5999999999999997E-2</v>
      </c>
      <c r="AS643" s="120">
        <v>5.0000000000000001E-3</v>
      </c>
      <c r="AT643" s="120" t="s">
        <v>121</v>
      </c>
      <c r="AU643" s="120">
        <v>3.0000000000000001E-3</v>
      </c>
      <c r="AV643" s="120">
        <v>4.0000000000000001E-3</v>
      </c>
      <c r="AW643" s="120">
        <v>2E-3</v>
      </c>
      <c r="AX643" s="120" t="s">
        <v>121</v>
      </c>
      <c r="AY643" s="120">
        <v>2E-3</v>
      </c>
      <c r="AZ643" s="120">
        <v>7.2999999999999995E-2</v>
      </c>
      <c r="BA643" s="120">
        <v>0.01</v>
      </c>
      <c r="BB643" s="120">
        <v>2.9000000000000001E-2</v>
      </c>
      <c r="BC643" s="120">
        <v>3.0000000000000001E-3</v>
      </c>
      <c r="BD643" s="120">
        <v>10.138999999999999</v>
      </c>
      <c r="BE643" s="120">
        <v>1.1950000000000001</v>
      </c>
      <c r="BF643" s="120" t="s">
        <v>121</v>
      </c>
      <c r="BG643" s="120">
        <v>1.2999999999999999E-2</v>
      </c>
      <c r="BH643" s="120">
        <v>2.8959999999999999</v>
      </c>
      <c r="BI643" s="120">
        <v>0.86599999999999999</v>
      </c>
      <c r="BJ643" s="120" t="s">
        <v>121</v>
      </c>
      <c r="BK643" s="120">
        <v>2E-3</v>
      </c>
      <c r="BL643" s="120" t="s">
        <v>121</v>
      </c>
      <c r="BM643" s="120">
        <v>2E-3</v>
      </c>
      <c r="BN643" s="120">
        <v>3.9E-2</v>
      </c>
      <c r="BO643" s="120">
        <v>8.9999999999999993E-3</v>
      </c>
      <c r="BP643" s="120">
        <v>65.081999999999994</v>
      </c>
      <c r="BQ643" s="120">
        <v>0.157</v>
      </c>
      <c r="BR643" s="120" t="s">
        <v>121</v>
      </c>
      <c r="BS643" s="120">
        <v>2E-3</v>
      </c>
      <c r="BT643" s="120">
        <v>8.02</v>
      </c>
      <c r="BU643" s="120">
        <v>0.86599999999999999</v>
      </c>
      <c r="BV643" s="120">
        <v>0.155</v>
      </c>
      <c r="BW643" s="120">
        <v>9.6000000000000002E-2</v>
      </c>
      <c r="BX643" s="120">
        <v>3.5999999999999997E-2</v>
      </c>
      <c r="BY643" s="120">
        <v>1.0999999999999999E-2</v>
      </c>
      <c r="BZ643" s="120">
        <v>6.7000000000000004E-2</v>
      </c>
      <c r="CA643" s="120">
        <v>2.3E-2</v>
      </c>
      <c r="CB643" s="120" t="s">
        <v>121</v>
      </c>
      <c r="CC643" s="120">
        <v>7.7220000000000004</v>
      </c>
      <c r="CD643" s="120">
        <v>0.105</v>
      </c>
      <c r="CE643" s="120">
        <v>1.4E-2</v>
      </c>
      <c r="CF643" s="120">
        <v>2E-3</v>
      </c>
      <c r="CG643" s="120">
        <v>1E-3</v>
      </c>
      <c r="CH643" s="120">
        <v>8.0000000000000002E-3</v>
      </c>
      <c r="CI643" s="120">
        <v>1E-3</v>
      </c>
      <c r="CJ643" s="120" t="s">
        <v>121</v>
      </c>
      <c r="CK643" s="120">
        <v>2.3860000000000001</v>
      </c>
      <c r="CL643" s="120" t="s">
        <v>121</v>
      </c>
      <c r="CM643" s="120">
        <v>2E-3</v>
      </c>
      <c r="CN643" s="120" t="s">
        <v>121</v>
      </c>
      <c r="CO643" s="120">
        <v>2E-3</v>
      </c>
      <c r="CP643" s="120">
        <v>0.90100000000000002</v>
      </c>
      <c r="CQ643" s="120">
        <v>0.115</v>
      </c>
      <c r="CR643" s="120" t="s">
        <v>121</v>
      </c>
      <c r="CS643" s="120">
        <v>2E-3</v>
      </c>
      <c r="CT643" s="120" t="s">
        <v>121</v>
      </c>
      <c r="CU643" s="120">
        <v>43.347999999999999</v>
      </c>
      <c r="CV643" s="120">
        <v>1.2999999999999999E-2</v>
      </c>
      <c r="CW643" s="120">
        <v>1E-3</v>
      </c>
      <c r="CX643" s="120">
        <v>12.161</v>
      </c>
      <c r="CY643" s="120">
        <v>1.494</v>
      </c>
      <c r="CZ643" s="120" t="s">
        <v>121</v>
      </c>
      <c r="DA643" s="120">
        <v>2E-3</v>
      </c>
      <c r="DB643" s="120">
        <v>7.4999999999999997E-2</v>
      </c>
      <c r="DC643" s="120">
        <v>2.1000000000000001E-2</v>
      </c>
      <c r="DD643" s="120" t="s">
        <v>121</v>
      </c>
      <c r="DE643" s="120">
        <v>5.0000000000000001E-3</v>
      </c>
      <c r="DF643" s="120">
        <v>6.8000000000000005E-2</v>
      </c>
      <c r="DG643" s="120">
        <v>7.0000000000000001E-3</v>
      </c>
      <c r="DH643" s="120">
        <v>7.6999999999999999E-2</v>
      </c>
      <c r="DI643" s="120">
        <v>7.0000000000000001E-3</v>
      </c>
      <c r="DJ643" s="120" t="s">
        <v>121</v>
      </c>
      <c r="DK643" s="120">
        <v>2E-3</v>
      </c>
      <c r="DL643" s="61" t="str">
        <f t="shared" si="12"/>
        <v>DK I 23.02.2022</v>
      </c>
      <c r="DM643" s="130">
        <v>3.77463601972854E-3</v>
      </c>
      <c r="DN643" s="130">
        <v>3.0979499455468101E-3</v>
      </c>
      <c r="DO643" s="130">
        <v>1.9462859989195099E-3</v>
      </c>
      <c r="DP643" s="130">
        <v>0.26294575028204198</v>
      </c>
      <c r="DQ643" s="130">
        <v>7.3317733620703193E-2</v>
      </c>
      <c r="DR643" s="130">
        <v>-1.51392968042153E-2</v>
      </c>
      <c r="DS643" s="130">
        <v>-1.7334124370911402E-2</v>
      </c>
      <c r="DT643" s="130">
        <v>-9.3302172679870198E-3</v>
      </c>
      <c r="DU643" s="130">
        <v>-5.3308849231506602E-4</v>
      </c>
      <c r="DV643" s="130">
        <v>-7.4657906297662504E-4</v>
      </c>
      <c r="DW643" s="130">
        <v>5.2753249587818199E-2</v>
      </c>
      <c r="DX643" s="130">
        <v>-0.10478995771887099</v>
      </c>
      <c r="DY643" s="130">
        <v>468.87211213618099</v>
      </c>
      <c r="DZ643" s="130">
        <v>3.0052090716477901E-2</v>
      </c>
      <c r="EA643" s="130">
        <v>-9.2402617800766501E-2</v>
      </c>
      <c r="EB643" s="130">
        <v>98.168565480072502</v>
      </c>
    </row>
    <row r="644" spans="1:132">
      <c r="A644" s="11">
        <v>44615</v>
      </c>
      <c r="B644" s="64" t="s">
        <v>84</v>
      </c>
      <c r="C644" s="25" t="s">
        <v>830</v>
      </c>
      <c r="H644" s="3" t="e">
        <f>((F644)/(E644/100))</f>
        <v>#DIV/0!</v>
      </c>
      <c r="I644" s="4" t="e">
        <f>E644/F644</f>
        <v>#DIV/0!</v>
      </c>
      <c r="J644" s="4" t="e">
        <f>100/G644</f>
        <v>#DIV/0!</v>
      </c>
      <c r="N644" s="37" t="e">
        <f>M644/(K644/100)</f>
        <v>#DIV/0!</v>
      </c>
      <c r="O644" s="37" t="e">
        <f>N644/J644</f>
        <v>#DIV/0!</v>
      </c>
      <c r="P644" s="5" t="e">
        <f>M644/(L644/100)</f>
        <v>#DIV/0!</v>
      </c>
      <c r="Q644" s="5" t="e">
        <f>P644*I644</f>
        <v>#DIV/0!</v>
      </c>
      <c r="U644" s="15" t="e">
        <f>100-(T644-R644)/S644*100</f>
        <v>#DIV/0!</v>
      </c>
      <c r="AB644" s="14" t="e">
        <f>((AE644-AC644)*(1000/AD644))*1000</f>
        <v>#DIV/0!</v>
      </c>
      <c r="AF644" s="7" t="e">
        <f>#REF!*0.8</f>
        <v>#REF!</v>
      </c>
      <c r="AH644" s="8" t="e">
        <f>((AG644)*(H644/100))</f>
        <v>#DIV/0!</v>
      </c>
      <c r="AI644" s="7" t="e">
        <f>AG644/AH644</f>
        <v>#DIV/0!</v>
      </c>
      <c r="AO644" s="20" t="s">
        <v>1381</v>
      </c>
      <c r="AP644" s="121">
        <v>0.18</v>
      </c>
      <c r="AQ644" s="121">
        <v>3.0000000000000001E-3</v>
      </c>
      <c r="AR644" s="121" t="s">
        <v>121</v>
      </c>
      <c r="AS644" s="121">
        <v>4.0000000000000001E-3</v>
      </c>
      <c r="AT644" s="121">
        <v>7.2999999999999995E-2</v>
      </c>
      <c r="AU644" s="121">
        <v>3.0000000000000001E-3</v>
      </c>
      <c r="AV644" s="121">
        <v>5.6000000000000001E-2</v>
      </c>
      <c r="AW644" s="121">
        <v>2E-3</v>
      </c>
      <c r="AX644" s="121">
        <v>1.0999999999999999E-2</v>
      </c>
      <c r="AY644" s="121">
        <v>1E-3</v>
      </c>
      <c r="AZ644" s="121">
        <v>1.2E-2</v>
      </c>
      <c r="BA644" s="121">
        <v>2E-3</v>
      </c>
      <c r="BB644" s="121">
        <v>5.5E-2</v>
      </c>
      <c r="BC644" s="121">
        <v>2E-3</v>
      </c>
      <c r="BD644" s="121">
        <v>0.34499999999999997</v>
      </c>
      <c r="BE644" s="121">
        <v>8.0000000000000002E-3</v>
      </c>
      <c r="BF644" s="121" t="s">
        <v>121</v>
      </c>
      <c r="BG644" s="121">
        <v>8.9999999999999993E-3</v>
      </c>
      <c r="BH644" s="121" t="s">
        <v>121</v>
      </c>
      <c r="BI644" s="121">
        <v>1.9910000000000001</v>
      </c>
      <c r="BJ644" s="121" t="s">
        <v>121</v>
      </c>
      <c r="BK644" s="121">
        <v>3.0000000000000001E-3</v>
      </c>
      <c r="BL644" s="121" t="s">
        <v>121</v>
      </c>
      <c r="BM644" s="121">
        <v>2E-3</v>
      </c>
      <c r="BN644" s="121">
        <v>5.6000000000000001E-2</v>
      </c>
      <c r="BO644" s="121">
        <v>7.0000000000000001E-3</v>
      </c>
      <c r="BP644" s="121">
        <v>63.942999999999998</v>
      </c>
      <c r="BQ644" s="121">
        <v>0.13800000000000001</v>
      </c>
      <c r="BR644" s="121">
        <v>3.0000000000000001E-3</v>
      </c>
      <c r="BS644" s="121">
        <v>1E-3</v>
      </c>
      <c r="BT644" s="121">
        <v>10.653</v>
      </c>
      <c r="BU644" s="121">
        <v>0.11700000000000001</v>
      </c>
      <c r="BV644" s="121">
        <v>16.454000000000001</v>
      </c>
      <c r="BW644" s="121">
        <v>0.17799999999999999</v>
      </c>
      <c r="BX644" s="121" t="s">
        <v>121</v>
      </c>
      <c r="BY644" s="121">
        <v>5.0000000000000001E-3</v>
      </c>
      <c r="BZ644" s="121">
        <v>4.4480000000000004</v>
      </c>
      <c r="CA644" s="121">
        <v>5.6000000000000001E-2</v>
      </c>
      <c r="CB644" s="121" t="s">
        <v>121</v>
      </c>
      <c r="CC644" s="121">
        <v>17.843</v>
      </c>
      <c r="CD644" s="121">
        <v>0.02</v>
      </c>
      <c r="CE644" s="121">
        <v>4.0000000000000001E-3</v>
      </c>
      <c r="CF644" s="121">
        <v>2E-3</v>
      </c>
      <c r="CG644" s="121">
        <v>1E-3</v>
      </c>
      <c r="CH644" s="121" t="s">
        <v>121</v>
      </c>
      <c r="CI644" s="121">
        <v>2E-3</v>
      </c>
      <c r="CJ644" s="121" t="s">
        <v>121</v>
      </c>
      <c r="CK644" s="121">
        <v>0.28499999999999998</v>
      </c>
      <c r="CL644" s="121" t="s">
        <v>121</v>
      </c>
      <c r="CM644" s="121">
        <v>2E-3</v>
      </c>
      <c r="CN644" s="121">
        <v>5.0000000000000001E-3</v>
      </c>
      <c r="CO644" s="121">
        <v>1E-3</v>
      </c>
      <c r="CP644" s="121">
        <v>1.972</v>
      </c>
      <c r="CQ644" s="121">
        <v>6.2E-2</v>
      </c>
      <c r="CR644" s="121" t="s">
        <v>121</v>
      </c>
      <c r="CS644" s="121">
        <v>2E-3</v>
      </c>
      <c r="CT644" s="121">
        <v>0.64300000000000002</v>
      </c>
      <c r="CU644" s="121">
        <v>0.31</v>
      </c>
      <c r="CV644" s="121">
        <v>1.2E-2</v>
      </c>
      <c r="CW644" s="121">
        <v>1E-3</v>
      </c>
      <c r="CX644" s="121">
        <v>6.3E-2</v>
      </c>
      <c r="CY644" s="121">
        <v>7.0000000000000001E-3</v>
      </c>
      <c r="CZ644" s="121" t="s">
        <v>121</v>
      </c>
      <c r="DA644" s="121">
        <v>2E-3</v>
      </c>
      <c r="DB644" s="121" t="s">
        <v>121</v>
      </c>
      <c r="DC644" s="121">
        <v>3.0000000000000001E-3</v>
      </c>
      <c r="DD644" s="121">
        <v>0.03</v>
      </c>
      <c r="DE644" s="121">
        <v>7.0000000000000001E-3</v>
      </c>
      <c r="DF644" s="121">
        <v>0.85199999999999998</v>
      </c>
      <c r="DG644" s="121">
        <v>8.0000000000000002E-3</v>
      </c>
      <c r="DH644" s="121">
        <v>3.0000000000000001E-3</v>
      </c>
      <c r="DI644" s="121">
        <v>1E-3</v>
      </c>
      <c r="DJ644" s="121">
        <v>9.5000000000000001E-2</v>
      </c>
      <c r="DK644" s="121">
        <v>1E-3</v>
      </c>
      <c r="DL644" s="61" t="str">
        <f t="shared" si="12"/>
        <v>UTV 23.02.2022</v>
      </c>
    </row>
    <row r="645" spans="1:132">
      <c r="A645" s="11">
        <v>44615</v>
      </c>
      <c r="B645" s="64" t="s">
        <v>84</v>
      </c>
      <c r="C645" s="25" t="s">
        <v>745</v>
      </c>
      <c r="H645" s="3" t="e">
        <f>((F645)/(E645/100))</f>
        <v>#DIV/0!</v>
      </c>
      <c r="I645" s="4" t="e">
        <f>E645/F645</f>
        <v>#DIV/0!</v>
      </c>
      <c r="J645" s="4" t="e">
        <f>100/G645</f>
        <v>#DIV/0!</v>
      </c>
      <c r="N645" s="37" t="e">
        <f>M645/(K645/100)</f>
        <v>#DIV/0!</v>
      </c>
      <c r="O645" s="37" t="e">
        <f>N645/J645</f>
        <v>#DIV/0!</v>
      </c>
      <c r="P645" s="5" t="e">
        <f>M645/(L645/100)</f>
        <v>#DIV/0!</v>
      </c>
      <c r="Q645" s="5" t="e">
        <f>P645*I645</f>
        <v>#DIV/0!</v>
      </c>
      <c r="U645" s="15" t="e">
        <f>100-(T645-R645)/S645*100</f>
        <v>#DIV/0!</v>
      </c>
      <c r="X645" s="2">
        <v>12.65</v>
      </c>
      <c r="Y645" s="2">
        <v>17.559999999999999</v>
      </c>
      <c r="Z645" s="21">
        <v>2251</v>
      </c>
      <c r="AB645" s="14" t="e">
        <f>((AE645-AC645)*(1000/AD645))*1000</f>
        <v>#DIV/0!</v>
      </c>
      <c r="AF645" s="7" t="e">
        <f>#REF!*0.8</f>
        <v>#REF!</v>
      </c>
      <c r="AH645" s="8" t="e">
        <f>((AG645)*(H645/100))</f>
        <v>#DIV/0!</v>
      </c>
      <c r="AI645" s="7" t="e">
        <f>AG645/AH645</f>
        <v>#DIV/0!</v>
      </c>
      <c r="AP645" s="123">
        <v>0.121</v>
      </c>
      <c r="AQ645" s="123">
        <v>2E-3</v>
      </c>
      <c r="AR645" s="123" t="s">
        <v>121</v>
      </c>
      <c r="AS645" s="123">
        <v>4.0000000000000001E-3</v>
      </c>
      <c r="AT645" s="123">
        <v>5.7000000000000002E-2</v>
      </c>
      <c r="AU645" s="123">
        <v>3.0000000000000001E-3</v>
      </c>
      <c r="AV645" s="123">
        <v>4.1000000000000002E-2</v>
      </c>
      <c r="AW645" s="123">
        <v>2E-3</v>
      </c>
      <c r="AX645" s="123">
        <v>8.0000000000000002E-3</v>
      </c>
      <c r="AY645" s="123">
        <v>1E-3</v>
      </c>
      <c r="AZ645" s="123">
        <v>1.0999999999999999E-2</v>
      </c>
      <c r="BA645" s="123">
        <v>2E-3</v>
      </c>
      <c r="BB645" s="123">
        <v>3.5000000000000003E-2</v>
      </c>
      <c r="BC645" s="123">
        <v>2E-3</v>
      </c>
      <c r="BD645" s="123">
        <v>0.24199999999999999</v>
      </c>
      <c r="BE645" s="123">
        <v>7.0000000000000001E-3</v>
      </c>
      <c r="BF645" s="123" t="s">
        <v>121</v>
      </c>
      <c r="BG645" s="123">
        <v>8.9999999999999993E-3</v>
      </c>
      <c r="BH645" s="123" t="s">
        <v>121</v>
      </c>
      <c r="BI645" s="123">
        <v>2.8340000000000001</v>
      </c>
      <c r="BJ645" s="123">
        <v>6.0000000000000001E-3</v>
      </c>
      <c r="BK645" s="123">
        <v>2E-3</v>
      </c>
      <c r="BL645" s="123" t="s">
        <v>121</v>
      </c>
      <c r="BM645" s="123">
        <v>2E-3</v>
      </c>
      <c r="BN645" s="123">
        <v>5.1999999999999998E-2</v>
      </c>
      <c r="BO645" s="123">
        <v>7.0000000000000001E-3</v>
      </c>
      <c r="BP645" s="123">
        <v>61.137999999999998</v>
      </c>
      <c r="BQ645" s="123">
        <v>0.14299999999999999</v>
      </c>
      <c r="BR645" s="123">
        <v>2E-3</v>
      </c>
      <c r="BS645" s="123">
        <v>1E-3</v>
      </c>
      <c r="BT645" s="123">
        <v>17.934000000000001</v>
      </c>
      <c r="BU645" s="123">
        <v>0.214</v>
      </c>
      <c r="BV645" s="123">
        <v>14.32</v>
      </c>
      <c r="BW645" s="123">
        <v>0.308</v>
      </c>
      <c r="BX645" s="123" t="s">
        <v>121</v>
      </c>
      <c r="BY645" s="123">
        <v>3.0000000000000001E-3</v>
      </c>
      <c r="BZ645" s="123">
        <v>3.206</v>
      </c>
      <c r="CA645" s="123">
        <v>5.8000000000000003E-2</v>
      </c>
      <c r="CB645" s="123" t="s">
        <v>121</v>
      </c>
      <c r="CC645" s="123">
        <v>29.163</v>
      </c>
      <c r="CD645" s="123">
        <v>0.02</v>
      </c>
      <c r="CE645" s="123">
        <v>4.0000000000000001E-3</v>
      </c>
      <c r="CF645" s="123" t="s">
        <v>121</v>
      </c>
      <c r="CG645" s="123">
        <v>2E-3</v>
      </c>
      <c r="CH645" s="123" t="s">
        <v>121</v>
      </c>
      <c r="CI645" s="123">
        <v>2E-3</v>
      </c>
      <c r="CJ645" s="123" t="s">
        <v>121</v>
      </c>
      <c r="CK645" s="123">
        <v>0.17</v>
      </c>
      <c r="CL645" s="123" t="s">
        <v>121</v>
      </c>
      <c r="CM645" s="123">
        <v>2E-3</v>
      </c>
      <c r="CN645" s="123">
        <v>4.0000000000000001E-3</v>
      </c>
      <c r="CO645" s="123">
        <v>1E-3</v>
      </c>
      <c r="CP645" s="123">
        <v>1.528</v>
      </c>
      <c r="CQ645" s="123">
        <v>6.4000000000000001E-2</v>
      </c>
      <c r="CR645" s="123" t="s">
        <v>121</v>
      </c>
      <c r="CS645" s="123">
        <v>2E-3</v>
      </c>
      <c r="CT645" s="123">
        <v>0.52400000000000002</v>
      </c>
      <c r="CU645" s="123">
        <v>0.29499999999999998</v>
      </c>
      <c r="CV645" s="123">
        <v>1.2E-2</v>
      </c>
      <c r="CW645" s="123">
        <v>1E-3</v>
      </c>
      <c r="CX645" s="123">
        <v>7.1999999999999995E-2</v>
      </c>
      <c r="CY645" s="123">
        <v>8.9999999999999993E-3</v>
      </c>
      <c r="CZ645" s="123" t="s">
        <v>121</v>
      </c>
      <c r="DA645" s="123">
        <v>2E-3</v>
      </c>
      <c r="DB645" s="123" t="s">
        <v>121</v>
      </c>
      <c r="DC645" s="123">
        <v>3.0000000000000001E-3</v>
      </c>
      <c r="DD645" s="123">
        <v>2.9000000000000001E-2</v>
      </c>
      <c r="DE645" s="123">
        <v>6.0000000000000001E-3</v>
      </c>
      <c r="DF645" s="123">
        <v>0.54600000000000004</v>
      </c>
      <c r="DG645" s="123">
        <v>7.0000000000000001E-3</v>
      </c>
      <c r="DH645" s="123">
        <v>2E-3</v>
      </c>
      <c r="DI645" s="123">
        <v>1E-3</v>
      </c>
      <c r="DJ645" s="123">
        <v>7.6999999999999999E-2</v>
      </c>
      <c r="DK645" s="123">
        <v>1E-3</v>
      </c>
      <c r="DL645" s="61" t="str">
        <f t="shared" si="12"/>
        <v>UTV 23.02.2022</v>
      </c>
    </row>
    <row r="646" spans="1:132">
      <c r="A646" s="11">
        <v>44615</v>
      </c>
      <c r="B646" s="64" t="s">
        <v>915</v>
      </c>
      <c r="C646" s="25" t="s">
        <v>740</v>
      </c>
      <c r="H646" s="3" t="e">
        <f>((F646)/(E646/100))</f>
        <v>#DIV/0!</v>
      </c>
      <c r="I646" s="4" t="e">
        <f>E646/F646</f>
        <v>#DIV/0!</v>
      </c>
      <c r="J646" s="4" t="e">
        <f>100/G646</f>
        <v>#DIV/0!</v>
      </c>
      <c r="N646" s="37" t="e">
        <f>M646/(K646/100)</f>
        <v>#DIV/0!</v>
      </c>
      <c r="O646" s="37" t="e">
        <f>N646/J646</f>
        <v>#DIV/0!</v>
      </c>
      <c r="P646" s="5" t="e">
        <f>M646/(L646/100)</f>
        <v>#DIV/0!</v>
      </c>
      <c r="Q646" s="5" t="e">
        <f>P646*I646</f>
        <v>#DIV/0!</v>
      </c>
      <c r="U646" s="15" t="e">
        <f>100-(T646-R646)/S646*100</f>
        <v>#DIV/0!</v>
      </c>
      <c r="Z646" s="21">
        <v>6980</v>
      </c>
      <c r="AB646" s="14" t="e">
        <f>((AE646-AC646)*(1000/AD646))*1000</f>
        <v>#DIV/0!</v>
      </c>
      <c r="AF646" s="7" t="e">
        <f>#REF!*0.8</f>
        <v>#REF!</v>
      </c>
      <c r="AH646" s="8" t="e">
        <f>((AG646)*(H646/100))</f>
        <v>#DIV/0!</v>
      </c>
      <c r="AI646" s="7" t="e">
        <f>AG646/AH646</f>
        <v>#DIV/0!</v>
      </c>
      <c r="AP646" s="122">
        <v>0.22800000000000001</v>
      </c>
      <c r="AQ646" s="122">
        <v>3.0000000000000001E-3</v>
      </c>
      <c r="AR646" s="122">
        <v>6.0000000000000001E-3</v>
      </c>
      <c r="AS646" s="122">
        <v>3.0000000000000001E-3</v>
      </c>
      <c r="AT646" s="122">
        <v>9.2999999999999999E-2</v>
      </c>
      <c r="AU646" s="122">
        <v>3.0000000000000001E-3</v>
      </c>
      <c r="AV646" s="122">
        <v>6.5000000000000002E-2</v>
      </c>
      <c r="AW646" s="122">
        <v>2E-3</v>
      </c>
      <c r="AX646" s="122">
        <v>1.0999999999999999E-2</v>
      </c>
      <c r="AY646" s="122">
        <v>1E-3</v>
      </c>
      <c r="AZ646" s="122">
        <v>1.6E-2</v>
      </c>
      <c r="BA646" s="122">
        <v>2E-3</v>
      </c>
      <c r="BB646" s="122">
        <v>6.9000000000000006E-2</v>
      </c>
      <c r="BC646" s="122">
        <v>2E-3</v>
      </c>
      <c r="BD646" s="122">
        <v>0.39800000000000002</v>
      </c>
      <c r="BE646" s="122">
        <v>8.9999999999999993E-3</v>
      </c>
      <c r="BF646" s="122" t="s">
        <v>121</v>
      </c>
      <c r="BG646" s="122">
        <v>8.9999999999999993E-3</v>
      </c>
      <c r="BH646" s="122" t="s">
        <v>121</v>
      </c>
      <c r="BI646" s="122">
        <v>2.9590000000000001</v>
      </c>
      <c r="BJ646" s="122" t="s">
        <v>121</v>
      </c>
      <c r="BK646" s="122">
        <v>5.0000000000000001E-3</v>
      </c>
      <c r="BL646" s="122" t="s">
        <v>121</v>
      </c>
      <c r="BM646" s="122">
        <v>2E-3</v>
      </c>
      <c r="BN646" s="122">
        <v>0.09</v>
      </c>
      <c r="BO646" s="122">
        <v>8.0000000000000002E-3</v>
      </c>
      <c r="BP646" s="122">
        <v>62.063000000000002</v>
      </c>
      <c r="BQ646" s="122">
        <v>0.14799999999999999</v>
      </c>
      <c r="BR646" s="122">
        <v>6.0000000000000001E-3</v>
      </c>
      <c r="BS646" s="122">
        <v>1E-3</v>
      </c>
      <c r="BT646" s="122">
        <v>18.806000000000001</v>
      </c>
      <c r="BU646" s="122">
        <v>0.187</v>
      </c>
      <c r="BV646" s="122">
        <v>11.542</v>
      </c>
      <c r="BW646" s="122">
        <v>0.16300000000000001</v>
      </c>
      <c r="BX646" s="122" t="s">
        <v>121</v>
      </c>
      <c r="BY646" s="122">
        <v>4.0000000000000001E-3</v>
      </c>
      <c r="BZ646" s="122">
        <v>1.9990000000000001</v>
      </c>
      <c r="CA646" s="122">
        <v>4.2000000000000003E-2</v>
      </c>
      <c r="CB646" s="122" t="s">
        <v>121</v>
      </c>
      <c r="CC646" s="122">
        <v>21.289000000000001</v>
      </c>
      <c r="CD646" s="122">
        <v>2.8000000000000001E-2</v>
      </c>
      <c r="CE646" s="122">
        <v>5.0000000000000001E-3</v>
      </c>
      <c r="CF646" s="122">
        <v>2E-3</v>
      </c>
      <c r="CG646" s="122">
        <v>1E-3</v>
      </c>
      <c r="CH646" s="122" t="s">
        <v>121</v>
      </c>
      <c r="CI646" s="122">
        <v>2E-3</v>
      </c>
      <c r="CJ646" s="122" t="s">
        <v>121</v>
      </c>
      <c r="CK646" s="122">
        <v>0.23400000000000001</v>
      </c>
      <c r="CL646" s="122" t="s">
        <v>121</v>
      </c>
      <c r="CM646" s="122">
        <v>2E-3</v>
      </c>
      <c r="CN646" s="122">
        <v>5.0000000000000001E-3</v>
      </c>
      <c r="CO646" s="122">
        <v>1E-3</v>
      </c>
      <c r="CP646" s="122">
        <v>2.1150000000000002</v>
      </c>
      <c r="CQ646" s="122">
        <v>6.4000000000000001E-2</v>
      </c>
      <c r="CR646" s="122" t="s">
        <v>121</v>
      </c>
      <c r="CS646" s="122">
        <v>2E-3</v>
      </c>
      <c r="CT646" s="122">
        <v>1.2450000000000001</v>
      </c>
      <c r="CU646" s="122">
        <v>0.29699999999999999</v>
      </c>
      <c r="CV646" s="122">
        <v>1.6E-2</v>
      </c>
      <c r="CW646" s="122">
        <v>1E-3</v>
      </c>
      <c r="CX646" s="122">
        <v>0.11899999999999999</v>
      </c>
      <c r="CY646" s="122">
        <v>0.01</v>
      </c>
      <c r="CZ646" s="122" t="s">
        <v>121</v>
      </c>
      <c r="DA646" s="122">
        <v>2E-3</v>
      </c>
      <c r="DB646" s="122" t="s">
        <v>121</v>
      </c>
      <c r="DC646" s="122">
        <v>4.0000000000000001E-3</v>
      </c>
      <c r="DD646" s="122">
        <v>0.03</v>
      </c>
      <c r="DE646" s="122">
        <v>7.0000000000000001E-3</v>
      </c>
      <c r="DF646" s="122">
        <v>0.93400000000000005</v>
      </c>
      <c r="DG646" s="122">
        <v>8.9999999999999993E-3</v>
      </c>
      <c r="DH646" s="122">
        <v>5.0000000000000001E-3</v>
      </c>
      <c r="DI646" s="122">
        <v>1E-3</v>
      </c>
      <c r="DJ646" s="122">
        <v>9.6000000000000002E-2</v>
      </c>
      <c r="DK646" s="122">
        <v>1E-3</v>
      </c>
      <c r="DL646" s="61" t="str">
        <f t="shared" si="12"/>
        <v>UTV 23.02.2022</v>
      </c>
    </row>
    <row r="647" spans="1:132">
      <c r="A647" s="11">
        <v>44615</v>
      </c>
      <c r="B647" s="64"/>
      <c r="C647" s="25" t="s">
        <v>744</v>
      </c>
      <c r="D647" s="21">
        <v>21</v>
      </c>
      <c r="E647" s="2">
        <v>100</v>
      </c>
      <c r="F647" s="2">
        <v>79</v>
      </c>
      <c r="H647" s="3">
        <f>((F647)/(E647/100))</f>
        <v>79</v>
      </c>
      <c r="I647" s="4">
        <f>E647/F647</f>
        <v>1.2658227848101267</v>
      </c>
      <c r="J647" s="4" t="e">
        <f>100/G647</f>
        <v>#DIV/0!</v>
      </c>
      <c r="N647" s="37" t="e">
        <f>M647/(K647/100)</f>
        <v>#DIV/0!</v>
      </c>
      <c r="O647" s="37" t="e">
        <f>N647/J647</f>
        <v>#DIV/0!</v>
      </c>
      <c r="P647" s="5" t="e">
        <f>M647/(L647/100)</f>
        <v>#DIV/0!</v>
      </c>
      <c r="Q647" s="5" t="e">
        <f>P647*I647</f>
        <v>#DIV/0!</v>
      </c>
      <c r="U647" s="15" t="e">
        <f>100-(T647-R647)/S647*100</f>
        <v>#DIV/0!</v>
      </c>
      <c r="V647" s="21">
        <v>2.1829999999999998</v>
      </c>
      <c r="X647" s="2">
        <v>1.18</v>
      </c>
      <c r="Y647" s="2">
        <v>3.49</v>
      </c>
      <c r="Z647" s="21">
        <v>0</v>
      </c>
      <c r="AB647" s="14">
        <f>((AE647-AC647)*(1000/AD647))*1000</f>
        <v>2488.9219711333071</v>
      </c>
      <c r="AC647" s="21">
        <v>146.94399999999999</v>
      </c>
      <c r="AD647" s="21">
        <v>171.96199999999999</v>
      </c>
      <c r="AE647" s="21">
        <v>147.37200000000001</v>
      </c>
      <c r="AF647" s="7" t="e">
        <f>#REF!*0.8</f>
        <v>#REF!</v>
      </c>
      <c r="AH647" s="8">
        <f>((AG647)*(H647/100))</f>
        <v>0</v>
      </c>
      <c r="AI647" s="7" t="e">
        <f>AG647/AH647</f>
        <v>#DIV/0!</v>
      </c>
      <c r="AJ647" s="6">
        <v>18.3</v>
      </c>
      <c r="AK647" s="2">
        <v>0.26300000000000001</v>
      </c>
      <c r="AO647" s="20" t="s">
        <v>1382</v>
      </c>
      <c r="AP647" s="127">
        <v>3.0000000000000001E-3</v>
      </c>
      <c r="AQ647" s="127">
        <v>2E-3</v>
      </c>
      <c r="AR647" s="127" t="s">
        <v>121</v>
      </c>
      <c r="AS647" s="127">
        <v>1.2E-2</v>
      </c>
      <c r="AT647" s="127" t="s">
        <v>121</v>
      </c>
      <c r="AU647" s="127">
        <v>1.2E-2</v>
      </c>
      <c r="AV647" s="127">
        <v>6.1230000000000002</v>
      </c>
      <c r="AW647" s="127">
        <v>0.13</v>
      </c>
      <c r="AX647" s="127">
        <v>6.0000000000000001E-3</v>
      </c>
      <c r="AY647" s="127">
        <v>3.0000000000000001E-3</v>
      </c>
      <c r="AZ647" s="127">
        <v>0.375</v>
      </c>
      <c r="BA647" s="127">
        <v>0.01</v>
      </c>
      <c r="BB647" s="127">
        <v>4.4020000000000001</v>
      </c>
      <c r="BC647" s="127">
        <v>7.5999999999999998E-2</v>
      </c>
      <c r="BD647" s="127">
        <v>17.7</v>
      </c>
      <c r="BE647" s="127">
        <v>0.308</v>
      </c>
      <c r="BF647" s="127" t="s">
        <v>121</v>
      </c>
      <c r="BG647" s="127">
        <v>8.9999999999999993E-3</v>
      </c>
      <c r="BH647" s="127">
        <v>1</v>
      </c>
      <c r="BI647" s="127">
        <v>0.36099999999999999</v>
      </c>
      <c r="BJ647" s="127" t="s">
        <v>121</v>
      </c>
      <c r="BK647" s="127">
        <v>3.0000000000000001E-3</v>
      </c>
      <c r="BL647" s="127" t="s">
        <v>121</v>
      </c>
      <c r="BM647" s="127">
        <v>4.0000000000000001E-3</v>
      </c>
      <c r="BN647" s="127">
        <v>5.415</v>
      </c>
      <c r="BO647" s="127">
        <v>0.23100000000000001</v>
      </c>
      <c r="BP647" s="127">
        <v>57.469000000000001</v>
      </c>
      <c r="BQ647" s="127">
        <v>0.498</v>
      </c>
      <c r="BR647" s="127">
        <v>6.9000000000000006E-2</v>
      </c>
      <c r="BS647" s="127">
        <v>3.0000000000000001E-3</v>
      </c>
      <c r="BT647" s="127">
        <v>1.5720000000000001</v>
      </c>
      <c r="BU647" s="127">
        <v>0.10199999999999999</v>
      </c>
      <c r="BV647" s="127" t="s">
        <v>121</v>
      </c>
      <c r="BW647" s="127">
        <v>7.2999999999999995E-2</v>
      </c>
      <c r="BX647" s="127" t="s">
        <v>121</v>
      </c>
      <c r="BY647" s="127">
        <v>3.1E-2</v>
      </c>
      <c r="BZ647" s="127">
        <v>0.193</v>
      </c>
      <c r="CA647" s="127">
        <v>3.7999999999999999E-2</v>
      </c>
      <c r="CB647" s="127" t="s">
        <v>121</v>
      </c>
      <c r="CC647" s="127">
        <v>4.367</v>
      </c>
      <c r="CD647" s="127">
        <v>0.224</v>
      </c>
      <c r="CE647" s="127">
        <v>1.6E-2</v>
      </c>
      <c r="CF647" s="127" t="s">
        <v>121</v>
      </c>
      <c r="CG647" s="127">
        <v>3.0000000000000001E-3</v>
      </c>
      <c r="CH647" s="127" t="s">
        <v>121</v>
      </c>
      <c r="CI647" s="127">
        <v>2E-3</v>
      </c>
      <c r="CJ647" s="127" t="s">
        <v>121</v>
      </c>
      <c r="CK647" s="127">
        <v>0.89300000000000002</v>
      </c>
      <c r="CL647" s="127" t="s">
        <v>121</v>
      </c>
      <c r="CM647" s="127">
        <v>2E-3</v>
      </c>
      <c r="CN647" s="127" t="s">
        <v>121</v>
      </c>
      <c r="CO647" s="127">
        <v>2E-3</v>
      </c>
      <c r="CP647" s="127">
        <v>0.77900000000000003</v>
      </c>
      <c r="CQ647" s="127">
        <v>4.8000000000000001E-2</v>
      </c>
      <c r="CR647" s="127" t="s">
        <v>121</v>
      </c>
      <c r="CS647" s="127">
        <v>2E-3</v>
      </c>
      <c r="CT647" s="127" t="s">
        <v>121</v>
      </c>
      <c r="CU647" s="127">
        <v>25.361000000000001</v>
      </c>
      <c r="CV647" s="127">
        <v>0.10299999999999999</v>
      </c>
      <c r="CW647" s="127">
        <v>2E-3</v>
      </c>
      <c r="CX647" s="127">
        <v>0.26200000000000001</v>
      </c>
      <c r="CY647" s="127">
        <v>4.7E-2</v>
      </c>
      <c r="CZ647" s="127" t="s">
        <v>121</v>
      </c>
      <c r="DA647" s="127">
        <v>2E-3</v>
      </c>
      <c r="DB647" s="127" t="s">
        <v>121</v>
      </c>
      <c r="DC647" s="127">
        <v>2.8000000000000001E-2</v>
      </c>
      <c r="DD647" s="127" t="s">
        <v>121</v>
      </c>
      <c r="DE647" s="127">
        <v>4.2999999999999997E-2</v>
      </c>
      <c r="DF647" s="127">
        <v>3.4119999999999999</v>
      </c>
      <c r="DG647" s="127">
        <v>5.8999999999999997E-2</v>
      </c>
      <c r="DH647" s="127">
        <v>0.88800000000000001</v>
      </c>
      <c r="DI647" s="127">
        <v>1.4E-2</v>
      </c>
      <c r="DJ647" s="127" t="s">
        <v>121</v>
      </c>
      <c r="DK647" s="127">
        <v>2E-3</v>
      </c>
      <c r="DL647" s="61" t="str">
        <f t="shared" si="12"/>
        <v>Anlieferung 11-1</v>
      </c>
    </row>
    <row r="648" spans="1:132">
      <c r="A648" s="11">
        <v>44615</v>
      </c>
      <c r="B648" s="64">
        <v>2</v>
      </c>
      <c r="C648" s="25" t="s">
        <v>117</v>
      </c>
      <c r="H648" s="3" t="e">
        <f>((F648)/(E648/100))</f>
        <v>#DIV/0!</v>
      </c>
      <c r="I648" s="4" t="e">
        <f>E648/F648</f>
        <v>#DIV/0!</v>
      </c>
      <c r="J648" s="4" t="e">
        <f>100/G648</f>
        <v>#DIV/0!</v>
      </c>
      <c r="N648" s="37" t="e">
        <f>M648/(K648/100)</f>
        <v>#DIV/0!</v>
      </c>
      <c r="O648" s="37" t="e">
        <f>N648/J648</f>
        <v>#DIV/0!</v>
      </c>
      <c r="P648" s="5" t="e">
        <f>M648/(L648/100)</f>
        <v>#DIV/0!</v>
      </c>
      <c r="Q648" s="5" t="e">
        <f>P648*I648</f>
        <v>#DIV/0!</v>
      </c>
      <c r="U648" s="15" t="e">
        <f>100-(T648-R648)/S648*100</f>
        <v>#DIV/0!</v>
      </c>
      <c r="X648" s="2">
        <v>12.23</v>
      </c>
      <c r="AB648" s="14" t="e">
        <f>((AE648-AC648)*(1000/AD648))*1000</f>
        <v>#DIV/0!</v>
      </c>
      <c r="AF648" s="7" t="e">
        <f>#REF!*0.8</f>
        <v>#REF!</v>
      </c>
      <c r="AG648" s="2">
        <v>60</v>
      </c>
      <c r="AH648" s="8" t="e">
        <f>((AG648)*(H648/100))</f>
        <v>#DIV/0!</v>
      </c>
      <c r="AI648" s="7" t="e">
        <f>AG648/AH648</f>
        <v>#DIV/0!</v>
      </c>
      <c r="AO648" s="20" t="s">
        <v>1380</v>
      </c>
      <c r="AP648" s="127" t="s">
        <v>121</v>
      </c>
      <c r="AQ648" s="127">
        <v>6.0000000000000001E-3</v>
      </c>
      <c r="AR648" s="127" t="s">
        <v>121</v>
      </c>
      <c r="AS648" s="127">
        <v>1.2E-2</v>
      </c>
      <c r="AT648" s="127" t="s">
        <v>121</v>
      </c>
      <c r="AU648" s="127">
        <v>8.9999999999999993E-3</v>
      </c>
      <c r="AV648" s="127">
        <v>8.0310000000000006</v>
      </c>
      <c r="AW648" s="127">
        <v>0.19400000000000001</v>
      </c>
      <c r="AX648" s="127">
        <v>8.9999999999999993E-3</v>
      </c>
      <c r="AY648" s="127">
        <v>4.0000000000000001E-3</v>
      </c>
      <c r="AZ648" s="127">
        <v>2.2639999999999998</v>
      </c>
      <c r="BA648" s="127">
        <v>3.7999999999999999E-2</v>
      </c>
      <c r="BB648" s="127">
        <v>1.9950000000000001</v>
      </c>
      <c r="BC648" s="127">
        <v>3.9E-2</v>
      </c>
      <c r="BD648" s="127">
        <v>16.023</v>
      </c>
      <c r="BE648" s="127">
        <v>0.29299999999999998</v>
      </c>
      <c r="BF648" s="127" t="s">
        <v>121</v>
      </c>
      <c r="BG648" s="127">
        <v>8.0000000000000002E-3</v>
      </c>
      <c r="BH648" s="127">
        <v>2.1019999999999999</v>
      </c>
      <c r="BI648" s="127">
        <v>0.377</v>
      </c>
      <c r="BJ648" s="127">
        <v>1.2E-2</v>
      </c>
      <c r="BK648" s="127">
        <v>4.0000000000000001E-3</v>
      </c>
      <c r="BL648" s="127" t="s">
        <v>121</v>
      </c>
      <c r="BM648" s="127">
        <v>4.0000000000000001E-3</v>
      </c>
      <c r="BN648" s="127">
        <v>2.6920000000000002</v>
      </c>
      <c r="BO648" s="127">
        <v>0.11899999999999999</v>
      </c>
      <c r="BP648" s="127">
        <v>56.018999999999998</v>
      </c>
      <c r="BQ648" s="127">
        <v>0.53200000000000003</v>
      </c>
      <c r="BR648" s="127">
        <v>0.61699999999999999</v>
      </c>
      <c r="BS648" s="127">
        <v>1.2E-2</v>
      </c>
      <c r="BT648" s="127">
        <v>0.60099999999999998</v>
      </c>
      <c r="BU648" s="127">
        <v>7.2999999999999995E-2</v>
      </c>
      <c r="BV648" s="127" t="s">
        <v>121</v>
      </c>
      <c r="BW648" s="127">
        <v>7.2999999999999995E-2</v>
      </c>
      <c r="BX648" s="127" t="s">
        <v>121</v>
      </c>
      <c r="BY648" s="127">
        <v>3.1E-2</v>
      </c>
      <c r="BZ648" s="127">
        <v>0.20899999999999999</v>
      </c>
      <c r="CA648" s="127">
        <v>0.04</v>
      </c>
      <c r="CB648" s="127" t="s">
        <v>121</v>
      </c>
      <c r="CC648" s="127">
        <v>5.53</v>
      </c>
      <c r="CD648" s="127">
        <v>0.14599999999999999</v>
      </c>
      <c r="CE648" s="127">
        <v>0.02</v>
      </c>
      <c r="CF648" s="127" t="s">
        <v>121</v>
      </c>
      <c r="CG648" s="127">
        <v>2E-3</v>
      </c>
      <c r="CH648" s="127" t="s">
        <v>121</v>
      </c>
      <c r="CI648" s="127">
        <v>2E-3</v>
      </c>
      <c r="CJ648" s="127" t="s">
        <v>121</v>
      </c>
      <c r="CK648" s="127">
        <v>0.77100000000000002</v>
      </c>
      <c r="CL648" s="127" t="s">
        <v>121</v>
      </c>
      <c r="CM648" s="127">
        <v>2E-3</v>
      </c>
      <c r="CN648" s="127">
        <v>6.0000000000000001E-3</v>
      </c>
      <c r="CO648" s="127">
        <v>1E-3</v>
      </c>
      <c r="CP648" s="127">
        <v>0.75800000000000001</v>
      </c>
      <c r="CQ648" s="127">
        <v>4.1000000000000002E-2</v>
      </c>
      <c r="CR648" s="127" t="s">
        <v>121</v>
      </c>
      <c r="CS648" s="127">
        <v>4.0000000000000001E-3</v>
      </c>
      <c r="CT648" s="127" t="s">
        <v>121</v>
      </c>
      <c r="CU648" s="127">
        <v>22.512</v>
      </c>
      <c r="CV648" s="127">
        <v>3.2000000000000001E-2</v>
      </c>
      <c r="CW648" s="127">
        <v>1E-3</v>
      </c>
      <c r="CX648" s="127">
        <v>0.32400000000000001</v>
      </c>
      <c r="CY648" s="127">
        <v>0.03</v>
      </c>
      <c r="CZ648" s="127" t="s">
        <v>121</v>
      </c>
      <c r="DA648" s="127">
        <v>2E-3</v>
      </c>
      <c r="DB648" s="127">
        <v>1.9E-2</v>
      </c>
      <c r="DC648" s="127">
        <v>1.2E-2</v>
      </c>
      <c r="DD648" s="127" t="s">
        <v>121</v>
      </c>
      <c r="DE648" s="127">
        <v>0.06</v>
      </c>
      <c r="DF648" s="127">
        <v>7.3689999999999998</v>
      </c>
      <c r="DG648" s="127">
        <v>0.124</v>
      </c>
      <c r="DH648" s="127">
        <v>0.76400000000000001</v>
      </c>
      <c r="DI648" s="127">
        <v>1.2999999999999999E-2</v>
      </c>
      <c r="DJ648" s="127" t="s">
        <v>121</v>
      </c>
      <c r="DK648" s="127">
        <v>2E-3</v>
      </c>
      <c r="DL648" s="61" t="str">
        <f t="shared" si="12"/>
        <v>Anlieferung 11-2</v>
      </c>
    </row>
    <row r="649" spans="1:132">
      <c r="A649" s="11">
        <v>44615</v>
      </c>
      <c r="B649" s="64">
        <v>3</v>
      </c>
      <c r="C649" s="25" t="s">
        <v>117</v>
      </c>
      <c r="H649" s="3" t="e">
        <f>((F649)/(E649/100))</f>
        <v>#DIV/0!</v>
      </c>
      <c r="I649" s="4" t="e">
        <f>E649/F649</f>
        <v>#DIV/0!</v>
      </c>
      <c r="J649" s="4" t="e">
        <f>100/G649</f>
        <v>#DIV/0!</v>
      </c>
      <c r="N649" s="37" t="e">
        <f>M649/(K649/100)</f>
        <v>#DIV/0!</v>
      </c>
      <c r="O649" s="37" t="e">
        <f>N649/J649</f>
        <v>#DIV/0!</v>
      </c>
      <c r="P649" s="5" t="e">
        <f>M649/(L649/100)</f>
        <v>#DIV/0!</v>
      </c>
      <c r="Q649" s="5" t="e">
        <f>P649*I649</f>
        <v>#DIV/0!</v>
      </c>
      <c r="U649" s="15" t="e">
        <f>100-(T649-R649)/S649*100</f>
        <v>#DIV/0!</v>
      </c>
      <c r="X649" s="2">
        <v>12.24</v>
      </c>
      <c r="AB649" s="14" t="e">
        <f>((AE649-AC649)*(1000/AD649))*1000</f>
        <v>#DIV/0!</v>
      </c>
      <c r="AF649" s="7" t="e">
        <f>#REF!*0.8</f>
        <v>#REF!</v>
      </c>
      <c r="AG649" s="2">
        <v>60</v>
      </c>
      <c r="AH649" s="8" t="e">
        <f>((AG649)*(H649/100))</f>
        <v>#DIV/0!</v>
      </c>
      <c r="AI649" s="7" t="e">
        <f>AG649/AH649</f>
        <v>#DIV/0!</v>
      </c>
      <c r="AO649" s="20" t="s">
        <v>1380</v>
      </c>
      <c r="AP649" s="127" t="s">
        <v>121</v>
      </c>
      <c r="AQ649" s="127">
        <v>4.0000000000000001E-3</v>
      </c>
      <c r="AR649" s="127" t="s">
        <v>121</v>
      </c>
      <c r="AS649" s="127">
        <v>1.4999999999999999E-2</v>
      </c>
      <c r="AT649" s="127">
        <v>0.106</v>
      </c>
      <c r="AU649" s="127">
        <v>7.0000000000000001E-3</v>
      </c>
      <c r="AV649" s="127">
        <v>4.1580000000000004</v>
      </c>
      <c r="AW649" s="127">
        <v>0.1</v>
      </c>
      <c r="AX649" s="127" t="s">
        <v>121</v>
      </c>
      <c r="AY649" s="127">
        <v>4.0000000000000001E-3</v>
      </c>
      <c r="AZ649" s="127">
        <v>0.77900000000000003</v>
      </c>
      <c r="BA649" s="127">
        <v>1.9E-2</v>
      </c>
      <c r="BB649" s="127">
        <v>8.6959999999999997</v>
      </c>
      <c r="BC649" s="127">
        <v>0.158</v>
      </c>
      <c r="BD649" s="127">
        <v>9.0869999999999997</v>
      </c>
      <c r="BE649" s="127">
        <v>0.19600000000000001</v>
      </c>
      <c r="BF649" s="127" t="s">
        <v>121</v>
      </c>
      <c r="BG649" s="127">
        <v>1.2E-2</v>
      </c>
      <c r="BH649" s="127">
        <v>2.4420000000000002</v>
      </c>
      <c r="BI649" s="127">
        <v>0.46</v>
      </c>
      <c r="BJ649" s="127" t="s">
        <v>121</v>
      </c>
      <c r="BK649" s="127">
        <v>4.0000000000000001E-3</v>
      </c>
      <c r="BL649" s="127">
        <v>5.0000000000000001E-3</v>
      </c>
      <c r="BM649" s="127">
        <v>3.0000000000000001E-3</v>
      </c>
      <c r="BN649" s="127">
        <v>6.9539999999999997</v>
      </c>
      <c r="BO649" s="127">
        <v>0.33500000000000002</v>
      </c>
      <c r="BP649" s="127">
        <v>53.509</v>
      </c>
      <c r="BQ649" s="127">
        <v>0.58899999999999997</v>
      </c>
      <c r="BR649" s="127">
        <v>0.246</v>
      </c>
      <c r="BS649" s="127">
        <v>6.0000000000000001E-3</v>
      </c>
      <c r="BT649" s="127">
        <v>1.5049999999999999</v>
      </c>
      <c r="BU649" s="127">
        <v>0.104</v>
      </c>
      <c r="BV649" s="127" t="s">
        <v>121</v>
      </c>
      <c r="BW649" s="127">
        <v>0.09</v>
      </c>
      <c r="BX649" s="127" t="s">
        <v>121</v>
      </c>
      <c r="BY649" s="127">
        <v>3.5999999999999997E-2</v>
      </c>
      <c r="BZ649" s="127">
        <v>0.45600000000000002</v>
      </c>
      <c r="CA649" s="127">
        <v>4.4999999999999998E-2</v>
      </c>
      <c r="CB649" s="127">
        <v>5.1749999999999998</v>
      </c>
      <c r="CC649" s="127">
        <v>3.0659999999999998</v>
      </c>
      <c r="CD649" s="127">
        <v>0.186</v>
      </c>
      <c r="CE649" s="127">
        <v>1.7000000000000001E-2</v>
      </c>
      <c r="CF649" s="127" t="s">
        <v>121</v>
      </c>
      <c r="CG649" s="127">
        <v>4.0000000000000001E-3</v>
      </c>
      <c r="CH649" s="127">
        <v>3.0000000000000001E-3</v>
      </c>
      <c r="CI649" s="127">
        <v>1E-3</v>
      </c>
      <c r="CJ649" s="127" t="s">
        <v>121</v>
      </c>
      <c r="CK649" s="127">
        <v>1.083</v>
      </c>
      <c r="CL649" s="127" t="s">
        <v>121</v>
      </c>
      <c r="CM649" s="127">
        <v>2E-3</v>
      </c>
      <c r="CN649" s="127">
        <v>2E-3</v>
      </c>
      <c r="CO649" s="127">
        <v>1E-3</v>
      </c>
      <c r="CP649" s="127">
        <v>0.99399999999999999</v>
      </c>
      <c r="CQ649" s="127">
        <v>6.8000000000000005E-2</v>
      </c>
      <c r="CR649" s="127" t="s">
        <v>121</v>
      </c>
      <c r="CS649" s="127">
        <v>2E-3</v>
      </c>
      <c r="CT649" s="127" t="s">
        <v>121</v>
      </c>
      <c r="CU649" s="127">
        <v>29.673999999999999</v>
      </c>
      <c r="CV649" s="127">
        <v>0.13500000000000001</v>
      </c>
      <c r="CW649" s="127">
        <v>3.0000000000000001E-3</v>
      </c>
      <c r="CX649" s="127">
        <v>0.83099999999999996</v>
      </c>
      <c r="CY649" s="127">
        <v>6.2E-2</v>
      </c>
      <c r="CZ649" s="127" t="s">
        <v>121</v>
      </c>
      <c r="DA649" s="127">
        <v>3.0000000000000001E-3</v>
      </c>
      <c r="DB649" s="127" t="s">
        <v>121</v>
      </c>
      <c r="DC649" s="127">
        <v>3.5000000000000003E-2</v>
      </c>
      <c r="DD649" s="127" t="s">
        <v>121</v>
      </c>
      <c r="DE649" s="127">
        <v>3.4000000000000002E-2</v>
      </c>
      <c r="DF649" s="127">
        <v>2.7909999999999999</v>
      </c>
      <c r="DG649" s="127">
        <v>5.2999999999999999E-2</v>
      </c>
      <c r="DH649" s="127">
        <v>1.929</v>
      </c>
      <c r="DI649" s="127">
        <v>3.3000000000000002E-2</v>
      </c>
      <c r="DJ649" s="127" t="s">
        <v>121</v>
      </c>
      <c r="DK649" s="127">
        <v>2E-3</v>
      </c>
      <c r="DL649" s="61" t="str">
        <f t="shared" si="12"/>
        <v>Anlieferung 11-3</v>
      </c>
    </row>
    <row r="650" spans="1:132">
      <c r="A650" s="11">
        <v>44615</v>
      </c>
      <c r="B650" s="64">
        <v>4</v>
      </c>
      <c r="C650" s="25" t="s">
        <v>117</v>
      </c>
      <c r="H650" s="3" t="e">
        <f>((F650)/(E650/100))</f>
        <v>#DIV/0!</v>
      </c>
      <c r="I650" s="4" t="e">
        <f>E650/F650</f>
        <v>#DIV/0!</v>
      </c>
      <c r="J650" s="4" t="e">
        <f>100/G650</f>
        <v>#DIV/0!</v>
      </c>
      <c r="N650" s="37" t="e">
        <f>M650/(K650/100)</f>
        <v>#DIV/0!</v>
      </c>
      <c r="O650" s="37" t="e">
        <f>N650/J650</f>
        <v>#DIV/0!</v>
      </c>
      <c r="P650" s="5" t="e">
        <f>M650/(L650/100)</f>
        <v>#DIV/0!</v>
      </c>
      <c r="Q650" s="5" t="e">
        <f>P650*I650</f>
        <v>#DIV/0!</v>
      </c>
      <c r="U650" s="15" t="e">
        <f>100-(T650-R650)/S650*100</f>
        <v>#DIV/0!</v>
      </c>
      <c r="X650" s="2">
        <v>11.42</v>
      </c>
      <c r="AB650" s="14" t="e">
        <f>((AE650-AC650)*(1000/AD650))*1000</f>
        <v>#DIV/0!</v>
      </c>
      <c r="AF650" s="7" t="e">
        <f>#REF!*0.8</f>
        <v>#REF!</v>
      </c>
      <c r="AG650" s="2">
        <v>60</v>
      </c>
      <c r="AH650" s="8" t="e">
        <f>((AG650)*(H650/100))</f>
        <v>#DIV/0!</v>
      </c>
      <c r="AI650" s="7" t="e">
        <f>AG650/AH650</f>
        <v>#DIV/0!</v>
      </c>
      <c r="AO650" s="20" t="s">
        <v>1380</v>
      </c>
      <c r="AP650" s="127">
        <v>5.0000000000000001E-3</v>
      </c>
      <c r="AQ650" s="127">
        <v>3.0000000000000001E-3</v>
      </c>
      <c r="AR650" s="127" t="s">
        <v>121</v>
      </c>
      <c r="AS650" s="127">
        <v>8.9999999999999993E-3</v>
      </c>
      <c r="AT650" s="127" t="s">
        <v>121</v>
      </c>
      <c r="AU650" s="127">
        <v>1.2E-2</v>
      </c>
      <c r="AV650" s="127">
        <v>3.7280000000000002</v>
      </c>
      <c r="AW650" s="127">
        <v>7.8E-2</v>
      </c>
      <c r="AX650" s="127" t="s">
        <v>121</v>
      </c>
      <c r="AY650" s="127">
        <v>4.0000000000000001E-3</v>
      </c>
      <c r="AZ650" s="127">
        <v>1.403</v>
      </c>
      <c r="BA650" s="127">
        <v>2.8000000000000001E-2</v>
      </c>
      <c r="BB650" s="127">
        <v>15.128</v>
      </c>
      <c r="BC650" s="127">
        <v>0.36199999999999999</v>
      </c>
      <c r="BD650" s="127">
        <v>13.266</v>
      </c>
      <c r="BE650" s="127">
        <v>0.379</v>
      </c>
      <c r="BF650" s="127" t="s">
        <v>121</v>
      </c>
      <c r="BG650" s="127">
        <v>6.0000000000000001E-3</v>
      </c>
      <c r="BH650" s="127">
        <v>3.4279999999999999</v>
      </c>
      <c r="BI650" s="127">
        <v>0.438</v>
      </c>
      <c r="BJ650" s="127" t="s">
        <v>121</v>
      </c>
      <c r="BK650" s="127">
        <v>4.0000000000000001E-3</v>
      </c>
      <c r="BL650" s="127">
        <v>4.0000000000000001E-3</v>
      </c>
      <c r="BM650" s="127">
        <v>2E-3</v>
      </c>
      <c r="BN650" s="127">
        <v>0.14199999999999999</v>
      </c>
      <c r="BO650" s="127">
        <v>2.1000000000000001E-2</v>
      </c>
      <c r="BP650" s="127">
        <v>58.534999999999997</v>
      </c>
      <c r="BQ650" s="127">
        <v>0.40699999999999997</v>
      </c>
      <c r="BR650" s="127">
        <v>0.34499999999999997</v>
      </c>
      <c r="BS650" s="127">
        <v>8.0000000000000002E-3</v>
      </c>
      <c r="BT650" s="127">
        <v>0.82199999999999995</v>
      </c>
      <c r="BU650" s="127">
        <v>7.5999999999999998E-2</v>
      </c>
      <c r="BV650" s="127" t="s">
        <v>121</v>
      </c>
      <c r="BW650" s="127">
        <v>6.4000000000000001E-2</v>
      </c>
      <c r="BX650" s="127" t="s">
        <v>121</v>
      </c>
      <c r="BY650" s="127">
        <v>3.6999999999999998E-2</v>
      </c>
      <c r="BZ650" s="127" t="s">
        <v>121</v>
      </c>
      <c r="CA650" s="127">
        <v>5.3999999999999999E-2</v>
      </c>
      <c r="CB650" s="127" t="s">
        <v>121</v>
      </c>
      <c r="CC650" s="127">
        <v>4.2359999999999998</v>
      </c>
      <c r="CD650" s="127">
        <v>0.11600000000000001</v>
      </c>
      <c r="CE650" s="127">
        <v>1.4E-2</v>
      </c>
      <c r="CF650" s="127">
        <v>1.6E-2</v>
      </c>
      <c r="CG650" s="127">
        <v>1E-3</v>
      </c>
      <c r="CH650" s="127" t="s">
        <v>121</v>
      </c>
      <c r="CI650" s="127">
        <v>2E-3</v>
      </c>
      <c r="CJ650" s="127" t="s">
        <v>121</v>
      </c>
      <c r="CK650" s="127">
        <v>0.79500000000000004</v>
      </c>
      <c r="CL650" s="127" t="s">
        <v>121</v>
      </c>
      <c r="CM650" s="127">
        <v>2E-3</v>
      </c>
      <c r="CN650" s="127" t="s">
        <v>121</v>
      </c>
      <c r="CO650" s="127">
        <v>2E-3</v>
      </c>
      <c r="CP650" s="127">
        <v>0.81599999999999995</v>
      </c>
      <c r="CQ650" s="127">
        <v>3.5999999999999997E-2</v>
      </c>
      <c r="CR650" s="127" t="s">
        <v>121</v>
      </c>
      <c r="CS650" s="127">
        <v>2E-3</v>
      </c>
      <c r="CT650" s="127" t="s">
        <v>121</v>
      </c>
      <c r="CU650" s="127">
        <v>22.765999999999998</v>
      </c>
      <c r="CV650" s="127">
        <v>4.0000000000000001E-3</v>
      </c>
      <c r="CW650" s="127">
        <v>1E-3</v>
      </c>
      <c r="CX650" s="127">
        <v>0.106</v>
      </c>
      <c r="CY650" s="127">
        <v>1.4999999999999999E-2</v>
      </c>
      <c r="CZ650" s="127" t="s">
        <v>121</v>
      </c>
      <c r="DA650" s="127">
        <v>2E-3</v>
      </c>
      <c r="DB650" s="127">
        <v>0.01</v>
      </c>
      <c r="DC650" s="127">
        <v>6.0000000000000001E-3</v>
      </c>
      <c r="DD650" s="127" t="s">
        <v>121</v>
      </c>
      <c r="DE650" s="127">
        <v>2.3E-2</v>
      </c>
      <c r="DF650" s="127">
        <v>1.9710000000000001</v>
      </c>
      <c r="DG650" s="127">
        <v>4.9000000000000002E-2</v>
      </c>
      <c r="DH650" s="127">
        <v>8.7999999999999995E-2</v>
      </c>
      <c r="DI650" s="127">
        <v>2E-3</v>
      </c>
      <c r="DJ650" s="127" t="s">
        <v>121</v>
      </c>
      <c r="DK650" s="127">
        <v>2E-3</v>
      </c>
      <c r="DL650" s="61" t="str">
        <f t="shared" si="12"/>
        <v>Anlieferung 11-4</v>
      </c>
    </row>
    <row r="651" spans="1:132">
      <c r="A651" s="11">
        <v>44615</v>
      </c>
      <c r="B651" s="66" t="s">
        <v>271</v>
      </c>
      <c r="C651" s="25" t="s">
        <v>128</v>
      </c>
      <c r="H651" s="3" t="e">
        <f>((F651)/(E651/100))</f>
        <v>#DIV/0!</v>
      </c>
      <c r="I651" s="4" t="e">
        <f>E651/F651</f>
        <v>#DIV/0!</v>
      </c>
      <c r="J651" s="4" t="e">
        <f>100/G651</f>
        <v>#DIV/0!</v>
      </c>
      <c r="N651" s="37" t="e">
        <f>M651/(K651/100)</f>
        <v>#DIV/0!</v>
      </c>
      <c r="O651" s="37" t="e">
        <f>N651/J651</f>
        <v>#DIV/0!</v>
      </c>
      <c r="P651" s="5" t="e">
        <f>M651/(L651/100)</f>
        <v>#DIV/0!</v>
      </c>
      <c r="Q651" s="5" t="e">
        <f>P651*I651</f>
        <v>#DIV/0!</v>
      </c>
      <c r="U651" s="15" t="e">
        <f>100-(T651-R651)/S651*100</f>
        <v>#DIV/0!</v>
      </c>
      <c r="AB651" s="14" t="e">
        <f>((AE651-AC651)*(1000/AD651))*1000</f>
        <v>#DIV/0!</v>
      </c>
      <c r="AF651" s="7" t="e">
        <f>#REF!*0.8</f>
        <v>#REF!</v>
      </c>
      <c r="AH651" s="8" t="e">
        <f>((AG651)*(H651/100))</f>
        <v>#DIV/0!</v>
      </c>
      <c r="AI651" s="7" t="e">
        <f>AG651/AH651</f>
        <v>#DIV/0!</v>
      </c>
      <c r="AO651" s="68" t="s">
        <v>271</v>
      </c>
      <c r="AP651" s="127" t="s">
        <v>121</v>
      </c>
      <c r="AQ651" s="127">
        <v>3.0000000000000001E-3</v>
      </c>
      <c r="AR651" s="127">
        <v>4.1000000000000002E-2</v>
      </c>
      <c r="AS651" s="127">
        <v>0.01</v>
      </c>
      <c r="AT651" s="127">
        <v>0.63400000000000001</v>
      </c>
      <c r="AU651" s="127">
        <v>2.1000000000000001E-2</v>
      </c>
      <c r="AV651" s="127">
        <v>2.2269999999999999</v>
      </c>
      <c r="AW651" s="127">
        <v>5.2999999999999999E-2</v>
      </c>
      <c r="AX651" s="127" t="s">
        <v>121</v>
      </c>
      <c r="AY651" s="127">
        <v>6.0000000000000001E-3</v>
      </c>
      <c r="AZ651" s="127">
        <v>2.8279999999999998</v>
      </c>
      <c r="BA651" s="127">
        <v>3.7999999999999999E-2</v>
      </c>
      <c r="BB651" s="127">
        <v>27.082999999999998</v>
      </c>
      <c r="BC651" s="127">
        <v>0.41299999999999998</v>
      </c>
      <c r="BD651" s="127">
        <v>26.434000000000001</v>
      </c>
      <c r="BE651" s="127">
        <v>0.24</v>
      </c>
      <c r="BF651" s="127" t="s">
        <v>121</v>
      </c>
      <c r="BG651" s="127">
        <v>1.7000000000000001E-2</v>
      </c>
      <c r="BH651" s="127">
        <v>1.502</v>
      </c>
      <c r="BI651" s="127">
        <v>0.437</v>
      </c>
      <c r="BJ651" s="127">
        <v>8.9999999999999993E-3</v>
      </c>
      <c r="BK651" s="127">
        <v>2E-3</v>
      </c>
      <c r="BL651" s="127" t="s">
        <v>121</v>
      </c>
      <c r="BM651" s="127">
        <v>5.0000000000000001E-3</v>
      </c>
      <c r="BN651" s="127">
        <v>0.42399999999999999</v>
      </c>
      <c r="BO651" s="127">
        <v>2.9000000000000001E-2</v>
      </c>
      <c r="BP651" s="127">
        <v>32.064</v>
      </c>
      <c r="BQ651" s="127">
        <v>0.82099999999999995</v>
      </c>
      <c r="BR651" s="127">
        <v>3.0000000000000001E-3</v>
      </c>
      <c r="BS651" s="127">
        <v>1E-3</v>
      </c>
      <c r="BT651" s="127">
        <v>0.35099999999999998</v>
      </c>
      <c r="BU651" s="127">
        <v>7.3999999999999996E-2</v>
      </c>
      <c r="BV651" s="127">
        <v>5.2999999999999999E-2</v>
      </c>
      <c r="BW651" s="127">
        <v>4.0000000000000001E-3</v>
      </c>
      <c r="BX651" s="127" t="s">
        <v>121</v>
      </c>
      <c r="BY651" s="127">
        <v>3.5000000000000003E-2</v>
      </c>
      <c r="BZ651" s="127" t="s">
        <v>121</v>
      </c>
      <c r="CA651" s="127">
        <v>7.3999999999999996E-2</v>
      </c>
      <c r="CB651" s="127" t="s">
        <v>121</v>
      </c>
      <c r="CC651" s="127">
        <v>5.3650000000000002</v>
      </c>
      <c r="CD651" s="127">
        <v>0.22600000000000001</v>
      </c>
      <c r="CE651" s="127">
        <v>2.1000000000000001E-2</v>
      </c>
      <c r="CF651" s="127">
        <v>0.318</v>
      </c>
      <c r="CG651" s="127">
        <v>7.0000000000000001E-3</v>
      </c>
      <c r="CH651" s="127" t="s">
        <v>121</v>
      </c>
      <c r="CI651" s="127">
        <v>2E-3</v>
      </c>
      <c r="CJ651" s="127">
        <v>0.126</v>
      </c>
      <c r="CK651" s="127">
        <v>0.02</v>
      </c>
      <c r="CL651" s="127" t="s">
        <v>121</v>
      </c>
      <c r="CM651" s="127">
        <v>2E-3</v>
      </c>
      <c r="CN651" s="127" t="s">
        <v>121</v>
      </c>
      <c r="CO651" s="127">
        <v>2E-3</v>
      </c>
      <c r="CP651" s="127">
        <v>0.78300000000000003</v>
      </c>
      <c r="CQ651" s="127">
        <v>1.2999999999999999E-2</v>
      </c>
      <c r="CR651" s="127" t="s">
        <v>121</v>
      </c>
      <c r="CS651" s="127">
        <v>2E-3</v>
      </c>
      <c r="CT651" s="127">
        <v>1.2190000000000001</v>
      </c>
      <c r="CU651" s="127">
        <v>6.7000000000000004E-2</v>
      </c>
      <c r="CV651" s="127">
        <v>1.2999999999999999E-2</v>
      </c>
      <c r="CW651" s="127">
        <v>1E-3</v>
      </c>
      <c r="CX651" s="127">
        <v>0.105</v>
      </c>
      <c r="CY651" s="127">
        <v>2.3E-2</v>
      </c>
      <c r="CZ651" s="127" t="s">
        <v>121</v>
      </c>
      <c r="DA651" s="127">
        <v>2E-3</v>
      </c>
      <c r="DB651" s="127" t="s">
        <v>121</v>
      </c>
      <c r="DC651" s="127">
        <v>2.4E-2</v>
      </c>
      <c r="DD651" s="127" t="s">
        <v>121</v>
      </c>
      <c r="DE651" s="127">
        <v>5.8999999999999997E-2</v>
      </c>
      <c r="DF651" s="127">
        <v>3.5329999999999999</v>
      </c>
      <c r="DG651" s="127">
        <v>6.0999999999999999E-2</v>
      </c>
      <c r="DH651" s="127">
        <v>3.0000000000000001E-3</v>
      </c>
      <c r="DI651" s="127">
        <v>1E-3</v>
      </c>
      <c r="DJ651" s="127" t="s">
        <v>121</v>
      </c>
      <c r="DK651" s="127">
        <v>2E-3</v>
      </c>
      <c r="DL651" s="61" t="str">
        <f t="shared" si="12"/>
        <v>Anlieferung 11-5</v>
      </c>
    </row>
    <row r="652" spans="1:132">
      <c r="A652" s="11">
        <v>44615</v>
      </c>
      <c r="B652" s="66" t="s">
        <v>272</v>
      </c>
      <c r="C652" s="25" t="s">
        <v>128</v>
      </c>
      <c r="H652" s="3" t="e">
        <f>((F652)/(E652/100))</f>
        <v>#DIV/0!</v>
      </c>
      <c r="I652" s="4" t="e">
        <f>E652/F652</f>
        <v>#DIV/0!</v>
      </c>
      <c r="J652" s="4" t="e">
        <f>100/G652</f>
        <v>#DIV/0!</v>
      </c>
      <c r="N652" s="37" t="e">
        <f>M652/(K652/100)</f>
        <v>#DIV/0!</v>
      </c>
      <c r="O652" s="37" t="e">
        <f>N652/J652</f>
        <v>#DIV/0!</v>
      </c>
      <c r="P652" s="5" t="e">
        <f>M652/(L652/100)</f>
        <v>#DIV/0!</v>
      </c>
      <c r="Q652" s="5" t="e">
        <f>P652*I652</f>
        <v>#DIV/0!</v>
      </c>
      <c r="U652" s="15" t="e">
        <f>100-(T652-R652)/S652*100</f>
        <v>#DIV/0!</v>
      </c>
      <c r="AB652" s="14" t="e">
        <f>((AE652-AC652)*(1000/AD652))*1000</f>
        <v>#DIV/0!</v>
      </c>
      <c r="AF652" s="7" t="e">
        <f>#REF!*0.8</f>
        <v>#REF!</v>
      </c>
      <c r="AH652" s="8" t="e">
        <f>((AG652)*(H652/100))</f>
        <v>#DIV/0!</v>
      </c>
      <c r="AI652" s="7" t="e">
        <f>AG652/AH652</f>
        <v>#DIV/0!</v>
      </c>
      <c r="AO652" s="68" t="s">
        <v>272</v>
      </c>
      <c r="AP652" s="127">
        <v>3.0000000000000001E-3</v>
      </c>
      <c r="AQ652" s="127">
        <v>2E-3</v>
      </c>
      <c r="AR652" s="127" t="s">
        <v>121</v>
      </c>
      <c r="AS652" s="127">
        <v>1.0999999999999999E-2</v>
      </c>
      <c r="AT652" s="127">
        <v>0.128</v>
      </c>
      <c r="AU652" s="127">
        <v>8.9999999999999993E-3</v>
      </c>
      <c r="AV652" s="127">
        <v>7.9939999999999998</v>
      </c>
      <c r="AW652" s="127">
        <v>0.23100000000000001</v>
      </c>
      <c r="AX652" s="127">
        <v>8.0000000000000002E-3</v>
      </c>
      <c r="AY652" s="127">
        <v>4.0000000000000001E-3</v>
      </c>
      <c r="AZ652" s="127">
        <v>0.88300000000000001</v>
      </c>
      <c r="BA652" s="127">
        <v>2.1999999999999999E-2</v>
      </c>
      <c r="BB652" s="127">
        <v>1.4330000000000001</v>
      </c>
      <c r="BC652" s="127">
        <v>3.6999999999999998E-2</v>
      </c>
      <c r="BD652" s="127">
        <v>4.7320000000000002</v>
      </c>
      <c r="BE652" s="127">
        <v>0.13300000000000001</v>
      </c>
      <c r="BF652" s="127" t="s">
        <v>121</v>
      </c>
      <c r="BG652" s="127">
        <v>8.9999999999999993E-3</v>
      </c>
      <c r="BH652" s="127">
        <v>1.337</v>
      </c>
      <c r="BI652" s="127">
        <v>0.433</v>
      </c>
      <c r="BJ652" s="127" t="s">
        <v>121</v>
      </c>
      <c r="BK652" s="127">
        <v>3.0000000000000001E-3</v>
      </c>
      <c r="BL652" s="127" t="s">
        <v>121</v>
      </c>
      <c r="BM652" s="127">
        <v>6.0000000000000001E-3</v>
      </c>
      <c r="BN652" s="127">
        <v>4.0599999999999996</v>
      </c>
      <c r="BO652" s="127">
        <v>0.23499999999999999</v>
      </c>
      <c r="BP652" s="127">
        <v>64.501000000000005</v>
      </c>
      <c r="BQ652" s="127">
        <v>0.46700000000000003</v>
      </c>
      <c r="BR652" s="127">
        <v>0.121</v>
      </c>
      <c r="BS652" s="127">
        <v>4.0000000000000001E-3</v>
      </c>
      <c r="BT652" s="127">
        <v>2.54</v>
      </c>
      <c r="BU652" s="127">
        <v>0.16300000000000001</v>
      </c>
      <c r="BV652" s="127" t="s">
        <v>121</v>
      </c>
      <c r="BW652" s="127">
        <v>0.104</v>
      </c>
      <c r="BX652" s="127" t="s">
        <v>121</v>
      </c>
      <c r="BY652" s="127">
        <v>0.02</v>
      </c>
      <c r="BZ652" s="127">
        <v>0.39900000000000002</v>
      </c>
      <c r="CA652" s="127">
        <v>4.3999999999999997E-2</v>
      </c>
      <c r="CB652" s="127" t="s">
        <v>121</v>
      </c>
      <c r="CC652" s="127">
        <v>6.8360000000000003</v>
      </c>
      <c r="CD652" s="127">
        <v>8.4000000000000005E-2</v>
      </c>
      <c r="CE652" s="127">
        <v>1.6E-2</v>
      </c>
      <c r="CF652" s="127">
        <v>0.19600000000000001</v>
      </c>
      <c r="CG652" s="127">
        <v>5.0000000000000001E-3</v>
      </c>
      <c r="CH652" s="127">
        <v>2E-3</v>
      </c>
      <c r="CI652" s="127">
        <v>1E-3</v>
      </c>
      <c r="CJ652" s="127" t="s">
        <v>121</v>
      </c>
      <c r="CK652" s="127">
        <v>1.25</v>
      </c>
      <c r="CL652" s="127" t="s">
        <v>121</v>
      </c>
      <c r="CM652" s="127">
        <v>2E-3</v>
      </c>
      <c r="CN652" s="127">
        <v>2E-3</v>
      </c>
      <c r="CO652" s="127">
        <v>1E-3</v>
      </c>
      <c r="CP652" s="127">
        <v>0.91100000000000003</v>
      </c>
      <c r="CQ652" s="127">
        <v>7.3999999999999996E-2</v>
      </c>
      <c r="CR652" s="127" t="s">
        <v>121</v>
      </c>
      <c r="CS652" s="127">
        <v>2E-3</v>
      </c>
      <c r="CT652" s="127" t="s">
        <v>121</v>
      </c>
      <c r="CU652" s="127">
        <v>33.168999999999997</v>
      </c>
      <c r="CV652" s="127">
        <v>6.6000000000000003E-2</v>
      </c>
      <c r="CW652" s="127">
        <v>2E-3</v>
      </c>
      <c r="CX652" s="127">
        <v>0.82599999999999996</v>
      </c>
      <c r="CY652" s="127">
        <v>4.5999999999999999E-2</v>
      </c>
      <c r="CZ652" s="127" t="s">
        <v>121</v>
      </c>
      <c r="DA652" s="127">
        <v>2E-3</v>
      </c>
      <c r="DB652" s="127" t="s">
        <v>121</v>
      </c>
      <c r="DC652" s="127">
        <v>2.4E-2</v>
      </c>
      <c r="DD652" s="127" t="s">
        <v>121</v>
      </c>
      <c r="DE652" s="127">
        <v>6.0999999999999999E-2</v>
      </c>
      <c r="DF652" s="127">
        <v>7.7359999999999998</v>
      </c>
      <c r="DG652" s="127">
        <v>0.17299999999999999</v>
      </c>
      <c r="DH652" s="127">
        <v>2.0369999999999999</v>
      </c>
      <c r="DI652" s="127">
        <v>3.3000000000000002E-2</v>
      </c>
      <c r="DJ652" s="127" t="s">
        <v>121</v>
      </c>
      <c r="DK652" s="127">
        <v>2E-3</v>
      </c>
      <c r="DL652" s="61" t="str">
        <f t="shared" ref="DL652:DL695" si="13">AO656</f>
        <v>Anlieferung 11-6</v>
      </c>
    </row>
    <row r="653" spans="1:132">
      <c r="A653" s="11">
        <v>44615</v>
      </c>
      <c r="B653" s="66" t="s">
        <v>273</v>
      </c>
      <c r="C653" s="25" t="s">
        <v>128</v>
      </c>
      <c r="H653" s="3" t="e">
        <f>((F653)/(E653/100))</f>
        <v>#DIV/0!</v>
      </c>
      <c r="I653" s="4" t="e">
        <f>E653/F653</f>
        <v>#DIV/0!</v>
      </c>
      <c r="J653" s="4" t="e">
        <f>100/G653</f>
        <v>#DIV/0!</v>
      </c>
      <c r="N653" s="37" t="e">
        <f>M653/(K653/100)</f>
        <v>#DIV/0!</v>
      </c>
      <c r="O653" s="37" t="e">
        <f>N653/J653</f>
        <v>#DIV/0!</v>
      </c>
      <c r="P653" s="5" t="e">
        <f>M653/(L653/100)</f>
        <v>#DIV/0!</v>
      </c>
      <c r="Q653" s="5" t="e">
        <f>P653*I653</f>
        <v>#DIV/0!</v>
      </c>
      <c r="U653" s="15" t="e">
        <f>100-(T653-R653)/S653*100</f>
        <v>#DIV/0!</v>
      </c>
      <c r="AB653" s="14" t="e">
        <f>((AE653-AC653)*(1000/AD653))*1000</f>
        <v>#DIV/0!</v>
      </c>
      <c r="AF653" s="7" t="e">
        <f>#REF!*0.8</f>
        <v>#REF!</v>
      </c>
      <c r="AH653" s="8" t="e">
        <f>((AG653)*(H653/100))</f>
        <v>#DIV/0!</v>
      </c>
      <c r="AI653" s="7" t="e">
        <f>AG653/AH653</f>
        <v>#DIV/0!</v>
      </c>
      <c r="AO653" s="68" t="s">
        <v>273</v>
      </c>
      <c r="AP653" s="127">
        <v>6.0000000000000001E-3</v>
      </c>
      <c r="AQ653" s="127">
        <v>2E-3</v>
      </c>
      <c r="AR653" s="127" t="s">
        <v>121</v>
      </c>
      <c r="AS653" s="127">
        <v>0.01</v>
      </c>
      <c r="AT653" s="127">
        <v>2.867</v>
      </c>
      <c r="AU653" s="127">
        <v>5.5E-2</v>
      </c>
      <c r="AV653" s="127">
        <v>1.9830000000000001</v>
      </c>
      <c r="AW653" s="127">
        <v>3.9E-2</v>
      </c>
      <c r="AX653" s="127" t="s">
        <v>121</v>
      </c>
      <c r="AY653" s="127">
        <v>4.0000000000000001E-3</v>
      </c>
      <c r="AZ653" s="127">
        <v>0.89700000000000002</v>
      </c>
      <c r="BA653" s="127">
        <v>1.4E-2</v>
      </c>
      <c r="BB653" s="127">
        <v>14.51</v>
      </c>
      <c r="BC653" s="127">
        <v>0.182</v>
      </c>
      <c r="BD653" s="127">
        <v>17.568999999999999</v>
      </c>
      <c r="BE653" s="127">
        <v>0.151</v>
      </c>
      <c r="BF653" s="127" t="s">
        <v>121</v>
      </c>
      <c r="BG653" s="127">
        <v>0.01</v>
      </c>
      <c r="BH653" s="127">
        <v>2.7320000000000002</v>
      </c>
      <c r="BI653" s="127">
        <v>0.39400000000000002</v>
      </c>
      <c r="BJ653" s="127">
        <v>0.01</v>
      </c>
      <c r="BK653" s="127">
        <v>2E-3</v>
      </c>
      <c r="BL653" s="127">
        <v>4.0000000000000001E-3</v>
      </c>
      <c r="BM653" s="127">
        <v>2E-3</v>
      </c>
      <c r="BN653" s="127">
        <v>0.36199999999999999</v>
      </c>
      <c r="BO653" s="127">
        <v>2.5999999999999999E-2</v>
      </c>
      <c r="BP653" s="127">
        <v>47.378</v>
      </c>
      <c r="BQ653" s="127">
        <v>0.54</v>
      </c>
      <c r="BR653" s="127">
        <v>3.5000000000000003E-2</v>
      </c>
      <c r="BS653" s="127">
        <v>2E-3</v>
      </c>
      <c r="BT653" s="127">
        <v>0.72799999999999998</v>
      </c>
      <c r="BU653" s="127">
        <v>9.1999999999999998E-2</v>
      </c>
      <c r="BV653" s="127">
        <v>5.7000000000000002E-2</v>
      </c>
      <c r="BW653" s="127">
        <v>4.0000000000000001E-3</v>
      </c>
      <c r="BX653" s="127" t="s">
        <v>121</v>
      </c>
      <c r="BY653" s="127">
        <v>2.7E-2</v>
      </c>
      <c r="BZ653" s="127">
        <v>0.41599999999999998</v>
      </c>
      <c r="CA653" s="127">
        <v>4.3999999999999997E-2</v>
      </c>
      <c r="CB653" s="127" t="s">
        <v>121</v>
      </c>
      <c r="CC653" s="127">
        <v>4.181</v>
      </c>
      <c r="CD653" s="127">
        <v>0.11</v>
      </c>
      <c r="CE653" s="127">
        <v>1.2999999999999999E-2</v>
      </c>
      <c r="CF653" s="127">
        <v>8.0000000000000002E-3</v>
      </c>
      <c r="CG653" s="127">
        <v>1E-3</v>
      </c>
      <c r="CH653" s="127" t="s">
        <v>121</v>
      </c>
      <c r="CI653" s="127">
        <v>2E-3</v>
      </c>
      <c r="CJ653" s="127">
        <v>0.14699999999999999</v>
      </c>
      <c r="CK653" s="127">
        <v>2.1000000000000001E-2</v>
      </c>
      <c r="CL653" s="127" t="s">
        <v>121</v>
      </c>
      <c r="CM653" s="127">
        <v>2E-3</v>
      </c>
      <c r="CN653" s="127" t="s">
        <v>121</v>
      </c>
      <c r="CO653" s="127">
        <v>2E-3</v>
      </c>
      <c r="CP653" s="127">
        <v>1.3180000000000001</v>
      </c>
      <c r="CQ653" s="127">
        <v>1.6E-2</v>
      </c>
      <c r="CR653" s="127" t="s">
        <v>121</v>
      </c>
      <c r="CS653" s="127">
        <v>2E-3</v>
      </c>
      <c r="CT653" s="127">
        <v>2.778</v>
      </c>
      <c r="CU653" s="127">
        <v>8.5999999999999993E-2</v>
      </c>
      <c r="CV653" s="127">
        <v>7.0000000000000001E-3</v>
      </c>
      <c r="CW653" s="127">
        <v>1E-3</v>
      </c>
      <c r="CX653" s="127">
        <v>0.99</v>
      </c>
      <c r="CY653" s="127">
        <v>2.8000000000000001E-2</v>
      </c>
      <c r="CZ653" s="127" t="s">
        <v>121</v>
      </c>
      <c r="DA653" s="127">
        <v>2E-3</v>
      </c>
      <c r="DB653" s="127" t="s">
        <v>121</v>
      </c>
      <c r="DC653" s="127">
        <v>1.4E-2</v>
      </c>
      <c r="DD653" s="127" t="s">
        <v>121</v>
      </c>
      <c r="DE653" s="127">
        <v>4.2999999999999997E-2</v>
      </c>
      <c r="DF653" s="127">
        <v>5.0279999999999996</v>
      </c>
      <c r="DG653" s="127">
        <v>6.7000000000000004E-2</v>
      </c>
      <c r="DH653" s="127">
        <v>3.9E-2</v>
      </c>
      <c r="DI653" s="127">
        <v>1E-3</v>
      </c>
      <c r="DJ653" s="127" t="s">
        <v>121</v>
      </c>
      <c r="DK653" s="127">
        <v>2E-3</v>
      </c>
      <c r="DL653" s="61" t="str">
        <f t="shared" si="13"/>
        <v>Anlieferung 11-7</v>
      </c>
    </row>
    <row r="654" spans="1:132">
      <c r="A654" s="11">
        <v>44615</v>
      </c>
      <c r="B654" s="66" t="s">
        <v>274</v>
      </c>
      <c r="C654" s="25" t="s">
        <v>128</v>
      </c>
      <c r="H654" s="3" t="e">
        <f>((F654)/(E654/100))</f>
        <v>#DIV/0!</v>
      </c>
      <c r="I654" s="4" t="e">
        <f>E654/F654</f>
        <v>#DIV/0!</v>
      </c>
      <c r="J654" s="4" t="e">
        <f>100/G654</f>
        <v>#DIV/0!</v>
      </c>
      <c r="N654" s="37" t="e">
        <f>M654/(K654/100)</f>
        <v>#DIV/0!</v>
      </c>
      <c r="O654" s="37" t="e">
        <f>N654/J654</f>
        <v>#DIV/0!</v>
      </c>
      <c r="P654" s="5" t="e">
        <f>M654/(L654/100)</f>
        <v>#DIV/0!</v>
      </c>
      <c r="Q654" s="5" t="e">
        <f>P654*I654</f>
        <v>#DIV/0!</v>
      </c>
      <c r="U654" s="15" t="e">
        <f>100-(T654-R654)/S654*100</f>
        <v>#DIV/0!</v>
      </c>
      <c r="AB654" s="14" t="e">
        <f>((AE654-AC654)*(1000/AD654))*1000</f>
        <v>#DIV/0!</v>
      </c>
      <c r="AF654" s="7" t="e">
        <f>#REF!*0.8</f>
        <v>#REF!</v>
      </c>
      <c r="AH654" s="8" t="e">
        <f>((AG654)*(H654/100))</f>
        <v>#DIV/0!</v>
      </c>
      <c r="AI654" s="7" t="e">
        <f>AG654/AH654</f>
        <v>#DIV/0!</v>
      </c>
      <c r="AO654" s="68" t="s">
        <v>274</v>
      </c>
      <c r="AP654" s="127">
        <v>1.2999999999999999E-2</v>
      </c>
      <c r="AQ654" s="127">
        <v>4.0000000000000001E-3</v>
      </c>
      <c r="AR654" s="127" t="s">
        <v>121</v>
      </c>
      <c r="AS654" s="127">
        <v>0.01</v>
      </c>
      <c r="AT654" s="127" t="s">
        <v>121</v>
      </c>
      <c r="AU654" s="127">
        <v>7.0000000000000001E-3</v>
      </c>
      <c r="AV654" s="127">
        <v>5.9249999999999998</v>
      </c>
      <c r="AW654" s="127">
        <v>8.7999999999999995E-2</v>
      </c>
      <c r="AX654" s="127">
        <v>1.4E-2</v>
      </c>
      <c r="AY654" s="127">
        <v>3.0000000000000001E-3</v>
      </c>
      <c r="AZ654" s="127">
        <v>1.4239999999999999</v>
      </c>
      <c r="BA654" s="127">
        <v>1.7000000000000001E-2</v>
      </c>
      <c r="BB654" s="127">
        <v>0.39600000000000002</v>
      </c>
      <c r="BC654" s="127">
        <v>0.01</v>
      </c>
      <c r="BD654" s="127">
        <v>14.38</v>
      </c>
      <c r="BE654" s="127">
        <v>0.13</v>
      </c>
      <c r="BF654" s="127" t="s">
        <v>121</v>
      </c>
      <c r="BG654" s="127">
        <v>6.0000000000000001E-3</v>
      </c>
      <c r="BH654" s="127">
        <v>0.66600000000000004</v>
      </c>
      <c r="BI654" s="127">
        <v>0.19500000000000001</v>
      </c>
      <c r="BJ654" s="127">
        <v>8.9999999999999993E-3</v>
      </c>
      <c r="BK654" s="127">
        <v>3.0000000000000001E-3</v>
      </c>
      <c r="BL654" s="127" t="s">
        <v>121</v>
      </c>
      <c r="BM654" s="127">
        <v>4.0000000000000001E-3</v>
      </c>
      <c r="BN654" s="127">
        <v>1.3140000000000001</v>
      </c>
      <c r="BO654" s="127">
        <v>3.7999999999999999E-2</v>
      </c>
      <c r="BP654" s="127">
        <v>66.754000000000005</v>
      </c>
      <c r="BQ654" s="127">
        <v>0.32</v>
      </c>
      <c r="BR654" s="127">
        <v>0.84599999999999997</v>
      </c>
      <c r="BS654" s="127">
        <v>1.2999999999999999E-2</v>
      </c>
      <c r="BT654" s="127">
        <v>0.42599999999999999</v>
      </c>
      <c r="BU654" s="127">
        <v>0.06</v>
      </c>
      <c r="BV654" s="127">
        <v>3.4000000000000002E-2</v>
      </c>
      <c r="BW654" s="127">
        <v>3.0000000000000001E-3</v>
      </c>
      <c r="BX654" s="127" t="s">
        <v>121</v>
      </c>
      <c r="BY654" s="127">
        <v>2.5999999999999999E-2</v>
      </c>
      <c r="BZ654" s="127">
        <v>8.8999999999999996E-2</v>
      </c>
      <c r="CA654" s="127">
        <v>3.4000000000000002E-2</v>
      </c>
      <c r="CB654" s="127" t="s">
        <v>121</v>
      </c>
      <c r="CC654" s="127">
        <v>3.78</v>
      </c>
      <c r="CD654" s="127">
        <v>0.16400000000000001</v>
      </c>
      <c r="CE654" s="127">
        <v>1.6E-2</v>
      </c>
      <c r="CF654" s="127" t="s">
        <v>121</v>
      </c>
      <c r="CG654" s="127">
        <v>2E-3</v>
      </c>
      <c r="CH654" s="127" t="s">
        <v>121</v>
      </c>
      <c r="CI654" s="127">
        <v>2E-3</v>
      </c>
      <c r="CJ654" s="127">
        <v>8.2000000000000003E-2</v>
      </c>
      <c r="CK654" s="127">
        <v>1.4999999999999999E-2</v>
      </c>
      <c r="CL654" s="127" t="s">
        <v>121</v>
      </c>
      <c r="CM654" s="127">
        <v>2E-3</v>
      </c>
      <c r="CN654" s="127">
        <v>6.0000000000000001E-3</v>
      </c>
      <c r="CO654" s="127">
        <v>1E-3</v>
      </c>
      <c r="CP654" s="127">
        <v>0.59399999999999997</v>
      </c>
      <c r="CQ654" s="127">
        <v>0.01</v>
      </c>
      <c r="CR654" s="127" t="s">
        <v>121</v>
      </c>
      <c r="CS654" s="127">
        <v>3.0000000000000001E-3</v>
      </c>
      <c r="CT654" s="127">
        <v>1.0980000000000001</v>
      </c>
      <c r="CU654" s="127">
        <v>5.1999999999999998E-2</v>
      </c>
      <c r="CV654" s="127">
        <v>3.4000000000000002E-2</v>
      </c>
      <c r="CW654" s="127">
        <v>1E-3</v>
      </c>
      <c r="CX654" s="127">
        <v>0.09</v>
      </c>
      <c r="CY654" s="127">
        <v>2.5999999999999999E-2</v>
      </c>
      <c r="CZ654" s="127" t="s">
        <v>121</v>
      </c>
      <c r="DA654" s="127">
        <v>2E-3</v>
      </c>
      <c r="DB654" s="127" t="s">
        <v>121</v>
      </c>
      <c r="DC654" s="127">
        <v>2.5999999999999999E-2</v>
      </c>
      <c r="DD654" s="127" t="s">
        <v>121</v>
      </c>
      <c r="DE654" s="127">
        <v>4.4999999999999998E-2</v>
      </c>
      <c r="DF654" s="127">
        <v>5.6210000000000004</v>
      </c>
      <c r="DG654" s="127">
        <v>6.5000000000000002E-2</v>
      </c>
      <c r="DH654" s="127">
        <v>0.02</v>
      </c>
      <c r="DI654" s="127">
        <v>1E-3</v>
      </c>
      <c r="DJ654" s="127" t="s">
        <v>121</v>
      </c>
      <c r="DK654" s="127">
        <v>2E-3</v>
      </c>
      <c r="DL654" s="61" t="str">
        <f t="shared" si="13"/>
        <v>Anlieferung 11-8</v>
      </c>
    </row>
    <row r="655" spans="1:132">
      <c r="A655" s="11">
        <v>44615</v>
      </c>
      <c r="B655" s="66" t="s">
        <v>275</v>
      </c>
      <c r="C655" s="25" t="s">
        <v>128</v>
      </c>
      <c r="H655" s="3" t="e">
        <f>((F655)/(E655/100))</f>
        <v>#DIV/0!</v>
      </c>
      <c r="I655" s="4" t="e">
        <f>E655/F655</f>
        <v>#DIV/0!</v>
      </c>
      <c r="J655" s="4" t="e">
        <f>100/G655</f>
        <v>#DIV/0!</v>
      </c>
      <c r="N655" s="37" t="e">
        <f>M655/(K655/100)</f>
        <v>#DIV/0!</v>
      </c>
      <c r="O655" s="37" t="e">
        <f>N655/J655</f>
        <v>#DIV/0!</v>
      </c>
      <c r="P655" s="5" t="e">
        <f>M655/(L655/100)</f>
        <v>#DIV/0!</v>
      </c>
      <c r="Q655" s="5" t="e">
        <f>P655*I655</f>
        <v>#DIV/0!</v>
      </c>
      <c r="U655" s="15" t="e">
        <f>100-(T655-R655)/S655*100</f>
        <v>#DIV/0!</v>
      </c>
      <c r="AB655" s="14" t="e">
        <f>((AE655-AC655)*(1000/AD655))*1000</f>
        <v>#DIV/0!</v>
      </c>
      <c r="AF655" s="7" t="e">
        <f>#REF!*0.8</f>
        <v>#REF!</v>
      </c>
      <c r="AH655" s="8" t="e">
        <f>((AG655)*(H655/100))</f>
        <v>#DIV/0!</v>
      </c>
      <c r="AI655" s="7" t="e">
        <f>AG655/AH655</f>
        <v>#DIV/0!</v>
      </c>
      <c r="AO655" s="68" t="s">
        <v>275</v>
      </c>
      <c r="DL655" s="61">
        <f t="shared" si="13"/>
        <v>0</v>
      </c>
    </row>
    <row r="656" spans="1:132">
      <c r="A656" s="11">
        <v>44615</v>
      </c>
      <c r="B656" s="66" t="s">
        <v>276</v>
      </c>
      <c r="C656" s="25" t="s">
        <v>128</v>
      </c>
      <c r="H656" s="3" t="e">
        <f>((F656)/(E656/100))</f>
        <v>#DIV/0!</v>
      </c>
      <c r="I656" s="4" t="e">
        <f>E656/F656</f>
        <v>#DIV/0!</v>
      </c>
      <c r="J656" s="4" t="e">
        <f>100/G656</f>
        <v>#DIV/0!</v>
      </c>
      <c r="N656" s="37" t="e">
        <f>M656/(K656/100)</f>
        <v>#DIV/0!</v>
      </c>
      <c r="O656" s="37" t="e">
        <f>N656/J656</f>
        <v>#DIV/0!</v>
      </c>
      <c r="P656" s="5" t="e">
        <f>M656/(L656/100)</f>
        <v>#DIV/0!</v>
      </c>
      <c r="Q656" s="5" t="e">
        <f>P656*I656</f>
        <v>#DIV/0!</v>
      </c>
      <c r="U656" s="15" t="e">
        <f>100-(T656-R656)/S656*100</f>
        <v>#DIV/0!</v>
      </c>
      <c r="AB656" s="14" t="e">
        <f>((AE656-AC656)*(1000/AD656))*1000</f>
        <v>#DIV/0!</v>
      </c>
      <c r="AF656" s="7" t="e">
        <f>#REF!*0.8</f>
        <v>#REF!</v>
      </c>
      <c r="AH656" s="8" t="e">
        <f>((AG656)*(H656/100))</f>
        <v>#DIV/0!</v>
      </c>
      <c r="AI656" s="7" t="e">
        <f>AG656/AH656</f>
        <v>#DIV/0!</v>
      </c>
      <c r="AO656" s="68" t="s">
        <v>276</v>
      </c>
      <c r="AP656" s="124">
        <v>0.14199999999999999</v>
      </c>
      <c r="AQ656" s="124">
        <v>3.0000000000000001E-3</v>
      </c>
      <c r="AR656" s="124">
        <v>2.8000000000000001E-2</v>
      </c>
      <c r="AS656" s="124">
        <v>3.0000000000000001E-3</v>
      </c>
      <c r="AT656" s="124">
        <v>1.4E-2</v>
      </c>
      <c r="AU656" s="124">
        <v>2E-3</v>
      </c>
      <c r="AV656" s="124">
        <v>2.8000000000000001E-2</v>
      </c>
      <c r="AW656" s="124">
        <v>2E-3</v>
      </c>
      <c r="AX656" s="124">
        <v>4.0000000000000001E-3</v>
      </c>
      <c r="AY656" s="124">
        <v>1E-3</v>
      </c>
      <c r="AZ656" s="124">
        <v>3.3000000000000002E-2</v>
      </c>
      <c r="BA656" s="124">
        <v>3.0000000000000001E-3</v>
      </c>
      <c r="BB656" s="124">
        <v>0.23499999999999999</v>
      </c>
      <c r="BC656" s="124">
        <v>5.0000000000000001E-3</v>
      </c>
      <c r="BD656" s="124">
        <v>7.8440000000000003</v>
      </c>
      <c r="BE656" s="124">
        <v>6.0999999999999999E-2</v>
      </c>
      <c r="BF656" s="124" t="s">
        <v>121</v>
      </c>
      <c r="BG656" s="124">
        <v>8.0000000000000002E-3</v>
      </c>
      <c r="BH656" s="124">
        <v>3.278</v>
      </c>
      <c r="BI656" s="124">
        <v>1.155</v>
      </c>
      <c r="BJ656" s="124" t="s">
        <v>121</v>
      </c>
      <c r="BK656" s="124">
        <v>4.0000000000000001E-3</v>
      </c>
      <c r="BL656" s="124" t="s">
        <v>121</v>
      </c>
      <c r="BM656" s="124">
        <v>2E-3</v>
      </c>
      <c r="BN656" s="124">
        <v>1.286</v>
      </c>
      <c r="BO656" s="124">
        <v>2.4E-2</v>
      </c>
      <c r="BP656" s="124">
        <v>56.447000000000003</v>
      </c>
      <c r="BQ656" s="124">
        <v>0.19700000000000001</v>
      </c>
      <c r="BR656" s="124" t="s">
        <v>121</v>
      </c>
      <c r="BS656" s="124">
        <v>2E-3</v>
      </c>
      <c r="BT656" s="124">
        <v>16.507999999999999</v>
      </c>
      <c r="BU656" s="124">
        <v>0.17499999999999999</v>
      </c>
      <c r="BV656" s="124">
        <v>1.2410000000000001</v>
      </c>
      <c r="BW656" s="124">
        <v>2.7E-2</v>
      </c>
      <c r="BX656" s="124" t="s">
        <v>121</v>
      </c>
      <c r="BY656" s="124">
        <v>1.4E-2</v>
      </c>
      <c r="BZ656" s="124">
        <v>0.46100000000000002</v>
      </c>
      <c r="CA656" s="124">
        <v>0.03</v>
      </c>
      <c r="CB656" s="124" t="s">
        <v>121</v>
      </c>
      <c r="CC656" s="124">
        <v>13.188000000000001</v>
      </c>
      <c r="CD656" s="124">
        <v>0.45</v>
      </c>
      <c r="CE656" s="124">
        <v>1.2E-2</v>
      </c>
      <c r="CF656" s="124">
        <v>2E-3</v>
      </c>
      <c r="CG656" s="124">
        <v>1E-3</v>
      </c>
      <c r="CH656" s="124">
        <v>2E-3</v>
      </c>
      <c r="CI656" s="124">
        <v>1E-3</v>
      </c>
      <c r="CJ656" s="124">
        <v>1.089</v>
      </c>
      <c r="CK656" s="124">
        <v>9.2999999999999999E-2</v>
      </c>
      <c r="CL656" s="124" t="s">
        <v>121</v>
      </c>
      <c r="CM656" s="124">
        <v>2E-3</v>
      </c>
      <c r="CN656" s="124">
        <v>2E-3</v>
      </c>
      <c r="CO656" s="124">
        <v>1E-3</v>
      </c>
      <c r="CP656" s="124">
        <v>2.274</v>
      </c>
      <c r="CQ656" s="124">
        <v>4.8000000000000001E-2</v>
      </c>
      <c r="CR656" s="124" t="s">
        <v>121</v>
      </c>
      <c r="CS656" s="124">
        <v>2E-3</v>
      </c>
      <c r="CT656" s="124">
        <v>6.1059999999999999</v>
      </c>
      <c r="CU656" s="124">
        <v>0.29799999999999999</v>
      </c>
      <c r="CV656" s="124">
        <v>0.04</v>
      </c>
      <c r="CW656" s="124">
        <v>1E-3</v>
      </c>
      <c r="CX656" s="124">
        <v>0.82799999999999996</v>
      </c>
      <c r="CY656" s="124">
        <v>2.3E-2</v>
      </c>
      <c r="CZ656" s="124" t="s">
        <v>121</v>
      </c>
      <c r="DA656" s="124">
        <v>2E-3</v>
      </c>
      <c r="DB656" s="124">
        <v>1.7000000000000001E-2</v>
      </c>
      <c r="DC656" s="124">
        <v>7.0000000000000001E-3</v>
      </c>
      <c r="DD656" s="124" t="s">
        <v>121</v>
      </c>
      <c r="DE656" s="124">
        <v>1.4999999999999999E-2</v>
      </c>
      <c r="DF656" s="124">
        <v>1.6140000000000001</v>
      </c>
      <c r="DG656" s="124">
        <v>1.7999999999999999E-2</v>
      </c>
      <c r="DH656" s="124">
        <v>1.2999999999999999E-2</v>
      </c>
      <c r="DI656" s="124">
        <v>1E-3</v>
      </c>
      <c r="DJ656" s="124">
        <v>6.0000000000000001E-3</v>
      </c>
      <c r="DK656" s="124">
        <v>1E-3</v>
      </c>
      <c r="DL656" s="61" t="str">
        <f t="shared" si="13"/>
        <v>DK II ENE 2624 23.02.2022</v>
      </c>
      <c r="DM656" s="130">
        <v>-3.1097372451730902E-3</v>
      </c>
      <c r="DN656" s="130">
        <v>3.7075904411468601E-3</v>
      </c>
      <c r="DO656" s="130">
        <v>7.7530410861584602E-3</v>
      </c>
      <c r="DP656" s="130">
        <v>0.193744847794493</v>
      </c>
      <c r="DQ656" s="130">
        <v>4.6783525189079403E-3</v>
      </c>
      <c r="DR656" s="130">
        <v>-1.16659571770508E-2</v>
      </c>
      <c r="DS656" s="130">
        <v>0.463226793584878</v>
      </c>
      <c r="DT656" s="130">
        <v>-8.7017222634578808E-3</v>
      </c>
      <c r="DU656" s="130">
        <v>-3.6872690687714201E-4</v>
      </c>
      <c r="DV656" s="130">
        <v>1.3999011606246199E-4</v>
      </c>
      <c r="DW656" s="130">
        <v>7.6701278815607205E-2</v>
      </c>
      <c r="DX656" s="130">
        <v>-8.9094748679746594E-2</v>
      </c>
      <c r="DY656" s="130">
        <v>834.07896844890502</v>
      </c>
      <c r="DZ656" s="130">
        <v>0.104697171998864</v>
      </c>
      <c r="EA656" s="130">
        <v>-0.131983684052143</v>
      </c>
      <c r="EB656" s="130">
        <v>97.645305442074502</v>
      </c>
    </row>
    <row r="657" spans="1:132">
      <c r="A657" s="11">
        <v>44615</v>
      </c>
      <c r="B657" s="66" t="s">
        <v>277</v>
      </c>
      <c r="C657" s="25" t="s">
        <v>128</v>
      </c>
      <c r="H657" s="3" t="e">
        <f>((F657)/(E657/100))</f>
        <v>#DIV/0!</v>
      </c>
      <c r="I657" s="4" t="e">
        <f>E657/F657</f>
        <v>#DIV/0!</v>
      </c>
      <c r="J657" s="4" t="e">
        <f>100/G657</f>
        <v>#DIV/0!</v>
      </c>
      <c r="N657" s="37" t="e">
        <f>M657/(K657/100)</f>
        <v>#DIV/0!</v>
      </c>
      <c r="O657" s="37" t="e">
        <f>N657/J657</f>
        <v>#DIV/0!</v>
      </c>
      <c r="P657" s="5" t="e">
        <f>M657/(L657/100)</f>
        <v>#DIV/0!</v>
      </c>
      <c r="Q657" s="5" t="e">
        <f>P657*I657</f>
        <v>#DIV/0!</v>
      </c>
      <c r="U657" s="15" t="e">
        <f>100-(T657-R657)/S657*100</f>
        <v>#DIV/0!</v>
      </c>
      <c r="AB657" s="14" t="e">
        <f>((AE657-AC657)*(1000/AD657))*1000</f>
        <v>#DIV/0!</v>
      </c>
      <c r="AF657" s="7" t="e">
        <f>#REF!*0.8</f>
        <v>#REF!</v>
      </c>
      <c r="AH657" s="8" t="e">
        <f>((AG657)*(H657/100))</f>
        <v>#DIV/0!</v>
      </c>
      <c r="AI657" s="7" t="e">
        <f>AG657/AH657</f>
        <v>#DIV/0!</v>
      </c>
      <c r="AO657" s="68" t="s">
        <v>277</v>
      </c>
      <c r="AP657" s="124">
        <v>0.252</v>
      </c>
      <c r="AQ657" s="124">
        <v>3.0000000000000001E-3</v>
      </c>
      <c r="AR657" s="124">
        <v>2.5999999999999999E-2</v>
      </c>
      <c r="AS657" s="124">
        <v>3.0000000000000001E-3</v>
      </c>
      <c r="AT657" s="124">
        <v>0.01</v>
      </c>
      <c r="AU657" s="124">
        <v>2E-3</v>
      </c>
      <c r="AV657" s="124">
        <v>0.128</v>
      </c>
      <c r="AW657" s="124">
        <v>3.0000000000000001E-3</v>
      </c>
      <c r="AX657" s="124">
        <v>2E-3</v>
      </c>
      <c r="AY657" s="124">
        <v>1E-3</v>
      </c>
      <c r="AZ657" s="124">
        <v>5.8000000000000003E-2</v>
      </c>
      <c r="BA657" s="124">
        <v>3.0000000000000001E-3</v>
      </c>
      <c r="BB657" s="124">
        <v>0.27300000000000002</v>
      </c>
      <c r="BC657" s="124">
        <v>4.0000000000000001E-3</v>
      </c>
      <c r="BD657" s="124">
        <v>2.681</v>
      </c>
      <c r="BE657" s="124">
        <v>2.1999999999999999E-2</v>
      </c>
      <c r="BF657" s="124" t="s">
        <v>121</v>
      </c>
      <c r="BG657" s="124">
        <v>3.0000000000000001E-3</v>
      </c>
      <c r="BH657" s="124">
        <v>2.5779999999999998</v>
      </c>
      <c r="BI657" s="124">
        <v>0.70899999999999996</v>
      </c>
      <c r="BJ657" s="124" t="s">
        <v>121</v>
      </c>
      <c r="BK657" s="124">
        <v>4.0000000000000001E-3</v>
      </c>
      <c r="BL657" s="124" t="s">
        <v>121</v>
      </c>
      <c r="BM657" s="124">
        <v>2E-3</v>
      </c>
      <c r="BN657" s="124">
        <v>0.17599999999999999</v>
      </c>
      <c r="BO657" s="124">
        <v>7.0000000000000001E-3</v>
      </c>
      <c r="BP657" s="124">
        <v>69.313000000000002</v>
      </c>
      <c r="BQ657" s="124">
        <v>0.12</v>
      </c>
      <c r="BR657" s="124" t="s">
        <v>121</v>
      </c>
      <c r="BS657" s="124">
        <v>2E-3</v>
      </c>
      <c r="BT657" s="124">
        <v>11.718999999999999</v>
      </c>
      <c r="BU657" s="124">
        <v>0.11700000000000001</v>
      </c>
      <c r="BV657" s="124">
        <v>1.4670000000000001</v>
      </c>
      <c r="BW657" s="124">
        <v>2.5000000000000001E-2</v>
      </c>
      <c r="BX657" s="124" t="s">
        <v>121</v>
      </c>
      <c r="BY657" s="124">
        <v>8.0000000000000002E-3</v>
      </c>
      <c r="BZ657" s="124">
        <v>0.67900000000000005</v>
      </c>
      <c r="CA657" s="124">
        <v>2.7E-2</v>
      </c>
      <c r="CB657" s="124" t="s">
        <v>121</v>
      </c>
      <c r="CC657" s="124">
        <v>7.1539999999999999</v>
      </c>
      <c r="CD657" s="124">
        <v>0.16200000000000001</v>
      </c>
      <c r="CE657" s="124">
        <v>7.0000000000000001E-3</v>
      </c>
      <c r="CF657" s="124" t="s">
        <v>121</v>
      </c>
      <c r="CG657" s="124">
        <v>2E-3</v>
      </c>
      <c r="CH657" s="124" t="s">
        <v>121</v>
      </c>
      <c r="CI657" s="124">
        <v>2E-3</v>
      </c>
      <c r="CJ657" s="124">
        <v>0.40600000000000003</v>
      </c>
      <c r="CK657" s="124">
        <v>6.5000000000000002E-2</v>
      </c>
      <c r="CL657" s="124" t="s">
        <v>121</v>
      </c>
      <c r="CM657" s="124">
        <v>2E-3</v>
      </c>
      <c r="CN657" s="124">
        <v>2E-3</v>
      </c>
      <c r="CO657" s="124">
        <v>1E-3</v>
      </c>
      <c r="CP657" s="124">
        <v>1.8109999999999999</v>
      </c>
      <c r="CQ657" s="124">
        <v>3.7999999999999999E-2</v>
      </c>
      <c r="CR657" s="124" t="s">
        <v>121</v>
      </c>
      <c r="CS657" s="124">
        <v>2E-3</v>
      </c>
      <c r="CT657" s="124">
        <v>6.6589999999999998</v>
      </c>
      <c r="CU657" s="124">
        <v>0.26700000000000002</v>
      </c>
      <c r="CV657" s="124">
        <v>2.5000000000000001E-2</v>
      </c>
      <c r="CW657" s="124">
        <v>1E-3</v>
      </c>
      <c r="CX657" s="124">
        <v>0.67</v>
      </c>
      <c r="CY657" s="124">
        <v>1.6E-2</v>
      </c>
      <c r="CZ657" s="124" t="s">
        <v>121</v>
      </c>
      <c r="DA657" s="124">
        <v>2E-3</v>
      </c>
      <c r="DB657" s="124">
        <v>1.7999999999999999E-2</v>
      </c>
      <c r="DC657" s="124">
        <v>5.0000000000000001E-3</v>
      </c>
      <c r="DD657" s="124" t="s">
        <v>121</v>
      </c>
      <c r="DE657" s="124">
        <v>0.01</v>
      </c>
      <c r="DF657" s="124">
        <v>0.84699999999999998</v>
      </c>
      <c r="DG657" s="124">
        <v>8.0000000000000002E-3</v>
      </c>
      <c r="DH657" s="124">
        <v>2.1000000000000001E-2</v>
      </c>
      <c r="DI657" s="124">
        <v>1E-3</v>
      </c>
      <c r="DJ657" s="124">
        <v>6.0000000000000001E-3</v>
      </c>
      <c r="DK657" s="124">
        <v>1E-3</v>
      </c>
      <c r="DL657" s="61" t="str">
        <f t="shared" si="13"/>
        <v>DK III ENE 2562 23.02.2022</v>
      </c>
      <c r="DM657" s="130">
        <v>-2.76804554579719E-2</v>
      </c>
      <c r="DN657" s="130">
        <v>2.0364986082718001E-2</v>
      </c>
      <c r="DO657" s="130">
        <v>2.84395350130426E-2</v>
      </c>
      <c r="DP657" s="130">
        <v>0.38095072605324098</v>
      </c>
      <c r="DQ657" s="130">
        <v>-2.4487165307841099E-3</v>
      </c>
      <c r="DR657" s="130">
        <v>-3.1461769540225198E-2</v>
      </c>
      <c r="DS657" s="130">
        <v>2.1915188774943601E-2</v>
      </c>
      <c r="DT657" s="130">
        <v>-1.9674020516529899E-2</v>
      </c>
      <c r="DU657" s="130">
        <v>-7.3555882202921204E-4</v>
      </c>
      <c r="DV657" s="130">
        <v>2.68840659627223E-2</v>
      </c>
      <c r="DW657" s="130">
        <v>0.31892558338442201</v>
      </c>
      <c r="DX657" s="130">
        <v>-0.24512451657763501</v>
      </c>
      <c r="DY657" s="130">
        <v>1055.3103655638999</v>
      </c>
      <c r="DZ657" s="130">
        <v>0.32038620214352198</v>
      </c>
      <c r="EA657" s="130">
        <v>1.1084640729023101</v>
      </c>
      <c r="EB657" s="130">
        <v>99.128578756555399</v>
      </c>
    </row>
    <row r="658" spans="1:132">
      <c r="A658" s="11">
        <v>44615</v>
      </c>
      <c r="B658" s="66" t="s">
        <v>278</v>
      </c>
      <c r="C658" s="25" t="s">
        <v>128</v>
      </c>
      <c r="H658" s="3" t="e">
        <f>((F658)/(E658/100))</f>
        <v>#DIV/0!</v>
      </c>
      <c r="I658" s="4" t="e">
        <f>E658/F658</f>
        <v>#DIV/0!</v>
      </c>
      <c r="J658" s="4" t="e">
        <f>100/G658</f>
        <v>#DIV/0!</v>
      </c>
      <c r="N658" s="37" t="e">
        <f>M658/(K658/100)</f>
        <v>#DIV/0!</v>
      </c>
      <c r="O658" s="37" t="e">
        <f>N658/J658</f>
        <v>#DIV/0!</v>
      </c>
      <c r="P658" s="5" t="e">
        <f>M658/(L658/100)</f>
        <v>#DIV/0!</v>
      </c>
      <c r="Q658" s="5" t="e">
        <f>P658*I658</f>
        <v>#DIV/0!</v>
      </c>
      <c r="U658" s="15" t="e">
        <f>100-(T658-R658)/S658*100</f>
        <v>#DIV/0!</v>
      </c>
      <c r="AB658" s="14" t="e">
        <f>((AE658-AC658)*(1000/AD658))*1000</f>
        <v>#DIV/0!</v>
      </c>
      <c r="AF658" s="7" t="e">
        <f>#REF!*0.8</f>
        <v>#REF!</v>
      </c>
      <c r="AH658" s="8" t="e">
        <f>((AG658)*(H658/100))</f>
        <v>#DIV/0!</v>
      </c>
      <c r="AI658" s="7" t="e">
        <f>AG658/AH658</f>
        <v>#DIV/0!</v>
      </c>
      <c r="AO658" s="68" t="s">
        <v>278</v>
      </c>
      <c r="AP658" s="126">
        <v>0.29399999999999998</v>
      </c>
      <c r="AQ658" s="126">
        <v>4.0000000000000001E-3</v>
      </c>
      <c r="AR658" s="126">
        <v>2.1999999999999999E-2</v>
      </c>
      <c r="AS658" s="126">
        <v>3.0000000000000001E-3</v>
      </c>
      <c r="AT658" s="126">
        <v>1.7999999999999999E-2</v>
      </c>
      <c r="AU658" s="126">
        <v>2E-3</v>
      </c>
      <c r="AV658" s="126">
        <v>9.5000000000000001E-2</v>
      </c>
      <c r="AW658" s="126">
        <v>3.0000000000000001E-3</v>
      </c>
      <c r="AX658" s="126">
        <v>5.0000000000000001E-3</v>
      </c>
      <c r="AY658" s="126">
        <v>1E-3</v>
      </c>
      <c r="AZ658" s="126">
        <v>5.3999999999999999E-2</v>
      </c>
      <c r="BA658" s="126">
        <v>3.0000000000000001E-3</v>
      </c>
      <c r="BB658" s="126">
        <v>0.25900000000000001</v>
      </c>
      <c r="BC658" s="126">
        <v>4.0000000000000001E-3</v>
      </c>
      <c r="BD658" s="126">
        <v>2.9580000000000002</v>
      </c>
      <c r="BE658" s="126">
        <v>2.5000000000000001E-2</v>
      </c>
      <c r="BF658" s="126" t="s">
        <v>121</v>
      </c>
      <c r="BG658" s="126">
        <v>3.0000000000000001E-3</v>
      </c>
      <c r="BH658" s="126">
        <v>2.4350000000000001</v>
      </c>
      <c r="BI658" s="126">
        <v>0.73499999999999999</v>
      </c>
      <c r="BJ658" s="126" t="s">
        <v>121</v>
      </c>
      <c r="BK658" s="126">
        <v>4.0000000000000001E-3</v>
      </c>
      <c r="BL658" s="126" t="s">
        <v>121</v>
      </c>
      <c r="BM658" s="126">
        <v>2E-3</v>
      </c>
      <c r="BN658" s="126">
        <v>0.22</v>
      </c>
      <c r="BO658" s="126">
        <v>8.0000000000000002E-3</v>
      </c>
      <c r="BP658" s="126">
        <v>66.930999999999997</v>
      </c>
      <c r="BQ658" s="126">
        <v>0.13400000000000001</v>
      </c>
      <c r="BR658" s="126" t="s">
        <v>121</v>
      </c>
      <c r="BS658" s="126">
        <v>2E-3</v>
      </c>
      <c r="BT658" s="126">
        <v>12.926</v>
      </c>
      <c r="BU658" s="126">
        <v>0.125</v>
      </c>
      <c r="BV658" s="126">
        <v>1.4039999999999999</v>
      </c>
      <c r="BW658" s="126">
        <v>2.5000000000000001E-2</v>
      </c>
      <c r="BX658" s="126">
        <v>8.9999999999999993E-3</v>
      </c>
      <c r="BY658" s="126">
        <v>6.0000000000000001E-3</v>
      </c>
      <c r="BZ658" s="126">
        <v>0.69</v>
      </c>
      <c r="CA658" s="126">
        <v>2.7E-2</v>
      </c>
      <c r="CB658" s="126" t="s">
        <v>121</v>
      </c>
      <c r="CC658" s="126">
        <v>7.0839999999999996</v>
      </c>
      <c r="CD658" s="126">
        <v>0.19</v>
      </c>
      <c r="CE658" s="126">
        <v>8.0000000000000002E-3</v>
      </c>
      <c r="CF658" s="126">
        <v>2E-3</v>
      </c>
      <c r="CG658" s="126">
        <v>1E-3</v>
      </c>
      <c r="CH658" s="126" t="s">
        <v>121</v>
      </c>
      <c r="CI658" s="126">
        <v>2E-3</v>
      </c>
      <c r="CJ658" s="126">
        <v>0.39300000000000002</v>
      </c>
      <c r="CK658" s="126">
        <v>6.8000000000000005E-2</v>
      </c>
      <c r="CL658" s="126" t="s">
        <v>121</v>
      </c>
      <c r="CM658" s="126">
        <v>2E-3</v>
      </c>
      <c r="CN658" s="126">
        <v>2E-3</v>
      </c>
      <c r="CO658" s="126">
        <v>1E-3</v>
      </c>
      <c r="CP658" s="126">
        <v>2.0270000000000001</v>
      </c>
      <c r="CQ658" s="126">
        <v>4.1000000000000002E-2</v>
      </c>
      <c r="CR658" s="126" t="s">
        <v>121</v>
      </c>
      <c r="CS658" s="126">
        <v>2E-3</v>
      </c>
      <c r="CT658" s="126">
        <v>7.26</v>
      </c>
      <c r="CU658" s="126">
        <v>0.28199999999999997</v>
      </c>
      <c r="CV658" s="126">
        <v>2.9000000000000001E-2</v>
      </c>
      <c r="CW658" s="126">
        <v>1E-3</v>
      </c>
      <c r="CX658" s="126">
        <v>0.7</v>
      </c>
      <c r="CY658" s="126">
        <v>1.7000000000000001E-2</v>
      </c>
      <c r="CZ658" s="126" t="s">
        <v>121</v>
      </c>
      <c r="DA658" s="126">
        <v>2E-3</v>
      </c>
      <c r="DB658" s="126">
        <v>2.8000000000000001E-2</v>
      </c>
      <c r="DC658" s="126">
        <v>6.0000000000000001E-3</v>
      </c>
      <c r="DD658" s="126" t="s">
        <v>121</v>
      </c>
      <c r="DE658" s="126">
        <v>1.2E-2</v>
      </c>
      <c r="DF658" s="126">
        <v>1.018</v>
      </c>
      <c r="DG658" s="126">
        <v>8.9999999999999993E-3</v>
      </c>
      <c r="DH658" s="126">
        <v>2.3E-2</v>
      </c>
      <c r="DI658" s="126">
        <v>1E-3</v>
      </c>
      <c r="DJ658" s="126">
        <v>6.0000000000000001E-3</v>
      </c>
      <c r="DK658" s="126">
        <v>1E-3</v>
      </c>
      <c r="DL658" s="61" t="str">
        <f t="shared" si="13"/>
        <v>DK III ENE 2562 2. Probe 23.02.2022</v>
      </c>
      <c r="DM658" s="130">
        <v>-2.3821506576291999E-2</v>
      </c>
      <c r="DN658" s="130">
        <v>1.1255645805139301E-2</v>
      </c>
      <c r="DO658" s="130">
        <v>5.7774566285119497E-2</v>
      </c>
      <c r="DP658" s="130">
        <v>0.37560732647358402</v>
      </c>
      <c r="DQ658" s="130">
        <v>-2.8382161095764202E-3</v>
      </c>
      <c r="DR658" s="130">
        <v>-2.3189249824375001E-2</v>
      </c>
      <c r="DS658" s="130">
        <v>1.99478747560373E-2</v>
      </c>
      <c r="DT658" s="130">
        <v>-1.9960092358108899E-2</v>
      </c>
      <c r="DU658" s="130">
        <v>-6.0460465168852195E-4</v>
      </c>
      <c r="DV658" s="130">
        <v>2.5617090144190901E-2</v>
      </c>
      <c r="DW658" s="130">
        <v>0.249779994315704</v>
      </c>
      <c r="DX658" s="130">
        <v>-0.24270874178372001</v>
      </c>
      <c r="DY658" s="130">
        <v>896.78633296082103</v>
      </c>
      <c r="DZ658" s="130">
        <v>0.14282260655817799</v>
      </c>
      <c r="EA658" s="130">
        <v>1.63829938529977</v>
      </c>
      <c r="EB658" s="130">
        <v>99.305802529912498</v>
      </c>
    </row>
    <row r="659" spans="1:132">
      <c r="A659" s="11">
        <v>44615</v>
      </c>
      <c r="B659" s="66" t="s">
        <v>1390</v>
      </c>
      <c r="C659" s="25" t="s">
        <v>128</v>
      </c>
      <c r="H659" s="3" t="e">
        <f>((F659)/(E659/100))</f>
        <v>#DIV/0!</v>
      </c>
      <c r="I659" s="4" t="e">
        <f>E659/F659</f>
        <v>#DIV/0!</v>
      </c>
      <c r="J659" s="4" t="e">
        <f>100/G659</f>
        <v>#DIV/0!</v>
      </c>
      <c r="N659" s="37" t="e">
        <f>M659/(K659/100)</f>
        <v>#DIV/0!</v>
      </c>
      <c r="O659" s="37" t="e">
        <f>N659/J659</f>
        <v>#DIV/0!</v>
      </c>
      <c r="P659" s="5" t="e">
        <f>M659/(L659/100)</f>
        <v>#DIV/0!</v>
      </c>
      <c r="Q659" s="5" t="e">
        <f>P659*I659</f>
        <v>#DIV/0!</v>
      </c>
      <c r="U659" s="15" t="e">
        <f>100-(T659-R659)/S659*100</f>
        <v>#DIV/0!</v>
      </c>
      <c r="AB659" s="14" t="e">
        <f>((AE659-AC659)*(1000/AD659))*1000</f>
        <v>#DIV/0!</v>
      </c>
      <c r="AF659" s="7" t="e">
        <f>#REF!*0.8</f>
        <v>#REF!</v>
      </c>
      <c r="AH659" s="8" t="e">
        <f>((AG659)*(H659/100))</f>
        <v>#DIV/0!</v>
      </c>
      <c r="AI659" s="7" t="e">
        <f>AG659/AH659</f>
        <v>#DIV/0!</v>
      </c>
      <c r="AO659" s="68"/>
      <c r="AP659" s="126" t="s">
        <v>121</v>
      </c>
      <c r="AQ659" s="126">
        <v>7.0000000000000001E-3</v>
      </c>
      <c r="AR659" s="126">
        <v>4.1000000000000002E-2</v>
      </c>
      <c r="AS659" s="126">
        <v>1.0999999999999999E-2</v>
      </c>
      <c r="AT659" s="126" t="s">
        <v>121</v>
      </c>
      <c r="AU659" s="126">
        <v>8.0000000000000002E-3</v>
      </c>
      <c r="AV659" s="126">
        <v>2.5000000000000001E-2</v>
      </c>
      <c r="AW659" s="126">
        <v>4.0000000000000001E-3</v>
      </c>
      <c r="AX659" s="126" t="s">
        <v>121</v>
      </c>
      <c r="AY659" s="126">
        <v>3.0000000000000001E-3</v>
      </c>
      <c r="AZ659" s="126">
        <v>9.5000000000000001E-2</v>
      </c>
      <c r="BA659" s="126">
        <v>8.0000000000000002E-3</v>
      </c>
      <c r="BB659" s="126">
        <v>0.35799999999999998</v>
      </c>
      <c r="BC659" s="126">
        <v>1.4999999999999999E-2</v>
      </c>
      <c r="BD659" s="126">
        <v>72.465000000000003</v>
      </c>
      <c r="BE659" s="126">
        <v>0.73799999999999999</v>
      </c>
      <c r="BF659" s="126" t="s">
        <v>121</v>
      </c>
      <c r="BG659" s="126">
        <v>2.3E-2</v>
      </c>
      <c r="BH659" s="126">
        <v>0.72699999999999998</v>
      </c>
      <c r="BI659" s="126">
        <v>0.27300000000000002</v>
      </c>
      <c r="BJ659" s="126" t="s">
        <v>121</v>
      </c>
      <c r="BK659" s="126">
        <v>4.0000000000000001E-3</v>
      </c>
      <c r="BL659" s="126" t="s">
        <v>121</v>
      </c>
      <c r="BM659" s="126">
        <v>4.0000000000000001E-3</v>
      </c>
      <c r="BN659" s="126">
        <v>3.5999999999999997E-2</v>
      </c>
      <c r="BO659" s="126">
        <v>1.4999999999999999E-2</v>
      </c>
      <c r="BP659" s="126">
        <v>21.338000000000001</v>
      </c>
      <c r="BQ659" s="126">
        <v>0.79200000000000004</v>
      </c>
      <c r="BR659" s="126" t="s">
        <v>121</v>
      </c>
      <c r="BS659" s="126">
        <v>2E-3</v>
      </c>
      <c r="BT659" s="126">
        <v>8.5000000000000006E-2</v>
      </c>
      <c r="BU659" s="126">
        <v>3.2000000000000001E-2</v>
      </c>
      <c r="BV659" s="126">
        <v>2.1000000000000001E-2</v>
      </c>
      <c r="BW659" s="126">
        <v>2E-3</v>
      </c>
      <c r="BX659" s="126" t="s">
        <v>121</v>
      </c>
      <c r="BY659" s="126">
        <v>5.5E-2</v>
      </c>
      <c r="BZ659" s="126" t="s">
        <v>121</v>
      </c>
      <c r="CA659" s="126">
        <v>5.2999999999999999E-2</v>
      </c>
      <c r="CB659" s="126" t="s">
        <v>121</v>
      </c>
      <c r="CC659" s="126">
        <v>3.65</v>
      </c>
      <c r="CD659" s="126">
        <v>0.247</v>
      </c>
      <c r="CE659" s="126">
        <v>1.4999999999999999E-2</v>
      </c>
      <c r="CF659" s="126">
        <v>2.9000000000000001E-2</v>
      </c>
      <c r="CG659" s="126">
        <v>1E-3</v>
      </c>
      <c r="CH659" s="126">
        <v>4.0000000000000001E-3</v>
      </c>
      <c r="CI659" s="126">
        <v>1E-3</v>
      </c>
      <c r="CJ659" s="126">
        <v>8.1000000000000003E-2</v>
      </c>
      <c r="CK659" s="126">
        <v>1.0999999999999999E-2</v>
      </c>
      <c r="CL659" s="126" t="s">
        <v>121</v>
      </c>
      <c r="CM659" s="126">
        <v>2E-3</v>
      </c>
      <c r="CN659" s="126" t="s">
        <v>121</v>
      </c>
      <c r="CO659" s="126">
        <v>2E-3</v>
      </c>
      <c r="CP659" s="126">
        <v>9.0999999999999998E-2</v>
      </c>
      <c r="CQ659" s="126">
        <v>4.0000000000000001E-3</v>
      </c>
      <c r="CR659" s="126" t="s">
        <v>121</v>
      </c>
      <c r="CS659" s="126">
        <v>2E-3</v>
      </c>
      <c r="CT659" s="126">
        <v>1.484</v>
      </c>
      <c r="CU659" s="126">
        <v>5.1999999999999998E-2</v>
      </c>
      <c r="CV659" s="126" t="s">
        <v>121</v>
      </c>
      <c r="CW659" s="126">
        <v>2E-3</v>
      </c>
      <c r="CX659" s="126" t="s">
        <v>121</v>
      </c>
      <c r="CY659" s="126">
        <v>3.7999999999999999E-2</v>
      </c>
      <c r="CZ659" s="126" t="s">
        <v>121</v>
      </c>
      <c r="DA659" s="126">
        <v>2E-3</v>
      </c>
      <c r="DB659" s="126" t="s">
        <v>121</v>
      </c>
      <c r="DC659" s="126">
        <v>1.2E-2</v>
      </c>
      <c r="DD659" s="126" t="s">
        <v>121</v>
      </c>
      <c r="DE659" s="126">
        <v>1.6E-2</v>
      </c>
      <c r="DF659" s="126">
        <v>0.01</v>
      </c>
      <c r="DG659" s="126">
        <v>4.0000000000000001E-3</v>
      </c>
      <c r="DH659" s="126">
        <v>2E-3</v>
      </c>
      <c r="DI659" s="126">
        <v>1E-3</v>
      </c>
      <c r="DJ659" s="126" t="s">
        <v>121</v>
      </c>
      <c r="DK659" s="126">
        <v>2E-3</v>
      </c>
      <c r="DL659" s="61" t="str">
        <f t="shared" si="13"/>
        <v>ENE 1745 23.02.2022</v>
      </c>
    </row>
    <row r="660" spans="1:132">
      <c r="A660" s="11">
        <v>44615</v>
      </c>
      <c r="B660" s="64" t="s">
        <v>791</v>
      </c>
      <c r="C660" s="25" t="s">
        <v>124</v>
      </c>
      <c r="D660" s="21">
        <v>15</v>
      </c>
      <c r="E660" s="2">
        <v>100</v>
      </c>
      <c r="F660" s="2">
        <v>85</v>
      </c>
      <c r="H660" s="3">
        <f>((F660)/(E660/100))</f>
        <v>85</v>
      </c>
      <c r="I660" s="4">
        <f>E660/F660</f>
        <v>1.1764705882352942</v>
      </c>
      <c r="J660" s="4" t="e">
        <f>100/G660</f>
        <v>#DIV/0!</v>
      </c>
      <c r="N660" s="37" t="e">
        <f>M660/(K660/100)</f>
        <v>#DIV/0!</v>
      </c>
      <c r="O660" s="37" t="e">
        <f>N660/J660</f>
        <v>#DIV/0!</v>
      </c>
      <c r="P660" s="5" t="e">
        <f>M660/(L660/100)</f>
        <v>#DIV/0!</v>
      </c>
      <c r="Q660" s="5" t="e">
        <f>P660*I660</f>
        <v>#DIV/0!</v>
      </c>
      <c r="U660" s="15" t="e">
        <f>100-(T660-R660)/S660*100</f>
        <v>#DIV/0!</v>
      </c>
      <c r="V660" s="21">
        <v>1.304</v>
      </c>
      <c r="X660" s="2">
        <v>12.26</v>
      </c>
      <c r="Y660" s="2">
        <v>8.61</v>
      </c>
      <c r="Z660" s="21">
        <v>765</v>
      </c>
      <c r="AB660" s="14" t="e">
        <f>((AE660-AC660)*(1000/AD660))*1000</f>
        <v>#DIV/0!</v>
      </c>
      <c r="AF660" s="7" t="e">
        <f>#REF!*0.8</f>
        <v>#REF!</v>
      </c>
      <c r="AG660" s="2">
        <v>117</v>
      </c>
      <c r="AH660" s="8">
        <f>((AG660)*(H660/100))</f>
        <v>99.45</v>
      </c>
      <c r="AI660" s="7">
        <f>AG660/AH660</f>
        <v>1.1764705882352942</v>
      </c>
      <c r="AJ660" s="6">
        <v>12.35</v>
      </c>
      <c r="AK660" s="2">
        <v>0.19400000000000001</v>
      </c>
      <c r="AO660" s="20" t="s">
        <v>1383</v>
      </c>
      <c r="DL660" s="61">
        <f t="shared" si="13"/>
        <v>0</v>
      </c>
    </row>
    <row r="661" spans="1:132">
      <c r="A661" s="11">
        <v>44615</v>
      </c>
      <c r="B661" s="64" t="s">
        <v>153</v>
      </c>
      <c r="C661" s="25" t="s">
        <v>125</v>
      </c>
      <c r="D661" s="21">
        <v>38</v>
      </c>
      <c r="E661" s="2">
        <v>100</v>
      </c>
      <c r="F661" s="2">
        <v>62</v>
      </c>
      <c r="H661" s="3">
        <f>((F661)/(E661/100))</f>
        <v>62</v>
      </c>
      <c r="I661" s="4">
        <f>E661/F661</f>
        <v>1.6129032258064515</v>
      </c>
      <c r="J661" s="4" t="e">
        <f>100/G661</f>
        <v>#DIV/0!</v>
      </c>
      <c r="N661" s="37" t="e">
        <f>M661/(K661/100)</f>
        <v>#DIV/0!</v>
      </c>
      <c r="O661" s="37" t="e">
        <f>N661/J661</f>
        <v>#DIV/0!</v>
      </c>
      <c r="P661" s="5" t="e">
        <f>M661/(L661/100)</f>
        <v>#DIV/0!</v>
      </c>
      <c r="Q661" s="5" t="e">
        <f>P661*I661</f>
        <v>#DIV/0!</v>
      </c>
      <c r="U661" s="15" t="e">
        <f>100-(T661-R661)/S661*100</f>
        <v>#DIV/0!</v>
      </c>
      <c r="V661" s="21">
        <v>0.63600000000000001</v>
      </c>
      <c r="X661" s="2">
        <v>10.39</v>
      </c>
      <c r="Y661" s="2">
        <v>11.3</v>
      </c>
      <c r="Z661" s="21">
        <v>3408</v>
      </c>
      <c r="AB661" s="14" t="e">
        <f>((AE661-AC661)*(1000/AD661))*1000</f>
        <v>#DIV/0!</v>
      </c>
      <c r="AF661" s="7" t="e">
        <f>#REF!*0.8</f>
        <v>#REF!</v>
      </c>
      <c r="AG661" s="2">
        <v>163</v>
      </c>
      <c r="AH661" s="8">
        <f>((AG661)*(H661/100))</f>
        <v>101.06</v>
      </c>
      <c r="AI661" s="7">
        <f>AG661/AH661</f>
        <v>1.6129032258064515</v>
      </c>
      <c r="AJ661" s="6">
        <v>42.92</v>
      </c>
      <c r="AK661" s="2">
        <v>0.379</v>
      </c>
      <c r="AO661" s="20" t="s">
        <v>1384</v>
      </c>
      <c r="DL661" s="10" t="s">
        <v>1398</v>
      </c>
      <c r="DM661" s="130">
        <v>6.8600246783037102E-3</v>
      </c>
      <c r="DN661" s="130">
        <v>1.1714001814732099E-2</v>
      </c>
      <c r="DO661" s="130">
        <v>1.4351604051266001E-2</v>
      </c>
      <c r="DP661" s="130">
        <v>1.4270821732616099</v>
      </c>
      <c r="DQ661" s="130">
        <v>5.22752598640581E-2</v>
      </c>
      <c r="DR661" s="130">
        <v>-1.2742033467639E-2</v>
      </c>
      <c r="DS661" s="130">
        <v>-7.5551761875554499E-2</v>
      </c>
      <c r="DT661" s="130">
        <v>-1.7350721957452499E-2</v>
      </c>
      <c r="DU661" s="130">
        <v>5.6766395978513097E-4</v>
      </c>
      <c r="DV661" s="130">
        <v>-1.0573731334789E-2</v>
      </c>
      <c r="DW661" s="130">
        <v>0.10694452106529399</v>
      </c>
      <c r="DX661" s="130">
        <v>-0.41112623929180397</v>
      </c>
      <c r="DY661" s="130">
        <v>352.69561860911102</v>
      </c>
      <c r="DZ661" s="130">
        <v>-0.19129116720455699</v>
      </c>
      <c r="EA661" s="130">
        <v>1.8745680300221199</v>
      </c>
      <c r="EB661" s="130">
        <v>99.058572400690906</v>
      </c>
    </row>
    <row r="662" spans="1:132">
      <c r="A662" s="11">
        <v>44615</v>
      </c>
      <c r="B662" s="64" t="s">
        <v>1385</v>
      </c>
      <c r="C662" s="25" t="s">
        <v>125</v>
      </c>
      <c r="D662" s="21">
        <v>35</v>
      </c>
      <c r="E662" s="2">
        <v>100</v>
      </c>
      <c r="F662" s="2">
        <v>65</v>
      </c>
      <c r="H662" s="3">
        <f>((F662)/(E662/100))</f>
        <v>65</v>
      </c>
      <c r="I662" s="4">
        <f>E662/F662</f>
        <v>1.5384615384615385</v>
      </c>
      <c r="J662" s="4" t="e">
        <f>100/G662</f>
        <v>#DIV/0!</v>
      </c>
      <c r="N662" s="37" t="e">
        <f>M662/(K662/100)</f>
        <v>#DIV/0!</v>
      </c>
      <c r="O662" s="37" t="e">
        <f>N662/J662</f>
        <v>#DIV/0!</v>
      </c>
      <c r="P662" s="5" t="e">
        <f>M662/(L662/100)</f>
        <v>#DIV/0!</v>
      </c>
      <c r="Q662" s="5" t="e">
        <f>P662*I662</f>
        <v>#DIV/0!</v>
      </c>
      <c r="U662" s="15" t="e">
        <f>100-(T662-R662)/S662*100</f>
        <v>#DIV/0!</v>
      </c>
      <c r="V662" s="21">
        <v>0.38800000000000001</v>
      </c>
      <c r="X662" s="2">
        <v>10.35</v>
      </c>
      <c r="Y662" s="2">
        <v>10.95</v>
      </c>
      <c r="Z662" s="21">
        <v>3427</v>
      </c>
      <c r="AB662" s="14" t="e">
        <f>((AE662-AC662)*(1000/AD662))*1000</f>
        <v>#DIV/0!</v>
      </c>
      <c r="AF662" s="7" t="e">
        <f>#REF!*0.8</f>
        <v>#REF!</v>
      </c>
      <c r="AG662" s="2">
        <v>155</v>
      </c>
      <c r="AH662" s="8">
        <f>((AG662)*(H662/100))</f>
        <v>100.75</v>
      </c>
      <c r="AI662" s="7">
        <f>AG662/AH662</f>
        <v>1.5384615384615385</v>
      </c>
      <c r="AJ662" s="6">
        <v>32.11</v>
      </c>
      <c r="AK662" s="2">
        <v>0.376</v>
      </c>
      <c r="AO662" s="20" t="s">
        <v>1388</v>
      </c>
      <c r="DL662" s="61">
        <f t="shared" si="13"/>
        <v>0</v>
      </c>
    </row>
    <row r="663" spans="1:132">
      <c r="A663" s="11">
        <v>44615</v>
      </c>
      <c r="B663" s="64" t="s">
        <v>743</v>
      </c>
      <c r="C663" s="25" t="s">
        <v>123</v>
      </c>
      <c r="D663" s="21">
        <v>6</v>
      </c>
      <c r="E663" s="2">
        <v>100</v>
      </c>
      <c r="F663" s="2">
        <v>94</v>
      </c>
      <c r="H663" s="3">
        <f>((F663)/(E663/100))</f>
        <v>94</v>
      </c>
      <c r="I663" s="4">
        <f>E663/F663</f>
        <v>1.0638297872340425</v>
      </c>
      <c r="J663" s="4" t="e">
        <f>100/G663</f>
        <v>#DIV/0!</v>
      </c>
      <c r="K663" s="2">
        <v>19.916</v>
      </c>
      <c r="M663" s="2">
        <f>102.742-100.799</f>
        <v>1.9429999999999978</v>
      </c>
      <c r="N663" s="37">
        <f>M663/(K663/100)</f>
        <v>9.7559750954006716</v>
      </c>
      <c r="O663" s="37" t="e">
        <f>N663/J663</f>
        <v>#DIV/0!</v>
      </c>
      <c r="P663" s="5" t="e">
        <f>M663/(L663/100)</f>
        <v>#DIV/0!</v>
      </c>
      <c r="Q663" s="5" t="e">
        <f>P663*I663</f>
        <v>#DIV/0!</v>
      </c>
      <c r="U663" s="15" t="e">
        <f>100-(T663-R663)/S663*100</f>
        <v>#DIV/0!</v>
      </c>
      <c r="AB663" s="14" t="e">
        <f>((AE663-AC663)*(1000/AD663))*1000</f>
        <v>#DIV/0!</v>
      </c>
      <c r="AF663" s="7" t="e">
        <f>#REF!*0.8</f>
        <v>#REF!</v>
      </c>
      <c r="AH663" s="8">
        <f>((AG663)*(H663/100))</f>
        <v>0</v>
      </c>
      <c r="AI663" s="7" t="e">
        <f>AG663/AH663</f>
        <v>#DIV/0!</v>
      </c>
      <c r="AO663" s="20" t="s">
        <v>1392</v>
      </c>
      <c r="AP663" s="128">
        <v>7.8E-2</v>
      </c>
      <c r="AQ663" s="128">
        <v>2E-3</v>
      </c>
      <c r="AR663" s="128">
        <v>2.5999999999999999E-2</v>
      </c>
      <c r="AS663" s="128">
        <v>3.0000000000000001E-3</v>
      </c>
      <c r="AT663" s="128">
        <v>8.9999999999999993E-3</v>
      </c>
      <c r="AU663" s="128">
        <v>2E-3</v>
      </c>
      <c r="AV663" s="128">
        <v>3.2000000000000001E-2</v>
      </c>
      <c r="AW663" s="128">
        <v>2E-3</v>
      </c>
      <c r="AX663" s="128" t="s">
        <v>121</v>
      </c>
      <c r="AY663" s="128">
        <v>2E-3</v>
      </c>
      <c r="AZ663" s="128">
        <v>2.8000000000000001E-2</v>
      </c>
      <c r="BA663" s="128">
        <v>3.0000000000000001E-3</v>
      </c>
      <c r="BB663" s="128">
        <v>0.161</v>
      </c>
      <c r="BC663" s="128">
        <v>4.0000000000000001E-3</v>
      </c>
      <c r="BD663" s="128">
        <v>4.9850000000000003</v>
      </c>
      <c r="BE663" s="128">
        <v>4.2000000000000003E-2</v>
      </c>
      <c r="BF663" s="128" t="s">
        <v>121</v>
      </c>
      <c r="BG663" s="128">
        <v>3.0000000000000001E-3</v>
      </c>
      <c r="BH663" s="128">
        <v>3.6869999999999998</v>
      </c>
      <c r="BI663" s="128">
        <v>1.1200000000000001</v>
      </c>
      <c r="BJ663" s="128" t="s">
        <v>121</v>
      </c>
      <c r="BK663" s="128">
        <v>2E-3</v>
      </c>
      <c r="BL663" s="128" t="s">
        <v>121</v>
      </c>
      <c r="BM663" s="128">
        <v>2E-3</v>
      </c>
      <c r="BN663" s="128">
        <v>1.631</v>
      </c>
      <c r="BO663" s="128">
        <v>2.5999999999999999E-2</v>
      </c>
      <c r="BP663" s="128">
        <v>58.744999999999997</v>
      </c>
      <c r="BQ663" s="128">
        <v>0.17699999999999999</v>
      </c>
      <c r="BR663" s="128">
        <v>2E-3</v>
      </c>
      <c r="BS663" s="128">
        <v>1E-3</v>
      </c>
      <c r="BT663" s="128">
        <v>16.602</v>
      </c>
      <c r="BU663" s="128">
        <v>0.159</v>
      </c>
      <c r="BV663" s="128">
        <v>0.95099999999999996</v>
      </c>
      <c r="BW663" s="128">
        <v>2.4E-2</v>
      </c>
      <c r="BX663" s="128" t="s">
        <v>121</v>
      </c>
      <c r="BY663" s="128">
        <v>1.0999999999999999E-2</v>
      </c>
      <c r="BZ663" s="128">
        <v>0.44600000000000001</v>
      </c>
      <c r="CA663" s="128">
        <v>2.7E-2</v>
      </c>
      <c r="CB663" s="128" t="s">
        <v>121</v>
      </c>
      <c r="CC663" s="128">
        <v>10.913</v>
      </c>
      <c r="CD663" s="128">
        <v>0.17199999999999999</v>
      </c>
      <c r="CE663" s="128">
        <v>8.0000000000000002E-3</v>
      </c>
      <c r="CF663" s="128" t="s">
        <v>121</v>
      </c>
      <c r="CG663" s="128">
        <v>2E-3</v>
      </c>
      <c r="CH663" s="128">
        <v>2E-3</v>
      </c>
      <c r="CI663" s="128">
        <v>1E-3</v>
      </c>
      <c r="CJ663" s="128">
        <v>1.2509999999999999</v>
      </c>
      <c r="CK663" s="128">
        <v>9.6000000000000002E-2</v>
      </c>
      <c r="CL663" s="128" t="s">
        <v>121</v>
      </c>
      <c r="CM663" s="128">
        <v>2E-3</v>
      </c>
      <c r="CN663" s="128">
        <v>2E-3</v>
      </c>
      <c r="CO663" s="128">
        <v>1E-3</v>
      </c>
      <c r="CP663" s="128">
        <v>2.3940000000000001</v>
      </c>
      <c r="CQ663" s="128">
        <v>4.9000000000000002E-2</v>
      </c>
      <c r="CR663" s="128" t="s">
        <v>121</v>
      </c>
      <c r="CS663" s="128">
        <v>2E-3</v>
      </c>
      <c r="CT663" s="128">
        <v>6.5060000000000002</v>
      </c>
      <c r="CU663" s="128">
        <v>0.30299999999999999</v>
      </c>
      <c r="CV663" s="128">
        <v>4.4999999999999998E-2</v>
      </c>
      <c r="CW663" s="128">
        <v>1E-3</v>
      </c>
      <c r="CX663" s="128">
        <v>1.3109999999999999</v>
      </c>
      <c r="CY663" s="128">
        <v>2.5999999999999999E-2</v>
      </c>
      <c r="CZ663" s="128" t="s">
        <v>121</v>
      </c>
      <c r="DA663" s="128">
        <v>2E-3</v>
      </c>
      <c r="DB663" s="128">
        <v>1.7000000000000001E-2</v>
      </c>
      <c r="DC663" s="128">
        <v>8.9999999999999993E-3</v>
      </c>
      <c r="DD663" s="128" t="s">
        <v>121</v>
      </c>
      <c r="DE663" s="128">
        <v>1.7999999999999999E-2</v>
      </c>
      <c r="DF663" s="128">
        <v>0.88700000000000001</v>
      </c>
      <c r="DG663" s="128">
        <v>0.01</v>
      </c>
      <c r="DH663" s="128">
        <v>1.2999999999999999E-2</v>
      </c>
      <c r="DI663" s="128">
        <v>1E-3</v>
      </c>
      <c r="DJ663" s="128">
        <v>4.0000000000000001E-3</v>
      </c>
      <c r="DK663" s="128">
        <v>1E-3</v>
      </c>
      <c r="DL663" s="61" t="str">
        <f t="shared" si="13"/>
        <v>DK II 2624 24.02.2022</v>
      </c>
      <c r="DM663" s="130">
        <v>4.53945387906869E-3</v>
      </c>
      <c r="DN663" s="130">
        <v>1.2371382618274401E-2</v>
      </c>
      <c r="DO663" s="130">
        <v>-5.16670671017809E-3</v>
      </c>
      <c r="DP663" s="130">
        <v>0.237256611164092</v>
      </c>
      <c r="DQ663" s="130">
        <v>-8.2684202350704196E-4</v>
      </c>
      <c r="DR663" s="130">
        <v>-9.2130597417121405E-3</v>
      </c>
      <c r="DS663" s="130">
        <v>-1.50244247115499E-2</v>
      </c>
      <c r="DT663" s="130">
        <v>-7.8574392463277107E-3</v>
      </c>
      <c r="DU663" s="130">
        <v>1.8653764348308799E-4</v>
      </c>
      <c r="DV663" s="130">
        <v>-1.7564830468691599E-3</v>
      </c>
      <c r="DW663" s="130">
        <v>5.9113965933302801E-2</v>
      </c>
      <c r="DX663" s="130">
        <v>-0.118427256177739</v>
      </c>
      <c r="DY663" s="130">
        <v>594.92785675610503</v>
      </c>
      <c r="DZ663" s="130">
        <v>7.95498233144631E-2</v>
      </c>
      <c r="EA663" s="130">
        <v>-0.12615518303877199</v>
      </c>
      <c r="EB663" s="130">
        <v>98.115126909602296</v>
      </c>
    </row>
    <row r="664" spans="1:132">
      <c r="A664" s="11">
        <v>44615</v>
      </c>
      <c r="B664" s="64" t="s">
        <v>1387</v>
      </c>
      <c r="C664" s="25" t="s">
        <v>1386</v>
      </c>
      <c r="D664" s="21">
        <v>25</v>
      </c>
      <c r="E664" s="2">
        <v>100</v>
      </c>
      <c r="F664" s="2">
        <v>75</v>
      </c>
      <c r="H664" s="3">
        <f>((F664)/(E664/100))</f>
        <v>75</v>
      </c>
      <c r="I664" s="4">
        <f>E664/F664</f>
        <v>1.3333333333333333</v>
      </c>
      <c r="J664" s="4" t="e">
        <f>100/G664</f>
        <v>#DIV/0!</v>
      </c>
      <c r="N664" s="37" t="e">
        <f>M664/(K664/100)</f>
        <v>#DIV/0!</v>
      </c>
      <c r="O664" s="37" t="e">
        <f>N664/J664</f>
        <v>#DIV/0!</v>
      </c>
      <c r="P664" s="5" t="e">
        <f>M664/(L664/100)</f>
        <v>#DIV/0!</v>
      </c>
      <c r="Q664" s="5" t="e">
        <f>P664*I664</f>
        <v>#DIV/0!</v>
      </c>
      <c r="U664" s="15" t="e">
        <f>100-(T664-R664)/S664*100</f>
        <v>#DIV/0!</v>
      </c>
      <c r="AB664" s="14" t="e">
        <f>((AE664-AC664)*(1000/AD664))*1000</f>
        <v>#DIV/0!</v>
      </c>
      <c r="AF664" s="7" t="e">
        <f>#REF!*0.8</f>
        <v>#REF!</v>
      </c>
      <c r="AH664" s="8">
        <f>((AG664)*(H664/100))</f>
        <v>0</v>
      </c>
      <c r="AI664" s="7" t="e">
        <f>AG664/AH664</f>
        <v>#DIV/0!</v>
      </c>
      <c r="DL664" s="61">
        <f t="shared" si="13"/>
        <v>0</v>
      </c>
    </row>
    <row r="665" spans="1:132">
      <c r="A665" s="11">
        <v>44615</v>
      </c>
      <c r="B665" s="66"/>
      <c r="C665" s="25" t="s">
        <v>1220</v>
      </c>
      <c r="H665" s="3" t="e">
        <f>((F665)/(E665/100))</f>
        <v>#DIV/0!</v>
      </c>
      <c r="I665" s="4" t="e">
        <f>E665/F665</f>
        <v>#DIV/0!</v>
      </c>
      <c r="J665" s="4" t="e">
        <f>100/G665</f>
        <v>#DIV/0!</v>
      </c>
      <c r="N665" s="37" t="e">
        <f>M665/(K665/100)</f>
        <v>#DIV/0!</v>
      </c>
      <c r="O665" s="37" t="e">
        <f>N665/J665</f>
        <v>#DIV/0!</v>
      </c>
      <c r="P665" s="5" t="e">
        <f>M665/(L665/100)</f>
        <v>#DIV/0!</v>
      </c>
      <c r="Q665" s="5" t="e">
        <f>P665*I665</f>
        <v>#DIV/0!</v>
      </c>
      <c r="U665" s="15" t="e">
        <f>100-(T665-R665)/S665*100</f>
        <v>#DIV/0!</v>
      </c>
      <c r="X665" s="2">
        <v>11.53</v>
      </c>
      <c r="Y665" s="2">
        <v>20.2</v>
      </c>
      <c r="Z665" s="21">
        <v>1865</v>
      </c>
      <c r="AB665" s="14">
        <f>((AE665-AC665)*(1000/AD665))*1000</f>
        <v>17014.209518034153</v>
      </c>
      <c r="AC665" s="21">
        <v>90.335999999999999</v>
      </c>
      <c r="AD665" s="21">
        <v>145.114</v>
      </c>
      <c r="AE665" s="21">
        <v>92.805000000000007</v>
      </c>
      <c r="AF665" s="7" t="e">
        <f>#REF!*0.8</f>
        <v>#REF!</v>
      </c>
      <c r="AH665" s="8" t="e">
        <f>((AG665)*(H665/100))</f>
        <v>#DIV/0!</v>
      </c>
      <c r="AI665" s="7" t="e">
        <f>AG665/AH665</f>
        <v>#DIV/0!</v>
      </c>
      <c r="AK665" s="2">
        <v>1.427</v>
      </c>
      <c r="DL665" s="10" t="s">
        <v>1399</v>
      </c>
      <c r="DM665" s="130">
        <v>-1.4119477925512601E-2</v>
      </c>
      <c r="DN665" s="130">
        <v>2.1562836125955599E-2</v>
      </c>
      <c r="DO665" s="130">
        <v>-1.4940588605470701E-2</v>
      </c>
      <c r="DP665" s="130">
        <v>1.6014501254252401E-2</v>
      </c>
      <c r="DQ665" s="130">
        <v>-7.8374863765973898E-3</v>
      </c>
      <c r="DR665" s="130">
        <v>-6.2624531807758094E-2</v>
      </c>
      <c r="DS665" s="130">
        <v>162.29610852913601</v>
      </c>
      <c r="DT665" s="130">
        <v>0.68829731313467002</v>
      </c>
      <c r="DU665" s="130">
        <v>11.1009894012423</v>
      </c>
      <c r="DV665" s="130">
        <v>0.46731900161864798</v>
      </c>
      <c r="DW665" s="130">
        <v>9.2001161252768401E-2</v>
      </c>
      <c r="DX665" s="130">
        <v>-0.44684619836164202</v>
      </c>
      <c r="DY665" s="130">
        <v>197.26684578841699</v>
      </c>
      <c r="DZ665" s="130">
        <v>-0.61447645567600795</v>
      </c>
      <c r="EA665" s="130">
        <v>-0.32168036060229399</v>
      </c>
      <c r="EB665" s="130">
        <v>99.275403050132297</v>
      </c>
    </row>
    <row r="666" spans="1:132">
      <c r="A666" s="11">
        <v>44616</v>
      </c>
      <c r="B666" s="64" t="s">
        <v>84</v>
      </c>
      <c r="C666" s="25" t="s">
        <v>745</v>
      </c>
      <c r="H666" s="3" t="e">
        <f>((F666)/(E666/100))</f>
        <v>#DIV/0!</v>
      </c>
      <c r="I666" s="4" t="e">
        <f>E666/F666</f>
        <v>#DIV/0!</v>
      </c>
      <c r="J666" s="4" t="e">
        <f>100/G666</f>
        <v>#DIV/0!</v>
      </c>
      <c r="N666" s="37" t="e">
        <f>M666/(K666/100)</f>
        <v>#DIV/0!</v>
      </c>
      <c r="O666" s="37" t="e">
        <f>N666/J666</f>
        <v>#DIV/0!</v>
      </c>
      <c r="P666" s="5" t="e">
        <f>M666/(L666/100)</f>
        <v>#DIV/0!</v>
      </c>
      <c r="Q666" s="5" t="e">
        <f>P666*I666</f>
        <v>#DIV/0!</v>
      </c>
      <c r="U666" s="15" t="e">
        <f>100-(T666-R666)/S666*100</f>
        <v>#DIV/0!</v>
      </c>
      <c r="X666" s="2">
        <v>12.7</v>
      </c>
      <c r="Y666" s="2">
        <v>13.91</v>
      </c>
      <c r="Z666" s="21">
        <v>1194</v>
      </c>
      <c r="AB666" s="14" t="e">
        <f>((AE666-AC666)*(1000/AD666))*1000</f>
        <v>#DIV/0!</v>
      </c>
      <c r="AF666" s="7" t="e">
        <f>#REF!*0.8</f>
        <v>#REF!</v>
      </c>
      <c r="AH666" s="8" t="e">
        <f>((AG666)*(H666/100))</f>
        <v>#DIV/0!</v>
      </c>
      <c r="AI666" s="7" t="e">
        <f>AG666/AH666</f>
        <v>#DIV/0!</v>
      </c>
      <c r="AP666" s="129" t="s">
        <v>121</v>
      </c>
      <c r="AQ666" s="129">
        <v>5.0000000000000001E-3</v>
      </c>
      <c r="AR666" s="129">
        <v>3.6999999999999998E-2</v>
      </c>
      <c r="AS666" s="129">
        <v>1.0999999999999999E-2</v>
      </c>
      <c r="AT666" s="129" t="s">
        <v>121</v>
      </c>
      <c r="AU666" s="129">
        <v>0.01</v>
      </c>
      <c r="AV666" s="129">
        <v>2.3E-2</v>
      </c>
      <c r="AW666" s="129">
        <v>4.0000000000000001E-3</v>
      </c>
      <c r="AX666" s="129" t="s">
        <v>121</v>
      </c>
      <c r="AY666" s="129">
        <v>2E-3</v>
      </c>
      <c r="AZ666" s="129">
        <v>6.3E-2</v>
      </c>
      <c r="BA666" s="129">
        <v>8.0000000000000002E-3</v>
      </c>
      <c r="BB666" s="129">
        <v>0.308</v>
      </c>
      <c r="BC666" s="129">
        <v>1.4E-2</v>
      </c>
      <c r="BD666" s="129">
        <v>71.454999999999998</v>
      </c>
      <c r="BE666" s="129">
        <v>0.73399999999999999</v>
      </c>
      <c r="BF666" s="129" t="s">
        <v>121</v>
      </c>
      <c r="BG666" s="129">
        <v>2.5999999999999999E-2</v>
      </c>
      <c r="BH666" s="129">
        <v>0.71499999999999997</v>
      </c>
      <c r="BI666" s="129">
        <v>0.26200000000000001</v>
      </c>
      <c r="BJ666" s="129">
        <v>8.9999999999999993E-3</v>
      </c>
      <c r="BK666" s="129">
        <v>2E-3</v>
      </c>
      <c r="BL666" s="129" t="s">
        <v>121</v>
      </c>
      <c r="BM666" s="129">
        <v>4.0000000000000001E-3</v>
      </c>
      <c r="BN666" s="129">
        <v>3.4000000000000002E-2</v>
      </c>
      <c r="BO666" s="129">
        <v>1.4999999999999999E-2</v>
      </c>
      <c r="BP666" s="129">
        <v>25.24</v>
      </c>
      <c r="BQ666" s="129">
        <v>0.71699999999999997</v>
      </c>
      <c r="BR666" s="129" t="s">
        <v>121</v>
      </c>
      <c r="BS666" s="129">
        <v>2E-3</v>
      </c>
      <c r="BT666" s="129">
        <v>0.26500000000000001</v>
      </c>
      <c r="BU666" s="129">
        <v>4.7E-2</v>
      </c>
      <c r="BV666" s="129">
        <v>2.9000000000000001E-2</v>
      </c>
      <c r="BW666" s="129">
        <v>2E-3</v>
      </c>
      <c r="BX666" s="129" t="s">
        <v>121</v>
      </c>
      <c r="BY666" s="129">
        <v>5.2999999999999999E-2</v>
      </c>
      <c r="BZ666" s="129" t="s">
        <v>121</v>
      </c>
      <c r="CA666" s="129">
        <v>5.2999999999999999E-2</v>
      </c>
      <c r="CB666" s="129" t="s">
        <v>121</v>
      </c>
      <c r="CC666" s="129">
        <v>4.867</v>
      </c>
      <c r="CD666" s="129">
        <v>0.17</v>
      </c>
      <c r="CE666" s="129">
        <v>1.2999999999999999E-2</v>
      </c>
      <c r="CF666" s="129">
        <v>6.0000000000000001E-3</v>
      </c>
      <c r="CG666" s="129">
        <v>1E-3</v>
      </c>
      <c r="CH666" s="129">
        <v>3.0000000000000001E-3</v>
      </c>
      <c r="CI666" s="129">
        <v>1E-3</v>
      </c>
      <c r="CJ666" s="129">
        <v>9.1999999999999998E-2</v>
      </c>
      <c r="CK666" s="129">
        <v>1.0999999999999999E-2</v>
      </c>
      <c r="CL666" s="129" t="s">
        <v>121</v>
      </c>
      <c r="CM666" s="129">
        <v>2E-3</v>
      </c>
      <c r="CN666" s="129" t="s">
        <v>121</v>
      </c>
      <c r="CO666" s="129">
        <v>2E-3</v>
      </c>
      <c r="CP666" s="129">
        <v>0.115</v>
      </c>
      <c r="CQ666" s="129">
        <v>4.0000000000000001E-3</v>
      </c>
      <c r="CR666" s="129" t="s">
        <v>121</v>
      </c>
      <c r="CS666" s="129">
        <v>2E-3</v>
      </c>
      <c r="CT666" s="129">
        <v>1.3080000000000001</v>
      </c>
      <c r="CU666" s="129">
        <v>0.05</v>
      </c>
      <c r="CV666" s="129" t="s">
        <v>121</v>
      </c>
      <c r="CW666" s="129">
        <v>2E-3</v>
      </c>
      <c r="CX666" s="129">
        <v>2.5000000000000001E-2</v>
      </c>
      <c r="CY666" s="129">
        <v>1.4999999999999999E-2</v>
      </c>
      <c r="CZ666" s="129">
        <v>2E-3</v>
      </c>
      <c r="DA666" s="129">
        <v>1E-3</v>
      </c>
      <c r="DB666" s="129">
        <v>1.2E-2</v>
      </c>
      <c r="DC666" s="129">
        <v>8.0000000000000002E-3</v>
      </c>
      <c r="DD666" s="129" t="s">
        <v>121</v>
      </c>
      <c r="DE666" s="129">
        <v>1.6E-2</v>
      </c>
      <c r="DF666" s="129">
        <v>1.7999999999999999E-2</v>
      </c>
      <c r="DG666" s="129">
        <v>4.0000000000000001E-3</v>
      </c>
      <c r="DH666" s="129" t="s">
        <v>121</v>
      </c>
      <c r="DI666" s="129">
        <v>2E-3</v>
      </c>
      <c r="DJ666" s="129" t="s">
        <v>121</v>
      </c>
      <c r="DK666" s="129">
        <v>2E-3</v>
      </c>
      <c r="DL666" s="61" t="str">
        <f t="shared" si="13"/>
        <v>ENE 1745 24.02.2022</v>
      </c>
    </row>
    <row r="667" spans="1:132">
      <c r="A667" s="11">
        <v>44616</v>
      </c>
      <c r="B667" s="64">
        <v>2624</v>
      </c>
      <c r="C667" s="25" t="s">
        <v>124</v>
      </c>
      <c r="H667" s="3" t="e">
        <f>((F667)/(E667/100))</f>
        <v>#DIV/0!</v>
      </c>
      <c r="I667" s="4" t="e">
        <f>E667/F667</f>
        <v>#DIV/0!</v>
      </c>
      <c r="J667" s="4" t="e">
        <f>100/G667</f>
        <v>#DIV/0!</v>
      </c>
      <c r="N667" s="37" t="e">
        <f>M667/(K667/100)</f>
        <v>#DIV/0!</v>
      </c>
      <c r="O667" s="37" t="e">
        <f>N667/J667</f>
        <v>#DIV/0!</v>
      </c>
      <c r="P667" s="5" t="e">
        <f>M667/(L667/100)</f>
        <v>#DIV/0!</v>
      </c>
      <c r="Q667" s="5" t="e">
        <f>P667*I667</f>
        <v>#DIV/0!</v>
      </c>
      <c r="U667" s="15" t="e">
        <f>100-(T667-R667)/S667*100</f>
        <v>#DIV/0!</v>
      </c>
      <c r="V667" s="21">
        <v>0.76300000000000001</v>
      </c>
      <c r="X667" s="2">
        <v>11.98</v>
      </c>
      <c r="Y667" s="2">
        <v>5.67</v>
      </c>
      <c r="Z667" s="21">
        <v>1106</v>
      </c>
      <c r="AB667" s="14" t="e">
        <f>((AE667-AC667)*(1000/AD667))*1000</f>
        <v>#DIV/0!</v>
      </c>
      <c r="AF667" s="7" t="e">
        <f>#REF!*0.8</f>
        <v>#REF!</v>
      </c>
      <c r="AH667" s="8" t="e">
        <f>((AG667)*(H667/100))</f>
        <v>#DIV/0!</v>
      </c>
      <c r="AI667" s="7" t="e">
        <f>AG667/AH667</f>
        <v>#DIV/0!</v>
      </c>
      <c r="AJ667" s="6">
        <v>21.37</v>
      </c>
      <c r="AK667" s="2">
        <v>0.23699999999999999</v>
      </c>
      <c r="AO667" s="20" t="s">
        <v>1391</v>
      </c>
      <c r="AP667" s="129">
        <v>0.161</v>
      </c>
      <c r="AQ667" s="129">
        <v>3.0000000000000001E-3</v>
      </c>
      <c r="AR667" s="129">
        <v>5.8999999999999997E-2</v>
      </c>
      <c r="AS667" s="129">
        <v>4.0000000000000001E-3</v>
      </c>
      <c r="AT667" s="129">
        <v>0.01</v>
      </c>
      <c r="AU667" s="129">
        <v>2E-3</v>
      </c>
      <c r="AV667" s="129">
        <v>0.14799999999999999</v>
      </c>
      <c r="AW667" s="129">
        <v>3.0000000000000001E-3</v>
      </c>
      <c r="AX667" s="129">
        <v>5.8000000000000003E-2</v>
      </c>
      <c r="AY667" s="129">
        <v>2E-3</v>
      </c>
      <c r="AZ667" s="129">
        <v>7.6999999999999999E-2</v>
      </c>
      <c r="BA667" s="129">
        <v>3.0000000000000001E-3</v>
      </c>
      <c r="BB667" s="129">
        <v>0.224</v>
      </c>
      <c r="BC667" s="129">
        <v>4.0000000000000001E-3</v>
      </c>
      <c r="BD667" s="129">
        <v>4.6719999999999997</v>
      </c>
      <c r="BE667" s="129">
        <v>3.5999999999999997E-2</v>
      </c>
      <c r="BF667" s="129" t="s">
        <v>121</v>
      </c>
      <c r="BG667" s="129">
        <v>7.0000000000000001E-3</v>
      </c>
      <c r="BH667" s="129">
        <v>4.2649999999999997</v>
      </c>
      <c r="BI667" s="129">
        <v>1.0089999999999999</v>
      </c>
      <c r="BJ667" s="129" t="s">
        <v>121</v>
      </c>
      <c r="BK667" s="129">
        <v>4.0000000000000001E-3</v>
      </c>
      <c r="BL667" s="129" t="s">
        <v>121</v>
      </c>
      <c r="BM667" s="129">
        <v>2E-3</v>
      </c>
      <c r="BN667" s="129">
        <v>0.187</v>
      </c>
      <c r="BO667" s="129">
        <v>8.0000000000000002E-3</v>
      </c>
      <c r="BP667" s="129">
        <v>59.726999999999997</v>
      </c>
      <c r="BQ667" s="129">
        <v>0.16800000000000001</v>
      </c>
      <c r="BR667" s="129" t="s">
        <v>121</v>
      </c>
      <c r="BS667" s="129">
        <v>2E-3</v>
      </c>
      <c r="BT667" s="129">
        <v>15.888</v>
      </c>
      <c r="BU667" s="129">
        <v>0.14699999999999999</v>
      </c>
      <c r="BV667" s="129">
        <v>1.165</v>
      </c>
      <c r="BW667" s="129">
        <v>2.4E-2</v>
      </c>
      <c r="BX667" s="129">
        <v>3.4000000000000002E-2</v>
      </c>
      <c r="BY667" s="129">
        <v>7.0000000000000001E-3</v>
      </c>
      <c r="BZ667" s="129">
        <v>0.82199999999999995</v>
      </c>
      <c r="CA667" s="129">
        <v>3.1E-2</v>
      </c>
      <c r="CB667" s="129" t="s">
        <v>121</v>
      </c>
      <c r="CC667" s="129">
        <v>8.1959999999999997</v>
      </c>
      <c r="CD667" s="129">
        <v>0.22500000000000001</v>
      </c>
      <c r="CE667" s="129">
        <v>8.0000000000000002E-3</v>
      </c>
      <c r="CF667" s="129">
        <v>4.0000000000000001E-3</v>
      </c>
      <c r="CG667" s="129">
        <v>1E-3</v>
      </c>
      <c r="CH667" s="129">
        <v>3.0000000000000001E-3</v>
      </c>
      <c r="CI667" s="129">
        <v>1E-3</v>
      </c>
      <c r="CJ667" s="129">
        <v>0.28899999999999998</v>
      </c>
      <c r="CK667" s="129">
        <v>6.8000000000000005E-2</v>
      </c>
      <c r="CL667" s="129" t="s">
        <v>121</v>
      </c>
      <c r="CM667" s="129">
        <v>2E-3</v>
      </c>
      <c r="CN667" s="129">
        <v>3.0000000000000001E-3</v>
      </c>
      <c r="CO667" s="129">
        <v>1E-3</v>
      </c>
      <c r="CP667" s="129">
        <v>1.76</v>
      </c>
      <c r="CQ667" s="129">
        <v>3.9E-2</v>
      </c>
      <c r="CR667" s="129" t="s">
        <v>121</v>
      </c>
      <c r="CS667" s="129">
        <v>2E-3</v>
      </c>
      <c r="CT667" s="129">
        <v>8.0730000000000004</v>
      </c>
      <c r="CU667" s="129">
        <v>0.30199999999999999</v>
      </c>
      <c r="CV667" s="129">
        <v>3.3000000000000002E-2</v>
      </c>
      <c r="CW667" s="129">
        <v>1E-3</v>
      </c>
      <c r="CX667" s="129">
        <v>0.42399999999999999</v>
      </c>
      <c r="CY667" s="129">
        <v>1.7000000000000001E-2</v>
      </c>
      <c r="CZ667" s="129" t="s">
        <v>121</v>
      </c>
      <c r="DA667" s="129">
        <v>2E-3</v>
      </c>
      <c r="DB667" s="129">
        <v>5.8000000000000003E-2</v>
      </c>
      <c r="DC667" s="129">
        <v>6.0000000000000001E-3</v>
      </c>
      <c r="DD667" s="129">
        <v>2.7E-2</v>
      </c>
      <c r="DE667" s="129">
        <v>0.01</v>
      </c>
      <c r="DF667" s="129">
        <v>1.548</v>
      </c>
      <c r="DG667" s="129">
        <v>1.4E-2</v>
      </c>
      <c r="DH667" s="129">
        <v>2.4E-2</v>
      </c>
      <c r="DI667" s="129">
        <v>1E-3</v>
      </c>
      <c r="DJ667" s="129">
        <v>2.1999999999999999E-2</v>
      </c>
      <c r="DK667" s="129">
        <v>1E-3</v>
      </c>
      <c r="DL667" s="61" t="str">
        <f t="shared" si="13"/>
        <v>DK III W1</v>
      </c>
      <c r="DM667" s="130">
        <v>2.3472481427422798E-2</v>
      </c>
      <c r="DN667" s="130">
        <v>5.5445831425565702E-2</v>
      </c>
      <c r="DO667" s="130">
        <v>-1.3951781824523101E-2</v>
      </c>
      <c r="DP667" s="130">
        <v>0.85772760217134503</v>
      </c>
      <c r="DQ667" s="130">
        <v>-3.29405632514962E-3</v>
      </c>
      <c r="DR667" s="130">
        <v>-1.4296829201779999E-2</v>
      </c>
      <c r="DS667" s="130">
        <v>9.4669447107903704E-2</v>
      </c>
      <c r="DT667" s="130">
        <v>-2.8122988192109E-2</v>
      </c>
      <c r="DU667" s="130">
        <v>-6.5672278090865696E-4</v>
      </c>
      <c r="DV667" s="130">
        <v>-5.3080215978362202E-3</v>
      </c>
      <c r="DW667" s="130">
        <v>0.38740422003442199</v>
      </c>
      <c r="DX667" s="130">
        <v>-0.16024632203404701</v>
      </c>
      <c r="DY667" s="130">
        <v>738.29952361534299</v>
      </c>
      <c r="DZ667" s="130">
        <v>-4.13678805858275E-2</v>
      </c>
      <c r="EA667" s="130">
        <v>-0.32623789769778699</v>
      </c>
      <c r="EB667" s="130">
        <v>99.560143843649499</v>
      </c>
    </row>
    <row r="668" spans="1:132">
      <c r="A668" s="11">
        <v>44616</v>
      </c>
      <c r="B668" s="64" t="s">
        <v>84</v>
      </c>
      <c r="C668" s="25" t="s">
        <v>740</v>
      </c>
      <c r="H668" s="3" t="e">
        <f>((F668)/(E668/100))</f>
        <v>#DIV/0!</v>
      </c>
      <c r="I668" s="4" t="e">
        <f>E668/F668</f>
        <v>#DIV/0!</v>
      </c>
      <c r="J668" s="4" t="e">
        <f>100/G668</f>
        <v>#DIV/0!</v>
      </c>
      <c r="N668" s="37" t="e">
        <f>M668/(K668/100)</f>
        <v>#DIV/0!</v>
      </c>
      <c r="O668" s="37" t="e">
        <f>N668/J668</f>
        <v>#DIV/0!</v>
      </c>
      <c r="P668" s="5" t="e">
        <f>M668/(L668/100)</f>
        <v>#DIV/0!</v>
      </c>
      <c r="Q668" s="5" t="e">
        <f>P668*I668</f>
        <v>#DIV/0!</v>
      </c>
      <c r="U668" s="15" t="e">
        <f>100-(T668-R668)/S668*100</f>
        <v>#DIV/0!</v>
      </c>
      <c r="X668" s="2">
        <v>11.7</v>
      </c>
      <c r="Y668" s="2">
        <v>15.1</v>
      </c>
      <c r="Z668" s="21">
        <v>1632</v>
      </c>
      <c r="AB668" s="14" t="e">
        <f>((AE668-AC668)*(1000/AD668))*1000</f>
        <v>#DIV/0!</v>
      </c>
      <c r="AF668" s="7" t="e">
        <f>#REF!*0.8</f>
        <v>#REF!</v>
      </c>
      <c r="AH668" s="8" t="e">
        <f>((AG668)*(H668/100))</f>
        <v>#DIV/0!</v>
      </c>
      <c r="AI668" s="7" t="e">
        <f>AG668/AH668</f>
        <v>#DIV/0!</v>
      </c>
      <c r="AP668" s="129">
        <v>6.0000000000000001E-3</v>
      </c>
      <c r="AQ668" s="129">
        <v>1E-3</v>
      </c>
      <c r="AR668" s="129">
        <v>2.5999999999999999E-2</v>
      </c>
      <c r="AS668" s="129">
        <v>2E-3</v>
      </c>
      <c r="AT668" s="129" t="s">
        <v>121</v>
      </c>
      <c r="AU668" s="129">
        <v>2E-3</v>
      </c>
      <c r="AV668" s="129">
        <v>1.2E-2</v>
      </c>
      <c r="AW668" s="129">
        <v>1E-3</v>
      </c>
      <c r="AX668" s="129">
        <v>2E-3</v>
      </c>
      <c r="AY668" s="129">
        <v>1E-3</v>
      </c>
      <c r="AZ668" s="129">
        <v>1.2E-2</v>
      </c>
      <c r="BA668" s="129">
        <v>2E-3</v>
      </c>
      <c r="BB668" s="129">
        <v>4.4999999999999998E-2</v>
      </c>
      <c r="BC668" s="129">
        <v>2E-3</v>
      </c>
      <c r="BD668" s="129">
        <v>2.8809999999999998</v>
      </c>
      <c r="BE668" s="129">
        <v>1.7999999999999999E-2</v>
      </c>
      <c r="BF668" s="129" t="s">
        <v>121</v>
      </c>
      <c r="BG668" s="129">
        <v>2E-3</v>
      </c>
      <c r="BH668" s="129" t="s">
        <v>121</v>
      </c>
      <c r="BI668" s="129">
        <v>0.41799999999999998</v>
      </c>
      <c r="BJ668" s="129" t="s">
        <v>121</v>
      </c>
      <c r="BK668" s="129">
        <v>2E-3</v>
      </c>
      <c r="BL668" s="129" t="s">
        <v>121</v>
      </c>
      <c r="BM668" s="129">
        <v>2E-3</v>
      </c>
      <c r="BN668" s="129" t="s">
        <v>121</v>
      </c>
      <c r="BO668" s="129">
        <v>6.0000000000000001E-3</v>
      </c>
      <c r="BP668" s="129">
        <v>82.652000000000001</v>
      </c>
      <c r="BQ668" s="129">
        <v>6.0999999999999999E-2</v>
      </c>
      <c r="BR668" s="129" t="s">
        <v>121</v>
      </c>
      <c r="BS668" s="129">
        <v>2E-3</v>
      </c>
      <c r="BT668" s="129">
        <v>8.48</v>
      </c>
      <c r="BU668" s="129">
        <v>8.7999999999999995E-2</v>
      </c>
      <c r="BV668" s="129">
        <v>0.36299999999999999</v>
      </c>
      <c r="BW668" s="129">
        <v>0.01</v>
      </c>
      <c r="BX668" s="129" t="s">
        <v>121</v>
      </c>
      <c r="BY668" s="129">
        <v>6.0000000000000001E-3</v>
      </c>
      <c r="BZ668" s="129">
        <v>9.6000000000000002E-2</v>
      </c>
      <c r="CA668" s="129">
        <v>1.4999999999999999E-2</v>
      </c>
      <c r="CB668" s="129" t="s">
        <v>121</v>
      </c>
      <c r="CC668" s="129">
        <v>3.3010000000000002</v>
      </c>
      <c r="CD668" s="129">
        <v>1.4999999999999999E-2</v>
      </c>
      <c r="CE668" s="129">
        <v>3.0000000000000001E-3</v>
      </c>
      <c r="CF668" s="129" t="s">
        <v>121</v>
      </c>
      <c r="CG668" s="129">
        <v>2E-3</v>
      </c>
      <c r="CH668" s="129" t="s">
        <v>121</v>
      </c>
      <c r="CI668" s="129">
        <v>2E-3</v>
      </c>
      <c r="CJ668" s="129">
        <v>9.9000000000000005E-2</v>
      </c>
      <c r="CK668" s="129">
        <v>2.9000000000000001E-2</v>
      </c>
      <c r="CL668" s="129" t="s">
        <v>121</v>
      </c>
      <c r="CM668" s="129">
        <v>2E-3</v>
      </c>
      <c r="CN668" s="129" t="s">
        <v>121</v>
      </c>
      <c r="CO668" s="129">
        <v>2E-3</v>
      </c>
      <c r="CP668" s="129">
        <v>0.189</v>
      </c>
      <c r="CQ668" s="129">
        <v>1.0999999999999999E-2</v>
      </c>
      <c r="CR668" s="129" t="s">
        <v>121</v>
      </c>
      <c r="CS668" s="129">
        <v>2E-3</v>
      </c>
      <c r="CT668" s="129">
        <v>1.7</v>
      </c>
      <c r="CU668" s="129">
        <v>0.124</v>
      </c>
      <c r="CV668" s="129">
        <v>2.3E-2</v>
      </c>
      <c r="CW668" s="129">
        <v>1E-3</v>
      </c>
      <c r="CX668" s="129">
        <v>6.3E-2</v>
      </c>
      <c r="CY668" s="129">
        <v>7.0000000000000001E-3</v>
      </c>
      <c r="CZ668" s="129" t="s">
        <v>121</v>
      </c>
      <c r="DA668" s="129">
        <v>2E-3</v>
      </c>
      <c r="DB668" s="129" t="s">
        <v>121</v>
      </c>
      <c r="DC668" s="129">
        <v>3.0000000000000001E-3</v>
      </c>
      <c r="DD668" s="129" t="s">
        <v>121</v>
      </c>
      <c r="DE668" s="129">
        <v>3.0000000000000001E-3</v>
      </c>
      <c r="DF668" s="129">
        <v>3.6999999999999998E-2</v>
      </c>
      <c r="DG668" s="129">
        <v>1E-3</v>
      </c>
      <c r="DH668" s="129">
        <v>3.0000000000000001E-3</v>
      </c>
      <c r="DI668" s="129">
        <v>1E-3</v>
      </c>
      <c r="DJ668" s="129">
        <v>3.0000000000000001E-3</v>
      </c>
      <c r="DK668" s="129">
        <v>1E-3</v>
      </c>
      <c r="DL668" s="61" t="str">
        <f t="shared" si="13"/>
        <v>22-0036</v>
      </c>
      <c r="DM668" s="130">
        <v>2.6147235747879201E-2</v>
      </c>
      <c r="DN668" s="130">
        <v>7.3314697855545998E-3</v>
      </c>
      <c r="DO668" s="130">
        <v>-4.8744940986908201E-2</v>
      </c>
      <c r="DP668" s="130">
        <v>0.34709602535518003</v>
      </c>
      <c r="DQ668" s="130">
        <v>6.6679750798098097E-2</v>
      </c>
      <c r="DR668" s="130">
        <v>-4.2211655832263197E-2</v>
      </c>
      <c r="DS668" s="130">
        <v>-4.6698275275284501E-2</v>
      </c>
      <c r="DT668" s="130">
        <v>-4.7772460601323702E-2</v>
      </c>
      <c r="DU668" s="130">
        <v>1.1555769598886901E-2</v>
      </c>
      <c r="DV668" s="130">
        <v>-1.0971561467891499E-2</v>
      </c>
      <c r="DW668" s="130">
        <v>4.3410824977464103E-2</v>
      </c>
      <c r="DX668" s="130">
        <v>-0.40954909633813003</v>
      </c>
      <c r="DY668" s="130">
        <v>52.702140871472899</v>
      </c>
      <c r="DZ668" s="130">
        <v>-0.35342964141876898</v>
      </c>
      <c r="EA668" s="130">
        <v>0.317766692122739</v>
      </c>
      <c r="EB668" s="130">
        <v>99.112436621699104</v>
      </c>
    </row>
    <row r="669" spans="1:132">
      <c r="A669" s="11">
        <v>44616</v>
      </c>
      <c r="B669" s="64" t="s">
        <v>1393</v>
      </c>
      <c r="C669" s="25" t="s">
        <v>1220</v>
      </c>
      <c r="D669" s="21">
        <v>0</v>
      </c>
      <c r="E669" s="2">
        <v>100</v>
      </c>
      <c r="F669" s="2">
        <v>100</v>
      </c>
      <c r="H669" s="3">
        <f>((F669)/(E669/100))</f>
        <v>100</v>
      </c>
      <c r="I669" s="4">
        <f>E669/F669</f>
        <v>1</v>
      </c>
      <c r="J669" s="4" t="e">
        <f>100/G669</f>
        <v>#DIV/0!</v>
      </c>
      <c r="N669" s="37" t="e">
        <f>M669/(K669/100)</f>
        <v>#DIV/0!</v>
      </c>
      <c r="O669" s="37" t="e">
        <f>N669/J669</f>
        <v>#DIV/0!</v>
      </c>
      <c r="P669" s="5" t="e">
        <f>M669/(L669/100)</f>
        <v>#DIV/0!</v>
      </c>
      <c r="Q669" s="5" t="e">
        <f>P669*I669</f>
        <v>#DIV/0!</v>
      </c>
      <c r="U669" s="15" t="e">
        <f>100-(T669-R669)/S669*100</f>
        <v>#DIV/0!</v>
      </c>
      <c r="X669" s="2">
        <v>7.41</v>
      </c>
      <c r="Y669" s="2">
        <v>27</v>
      </c>
      <c r="Z669" s="21">
        <v>2195</v>
      </c>
      <c r="AB669" s="14">
        <f>((AE669-AC669)*(1000/AD669))*1000</f>
        <v>24283.809446846393</v>
      </c>
      <c r="AC669" s="21">
        <v>86.35</v>
      </c>
      <c r="AD669" s="21">
        <v>148.494</v>
      </c>
      <c r="AE669" s="21">
        <v>89.956000000000003</v>
      </c>
      <c r="AF669" s="7" t="e">
        <f>#REF!*0.8</f>
        <v>#REF!</v>
      </c>
      <c r="AH669" s="8">
        <f>((AG669)*(H669/100))</f>
        <v>0</v>
      </c>
      <c r="AI669" s="7" t="e">
        <f>AG669/AH669</f>
        <v>#DIV/0!</v>
      </c>
      <c r="AK669" s="2">
        <v>1.6E-2</v>
      </c>
      <c r="DL669" s="61">
        <f t="shared" si="13"/>
        <v>0</v>
      </c>
    </row>
    <row r="670" spans="1:132">
      <c r="A670" s="11">
        <v>44616</v>
      </c>
      <c r="B670" s="64" t="s">
        <v>743</v>
      </c>
      <c r="C670" s="25" t="s">
        <v>123</v>
      </c>
      <c r="E670" s="2">
        <v>100</v>
      </c>
      <c r="H670" s="3">
        <f>((F670)/(E670/100))</f>
        <v>0</v>
      </c>
      <c r="I670" s="4" t="e">
        <f>E670/F670</f>
        <v>#DIV/0!</v>
      </c>
      <c r="J670" s="4" t="e">
        <f>100/G670</f>
        <v>#DIV/0!</v>
      </c>
      <c r="K670" s="2">
        <v>20.106999999999999</v>
      </c>
      <c r="M670" s="2">
        <f>102.264-99.823</f>
        <v>2.4410000000000025</v>
      </c>
      <c r="N670" s="37">
        <f>M670/(K670/100)</f>
        <v>12.140050728601992</v>
      </c>
      <c r="O670" s="37" t="e">
        <f>N670/J670</f>
        <v>#DIV/0!</v>
      </c>
      <c r="P670" s="5" t="e">
        <f>M670/(L670/100)</f>
        <v>#DIV/0!</v>
      </c>
      <c r="Q670" s="5" t="e">
        <f>P670*I670</f>
        <v>#DIV/0!</v>
      </c>
      <c r="U670" s="15" t="e">
        <f>100-(T670-R670)/S670*100</f>
        <v>#DIV/0!</v>
      </c>
      <c r="AB670" s="14" t="e">
        <f>((AE670-AC670)*(1000/AD670))*1000</f>
        <v>#DIV/0!</v>
      </c>
      <c r="AF670" s="7" t="e">
        <f>#REF!*0.8</f>
        <v>#REF!</v>
      </c>
      <c r="AH670" s="8">
        <f>((AG670)*(H670/100))</f>
        <v>0</v>
      </c>
      <c r="AI670" s="7" t="e">
        <f>AG670/AH670</f>
        <v>#DIV/0!</v>
      </c>
      <c r="AO670" s="20" t="s">
        <v>1396</v>
      </c>
      <c r="AP670" s="130">
        <v>0.11899999999999999</v>
      </c>
      <c r="AQ670" s="130">
        <v>2E-3</v>
      </c>
      <c r="AR670" s="130">
        <v>5.0999999999999997E-2</v>
      </c>
      <c r="AS670" s="130">
        <v>3.0000000000000001E-3</v>
      </c>
      <c r="AT670" s="130">
        <v>1.0999999999999999E-2</v>
      </c>
      <c r="AU670" s="130">
        <v>2E-3</v>
      </c>
      <c r="AV670" s="130">
        <v>0.05</v>
      </c>
      <c r="AW670" s="130">
        <v>2E-3</v>
      </c>
      <c r="AX670" s="130">
        <v>2E-3</v>
      </c>
      <c r="AY670" s="130">
        <v>1E-3</v>
      </c>
      <c r="AZ670" s="130">
        <v>3.4000000000000002E-2</v>
      </c>
      <c r="BA670" s="130">
        <v>3.0000000000000001E-3</v>
      </c>
      <c r="BB670" s="130">
        <v>0.183</v>
      </c>
      <c r="BC670" s="130">
        <v>4.0000000000000001E-3</v>
      </c>
      <c r="BD670" s="130">
        <v>6.3019999999999996</v>
      </c>
      <c r="BE670" s="130">
        <v>4.1000000000000002E-2</v>
      </c>
      <c r="BF670" s="130" t="s">
        <v>121</v>
      </c>
      <c r="BG670" s="130">
        <v>6.0000000000000001E-3</v>
      </c>
      <c r="BH670" s="130">
        <v>2.2599999999999998</v>
      </c>
      <c r="BI670" s="130">
        <v>0.68799999999999994</v>
      </c>
      <c r="BJ670" s="130" t="s">
        <v>121</v>
      </c>
      <c r="BK670" s="130">
        <v>3.0000000000000001E-3</v>
      </c>
      <c r="BL670" s="130" t="s">
        <v>121</v>
      </c>
      <c r="BM670" s="130">
        <v>2E-3</v>
      </c>
      <c r="BN670" s="130">
        <v>0.156</v>
      </c>
      <c r="BO670" s="130">
        <v>8.0000000000000002E-3</v>
      </c>
      <c r="BP670" s="130">
        <v>66.176000000000002</v>
      </c>
      <c r="BQ670" s="130">
        <v>0.13700000000000001</v>
      </c>
      <c r="BR670" s="130" t="s">
        <v>121</v>
      </c>
      <c r="BS670" s="130">
        <v>2E-3</v>
      </c>
      <c r="BT670" s="130">
        <v>11.939</v>
      </c>
      <c r="BU670" s="130">
        <v>0.13200000000000001</v>
      </c>
      <c r="BV670" s="130">
        <v>0.96199999999999997</v>
      </c>
      <c r="BW670" s="130">
        <v>2.1000000000000001E-2</v>
      </c>
      <c r="BX670" s="130" t="s">
        <v>121</v>
      </c>
      <c r="BY670" s="130">
        <v>1.2E-2</v>
      </c>
      <c r="BZ670" s="130">
        <v>0.53900000000000003</v>
      </c>
      <c r="CA670" s="130">
        <v>2.8000000000000001E-2</v>
      </c>
      <c r="CB670" s="130" t="s">
        <v>121</v>
      </c>
      <c r="CC670" s="130">
        <v>6.8239999999999998</v>
      </c>
      <c r="CD670" s="130">
        <v>0.28299999999999997</v>
      </c>
      <c r="CE670" s="130">
        <v>8.9999999999999993E-3</v>
      </c>
      <c r="CF670" s="130">
        <v>3.0000000000000001E-3</v>
      </c>
      <c r="CG670" s="130">
        <v>1E-3</v>
      </c>
      <c r="CH670" s="130" t="s">
        <v>121</v>
      </c>
      <c r="CI670" s="130">
        <v>2E-3</v>
      </c>
      <c r="CJ670" s="130">
        <v>0.70399999999999996</v>
      </c>
      <c r="CK670" s="130">
        <v>6.9000000000000006E-2</v>
      </c>
      <c r="CL670" s="130" t="s">
        <v>121</v>
      </c>
      <c r="CM670" s="130">
        <v>2E-3</v>
      </c>
      <c r="CN670" s="130">
        <v>2E-3</v>
      </c>
      <c r="CO670" s="130">
        <v>1E-3</v>
      </c>
      <c r="CP670" s="130">
        <v>1.554</v>
      </c>
      <c r="CQ670" s="130">
        <v>3.5000000000000003E-2</v>
      </c>
      <c r="CR670" s="130" t="s">
        <v>121</v>
      </c>
      <c r="CS670" s="130">
        <v>2E-3</v>
      </c>
      <c r="CT670" s="130">
        <v>6.6760000000000002</v>
      </c>
      <c r="CU670" s="130">
        <v>0.26600000000000001</v>
      </c>
      <c r="CV670" s="130">
        <v>8.5000000000000006E-2</v>
      </c>
      <c r="CW670" s="130">
        <v>1E-3</v>
      </c>
      <c r="CX670" s="130">
        <v>0.89600000000000002</v>
      </c>
      <c r="CY670" s="130">
        <v>1.9E-2</v>
      </c>
      <c r="CZ670" s="130" t="s">
        <v>121</v>
      </c>
      <c r="DA670" s="130">
        <v>2E-3</v>
      </c>
      <c r="DB670" s="130">
        <v>3.5999999999999997E-2</v>
      </c>
      <c r="DC670" s="130">
        <v>6.0000000000000001E-3</v>
      </c>
      <c r="DD670" s="130" t="s">
        <v>121</v>
      </c>
      <c r="DE670" s="130">
        <v>1.0999999999999999E-2</v>
      </c>
      <c r="DF670" s="130">
        <v>0.95099999999999996</v>
      </c>
      <c r="DG670" s="130">
        <v>8.9999999999999993E-3</v>
      </c>
      <c r="DH670" s="130">
        <v>1.0999999999999999E-2</v>
      </c>
      <c r="DI670" s="130">
        <v>1E-3</v>
      </c>
      <c r="DJ670" s="130">
        <v>6.0000000000000001E-3</v>
      </c>
      <c r="DK670" s="130">
        <v>1E-3</v>
      </c>
      <c r="DL670" s="61" t="str">
        <f t="shared" si="13"/>
        <v>DK III W2</v>
      </c>
      <c r="DM670" s="130">
        <v>-4.69417765343348E-3</v>
      </c>
      <c r="DN670" s="130">
        <v>4.5547986053835601E-2</v>
      </c>
      <c r="DO670" s="130">
        <v>-4.5603191421788099E-2</v>
      </c>
      <c r="DP670" s="130">
        <v>0.481079715387422</v>
      </c>
      <c r="DQ670" s="130">
        <v>-7.3260625625324498E-3</v>
      </c>
      <c r="DR670" s="130">
        <v>-5.75455748982166E-2</v>
      </c>
      <c r="DS670" s="130">
        <v>0.45603115128486799</v>
      </c>
      <c r="DT670" s="130">
        <v>-3.7979133383013799E-2</v>
      </c>
      <c r="DU670" s="130">
        <v>2.7753109423326698E-3</v>
      </c>
      <c r="DV670" s="130">
        <v>1.09127467695614E-2</v>
      </c>
      <c r="DW670" s="130">
        <v>0.93147474413203801</v>
      </c>
      <c r="DX670" s="130">
        <v>-0.28690287014386101</v>
      </c>
      <c r="DY670" s="130">
        <v>372.57382985600401</v>
      </c>
      <c r="DZ670" s="130">
        <v>0.105586785541165</v>
      </c>
      <c r="EA670" s="130">
        <v>0.107461577381257</v>
      </c>
      <c r="EB670" s="130">
        <v>100.093117960253</v>
      </c>
    </row>
    <row r="671" spans="1:132">
      <c r="A671" s="11">
        <v>44616</v>
      </c>
      <c r="B671" s="64" t="s">
        <v>208</v>
      </c>
      <c r="C671" s="25" t="s">
        <v>125</v>
      </c>
      <c r="D671" s="21">
        <v>29</v>
      </c>
      <c r="E671" s="2">
        <v>100</v>
      </c>
      <c r="F671" s="2">
        <v>71</v>
      </c>
      <c r="H671" s="3">
        <f>((F671)/(E671/100))</f>
        <v>71</v>
      </c>
      <c r="I671" s="4">
        <f>E671/F671</f>
        <v>1.408450704225352</v>
      </c>
      <c r="J671" s="4" t="e">
        <f>100/G671</f>
        <v>#DIV/0!</v>
      </c>
      <c r="N671" s="37" t="e">
        <f>M671/(K671/100)</f>
        <v>#DIV/0!</v>
      </c>
      <c r="O671" s="37" t="e">
        <f>N671/J671</f>
        <v>#DIV/0!</v>
      </c>
      <c r="P671" s="5" t="e">
        <f>M671/(L671/100)</f>
        <v>#DIV/0!</v>
      </c>
      <c r="Q671" s="5" t="e">
        <f>P671*I671</f>
        <v>#DIV/0!</v>
      </c>
      <c r="U671" s="15" t="e">
        <f>100-(T671-R671)/S671*100</f>
        <v>#DIV/0!</v>
      </c>
      <c r="V671" s="21">
        <v>2.42</v>
      </c>
      <c r="X671" s="2">
        <v>12</v>
      </c>
      <c r="Y671" s="2">
        <v>9.1999999999999993</v>
      </c>
      <c r="Z671" s="21">
        <v>2205</v>
      </c>
      <c r="AB671" s="14" t="e">
        <f>((AE671-AC671)*(1000/AD671))*1000</f>
        <v>#DIV/0!</v>
      </c>
      <c r="AF671" s="7" t="e">
        <f>#REF!*0.8</f>
        <v>#REF!</v>
      </c>
      <c r="AG671" s="2">
        <v>141</v>
      </c>
      <c r="AH671" s="8">
        <f>((AG671)*(H671/100))</f>
        <v>100.11</v>
      </c>
      <c r="AI671" s="7">
        <f>AG671/AH671</f>
        <v>1.408450704225352</v>
      </c>
      <c r="AJ671" s="6">
        <v>33.6</v>
      </c>
      <c r="AK671" s="2">
        <v>0.85799999999999998</v>
      </c>
      <c r="AO671" s="20" t="s">
        <v>373</v>
      </c>
      <c r="AP671" s="131">
        <v>0.17399999999999999</v>
      </c>
      <c r="AQ671" s="131">
        <v>3.0000000000000001E-3</v>
      </c>
      <c r="AR671" s="131">
        <v>2.9000000000000001E-2</v>
      </c>
      <c r="AS671" s="131">
        <v>3.0000000000000001E-3</v>
      </c>
      <c r="AT671" s="131">
        <v>1.0999999999999999E-2</v>
      </c>
      <c r="AU671" s="131">
        <v>2E-3</v>
      </c>
      <c r="AV671" s="131">
        <v>2.9000000000000001E-2</v>
      </c>
      <c r="AW671" s="131">
        <v>2E-3</v>
      </c>
      <c r="AX671" s="131" t="s">
        <v>121</v>
      </c>
      <c r="AY671" s="131">
        <v>2E-3</v>
      </c>
      <c r="AZ671" s="131">
        <v>3.6999999999999998E-2</v>
      </c>
      <c r="BA671" s="131">
        <v>3.0000000000000001E-3</v>
      </c>
      <c r="BB671" s="131">
        <v>0.15</v>
      </c>
      <c r="BC671" s="131">
        <v>4.0000000000000001E-3</v>
      </c>
      <c r="BD671" s="131">
        <v>3.2360000000000002</v>
      </c>
      <c r="BE671" s="131">
        <v>0.03</v>
      </c>
      <c r="BF671" s="131" t="s">
        <v>121</v>
      </c>
      <c r="BG671" s="131">
        <v>7.0000000000000001E-3</v>
      </c>
      <c r="BH671" s="131">
        <v>4.5039999999999996</v>
      </c>
      <c r="BI671" s="131">
        <v>1.244</v>
      </c>
      <c r="BJ671" s="131">
        <v>1.2E-2</v>
      </c>
      <c r="BK671" s="131">
        <v>2E-3</v>
      </c>
      <c r="BL671" s="131" t="s">
        <v>121</v>
      </c>
      <c r="BM671" s="131">
        <v>2E-3</v>
      </c>
      <c r="BN671" s="131">
        <v>0.219</v>
      </c>
      <c r="BO671" s="131">
        <v>8.0000000000000002E-3</v>
      </c>
      <c r="BP671" s="131">
        <v>52.206000000000003</v>
      </c>
      <c r="BQ671" s="131">
        <v>0.222</v>
      </c>
      <c r="BR671" s="131" t="s">
        <v>121</v>
      </c>
      <c r="BS671" s="131">
        <v>2E-3</v>
      </c>
      <c r="BT671" s="131">
        <v>18.344000000000001</v>
      </c>
      <c r="BU671" s="131">
        <v>0.16300000000000001</v>
      </c>
      <c r="BV671" s="131">
        <v>1.1599999999999999</v>
      </c>
      <c r="BW671" s="131">
        <v>2.5999999999999999E-2</v>
      </c>
      <c r="BX671" s="131" t="s">
        <v>121</v>
      </c>
      <c r="BY671" s="131">
        <v>1.0999999999999999E-2</v>
      </c>
      <c r="BZ671" s="131">
        <v>0.51400000000000001</v>
      </c>
      <c r="CA671" s="131">
        <v>2.7E-2</v>
      </c>
      <c r="CB671" s="131" t="s">
        <v>121</v>
      </c>
      <c r="CC671" s="131">
        <v>9.93</v>
      </c>
      <c r="CD671" s="131">
        <v>8.6999999999999994E-2</v>
      </c>
      <c r="CE671" s="131">
        <v>7.0000000000000001E-3</v>
      </c>
      <c r="CF671" s="131">
        <v>5.0000000000000001E-3</v>
      </c>
      <c r="CG671" s="131">
        <v>1E-3</v>
      </c>
      <c r="CH671" s="131" t="s">
        <v>121</v>
      </c>
      <c r="CI671" s="131">
        <v>2E-3</v>
      </c>
      <c r="CJ671" s="131">
        <v>0.98</v>
      </c>
      <c r="CK671" s="131">
        <v>9.1999999999999998E-2</v>
      </c>
      <c r="CL671" s="131" t="s">
        <v>121</v>
      </c>
      <c r="CM671" s="131">
        <v>2E-3</v>
      </c>
      <c r="CN671" s="131" t="s">
        <v>121</v>
      </c>
      <c r="CO671" s="131">
        <v>2E-3</v>
      </c>
      <c r="CP671" s="131">
        <v>2.085</v>
      </c>
      <c r="CQ671" s="131">
        <v>4.5999999999999999E-2</v>
      </c>
      <c r="CR671" s="131" t="s">
        <v>121</v>
      </c>
      <c r="CS671" s="131">
        <v>2E-3</v>
      </c>
      <c r="CT671" s="131">
        <v>6.4</v>
      </c>
      <c r="CU671" s="131">
        <v>0.30299999999999999</v>
      </c>
      <c r="CV671" s="131">
        <v>0.66900000000000004</v>
      </c>
      <c r="CW671" s="131">
        <v>6.0000000000000001E-3</v>
      </c>
      <c r="CX671" s="131">
        <v>0.53</v>
      </c>
      <c r="CY671" s="131">
        <v>1.7000000000000001E-2</v>
      </c>
      <c r="CZ671" s="131" t="s">
        <v>121</v>
      </c>
      <c r="DA671" s="131">
        <v>2E-3</v>
      </c>
      <c r="DB671" s="131">
        <v>3.5999999999999997E-2</v>
      </c>
      <c r="DC671" s="131">
        <v>5.0000000000000001E-3</v>
      </c>
      <c r="DD671" s="131" t="s">
        <v>121</v>
      </c>
      <c r="DE671" s="131">
        <v>8.0000000000000002E-3</v>
      </c>
      <c r="DF671" s="131">
        <v>0.313</v>
      </c>
      <c r="DG671" s="131">
        <v>5.0000000000000001E-3</v>
      </c>
      <c r="DH671" s="131" t="s">
        <v>121</v>
      </c>
      <c r="DI671" s="131">
        <v>2E-3</v>
      </c>
      <c r="DJ671" s="131">
        <v>5.0000000000000001E-3</v>
      </c>
      <c r="DK671" s="131">
        <v>1E-3</v>
      </c>
      <c r="DL671" s="61" t="str">
        <f t="shared" si="13"/>
        <v>DK III 2600 24.02.2022</v>
      </c>
      <c r="DM671" s="171">
        <v>-1.65659270758284E-2</v>
      </c>
      <c r="DN671" s="171">
        <v>-1.7229019484952202E-2</v>
      </c>
      <c r="DO671" s="171">
        <v>5.7394928433000102E-3</v>
      </c>
      <c r="DP671" s="171">
        <v>0.27902930041837298</v>
      </c>
      <c r="DQ671" s="171">
        <v>2.3284464232781198E-2</v>
      </c>
      <c r="DR671" s="171">
        <v>1.9728503400012001E-2</v>
      </c>
      <c r="DS671" s="171">
        <v>5.98646290853476E-2</v>
      </c>
      <c r="DT671" s="171">
        <v>-1.05239011822624E-2</v>
      </c>
      <c r="DU671" s="171">
        <v>3.07672698938972E-3</v>
      </c>
      <c r="DV671" s="171">
        <v>2.1217597076081798E-2</v>
      </c>
      <c r="DW671" s="171">
        <v>1.6078161647045199</v>
      </c>
      <c r="DX671" s="171">
        <v>4.1489669929970802E-2</v>
      </c>
      <c r="DY671" s="171">
        <v>202.206404436349</v>
      </c>
      <c r="DZ671" s="171">
        <v>0.39359498654084801</v>
      </c>
      <c r="EA671" s="171">
        <v>0.83789977714247299</v>
      </c>
      <c r="EB671" s="171">
        <v>99.084937051823999</v>
      </c>
    </row>
    <row r="672" spans="1:132">
      <c r="A672" s="11">
        <v>44616</v>
      </c>
      <c r="B672" s="64"/>
      <c r="C672" s="25" t="s">
        <v>1395</v>
      </c>
      <c r="H672" s="3" t="e">
        <f>((F672)/(E672/100))</f>
        <v>#DIV/0!</v>
      </c>
      <c r="I672" s="4" t="e">
        <f>E672/F672</f>
        <v>#DIV/0!</v>
      </c>
      <c r="J672" s="4" t="e">
        <f>100/G672</f>
        <v>#DIV/0!</v>
      </c>
      <c r="N672" s="37" t="e">
        <f>M672/(K672/100)</f>
        <v>#DIV/0!</v>
      </c>
      <c r="O672" s="37" t="e">
        <f>N672/J672</f>
        <v>#DIV/0!</v>
      </c>
      <c r="P672" s="5" t="e">
        <f>M672/(L672/100)</f>
        <v>#DIV/0!</v>
      </c>
      <c r="Q672" s="5" t="e">
        <f>P672*I672</f>
        <v>#DIV/0!</v>
      </c>
      <c r="R672" s="21">
        <v>54.521999999999998</v>
      </c>
      <c r="S672" s="21">
        <v>10.098000000000001</v>
      </c>
      <c r="T672" s="21">
        <v>56.692999999999998</v>
      </c>
      <c r="U672" s="15">
        <f>100-(T672-R672)/S672*100</f>
        <v>78.500693206575562</v>
      </c>
      <c r="V672" s="21">
        <v>1.0009999999999999</v>
      </c>
      <c r="X672" s="2">
        <v>11.34</v>
      </c>
      <c r="Y672" s="2">
        <v>2.09</v>
      </c>
      <c r="Z672" s="21">
        <v>428</v>
      </c>
      <c r="AB672" s="14" t="e">
        <f>((AE672-AC672)*(1000/AD672))*1000</f>
        <v>#DIV/0!</v>
      </c>
      <c r="AF672" s="7" t="e">
        <f>#REF!*0.8</f>
        <v>#REF!</v>
      </c>
      <c r="AH672" s="8" t="e">
        <f>((AG672)*(H672/100))</f>
        <v>#DIV/0!</v>
      </c>
      <c r="AI672" s="7" t="e">
        <f>AG672/AH672</f>
        <v>#DIV/0!</v>
      </c>
      <c r="AJ672" s="6">
        <v>1.4910000000000001</v>
      </c>
      <c r="AK672" s="2">
        <v>3.47</v>
      </c>
      <c r="AM672" s="21">
        <v>58.69</v>
      </c>
      <c r="AN672" s="21">
        <v>69.36</v>
      </c>
      <c r="AO672" s="20" t="s">
        <v>1395</v>
      </c>
      <c r="DL672" s="61">
        <f t="shared" si="13"/>
        <v>0</v>
      </c>
    </row>
    <row r="673" spans="1:132">
      <c r="A673" s="11">
        <v>44616</v>
      </c>
      <c r="B673" s="64" t="s">
        <v>1394</v>
      </c>
      <c r="C673" s="25" t="s">
        <v>117</v>
      </c>
      <c r="H673" s="3" t="e">
        <f>((F673)/(E673/100))</f>
        <v>#DIV/0!</v>
      </c>
      <c r="I673" s="4" t="e">
        <f>E673/F673</f>
        <v>#DIV/0!</v>
      </c>
      <c r="J673" s="4" t="e">
        <f>100/G673</f>
        <v>#DIV/0!</v>
      </c>
      <c r="N673" s="37" t="e">
        <f>M673/(K673/100)</f>
        <v>#DIV/0!</v>
      </c>
      <c r="O673" s="37" t="e">
        <f>N673/J673</f>
        <v>#DIV/0!</v>
      </c>
      <c r="P673" s="5" t="e">
        <f>M673/(L673/100)</f>
        <v>#DIV/0!</v>
      </c>
      <c r="Q673" s="5" t="e">
        <f>P673*I673</f>
        <v>#DIV/0!</v>
      </c>
      <c r="U673" s="15" t="e">
        <f>100-(T673-R673)/S673*100</f>
        <v>#DIV/0!</v>
      </c>
      <c r="AB673" s="14" t="e">
        <f>((AE673-AC673)*(1000/AD673))*1000</f>
        <v>#DIV/0!</v>
      </c>
      <c r="AF673" s="7" t="e">
        <f>#REF!*0.8</f>
        <v>#REF!</v>
      </c>
      <c r="AH673" s="8" t="e">
        <f>((AG673)*(H673/100))</f>
        <v>#DIV/0!</v>
      </c>
      <c r="AI673" s="7" t="e">
        <f>AG673/AH673</f>
        <v>#DIV/0!</v>
      </c>
      <c r="AP673" s="133">
        <v>0.13300000000000001</v>
      </c>
      <c r="AQ673" s="133">
        <v>2E-3</v>
      </c>
      <c r="AR673" s="133">
        <v>2.4E-2</v>
      </c>
      <c r="AS673" s="133">
        <v>3.0000000000000001E-3</v>
      </c>
      <c r="AT673" s="133">
        <v>1.6E-2</v>
      </c>
      <c r="AU673" s="133">
        <v>2E-3</v>
      </c>
      <c r="AV673" s="133">
        <v>2.7E-2</v>
      </c>
      <c r="AW673" s="133">
        <v>2E-3</v>
      </c>
      <c r="AX673" s="133" t="s">
        <v>121</v>
      </c>
      <c r="AY673" s="133">
        <v>2E-3</v>
      </c>
      <c r="AZ673" s="133">
        <v>3.1E-2</v>
      </c>
      <c r="BA673" s="133">
        <v>3.0000000000000001E-3</v>
      </c>
      <c r="BB673" s="133">
        <v>0.21199999999999999</v>
      </c>
      <c r="BC673" s="133">
        <v>4.0000000000000001E-3</v>
      </c>
      <c r="BD673" s="133">
        <v>3.4089999999999998</v>
      </c>
      <c r="BE673" s="133">
        <v>2.9000000000000001E-2</v>
      </c>
      <c r="BF673" s="133" t="s">
        <v>121</v>
      </c>
      <c r="BG673" s="133">
        <v>6.0000000000000001E-3</v>
      </c>
      <c r="BH673" s="133">
        <v>3.0129999999999999</v>
      </c>
      <c r="BI673" s="133">
        <v>0.93700000000000006</v>
      </c>
      <c r="BJ673" s="133" t="s">
        <v>121</v>
      </c>
      <c r="BK673" s="133">
        <v>3.0000000000000001E-3</v>
      </c>
      <c r="BL673" s="133" t="s">
        <v>121</v>
      </c>
      <c r="BM673" s="133">
        <v>2E-3</v>
      </c>
      <c r="BN673" s="133">
        <v>0.192</v>
      </c>
      <c r="BO673" s="133">
        <v>8.0000000000000002E-3</v>
      </c>
      <c r="BP673" s="133">
        <v>62.643000000000001</v>
      </c>
      <c r="BQ673" s="133">
        <v>0.154</v>
      </c>
      <c r="BR673" s="133" t="s">
        <v>121</v>
      </c>
      <c r="BS673" s="133">
        <v>2E-3</v>
      </c>
      <c r="BT673" s="133">
        <v>16.805</v>
      </c>
      <c r="BU673" s="133">
        <v>0.14799999999999999</v>
      </c>
      <c r="BV673" s="133">
        <v>1.2490000000000001</v>
      </c>
      <c r="BW673" s="133">
        <v>2.5999999999999999E-2</v>
      </c>
      <c r="BX673" s="133" t="s">
        <v>121</v>
      </c>
      <c r="BY673" s="133">
        <v>8.9999999999999993E-3</v>
      </c>
      <c r="BZ673" s="133">
        <v>0.58899999999999997</v>
      </c>
      <c r="CA673" s="133">
        <v>2.7E-2</v>
      </c>
      <c r="CB673" s="133" t="s">
        <v>121</v>
      </c>
      <c r="CC673" s="133">
        <v>8.7560000000000002</v>
      </c>
      <c r="CD673" s="133">
        <v>0.104</v>
      </c>
      <c r="CE673" s="133">
        <v>7.0000000000000001E-3</v>
      </c>
      <c r="CF673" s="133">
        <v>3.0000000000000001E-3</v>
      </c>
      <c r="CG673" s="133">
        <v>1E-3</v>
      </c>
      <c r="CH673" s="133" t="s">
        <v>121</v>
      </c>
      <c r="CI673" s="133">
        <v>2E-3</v>
      </c>
      <c r="CJ673" s="133">
        <v>0.999</v>
      </c>
      <c r="CK673" s="133">
        <v>0.09</v>
      </c>
      <c r="CL673" s="133" t="s">
        <v>121</v>
      </c>
      <c r="CM673" s="133">
        <v>2E-3</v>
      </c>
      <c r="CN673" s="133" t="s">
        <v>121</v>
      </c>
      <c r="CO673" s="133">
        <v>2E-3</v>
      </c>
      <c r="CP673" s="133">
        <v>2.2029999999999998</v>
      </c>
      <c r="CQ673" s="133">
        <v>4.5999999999999999E-2</v>
      </c>
      <c r="CR673" s="133" t="s">
        <v>121</v>
      </c>
      <c r="CS673" s="133">
        <v>2E-3</v>
      </c>
      <c r="CT673" s="133">
        <v>6.74</v>
      </c>
      <c r="CU673" s="133">
        <v>0.30199999999999999</v>
      </c>
      <c r="CV673" s="133">
        <v>0.41199999999999998</v>
      </c>
      <c r="CW673" s="133">
        <v>4.0000000000000001E-3</v>
      </c>
      <c r="CX673" s="133">
        <v>0.73799999999999999</v>
      </c>
      <c r="CY673" s="133">
        <v>1.7999999999999999E-2</v>
      </c>
      <c r="CZ673" s="133" t="s">
        <v>121</v>
      </c>
      <c r="DA673" s="133">
        <v>2E-3</v>
      </c>
      <c r="DB673" s="133">
        <v>3.5000000000000003E-2</v>
      </c>
      <c r="DC673" s="133">
        <v>6.0000000000000001E-3</v>
      </c>
      <c r="DD673" s="133" t="s">
        <v>121</v>
      </c>
      <c r="DE673" s="133">
        <v>8.0000000000000002E-3</v>
      </c>
      <c r="DF673" s="133">
        <v>0.39800000000000002</v>
      </c>
      <c r="DG673" s="133">
        <v>5.0000000000000001E-3</v>
      </c>
      <c r="DH673" s="133">
        <v>8.9999999999999993E-3</v>
      </c>
      <c r="DI673" s="133">
        <v>1E-3</v>
      </c>
      <c r="DJ673" s="133">
        <v>5.0000000000000001E-3</v>
      </c>
      <c r="DK673" s="133">
        <v>1E-3</v>
      </c>
      <c r="DL673" s="61" t="str">
        <f t="shared" si="13"/>
        <v>DK III 2600 25.02.2022</v>
      </c>
      <c r="DM673" s="171">
        <v>-3.32136414681743E-2</v>
      </c>
      <c r="DN673" s="171">
        <v>-1.30285788073373E-2</v>
      </c>
      <c r="DO673" s="171">
        <v>7.6593796464812696E-3</v>
      </c>
      <c r="DP673" s="171">
        <v>0.40506783473521302</v>
      </c>
      <c r="DQ673" s="171">
        <v>2.87388419553967E-2</v>
      </c>
      <c r="DR673" s="171">
        <v>1.9429411980800001E-2</v>
      </c>
      <c r="DS673" s="171">
        <v>7.9290395836321997E-2</v>
      </c>
      <c r="DT673" s="171">
        <v>-1.7703337689222099E-2</v>
      </c>
      <c r="DU673" s="171">
        <v>2.8350783625709398E-3</v>
      </c>
      <c r="DV673" s="171">
        <v>2.3098431968607301E-2</v>
      </c>
      <c r="DW673" s="171">
        <v>1.58236249812551</v>
      </c>
      <c r="DX673" s="171">
        <v>7.5241398167043602E-2</v>
      </c>
      <c r="DY673" s="171">
        <v>226.81065410578799</v>
      </c>
      <c r="DZ673" s="171">
        <v>0.61851861850538103</v>
      </c>
      <c r="EA673" s="171">
        <v>0.13003865726071501</v>
      </c>
      <c r="EB673" s="171">
        <v>99.223432823936307</v>
      </c>
    </row>
    <row r="674" spans="1:132">
      <c r="A674" s="11">
        <v>44616</v>
      </c>
      <c r="B674" s="64" t="s">
        <v>207</v>
      </c>
      <c r="C674" s="25" t="s">
        <v>125</v>
      </c>
      <c r="D674" s="21">
        <v>32</v>
      </c>
      <c r="E674" s="2">
        <v>100</v>
      </c>
      <c r="F674" s="2">
        <v>68</v>
      </c>
      <c r="H674" s="3">
        <f>((F674)/(E674/100))</f>
        <v>68</v>
      </c>
      <c r="I674" s="4">
        <f>E674/F674</f>
        <v>1.4705882352941178</v>
      </c>
      <c r="J674" s="4" t="e">
        <f>100/G674</f>
        <v>#DIV/0!</v>
      </c>
      <c r="N674" s="37" t="e">
        <f>M674/(K674/100)</f>
        <v>#DIV/0!</v>
      </c>
      <c r="O674" s="37" t="e">
        <f>N674/J674</f>
        <v>#DIV/0!</v>
      </c>
      <c r="P674" s="5" t="e">
        <f>M674/(L674/100)</f>
        <v>#DIV/0!</v>
      </c>
      <c r="Q674" s="5" t="e">
        <f>P674*I674</f>
        <v>#DIV/0!</v>
      </c>
      <c r="U674" s="15" t="e">
        <f>100-(T674-R674)/S674*100</f>
        <v>#DIV/0!</v>
      </c>
      <c r="V674" s="21">
        <v>2.4649999999999999</v>
      </c>
      <c r="X674" s="2">
        <v>12.08</v>
      </c>
      <c r="Y674" s="2">
        <v>6.76</v>
      </c>
      <c r="Z674" s="21">
        <v>1482</v>
      </c>
      <c r="AB674" s="14" t="e">
        <f>((AE674-AC674)*(1000/AD674))*1000</f>
        <v>#DIV/0!</v>
      </c>
      <c r="AF674" s="7" t="e">
        <f>#REF!*0.8</f>
        <v>#REF!</v>
      </c>
      <c r="AG674" s="2">
        <v>147</v>
      </c>
      <c r="AH674" s="8">
        <f>((AG674)*(H674/100))</f>
        <v>99.960000000000008</v>
      </c>
      <c r="AI674" s="7">
        <f>AG674/AH674</f>
        <v>1.4705882352941175</v>
      </c>
      <c r="AJ674" s="6">
        <v>34.08</v>
      </c>
      <c r="AK674" s="2">
        <v>0.48099999999999998</v>
      </c>
      <c r="AO674" s="20" t="s">
        <v>409</v>
      </c>
      <c r="AP674" s="132">
        <v>0.28000000000000003</v>
      </c>
      <c r="AQ674" s="132">
        <v>4.0000000000000001E-3</v>
      </c>
      <c r="AR674" s="132" t="s">
        <v>121</v>
      </c>
      <c r="AS674" s="132">
        <v>4.0000000000000001E-3</v>
      </c>
      <c r="AT674" s="132">
        <v>8.3000000000000004E-2</v>
      </c>
      <c r="AU674" s="132">
        <v>3.0000000000000001E-3</v>
      </c>
      <c r="AV674" s="132">
        <v>6.7000000000000004E-2</v>
      </c>
      <c r="AW674" s="132">
        <v>3.0000000000000001E-3</v>
      </c>
      <c r="AX674" s="132">
        <v>2.4E-2</v>
      </c>
      <c r="AY674" s="132">
        <v>1E-3</v>
      </c>
      <c r="AZ674" s="132">
        <v>6.0000000000000001E-3</v>
      </c>
      <c r="BA674" s="132">
        <v>2E-3</v>
      </c>
      <c r="BB674" s="132">
        <v>0.10299999999999999</v>
      </c>
      <c r="BC674" s="132">
        <v>3.0000000000000001E-3</v>
      </c>
      <c r="BD674" s="132">
        <v>0.40799999999999997</v>
      </c>
      <c r="BE674" s="132">
        <v>0.01</v>
      </c>
      <c r="BF674" s="132" t="s">
        <v>121</v>
      </c>
      <c r="BG674" s="132">
        <v>3.0000000000000001E-3</v>
      </c>
      <c r="BH674" s="132" t="s">
        <v>121</v>
      </c>
      <c r="BI674" s="132">
        <v>3.3490000000000002</v>
      </c>
      <c r="BJ674" s="132">
        <v>0.125</v>
      </c>
      <c r="BK674" s="132">
        <v>4.0000000000000001E-3</v>
      </c>
      <c r="BL674" s="132" t="s">
        <v>121</v>
      </c>
      <c r="BM674" s="132">
        <v>2E-3</v>
      </c>
      <c r="BN674" s="132" t="s">
        <v>121</v>
      </c>
      <c r="BO674" s="132">
        <v>1.7000000000000001E-2</v>
      </c>
      <c r="BP674" s="132">
        <v>66.674999999999997</v>
      </c>
      <c r="BQ674" s="132">
        <v>0.14499999999999999</v>
      </c>
      <c r="BR674" s="132" t="s">
        <v>121</v>
      </c>
      <c r="BS674" s="132">
        <v>2E-3</v>
      </c>
      <c r="BT674" s="132">
        <v>1.119</v>
      </c>
      <c r="BU674" s="132">
        <v>4.5999999999999999E-2</v>
      </c>
      <c r="BV674" s="132">
        <v>22.036999999999999</v>
      </c>
      <c r="BW674" s="132">
        <v>0.28399999999999997</v>
      </c>
      <c r="BX674" s="132" t="s">
        <v>121</v>
      </c>
      <c r="BY674" s="132">
        <v>4.0000000000000001E-3</v>
      </c>
      <c r="BZ674" s="132">
        <v>2.9169999999999998</v>
      </c>
      <c r="CA674" s="132">
        <v>4.8000000000000001E-2</v>
      </c>
      <c r="CB674" s="132" t="s">
        <v>121</v>
      </c>
      <c r="CC674" s="132">
        <v>25.577999999999999</v>
      </c>
      <c r="CD674" s="132" t="s">
        <v>121</v>
      </c>
      <c r="CE674" s="132">
        <v>6.0000000000000001E-3</v>
      </c>
      <c r="CF674" s="132" t="s">
        <v>121</v>
      </c>
      <c r="CG674" s="132">
        <v>2E-3</v>
      </c>
      <c r="CH674" s="132" t="s">
        <v>121</v>
      </c>
      <c r="CI674" s="132">
        <v>2E-3</v>
      </c>
      <c r="CJ674" s="132" t="s">
        <v>121</v>
      </c>
      <c r="CK674" s="132">
        <v>0.30199999999999999</v>
      </c>
      <c r="CL674" s="132" t="s">
        <v>121</v>
      </c>
      <c r="CM674" s="132">
        <v>2E-3</v>
      </c>
      <c r="CN674" s="132">
        <v>8.9999999999999993E-3</v>
      </c>
      <c r="CO674" s="132">
        <v>1E-3</v>
      </c>
      <c r="CP674" s="132">
        <v>2.778</v>
      </c>
      <c r="CQ674" s="132">
        <v>8.3000000000000004E-2</v>
      </c>
      <c r="CR674" s="132" t="s">
        <v>121</v>
      </c>
      <c r="CS674" s="132">
        <v>2E-3</v>
      </c>
      <c r="CT674" s="132">
        <v>1.6060000000000001</v>
      </c>
      <c r="CU674" s="132">
        <v>0.377</v>
      </c>
      <c r="CV674" s="132">
        <v>5.0000000000000001E-3</v>
      </c>
      <c r="CW674" s="132">
        <v>1E-3</v>
      </c>
      <c r="CX674" s="132">
        <v>6.3E-2</v>
      </c>
      <c r="CY674" s="132">
        <v>6.0000000000000001E-3</v>
      </c>
      <c r="CZ674" s="132" t="s">
        <v>121</v>
      </c>
      <c r="DA674" s="132">
        <v>3.0000000000000001E-3</v>
      </c>
      <c r="DB674" s="132" t="s">
        <v>121</v>
      </c>
      <c r="DC674" s="132">
        <v>3.0000000000000001E-3</v>
      </c>
      <c r="DD674" s="132">
        <v>4.7E-2</v>
      </c>
      <c r="DE674" s="132">
        <v>0.01</v>
      </c>
      <c r="DF674" s="132">
        <v>1.4870000000000001</v>
      </c>
      <c r="DG674" s="132">
        <v>1.4E-2</v>
      </c>
      <c r="DH674" s="132">
        <v>2E-3</v>
      </c>
      <c r="DI674" s="132">
        <v>1E-3</v>
      </c>
      <c r="DJ674" s="132">
        <v>0.152</v>
      </c>
      <c r="DK674" s="132">
        <v>2E-3</v>
      </c>
      <c r="DL674" s="61" t="str">
        <f t="shared" si="13"/>
        <v>NL 689393 25.02.2022</v>
      </c>
    </row>
    <row r="675" spans="1:132">
      <c r="A675" s="11">
        <v>44616</v>
      </c>
      <c r="B675" s="64">
        <v>2600</v>
      </c>
      <c r="C675" s="25" t="s">
        <v>125</v>
      </c>
      <c r="D675" s="21">
        <v>29</v>
      </c>
      <c r="E675" s="2">
        <v>100</v>
      </c>
      <c r="F675" s="2">
        <v>71</v>
      </c>
      <c r="H675" s="3">
        <f>((F675)/(E675/100))</f>
        <v>71</v>
      </c>
      <c r="I675" s="4">
        <f>E675/F675</f>
        <v>1.408450704225352</v>
      </c>
      <c r="J675" s="4" t="e">
        <f>100/G675</f>
        <v>#DIV/0!</v>
      </c>
      <c r="N675" s="37" t="e">
        <f>M675/(K675/100)</f>
        <v>#DIV/0!</v>
      </c>
      <c r="O675" s="37" t="e">
        <f>N675/J675</f>
        <v>#DIV/0!</v>
      </c>
      <c r="P675" s="5" t="e">
        <f>M675/(L675/100)</f>
        <v>#DIV/0!</v>
      </c>
      <c r="Q675" s="5" t="e">
        <f>P675*I675</f>
        <v>#DIV/0!</v>
      </c>
      <c r="U675" s="15" t="e">
        <f>100-(T675-R675)/S675*100</f>
        <v>#DIV/0!</v>
      </c>
      <c r="V675" s="21">
        <v>1.194</v>
      </c>
      <c r="X675" s="2">
        <v>12.23</v>
      </c>
      <c r="Y675" s="2">
        <v>5.45</v>
      </c>
      <c r="Z675" s="21">
        <v>1138</v>
      </c>
      <c r="AB675" s="14" t="e">
        <f>((AE675-AC675)*(1000/AD675))*1000</f>
        <v>#DIV/0!</v>
      </c>
      <c r="AF675" s="7" t="e">
        <f>#REF!*0.8</f>
        <v>#REF!</v>
      </c>
      <c r="AG675" s="2">
        <v>141</v>
      </c>
      <c r="AH675" s="8">
        <f>((AG675)*(H675/100))</f>
        <v>100.11</v>
      </c>
      <c r="AI675" s="7">
        <f>AG675/AH675</f>
        <v>1.408450704225352</v>
      </c>
      <c r="AJ675" s="6">
        <v>30.12</v>
      </c>
      <c r="AK675" s="2">
        <v>0.27900000000000003</v>
      </c>
      <c r="AO675" s="20" t="s">
        <v>1400</v>
      </c>
      <c r="DL675" s="61">
        <f t="shared" si="13"/>
        <v>0</v>
      </c>
    </row>
    <row r="676" spans="1:132">
      <c r="A676" s="11">
        <v>44617</v>
      </c>
      <c r="B676" s="64" t="s">
        <v>84</v>
      </c>
      <c r="C676" s="25" t="s">
        <v>740</v>
      </c>
      <c r="H676" s="3" t="e">
        <f>((F676)/(E676/100))</f>
        <v>#DIV/0!</v>
      </c>
      <c r="I676" s="4" t="e">
        <f>E676/F676</f>
        <v>#DIV/0!</v>
      </c>
      <c r="J676" s="4" t="e">
        <f>100/G676</f>
        <v>#DIV/0!</v>
      </c>
      <c r="N676" s="37" t="e">
        <f>M676/(K676/100)</f>
        <v>#DIV/0!</v>
      </c>
      <c r="O676" s="37" t="e">
        <f>N676/J676</f>
        <v>#DIV/0!</v>
      </c>
      <c r="P676" s="5" t="e">
        <f>M676/(L676/100)</f>
        <v>#DIV/0!</v>
      </c>
      <c r="Q676" s="5" t="e">
        <f>P676*I676</f>
        <v>#DIV/0!</v>
      </c>
      <c r="U676" s="15" t="e">
        <f>100-(T676-R676)/S676*100</f>
        <v>#DIV/0!</v>
      </c>
      <c r="Z676" s="21">
        <v>5108</v>
      </c>
      <c r="AB676" s="14" t="e">
        <f>((AE676-AC676)*(1000/AD676))*1000</f>
        <v>#DIV/0!</v>
      </c>
      <c r="AF676" s="7" t="e">
        <f>#REF!*0.8</f>
        <v>#REF!</v>
      </c>
      <c r="AH676" s="8" t="e">
        <f>((AG676)*(H676/100))</f>
        <v>#DIV/0!</v>
      </c>
      <c r="AI676" s="7" t="e">
        <f>AG676/AH676</f>
        <v>#DIV/0!</v>
      </c>
      <c r="DL676" s="61">
        <f t="shared" si="13"/>
        <v>0</v>
      </c>
    </row>
    <row r="677" spans="1:132">
      <c r="A677" s="11">
        <v>44617</v>
      </c>
      <c r="B677" s="64">
        <v>2600</v>
      </c>
      <c r="C677" s="25" t="s">
        <v>125</v>
      </c>
      <c r="D677" s="21">
        <v>27</v>
      </c>
      <c r="E677" s="2">
        <v>100</v>
      </c>
      <c r="F677" s="2">
        <v>73</v>
      </c>
      <c r="H677" s="3">
        <f>((F677)/(E677/100))</f>
        <v>73</v>
      </c>
      <c r="I677" s="4">
        <f>E677/F677</f>
        <v>1.3698630136986301</v>
      </c>
      <c r="J677" s="4" t="e">
        <f>100/G677</f>
        <v>#DIV/0!</v>
      </c>
      <c r="N677" s="37" t="e">
        <f>M677/(K677/100)</f>
        <v>#DIV/0!</v>
      </c>
      <c r="O677" s="37" t="e">
        <f>N677/J677</f>
        <v>#DIV/0!</v>
      </c>
      <c r="P677" s="5" t="e">
        <f>M677/(L677/100)</f>
        <v>#DIV/0!</v>
      </c>
      <c r="Q677" s="5" t="e">
        <f>P677*I677</f>
        <v>#DIV/0!</v>
      </c>
      <c r="U677" s="15" t="e">
        <f>100-(T677-R677)/S677*100</f>
        <v>#DIV/0!</v>
      </c>
      <c r="V677" s="21">
        <v>0.68500000000000005</v>
      </c>
      <c r="X677" s="2">
        <v>12.18</v>
      </c>
      <c r="Y677" s="2">
        <v>5.56</v>
      </c>
      <c r="Z677" s="21">
        <v>1279</v>
      </c>
      <c r="AB677" s="14" t="e">
        <f>((AE677-AC677)*(1000/AD677))*1000</f>
        <v>#DIV/0!</v>
      </c>
      <c r="AF677" s="7" t="e">
        <f>#REF!*0.8</f>
        <v>#REF!</v>
      </c>
      <c r="AG677" s="2">
        <v>137</v>
      </c>
      <c r="AH677" s="8">
        <f>((AG677)*(H677/100))</f>
        <v>100.00999999999999</v>
      </c>
      <c r="AI677" s="7">
        <f>AG677/AH677</f>
        <v>1.3698630136986303</v>
      </c>
      <c r="AJ677" s="6">
        <v>30.36</v>
      </c>
      <c r="AK677" s="2">
        <v>0.40500000000000003</v>
      </c>
      <c r="AO677" s="20" t="s">
        <v>1402</v>
      </c>
      <c r="AP677" s="137">
        <v>8.7999999999999995E-2</v>
      </c>
      <c r="AQ677" s="137">
        <v>2.7E-2</v>
      </c>
      <c r="AR677" s="137">
        <v>8.6999999999999994E-2</v>
      </c>
      <c r="AS677" s="137">
        <v>2.5999999999999999E-2</v>
      </c>
      <c r="AT677" s="137">
        <v>3.4000000000000002E-2</v>
      </c>
      <c r="AU677" s="137">
        <v>1.0999999999999999E-2</v>
      </c>
      <c r="AV677" s="137">
        <v>0.20200000000000001</v>
      </c>
      <c r="AW677" s="137">
        <v>6.5000000000000002E-2</v>
      </c>
      <c r="AX677" s="137">
        <v>4.0000000000000001E-3</v>
      </c>
      <c r="AY677" s="137">
        <v>2E-3</v>
      </c>
      <c r="AZ677" s="137">
        <v>0.29499999999999998</v>
      </c>
      <c r="BA677" s="137">
        <v>6.6000000000000003E-2</v>
      </c>
      <c r="BB677" s="137">
        <v>0.23200000000000001</v>
      </c>
      <c r="BC677" s="137">
        <v>6.9000000000000006E-2</v>
      </c>
      <c r="BD677" s="137">
        <v>17.837</v>
      </c>
      <c r="BE677" s="137">
        <v>3.927</v>
      </c>
      <c r="BF677" s="137" t="s">
        <v>121</v>
      </c>
      <c r="BG677" s="137">
        <v>0.01</v>
      </c>
      <c r="BH677" s="137">
        <v>7.1260000000000003</v>
      </c>
      <c r="BI677" s="137">
        <v>3.4729999999999999</v>
      </c>
      <c r="BJ677" s="137">
        <v>6.0000000000000001E-3</v>
      </c>
      <c r="BK677" s="137">
        <v>3.0000000000000001E-3</v>
      </c>
      <c r="BL677" s="137" t="s">
        <v>121</v>
      </c>
      <c r="BM677" s="137">
        <v>2E-3</v>
      </c>
      <c r="BN677" s="137">
        <v>0.47499999999999998</v>
      </c>
      <c r="BO677" s="137">
        <v>0.16</v>
      </c>
      <c r="BP677" s="137">
        <v>51.905999999999999</v>
      </c>
      <c r="BQ677" s="137">
        <v>0.254</v>
      </c>
      <c r="BR677" s="137">
        <v>1.2E-2</v>
      </c>
      <c r="BS677" s="137">
        <v>4.0000000000000001E-3</v>
      </c>
      <c r="BT677" s="137">
        <v>14.166</v>
      </c>
      <c r="BU677" s="137">
        <v>2.3450000000000002</v>
      </c>
      <c r="BV677" s="137">
        <v>0.38800000000000001</v>
      </c>
      <c r="BW677" s="137">
        <v>0.23699999999999999</v>
      </c>
      <c r="BX677" s="137" t="s">
        <v>121</v>
      </c>
      <c r="BY677" s="137">
        <v>2.1999999999999999E-2</v>
      </c>
      <c r="BZ677" s="137">
        <v>0.39900000000000002</v>
      </c>
      <c r="CA677" s="137">
        <v>7.1999999999999995E-2</v>
      </c>
      <c r="CB677" s="137" t="s">
        <v>121</v>
      </c>
      <c r="CC677" s="137">
        <v>23.588000000000001</v>
      </c>
      <c r="CD677" s="137">
        <v>0.32200000000000001</v>
      </c>
      <c r="CE677" s="137">
        <v>6.9000000000000006E-2</v>
      </c>
      <c r="CF677" s="137">
        <v>2.1000000000000001E-2</v>
      </c>
      <c r="CG677" s="137">
        <v>7.0000000000000001E-3</v>
      </c>
      <c r="CH677" s="137">
        <v>8.0000000000000002E-3</v>
      </c>
      <c r="CI677" s="137">
        <v>2E-3</v>
      </c>
      <c r="CJ677" s="137" t="s">
        <v>121</v>
      </c>
      <c r="CK677" s="137">
        <v>4.0259999999999998</v>
      </c>
      <c r="CL677" s="137" t="s">
        <v>121</v>
      </c>
      <c r="CM677" s="137">
        <v>2E-3</v>
      </c>
      <c r="CN677" s="137">
        <v>2E-3</v>
      </c>
      <c r="CO677" s="137">
        <v>1E-3</v>
      </c>
      <c r="CP677" s="137">
        <v>1.024</v>
      </c>
      <c r="CQ677" s="137">
        <v>0.20499999999999999</v>
      </c>
      <c r="CR677" s="137" t="s">
        <v>121</v>
      </c>
      <c r="CS677" s="137">
        <v>2E-3</v>
      </c>
      <c r="CT677" s="137" t="s">
        <v>121</v>
      </c>
      <c r="CU677" s="137">
        <v>67.116</v>
      </c>
      <c r="CV677" s="137">
        <v>2.8000000000000001E-2</v>
      </c>
      <c r="CW677" s="137">
        <v>8.9999999999999993E-3</v>
      </c>
      <c r="CX677" s="137">
        <v>1.169</v>
      </c>
      <c r="CY677" s="137">
        <v>0.247</v>
      </c>
      <c r="CZ677" s="137" t="s">
        <v>121</v>
      </c>
      <c r="DA677" s="137">
        <v>2E-3</v>
      </c>
      <c r="DB677" s="137">
        <v>5.0999999999999997E-2</v>
      </c>
      <c r="DC677" s="137">
        <v>1.6E-2</v>
      </c>
      <c r="DD677" s="137" t="s">
        <v>121</v>
      </c>
      <c r="DE677" s="137">
        <v>1.4999999999999999E-2</v>
      </c>
      <c r="DF677" s="137">
        <v>1.181</v>
      </c>
      <c r="DG677" s="137">
        <v>0.35199999999999998</v>
      </c>
      <c r="DH677" s="137">
        <v>6.4000000000000001E-2</v>
      </c>
      <c r="DI677" s="137">
        <v>0.02</v>
      </c>
      <c r="DJ677" s="137" t="s">
        <v>121</v>
      </c>
      <c r="DK677" s="137">
        <v>2E-3</v>
      </c>
      <c r="DL677" s="61" t="str">
        <f t="shared" si="13"/>
        <v>Becken 3</v>
      </c>
      <c r="DM677" s="171">
        <v>-3.5367446082305801E-3</v>
      </c>
      <c r="DN677" s="171">
        <v>5.1267504737113299E-3</v>
      </c>
      <c r="DO677" s="171">
        <v>-1.8592952553085199E-2</v>
      </c>
      <c r="DP677" s="171">
        <v>0.249421999634928</v>
      </c>
      <c r="DQ677" s="171">
        <v>8.1407860692539295E-3</v>
      </c>
      <c r="DR677" s="171">
        <v>4.1462421054080899E-2</v>
      </c>
      <c r="DS677" s="171">
        <v>0.228724927810247</v>
      </c>
      <c r="DT677" s="171">
        <v>-6.20502860053199E-3</v>
      </c>
      <c r="DU677" s="171">
        <v>5.1568628170152696E-3</v>
      </c>
      <c r="DV677" s="171">
        <v>2.9288254603488498E-2</v>
      </c>
      <c r="DW677" s="171">
        <v>8.4086459414409204E-2</v>
      </c>
      <c r="DX677" s="171">
        <v>5.1537461486924903E-2</v>
      </c>
      <c r="DY677" s="171">
        <v>235.43125120411401</v>
      </c>
      <c r="DZ677" s="171">
        <v>1.5113417668973701</v>
      </c>
      <c r="EA677" s="171">
        <v>1.4820891862868</v>
      </c>
      <c r="EB677" s="171">
        <v>99.224846468311299</v>
      </c>
    </row>
    <row r="678" spans="1:132">
      <c r="A678" s="11">
        <v>44617</v>
      </c>
      <c r="B678" s="64"/>
      <c r="C678" s="25" t="s">
        <v>727</v>
      </c>
      <c r="H678" s="3" t="e">
        <f>((F678)/(E678/100))</f>
        <v>#DIV/0!</v>
      </c>
      <c r="I678" s="4" t="e">
        <f>E678/F678</f>
        <v>#DIV/0!</v>
      </c>
      <c r="J678" s="4" t="e">
        <f>100/G678</f>
        <v>#DIV/0!</v>
      </c>
      <c r="N678" s="37" t="e">
        <f>M678/(K678/100)</f>
        <v>#DIV/0!</v>
      </c>
      <c r="O678" s="37" t="e">
        <f>N678/J678</f>
        <v>#DIV/0!</v>
      </c>
      <c r="P678" s="5" t="e">
        <f>M678/(L678/100)</f>
        <v>#DIV/0!</v>
      </c>
      <c r="Q678" s="5" t="e">
        <f>P678*I678</f>
        <v>#DIV/0!</v>
      </c>
      <c r="U678" s="15" t="e">
        <f>100-(T678-R678)/S678*100</f>
        <v>#DIV/0!</v>
      </c>
      <c r="AB678" s="14" t="e">
        <f>((AE678-AC678)*(1000/AD678))*1000</f>
        <v>#DIV/0!</v>
      </c>
      <c r="AF678" s="7" t="e">
        <f>#REF!*0.8</f>
        <v>#REF!</v>
      </c>
      <c r="AH678" s="8" t="e">
        <f>((AG678)*(H678/100))</f>
        <v>#DIV/0!</v>
      </c>
      <c r="AI678" s="7" t="e">
        <f>AG678/AH678</f>
        <v>#DIV/0!</v>
      </c>
      <c r="AO678" s="20" t="s">
        <v>1401</v>
      </c>
      <c r="AP678" s="136">
        <v>0.16400000000000001</v>
      </c>
      <c r="AQ678" s="136">
        <v>3.0000000000000001E-3</v>
      </c>
      <c r="AR678" s="136">
        <v>2.1999999999999999E-2</v>
      </c>
      <c r="AS678" s="136">
        <v>3.0000000000000001E-3</v>
      </c>
      <c r="AT678" s="136">
        <v>1.6E-2</v>
      </c>
      <c r="AU678" s="136">
        <v>2E-3</v>
      </c>
      <c r="AV678" s="136">
        <v>4.4999999999999998E-2</v>
      </c>
      <c r="AW678" s="136">
        <v>2E-3</v>
      </c>
      <c r="AX678" s="136">
        <v>4.0000000000000001E-3</v>
      </c>
      <c r="AY678" s="136">
        <v>1E-3</v>
      </c>
      <c r="AZ678" s="136">
        <v>6.9000000000000006E-2</v>
      </c>
      <c r="BA678" s="136">
        <v>3.0000000000000001E-3</v>
      </c>
      <c r="BB678" s="136">
        <v>0.252</v>
      </c>
      <c r="BC678" s="136">
        <v>4.0000000000000001E-3</v>
      </c>
      <c r="BD678" s="136">
        <v>3.4849999999999999</v>
      </c>
      <c r="BE678" s="136">
        <v>3.2000000000000001E-2</v>
      </c>
      <c r="BF678" s="136" t="s">
        <v>121</v>
      </c>
      <c r="BG678" s="136">
        <v>7.0000000000000001E-3</v>
      </c>
      <c r="BH678" s="136">
        <v>5.0910000000000002</v>
      </c>
      <c r="BI678" s="136">
        <v>1.5589999999999999</v>
      </c>
      <c r="BJ678" s="136" t="s">
        <v>121</v>
      </c>
      <c r="BK678" s="136">
        <v>4.0000000000000001E-3</v>
      </c>
      <c r="BL678" s="136" t="s">
        <v>121</v>
      </c>
      <c r="BM678" s="136">
        <v>2E-3</v>
      </c>
      <c r="BN678" s="136">
        <v>0.151</v>
      </c>
      <c r="BO678" s="136">
        <v>8.0000000000000002E-3</v>
      </c>
      <c r="BP678" s="136">
        <v>58.482999999999997</v>
      </c>
      <c r="BQ678" s="136">
        <v>0.161</v>
      </c>
      <c r="BR678" s="136" t="s">
        <v>121</v>
      </c>
      <c r="BS678" s="136">
        <v>2E-3</v>
      </c>
      <c r="BT678" s="136">
        <v>15.481</v>
      </c>
      <c r="BU678" s="136">
        <v>0.152</v>
      </c>
      <c r="BV678" s="136">
        <v>2.2080000000000002</v>
      </c>
      <c r="BW678" s="136">
        <v>3.5999999999999997E-2</v>
      </c>
      <c r="BX678" s="136">
        <v>1.0999999999999999E-2</v>
      </c>
      <c r="BY678" s="136">
        <v>6.0000000000000001E-3</v>
      </c>
      <c r="BZ678" s="136">
        <v>0.89300000000000002</v>
      </c>
      <c r="CA678" s="136">
        <v>3.1E-2</v>
      </c>
      <c r="CB678" s="136" t="s">
        <v>121</v>
      </c>
      <c r="CC678" s="136">
        <v>14.18</v>
      </c>
      <c r="CD678" s="136">
        <v>0.14899999999999999</v>
      </c>
      <c r="CE678" s="136">
        <v>7.0000000000000001E-3</v>
      </c>
      <c r="CF678" s="136">
        <v>1.6E-2</v>
      </c>
      <c r="CG678" s="136">
        <v>1E-3</v>
      </c>
      <c r="CH678" s="136">
        <v>8.0000000000000002E-3</v>
      </c>
      <c r="CI678" s="136">
        <v>1E-3</v>
      </c>
      <c r="CJ678" s="136">
        <v>0.57299999999999995</v>
      </c>
      <c r="CK678" s="136">
        <v>8.5000000000000006E-2</v>
      </c>
      <c r="CL678" s="136" t="s">
        <v>121</v>
      </c>
      <c r="CM678" s="136">
        <v>2E-3</v>
      </c>
      <c r="CN678" s="136">
        <v>7.0000000000000001E-3</v>
      </c>
      <c r="CO678" s="136">
        <v>1E-3</v>
      </c>
      <c r="CP678" s="136">
        <v>2.3439999999999999</v>
      </c>
      <c r="CQ678" s="136">
        <v>4.9000000000000002E-2</v>
      </c>
      <c r="CR678" s="136" t="s">
        <v>121</v>
      </c>
      <c r="CS678" s="136">
        <v>2E-3</v>
      </c>
      <c r="CT678" s="136">
        <v>9.0359999999999996</v>
      </c>
      <c r="CU678" s="136">
        <v>0.33400000000000002</v>
      </c>
      <c r="CV678" s="136">
        <v>0.03</v>
      </c>
      <c r="CW678" s="136">
        <v>1E-3</v>
      </c>
      <c r="CX678" s="136">
        <v>0.66200000000000003</v>
      </c>
      <c r="CY678" s="136">
        <v>1.7000000000000001E-2</v>
      </c>
      <c r="CZ678" s="136" t="s">
        <v>121</v>
      </c>
      <c r="DA678" s="136">
        <v>2E-3</v>
      </c>
      <c r="DB678" s="136">
        <v>2.1999999999999999E-2</v>
      </c>
      <c r="DC678" s="136">
        <v>5.0000000000000001E-3</v>
      </c>
      <c r="DD678" s="136" t="s">
        <v>121</v>
      </c>
      <c r="DE678" s="136">
        <v>8.9999999999999993E-3</v>
      </c>
      <c r="DF678" s="136">
        <v>0.74399999999999999</v>
      </c>
      <c r="DG678" s="136">
        <v>8.9999999999999993E-3</v>
      </c>
      <c r="DH678" s="136">
        <v>1.4999999999999999E-2</v>
      </c>
      <c r="DI678" s="136">
        <v>1E-3</v>
      </c>
      <c r="DJ678" s="136">
        <v>0.01</v>
      </c>
      <c r="DK678" s="136">
        <v>1E-3</v>
      </c>
      <c r="DL678" s="61" t="str">
        <f t="shared" si="13"/>
        <v>DK III W1 25.02.2022</v>
      </c>
      <c r="DM678" s="171">
        <v>6.7615877552524902E-3</v>
      </c>
      <c r="DN678" s="171">
        <v>3.5476727158820998E-2</v>
      </c>
      <c r="DO678" s="171">
        <v>7.3125955315035504E-2</v>
      </c>
      <c r="DP678" s="171">
        <v>2.1113713437790902</v>
      </c>
      <c r="DQ678" s="171">
        <v>1.34571777488225E-2</v>
      </c>
      <c r="DR678" s="171">
        <v>2.1730810694981499E-2</v>
      </c>
      <c r="DS678" s="171">
        <v>0.135352643263149</v>
      </c>
      <c r="DT678" s="171">
        <v>4.9400636687036398E-2</v>
      </c>
      <c r="DU678" s="171">
        <v>5.1650093936982597E-3</v>
      </c>
      <c r="DV678" s="171">
        <v>3.84530046555717E-2</v>
      </c>
      <c r="DW678" s="171">
        <v>1.01254923631023</v>
      </c>
      <c r="DX678" s="171">
        <v>1.83091009837489</v>
      </c>
      <c r="DY678" s="171">
        <v>1070.48603043102</v>
      </c>
      <c r="DZ678" s="171">
        <v>0.30882549794560699</v>
      </c>
      <c r="EA678" s="171">
        <v>0.25154778388008697</v>
      </c>
      <c r="EB678" s="171">
        <v>98.5048663999723</v>
      </c>
    </row>
    <row r="679" spans="1:132">
      <c r="A679" s="11">
        <v>44617</v>
      </c>
      <c r="B679" s="64">
        <v>-1</v>
      </c>
      <c r="C679" s="25" t="s">
        <v>745</v>
      </c>
      <c r="H679" s="3" t="e">
        <f>((F679)/(E679/100))</f>
        <v>#DIV/0!</v>
      </c>
      <c r="I679" s="4" t="e">
        <f>E679/F679</f>
        <v>#DIV/0!</v>
      </c>
      <c r="J679" s="4" t="e">
        <f>100/G679</f>
        <v>#DIV/0!</v>
      </c>
      <c r="N679" s="37" t="e">
        <f>M679/(K679/100)</f>
        <v>#DIV/0!</v>
      </c>
      <c r="O679" s="37" t="e">
        <f>N679/J679</f>
        <v>#DIV/0!</v>
      </c>
      <c r="P679" s="5" t="e">
        <f>M679/(L679/100)</f>
        <v>#DIV/0!</v>
      </c>
      <c r="Q679" s="5" t="e">
        <f>P679*I679</f>
        <v>#DIV/0!</v>
      </c>
      <c r="U679" s="15" t="e">
        <f>100-(T679-R679)/S679*100</f>
        <v>#DIV/0!</v>
      </c>
      <c r="Z679" s="21">
        <v>2310</v>
      </c>
      <c r="AB679" s="14" t="e">
        <f>((AE679-AC679)*(1000/AD679))*1000</f>
        <v>#DIV/0!</v>
      </c>
      <c r="AF679" s="7" t="e">
        <f>#REF!*0.8</f>
        <v>#REF!</v>
      </c>
      <c r="AH679" s="8" t="e">
        <f>((AG679)*(H679/100))</f>
        <v>#DIV/0!</v>
      </c>
      <c r="AI679" s="7" t="e">
        <f>AG679/AH679</f>
        <v>#DIV/0!</v>
      </c>
      <c r="AP679" s="135">
        <v>7.1999999999999995E-2</v>
      </c>
      <c r="AQ679" s="135">
        <v>1E-3</v>
      </c>
      <c r="AR679" s="135">
        <v>1.7000000000000001E-2</v>
      </c>
      <c r="AS679" s="135">
        <v>2E-3</v>
      </c>
      <c r="AT679" s="135">
        <v>1.0999999999999999E-2</v>
      </c>
      <c r="AU679" s="135">
        <v>2E-3</v>
      </c>
      <c r="AV679" s="135">
        <v>2.4E-2</v>
      </c>
      <c r="AW679" s="135">
        <v>2E-3</v>
      </c>
      <c r="AX679" s="135" t="s">
        <v>121</v>
      </c>
      <c r="AY679" s="135">
        <v>2E-3</v>
      </c>
      <c r="AZ679" s="135">
        <v>0.03</v>
      </c>
      <c r="BA679" s="135">
        <v>2E-3</v>
      </c>
      <c r="BB679" s="135">
        <v>0.186</v>
      </c>
      <c r="BC679" s="135">
        <v>3.0000000000000001E-3</v>
      </c>
      <c r="BD679" s="135">
        <v>2.5870000000000002</v>
      </c>
      <c r="BE679" s="135">
        <v>2.1000000000000001E-2</v>
      </c>
      <c r="BF679" s="135" t="s">
        <v>121</v>
      </c>
      <c r="BG679" s="135">
        <v>2E-3</v>
      </c>
      <c r="BH679" s="135">
        <v>2.7629999999999999</v>
      </c>
      <c r="BI679" s="135">
        <v>0.71499999999999997</v>
      </c>
      <c r="BJ679" s="135" t="s">
        <v>121</v>
      </c>
      <c r="BK679" s="135">
        <v>2E-3</v>
      </c>
      <c r="BL679" s="135" t="s">
        <v>121</v>
      </c>
      <c r="BM679" s="135">
        <v>2E-3</v>
      </c>
      <c r="BN679" s="135">
        <v>0.11</v>
      </c>
      <c r="BO679" s="135">
        <v>6.0000000000000001E-3</v>
      </c>
      <c r="BP679" s="135">
        <v>69.093000000000004</v>
      </c>
      <c r="BQ679" s="135">
        <v>0.115</v>
      </c>
      <c r="BR679" s="135" t="s">
        <v>121</v>
      </c>
      <c r="BS679" s="135">
        <v>2E-3</v>
      </c>
      <c r="BT679" s="135">
        <v>13.2</v>
      </c>
      <c r="BU679" s="135">
        <v>0.11700000000000001</v>
      </c>
      <c r="BV679" s="135">
        <v>1.181</v>
      </c>
      <c r="BW679" s="135">
        <v>2.3E-2</v>
      </c>
      <c r="BX679" s="135" t="s">
        <v>121</v>
      </c>
      <c r="BY679" s="135">
        <v>7.0000000000000001E-3</v>
      </c>
      <c r="BZ679" s="135">
        <v>0.66500000000000004</v>
      </c>
      <c r="CA679" s="135">
        <v>2.5000000000000001E-2</v>
      </c>
      <c r="CB679" s="135" t="s">
        <v>121</v>
      </c>
      <c r="CC679" s="135">
        <v>6.4809999999999999</v>
      </c>
      <c r="CD679" s="135">
        <v>9.4E-2</v>
      </c>
      <c r="CE679" s="135">
        <v>6.0000000000000001E-3</v>
      </c>
      <c r="CF679" s="135">
        <v>2E-3</v>
      </c>
      <c r="CG679" s="135">
        <v>1E-3</v>
      </c>
      <c r="CH679" s="135" t="s">
        <v>121</v>
      </c>
      <c r="CI679" s="135">
        <v>2E-3</v>
      </c>
      <c r="CJ679" s="135">
        <v>0.57999999999999996</v>
      </c>
      <c r="CK679" s="135">
        <v>6.9000000000000006E-2</v>
      </c>
      <c r="CL679" s="135" t="s">
        <v>121</v>
      </c>
      <c r="CM679" s="135">
        <v>2E-3</v>
      </c>
      <c r="CN679" s="135">
        <v>2E-3</v>
      </c>
      <c r="CO679" s="135">
        <v>1E-3</v>
      </c>
      <c r="CP679" s="135">
        <v>1.75</v>
      </c>
      <c r="CQ679" s="135">
        <v>3.6999999999999998E-2</v>
      </c>
      <c r="CR679" s="135" t="s">
        <v>121</v>
      </c>
      <c r="CS679" s="135">
        <v>2E-3</v>
      </c>
      <c r="CT679" s="135">
        <v>6.5309999999999997</v>
      </c>
      <c r="CU679" s="135">
        <v>0.26700000000000002</v>
      </c>
      <c r="CV679" s="135">
        <v>0.13300000000000001</v>
      </c>
      <c r="CW679" s="135">
        <v>1E-3</v>
      </c>
      <c r="CX679" s="135">
        <v>0.57699999999999996</v>
      </c>
      <c r="CY679" s="135">
        <v>1.4E-2</v>
      </c>
      <c r="CZ679" s="135" t="s">
        <v>121</v>
      </c>
      <c r="DA679" s="135">
        <v>2E-3</v>
      </c>
      <c r="DB679" s="135">
        <v>0.03</v>
      </c>
      <c r="DC679" s="135">
        <v>5.0000000000000001E-3</v>
      </c>
      <c r="DD679" s="135" t="s">
        <v>121</v>
      </c>
      <c r="DE679" s="135">
        <v>6.0000000000000001E-3</v>
      </c>
      <c r="DF679" s="135">
        <v>0.34100000000000003</v>
      </c>
      <c r="DG679" s="135">
        <v>4.0000000000000001E-3</v>
      </c>
      <c r="DH679" s="135">
        <v>0.01</v>
      </c>
      <c r="DI679" s="135">
        <v>1E-3</v>
      </c>
      <c r="DJ679" s="135">
        <v>6.0000000000000001E-3</v>
      </c>
      <c r="DK679" s="135">
        <v>1E-3</v>
      </c>
      <c r="DL679" s="61" t="str">
        <f t="shared" si="13"/>
        <v>DK III W2 25.02.2022</v>
      </c>
      <c r="DM679" s="171">
        <v>5.1456769856907201E-3</v>
      </c>
      <c r="DN679" s="171">
        <v>-1.1083806096283601E-2</v>
      </c>
      <c r="DO679" s="171">
        <v>3.3524707767669799E-3</v>
      </c>
      <c r="DP679" s="171">
        <v>0.51086843090496303</v>
      </c>
      <c r="DQ679" s="171">
        <v>5.2700086825446003E-3</v>
      </c>
      <c r="DR679" s="171">
        <v>1.0045742316850299E-2</v>
      </c>
      <c r="DS679" s="171">
        <v>0.25632846674564702</v>
      </c>
      <c r="DT679" s="171">
        <v>6.4453348666192404E-3</v>
      </c>
      <c r="DU679" s="171">
        <v>2.16774043964504E-3</v>
      </c>
      <c r="DV679" s="171">
        <v>9.1615484056133106E-3</v>
      </c>
      <c r="DW679" s="171">
        <v>0.48245506835395402</v>
      </c>
      <c r="DX679" s="171">
        <v>0.130522044674796</v>
      </c>
      <c r="DY679" s="171">
        <v>541.54629147241496</v>
      </c>
      <c r="DZ679" s="171">
        <v>0.244672765668632</v>
      </c>
      <c r="EA679" s="171">
        <v>14.3416205224844</v>
      </c>
      <c r="EB679" s="171">
        <v>99.320361620603606</v>
      </c>
    </row>
    <row r="680" spans="1:132">
      <c r="A680" s="11">
        <v>44617</v>
      </c>
      <c r="B680" s="64">
        <v>-2</v>
      </c>
      <c r="C680" s="25" t="s">
        <v>745</v>
      </c>
      <c r="H680" s="3" t="e">
        <f>((F680)/(E680/100))</f>
        <v>#DIV/0!</v>
      </c>
      <c r="I680" s="4" t="e">
        <f>E680/F680</f>
        <v>#DIV/0!</v>
      </c>
      <c r="J680" s="4" t="e">
        <f>100/G680</f>
        <v>#DIV/0!</v>
      </c>
      <c r="N680" s="37" t="e">
        <f>M680/(K680/100)</f>
        <v>#DIV/0!</v>
      </c>
      <c r="O680" s="37" t="e">
        <f>N680/J680</f>
        <v>#DIV/0!</v>
      </c>
      <c r="P680" s="5" t="e">
        <f>M680/(L680/100)</f>
        <v>#DIV/0!</v>
      </c>
      <c r="Q680" s="5" t="e">
        <f>P680*I680</f>
        <v>#DIV/0!</v>
      </c>
      <c r="U680" s="15" t="e">
        <f>100-(T680-R680)/S680*100</f>
        <v>#DIV/0!</v>
      </c>
      <c r="Z680" s="21">
        <v>2251</v>
      </c>
      <c r="AB680" s="14" t="e">
        <f>((AE680-AC680)*(1000/AD680))*1000</f>
        <v>#DIV/0!</v>
      </c>
      <c r="AF680" s="7" t="e">
        <f>#REF!*0.8</f>
        <v>#REF!</v>
      </c>
      <c r="AH680" s="8" t="e">
        <f>((AG680)*(H680/100))</f>
        <v>#DIV/0!</v>
      </c>
      <c r="AI680" s="7" t="e">
        <f>AG680/AH680</f>
        <v>#DIV/0!</v>
      </c>
      <c r="AP680" s="136">
        <v>0.27800000000000002</v>
      </c>
      <c r="AQ680" s="136">
        <v>4.0000000000000001E-3</v>
      </c>
      <c r="AR680" s="136">
        <v>5.0000000000000001E-3</v>
      </c>
      <c r="AS680" s="136">
        <v>3.0000000000000001E-3</v>
      </c>
      <c r="AT680" s="136">
        <v>9.9000000000000005E-2</v>
      </c>
      <c r="AU680" s="136">
        <v>4.0000000000000001E-3</v>
      </c>
      <c r="AV680" s="136">
        <v>6.8000000000000005E-2</v>
      </c>
      <c r="AW680" s="136">
        <v>3.0000000000000001E-3</v>
      </c>
      <c r="AX680" s="136">
        <v>1.7000000000000001E-2</v>
      </c>
      <c r="AY680" s="136">
        <v>1E-3</v>
      </c>
      <c r="AZ680" s="136">
        <v>1.2999999999999999E-2</v>
      </c>
      <c r="BA680" s="136">
        <v>2E-3</v>
      </c>
      <c r="BB680" s="136">
        <v>7.2999999999999995E-2</v>
      </c>
      <c r="BC680" s="136">
        <v>3.0000000000000001E-3</v>
      </c>
      <c r="BD680" s="136">
        <v>0.32200000000000001</v>
      </c>
      <c r="BE680" s="136">
        <v>8.9999999999999993E-3</v>
      </c>
      <c r="BF680" s="136" t="s">
        <v>121</v>
      </c>
      <c r="BG680" s="136">
        <v>1.2E-2</v>
      </c>
      <c r="BH680" s="136" t="s">
        <v>121</v>
      </c>
      <c r="BI680" s="136">
        <v>3.645</v>
      </c>
      <c r="BJ680" s="136">
        <v>1.2E-2</v>
      </c>
      <c r="BK680" s="136">
        <v>3.0000000000000001E-3</v>
      </c>
      <c r="BL680" s="136" t="s">
        <v>121</v>
      </c>
      <c r="BM680" s="136">
        <v>2E-3</v>
      </c>
      <c r="BN680" s="136">
        <v>7.0999999999999994E-2</v>
      </c>
      <c r="BO680" s="136">
        <v>8.0000000000000002E-3</v>
      </c>
      <c r="BP680" s="136">
        <v>62.668999999999997</v>
      </c>
      <c r="BQ680" s="136">
        <v>0.153</v>
      </c>
      <c r="BR680" s="136">
        <v>3.0000000000000001E-3</v>
      </c>
      <c r="BS680" s="136">
        <v>1E-3</v>
      </c>
      <c r="BT680" s="136">
        <v>9.3670000000000009</v>
      </c>
      <c r="BU680" s="136">
        <v>0.115</v>
      </c>
      <c r="BV680" s="136">
        <v>19.306000000000001</v>
      </c>
      <c r="BW680" s="136">
        <v>0.32100000000000001</v>
      </c>
      <c r="BX680" s="136" t="s">
        <v>121</v>
      </c>
      <c r="BY680" s="136">
        <v>5.0000000000000001E-3</v>
      </c>
      <c r="BZ680" s="136">
        <v>3.3980000000000001</v>
      </c>
      <c r="CA680" s="136">
        <v>5.0999999999999997E-2</v>
      </c>
      <c r="CB680" s="136" t="s">
        <v>121</v>
      </c>
      <c r="CC680" s="136">
        <v>27.712</v>
      </c>
      <c r="CD680" s="136">
        <v>1.9E-2</v>
      </c>
      <c r="CE680" s="136">
        <v>5.0000000000000001E-3</v>
      </c>
      <c r="CF680" s="136">
        <v>3.0000000000000001E-3</v>
      </c>
      <c r="CG680" s="136">
        <v>1E-3</v>
      </c>
      <c r="CH680" s="136" t="s">
        <v>121</v>
      </c>
      <c r="CI680" s="136">
        <v>2E-3</v>
      </c>
      <c r="CJ680" s="136" t="s">
        <v>121</v>
      </c>
      <c r="CK680" s="136">
        <v>0.21</v>
      </c>
      <c r="CL680" s="136" t="s">
        <v>121</v>
      </c>
      <c r="CM680" s="136">
        <v>2E-3</v>
      </c>
      <c r="CN680" s="136">
        <v>7.0000000000000001E-3</v>
      </c>
      <c r="CO680" s="136">
        <v>1E-3</v>
      </c>
      <c r="CP680" s="136">
        <v>2.1989999999999998</v>
      </c>
      <c r="CQ680" s="136">
        <v>7.8E-2</v>
      </c>
      <c r="CR680" s="136" t="s">
        <v>121</v>
      </c>
      <c r="CS680" s="136">
        <v>2E-3</v>
      </c>
      <c r="CT680" s="136" t="s">
        <v>121</v>
      </c>
      <c r="CU680" s="136">
        <v>0.51400000000000001</v>
      </c>
      <c r="CV680" s="136">
        <v>1.2E-2</v>
      </c>
      <c r="CW680" s="136">
        <v>1E-3</v>
      </c>
      <c r="CX680" s="136">
        <v>6.8000000000000005E-2</v>
      </c>
      <c r="CY680" s="136">
        <v>7.0000000000000001E-3</v>
      </c>
      <c r="CZ680" s="136" t="s">
        <v>121</v>
      </c>
      <c r="DA680" s="136">
        <v>2E-3</v>
      </c>
      <c r="DB680" s="136" t="s">
        <v>121</v>
      </c>
      <c r="DC680" s="136">
        <v>4.0000000000000001E-3</v>
      </c>
      <c r="DD680" s="136">
        <v>4.2999999999999997E-2</v>
      </c>
      <c r="DE680" s="136">
        <v>8.0000000000000002E-3</v>
      </c>
      <c r="DF680" s="136">
        <v>1.19</v>
      </c>
      <c r="DG680" s="136">
        <v>1.2E-2</v>
      </c>
      <c r="DH680" s="136">
        <v>3.0000000000000001E-3</v>
      </c>
      <c r="DI680" s="136">
        <v>1E-3</v>
      </c>
      <c r="DJ680" s="136">
        <v>0.13100000000000001</v>
      </c>
      <c r="DK680" s="136">
        <v>2E-3</v>
      </c>
      <c r="DL680" s="61" t="str">
        <f t="shared" si="13"/>
        <v>UTV</v>
      </c>
    </row>
    <row r="681" spans="1:132">
      <c r="A681" s="11">
        <v>44617</v>
      </c>
      <c r="B681" s="64" t="s">
        <v>1404</v>
      </c>
      <c r="C681" s="25" t="s">
        <v>1403</v>
      </c>
      <c r="H681" s="3" t="e">
        <f>((F681)/(E681/100))</f>
        <v>#DIV/0!</v>
      </c>
      <c r="I681" s="4" t="e">
        <f>E681/F681</f>
        <v>#DIV/0!</v>
      </c>
      <c r="J681" s="4" t="e">
        <f>100/G681</f>
        <v>#DIV/0!</v>
      </c>
      <c r="K681" s="2">
        <v>19.931000000000001</v>
      </c>
      <c r="M681" s="2">
        <f>101.2-100.862</f>
        <v>0.33800000000000807</v>
      </c>
      <c r="N681" s="37">
        <f>M681/(K681/100)</f>
        <v>1.695850684862817</v>
      </c>
      <c r="O681" s="37" t="e">
        <f>N681/J681</f>
        <v>#DIV/0!</v>
      </c>
      <c r="P681" s="5" t="e">
        <f>M681/(L681/100)</f>
        <v>#DIV/0!</v>
      </c>
      <c r="Q681" s="5" t="e">
        <f>P681*I681</f>
        <v>#DIV/0!</v>
      </c>
      <c r="R681" s="21">
        <v>56.853999999999999</v>
      </c>
      <c r="S681" s="21">
        <v>10.176</v>
      </c>
      <c r="T681" s="21">
        <v>65.433000000000007</v>
      </c>
      <c r="U681" s="15">
        <f>100-(T681-R681)/S681*100</f>
        <v>15.693789308176022</v>
      </c>
      <c r="V681" s="21">
        <v>7.9039999999999999</v>
      </c>
      <c r="X681" s="2">
        <v>9.86</v>
      </c>
      <c r="Y681" s="2">
        <v>2.27</v>
      </c>
      <c r="Z681" s="20" t="s">
        <v>907</v>
      </c>
      <c r="AB681" s="14" t="e">
        <f>((AE681-AC681)*(1000/AD681))*1000</f>
        <v>#DIV/0!</v>
      </c>
      <c r="AF681" s="7" t="e">
        <f>#REF!*0.8</f>
        <v>#REF!</v>
      </c>
      <c r="AH681" s="8" t="e">
        <f>((AG681)*(H681/100))</f>
        <v>#DIV/0!</v>
      </c>
      <c r="AI681" s="7" t="e">
        <f>AG681/AH681</f>
        <v>#DIV/0!</v>
      </c>
      <c r="AJ681" s="6">
        <v>93.53</v>
      </c>
      <c r="AK681" s="2">
        <v>0.249</v>
      </c>
      <c r="AM681" s="21">
        <v>9.43</v>
      </c>
      <c r="AN681" s="21">
        <v>12.54</v>
      </c>
      <c r="AO681" s="20" t="s">
        <v>1403</v>
      </c>
      <c r="AP681" s="158">
        <v>2.3E-2</v>
      </c>
      <c r="AQ681" s="158">
        <v>4.0000000000000001E-3</v>
      </c>
      <c r="AR681" s="158">
        <v>0.109</v>
      </c>
      <c r="AS681" s="158">
        <v>1.2E-2</v>
      </c>
      <c r="AT681" s="158" t="s">
        <v>121</v>
      </c>
      <c r="AU681" s="158">
        <v>8.9999999999999993E-3</v>
      </c>
      <c r="AV681" s="158" t="s">
        <v>121</v>
      </c>
      <c r="AW681" s="158">
        <v>0.01</v>
      </c>
      <c r="AX681" s="158" t="s">
        <v>121</v>
      </c>
      <c r="AY681" s="158">
        <v>3.0000000000000001E-3</v>
      </c>
      <c r="AZ681" s="158">
        <v>3.1E-2</v>
      </c>
      <c r="BA681" s="158">
        <v>7.0000000000000001E-3</v>
      </c>
      <c r="BB681" s="158">
        <v>3.1E-2</v>
      </c>
      <c r="BC681" s="158">
        <v>5.0000000000000001E-3</v>
      </c>
      <c r="BD681" s="158">
        <v>1.9890000000000001</v>
      </c>
      <c r="BE681" s="158">
        <v>5.2999999999999999E-2</v>
      </c>
      <c r="BF681" s="158" t="s">
        <v>121</v>
      </c>
      <c r="BG681" s="158">
        <v>1.7999999999999999E-2</v>
      </c>
      <c r="BH681" s="158">
        <v>5.0919999999999996</v>
      </c>
      <c r="BI681" s="158">
        <v>1.208</v>
      </c>
      <c r="BJ681" s="158">
        <v>1.2999999999999999E-2</v>
      </c>
      <c r="BK681" s="158">
        <v>3.0000000000000001E-3</v>
      </c>
      <c r="BL681" s="158">
        <v>6.0000000000000001E-3</v>
      </c>
      <c r="BM681" s="158">
        <v>3.0000000000000001E-3</v>
      </c>
      <c r="BN681" s="158">
        <v>8.3219999999999992</v>
      </c>
      <c r="BO681" s="158">
        <v>0.27900000000000003</v>
      </c>
      <c r="BP681" s="158">
        <v>27.007000000000001</v>
      </c>
      <c r="BQ681" s="158">
        <v>1.1659999999999999</v>
      </c>
      <c r="BR681" s="158" t="s">
        <v>121</v>
      </c>
      <c r="BS681" s="158">
        <v>5.0000000000000001E-3</v>
      </c>
      <c r="BT681" s="158">
        <v>10.566000000000001</v>
      </c>
      <c r="BU681" s="158">
        <v>0.214</v>
      </c>
      <c r="BV681" s="158">
        <v>0.248</v>
      </c>
      <c r="BW681" s="158">
        <v>1.4999999999999999E-2</v>
      </c>
      <c r="BX681" s="158" t="s">
        <v>121</v>
      </c>
      <c r="BY681" s="158">
        <v>0.03</v>
      </c>
      <c r="BZ681" s="158">
        <v>0.22700000000000001</v>
      </c>
      <c r="CA681" s="158">
        <v>3.5000000000000003E-2</v>
      </c>
      <c r="CB681" s="158" t="s">
        <v>121</v>
      </c>
      <c r="CC681" s="158">
        <v>9.5890000000000004</v>
      </c>
      <c r="CD681" s="158">
        <v>0.28699999999999998</v>
      </c>
      <c r="CE681" s="158">
        <v>2.3E-2</v>
      </c>
      <c r="CF681" s="158">
        <v>2.5999999999999999E-2</v>
      </c>
      <c r="CG681" s="158">
        <v>2E-3</v>
      </c>
      <c r="CH681" s="158" t="s">
        <v>121</v>
      </c>
      <c r="CI681" s="158">
        <v>2E-3</v>
      </c>
      <c r="CJ681" s="158">
        <v>0.49099999999999999</v>
      </c>
      <c r="CK681" s="158">
        <v>8.3000000000000004E-2</v>
      </c>
      <c r="CL681" s="158" t="s">
        <v>121</v>
      </c>
      <c r="CM681" s="158">
        <v>2E-3</v>
      </c>
      <c r="CN681" s="158" t="s">
        <v>121</v>
      </c>
      <c r="CO681" s="158">
        <v>3.0000000000000001E-3</v>
      </c>
      <c r="CP681" s="158">
        <v>3.5209999999999999</v>
      </c>
      <c r="CQ681" s="158">
        <v>7.0999999999999994E-2</v>
      </c>
      <c r="CR681" s="158" t="s">
        <v>121</v>
      </c>
      <c r="CS681" s="158">
        <v>2E-3</v>
      </c>
      <c r="CT681" s="158">
        <v>16.635999999999999</v>
      </c>
      <c r="CU681" s="158">
        <v>0.36399999999999999</v>
      </c>
      <c r="CV681" s="158">
        <v>18.041</v>
      </c>
      <c r="CW681" s="158">
        <v>0.438</v>
      </c>
      <c r="CX681" s="158" t="s">
        <v>121</v>
      </c>
      <c r="CY681" s="158">
        <v>8.8999999999999996E-2</v>
      </c>
      <c r="CZ681" s="158" t="s">
        <v>121</v>
      </c>
      <c r="DA681" s="158">
        <v>5.0000000000000001E-3</v>
      </c>
      <c r="DB681" s="158">
        <v>8.7999999999999995E-2</v>
      </c>
      <c r="DC681" s="158">
        <v>2.4E-2</v>
      </c>
      <c r="DD681" s="158" t="s">
        <v>121</v>
      </c>
      <c r="DE681" s="158">
        <v>2.4E-2</v>
      </c>
      <c r="DF681" s="158">
        <v>3.2000000000000001E-2</v>
      </c>
      <c r="DG681" s="158">
        <v>4.0000000000000001E-3</v>
      </c>
      <c r="DH681" s="158" t="s">
        <v>121</v>
      </c>
      <c r="DI681" s="158">
        <v>0.02</v>
      </c>
      <c r="DJ681" s="158" t="s">
        <v>121</v>
      </c>
      <c r="DK681" s="158">
        <v>2E-3</v>
      </c>
      <c r="DL681" s="61" t="str">
        <f t="shared" si="13"/>
        <v>22-0025</v>
      </c>
    </row>
    <row r="682" spans="1:132">
      <c r="A682" s="11">
        <v>44617</v>
      </c>
      <c r="B682" s="64" t="s">
        <v>208</v>
      </c>
      <c r="C682" s="25" t="s">
        <v>125</v>
      </c>
      <c r="D682" s="21">
        <v>27</v>
      </c>
      <c r="E682" s="2">
        <v>100</v>
      </c>
      <c r="F682" s="2">
        <v>73</v>
      </c>
      <c r="H682" s="3">
        <f>((F682)/(E682/100))</f>
        <v>73</v>
      </c>
      <c r="I682" s="4">
        <f>E682/F682</f>
        <v>1.3698630136986301</v>
      </c>
      <c r="J682" s="4" t="e">
        <f>100/G682</f>
        <v>#DIV/0!</v>
      </c>
      <c r="N682" s="37" t="e">
        <f>M682/(K682/100)</f>
        <v>#DIV/0!</v>
      </c>
      <c r="O682" s="37" t="e">
        <f>N682/J682</f>
        <v>#DIV/0!</v>
      </c>
      <c r="P682" s="5" t="e">
        <f>M682/(L682/100)</f>
        <v>#DIV/0!</v>
      </c>
      <c r="Q682" s="5" t="e">
        <f>P682*I682</f>
        <v>#DIV/0!</v>
      </c>
      <c r="U682" s="15" t="e">
        <f>100-(T682-R682)/S682*100</f>
        <v>#DIV/0!</v>
      </c>
      <c r="V682" s="21">
        <v>2.278</v>
      </c>
      <c r="X682" s="2">
        <v>10.96</v>
      </c>
      <c r="Y682" s="2">
        <v>12.67</v>
      </c>
      <c r="Z682" s="21">
        <v>3930</v>
      </c>
      <c r="AB682" s="14" t="e">
        <f>((AE682-AC682)*(1000/AD682))*1000</f>
        <v>#DIV/0!</v>
      </c>
      <c r="AF682" s="7" t="e">
        <f>#REF!*0.8</f>
        <v>#REF!</v>
      </c>
      <c r="AG682" s="2">
        <v>137</v>
      </c>
      <c r="AH682" s="8">
        <f>((AG682)*(H682/100))</f>
        <v>100.00999999999999</v>
      </c>
      <c r="AI682" s="7">
        <f>AG682/AH682</f>
        <v>1.3698630136986303</v>
      </c>
      <c r="AJ682" s="6">
        <v>35.03</v>
      </c>
      <c r="AK682" s="2">
        <v>2.11</v>
      </c>
      <c r="AO682" s="20" t="s">
        <v>1406</v>
      </c>
      <c r="DL682" s="61" t="str">
        <f t="shared" si="13"/>
        <v>ENE 2562 25.02</v>
      </c>
      <c r="DM682" s="171">
        <v>-2.5988898282986099E-3</v>
      </c>
      <c r="DN682" s="171">
        <v>-5.0136662506465998E-3</v>
      </c>
      <c r="DO682" s="171">
        <v>2.0670294139367801E-2</v>
      </c>
      <c r="DP682" s="171">
        <v>0.66929682928916601</v>
      </c>
      <c r="DQ682" s="171">
        <v>9.2474218297191497E-3</v>
      </c>
      <c r="DR682" s="171">
        <v>2.1740256809058198E-2</v>
      </c>
      <c r="DS682" s="171">
        <v>0.14706638114614701</v>
      </c>
      <c r="DT682" s="171">
        <v>-9.1744682528881096E-4</v>
      </c>
      <c r="DU682" s="171">
        <v>4.50245916666938E-3</v>
      </c>
      <c r="DV682" s="171">
        <v>3.5825547999302501E-2</v>
      </c>
      <c r="DW682" s="171">
        <v>0.282677999412213</v>
      </c>
      <c r="DX682" s="171">
        <v>0.326934285527546</v>
      </c>
      <c r="DY682" s="171">
        <v>437.66803851293002</v>
      </c>
      <c r="DZ682" s="171">
        <v>0.41144249274356798</v>
      </c>
      <c r="EA682" s="171">
        <v>0.33201428369466301</v>
      </c>
      <c r="EB682" s="171">
        <v>99.274406159221996</v>
      </c>
    </row>
    <row r="683" spans="1:132">
      <c r="A683" s="11">
        <v>44617</v>
      </c>
      <c r="B683" s="64" t="s">
        <v>207</v>
      </c>
      <c r="C683" s="25" t="s">
        <v>125</v>
      </c>
      <c r="D683" s="21">
        <v>32</v>
      </c>
      <c r="E683" s="2">
        <v>100</v>
      </c>
      <c r="F683" s="2">
        <v>68</v>
      </c>
      <c r="H683" s="3">
        <f>((F683)/(E683/100))</f>
        <v>68</v>
      </c>
      <c r="I683" s="4">
        <f>E683/F683</f>
        <v>1.4705882352941178</v>
      </c>
      <c r="J683" s="4" t="e">
        <f>100/G683</f>
        <v>#DIV/0!</v>
      </c>
      <c r="N683" s="37" t="e">
        <f>M683/(K683/100)</f>
        <v>#DIV/0!</v>
      </c>
      <c r="O683" s="37" t="e">
        <f>N683/J683</f>
        <v>#DIV/0!</v>
      </c>
      <c r="P683" s="5" t="e">
        <f>M683/(L683/100)</f>
        <v>#DIV/0!</v>
      </c>
      <c r="Q683" s="5" t="e">
        <f>P683*I683</f>
        <v>#DIV/0!</v>
      </c>
      <c r="U683" s="15" t="e">
        <f>100-(T683-R683)/S683*100</f>
        <v>#DIV/0!</v>
      </c>
      <c r="V683" s="21">
        <v>0.253</v>
      </c>
      <c r="X683" s="2">
        <v>10.02</v>
      </c>
      <c r="Y683" s="2">
        <v>6.98</v>
      </c>
      <c r="Z683" s="21">
        <v>2063</v>
      </c>
      <c r="AB683" s="14" t="e">
        <f>((AE683-AC683)*(1000/AD683))*1000</f>
        <v>#DIV/0!</v>
      </c>
      <c r="AF683" s="7" t="e">
        <f>#REF!*0.8</f>
        <v>#REF!</v>
      </c>
      <c r="AG683" s="2">
        <v>147</v>
      </c>
      <c r="AH683" s="8">
        <f>((AG683)*(H683/100))</f>
        <v>99.960000000000008</v>
      </c>
      <c r="AI683" s="7">
        <f>AG683/AH683</f>
        <v>1.4705882352941175</v>
      </c>
      <c r="AJ683" s="6">
        <v>41.1</v>
      </c>
      <c r="AK683" s="2">
        <v>0.51100000000000001</v>
      </c>
      <c r="AO683" s="20" t="s">
        <v>1405</v>
      </c>
      <c r="DL683" s="61" t="str">
        <f t="shared" si="13"/>
        <v>CH 7343 KW 8</v>
      </c>
      <c r="DM683" s="171">
        <v>3.08394295187506E-2</v>
      </c>
      <c r="DN683" s="171">
        <v>2.73281033999486E-3</v>
      </c>
      <c r="DO683" s="171">
        <v>0.19046323530998499</v>
      </c>
      <c r="DP683" s="171">
        <v>0.92009885341286302</v>
      </c>
      <c r="DQ683" s="171">
        <v>0.48138162262961098</v>
      </c>
      <c r="DR683" s="171">
        <v>-2.5605141623237401E-2</v>
      </c>
      <c r="DS683" s="171">
        <v>0.45190302480712102</v>
      </c>
      <c r="DT683" s="171">
        <v>-9.7751017993471905E-3</v>
      </c>
      <c r="DU683" s="171">
        <v>-7.1973201727939E-4</v>
      </c>
      <c r="DV683" s="171">
        <v>0.245862507660078</v>
      </c>
      <c r="DW683" s="171">
        <v>0.77270007283697495</v>
      </c>
      <c r="DX683" s="171">
        <v>3.69641711224192</v>
      </c>
      <c r="DY683" s="171">
        <v>30.818326412363898</v>
      </c>
      <c r="DZ683" s="171">
        <v>30.903728094036499</v>
      </c>
      <c r="EA683" s="171">
        <v>115.325104907173</v>
      </c>
      <c r="EB683" s="171">
        <v>97.784473369858304</v>
      </c>
    </row>
    <row r="684" spans="1:132">
      <c r="A684" s="11">
        <v>44617</v>
      </c>
      <c r="B684" s="64" t="s">
        <v>1408</v>
      </c>
      <c r="C684" s="25" t="s">
        <v>117</v>
      </c>
      <c r="H684" s="3" t="e">
        <f>((F684)/(E684/100))</f>
        <v>#DIV/0!</v>
      </c>
      <c r="I684" s="4" t="e">
        <f>E684/F684</f>
        <v>#DIV/0!</v>
      </c>
      <c r="J684" s="4" t="e">
        <f>100/G684</f>
        <v>#DIV/0!</v>
      </c>
      <c r="N684" s="37" t="e">
        <f>M684/(K684/100)</f>
        <v>#DIV/0!</v>
      </c>
      <c r="O684" s="37" t="e">
        <f>N684/J684</f>
        <v>#DIV/0!</v>
      </c>
      <c r="P684" s="5" t="e">
        <f>M684/(L684/100)</f>
        <v>#DIV/0!</v>
      </c>
      <c r="Q684" s="5" t="e">
        <f>P684*I684</f>
        <v>#DIV/0!</v>
      </c>
      <c r="U684" s="15" t="e">
        <f>100-(T684-R684)/S684*100</f>
        <v>#DIV/0!</v>
      </c>
      <c r="AB684" s="14" t="e">
        <f>((AE684-AC684)*(1000/AD684))*1000</f>
        <v>#DIV/0!</v>
      </c>
      <c r="AF684" s="7" t="e">
        <f>#REF!*0.8</f>
        <v>#REF!</v>
      </c>
      <c r="AH684" s="8" t="e">
        <f>((AG684)*(H684/100))</f>
        <v>#DIV/0!</v>
      </c>
      <c r="AI684" s="7" t="e">
        <f>AG684/AH684</f>
        <v>#DIV/0!</v>
      </c>
      <c r="AO684" s="20" t="s">
        <v>117</v>
      </c>
      <c r="AP684" s="138">
        <v>9.2999999999999999E-2</v>
      </c>
      <c r="AQ684" s="138">
        <v>2E-3</v>
      </c>
      <c r="AR684" s="138">
        <v>3.3000000000000002E-2</v>
      </c>
      <c r="AS684" s="138">
        <v>3.0000000000000001E-3</v>
      </c>
      <c r="AT684" s="138">
        <v>1.2E-2</v>
      </c>
      <c r="AU684" s="138">
        <v>2E-3</v>
      </c>
      <c r="AV684" s="138">
        <v>3.5999999999999997E-2</v>
      </c>
      <c r="AW684" s="138">
        <v>2E-3</v>
      </c>
      <c r="AX684" s="138">
        <v>2E-3</v>
      </c>
      <c r="AY684" s="138">
        <v>1E-3</v>
      </c>
      <c r="AZ684" s="138">
        <v>0.26100000000000001</v>
      </c>
      <c r="BA684" s="138">
        <v>6.0000000000000001E-3</v>
      </c>
      <c r="BB684" s="138">
        <v>0.11899999999999999</v>
      </c>
      <c r="BC684" s="138">
        <v>3.0000000000000001E-3</v>
      </c>
      <c r="BD684" s="138">
        <v>9.1080000000000005</v>
      </c>
      <c r="BE684" s="138">
        <v>0.06</v>
      </c>
      <c r="BF684" s="138" t="s">
        <v>121</v>
      </c>
      <c r="BG684" s="138">
        <v>8.9999999999999993E-3</v>
      </c>
      <c r="BH684" s="138">
        <v>2.5720000000000001</v>
      </c>
      <c r="BI684" s="138">
        <v>0.92500000000000004</v>
      </c>
      <c r="BJ684" s="138">
        <v>6.0000000000000001E-3</v>
      </c>
      <c r="BK684" s="138">
        <v>2E-3</v>
      </c>
      <c r="BL684" s="138" t="s">
        <v>121</v>
      </c>
      <c r="BM684" s="138">
        <v>2E-3</v>
      </c>
      <c r="BN684" s="138">
        <v>0.215</v>
      </c>
      <c r="BO684" s="138">
        <v>8.9999999999999993E-3</v>
      </c>
      <c r="BP684" s="138">
        <v>62.823999999999998</v>
      </c>
      <c r="BQ684" s="138">
        <v>0.16</v>
      </c>
      <c r="BR684" s="138" t="s">
        <v>121</v>
      </c>
      <c r="BS684" s="138">
        <v>2E-3</v>
      </c>
      <c r="BT684" s="138">
        <v>13.065</v>
      </c>
      <c r="BU684" s="138">
        <v>0.14899999999999999</v>
      </c>
      <c r="BV684" s="138">
        <v>0.96799999999999997</v>
      </c>
      <c r="BW684" s="138">
        <v>2.4E-2</v>
      </c>
      <c r="BX684" s="138" t="s">
        <v>121</v>
      </c>
      <c r="BY684" s="138">
        <v>1.4E-2</v>
      </c>
      <c r="BZ684" s="138">
        <v>0.40699999999999997</v>
      </c>
      <c r="CA684" s="138">
        <v>2.8000000000000001E-2</v>
      </c>
      <c r="CB684" s="138" t="s">
        <v>121</v>
      </c>
      <c r="CC684" s="138">
        <v>9.2240000000000002</v>
      </c>
      <c r="CD684" s="138">
        <v>0.67600000000000005</v>
      </c>
      <c r="CE684" s="138">
        <v>1.4E-2</v>
      </c>
      <c r="CF684" s="138">
        <v>7.0000000000000001E-3</v>
      </c>
      <c r="CG684" s="138">
        <v>1E-3</v>
      </c>
      <c r="CH684" s="138">
        <v>2E-3</v>
      </c>
      <c r="CI684" s="138">
        <v>1E-3</v>
      </c>
      <c r="CJ684" s="138">
        <v>0.45200000000000001</v>
      </c>
      <c r="CK684" s="138">
        <v>7.6999999999999999E-2</v>
      </c>
      <c r="CL684" s="138" t="s">
        <v>121</v>
      </c>
      <c r="CM684" s="138">
        <v>2E-3</v>
      </c>
      <c r="CN684" s="138" t="s">
        <v>121</v>
      </c>
      <c r="CO684" s="138">
        <v>2E-3</v>
      </c>
      <c r="CP684" s="138">
        <v>1.633</v>
      </c>
      <c r="CQ684" s="138">
        <v>4.2000000000000003E-2</v>
      </c>
      <c r="CR684" s="138" t="s">
        <v>121</v>
      </c>
      <c r="CS684" s="138">
        <v>2E-3</v>
      </c>
      <c r="CT684" s="138">
        <v>5.1520000000000001</v>
      </c>
      <c r="CU684" s="138">
        <v>0.28799999999999998</v>
      </c>
      <c r="CV684" s="138">
        <v>0.112</v>
      </c>
      <c r="CW684" s="138">
        <v>1E-3</v>
      </c>
      <c r="CX684" s="138">
        <v>1.042</v>
      </c>
      <c r="CY684" s="138">
        <v>2.1999999999999999E-2</v>
      </c>
      <c r="CZ684" s="138" t="s">
        <v>121</v>
      </c>
      <c r="DA684" s="138">
        <v>2E-3</v>
      </c>
      <c r="DB684" s="138">
        <v>3.5000000000000003E-2</v>
      </c>
      <c r="DC684" s="138">
        <v>7.0000000000000001E-3</v>
      </c>
      <c r="DD684" s="138" t="s">
        <v>121</v>
      </c>
      <c r="DE684" s="138">
        <v>1.2E-2</v>
      </c>
      <c r="DF684" s="138">
        <v>1.1399999999999999</v>
      </c>
      <c r="DG684" s="138">
        <v>1.2E-2</v>
      </c>
      <c r="DH684" s="138">
        <v>1.2E-2</v>
      </c>
      <c r="DI684" s="138">
        <v>1E-3</v>
      </c>
      <c r="DJ684" s="138">
        <v>3.0000000000000001E-3</v>
      </c>
      <c r="DK684" s="138">
        <v>1E-3</v>
      </c>
      <c r="DL684" s="61" t="str">
        <f t="shared" si="13"/>
        <v>ENE 2600-2 25.02.2022</v>
      </c>
      <c r="DM684" s="171">
        <v>-1.09074568173212E-2</v>
      </c>
      <c r="DN684" s="171">
        <v>8.5302147371801307E-3</v>
      </c>
      <c r="DO684" s="171">
        <v>-3.9907684088935101E-2</v>
      </c>
      <c r="DP684" s="171">
        <v>0.85547999015765397</v>
      </c>
      <c r="DQ684" s="171">
        <v>0.27393350362089602</v>
      </c>
      <c r="DR684" s="171">
        <v>1.34010239241927E-2</v>
      </c>
      <c r="DS684" s="171">
        <v>0.163572459028587</v>
      </c>
      <c r="DT684" s="171">
        <v>-8.3577144484216701E-3</v>
      </c>
      <c r="DU684" s="171">
        <v>-1.6487958475710899E-3</v>
      </c>
      <c r="DV684" s="171">
        <v>1.45458912609085E-2</v>
      </c>
      <c r="DW684" s="171">
        <v>0.36081324128754699</v>
      </c>
      <c r="DX684" s="171">
        <v>6.2088459614931903E-2</v>
      </c>
      <c r="DY684" s="171">
        <v>579.30279431977999</v>
      </c>
      <c r="DZ684" s="171">
        <v>0.433279848683639</v>
      </c>
      <c r="EA684" s="171">
        <v>0.149534634824037</v>
      </c>
      <c r="EB684" s="171">
        <v>98.799409771470394</v>
      </c>
    </row>
    <row r="685" spans="1:132">
      <c r="A685" s="11">
        <v>44617</v>
      </c>
      <c r="B685" s="64"/>
      <c r="C685" s="25" t="s">
        <v>1407</v>
      </c>
      <c r="H685" s="3" t="e">
        <f>((F685)/(E685/100))</f>
        <v>#DIV/0!</v>
      </c>
      <c r="I685" s="4" t="e">
        <f>E685/F685</f>
        <v>#DIV/0!</v>
      </c>
      <c r="J685" s="4" t="e">
        <f>100/G685</f>
        <v>#DIV/0!</v>
      </c>
      <c r="N685" s="37" t="e">
        <f>M685/(K685/100)</f>
        <v>#DIV/0!</v>
      </c>
      <c r="O685" s="37" t="e">
        <f>N685/J685</f>
        <v>#DIV/0!</v>
      </c>
      <c r="P685" s="5" t="e">
        <f>M685/(L685/100)</f>
        <v>#DIV/0!</v>
      </c>
      <c r="Q685" s="5" t="e">
        <f>P685*I685</f>
        <v>#DIV/0!</v>
      </c>
      <c r="R685" s="21">
        <v>61.723999999999997</v>
      </c>
      <c r="S685" s="21">
        <v>22.03</v>
      </c>
      <c r="T685" s="21">
        <v>82.058000000000007</v>
      </c>
      <c r="U685" s="15">
        <f>100-(T685-R685)/S685*100</f>
        <v>7.6985928279618321</v>
      </c>
      <c r="V685" s="21">
        <v>0.72499999999999998</v>
      </c>
      <c r="X685" s="2">
        <v>12.83</v>
      </c>
      <c r="Y685" s="2">
        <v>8.9700000000000006</v>
      </c>
      <c r="Z685" s="20" t="s">
        <v>907</v>
      </c>
      <c r="AB685" s="14" t="e">
        <f>((AE685-AC685)*(1000/AD685))*1000</f>
        <v>#DIV/0!</v>
      </c>
      <c r="AF685" s="7" t="e">
        <f>#REF!*0.8</f>
        <v>#REF!</v>
      </c>
      <c r="AH685" s="8" t="e">
        <f>((AG685)*(H685/100))</f>
        <v>#DIV/0!</v>
      </c>
      <c r="AI685" s="7" t="e">
        <f>AG685/AH685</f>
        <v>#DIV/0!</v>
      </c>
      <c r="AJ685" s="6">
        <v>9.3940000000000001</v>
      </c>
      <c r="AK685" s="2">
        <v>8.3000000000000004E-2</v>
      </c>
      <c r="AO685" s="20" t="s">
        <v>1407</v>
      </c>
      <c r="AP685" s="139">
        <v>0.34899999999999998</v>
      </c>
      <c r="AQ685" s="139">
        <v>5.0000000000000001E-3</v>
      </c>
      <c r="AR685" s="139">
        <v>6.0000000000000001E-3</v>
      </c>
      <c r="AS685" s="139">
        <v>3.0000000000000001E-3</v>
      </c>
      <c r="AT685" s="139">
        <v>0.13700000000000001</v>
      </c>
      <c r="AU685" s="139">
        <v>4.0000000000000001E-3</v>
      </c>
      <c r="AV685" s="139">
        <v>0.10100000000000001</v>
      </c>
      <c r="AW685" s="139">
        <v>3.0000000000000001E-3</v>
      </c>
      <c r="AX685" s="139">
        <v>3.2000000000000001E-2</v>
      </c>
      <c r="AY685" s="139">
        <v>2E-3</v>
      </c>
      <c r="AZ685" s="139">
        <v>2.1999999999999999E-2</v>
      </c>
      <c r="BA685" s="139">
        <v>2E-3</v>
      </c>
      <c r="BB685" s="139">
        <v>0.115</v>
      </c>
      <c r="BC685" s="139">
        <v>3.0000000000000001E-3</v>
      </c>
      <c r="BD685" s="139">
        <v>0.49</v>
      </c>
      <c r="BE685" s="139">
        <v>1.0999999999999999E-2</v>
      </c>
      <c r="BF685" s="139" t="s">
        <v>121</v>
      </c>
      <c r="BG685" s="139">
        <v>6.0000000000000001E-3</v>
      </c>
      <c r="BH685" s="139" t="s">
        <v>121</v>
      </c>
      <c r="BI685" s="139">
        <v>4.3070000000000004</v>
      </c>
      <c r="BJ685" s="139">
        <v>0.33700000000000002</v>
      </c>
      <c r="BK685" s="139">
        <v>5.0000000000000001E-3</v>
      </c>
      <c r="BL685" s="139" t="s">
        <v>121</v>
      </c>
      <c r="BM685" s="139">
        <v>2E-3</v>
      </c>
      <c r="BN685" s="139">
        <v>3.5999999999999997E-2</v>
      </c>
      <c r="BO685" s="139">
        <v>8.0000000000000002E-3</v>
      </c>
      <c r="BP685" s="139">
        <v>56.436</v>
      </c>
      <c r="BQ685" s="139">
        <v>0.17799999999999999</v>
      </c>
      <c r="BR685" s="139">
        <v>2E-3</v>
      </c>
      <c r="BS685" s="139">
        <v>1E-3</v>
      </c>
      <c r="BT685" s="139">
        <v>1.5069999999999999</v>
      </c>
      <c r="BU685" s="139">
        <v>5.7000000000000002E-2</v>
      </c>
      <c r="BV685" s="139">
        <v>28.832000000000001</v>
      </c>
      <c r="BW685" s="139">
        <v>0.71499999999999997</v>
      </c>
      <c r="BX685" s="139" t="s">
        <v>121</v>
      </c>
      <c r="BY685" s="139">
        <v>4.0000000000000001E-3</v>
      </c>
      <c r="BZ685" s="139">
        <v>3.7160000000000002</v>
      </c>
      <c r="CA685" s="139">
        <v>5.8999999999999997E-2</v>
      </c>
      <c r="CB685" s="139" t="s">
        <v>121</v>
      </c>
      <c r="CC685" s="139">
        <v>40.390999999999998</v>
      </c>
      <c r="CD685" s="139">
        <v>0.02</v>
      </c>
      <c r="CE685" s="139">
        <v>5.0000000000000001E-3</v>
      </c>
      <c r="CF685" s="139" t="s">
        <v>121</v>
      </c>
      <c r="CG685" s="139">
        <v>2E-3</v>
      </c>
      <c r="CH685" s="139" t="s">
        <v>121</v>
      </c>
      <c r="CI685" s="139">
        <v>2E-3</v>
      </c>
      <c r="CJ685" s="139" t="s">
        <v>121</v>
      </c>
      <c r="CK685" s="139">
        <v>0.32</v>
      </c>
      <c r="CL685" s="139" t="s">
        <v>121</v>
      </c>
      <c r="CM685" s="139">
        <v>2E-3</v>
      </c>
      <c r="CN685" s="139">
        <v>1.0999999999999999E-2</v>
      </c>
      <c r="CO685" s="139">
        <v>1E-3</v>
      </c>
      <c r="CP685" s="139">
        <v>3.8220000000000001</v>
      </c>
      <c r="CQ685" s="139">
        <v>0.156</v>
      </c>
      <c r="CR685" s="139" t="s">
        <v>121</v>
      </c>
      <c r="CS685" s="139">
        <v>2E-3</v>
      </c>
      <c r="CT685" s="139">
        <v>1.9890000000000001</v>
      </c>
      <c r="CU685" s="139">
        <v>0.434</v>
      </c>
      <c r="CV685" s="139">
        <v>6.0000000000000001E-3</v>
      </c>
      <c r="CW685" s="139">
        <v>1E-3</v>
      </c>
      <c r="CX685" s="139">
        <v>0.105</v>
      </c>
      <c r="CY685" s="139">
        <v>7.0000000000000001E-3</v>
      </c>
      <c r="CZ685" s="139" t="s">
        <v>121</v>
      </c>
      <c r="DA685" s="139">
        <v>3.0000000000000001E-3</v>
      </c>
      <c r="DB685" s="139" t="s">
        <v>121</v>
      </c>
      <c r="DC685" s="139">
        <v>6.0000000000000001E-3</v>
      </c>
      <c r="DD685" s="139">
        <v>6.0999999999999999E-2</v>
      </c>
      <c r="DE685" s="139">
        <v>0.01</v>
      </c>
      <c r="DF685" s="139">
        <v>1.675</v>
      </c>
      <c r="DG685" s="139">
        <v>1.7000000000000001E-2</v>
      </c>
      <c r="DH685" s="139">
        <v>2E-3</v>
      </c>
      <c r="DI685" s="139">
        <v>1E-3</v>
      </c>
      <c r="DJ685" s="139">
        <v>0.184</v>
      </c>
      <c r="DK685" s="139">
        <v>2E-3</v>
      </c>
      <c r="DL685" s="61" t="str">
        <f t="shared" si="13"/>
        <v>NL689393 28.02.2022</v>
      </c>
    </row>
    <row r="686" spans="1:132">
      <c r="A686" s="11">
        <v>44706</v>
      </c>
      <c r="B686" s="64">
        <v>2562</v>
      </c>
      <c r="C686" s="25" t="s">
        <v>125</v>
      </c>
      <c r="D686" s="21">
        <v>27</v>
      </c>
      <c r="E686" s="2">
        <v>100</v>
      </c>
      <c r="F686" s="2">
        <v>73</v>
      </c>
      <c r="H686" s="3">
        <f>((F686)/(E686/100))</f>
        <v>73</v>
      </c>
      <c r="I686" s="4">
        <f>E686/F686</f>
        <v>1.3698630136986301</v>
      </c>
      <c r="J686" s="4" t="e">
        <f>100/G686</f>
        <v>#DIV/0!</v>
      </c>
      <c r="N686" s="37" t="e">
        <f>M686/(K686/100)</f>
        <v>#DIV/0!</v>
      </c>
      <c r="O686" s="37" t="e">
        <f>N686/J686</f>
        <v>#DIV/0!</v>
      </c>
      <c r="P686" s="5" t="e">
        <f>M686/(L686/100)</f>
        <v>#DIV/0!</v>
      </c>
      <c r="Q686" s="5" t="e">
        <f>P686*I686</f>
        <v>#DIV/0!</v>
      </c>
      <c r="U686" s="15" t="e">
        <f>100-(T686-R686)/S686*100</f>
        <v>#DIV/0!</v>
      </c>
      <c r="V686" s="21">
        <v>0.69899999999999995</v>
      </c>
      <c r="X686" s="2">
        <v>11.12</v>
      </c>
      <c r="Y686" s="2">
        <v>7.5</v>
      </c>
      <c r="Z686" s="21">
        <v>2229</v>
      </c>
      <c r="AB686" s="14" t="e">
        <f>((AE686-AC686)*(1000/AD686))*1000</f>
        <v>#DIV/0!</v>
      </c>
      <c r="AF686" s="7" t="e">
        <f>#REF!*0.8</f>
        <v>#REF!</v>
      </c>
      <c r="AG686" s="2">
        <v>137</v>
      </c>
      <c r="AH686" s="8">
        <f>((AG686)*(H686/100))</f>
        <v>100.00999999999999</v>
      </c>
      <c r="AI686" s="7">
        <f>AG686/AH686</f>
        <v>1.3698630136986303</v>
      </c>
      <c r="AJ686" s="6">
        <v>32.47</v>
      </c>
      <c r="AK686" s="2">
        <v>0.66900000000000004</v>
      </c>
      <c r="AO686" s="20" t="s">
        <v>1411</v>
      </c>
      <c r="AP686" s="140">
        <v>0.13800000000000001</v>
      </c>
      <c r="AQ686" s="140">
        <v>2E-3</v>
      </c>
      <c r="AR686" s="140" t="s">
        <v>121</v>
      </c>
      <c r="AS686" s="140">
        <v>5.0000000000000001E-3</v>
      </c>
      <c r="AT686" s="140">
        <v>5.3999999999999999E-2</v>
      </c>
      <c r="AU686" s="140">
        <v>3.0000000000000001E-3</v>
      </c>
      <c r="AV686" s="140">
        <v>4.1000000000000002E-2</v>
      </c>
      <c r="AW686" s="140">
        <v>2E-3</v>
      </c>
      <c r="AX686" s="140">
        <v>8.9999999999999993E-3</v>
      </c>
      <c r="AY686" s="140">
        <v>1E-3</v>
      </c>
      <c r="AZ686" s="140">
        <v>1.7000000000000001E-2</v>
      </c>
      <c r="BA686" s="140">
        <v>2E-3</v>
      </c>
      <c r="BB686" s="140">
        <v>0.04</v>
      </c>
      <c r="BC686" s="140">
        <v>2E-3</v>
      </c>
      <c r="BD686" s="140">
        <v>0.45800000000000002</v>
      </c>
      <c r="BE686" s="140">
        <v>8.9999999999999993E-3</v>
      </c>
      <c r="BF686" s="140" t="s">
        <v>121</v>
      </c>
      <c r="BG686" s="140">
        <v>8.9999999999999993E-3</v>
      </c>
      <c r="BH686" s="140" t="s">
        <v>121</v>
      </c>
      <c r="BI686" s="140">
        <v>3.1120000000000001</v>
      </c>
      <c r="BJ686" s="140">
        <v>6.0000000000000001E-3</v>
      </c>
      <c r="BK686" s="140">
        <v>2E-3</v>
      </c>
      <c r="BL686" s="140" t="s">
        <v>121</v>
      </c>
      <c r="BM686" s="140">
        <v>2E-3</v>
      </c>
      <c r="BN686" s="140">
        <v>4.9000000000000002E-2</v>
      </c>
      <c r="BO686" s="140">
        <v>7.0000000000000001E-3</v>
      </c>
      <c r="BP686" s="140">
        <v>62.764000000000003</v>
      </c>
      <c r="BQ686" s="140">
        <v>0.13800000000000001</v>
      </c>
      <c r="BR686" s="140" t="s">
        <v>121</v>
      </c>
      <c r="BS686" s="140">
        <v>2E-3</v>
      </c>
      <c r="BT686" s="140">
        <v>19.63</v>
      </c>
      <c r="BU686" s="140">
        <v>0.21199999999999999</v>
      </c>
      <c r="BV686" s="140">
        <v>11.284000000000001</v>
      </c>
      <c r="BW686" s="140">
        <v>0.188</v>
      </c>
      <c r="BX686" s="140" t="s">
        <v>121</v>
      </c>
      <c r="BY686" s="140">
        <v>4.0000000000000001E-3</v>
      </c>
      <c r="BZ686" s="140">
        <v>2.0259999999999998</v>
      </c>
      <c r="CA686" s="140">
        <v>4.2999999999999997E-2</v>
      </c>
      <c r="CB686" s="140" t="s">
        <v>121</v>
      </c>
      <c r="CC686" s="140">
        <v>23.707000000000001</v>
      </c>
      <c r="CD686" s="140">
        <v>3.5000000000000003E-2</v>
      </c>
      <c r="CE686" s="140">
        <v>5.0000000000000001E-3</v>
      </c>
      <c r="CF686" s="140" t="s">
        <v>121</v>
      </c>
      <c r="CG686" s="140">
        <v>2E-3</v>
      </c>
      <c r="CH686" s="140" t="s">
        <v>121</v>
      </c>
      <c r="CI686" s="140">
        <v>2E-3</v>
      </c>
      <c r="CJ686" s="140" t="s">
        <v>121</v>
      </c>
      <c r="CK686" s="140">
        <v>0.158</v>
      </c>
      <c r="CL686" s="140" t="s">
        <v>121</v>
      </c>
      <c r="CM686" s="140">
        <v>2E-3</v>
      </c>
      <c r="CN686" s="140">
        <v>4.0000000000000001E-3</v>
      </c>
      <c r="CO686" s="140">
        <v>1E-3</v>
      </c>
      <c r="CP686" s="140">
        <v>1.7190000000000001</v>
      </c>
      <c r="CQ686" s="140">
        <v>0.06</v>
      </c>
      <c r="CR686" s="140" t="s">
        <v>121</v>
      </c>
      <c r="CS686" s="140">
        <v>2E-3</v>
      </c>
      <c r="CT686" s="140">
        <v>0.90300000000000002</v>
      </c>
      <c r="CU686" s="140">
        <v>0.28199999999999997</v>
      </c>
      <c r="CV686" s="140">
        <v>1.2999999999999999E-2</v>
      </c>
      <c r="CW686" s="140">
        <v>1E-3</v>
      </c>
      <c r="CX686" s="140">
        <v>0.124</v>
      </c>
      <c r="CY686" s="140">
        <v>0.01</v>
      </c>
      <c r="CZ686" s="140" t="s">
        <v>121</v>
      </c>
      <c r="DA686" s="140">
        <v>2E-3</v>
      </c>
      <c r="DB686" s="140" t="s">
        <v>121</v>
      </c>
      <c r="DC686" s="140">
        <v>6.0000000000000001E-3</v>
      </c>
      <c r="DD686" s="140">
        <v>2.5999999999999999E-2</v>
      </c>
      <c r="DE686" s="140">
        <v>6.0000000000000001E-3</v>
      </c>
      <c r="DF686" s="140">
        <v>0.56699999999999995</v>
      </c>
      <c r="DG686" s="140">
        <v>7.0000000000000001E-3</v>
      </c>
      <c r="DH686" s="140">
        <v>2E-3</v>
      </c>
      <c r="DI686" s="140">
        <v>1E-3</v>
      </c>
      <c r="DJ686" s="140">
        <v>8.1000000000000003E-2</v>
      </c>
      <c r="DK686" s="140">
        <v>1E-3</v>
      </c>
      <c r="DL686" s="61" t="str">
        <f t="shared" si="13"/>
        <v>UTV</v>
      </c>
    </row>
    <row r="687" spans="1:132">
      <c r="A687" s="11">
        <v>44706</v>
      </c>
      <c r="B687" s="64" t="s">
        <v>1409</v>
      </c>
      <c r="C687" s="25" t="s">
        <v>859</v>
      </c>
      <c r="D687" s="21">
        <v>56</v>
      </c>
      <c r="E687" s="2">
        <v>100</v>
      </c>
      <c r="F687" s="2">
        <v>44</v>
      </c>
      <c r="H687" s="3">
        <f>((F687)/(E687/100))</f>
        <v>44</v>
      </c>
      <c r="I687" s="4">
        <f>E687/F687</f>
        <v>2.2727272727272729</v>
      </c>
      <c r="J687" s="4" t="e">
        <f>100/G687</f>
        <v>#DIV/0!</v>
      </c>
      <c r="N687" s="37" t="e">
        <f>M687/(K687/100)</f>
        <v>#DIV/0!</v>
      </c>
      <c r="O687" s="37" t="e">
        <f>N687/J687</f>
        <v>#DIV/0!</v>
      </c>
      <c r="P687" s="5" t="e">
        <f>M687/(L687/100)</f>
        <v>#DIV/0!</v>
      </c>
      <c r="Q687" s="5" t="e">
        <f>P687*I687</f>
        <v>#DIV/0!</v>
      </c>
      <c r="U687" s="15" t="e">
        <f>100-(T687-R687)/S687*100</f>
        <v>#DIV/0!</v>
      </c>
      <c r="V687" s="21">
        <v>7.3360000000000003</v>
      </c>
      <c r="X687" s="2">
        <v>7.7</v>
      </c>
      <c r="Y687" s="2">
        <v>10.91</v>
      </c>
      <c r="Z687" s="21">
        <v>3106</v>
      </c>
      <c r="AB687" s="14" t="e">
        <f>((AE687-AC687)*(1000/AD687))*1000</f>
        <v>#DIV/0!</v>
      </c>
      <c r="AF687" s="7" t="e">
        <f>#REF!*0.8</f>
        <v>#REF!</v>
      </c>
      <c r="AH687" s="8">
        <f>((AG687)*(H687/100))</f>
        <v>0</v>
      </c>
      <c r="AI687" s="7" t="e">
        <f>AG687/AH687</f>
        <v>#DIV/0!</v>
      </c>
      <c r="AJ687" s="6">
        <v>203.4</v>
      </c>
      <c r="AK687" s="2">
        <v>0.92</v>
      </c>
      <c r="AO687" s="20" t="s">
        <v>1412</v>
      </c>
      <c r="AP687" s="140">
        <v>0.18</v>
      </c>
      <c r="AQ687" s="140">
        <v>3.0000000000000001E-3</v>
      </c>
      <c r="AR687" s="140">
        <v>6.0000000000000001E-3</v>
      </c>
      <c r="AS687" s="140">
        <v>3.0000000000000001E-3</v>
      </c>
      <c r="AT687" s="140">
        <v>8.4000000000000005E-2</v>
      </c>
      <c r="AU687" s="140">
        <v>3.0000000000000001E-3</v>
      </c>
      <c r="AV687" s="140">
        <v>5.8999999999999997E-2</v>
      </c>
      <c r="AW687" s="140">
        <v>2E-3</v>
      </c>
      <c r="AX687" s="140">
        <v>1.0999999999999999E-2</v>
      </c>
      <c r="AY687" s="140">
        <v>1E-3</v>
      </c>
      <c r="AZ687" s="140">
        <v>1.4E-2</v>
      </c>
      <c r="BA687" s="140">
        <v>2E-3</v>
      </c>
      <c r="BB687" s="140">
        <v>5.2999999999999999E-2</v>
      </c>
      <c r="BC687" s="140">
        <v>2E-3</v>
      </c>
      <c r="BD687" s="140">
        <v>0.441</v>
      </c>
      <c r="BE687" s="140">
        <v>0.01</v>
      </c>
      <c r="BF687" s="140" t="s">
        <v>121</v>
      </c>
      <c r="BG687" s="140">
        <v>1.0999999999999999E-2</v>
      </c>
      <c r="BH687" s="140" t="s">
        <v>121</v>
      </c>
      <c r="BI687" s="140">
        <v>2.238</v>
      </c>
      <c r="BJ687" s="140" t="s">
        <v>121</v>
      </c>
      <c r="BK687" s="140">
        <v>3.0000000000000001E-3</v>
      </c>
      <c r="BL687" s="140" t="s">
        <v>121</v>
      </c>
      <c r="BM687" s="140">
        <v>2E-3</v>
      </c>
      <c r="BN687" s="140">
        <v>8.2000000000000003E-2</v>
      </c>
      <c r="BO687" s="140">
        <v>8.0000000000000002E-3</v>
      </c>
      <c r="BP687" s="140">
        <v>58.347000000000001</v>
      </c>
      <c r="BQ687" s="140">
        <v>0.16400000000000001</v>
      </c>
      <c r="BR687" s="140">
        <v>4.0000000000000001E-3</v>
      </c>
      <c r="BS687" s="140">
        <v>1E-3</v>
      </c>
      <c r="BT687" s="140">
        <v>20.731000000000002</v>
      </c>
      <c r="BU687" s="140">
        <v>0.188</v>
      </c>
      <c r="BV687" s="140">
        <v>11.007999999999999</v>
      </c>
      <c r="BW687" s="140">
        <v>0.128</v>
      </c>
      <c r="BX687" s="140" t="s">
        <v>121</v>
      </c>
      <c r="BY687" s="140">
        <v>4.0000000000000001E-3</v>
      </c>
      <c r="BZ687" s="140">
        <v>1.841</v>
      </c>
      <c r="CA687" s="140">
        <v>0.04</v>
      </c>
      <c r="CB687" s="140" t="s">
        <v>121</v>
      </c>
      <c r="CC687" s="140">
        <v>16.742000000000001</v>
      </c>
      <c r="CD687" s="140">
        <v>3.1E-2</v>
      </c>
      <c r="CE687" s="140">
        <v>5.0000000000000001E-3</v>
      </c>
      <c r="CF687" s="140">
        <v>2E-3</v>
      </c>
      <c r="CG687" s="140">
        <v>1E-3</v>
      </c>
      <c r="CH687" s="140" t="s">
        <v>121</v>
      </c>
      <c r="CI687" s="140">
        <v>2E-3</v>
      </c>
      <c r="CJ687" s="140" t="s">
        <v>121</v>
      </c>
      <c r="CK687" s="140">
        <v>0.16800000000000001</v>
      </c>
      <c r="CL687" s="140" t="s">
        <v>121</v>
      </c>
      <c r="CM687" s="140">
        <v>2E-3</v>
      </c>
      <c r="CN687" s="140">
        <v>5.0000000000000001E-3</v>
      </c>
      <c r="CO687" s="140">
        <v>1E-3</v>
      </c>
      <c r="CP687" s="140">
        <v>2.3340000000000001</v>
      </c>
      <c r="CQ687" s="140">
        <v>6.3E-2</v>
      </c>
      <c r="CR687" s="140" t="s">
        <v>121</v>
      </c>
      <c r="CS687" s="140">
        <v>2E-3</v>
      </c>
      <c r="CT687" s="140">
        <v>1.4970000000000001</v>
      </c>
      <c r="CU687" s="140">
        <v>0.3</v>
      </c>
      <c r="CV687" s="140">
        <v>1.7999999999999999E-2</v>
      </c>
      <c r="CW687" s="140">
        <v>1E-3</v>
      </c>
      <c r="CX687" s="140">
        <v>0.158</v>
      </c>
      <c r="CY687" s="140">
        <v>1.0999999999999999E-2</v>
      </c>
      <c r="CZ687" s="140" t="s">
        <v>121</v>
      </c>
      <c r="DA687" s="140">
        <v>2E-3</v>
      </c>
      <c r="DB687" s="140" t="s">
        <v>121</v>
      </c>
      <c r="DC687" s="140">
        <v>4.0000000000000001E-3</v>
      </c>
      <c r="DD687" s="140">
        <v>2.5999999999999999E-2</v>
      </c>
      <c r="DE687" s="140">
        <v>7.0000000000000001E-3</v>
      </c>
      <c r="DF687" s="140">
        <v>0.85699999999999998</v>
      </c>
      <c r="DG687" s="140">
        <v>8.9999999999999993E-3</v>
      </c>
      <c r="DH687" s="140">
        <v>4.0000000000000001E-3</v>
      </c>
      <c r="DI687" s="140">
        <v>1E-3</v>
      </c>
      <c r="DJ687" s="140">
        <v>8.4000000000000005E-2</v>
      </c>
      <c r="DK687" s="140">
        <v>1E-3</v>
      </c>
      <c r="DL687" s="61" t="str">
        <f t="shared" si="13"/>
        <v xml:space="preserve">UTV </v>
      </c>
    </row>
    <row r="688" spans="1:132">
      <c r="A688" s="11">
        <v>44617</v>
      </c>
      <c r="B688" s="64" t="s">
        <v>1410</v>
      </c>
      <c r="C688" s="25" t="s">
        <v>119</v>
      </c>
      <c r="D688" s="21">
        <v>27</v>
      </c>
      <c r="E688" s="2">
        <v>100</v>
      </c>
      <c r="F688" s="2">
        <v>73</v>
      </c>
      <c r="H688" s="3">
        <f>((F688)/(E688/100))</f>
        <v>73</v>
      </c>
      <c r="I688" s="4">
        <f>E688/F688</f>
        <v>1.3698630136986301</v>
      </c>
      <c r="J688" s="4" t="e">
        <f>100/G688</f>
        <v>#DIV/0!</v>
      </c>
      <c r="N688" s="37" t="e">
        <f>M688/(K688/100)</f>
        <v>#DIV/0!</v>
      </c>
      <c r="O688" s="37" t="e">
        <f>N688/J688</f>
        <v>#DIV/0!</v>
      </c>
      <c r="P688" s="5" t="e">
        <f>M688/(L688/100)</f>
        <v>#DIV/0!</v>
      </c>
      <c r="Q688" s="5" t="e">
        <f>P688*I688</f>
        <v>#DIV/0!</v>
      </c>
      <c r="U688" s="15" t="e">
        <f>100-(T688-R688)/S688*100</f>
        <v>#DIV/0!</v>
      </c>
      <c r="V688" s="21">
        <v>1.617</v>
      </c>
      <c r="X688" s="2">
        <v>12.56</v>
      </c>
      <c r="Y688" s="2">
        <v>8.64</v>
      </c>
      <c r="Z688" s="21">
        <v>1.617</v>
      </c>
      <c r="AB688" s="14" t="e">
        <f>((AE688-AC688)*(1000/AD688))*1000</f>
        <v>#DIV/0!</v>
      </c>
      <c r="AF688" s="7" t="e">
        <f>#REF!*0.8</f>
        <v>#REF!</v>
      </c>
      <c r="AG688" s="2">
        <v>137</v>
      </c>
      <c r="AH688" s="8">
        <f>((AG688)*(H688/100))</f>
        <v>100.00999999999999</v>
      </c>
      <c r="AI688" s="7">
        <f>AG688/AH688</f>
        <v>1.3698630136986303</v>
      </c>
      <c r="AJ688" s="6">
        <v>38.28</v>
      </c>
      <c r="AK688" s="2">
        <v>0.85499999999999998</v>
      </c>
      <c r="AO688" s="20" t="s">
        <v>1413</v>
      </c>
      <c r="AP688" s="141">
        <v>6.3E-2</v>
      </c>
      <c r="AQ688" s="141">
        <v>3.0000000000000001E-3</v>
      </c>
      <c r="AR688" s="141">
        <v>5.2999999999999999E-2</v>
      </c>
      <c r="AS688" s="141">
        <v>7.0000000000000001E-3</v>
      </c>
      <c r="AT688" s="141">
        <v>1.0999999999999999E-2</v>
      </c>
      <c r="AU688" s="141">
        <v>3.0000000000000001E-3</v>
      </c>
      <c r="AV688" s="141">
        <v>3.1E-2</v>
      </c>
      <c r="AW688" s="141">
        <v>3.0000000000000001E-3</v>
      </c>
      <c r="AX688" s="141" t="s">
        <v>121</v>
      </c>
      <c r="AY688" s="141">
        <v>2E-3</v>
      </c>
      <c r="AZ688" s="141">
        <v>0.111</v>
      </c>
      <c r="BA688" s="141">
        <v>7.0000000000000001E-3</v>
      </c>
      <c r="BB688" s="141">
        <v>7.3999999999999996E-2</v>
      </c>
      <c r="BC688" s="141">
        <v>5.0000000000000001E-3</v>
      </c>
      <c r="BD688" s="141">
        <v>40.951999999999998</v>
      </c>
      <c r="BE688" s="141">
        <v>0.29799999999999999</v>
      </c>
      <c r="BF688" s="141" t="s">
        <v>121</v>
      </c>
      <c r="BG688" s="141">
        <v>1.7999999999999999E-2</v>
      </c>
      <c r="BH688" s="141">
        <v>1.006</v>
      </c>
      <c r="BI688" s="141">
        <v>0.253</v>
      </c>
      <c r="BJ688" s="141">
        <v>8.0000000000000002E-3</v>
      </c>
      <c r="BK688" s="141">
        <v>3.0000000000000001E-3</v>
      </c>
      <c r="BL688" s="141" t="s">
        <v>121</v>
      </c>
      <c r="BM688" s="141">
        <v>2E-3</v>
      </c>
      <c r="BN688" s="141">
        <v>0.10100000000000001</v>
      </c>
      <c r="BO688" s="141">
        <v>1.2E-2</v>
      </c>
      <c r="BP688" s="141">
        <v>44.061</v>
      </c>
      <c r="BQ688" s="141">
        <v>0.39400000000000002</v>
      </c>
      <c r="BR688" s="141" t="s">
        <v>121</v>
      </c>
      <c r="BS688" s="141">
        <v>2E-3</v>
      </c>
      <c r="BT688" s="141">
        <v>5.7949999999999999</v>
      </c>
      <c r="BU688" s="141">
        <v>0.154</v>
      </c>
      <c r="BV688" s="141">
        <v>0.20499999999999999</v>
      </c>
      <c r="BW688" s="141">
        <v>4.0000000000000001E-3</v>
      </c>
      <c r="BX688" s="141" t="s">
        <v>121</v>
      </c>
      <c r="BY688" s="141">
        <v>3.5000000000000003E-2</v>
      </c>
      <c r="BZ688" s="141">
        <v>0.28399999999999997</v>
      </c>
      <c r="CA688" s="141">
        <v>3.7999999999999999E-2</v>
      </c>
      <c r="CB688" s="141">
        <v>3.3210000000000002</v>
      </c>
      <c r="CC688" s="141">
        <v>2.085</v>
      </c>
      <c r="CD688" s="141">
        <v>0.41599999999999998</v>
      </c>
      <c r="CE688" s="141">
        <v>1.4E-2</v>
      </c>
      <c r="CF688" s="141">
        <v>1.4999999999999999E-2</v>
      </c>
      <c r="CG688" s="141">
        <v>1E-3</v>
      </c>
      <c r="CH688" s="141">
        <v>4.0000000000000001E-3</v>
      </c>
      <c r="CI688" s="141">
        <v>1E-3</v>
      </c>
      <c r="CJ688" s="141">
        <v>8.7999999999999995E-2</v>
      </c>
      <c r="CK688" s="141">
        <v>1.4E-2</v>
      </c>
      <c r="CL688" s="141" t="s">
        <v>121</v>
      </c>
      <c r="CM688" s="141">
        <v>2E-3</v>
      </c>
      <c r="CN688" s="141" t="s">
        <v>121</v>
      </c>
      <c r="CO688" s="141">
        <v>2E-3</v>
      </c>
      <c r="CP688" s="141">
        <v>0.58899999999999997</v>
      </c>
      <c r="CQ688" s="141">
        <v>8.0000000000000002E-3</v>
      </c>
      <c r="CR688" s="141" t="s">
        <v>121</v>
      </c>
      <c r="CS688" s="141">
        <v>2E-3</v>
      </c>
      <c r="CT688" s="141">
        <v>1.3180000000000001</v>
      </c>
      <c r="CU688" s="141">
        <v>5.0999999999999997E-2</v>
      </c>
      <c r="CV688" s="141">
        <v>2.5999999999999999E-2</v>
      </c>
      <c r="CW688" s="141">
        <v>1E-3</v>
      </c>
      <c r="CX688" s="141">
        <v>0.254</v>
      </c>
      <c r="CY688" s="141">
        <v>1.9E-2</v>
      </c>
      <c r="CZ688" s="141" t="s">
        <v>121</v>
      </c>
      <c r="DA688" s="141">
        <v>2E-3</v>
      </c>
      <c r="DB688" s="141">
        <v>2.3E-2</v>
      </c>
      <c r="DC688" s="141">
        <v>8.0000000000000002E-3</v>
      </c>
      <c r="DD688" s="141" t="s">
        <v>121</v>
      </c>
      <c r="DE688" s="141">
        <v>2.3E-2</v>
      </c>
      <c r="DF688" s="141">
        <v>1.1559999999999999</v>
      </c>
      <c r="DG688" s="141">
        <v>1.9E-2</v>
      </c>
      <c r="DH688" s="141">
        <v>1.4E-2</v>
      </c>
      <c r="DI688" s="141">
        <v>1E-3</v>
      </c>
      <c r="DJ688" s="141" t="s">
        <v>121</v>
      </c>
      <c r="DK688" s="141">
        <v>2E-3</v>
      </c>
      <c r="DL688" s="61" t="str">
        <f t="shared" si="13"/>
        <v>Liapor 28.02.2022</v>
      </c>
    </row>
    <row r="689" spans="1:132">
      <c r="A689" s="11">
        <v>44620</v>
      </c>
      <c r="B689" s="64"/>
      <c r="C689" s="25" t="s">
        <v>727</v>
      </c>
      <c r="H689" s="3" t="e">
        <f>((F689)/(E689/100))</f>
        <v>#DIV/0!</v>
      </c>
      <c r="I689" s="4" t="e">
        <f>E689/F689</f>
        <v>#DIV/0!</v>
      </c>
      <c r="J689" s="4" t="e">
        <f>100/G689</f>
        <v>#DIV/0!</v>
      </c>
      <c r="N689" s="37" t="e">
        <f>M689/(K689/100)</f>
        <v>#DIV/0!</v>
      </c>
      <c r="O689" s="37" t="e">
        <f>N689/J689</f>
        <v>#DIV/0!</v>
      </c>
      <c r="P689" s="5" t="e">
        <f>M689/(L689/100)</f>
        <v>#DIV/0!</v>
      </c>
      <c r="Q689" s="5" t="e">
        <f>P689*I689</f>
        <v>#DIV/0!</v>
      </c>
      <c r="U689" s="15" t="e">
        <f>100-(T689-R689)/S689*100</f>
        <v>#DIV/0!</v>
      </c>
      <c r="AB689" s="14" t="e">
        <f>((AE689-AC689)*(1000/AD689))*1000</f>
        <v>#DIV/0!</v>
      </c>
      <c r="AF689" s="7" t="e">
        <f>#REF!*0.8</f>
        <v>#REF!</v>
      </c>
      <c r="AH689" s="8" t="e">
        <f>((AG689)*(H689/100))</f>
        <v>#DIV/0!</v>
      </c>
      <c r="AI689" s="7" t="e">
        <f>AG689/AH689</f>
        <v>#DIV/0!</v>
      </c>
      <c r="AO689" s="20" t="s">
        <v>1414</v>
      </c>
      <c r="DL689" s="61" t="str">
        <f t="shared" si="13"/>
        <v>VNE 1855</v>
      </c>
    </row>
    <row r="690" spans="1:132">
      <c r="A690" s="11">
        <v>44620</v>
      </c>
      <c r="B690" s="64" t="s">
        <v>1415</v>
      </c>
      <c r="C690" s="25" t="s">
        <v>177</v>
      </c>
      <c r="H690" s="3" t="e">
        <f>((F690)/(E690/100))</f>
        <v>#DIV/0!</v>
      </c>
      <c r="I690" s="4" t="e">
        <f>E690/F690</f>
        <v>#DIV/0!</v>
      </c>
      <c r="J690" s="4" t="e">
        <f>100/G690</f>
        <v>#DIV/0!</v>
      </c>
      <c r="N690" s="37" t="e">
        <f>M690/(K690/100)</f>
        <v>#DIV/0!</v>
      </c>
      <c r="O690" s="37" t="e">
        <f>N690/J690</f>
        <v>#DIV/0!</v>
      </c>
      <c r="P690" s="5" t="e">
        <f>M690/(L690/100)</f>
        <v>#DIV/0!</v>
      </c>
      <c r="Q690" s="5" t="e">
        <f>P690*I690</f>
        <v>#DIV/0!</v>
      </c>
      <c r="U690" s="15" t="e">
        <f>100-(T690-R690)/S690*100</f>
        <v>#DIV/0!</v>
      </c>
      <c r="X690" s="2">
        <v>12.43</v>
      </c>
      <c r="AB690" s="14" t="e">
        <f>((AE690-AC690)*(1000/AD690))*1000</f>
        <v>#DIV/0!</v>
      </c>
      <c r="AF690" s="7" t="e">
        <f>#REF!*0.8</f>
        <v>#REF!</v>
      </c>
      <c r="AH690" s="8" t="e">
        <f>((AG690)*(H690/100))</f>
        <v>#DIV/0!</v>
      </c>
      <c r="AI690" s="7" t="e">
        <f>AG690/AH690</f>
        <v>#DIV/0!</v>
      </c>
      <c r="AO690" s="20" t="s">
        <v>117</v>
      </c>
      <c r="AP690" s="147">
        <v>1.2999999999999999E-2</v>
      </c>
      <c r="AQ690" s="147">
        <v>1E-3</v>
      </c>
      <c r="AR690" s="147">
        <v>1.143</v>
      </c>
      <c r="AS690" s="147">
        <v>1.7999999999999999E-2</v>
      </c>
      <c r="AT690" s="147" t="s">
        <v>121</v>
      </c>
      <c r="AU690" s="147">
        <v>4.0000000000000001E-3</v>
      </c>
      <c r="AV690" s="147">
        <v>1.1200000000000001</v>
      </c>
      <c r="AW690" s="147">
        <v>2.1999999999999999E-2</v>
      </c>
      <c r="AX690" s="147" t="s">
        <v>121</v>
      </c>
      <c r="AY690" s="147">
        <v>2E-3</v>
      </c>
      <c r="AZ690" s="147">
        <v>1.8029999999999999</v>
      </c>
      <c r="BA690" s="147">
        <v>2.1999999999999999E-2</v>
      </c>
      <c r="BB690" s="147">
        <v>0.61499999999999999</v>
      </c>
      <c r="BC690" s="147">
        <v>1.0999999999999999E-2</v>
      </c>
      <c r="BD690" s="147">
        <v>11.827</v>
      </c>
      <c r="BE690" s="147">
        <v>0.10199999999999999</v>
      </c>
      <c r="BF690" s="147" t="s">
        <v>121</v>
      </c>
      <c r="BG690" s="147">
        <v>8.0000000000000002E-3</v>
      </c>
      <c r="BH690" s="147" t="s">
        <v>121</v>
      </c>
      <c r="BI690" s="147">
        <v>1.599</v>
      </c>
      <c r="BJ690" s="147">
        <v>4.0000000000000001E-3</v>
      </c>
      <c r="BK690" s="147">
        <v>1E-3</v>
      </c>
      <c r="BL690" s="147" t="s">
        <v>121</v>
      </c>
      <c r="BM690" s="147">
        <v>2E-3</v>
      </c>
      <c r="BN690" s="147">
        <v>6.4000000000000001E-2</v>
      </c>
      <c r="BO690" s="147">
        <v>0.01</v>
      </c>
      <c r="BP690" s="147">
        <v>54.875999999999998</v>
      </c>
      <c r="BQ690" s="147">
        <v>0.253</v>
      </c>
      <c r="BR690" s="147" t="s">
        <v>121</v>
      </c>
      <c r="BS690" s="147">
        <v>2E-3</v>
      </c>
      <c r="BT690" s="147">
        <v>16.010000000000002</v>
      </c>
      <c r="BU690" s="147">
        <v>0.24199999999999999</v>
      </c>
      <c r="BV690" s="147">
        <v>0.627</v>
      </c>
      <c r="BW690" s="147">
        <v>2.1000000000000001E-2</v>
      </c>
      <c r="BX690" s="147">
        <v>3.2000000000000001E-2</v>
      </c>
      <c r="BY690" s="147">
        <v>1.2999999999999999E-2</v>
      </c>
      <c r="BZ690" s="147">
        <v>0.21299999999999999</v>
      </c>
      <c r="CA690" s="147">
        <v>3.5999999999999997E-2</v>
      </c>
      <c r="CB690" s="147" t="s">
        <v>121</v>
      </c>
      <c r="CC690" s="147">
        <v>20.344999999999999</v>
      </c>
      <c r="CD690" s="147">
        <v>0.22900000000000001</v>
      </c>
      <c r="CE690" s="147">
        <v>1.4999999999999999E-2</v>
      </c>
      <c r="CF690" s="147">
        <v>3.3000000000000002E-2</v>
      </c>
      <c r="CG690" s="147">
        <v>1E-3</v>
      </c>
      <c r="CH690" s="147">
        <v>2E-3</v>
      </c>
      <c r="CI690" s="147">
        <v>1E-3</v>
      </c>
      <c r="CJ690" s="147">
        <v>1.1379999999999999</v>
      </c>
      <c r="CK690" s="147">
        <v>9.5000000000000001E-2</v>
      </c>
      <c r="CL690" s="147" t="s">
        <v>121</v>
      </c>
      <c r="CM690" s="147">
        <v>2E-3</v>
      </c>
      <c r="CN690" s="147" t="s">
        <v>121</v>
      </c>
      <c r="CO690" s="147">
        <v>2E-3</v>
      </c>
      <c r="CP690" s="147">
        <v>2.4830000000000001</v>
      </c>
      <c r="CQ690" s="147">
        <v>5.5E-2</v>
      </c>
      <c r="CR690" s="147" t="s">
        <v>121</v>
      </c>
      <c r="CS690" s="147">
        <v>2E-3</v>
      </c>
      <c r="CT690" s="147">
        <v>2.0099999999999998</v>
      </c>
      <c r="CU690" s="147">
        <v>0.221</v>
      </c>
      <c r="CV690" s="147">
        <v>9.2999999999999999E-2</v>
      </c>
      <c r="CW690" s="147">
        <v>2E-3</v>
      </c>
      <c r="CX690" s="147">
        <v>0.19</v>
      </c>
      <c r="CY690" s="147">
        <v>0.02</v>
      </c>
      <c r="CZ690" s="147" t="s">
        <v>121</v>
      </c>
      <c r="DA690" s="147">
        <v>2E-3</v>
      </c>
      <c r="DB690" s="147">
        <v>1.2999999999999999E-2</v>
      </c>
      <c r="DC690" s="147">
        <v>7.0000000000000001E-3</v>
      </c>
      <c r="DD690" s="147" t="s">
        <v>121</v>
      </c>
      <c r="DE690" s="147">
        <v>0.03</v>
      </c>
      <c r="DF690" s="147">
        <v>4.1390000000000002</v>
      </c>
      <c r="DG690" s="147">
        <v>5.3999999999999999E-2</v>
      </c>
      <c r="DH690" s="147">
        <v>1.4E-2</v>
      </c>
      <c r="DI690" s="147">
        <v>1E-3</v>
      </c>
      <c r="DJ690" s="147" t="s">
        <v>121</v>
      </c>
      <c r="DK690" s="147">
        <v>2E-3</v>
      </c>
      <c r="DL690" s="61" t="str">
        <f t="shared" si="13"/>
        <v>IT 0171</v>
      </c>
      <c r="DM690" s="171">
        <v>2.0839754734813302E-3</v>
      </c>
      <c r="DN690" s="171">
        <v>4.7266471619712702E-3</v>
      </c>
      <c r="DO690" s="171">
        <v>1.1427808461796401E-2</v>
      </c>
      <c r="DP690" s="171">
        <v>2.59516292195124</v>
      </c>
      <c r="DQ690" s="171">
        <v>0.22607278109345799</v>
      </c>
      <c r="DR690" s="171">
        <v>-4.5782208194843001E-2</v>
      </c>
      <c r="DS690" s="171">
        <v>0.33724700937573898</v>
      </c>
      <c r="DT690" s="171">
        <v>-1.54806692569282E-2</v>
      </c>
      <c r="DU690" s="171">
        <v>-1.95238955654511E-3</v>
      </c>
      <c r="DV690" s="171">
        <v>0.379593968443726</v>
      </c>
      <c r="DW690" s="171">
        <v>0.27650968126132602</v>
      </c>
      <c r="DX690" s="171">
        <v>-1.1882522594380799E-2</v>
      </c>
      <c r="DY690" s="171">
        <v>389.14746554502102</v>
      </c>
      <c r="DZ690" s="171">
        <v>0.63257889273410295</v>
      </c>
      <c r="EA690" s="171">
        <v>6.12163284957154E-3</v>
      </c>
      <c r="EB690" s="171">
        <v>99.550454399454907</v>
      </c>
    </row>
    <row r="691" spans="1:132">
      <c r="A691" s="11">
        <v>44620</v>
      </c>
      <c r="B691" s="64" t="s">
        <v>1416</v>
      </c>
      <c r="C691" s="25" t="s">
        <v>117</v>
      </c>
      <c r="H691" s="3" t="e">
        <f>((F691)/(E691/100))</f>
        <v>#DIV/0!</v>
      </c>
      <c r="I691" s="4" t="e">
        <f>E691/F691</f>
        <v>#DIV/0!</v>
      </c>
      <c r="J691" s="4" t="e">
        <f>100/G691</f>
        <v>#DIV/0!</v>
      </c>
      <c r="N691" s="37" t="e">
        <f>M691/(K691/100)</f>
        <v>#DIV/0!</v>
      </c>
      <c r="O691" s="37" t="e">
        <f>N691/J691</f>
        <v>#DIV/0!</v>
      </c>
      <c r="P691" s="5" t="e">
        <f>M691/(L691/100)</f>
        <v>#DIV/0!</v>
      </c>
      <c r="Q691" s="5" t="e">
        <f>P691*I691</f>
        <v>#DIV/0!</v>
      </c>
      <c r="U691" s="15" t="e">
        <f>100-(T691-R691)/S691*100</f>
        <v>#DIV/0!</v>
      </c>
      <c r="X691" s="2">
        <v>11.98</v>
      </c>
      <c r="AB691" s="14" t="e">
        <f>((AE691-AC691)*(1000/AD691))*1000</f>
        <v>#DIV/0!</v>
      </c>
      <c r="AF691" s="7" t="e">
        <f>#REF!*0.8</f>
        <v>#REF!</v>
      </c>
      <c r="AH691" s="8" t="e">
        <f>((AG691)*(H691/100))</f>
        <v>#DIV/0!</v>
      </c>
      <c r="AI691" s="7" t="e">
        <f>AG691/AH691</f>
        <v>#DIV/0!</v>
      </c>
      <c r="AO691" s="20" t="s">
        <v>177</v>
      </c>
      <c r="AP691" s="142">
        <v>0.01</v>
      </c>
      <c r="AQ691" s="142">
        <v>2E-3</v>
      </c>
      <c r="AR691" s="142">
        <v>4.3999999999999997E-2</v>
      </c>
      <c r="AS691" s="142">
        <v>8.0000000000000002E-3</v>
      </c>
      <c r="AT691" s="142" t="s">
        <v>121</v>
      </c>
      <c r="AU691" s="142">
        <v>5.0000000000000001E-3</v>
      </c>
      <c r="AV691" s="142">
        <v>8.9999999999999993E-3</v>
      </c>
      <c r="AW691" s="142">
        <v>3.0000000000000001E-3</v>
      </c>
      <c r="AX691" s="142" t="s">
        <v>121</v>
      </c>
      <c r="AY691" s="142">
        <v>2E-3</v>
      </c>
      <c r="AZ691" s="142">
        <v>9.9000000000000005E-2</v>
      </c>
      <c r="BA691" s="142">
        <v>7.0000000000000001E-3</v>
      </c>
      <c r="BB691" s="142">
        <v>4.2999999999999997E-2</v>
      </c>
      <c r="BC691" s="142">
        <v>5.0000000000000001E-3</v>
      </c>
      <c r="BD691" s="142">
        <v>49.106999999999999</v>
      </c>
      <c r="BE691" s="142">
        <v>0.39800000000000002</v>
      </c>
      <c r="BF691" s="142" t="s">
        <v>121</v>
      </c>
      <c r="BG691" s="142">
        <v>0.02</v>
      </c>
      <c r="BH691" s="142">
        <v>0.86099999999999999</v>
      </c>
      <c r="BI691" s="142">
        <v>0.249</v>
      </c>
      <c r="BJ691" s="142">
        <v>7.0000000000000001E-3</v>
      </c>
      <c r="BK691" s="142">
        <v>2E-3</v>
      </c>
      <c r="BL691" s="142" t="s">
        <v>121</v>
      </c>
      <c r="BM691" s="142">
        <v>3.0000000000000001E-3</v>
      </c>
      <c r="BN691" s="142">
        <v>2.9000000000000001E-2</v>
      </c>
      <c r="BO691" s="142">
        <v>1.2E-2</v>
      </c>
      <c r="BP691" s="142">
        <v>41.722000000000001</v>
      </c>
      <c r="BQ691" s="142">
        <v>0.443</v>
      </c>
      <c r="BR691" s="142" t="s">
        <v>121</v>
      </c>
      <c r="BS691" s="142">
        <v>2E-3</v>
      </c>
      <c r="BT691" s="142">
        <v>4.79</v>
      </c>
      <c r="BU691" s="142">
        <v>0.15</v>
      </c>
      <c r="BV691" s="142">
        <v>0.124</v>
      </c>
      <c r="BW691" s="142">
        <v>3.0000000000000001E-3</v>
      </c>
      <c r="BX691" s="142" t="s">
        <v>121</v>
      </c>
      <c r="BY691" s="142">
        <v>0.04</v>
      </c>
      <c r="BZ691" s="142">
        <v>0.14499999999999999</v>
      </c>
      <c r="CA691" s="142">
        <v>3.5000000000000003E-2</v>
      </c>
      <c r="CB691" s="142" t="s">
        <v>121</v>
      </c>
      <c r="CC691" s="142">
        <v>4.0540000000000003</v>
      </c>
      <c r="CD691" s="142">
        <v>0.46700000000000003</v>
      </c>
      <c r="CE691" s="142">
        <v>1.4999999999999999E-2</v>
      </c>
      <c r="CF691" s="142">
        <v>1.7000000000000001E-2</v>
      </c>
      <c r="CG691" s="142">
        <v>1E-3</v>
      </c>
      <c r="CH691" s="142">
        <v>3.0000000000000001E-3</v>
      </c>
      <c r="CI691" s="142">
        <v>1E-3</v>
      </c>
      <c r="CJ691" s="142">
        <v>4.3999999999999997E-2</v>
      </c>
      <c r="CK691" s="142">
        <v>1.0999999999999999E-2</v>
      </c>
      <c r="CL691" s="142" t="s">
        <v>121</v>
      </c>
      <c r="CM691" s="142">
        <v>2E-3</v>
      </c>
      <c r="CN691" s="142" t="s">
        <v>121</v>
      </c>
      <c r="CO691" s="142">
        <v>2E-3</v>
      </c>
      <c r="CP691" s="142">
        <v>0.19500000000000001</v>
      </c>
      <c r="CQ691" s="142">
        <v>5.0000000000000001E-3</v>
      </c>
      <c r="CR691" s="142" t="s">
        <v>121</v>
      </c>
      <c r="CS691" s="142">
        <v>2E-3</v>
      </c>
      <c r="CT691" s="142">
        <v>0.55700000000000005</v>
      </c>
      <c r="CU691" s="142">
        <v>3.9E-2</v>
      </c>
      <c r="CV691" s="142">
        <v>5.0000000000000001E-3</v>
      </c>
      <c r="CW691" s="142">
        <v>1E-3</v>
      </c>
      <c r="CX691" s="142">
        <v>8.6999999999999994E-2</v>
      </c>
      <c r="CY691" s="142">
        <v>1.6E-2</v>
      </c>
      <c r="CZ691" s="142" t="s">
        <v>121</v>
      </c>
      <c r="DA691" s="142">
        <v>2E-3</v>
      </c>
      <c r="DB691" s="142">
        <v>2.4E-2</v>
      </c>
      <c r="DC691" s="142">
        <v>7.0000000000000001E-3</v>
      </c>
      <c r="DD691" s="142" t="s">
        <v>121</v>
      </c>
      <c r="DE691" s="142">
        <v>2.8000000000000001E-2</v>
      </c>
      <c r="DF691" s="142">
        <v>1.5840000000000001</v>
      </c>
      <c r="DG691" s="142">
        <v>2.7E-2</v>
      </c>
      <c r="DH691" s="142">
        <v>8.0000000000000002E-3</v>
      </c>
      <c r="DI691" s="142">
        <v>1E-3</v>
      </c>
      <c r="DJ691" s="142" t="s">
        <v>121</v>
      </c>
      <c r="DK691" s="142">
        <v>2E-3</v>
      </c>
      <c r="DL691" s="61" t="str">
        <f t="shared" si="13"/>
        <v>Liapor</v>
      </c>
    </row>
    <row r="692" spans="1:132">
      <c r="A692" s="11">
        <v>44620</v>
      </c>
      <c r="B692" s="64" t="s">
        <v>1420</v>
      </c>
      <c r="C692" s="25" t="s">
        <v>181</v>
      </c>
      <c r="D692" s="21">
        <v>17</v>
      </c>
      <c r="E692" s="2">
        <v>100</v>
      </c>
      <c r="F692" s="2">
        <v>83</v>
      </c>
      <c r="H692" s="3">
        <f>((F692)/(E692/100))</f>
        <v>83</v>
      </c>
      <c r="I692" s="4">
        <f>E692/F692</f>
        <v>1.2048192771084338</v>
      </c>
      <c r="J692" s="4" t="e">
        <f>100/G692</f>
        <v>#DIV/0!</v>
      </c>
      <c r="K692" s="2">
        <v>20.308</v>
      </c>
      <c r="M692" s="2">
        <f>101.467-100.852</f>
        <v>0.61499999999999488</v>
      </c>
      <c r="N692" s="37">
        <f>M692/(K692/100)</f>
        <v>3.0283632066180561</v>
      </c>
      <c r="O692" s="37" t="e">
        <f>N692/J692</f>
        <v>#DIV/0!</v>
      </c>
      <c r="P692" s="5" t="e">
        <f>M692/(L692/100)</f>
        <v>#DIV/0!</v>
      </c>
      <c r="Q692" s="5" t="e">
        <f>P692*I692</f>
        <v>#DIV/0!</v>
      </c>
      <c r="U692" s="15" t="e">
        <f>100-(T692-R692)/S692*100</f>
        <v>#DIV/0!</v>
      </c>
      <c r="AB692" s="14" t="e">
        <f>((AE692-AC692)*(1000/AD692))*1000</f>
        <v>#DIV/0!</v>
      </c>
      <c r="AF692" s="7" t="e">
        <f>#REF!*0.8</f>
        <v>#REF!</v>
      </c>
      <c r="AH692" s="8">
        <f>((AG692)*(H692/100))</f>
        <v>0</v>
      </c>
      <c r="AI692" s="7" t="e">
        <f>AG692/AH692</f>
        <v>#DIV/0!</v>
      </c>
      <c r="AO692" s="20" t="s">
        <v>1417</v>
      </c>
      <c r="AP692" s="142">
        <v>1.2999999999999999E-2</v>
      </c>
      <c r="AQ692" s="142">
        <v>2E-3</v>
      </c>
      <c r="AR692" s="142">
        <v>5.6000000000000001E-2</v>
      </c>
      <c r="AS692" s="142">
        <v>8.0000000000000002E-3</v>
      </c>
      <c r="AT692" s="142" t="s">
        <v>121</v>
      </c>
      <c r="AU692" s="142">
        <v>5.0000000000000001E-3</v>
      </c>
      <c r="AV692" s="142">
        <v>1.2E-2</v>
      </c>
      <c r="AW692" s="142">
        <v>3.0000000000000001E-3</v>
      </c>
      <c r="AX692" s="142" t="s">
        <v>121</v>
      </c>
      <c r="AY692" s="142">
        <v>2E-3</v>
      </c>
      <c r="AZ692" s="142">
        <v>0.10299999999999999</v>
      </c>
      <c r="BA692" s="142">
        <v>7.0000000000000001E-3</v>
      </c>
      <c r="BB692" s="142">
        <v>3.5000000000000003E-2</v>
      </c>
      <c r="BC692" s="142">
        <v>4.0000000000000001E-3</v>
      </c>
      <c r="BD692" s="142">
        <v>49.441000000000003</v>
      </c>
      <c r="BE692" s="142">
        <v>0.40799999999999997</v>
      </c>
      <c r="BF692" s="142" t="s">
        <v>121</v>
      </c>
      <c r="BG692" s="142">
        <v>0.02</v>
      </c>
      <c r="BH692" s="142">
        <v>0.61699999999999999</v>
      </c>
      <c r="BI692" s="142">
        <v>0.22800000000000001</v>
      </c>
      <c r="BJ692" s="142">
        <v>5.0000000000000001E-3</v>
      </c>
      <c r="BK692" s="142">
        <v>2E-3</v>
      </c>
      <c r="BL692" s="142" t="s">
        <v>121</v>
      </c>
      <c r="BM692" s="142">
        <v>3.0000000000000001E-3</v>
      </c>
      <c r="BN692" s="142">
        <v>3.6999999999999998E-2</v>
      </c>
      <c r="BO692" s="142">
        <v>1.2E-2</v>
      </c>
      <c r="BP692" s="142">
        <v>42.334000000000003</v>
      </c>
      <c r="BQ692" s="142">
        <v>0.436</v>
      </c>
      <c r="BR692" s="142" t="s">
        <v>121</v>
      </c>
      <c r="BS692" s="142">
        <v>2E-3</v>
      </c>
      <c r="BT692" s="142">
        <v>4.4390000000000001</v>
      </c>
      <c r="BU692" s="142">
        <v>0.14599999999999999</v>
      </c>
      <c r="BV692" s="142">
        <v>0.112</v>
      </c>
      <c r="BW692" s="142">
        <v>3.0000000000000001E-3</v>
      </c>
      <c r="BX692" s="142" t="s">
        <v>121</v>
      </c>
      <c r="BY692" s="142">
        <v>0.04</v>
      </c>
      <c r="BZ692" s="142">
        <v>0.11899999999999999</v>
      </c>
      <c r="CA692" s="142">
        <v>3.5000000000000003E-2</v>
      </c>
      <c r="CB692" s="142" t="s">
        <v>121</v>
      </c>
      <c r="CC692" s="142">
        <v>4.8920000000000003</v>
      </c>
      <c r="CD692" s="142">
        <v>0.45200000000000001</v>
      </c>
      <c r="CE692" s="142">
        <v>1.4999999999999999E-2</v>
      </c>
      <c r="CF692" s="142">
        <v>1.6E-2</v>
      </c>
      <c r="CG692" s="142">
        <v>1E-3</v>
      </c>
      <c r="CH692" s="142">
        <v>6.0000000000000001E-3</v>
      </c>
      <c r="CI692" s="142">
        <v>1E-3</v>
      </c>
      <c r="CJ692" s="142">
        <v>5.6000000000000001E-2</v>
      </c>
      <c r="CK692" s="142">
        <v>1.0999999999999999E-2</v>
      </c>
      <c r="CL692" s="142" t="s">
        <v>121</v>
      </c>
      <c r="CM692" s="142">
        <v>2E-3</v>
      </c>
      <c r="CN692" s="142" t="s">
        <v>121</v>
      </c>
      <c r="CO692" s="142">
        <v>2E-3</v>
      </c>
      <c r="CP692" s="142">
        <v>0.185</v>
      </c>
      <c r="CQ692" s="142">
        <v>5.0000000000000001E-3</v>
      </c>
      <c r="CR692" s="142" t="s">
        <v>121</v>
      </c>
      <c r="CS692" s="142">
        <v>2E-3</v>
      </c>
      <c r="CT692" s="142">
        <v>0.53300000000000003</v>
      </c>
      <c r="CU692" s="142">
        <v>3.6999999999999998E-2</v>
      </c>
      <c r="CV692" s="142">
        <v>0.01</v>
      </c>
      <c r="CW692" s="142">
        <v>1E-3</v>
      </c>
      <c r="CX692" s="142">
        <v>9.1999999999999998E-2</v>
      </c>
      <c r="CY692" s="142">
        <v>1.6E-2</v>
      </c>
      <c r="CZ692" s="142" t="s">
        <v>121</v>
      </c>
      <c r="DA692" s="142">
        <v>2E-3</v>
      </c>
      <c r="DB692" s="142">
        <v>1.6E-2</v>
      </c>
      <c r="DC692" s="142">
        <v>7.0000000000000001E-3</v>
      </c>
      <c r="DD692" s="142" t="s">
        <v>121</v>
      </c>
      <c r="DE692" s="142">
        <v>2.5000000000000001E-2</v>
      </c>
      <c r="DF692" s="142">
        <v>1.284</v>
      </c>
      <c r="DG692" s="142">
        <v>2.3E-2</v>
      </c>
      <c r="DH692" s="142">
        <v>8.0000000000000002E-3</v>
      </c>
      <c r="DI692" s="142">
        <v>1E-3</v>
      </c>
      <c r="DJ692" s="142" t="s">
        <v>121</v>
      </c>
      <c r="DK692" s="142">
        <v>2E-3</v>
      </c>
      <c r="DL692" s="61" t="str">
        <f t="shared" si="13"/>
        <v>Liapor</v>
      </c>
    </row>
    <row r="693" spans="1:132">
      <c r="A693" s="11">
        <v>44620</v>
      </c>
      <c r="B693" s="64"/>
      <c r="C693" s="25" t="s">
        <v>740</v>
      </c>
      <c r="H693" s="3" t="e">
        <f>((F693)/(E693/100))</f>
        <v>#DIV/0!</v>
      </c>
      <c r="I693" s="4" t="e">
        <f>E693/F693</f>
        <v>#DIV/0!</v>
      </c>
      <c r="J693" s="4" t="e">
        <f>100/G693</f>
        <v>#DIV/0!</v>
      </c>
      <c r="N693" s="37" t="e">
        <f>M693/(K693/100)</f>
        <v>#DIV/0!</v>
      </c>
      <c r="O693" s="37" t="e">
        <f>N693/J693</f>
        <v>#DIV/0!</v>
      </c>
      <c r="P693" s="5" t="e">
        <f>M693/(L693/100)</f>
        <v>#DIV/0!</v>
      </c>
      <c r="Q693" s="5" t="e">
        <f>P693*I693</f>
        <v>#DIV/0!</v>
      </c>
      <c r="U693" s="15" t="e">
        <f>100-(T693-R693)/S693*100</f>
        <v>#DIV/0!</v>
      </c>
      <c r="Z693" s="21">
        <v>4211</v>
      </c>
      <c r="AB693" s="14" t="e">
        <f>((AE693-AC693)*(1000/AD693))*1000</f>
        <v>#DIV/0!</v>
      </c>
      <c r="AF693" s="7" t="e">
        <f>#REF!*0.8</f>
        <v>#REF!</v>
      </c>
      <c r="AH693" s="8" t="e">
        <f>((AG693)*(H693/100))</f>
        <v>#DIV/0!</v>
      </c>
      <c r="AI693" s="7" t="e">
        <f>AG693/AH693</f>
        <v>#DIV/0!</v>
      </c>
      <c r="AO693" s="24" t="s">
        <v>740</v>
      </c>
      <c r="AP693" s="142">
        <v>1.2999999999999999E-2</v>
      </c>
      <c r="AQ693" s="142">
        <v>2E-3</v>
      </c>
      <c r="AR693" s="142">
        <v>6.7000000000000004E-2</v>
      </c>
      <c r="AS693" s="142">
        <v>8.0000000000000002E-3</v>
      </c>
      <c r="AT693" s="142" t="s">
        <v>121</v>
      </c>
      <c r="AU693" s="142">
        <v>5.0000000000000001E-3</v>
      </c>
      <c r="AV693" s="142">
        <v>1.2E-2</v>
      </c>
      <c r="AW693" s="142">
        <v>3.0000000000000001E-3</v>
      </c>
      <c r="AX693" s="142" t="s">
        <v>121</v>
      </c>
      <c r="AY693" s="142">
        <v>2E-3</v>
      </c>
      <c r="AZ693" s="142">
        <v>0.13300000000000001</v>
      </c>
      <c r="BA693" s="142">
        <v>8.0000000000000002E-3</v>
      </c>
      <c r="BB693" s="142">
        <v>3.4000000000000002E-2</v>
      </c>
      <c r="BC693" s="142">
        <v>4.0000000000000001E-3</v>
      </c>
      <c r="BD693" s="142">
        <v>49.811</v>
      </c>
      <c r="BE693" s="142">
        <v>0.4</v>
      </c>
      <c r="BF693" s="142" t="s">
        <v>121</v>
      </c>
      <c r="BG693" s="142">
        <v>2.4E-2</v>
      </c>
      <c r="BH693" s="142" t="s">
        <v>121</v>
      </c>
      <c r="BI693" s="142">
        <v>0.48299999999999998</v>
      </c>
      <c r="BJ693" s="142">
        <v>7.0000000000000001E-3</v>
      </c>
      <c r="BK693" s="142">
        <v>2E-3</v>
      </c>
      <c r="BL693" s="142" t="s">
        <v>121</v>
      </c>
      <c r="BM693" s="142">
        <v>2E-3</v>
      </c>
      <c r="BN693" s="142">
        <v>3.6999999999999998E-2</v>
      </c>
      <c r="BO693" s="142">
        <v>1.2E-2</v>
      </c>
      <c r="BP693" s="142">
        <v>42.915999999999997</v>
      </c>
      <c r="BQ693" s="142">
        <v>0.42899999999999999</v>
      </c>
      <c r="BR693" s="142" t="s">
        <v>121</v>
      </c>
      <c r="BS693" s="142">
        <v>2E-3</v>
      </c>
      <c r="BT693" s="142">
        <v>4.07</v>
      </c>
      <c r="BU693" s="142">
        <v>0.14399999999999999</v>
      </c>
      <c r="BV693" s="142">
        <v>6.8000000000000005E-2</v>
      </c>
      <c r="BW693" s="142">
        <v>3.0000000000000001E-3</v>
      </c>
      <c r="BX693" s="142" t="s">
        <v>121</v>
      </c>
      <c r="BY693" s="142">
        <v>0.04</v>
      </c>
      <c r="BZ693" s="142">
        <v>0.122</v>
      </c>
      <c r="CA693" s="142">
        <v>3.4000000000000002E-2</v>
      </c>
      <c r="CB693" s="142" t="s">
        <v>121</v>
      </c>
      <c r="CC693" s="142">
        <v>3.6579999999999999</v>
      </c>
      <c r="CD693" s="142">
        <v>0.54</v>
      </c>
      <c r="CE693" s="142">
        <v>1.6E-2</v>
      </c>
      <c r="CF693" s="142">
        <v>2.1000000000000001E-2</v>
      </c>
      <c r="CG693" s="142">
        <v>1E-3</v>
      </c>
      <c r="CH693" s="142">
        <v>5.0000000000000001E-3</v>
      </c>
      <c r="CI693" s="142">
        <v>1E-3</v>
      </c>
      <c r="CJ693" s="142">
        <v>5.8000000000000003E-2</v>
      </c>
      <c r="CK693" s="142">
        <v>1.0999999999999999E-2</v>
      </c>
      <c r="CL693" s="142" t="s">
        <v>121</v>
      </c>
      <c r="CM693" s="142">
        <v>2E-3</v>
      </c>
      <c r="CN693" s="142" t="s">
        <v>121</v>
      </c>
      <c r="CO693" s="142">
        <v>2E-3</v>
      </c>
      <c r="CP693" s="142">
        <v>0.1</v>
      </c>
      <c r="CQ693" s="142">
        <v>4.0000000000000001E-3</v>
      </c>
      <c r="CR693" s="142" t="s">
        <v>121</v>
      </c>
      <c r="CS693" s="142">
        <v>2E-3</v>
      </c>
      <c r="CT693" s="142">
        <v>0.61299999999999999</v>
      </c>
      <c r="CU693" s="142">
        <v>3.9E-2</v>
      </c>
      <c r="CV693" s="142">
        <v>5.0000000000000001E-3</v>
      </c>
      <c r="CW693" s="142">
        <v>1E-3</v>
      </c>
      <c r="CX693" s="142">
        <v>7.3999999999999996E-2</v>
      </c>
      <c r="CY693" s="142">
        <v>1.7000000000000001E-2</v>
      </c>
      <c r="CZ693" s="142" t="s">
        <v>121</v>
      </c>
      <c r="DA693" s="142">
        <v>2E-3</v>
      </c>
      <c r="DB693" s="142">
        <v>2.5999999999999999E-2</v>
      </c>
      <c r="DC693" s="142">
        <v>8.0000000000000002E-3</v>
      </c>
      <c r="DD693" s="142" t="s">
        <v>121</v>
      </c>
      <c r="DE693" s="142">
        <v>2.5000000000000001E-2</v>
      </c>
      <c r="DF693" s="142">
        <v>1.2390000000000001</v>
      </c>
      <c r="DG693" s="142">
        <v>2.3E-2</v>
      </c>
      <c r="DH693" s="142">
        <v>7.0000000000000001E-3</v>
      </c>
      <c r="DI693" s="142">
        <v>1E-3</v>
      </c>
      <c r="DJ693" s="142" t="s">
        <v>121</v>
      </c>
      <c r="DK693" s="142">
        <v>2E-3</v>
      </c>
      <c r="DL693" s="61" t="str">
        <f t="shared" si="13"/>
        <v>Liapor</v>
      </c>
    </row>
    <row r="694" spans="1:132">
      <c r="A694" s="11">
        <v>44620</v>
      </c>
      <c r="B694" s="64" t="s">
        <v>1474</v>
      </c>
      <c r="C694" s="25" t="s">
        <v>1283</v>
      </c>
      <c r="D694" s="21">
        <v>65</v>
      </c>
      <c r="E694" s="2">
        <v>100</v>
      </c>
      <c r="F694" s="2">
        <v>35</v>
      </c>
      <c r="H694" s="3">
        <f>((F694)/(E694/100))</f>
        <v>35</v>
      </c>
      <c r="I694" s="4">
        <f>E694/F694</f>
        <v>2.8571428571428572</v>
      </c>
      <c r="J694" s="4" t="e">
        <f>100/G694</f>
        <v>#DIV/0!</v>
      </c>
      <c r="K694" s="2">
        <v>20.858000000000001</v>
      </c>
      <c r="M694" s="2">
        <f>98.738-98.518</f>
        <v>0.21999999999999886</v>
      </c>
      <c r="N694" s="37">
        <f>M694/(K694/100)</f>
        <v>1.054751174609257</v>
      </c>
      <c r="O694" s="37" t="e">
        <f>N694/J694</f>
        <v>#DIV/0!</v>
      </c>
      <c r="P694" s="5" t="e">
        <f>M694/(L694/100)</f>
        <v>#DIV/0!</v>
      </c>
      <c r="Q694" s="5" t="e">
        <f>P694*I694</f>
        <v>#DIV/0!</v>
      </c>
      <c r="R694" s="21">
        <v>56.622999999999998</v>
      </c>
      <c r="S694" s="21">
        <v>16.498999999999999</v>
      </c>
      <c r="T694" s="21">
        <v>66.863</v>
      </c>
      <c r="U694" s="15">
        <f>100-(T694-R694)/S694*100</f>
        <v>37.93563246257348</v>
      </c>
      <c r="V694" s="21">
        <v>6.4589999999999996</v>
      </c>
      <c r="X694" s="2">
        <v>9.5299999999999994</v>
      </c>
      <c r="Y694" s="2">
        <v>3.99</v>
      </c>
      <c r="Z694" s="21">
        <v>342</v>
      </c>
      <c r="AB694" s="14" t="e">
        <f>((AE694-AC694)*(1000/AD694))*1000</f>
        <v>#DIV/0!</v>
      </c>
      <c r="AF694" s="7" t="e">
        <f>#REF!*0.8</f>
        <v>#REF!</v>
      </c>
      <c r="AH694" s="8">
        <f>((AG694)*(H694/100))</f>
        <v>0</v>
      </c>
      <c r="AI694" s="7" t="e">
        <f>AG694/AH694</f>
        <v>#DIV/0!</v>
      </c>
      <c r="AJ694" s="6">
        <v>31.69</v>
      </c>
      <c r="AK694" s="2">
        <v>2.5950000000000002</v>
      </c>
      <c r="AM694" s="21">
        <v>14.84</v>
      </c>
      <c r="AN694" s="21">
        <v>16.149999999999999</v>
      </c>
      <c r="AO694" s="24" t="s">
        <v>1283</v>
      </c>
      <c r="AP694" s="142">
        <v>1.4999999999999999E-2</v>
      </c>
      <c r="AQ694" s="142">
        <v>2E-3</v>
      </c>
      <c r="AR694" s="142">
        <v>5.0999999999999997E-2</v>
      </c>
      <c r="AS694" s="142">
        <v>7.0000000000000001E-3</v>
      </c>
      <c r="AT694" s="142" t="s">
        <v>121</v>
      </c>
      <c r="AU694" s="142">
        <v>6.0000000000000001E-3</v>
      </c>
      <c r="AV694" s="142">
        <v>1.0999999999999999E-2</v>
      </c>
      <c r="AW694" s="142">
        <v>3.0000000000000001E-3</v>
      </c>
      <c r="AX694" s="142" t="s">
        <v>121</v>
      </c>
      <c r="AY694" s="142">
        <v>2E-3</v>
      </c>
      <c r="AZ694" s="142">
        <v>0.104</v>
      </c>
      <c r="BA694" s="142">
        <v>7.0000000000000001E-3</v>
      </c>
      <c r="BB694" s="142">
        <v>3.1E-2</v>
      </c>
      <c r="BC694" s="142">
        <v>4.0000000000000001E-3</v>
      </c>
      <c r="BD694" s="142">
        <v>48.305</v>
      </c>
      <c r="BE694" s="142">
        <v>0.38200000000000001</v>
      </c>
      <c r="BF694" s="142" t="s">
        <v>121</v>
      </c>
      <c r="BG694" s="142">
        <v>0.02</v>
      </c>
      <c r="BH694" s="142">
        <v>0.63700000000000001</v>
      </c>
      <c r="BI694" s="142">
        <v>0.224</v>
      </c>
      <c r="BJ694" s="142">
        <v>6.0000000000000001E-3</v>
      </c>
      <c r="BK694" s="142">
        <v>2E-3</v>
      </c>
      <c r="BL694" s="142" t="s">
        <v>121</v>
      </c>
      <c r="BM694" s="142">
        <v>3.0000000000000001E-3</v>
      </c>
      <c r="BN694" s="142">
        <v>7.6999999999999999E-2</v>
      </c>
      <c r="BO694" s="142">
        <v>1.2E-2</v>
      </c>
      <c r="BP694" s="142">
        <v>44.168999999999997</v>
      </c>
      <c r="BQ694" s="142">
        <v>0.41799999999999998</v>
      </c>
      <c r="BR694" s="142" t="s">
        <v>121</v>
      </c>
      <c r="BS694" s="142">
        <v>2E-3</v>
      </c>
      <c r="BT694" s="142">
        <v>3.8039999999999998</v>
      </c>
      <c r="BU694" s="142">
        <v>0.13400000000000001</v>
      </c>
      <c r="BV694" s="142">
        <v>7.0000000000000007E-2</v>
      </c>
      <c r="BW694" s="142">
        <v>3.0000000000000001E-3</v>
      </c>
      <c r="BX694" s="142" t="s">
        <v>121</v>
      </c>
      <c r="BY694" s="142">
        <v>3.9E-2</v>
      </c>
      <c r="BZ694" s="142">
        <v>0.10299999999999999</v>
      </c>
      <c r="CA694" s="142">
        <v>3.3000000000000002E-2</v>
      </c>
      <c r="CB694" s="142" t="s">
        <v>121</v>
      </c>
      <c r="CC694" s="142">
        <v>3.4550000000000001</v>
      </c>
      <c r="CD694" s="142">
        <v>0.49099999999999999</v>
      </c>
      <c r="CE694" s="142">
        <v>1.4999999999999999E-2</v>
      </c>
      <c r="CF694" s="142">
        <v>1.9E-2</v>
      </c>
      <c r="CG694" s="142">
        <v>1E-3</v>
      </c>
      <c r="CH694" s="142">
        <v>4.0000000000000001E-3</v>
      </c>
      <c r="CI694" s="142">
        <v>1E-3</v>
      </c>
      <c r="CJ694" s="142">
        <v>4.2999999999999997E-2</v>
      </c>
      <c r="CK694" s="142">
        <v>1.0999999999999999E-2</v>
      </c>
      <c r="CL694" s="142" t="s">
        <v>121</v>
      </c>
      <c r="CM694" s="142">
        <v>2E-3</v>
      </c>
      <c r="CN694" s="142" t="s">
        <v>121</v>
      </c>
      <c r="CO694" s="142">
        <v>2E-3</v>
      </c>
      <c r="CP694" s="142">
        <v>0.13400000000000001</v>
      </c>
      <c r="CQ694" s="142">
        <v>4.0000000000000001E-3</v>
      </c>
      <c r="CR694" s="142" t="s">
        <v>121</v>
      </c>
      <c r="CS694" s="142">
        <v>2E-3</v>
      </c>
      <c r="CT694" s="142">
        <v>0.54200000000000004</v>
      </c>
      <c r="CU694" s="142">
        <v>3.7999999999999999E-2</v>
      </c>
      <c r="CV694" s="142">
        <v>4.0000000000000001E-3</v>
      </c>
      <c r="CW694" s="142">
        <v>1E-3</v>
      </c>
      <c r="CX694" s="142">
        <v>6.8000000000000005E-2</v>
      </c>
      <c r="CY694" s="142">
        <v>1.4999999999999999E-2</v>
      </c>
      <c r="CZ694" s="142" t="s">
        <v>121</v>
      </c>
      <c r="DA694" s="142">
        <v>2E-3</v>
      </c>
      <c r="DB694" s="142">
        <v>2.1000000000000001E-2</v>
      </c>
      <c r="DC694" s="142">
        <v>7.0000000000000001E-3</v>
      </c>
      <c r="DD694" s="142" t="s">
        <v>121</v>
      </c>
      <c r="DE694" s="142">
        <v>2.5000000000000001E-2</v>
      </c>
      <c r="DF694" s="142">
        <v>1.2669999999999999</v>
      </c>
      <c r="DG694" s="142">
        <v>2.3E-2</v>
      </c>
      <c r="DH694" s="142">
        <v>4.0000000000000001E-3</v>
      </c>
      <c r="DI694" s="142">
        <v>1E-3</v>
      </c>
      <c r="DJ694" s="142" t="s">
        <v>121</v>
      </c>
      <c r="DK694" s="142">
        <v>2E-3</v>
      </c>
      <c r="DL694" s="61" t="str">
        <f t="shared" si="13"/>
        <v>Liapor</v>
      </c>
    </row>
    <row r="695" spans="1:132">
      <c r="A695" s="11">
        <v>44620</v>
      </c>
      <c r="B695" s="64" t="s">
        <v>1418</v>
      </c>
      <c r="C695" s="25" t="s">
        <v>181</v>
      </c>
      <c r="D695" s="21">
        <v>15</v>
      </c>
      <c r="E695" s="2">
        <v>100</v>
      </c>
      <c r="F695" s="2">
        <v>85</v>
      </c>
      <c r="H695" s="3">
        <f>((F695)/(E695/100))</f>
        <v>85</v>
      </c>
      <c r="I695" s="4">
        <f>E695/F695</f>
        <v>1.1764705882352942</v>
      </c>
      <c r="J695" s="4" t="e">
        <f>100/G695</f>
        <v>#DIV/0!</v>
      </c>
      <c r="K695" s="2">
        <v>20.163</v>
      </c>
      <c r="M695" s="2">
        <f>101.564-100.808</f>
        <v>0.75599999999998602</v>
      </c>
      <c r="N695" s="37">
        <f>M695/(K695/100)</f>
        <v>3.7494420473143184</v>
      </c>
      <c r="O695" s="37" t="e">
        <f>N695/J695</f>
        <v>#DIV/0!</v>
      </c>
      <c r="P695" s="5" t="e">
        <f>M695/(L695/100)</f>
        <v>#DIV/0!</v>
      </c>
      <c r="Q695" s="5" t="e">
        <f>P695*I695</f>
        <v>#DIV/0!</v>
      </c>
      <c r="U695" s="15" t="e">
        <f>100-(T695-R695)/S695*100</f>
        <v>#DIV/0!</v>
      </c>
      <c r="AB695" s="14" t="e">
        <f>((AE695-AC695)*(1000/AD695))*1000</f>
        <v>#DIV/0!</v>
      </c>
      <c r="AF695" s="7" t="e">
        <f>#REF!*0.8</f>
        <v>#REF!</v>
      </c>
      <c r="AH695" s="8">
        <f>((AG695)*(H695/100))</f>
        <v>0</v>
      </c>
      <c r="AI695" s="7" t="e">
        <f>AG695/AH695</f>
        <v>#DIV/0!</v>
      </c>
      <c r="AO695" s="24" t="s">
        <v>181</v>
      </c>
      <c r="AP695" s="142">
        <v>7.0000000000000001E-3</v>
      </c>
      <c r="AQ695" s="142">
        <v>2E-3</v>
      </c>
      <c r="AR695" s="142">
        <v>4.4999999999999998E-2</v>
      </c>
      <c r="AS695" s="142">
        <v>7.0000000000000001E-3</v>
      </c>
      <c r="AT695" s="142" t="s">
        <v>121</v>
      </c>
      <c r="AU695" s="142">
        <v>6.0000000000000001E-3</v>
      </c>
      <c r="AV695" s="142">
        <v>0.02</v>
      </c>
      <c r="AW695" s="142">
        <v>3.0000000000000001E-3</v>
      </c>
      <c r="AX695" s="142" t="s">
        <v>121</v>
      </c>
      <c r="AY695" s="142">
        <v>2E-3</v>
      </c>
      <c r="AZ695" s="142">
        <v>0.123</v>
      </c>
      <c r="BA695" s="142">
        <v>7.0000000000000001E-3</v>
      </c>
      <c r="BB695" s="142">
        <v>4.2000000000000003E-2</v>
      </c>
      <c r="BC695" s="142">
        <v>4.0000000000000001E-3</v>
      </c>
      <c r="BD695" s="142">
        <v>46.838000000000001</v>
      </c>
      <c r="BE695" s="142">
        <v>0.372</v>
      </c>
      <c r="BF695" s="142" t="s">
        <v>121</v>
      </c>
      <c r="BG695" s="142">
        <v>0.02</v>
      </c>
      <c r="BH695" s="142">
        <v>0.64500000000000002</v>
      </c>
      <c r="BI695" s="142">
        <v>0.214</v>
      </c>
      <c r="BJ695" s="142">
        <v>6.0000000000000001E-3</v>
      </c>
      <c r="BK695" s="142">
        <v>2E-3</v>
      </c>
      <c r="BL695" s="142" t="s">
        <v>121</v>
      </c>
      <c r="BM695" s="142">
        <v>2E-3</v>
      </c>
      <c r="BN695" s="142">
        <v>5.8999999999999997E-2</v>
      </c>
      <c r="BO695" s="142">
        <v>1.2E-2</v>
      </c>
      <c r="BP695" s="142">
        <v>45.405999999999999</v>
      </c>
      <c r="BQ695" s="142">
        <v>0.40300000000000002</v>
      </c>
      <c r="BR695" s="142" t="s">
        <v>121</v>
      </c>
      <c r="BS695" s="142">
        <v>2E-3</v>
      </c>
      <c r="BT695" s="142">
        <v>3.9289999999999998</v>
      </c>
      <c r="BU695" s="142">
        <v>0.13900000000000001</v>
      </c>
      <c r="BV695" s="142">
        <v>0.111</v>
      </c>
      <c r="BW695" s="142">
        <v>3.0000000000000001E-3</v>
      </c>
      <c r="BX695" s="142" t="s">
        <v>121</v>
      </c>
      <c r="BY695" s="142">
        <v>3.9E-2</v>
      </c>
      <c r="BZ695" s="142">
        <v>0.17299999999999999</v>
      </c>
      <c r="CA695" s="142">
        <v>3.5999999999999997E-2</v>
      </c>
      <c r="CB695" s="142" t="s">
        <v>121</v>
      </c>
      <c r="CC695" s="142">
        <v>4.0910000000000002</v>
      </c>
      <c r="CD695" s="142">
        <v>0.41599999999999998</v>
      </c>
      <c r="CE695" s="142">
        <v>1.4E-2</v>
      </c>
      <c r="CF695" s="142">
        <v>1.7999999999999999E-2</v>
      </c>
      <c r="CG695" s="142">
        <v>1E-3</v>
      </c>
      <c r="CH695" s="142">
        <v>5.0000000000000001E-3</v>
      </c>
      <c r="CI695" s="142">
        <v>1E-3</v>
      </c>
      <c r="CJ695" s="142">
        <v>4.1000000000000002E-2</v>
      </c>
      <c r="CK695" s="142">
        <v>1.0999999999999999E-2</v>
      </c>
      <c r="CL695" s="142" t="s">
        <v>121</v>
      </c>
      <c r="CM695" s="142">
        <v>2E-3</v>
      </c>
      <c r="CN695" s="142" t="s">
        <v>121</v>
      </c>
      <c r="CO695" s="142">
        <v>2E-3</v>
      </c>
      <c r="CP695" s="142">
        <v>0.21199999999999999</v>
      </c>
      <c r="CQ695" s="142">
        <v>5.0000000000000001E-3</v>
      </c>
      <c r="CR695" s="142" t="s">
        <v>121</v>
      </c>
      <c r="CS695" s="142">
        <v>2E-3</v>
      </c>
      <c r="CT695" s="142">
        <v>0.57599999999999996</v>
      </c>
      <c r="CU695" s="142">
        <v>3.6999999999999998E-2</v>
      </c>
      <c r="CV695" s="142">
        <v>4.0000000000000001E-3</v>
      </c>
      <c r="CW695" s="142">
        <v>1E-3</v>
      </c>
      <c r="CX695" s="142">
        <v>0.19</v>
      </c>
      <c r="CY695" s="142">
        <v>1.7999999999999999E-2</v>
      </c>
      <c r="CZ695" s="142" t="s">
        <v>121</v>
      </c>
      <c r="DA695" s="142">
        <v>2E-3</v>
      </c>
      <c r="DB695" s="142">
        <v>2.3E-2</v>
      </c>
      <c r="DC695" s="142">
        <v>8.0000000000000002E-3</v>
      </c>
      <c r="DD695" s="142" t="s">
        <v>121</v>
      </c>
      <c r="DE695" s="142">
        <v>2.3E-2</v>
      </c>
      <c r="DF695" s="142">
        <v>1.085</v>
      </c>
      <c r="DG695" s="142">
        <v>0.02</v>
      </c>
      <c r="DH695" s="142">
        <v>6.0000000000000001E-3</v>
      </c>
      <c r="DI695" s="142">
        <v>1E-3</v>
      </c>
      <c r="DJ695" s="142" t="s">
        <v>121</v>
      </c>
      <c r="DK695" s="142">
        <v>2E-3</v>
      </c>
      <c r="DL695" s="61" t="str">
        <f t="shared" si="13"/>
        <v>Liapor</v>
      </c>
    </row>
    <row r="696" spans="1:132">
      <c r="A696" s="11">
        <v>44620</v>
      </c>
      <c r="B696" s="64" t="s">
        <v>1422</v>
      </c>
      <c r="C696" s="25" t="s">
        <v>181</v>
      </c>
      <c r="H696" s="3" t="e">
        <f>((F696)/(E696/100))</f>
        <v>#DIV/0!</v>
      </c>
      <c r="I696" s="4" t="e">
        <f>E696/F696</f>
        <v>#DIV/0!</v>
      </c>
      <c r="J696" s="4" t="e">
        <f>100/G696</f>
        <v>#DIV/0!</v>
      </c>
      <c r="N696" s="37" t="e">
        <f>M696/(K696/100)</f>
        <v>#DIV/0!</v>
      </c>
      <c r="O696" s="37" t="e">
        <f>N696/J696</f>
        <v>#DIV/0!</v>
      </c>
      <c r="P696" s="5" t="e">
        <f>M696/(L696/100)</f>
        <v>#DIV/0!</v>
      </c>
      <c r="Q696" s="5" t="e">
        <f>P696*I696</f>
        <v>#DIV/0!</v>
      </c>
      <c r="U696" s="15" t="e">
        <f>100-(T696-R696)/S696*100</f>
        <v>#DIV/0!</v>
      </c>
      <c r="AB696" s="14" t="e">
        <f>((AE696-AC696)*(1000/AD696))*1000</f>
        <v>#DIV/0!</v>
      </c>
      <c r="AF696" s="7" t="e">
        <f>#REF!*0.8</f>
        <v>#REF!</v>
      </c>
      <c r="AH696" s="8" t="e">
        <f>((AG696)*(H696/100))</f>
        <v>#DIV/0!</v>
      </c>
      <c r="AI696" s="7" t="e">
        <f>AG696/AH696</f>
        <v>#DIV/0!</v>
      </c>
      <c r="AO696" s="24" t="s">
        <v>181</v>
      </c>
      <c r="AP696" s="142" t="s">
        <v>121</v>
      </c>
      <c r="AQ696" s="142">
        <v>2E-3</v>
      </c>
      <c r="AR696" s="142" t="s">
        <v>121</v>
      </c>
      <c r="AS696" s="142">
        <v>4.0000000000000001E-3</v>
      </c>
      <c r="AT696" s="142" t="s">
        <v>121</v>
      </c>
      <c r="AU696" s="142">
        <v>3.0000000000000001E-3</v>
      </c>
      <c r="AV696" s="142" t="s">
        <v>121</v>
      </c>
      <c r="AW696" s="142">
        <v>3.0000000000000001E-3</v>
      </c>
      <c r="AX696" s="142" t="s">
        <v>121</v>
      </c>
      <c r="AY696" s="142">
        <v>2E-3</v>
      </c>
      <c r="AZ696" s="142" t="s">
        <v>121</v>
      </c>
      <c r="BA696" s="142">
        <v>4.0000000000000001E-3</v>
      </c>
      <c r="BB696" s="142">
        <v>3.0000000000000001E-3</v>
      </c>
      <c r="BC696" s="142">
        <v>1E-3</v>
      </c>
      <c r="BD696" s="142">
        <v>5.1999999999999998E-2</v>
      </c>
      <c r="BE696" s="142">
        <v>5.0000000000000001E-3</v>
      </c>
      <c r="BF696" s="142" t="s">
        <v>121</v>
      </c>
      <c r="BG696" s="142">
        <v>3.0000000000000001E-3</v>
      </c>
      <c r="BH696" s="142" t="s">
        <v>121</v>
      </c>
      <c r="BI696" s="142">
        <v>2</v>
      </c>
      <c r="BJ696" s="142" t="s">
        <v>121</v>
      </c>
      <c r="BK696" s="142">
        <v>2E-3</v>
      </c>
      <c r="BL696" s="142" t="s">
        <v>121</v>
      </c>
      <c r="BM696" s="142">
        <v>2E-3</v>
      </c>
      <c r="BN696" s="142" t="s">
        <v>121</v>
      </c>
      <c r="BO696" s="142">
        <v>0.01</v>
      </c>
      <c r="BP696" s="142">
        <v>56.704999999999998</v>
      </c>
      <c r="BQ696" s="142">
        <v>0.152</v>
      </c>
      <c r="BR696" s="142" t="s">
        <v>121</v>
      </c>
      <c r="BS696" s="142">
        <v>2E-3</v>
      </c>
      <c r="BT696" s="142">
        <v>42.822000000000003</v>
      </c>
      <c r="BU696" s="142">
        <v>1.145</v>
      </c>
      <c r="BV696" s="142">
        <v>6.7000000000000004E-2</v>
      </c>
      <c r="BW696" s="142">
        <v>1.6E-2</v>
      </c>
      <c r="BX696" s="142" t="s">
        <v>121</v>
      </c>
      <c r="BY696" s="142">
        <v>3.0000000000000001E-3</v>
      </c>
      <c r="BZ696" s="142" t="s">
        <v>121</v>
      </c>
      <c r="CA696" s="142">
        <v>3.4000000000000002E-2</v>
      </c>
      <c r="CB696" s="142" t="s">
        <v>121</v>
      </c>
      <c r="CC696" s="142">
        <v>28.286999999999999</v>
      </c>
      <c r="CD696" s="142" t="s">
        <v>121</v>
      </c>
      <c r="CE696" s="142">
        <v>6.0000000000000001E-3</v>
      </c>
      <c r="CF696" s="142" t="s">
        <v>121</v>
      </c>
      <c r="CG696" s="142">
        <v>2E-3</v>
      </c>
      <c r="CH696" s="142" t="s">
        <v>121</v>
      </c>
      <c r="CI696" s="142">
        <v>2E-3</v>
      </c>
      <c r="CJ696" s="142" t="s">
        <v>121</v>
      </c>
      <c r="CK696" s="142">
        <v>0.11600000000000001</v>
      </c>
      <c r="CL696" s="142" t="s">
        <v>121</v>
      </c>
      <c r="CM696" s="142">
        <v>2E-3</v>
      </c>
      <c r="CN696" s="142" t="s">
        <v>121</v>
      </c>
      <c r="CO696" s="142">
        <v>2E-3</v>
      </c>
      <c r="CP696" s="142">
        <v>7.3999999999999996E-2</v>
      </c>
      <c r="CQ696" s="142">
        <v>2.1000000000000001E-2</v>
      </c>
      <c r="CR696" s="142" t="s">
        <v>121</v>
      </c>
      <c r="CS696" s="142">
        <v>2E-3</v>
      </c>
      <c r="CT696" s="142" t="s">
        <v>121</v>
      </c>
      <c r="CU696" s="142">
        <v>0.32</v>
      </c>
      <c r="CV696" s="142">
        <v>8.9999999999999993E-3</v>
      </c>
      <c r="CW696" s="142">
        <v>1E-3</v>
      </c>
      <c r="CX696" s="142" t="s">
        <v>121</v>
      </c>
      <c r="CY696" s="142">
        <v>2.8000000000000001E-2</v>
      </c>
      <c r="CZ696" s="142" t="s">
        <v>121</v>
      </c>
      <c r="DA696" s="142">
        <v>2E-3</v>
      </c>
      <c r="DB696" s="142" t="s">
        <v>121</v>
      </c>
      <c r="DC696" s="142">
        <v>5.0000000000000001E-3</v>
      </c>
      <c r="DD696" s="142" t="s">
        <v>121</v>
      </c>
      <c r="DE696" s="142">
        <v>4.0000000000000001E-3</v>
      </c>
      <c r="DF696" s="142">
        <v>4.0000000000000001E-3</v>
      </c>
      <c r="DG696" s="142">
        <v>1E-3</v>
      </c>
      <c r="DH696" s="142">
        <v>1.2E-2</v>
      </c>
      <c r="DI696" s="142">
        <v>1E-3</v>
      </c>
      <c r="DJ696" s="142" t="s">
        <v>121</v>
      </c>
      <c r="DK696" s="142">
        <v>2E-3</v>
      </c>
      <c r="DL696" s="61" t="str">
        <f t="shared" ref="DL696:DL760" si="14">AO700</f>
        <v>22-0041</v>
      </c>
      <c r="DM696" s="171">
        <v>1.1301790855729099E-2</v>
      </c>
      <c r="DN696" s="171">
        <v>7.6345795499332203E-3</v>
      </c>
      <c r="DO696" s="171">
        <v>-1.0711975554252901E-2</v>
      </c>
      <c r="DP696" s="171">
        <v>8.0685522844849492E-3</v>
      </c>
      <c r="DQ696" s="171">
        <v>1.50921823231437E-2</v>
      </c>
      <c r="DR696" s="171">
        <v>-5.8297819378256503E-2</v>
      </c>
      <c r="DS696" s="171">
        <v>0.27342110301800998</v>
      </c>
      <c r="DT696" s="171">
        <v>-1.47364792358984E-2</v>
      </c>
      <c r="DU696" s="171">
        <v>-1.2299643392321099E-3</v>
      </c>
      <c r="DV696" s="171">
        <v>2.8570809971950901E-2</v>
      </c>
      <c r="DW696" s="171">
        <v>0.42193290561179803</v>
      </c>
      <c r="DX696" s="171">
        <v>0.157205966719175</v>
      </c>
      <c r="DY696" s="171">
        <v>11.854193646831201</v>
      </c>
      <c r="DZ696" s="171">
        <v>0.73054685984543499</v>
      </c>
      <c r="EA696" s="171">
        <v>0.56019662868771303</v>
      </c>
      <c r="EB696" s="171">
        <v>99.647384634302895</v>
      </c>
    </row>
    <row r="697" spans="1:132">
      <c r="A697" s="11">
        <v>44620</v>
      </c>
      <c r="B697" s="64" t="s">
        <v>1423</v>
      </c>
      <c r="C697" s="25" t="s">
        <v>181</v>
      </c>
      <c r="H697" s="3" t="e">
        <f>((F697)/(E697/100))</f>
        <v>#DIV/0!</v>
      </c>
      <c r="I697" s="4" t="e">
        <f>E697/F697</f>
        <v>#DIV/0!</v>
      </c>
      <c r="J697" s="4" t="e">
        <f>100/G697</f>
        <v>#DIV/0!</v>
      </c>
      <c r="N697" s="37" t="e">
        <f>M697/(K697/100)</f>
        <v>#DIV/0!</v>
      </c>
      <c r="O697" s="37" t="e">
        <f>N697/J697</f>
        <v>#DIV/0!</v>
      </c>
      <c r="P697" s="5" t="e">
        <f>M697/(L697/100)</f>
        <v>#DIV/0!</v>
      </c>
      <c r="Q697" s="5" t="e">
        <f>P697*I697</f>
        <v>#DIV/0!</v>
      </c>
      <c r="U697" s="15" t="e">
        <f>100-(T697-R697)/S697*100</f>
        <v>#DIV/0!</v>
      </c>
      <c r="AB697" s="14" t="e">
        <f>((AE697-AC697)*(1000/AD697))*1000</f>
        <v>#DIV/0!</v>
      </c>
      <c r="AF697" s="7" t="e">
        <f>#REF!*0.8</f>
        <v>#REF!</v>
      </c>
      <c r="AH697" s="8" t="e">
        <f>((AG697)*(H697/100))</f>
        <v>#DIV/0!</v>
      </c>
      <c r="AI697" s="7" t="e">
        <f>AG697/AH697</f>
        <v>#DIV/0!</v>
      </c>
      <c r="AO697" s="24" t="s">
        <v>181</v>
      </c>
      <c r="AP697" s="145">
        <v>2.3E-2</v>
      </c>
      <c r="AQ697" s="145">
        <v>4.0000000000000001E-3</v>
      </c>
      <c r="AR697" s="145">
        <v>0.109</v>
      </c>
      <c r="AS697" s="145">
        <v>1.2E-2</v>
      </c>
      <c r="AT697" s="145" t="s">
        <v>121</v>
      </c>
      <c r="AU697" s="145">
        <v>8.9999999999999993E-3</v>
      </c>
      <c r="AV697" s="145" t="s">
        <v>121</v>
      </c>
      <c r="AW697" s="145">
        <v>0.01</v>
      </c>
      <c r="AX697" s="145" t="s">
        <v>121</v>
      </c>
      <c r="AY697" s="145">
        <v>3.0000000000000001E-3</v>
      </c>
      <c r="AZ697" s="145">
        <v>3.1E-2</v>
      </c>
      <c r="BA697" s="145">
        <v>7.0000000000000001E-3</v>
      </c>
      <c r="BB697" s="145">
        <v>3.1E-2</v>
      </c>
      <c r="BC697" s="145">
        <v>5.0000000000000001E-3</v>
      </c>
      <c r="BD697" s="145">
        <v>1.9890000000000001</v>
      </c>
      <c r="BE697" s="145">
        <v>5.2999999999999999E-2</v>
      </c>
      <c r="BF697" s="145" t="s">
        <v>121</v>
      </c>
      <c r="BG697" s="145">
        <v>1.7999999999999999E-2</v>
      </c>
      <c r="BH697" s="145">
        <v>5.0919999999999996</v>
      </c>
      <c r="BI697" s="145">
        <v>1.208</v>
      </c>
      <c r="BJ697" s="145">
        <v>1.2999999999999999E-2</v>
      </c>
      <c r="BK697" s="145">
        <v>3.0000000000000001E-3</v>
      </c>
      <c r="BL697" s="145">
        <v>6.0000000000000001E-3</v>
      </c>
      <c r="BM697" s="145">
        <v>3.0000000000000001E-3</v>
      </c>
      <c r="BN697" s="145">
        <v>8.3219999999999992</v>
      </c>
      <c r="BO697" s="145">
        <v>0.27900000000000003</v>
      </c>
      <c r="BP697" s="145">
        <v>27.007000000000001</v>
      </c>
      <c r="BQ697" s="145">
        <v>1.1659999999999999</v>
      </c>
      <c r="BR697" s="145" t="s">
        <v>121</v>
      </c>
      <c r="BS697" s="145">
        <v>5.0000000000000001E-3</v>
      </c>
      <c r="BT697" s="145">
        <v>10.566000000000001</v>
      </c>
      <c r="BU697" s="145">
        <v>0.214</v>
      </c>
      <c r="BV697" s="145">
        <v>0.248</v>
      </c>
      <c r="BW697" s="145">
        <v>1.4999999999999999E-2</v>
      </c>
      <c r="BX697" s="145" t="s">
        <v>121</v>
      </c>
      <c r="BY697" s="145">
        <v>0.03</v>
      </c>
      <c r="BZ697" s="145">
        <v>0.22700000000000001</v>
      </c>
      <c r="CA697" s="145">
        <v>3.5000000000000003E-2</v>
      </c>
      <c r="CB697" s="145" t="s">
        <v>121</v>
      </c>
      <c r="CC697" s="145">
        <v>9.5890000000000004</v>
      </c>
      <c r="CD697" s="145">
        <v>0.28699999999999998</v>
      </c>
      <c r="CE697" s="145">
        <v>2.3E-2</v>
      </c>
      <c r="CF697" s="145">
        <v>2.5999999999999999E-2</v>
      </c>
      <c r="CG697" s="145">
        <v>2E-3</v>
      </c>
      <c r="CH697" s="145" t="s">
        <v>121</v>
      </c>
      <c r="CI697" s="145">
        <v>2E-3</v>
      </c>
      <c r="CJ697" s="145">
        <v>0.49099999999999999</v>
      </c>
      <c r="CK697" s="145">
        <v>8.3000000000000004E-2</v>
      </c>
      <c r="CL697" s="145" t="s">
        <v>121</v>
      </c>
      <c r="CM697" s="145">
        <v>2E-3</v>
      </c>
      <c r="CN697" s="145" t="s">
        <v>121</v>
      </c>
      <c r="CO697" s="145">
        <v>3.0000000000000001E-3</v>
      </c>
      <c r="CP697" s="145">
        <v>3.5209999999999999</v>
      </c>
      <c r="CQ697" s="145">
        <v>7.0999999999999994E-2</v>
      </c>
      <c r="CR697" s="145" t="s">
        <v>121</v>
      </c>
      <c r="CS697" s="145">
        <v>2E-3</v>
      </c>
      <c r="CT697" s="145">
        <v>16.635999999999999</v>
      </c>
      <c r="CU697" s="145">
        <v>0.36399999999999999</v>
      </c>
      <c r="CV697" s="145">
        <v>18.041</v>
      </c>
      <c r="CW697" s="145">
        <v>0.438</v>
      </c>
      <c r="CX697" s="145" t="s">
        <v>121</v>
      </c>
      <c r="CY697" s="145">
        <v>8.8999999999999996E-2</v>
      </c>
      <c r="CZ697" s="145" t="s">
        <v>121</v>
      </c>
      <c r="DA697" s="145">
        <v>5.0000000000000001E-3</v>
      </c>
      <c r="DB697" s="145">
        <v>8.7999999999999995E-2</v>
      </c>
      <c r="DC697" s="145">
        <v>2.4E-2</v>
      </c>
      <c r="DD697" s="145" t="s">
        <v>121</v>
      </c>
      <c r="DE697" s="145">
        <v>2.4E-2</v>
      </c>
      <c r="DF697" s="145">
        <v>3.2000000000000001E-2</v>
      </c>
      <c r="DG697" s="145">
        <v>4.0000000000000001E-3</v>
      </c>
      <c r="DH697" s="145" t="s">
        <v>121</v>
      </c>
      <c r="DI697" s="145">
        <v>0.02</v>
      </c>
      <c r="DJ697" s="145" t="s">
        <v>121</v>
      </c>
      <c r="DK697" s="145">
        <v>2E-3</v>
      </c>
      <c r="DL697" s="61" t="str">
        <f t="shared" si="14"/>
        <v>22-0025</v>
      </c>
      <c r="DM697" s="171">
        <v>1.5284979213243901E-2</v>
      </c>
      <c r="DN697" s="171">
        <v>3.7364895063069E-3</v>
      </c>
      <c r="DO697" s="171">
        <v>2.0173582574488501E-2</v>
      </c>
      <c r="DP697" s="171">
        <v>8.2784752591231497E-2</v>
      </c>
      <c r="DQ697" s="171">
        <v>4.4509581081397199E-3</v>
      </c>
      <c r="DR697" s="171">
        <v>-4.7400939402973401E-2</v>
      </c>
      <c r="DS697" s="171">
        <v>6.2957880978725594E-2</v>
      </c>
      <c r="DT697" s="171">
        <v>-8.0656792639095393E-3</v>
      </c>
      <c r="DU697" s="171">
        <v>-3.0288600222824098E-3</v>
      </c>
      <c r="DV697" s="171">
        <v>5.9533811939470299E-2</v>
      </c>
      <c r="DW697" s="171">
        <v>1.06680032136211</v>
      </c>
      <c r="DX697" s="171">
        <v>-3.2805115491243701E-2</v>
      </c>
      <c r="DY697" s="171">
        <v>719.71008901428195</v>
      </c>
      <c r="DZ697" s="171">
        <v>0.56370092799540406</v>
      </c>
      <c r="EA697" s="171">
        <v>2.3112467954006299E-2</v>
      </c>
      <c r="EB697" s="171">
        <v>98.832764694321696</v>
      </c>
    </row>
    <row r="698" spans="1:132">
      <c r="A698" s="11">
        <v>44620</v>
      </c>
      <c r="B698" s="64" t="s">
        <v>1424</v>
      </c>
      <c r="C698" s="25" t="s">
        <v>181</v>
      </c>
      <c r="H698" s="3" t="e">
        <f>((F698)/(E698/100))</f>
        <v>#DIV/0!</v>
      </c>
      <c r="I698" s="4" t="e">
        <f>E698/F698</f>
        <v>#DIV/0!</v>
      </c>
      <c r="J698" s="4" t="e">
        <f>100/G698</f>
        <v>#DIV/0!</v>
      </c>
      <c r="N698" s="37" t="e">
        <f>M698/(K698/100)</f>
        <v>#DIV/0!</v>
      </c>
      <c r="O698" s="37" t="e">
        <f>N698/J698</f>
        <v>#DIV/0!</v>
      </c>
      <c r="P698" s="5" t="e">
        <f>M698/(L698/100)</f>
        <v>#DIV/0!</v>
      </c>
      <c r="Q698" s="5" t="e">
        <f>P698*I698</f>
        <v>#DIV/0!</v>
      </c>
      <c r="U698" s="15" t="e">
        <f>100-(T698-R698)/S698*100</f>
        <v>#DIV/0!</v>
      </c>
      <c r="AB698" s="14" t="e">
        <f>((AE698-AC698)*(1000/AD698))*1000</f>
        <v>#DIV/0!</v>
      </c>
      <c r="AF698" s="7" t="e">
        <f>#REF!*0.8</f>
        <v>#REF!</v>
      </c>
      <c r="AH698" s="8" t="e">
        <f>((AG698)*(H698/100))</f>
        <v>#DIV/0!</v>
      </c>
      <c r="AI698" s="7" t="e">
        <f>AG698/AH698</f>
        <v>#DIV/0!</v>
      </c>
      <c r="AO698" s="24" t="s">
        <v>181</v>
      </c>
      <c r="AP698" s="171"/>
      <c r="AQ698" s="171"/>
      <c r="AR698" s="171"/>
      <c r="AS698" s="171"/>
      <c r="AT698" s="171"/>
      <c r="AU698" s="171"/>
      <c r="AV698" s="171"/>
      <c r="AW698" s="171"/>
      <c r="AX698" s="171"/>
      <c r="AY698" s="171"/>
      <c r="AZ698" s="171"/>
      <c r="BA698" s="171"/>
      <c r="BB698" s="171"/>
      <c r="BC698" s="171"/>
      <c r="BD698" s="171"/>
      <c r="BE698" s="171"/>
      <c r="BF698" s="171"/>
      <c r="BG698" s="171"/>
      <c r="BH698" s="171"/>
      <c r="BI698" s="171"/>
      <c r="BJ698" s="171"/>
      <c r="BK698" s="171"/>
      <c r="BL698" s="171"/>
      <c r="BM698" s="171"/>
      <c r="BN698" s="171"/>
      <c r="BO698" s="171"/>
      <c r="BP698" s="171"/>
      <c r="BQ698" s="171"/>
      <c r="BR698" s="171"/>
      <c r="BS698" s="171"/>
      <c r="BT698" s="171"/>
      <c r="BU698" s="171"/>
      <c r="BV698" s="171"/>
      <c r="BW698" s="171"/>
      <c r="BX698" s="171"/>
      <c r="BY698" s="171"/>
      <c r="BZ698" s="171"/>
      <c r="CA698" s="171"/>
      <c r="CB698" s="171"/>
      <c r="CC698" s="171"/>
      <c r="CD698" s="171"/>
      <c r="CE698" s="171"/>
      <c r="CF698" s="171"/>
      <c r="CG698" s="171"/>
      <c r="CH698" s="171"/>
      <c r="CI698" s="171"/>
      <c r="CJ698" s="171"/>
      <c r="CK698" s="171"/>
      <c r="CL698" s="171"/>
      <c r="CM698" s="171"/>
      <c r="CN698" s="171"/>
      <c r="CO698" s="171"/>
      <c r="CP698" s="171"/>
      <c r="CQ698" s="171"/>
      <c r="CR698" s="171"/>
      <c r="CS698" s="171"/>
      <c r="CT698" s="171"/>
      <c r="CU698" s="171"/>
      <c r="CV698" s="171"/>
      <c r="CW698" s="171"/>
      <c r="CX698" s="171"/>
      <c r="CY698" s="171"/>
      <c r="CZ698" s="171"/>
      <c r="DA698" s="171"/>
      <c r="DB698" s="171"/>
      <c r="DC698" s="171"/>
      <c r="DD698" s="171"/>
      <c r="DE698" s="171"/>
      <c r="DF698" s="171"/>
      <c r="DG698" s="171"/>
      <c r="DH698" s="171"/>
      <c r="DI698" s="171"/>
      <c r="DJ698" s="171"/>
      <c r="DK698" s="171"/>
      <c r="DL698" s="61" t="s">
        <v>1476</v>
      </c>
      <c r="DM698" s="171">
        <v>-6.7856981675998296E-4</v>
      </c>
      <c r="DN698" s="171">
        <v>-7.8220689332270006E-3</v>
      </c>
      <c r="DO698" s="171">
        <v>-1.2120883284593299E-2</v>
      </c>
      <c r="DP698" s="171">
        <v>8.6268734984016798E-2</v>
      </c>
      <c r="DQ698" s="171">
        <v>1.1605466962431799E-2</v>
      </c>
      <c r="DR698" s="171">
        <v>-3.4085010534133701E-2</v>
      </c>
      <c r="DS698" s="171">
        <v>0.111815759874102</v>
      </c>
      <c r="DT698" s="171">
        <v>-1.35310761004768E-2</v>
      </c>
      <c r="DU698" s="171">
        <v>-2.33017141325033E-3</v>
      </c>
      <c r="DV698" s="171">
        <v>7.2038997763749696E-2</v>
      </c>
      <c r="DW698" s="171">
        <v>0.49923259837839701</v>
      </c>
      <c r="DX698" s="171">
        <v>-6.1794010587997598E-2</v>
      </c>
      <c r="DY698" s="171">
        <v>623.34005165936799</v>
      </c>
      <c r="DZ698" s="171">
        <v>0.78079009713549896</v>
      </c>
      <c r="EA698" s="171">
        <v>0.155891797337879</v>
      </c>
      <c r="EB698" s="171">
        <v>98.258186324712497</v>
      </c>
    </row>
    <row r="699" spans="1:132">
      <c r="A699" s="11">
        <v>44620</v>
      </c>
      <c r="B699" s="64" t="s">
        <v>1419</v>
      </c>
      <c r="C699" s="25" t="s">
        <v>181</v>
      </c>
      <c r="D699" s="21">
        <v>17</v>
      </c>
      <c r="E699" s="2">
        <v>100</v>
      </c>
      <c r="F699" s="2">
        <v>83</v>
      </c>
      <c r="H699" s="3">
        <f>((F699)/(E699/100))</f>
        <v>83</v>
      </c>
      <c r="I699" s="4">
        <f>E699/F699</f>
        <v>1.2048192771084338</v>
      </c>
      <c r="J699" s="4" t="e">
        <f>100/G699</f>
        <v>#DIV/0!</v>
      </c>
      <c r="K699" s="2">
        <v>21.596</v>
      </c>
      <c r="M699" s="2">
        <f>100.842-100.269</f>
        <v>0.57299999999999329</v>
      </c>
      <c r="N699" s="37">
        <f>M699/(K699/100)</f>
        <v>2.6532691239118043</v>
      </c>
      <c r="O699" s="37" t="e">
        <f>N699/J699</f>
        <v>#DIV/0!</v>
      </c>
      <c r="P699" s="5" t="e">
        <f>M699/(L699/100)</f>
        <v>#DIV/0!</v>
      </c>
      <c r="Q699" s="5" t="e">
        <f>P699*I699</f>
        <v>#DIV/0!</v>
      </c>
      <c r="U699" s="15" t="e">
        <f>100-(T699-R699)/S699*100</f>
        <v>#DIV/0!</v>
      </c>
      <c r="AB699" s="14" t="e">
        <f>((AE699-AC699)*(1000/AD699))*1000</f>
        <v>#DIV/0!</v>
      </c>
      <c r="AF699" s="7" t="e">
        <f>#REF!*0.8</f>
        <v>#REF!</v>
      </c>
      <c r="AH699" s="8">
        <f>((AG699)*(H699/100))</f>
        <v>0</v>
      </c>
      <c r="AI699" s="7" t="e">
        <f>AG699/AH699</f>
        <v>#DIV/0!</v>
      </c>
      <c r="AO699" s="24" t="s">
        <v>181</v>
      </c>
      <c r="AP699" s="143">
        <v>0.16400000000000001</v>
      </c>
      <c r="AQ699" s="143">
        <v>2E-3</v>
      </c>
      <c r="AR699" s="143">
        <v>3.2000000000000001E-2</v>
      </c>
      <c r="AS699" s="143">
        <v>3.0000000000000001E-3</v>
      </c>
      <c r="AT699" s="143">
        <v>3.2000000000000001E-2</v>
      </c>
      <c r="AU699" s="143">
        <v>2E-3</v>
      </c>
      <c r="AV699" s="143">
        <v>3.7999999999999999E-2</v>
      </c>
      <c r="AW699" s="143">
        <v>2E-3</v>
      </c>
      <c r="AX699" s="143">
        <v>4.0000000000000001E-3</v>
      </c>
      <c r="AY699" s="143">
        <v>1E-3</v>
      </c>
      <c r="AZ699" s="143">
        <v>6.6000000000000003E-2</v>
      </c>
      <c r="BA699" s="143">
        <v>3.0000000000000001E-3</v>
      </c>
      <c r="BB699" s="143">
        <v>0.192</v>
      </c>
      <c r="BC699" s="143">
        <v>4.0000000000000001E-3</v>
      </c>
      <c r="BD699" s="143">
        <v>5.6710000000000003</v>
      </c>
      <c r="BE699" s="143">
        <v>3.7999999999999999E-2</v>
      </c>
      <c r="BF699" s="143" t="s">
        <v>121</v>
      </c>
      <c r="BG699" s="143">
        <v>5.0000000000000001E-3</v>
      </c>
      <c r="BH699" s="143" t="s">
        <v>121</v>
      </c>
      <c r="BI699" s="143">
        <v>1.2789999999999999</v>
      </c>
      <c r="BJ699" s="143" t="s">
        <v>121</v>
      </c>
      <c r="BK699" s="143">
        <v>4.0000000000000001E-3</v>
      </c>
      <c r="BL699" s="143" t="s">
        <v>121</v>
      </c>
      <c r="BM699" s="143">
        <v>2E-3</v>
      </c>
      <c r="BN699" s="143">
        <v>0.17</v>
      </c>
      <c r="BO699" s="143">
        <v>8.0000000000000002E-3</v>
      </c>
      <c r="BP699" s="143">
        <v>64.67</v>
      </c>
      <c r="BQ699" s="143">
        <v>0.154</v>
      </c>
      <c r="BR699" s="143" t="s">
        <v>121</v>
      </c>
      <c r="BS699" s="143">
        <v>2E-3</v>
      </c>
      <c r="BT699" s="143">
        <v>11.734999999999999</v>
      </c>
      <c r="BU699" s="143">
        <v>0.129</v>
      </c>
      <c r="BV699" s="143">
        <v>1.0229999999999999</v>
      </c>
      <c r="BW699" s="143">
        <v>2.7E-2</v>
      </c>
      <c r="BX699" s="143" t="s">
        <v>121</v>
      </c>
      <c r="BY699" s="143">
        <v>1.0999999999999999E-2</v>
      </c>
      <c r="BZ699" s="143">
        <v>0.70299999999999996</v>
      </c>
      <c r="CA699" s="143">
        <v>2.9000000000000001E-2</v>
      </c>
      <c r="CB699" s="143" t="s">
        <v>121</v>
      </c>
      <c r="CC699" s="143">
        <v>9.2119999999999997</v>
      </c>
      <c r="CD699" s="143">
        <v>0.22500000000000001</v>
      </c>
      <c r="CE699" s="143">
        <v>8.0000000000000002E-3</v>
      </c>
      <c r="CF699" s="143">
        <v>5.0000000000000001E-3</v>
      </c>
      <c r="CG699" s="143">
        <v>1E-3</v>
      </c>
      <c r="CH699" s="143">
        <v>2E-3</v>
      </c>
      <c r="CI699" s="143">
        <v>1E-3</v>
      </c>
      <c r="CJ699" s="143">
        <v>0.27600000000000002</v>
      </c>
      <c r="CK699" s="143">
        <v>7.2999999999999995E-2</v>
      </c>
      <c r="CL699" s="143" t="s">
        <v>121</v>
      </c>
      <c r="CM699" s="143">
        <v>2E-3</v>
      </c>
      <c r="CN699" s="143">
        <v>5.0000000000000001E-3</v>
      </c>
      <c r="CO699" s="143">
        <v>1E-3</v>
      </c>
      <c r="CP699" s="143">
        <v>1.284</v>
      </c>
      <c r="CQ699" s="143">
        <v>0.04</v>
      </c>
      <c r="CR699" s="143" t="s">
        <v>121</v>
      </c>
      <c r="CS699" s="143">
        <v>2E-3</v>
      </c>
      <c r="CT699" s="143">
        <v>2.9969999999999999</v>
      </c>
      <c r="CU699" s="143">
        <v>0.25800000000000001</v>
      </c>
      <c r="CV699" s="143">
        <v>0.03</v>
      </c>
      <c r="CW699" s="143">
        <v>1E-3</v>
      </c>
      <c r="CX699" s="143">
        <v>0.57199999999999995</v>
      </c>
      <c r="CY699" s="143">
        <v>1.6E-2</v>
      </c>
      <c r="CZ699" s="143" t="s">
        <v>121</v>
      </c>
      <c r="DA699" s="143">
        <v>2E-3</v>
      </c>
      <c r="DB699" s="143">
        <v>2.1000000000000001E-2</v>
      </c>
      <c r="DC699" s="143">
        <v>5.0000000000000001E-3</v>
      </c>
      <c r="DD699" s="143" t="s">
        <v>121</v>
      </c>
      <c r="DE699" s="143">
        <v>1.4999999999999999E-2</v>
      </c>
      <c r="DF699" s="143">
        <v>0.68700000000000006</v>
      </c>
      <c r="DG699" s="143">
        <v>7.0000000000000001E-3</v>
      </c>
      <c r="DH699" s="143">
        <v>1.7999999999999999E-2</v>
      </c>
      <c r="DI699" s="143">
        <v>1E-3</v>
      </c>
      <c r="DJ699" s="143">
        <v>1.6E-2</v>
      </c>
      <c r="DK699" s="143">
        <v>1E-3</v>
      </c>
      <c r="DL699" s="61" t="str">
        <f t="shared" si="14"/>
        <v xml:space="preserve">DK III </v>
      </c>
      <c r="DM699" s="171">
        <v>7.1091982464405604E-3</v>
      </c>
      <c r="DN699" s="171">
        <v>5.3846149336190599E-2</v>
      </c>
      <c r="DO699" s="171">
        <v>-2.88455755147249E-2</v>
      </c>
      <c r="DP699" s="171">
        <v>1.26154256067602</v>
      </c>
      <c r="DQ699" s="171">
        <v>2.6499038169957499E-2</v>
      </c>
      <c r="DR699" s="171">
        <v>1.7702709475899001E-2</v>
      </c>
      <c r="DS699" s="171">
        <v>0.105395036069027</v>
      </c>
      <c r="DT699" s="171">
        <v>5.1989074147823196E-3</v>
      </c>
      <c r="DU699" s="171">
        <v>8.2402748882983497E-4</v>
      </c>
      <c r="DV699" s="171">
        <v>4.1558331914691E-2</v>
      </c>
      <c r="DW699" s="171">
        <v>0.67714189784546097</v>
      </c>
      <c r="DX699" s="171">
        <v>0.18182352450699499</v>
      </c>
      <c r="DY699" s="171">
        <v>871.918381881958</v>
      </c>
      <c r="DZ699" s="171">
        <v>0.43426255561927501</v>
      </c>
      <c r="EA699" s="171">
        <v>0.404239670815429</v>
      </c>
      <c r="EB699" s="171">
        <v>98.557165444985699</v>
      </c>
    </row>
    <row r="700" spans="1:132">
      <c r="A700" s="11">
        <v>44620</v>
      </c>
      <c r="B700" s="64" t="s">
        <v>1460</v>
      </c>
      <c r="C700" s="25" t="s">
        <v>1421</v>
      </c>
      <c r="D700" s="21">
        <v>0</v>
      </c>
      <c r="E700" s="2">
        <v>100</v>
      </c>
      <c r="F700" s="2">
        <v>100</v>
      </c>
      <c r="H700" s="3">
        <f>((F700)/(E700/100))</f>
        <v>100</v>
      </c>
      <c r="I700" s="4">
        <f>E700/F700</f>
        <v>1</v>
      </c>
      <c r="J700" s="4" t="e">
        <f>100/G700</f>
        <v>#DIV/0!</v>
      </c>
      <c r="N700" s="37" t="e">
        <f>M700/(K700/100)</f>
        <v>#DIV/0!</v>
      </c>
      <c r="O700" s="37" t="e">
        <f>N700/J700</f>
        <v>#DIV/0!</v>
      </c>
      <c r="P700" s="5" t="e">
        <f>M700/(L700/100)</f>
        <v>#DIV/0!</v>
      </c>
      <c r="Q700" s="5" t="e">
        <f>P700*I700</f>
        <v>#DIV/0!</v>
      </c>
      <c r="R700" s="21">
        <v>54.902999999999999</v>
      </c>
      <c r="S700" s="21">
        <v>10.834</v>
      </c>
      <c r="T700" s="21">
        <v>65.566999999999993</v>
      </c>
      <c r="U700" s="15">
        <f>100-(T700-R700)/S700*100</f>
        <v>1.5691342071257708</v>
      </c>
      <c r="V700" s="21">
        <v>0.27800000000000002</v>
      </c>
      <c r="X700" s="2">
        <v>8.09</v>
      </c>
      <c r="Y700" s="2">
        <v>0.57299999999999995</v>
      </c>
      <c r="Z700" s="20" t="s">
        <v>907</v>
      </c>
      <c r="AB700" s="14" t="e">
        <f>((AE700-AC700)*(1000/AD700))*1000</f>
        <v>#DIV/0!</v>
      </c>
      <c r="AF700" s="7" t="e">
        <f>#REF!*0.8</f>
        <v>#REF!</v>
      </c>
      <c r="AH700" s="8">
        <f>((AG700)*(H700/100))</f>
        <v>0</v>
      </c>
      <c r="AI700" s="7" t="e">
        <f>AG700/AH700</f>
        <v>#DIV/0!</v>
      </c>
      <c r="AJ700" s="6">
        <v>4.6470000000000002</v>
      </c>
      <c r="AK700" s="2">
        <v>8.0000000000000002E-3</v>
      </c>
      <c r="AO700" s="24" t="s">
        <v>1421</v>
      </c>
      <c r="AP700" s="143">
        <v>0.11700000000000001</v>
      </c>
      <c r="AQ700" s="143">
        <v>2E-3</v>
      </c>
      <c r="AR700" s="143">
        <v>4.9000000000000002E-2</v>
      </c>
      <c r="AS700" s="143">
        <v>4.0000000000000001E-3</v>
      </c>
      <c r="AT700" s="143">
        <v>6.0000000000000001E-3</v>
      </c>
      <c r="AU700" s="143">
        <v>2E-3</v>
      </c>
      <c r="AV700" s="143">
        <v>2.5999999999999999E-2</v>
      </c>
      <c r="AW700" s="143">
        <v>2E-3</v>
      </c>
      <c r="AX700" s="143" t="s">
        <v>121</v>
      </c>
      <c r="AY700" s="143">
        <v>2E-3</v>
      </c>
      <c r="AZ700" s="143">
        <v>5.1999999999999998E-2</v>
      </c>
      <c r="BA700" s="143">
        <v>3.0000000000000001E-3</v>
      </c>
      <c r="BB700" s="143">
        <v>0.114</v>
      </c>
      <c r="BC700" s="143">
        <v>3.0000000000000001E-3</v>
      </c>
      <c r="BD700" s="143">
        <v>5.3239999999999998</v>
      </c>
      <c r="BE700" s="143">
        <v>0.05</v>
      </c>
      <c r="BF700" s="143" t="s">
        <v>121</v>
      </c>
      <c r="BG700" s="143">
        <v>4.0000000000000001E-3</v>
      </c>
      <c r="BH700" s="143">
        <v>3.5779999999999998</v>
      </c>
      <c r="BI700" s="143">
        <v>1.179</v>
      </c>
      <c r="BJ700" s="143" t="s">
        <v>121</v>
      </c>
      <c r="BK700" s="143">
        <v>4.0000000000000001E-3</v>
      </c>
      <c r="BL700" s="143">
        <v>3.0000000000000001E-3</v>
      </c>
      <c r="BM700" s="143">
        <v>1E-3</v>
      </c>
      <c r="BN700" s="143">
        <v>4.0430000000000001</v>
      </c>
      <c r="BO700" s="143">
        <v>6.9000000000000006E-2</v>
      </c>
      <c r="BP700" s="143">
        <v>59.66</v>
      </c>
      <c r="BQ700" s="143">
        <v>0.19400000000000001</v>
      </c>
      <c r="BR700" s="143" t="s">
        <v>121</v>
      </c>
      <c r="BS700" s="143">
        <v>2E-3</v>
      </c>
      <c r="BT700" s="143">
        <v>13.170999999999999</v>
      </c>
      <c r="BU700" s="143">
        <v>0.14199999999999999</v>
      </c>
      <c r="BV700" s="143">
        <v>0.69399999999999995</v>
      </c>
      <c r="BW700" s="143">
        <v>2.1000000000000001E-2</v>
      </c>
      <c r="BX700" s="143" t="s">
        <v>121</v>
      </c>
      <c r="BY700" s="143">
        <v>1.2E-2</v>
      </c>
      <c r="BZ700" s="143">
        <v>0.38400000000000001</v>
      </c>
      <c r="CA700" s="143">
        <v>2.5000000000000001E-2</v>
      </c>
      <c r="CB700" s="143" t="s">
        <v>121</v>
      </c>
      <c r="CC700" s="143">
        <v>12.724</v>
      </c>
      <c r="CD700" s="143">
        <v>0.218</v>
      </c>
      <c r="CE700" s="143">
        <v>8.9999999999999993E-3</v>
      </c>
      <c r="CF700" s="143">
        <v>2E-3</v>
      </c>
      <c r="CG700" s="143">
        <v>1E-3</v>
      </c>
      <c r="CH700" s="143">
        <v>2E-3</v>
      </c>
      <c r="CI700" s="143">
        <v>1E-3</v>
      </c>
      <c r="CJ700" s="143">
        <v>1.0720000000000001</v>
      </c>
      <c r="CK700" s="143">
        <v>9.7000000000000003E-2</v>
      </c>
      <c r="CL700" s="143" t="s">
        <v>121</v>
      </c>
      <c r="CM700" s="143">
        <v>2E-3</v>
      </c>
      <c r="CN700" s="143">
        <v>2E-3</v>
      </c>
      <c r="CO700" s="143">
        <v>1E-3</v>
      </c>
      <c r="CP700" s="143">
        <v>2.7850000000000001</v>
      </c>
      <c r="CQ700" s="143">
        <v>5.3999999999999999E-2</v>
      </c>
      <c r="CR700" s="143" t="s">
        <v>121</v>
      </c>
      <c r="CS700" s="143">
        <v>2E-3</v>
      </c>
      <c r="CT700" s="143">
        <v>6.1619999999999999</v>
      </c>
      <c r="CU700" s="143">
        <v>0.312</v>
      </c>
      <c r="CV700" s="143">
        <v>5.1999999999999998E-2</v>
      </c>
      <c r="CW700" s="143">
        <v>1E-3</v>
      </c>
      <c r="CX700" s="143">
        <v>1.6579999999999999</v>
      </c>
      <c r="CY700" s="143">
        <v>2.9000000000000001E-2</v>
      </c>
      <c r="CZ700" s="143" t="s">
        <v>121</v>
      </c>
      <c r="DA700" s="143">
        <v>2E-3</v>
      </c>
      <c r="DB700" s="143">
        <v>1.9E-2</v>
      </c>
      <c r="DC700" s="143">
        <v>0.01</v>
      </c>
      <c r="DD700" s="143" t="s">
        <v>121</v>
      </c>
      <c r="DE700" s="143">
        <v>1.0999999999999999E-2</v>
      </c>
      <c r="DF700" s="143">
        <v>0.78</v>
      </c>
      <c r="DG700" s="143">
        <v>0.01</v>
      </c>
      <c r="DH700" s="143">
        <v>2.4E-2</v>
      </c>
      <c r="DI700" s="143">
        <v>1E-3</v>
      </c>
      <c r="DJ700" s="143">
        <v>3.0000000000000001E-3</v>
      </c>
      <c r="DK700" s="143">
        <v>1E-3</v>
      </c>
      <c r="DL700" s="61" t="str">
        <f t="shared" si="14"/>
        <v>DK II</v>
      </c>
      <c r="DM700" s="171">
        <v>7.2138827922215102E-3</v>
      </c>
      <c r="DN700" s="171">
        <v>6.5557627243750197E-3</v>
      </c>
      <c r="DO700" s="171">
        <v>-1.8959053588052301E-2</v>
      </c>
      <c r="DP700" s="171">
        <v>0.314717090778945</v>
      </c>
      <c r="DQ700" s="171">
        <v>2.65680540466681E-3</v>
      </c>
      <c r="DR700" s="171">
        <v>6.1909214259232596E-3</v>
      </c>
      <c r="DS700" s="171">
        <v>8.0324106195250905E-2</v>
      </c>
      <c r="DT700" s="171">
        <v>-2.0605982469315801E-3</v>
      </c>
      <c r="DU700" s="171">
        <v>2.7357094706371201E-4</v>
      </c>
      <c r="DV700" s="171">
        <v>5.4162218873345797E-3</v>
      </c>
      <c r="DW700" s="171">
        <v>8.5851513450559705E-2</v>
      </c>
      <c r="DX700" s="171">
        <v>1.8011698689980399E-2</v>
      </c>
      <c r="DY700" s="171">
        <v>537.78483113410402</v>
      </c>
      <c r="DZ700" s="171">
        <v>0.13082326871479499</v>
      </c>
      <c r="EA700" s="171">
        <v>5.5182933742838301E-2</v>
      </c>
      <c r="EB700" s="171">
        <v>97.683666279343797</v>
      </c>
    </row>
    <row r="701" spans="1:132">
      <c r="A701" s="11">
        <v>44620</v>
      </c>
      <c r="B701" s="64"/>
      <c r="C701" s="25" t="s">
        <v>1407</v>
      </c>
      <c r="H701" s="3" t="e">
        <f>((F701)/(E701/100))</f>
        <v>#DIV/0!</v>
      </c>
      <c r="I701" s="4" t="e">
        <f>E701/F701</f>
        <v>#DIV/0!</v>
      </c>
      <c r="J701" s="4" t="e">
        <f>100/G701</f>
        <v>#DIV/0!</v>
      </c>
      <c r="K701" s="2">
        <v>22.542999999999999</v>
      </c>
      <c r="M701" s="2">
        <f>101.373-101.342</f>
        <v>3.1000000000005912E-2</v>
      </c>
      <c r="N701" s="37">
        <f>M701/(K701/100)</f>
        <v>0.13751497138804025</v>
      </c>
      <c r="O701" s="37" t="e">
        <f>N701/J701</f>
        <v>#DIV/0!</v>
      </c>
      <c r="P701" s="5" t="e">
        <f>M701/(L701/100)</f>
        <v>#DIV/0!</v>
      </c>
      <c r="Q701" s="5" t="e">
        <f>P701*I701</f>
        <v>#DIV/0!</v>
      </c>
      <c r="U701" s="15" t="e">
        <f>100-(T701-R701)/S701*100</f>
        <v>#DIV/0!</v>
      </c>
      <c r="V701" s="21">
        <v>0.72499999999999998</v>
      </c>
      <c r="X701" s="2">
        <v>12.83</v>
      </c>
      <c r="Y701" s="2">
        <v>8.9700000000000006</v>
      </c>
      <c r="Z701" s="20" t="s">
        <v>907</v>
      </c>
      <c r="AB701" s="14" t="e">
        <f>((AE701-AC701)*(1000/AD701))*1000</f>
        <v>#DIV/0!</v>
      </c>
      <c r="AF701" s="7" t="e">
        <f>#REF!*0.8</f>
        <v>#REF!</v>
      </c>
      <c r="AH701" s="8" t="e">
        <f>((AG701)*(H701/100))</f>
        <v>#DIV/0!</v>
      </c>
      <c r="AI701" s="7" t="e">
        <f>AG701/AH701</f>
        <v>#DIV/0!</v>
      </c>
      <c r="AJ701" s="6">
        <v>9.3940000000000001</v>
      </c>
      <c r="AK701" s="2">
        <v>8.3000000000000004E-2</v>
      </c>
      <c r="AO701" s="24" t="s">
        <v>1407</v>
      </c>
      <c r="AP701" s="143">
        <v>0.156</v>
      </c>
      <c r="AQ701" s="143">
        <v>2E-3</v>
      </c>
      <c r="AR701" s="143">
        <v>1.0999999999999999E-2</v>
      </c>
      <c r="AS701" s="143">
        <v>3.0000000000000001E-3</v>
      </c>
      <c r="AT701" s="143">
        <v>8.4000000000000005E-2</v>
      </c>
      <c r="AU701" s="143">
        <v>3.0000000000000001E-3</v>
      </c>
      <c r="AV701" s="143">
        <v>6.6000000000000003E-2</v>
      </c>
      <c r="AW701" s="143">
        <v>2E-3</v>
      </c>
      <c r="AX701" s="143">
        <v>1.4E-2</v>
      </c>
      <c r="AY701" s="143">
        <v>1E-3</v>
      </c>
      <c r="AZ701" s="143">
        <v>1.6E-2</v>
      </c>
      <c r="BA701" s="143">
        <v>2E-3</v>
      </c>
      <c r="BB701" s="143">
        <v>3.9E-2</v>
      </c>
      <c r="BC701" s="143">
        <v>2E-3</v>
      </c>
      <c r="BD701" s="143">
        <v>1.673</v>
      </c>
      <c r="BE701" s="143">
        <v>1.9E-2</v>
      </c>
      <c r="BF701" s="143" t="s">
        <v>121</v>
      </c>
      <c r="BG701" s="143">
        <v>1.2E-2</v>
      </c>
      <c r="BH701" s="143" t="s">
        <v>121</v>
      </c>
      <c r="BI701" s="143">
        <v>3.22</v>
      </c>
      <c r="BJ701" s="143" t="s">
        <v>121</v>
      </c>
      <c r="BK701" s="143">
        <v>3.0000000000000001E-3</v>
      </c>
      <c r="BL701" s="143" t="s">
        <v>121</v>
      </c>
      <c r="BM701" s="143">
        <v>2E-3</v>
      </c>
      <c r="BN701" s="143">
        <v>0.11600000000000001</v>
      </c>
      <c r="BO701" s="143">
        <v>8.0000000000000002E-3</v>
      </c>
      <c r="BP701" s="143">
        <v>61.033000000000001</v>
      </c>
      <c r="BQ701" s="143">
        <v>0.14899999999999999</v>
      </c>
      <c r="BR701" s="143">
        <v>3.0000000000000001E-3</v>
      </c>
      <c r="BS701" s="143">
        <v>1E-3</v>
      </c>
      <c r="BT701" s="143">
        <v>16.408999999999999</v>
      </c>
      <c r="BU701" s="143">
        <v>0.155</v>
      </c>
      <c r="BV701" s="143">
        <v>13.298</v>
      </c>
      <c r="BW701" s="143">
        <v>0.157</v>
      </c>
      <c r="BX701" s="143" t="s">
        <v>121</v>
      </c>
      <c r="BY701" s="143">
        <v>6.0000000000000001E-3</v>
      </c>
      <c r="BZ701" s="143">
        <v>3.6040000000000001</v>
      </c>
      <c r="CA701" s="143">
        <v>5.3999999999999999E-2</v>
      </c>
      <c r="CB701" s="143" t="s">
        <v>121</v>
      </c>
      <c r="CC701" s="143">
        <v>17.609000000000002</v>
      </c>
      <c r="CD701" s="143">
        <v>3.2000000000000001E-2</v>
      </c>
      <c r="CE701" s="143">
        <v>5.0000000000000001E-3</v>
      </c>
      <c r="CF701" s="143" t="s">
        <v>121</v>
      </c>
      <c r="CG701" s="143">
        <v>2E-3</v>
      </c>
      <c r="CH701" s="143" t="s">
        <v>121</v>
      </c>
      <c r="CI701" s="143">
        <v>2E-3</v>
      </c>
      <c r="CJ701" s="143" t="s">
        <v>121</v>
      </c>
      <c r="CK701" s="143">
        <v>0.18</v>
      </c>
      <c r="CL701" s="143" t="s">
        <v>121</v>
      </c>
      <c r="CM701" s="143">
        <v>2E-3</v>
      </c>
      <c r="CN701" s="143">
        <v>6.0000000000000001E-3</v>
      </c>
      <c r="CO701" s="143">
        <v>1E-3</v>
      </c>
      <c r="CP701" s="143">
        <v>1.52</v>
      </c>
      <c r="CQ701" s="143">
        <v>5.5E-2</v>
      </c>
      <c r="CR701" s="143" t="s">
        <v>121</v>
      </c>
      <c r="CS701" s="143">
        <v>2E-3</v>
      </c>
      <c r="CT701" s="143">
        <v>0.95</v>
      </c>
      <c r="CU701" s="143">
        <v>0.29899999999999999</v>
      </c>
      <c r="CV701" s="143">
        <v>1.7000000000000001E-2</v>
      </c>
      <c r="CW701" s="143">
        <v>1E-3</v>
      </c>
      <c r="CX701" s="143">
        <v>9.6000000000000002E-2</v>
      </c>
      <c r="CY701" s="143">
        <v>0.01</v>
      </c>
      <c r="CZ701" s="143" t="s">
        <v>121</v>
      </c>
      <c r="DA701" s="143">
        <v>2E-3</v>
      </c>
      <c r="DB701" s="143" t="s">
        <v>121</v>
      </c>
      <c r="DC701" s="143">
        <v>4.0000000000000001E-3</v>
      </c>
      <c r="DD701" s="143">
        <v>0.04</v>
      </c>
      <c r="DE701" s="143">
        <v>6.0000000000000001E-3</v>
      </c>
      <c r="DF701" s="143">
        <v>0.69399999999999995</v>
      </c>
      <c r="DG701" s="143">
        <v>7.0000000000000001E-3</v>
      </c>
      <c r="DH701" s="143">
        <v>8.0000000000000002E-3</v>
      </c>
      <c r="DI701" s="143">
        <v>1E-3</v>
      </c>
      <c r="DJ701" s="143">
        <v>0.1</v>
      </c>
      <c r="DK701" s="143">
        <v>1E-3</v>
      </c>
      <c r="DL701" s="61" t="str">
        <f t="shared" si="14"/>
        <v>UTV</v>
      </c>
    </row>
    <row r="702" spans="1:132">
      <c r="A702" s="11">
        <v>44620</v>
      </c>
      <c r="B702" s="64" t="s">
        <v>1475</v>
      </c>
      <c r="C702" s="25" t="s">
        <v>1407</v>
      </c>
      <c r="H702" s="3"/>
      <c r="I702" s="4"/>
      <c r="J702" s="4"/>
      <c r="P702" s="5"/>
      <c r="Q702" s="5"/>
      <c r="U702" s="15"/>
      <c r="Z702" s="20"/>
      <c r="AB702" s="14"/>
      <c r="AF702" s="7"/>
      <c r="AH702" s="8"/>
      <c r="AI702" s="7"/>
      <c r="AO702" s="24"/>
      <c r="AP702" s="143">
        <v>0.27100000000000002</v>
      </c>
      <c r="AQ702" s="143">
        <v>3.0000000000000001E-3</v>
      </c>
      <c r="AR702" s="143">
        <v>1.9E-2</v>
      </c>
      <c r="AS702" s="143">
        <v>3.0000000000000001E-3</v>
      </c>
      <c r="AT702" s="143">
        <v>1.2E-2</v>
      </c>
      <c r="AU702" s="143">
        <v>2E-3</v>
      </c>
      <c r="AV702" s="143">
        <v>2.9000000000000001E-2</v>
      </c>
      <c r="AW702" s="143">
        <v>2E-3</v>
      </c>
      <c r="AX702" s="143">
        <v>1.2999999999999999E-2</v>
      </c>
      <c r="AY702" s="143">
        <v>1E-3</v>
      </c>
      <c r="AZ702" s="143">
        <v>7.3999999999999996E-2</v>
      </c>
      <c r="BA702" s="143">
        <v>3.0000000000000001E-3</v>
      </c>
      <c r="BB702" s="143">
        <v>0.16500000000000001</v>
      </c>
      <c r="BC702" s="143">
        <v>3.0000000000000001E-3</v>
      </c>
      <c r="BD702" s="143">
        <v>4.0940000000000003</v>
      </c>
      <c r="BE702" s="143">
        <v>3.2000000000000001E-2</v>
      </c>
      <c r="BF702" s="143" t="s">
        <v>121</v>
      </c>
      <c r="BG702" s="143">
        <v>5.0000000000000001E-3</v>
      </c>
      <c r="BH702" s="143">
        <v>3.3620000000000001</v>
      </c>
      <c r="BI702" s="143">
        <v>0.995</v>
      </c>
      <c r="BJ702" s="143" t="s">
        <v>121</v>
      </c>
      <c r="BK702" s="143">
        <v>4.0000000000000001E-3</v>
      </c>
      <c r="BL702" s="143" t="s">
        <v>121</v>
      </c>
      <c r="BM702" s="143">
        <v>2E-3</v>
      </c>
      <c r="BN702" s="143">
        <v>9.8000000000000004E-2</v>
      </c>
      <c r="BO702" s="143">
        <v>7.0000000000000001E-3</v>
      </c>
      <c r="BP702" s="143">
        <v>66.277000000000001</v>
      </c>
      <c r="BQ702" s="143">
        <v>0.13600000000000001</v>
      </c>
      <c r="BR702" s="143">
        <v>2E-3</v>
      </c>
      <c r="BS702" s="143">
        <v>1E-3</v>
      </c>
      <c r="BT702" s="143">
        <v>12.516</v>
      </c>
      <c r="BU702" s="143">
        <v>0.13</v>
      </c>
      <c r="BV702" s="143">
        <v>2.69</v>
      </c>
      <c r="BW702" s="143">
        <v>3.6999999999999998E-2</v>
      </c>
      <c r="BX702" s="143" t="s">
        <v>121</v>
      </c>
      <c r="BY702" s="143">
        <v>1.4999999999999999E-2</v>
      </c>
      <c r="BZ702" s="143">
        <v>1.147</v>
      </c>
      <c r="CA702" s="143">
        <v>3.4000000000000002E-2</v>
      </c>
      <c r="CB702" s="143" t="s">
        <v>121</v>
      </c>
      <c r="CC702" s="143">
        <v>10.215999999999999</v>
      </c>
      <c r="CD702" s="143">
        <v>0.125</v>
      </c>
      <c r="CE702" s="143">
        <v>7.0000000000000001E-3</v>
      </c>
      <c r="CF702" s="143">
        <v>7.0000000000000001E-3</v>
      </c>
      <c r="CG702" s="143">
        <v>1E-3</v>
      </c>
      <c r="CH702" s="143">
        <v>3.0000000000000001E-3</v>
      </c>
      <c r="CI702" s="143">
        <v>1E-3</v>
      </c>
      <c r="CJ702" s="143">
        <v>0.32900000000000001</v>
      </c>
      <c r="CK702" s="143">
        <v>7.3999999999999996E-2</v>
      </c>
      <c r="CL702" s="143" t="s">
        <v>121</v>
      </c>
      <c r="CM702" s="143">
        <v>2E-3</v>
      </c>
      <c r="CN702" s="143">
        <v>7.0000000000000001E-3</v>
      </c>
      <c r="CO702" s="143">
        <v>1E-3</v>
      </c>
      <c r="CP702" s="143">
        <v>2.1869999999999998</v>
      </c>
      <c r="CQ702" s="143">
        <v>4.4999999999999998E-2</v>
      </c>
      <c r="CR702" s="143" t="s">
        <v>121</v>
      </c>
      <c r="CS702" s="143">
        <v>4.0000000000000001E-3</v>
      </c>
      <c r="CT702" s="143">
        <v>5.1959999999999997</v>
      </c>
      <c r="CU702" s="143">
        <v>0.27100000000000002</v>
      </c>
      <c r="CV702" s="143">
        <v>3.6999999999999998E-2</v>
      </c>
      <c r="CW702" s="143">
        <v>1E-3</v>
      </c>
      <c r="CX702" s="143">
        <v>0.41599999999999998</v>
      </c>
      <c r="CY702" s="143">
        <v>1.4E-2</v>
      </c>
      <c r="CZ702" s="143" t="s">
        <v>121</v>
      </c>
      <c r="DA702" s="143">
        <v>2E-3</v>
      </c>
      <c r="DB702" s="143">
        <v>2.1000000000000001E-2</v>
      </c>
      <c r="DC702" s="143">
        <v>4.0000000000000001E-3</v>
      </c>
      <c r="DD702" s="143" t="s">
        <v>121</v>
      </c>
      <c r="DE702" s="143">
        <v>0.01</v>
      </c>
      <c r="DF702" s="143">
        <v>0.85599999999999998</v>
      </c>
      <c r="DG702" s="143">
        <v>8.9999999999999993E-3</v>
      </c>
      <c r="DH702" s="143">
        <v>1.6E-2</v>
      </c>
      <c r="DI702" s="143">
        <v>1E-3</v>
      </c>
      <c r="DJ702" s="143">
        <v>1.2999999999999999E-2</v>
      </c>
      <c r="DK702" s="143">
        <v>1E-3</v>
      </c>
      <c r="DL702" s="61" t="str">
        <f t="shared" si="14"/>
        <v>ENE 2562 DK III 28.2.22</v>
      </c>
      <c r="DM702" s="171">
        <v>1.2585798284790299E-2</v>
      </c>
      <c r="DN702" s="171">
        <v>1.10889577327489E-2</v>
      </c>
      <c r="DO702" s="171">
        <v>5.3099071685215403E-2</v>
      </c>
      <c r="DP702" s="171">
        <v>3.20417558661874</v>
      </c>
      <c r="DQ702" s="171">
        <v>2.9421688281372399E-2</v>
      </c>
      <c r="DR702" s="171">
        <v>1.48958510833398E-2</v>
      </c>
      <c r="DS702" s="171">
        <v>0.34689677800251101</v>
      </c>
      <c r="DT702" s="171">
        <v>6.05287831280842E-3</v>
      </c>
      <c r="DU702" s="171">
        <v>1.12868236934822E-3</v>
      </c>
      <c r="DV702" s="171">
        <v>5.5172382329730603E-2</v>
      </c>
      <c r="DW702" s="171">
        <v>0.39260358082853197</v>
      </c>
      <c r="DX702" s="171">
        <v>0.47570664972229698</v>
      </c>
      <c r="DY702" s="171">
        <v>1021.79895741332</v>
      </c>
      <c r="DZ702" s="171">
        <v>0.766932252785821</v>
      </c>
      <c r="EA702" s="171">
        <v>0.52947407357611598</v>
      </c>
      <c r="EB702" s="171">
        <v>98.295711544773795</v>
      </c>
    </row>
    <row r="703" spans="1:132">
      <c r="A703" s="11">
        <v>44620</v>
      </c>
      <c r="B703" s="64" t="s">
        <v>208</v>
      </c>
      <c r="C703" s="25" t="s">
        <v>119</v>
      </c>
      <c r="D703" s="21">
        <v>32</v>
      </c>
      <c r="E703" s="2">
        <v>100</v>
      </c>
      <c r="F703" s="2">
        <v>68</v>
      </c>
      <c r="H703" s="3">
        <f>((F703)/(E703/100))</f>
        <v>68</v>
      </c>
      <c r="I703" s="4">
        <f>E703/F703</f>
        <v>1.4705882352941178</v>
      </c>
      <c r="J703" s="4" t="e">
        <f>100/G703</f>
        <v>#DIV/0!</v>
      </c>
      <c r="N703" s="37" t="e">
        <f>M703/(K703/100)</f>
        <v>#DIV/0!</v>
      </c>
      <c r="O703" s="37" t="e">
        <f>N703/J703</f>
        <v>#DIV/0!</v>
      </c>
      <c r="P703" s="5" t="e">
        <f>M703/(L703/100)</f>
        <v>#DIV/0!</v>
      </c>
      <c r="Q703" s="5" t="e">
        <f>P703*I703</f>
        <v>#DIV/0!</v>
      </c>
      <c r="U703" s="15" t="e">
        <f>100-(T703-R703)/S703*100</f>
        <v>#DIV/0!</v>
      </c>
      <c r="V703" s="21">
        <v>1.698</v>
      </c>
      <c r="X703" s="2">
        <v>11.23</v>
      </c>
      <c r="Y703" s="2">
        <v>10.96</v>
      </c>
      <c r="Z703" s="21">
        <v>3074</v>
      </c>
      <c r="AB703" s="14" t="e">
        <f>((AE703-AC703)*(1000/AD703))*1000</f>
        <v>#DIV/0!</v>
      </c>
      <c r="AF703" s="7" t="e">
        <f>#REF!*0.8</f>
        <v>#REF!</v>
      </c>
      <c r="AG703" s="2">
        <v>147</v>
      </c>
      <c r="AH703" s="8">
        <f>((AG703)*(H703/100))</f>
        <v>99.960000000000008</v>
      </c>
      <c r="AI703" s="7">
        <f>AG703/AH703</f>
        <v>1.4705882352941175</v>
      </c>
      <c r="AJ703" s="6">
        <v>29.03</v>
      </c>
      <c r="AK703" s="2">
        <v>1.262</v>
      </c>
      <c r="AO703" s="24" t="s">
        <v>119</v>
      </c>
      <c r="AP703" s="2">
        <v>0.104</v>
      </c>
      <c r="AQ703" s="2">
        <v>3.0000000000000001E-3</v>
      </c>
      <c r="AR703" s="2">
        <v>7.9000000000000001E-2</v>
      </c>
      <c r="AS703" s="2">
        <v>4.0000000000000001E-3</v>
      </c>
      <c r="AT703" s="2">
        <v>4.0000000000000001E-3</v>
      </c>
      <c r="AU703" s="2">
        <v>2E-3</v>
      </c>
      <c r="AV703" s="2">
        <v>1.2E-2</v>
      </c>
      <c r="AW703" s="2">
        <v>2E-3</v>
      </c>
      <c r="AX703" s="2" t="s">
        <v>121</v>
      </c>
      <c r="AY703" s="2">
        <v>2E-3</v>
      </c>
      <c r="AZ703" s="2">
        <v>3.3000000000000002E-2</v>
      </c>
      <c r="BA703" s="2">
        <v>3.0000000000000001E-3</v>
      </c>
      <c r="BB703" s="2">
        <v>0.151</v>
      </c>
      <c r="BC703" s="2">
        <v>4.0000000000000001E-3</v>
      </c>
      <c r="BD703" s="2">
        <v>4.5570000000000004</v>
      </c>
      <c r="BE703" s="2">
        <v>0.05</v>
      </c>
      <c r="BF703" s="2" t="s">
        <v>121</v>
      </c>
      <c r="BG703" s="2">
        <v>4.0000000000000001E-3</v>
      </c>
      <c r="BH703" s="2">
        <v>4.2670000000000003</v>
      </c>
      <c r="BI703" s="2">
        <v>1.3640000000000001</v>
      </c>
      <c r="BJ703" s="2" t="s">
        <v>121</v>
      </c>
      <c r="BK703" s="2">
        <v>3.0000000000000001E-3</v>
      </c>
      <c r="BL703" s="2">
        <v>5.0000000000000001E-3</v>
      </c>
      <c r="BM703" s="2">
        <v>1E-3</v>
      </c>
      <c r="BN703" s="2">
        <v>5.5049999999999999</v>
      </c>
      <c r="BO703" s="2">
        <v>0.109</v>
      </c>
      <c r="BP703" s="2">
        <v>57.18</v>
      </c>
      <c r="BQ703" s="2">
        <v>0.22</v>
      </c>
      <c r="BR703" s="2">
        <v>2E-3</v>
      </c>
      <c r="BS703" s="2">
        <v>1E-3</v>
      </c>
      <c r="BT703" s="2">
        <v>14.507999999999999</v>
      </c>
      <c r="BU703" s="2">
        <v>0.15</v>
      </c>
      <c r="BV703" s="2">
        <v>0.79800000000000004</v>
      </c>
      <c r="BW703" s="2">
        <v>2.3E-2</v>
      </c>
      <c r="BX703" s="2" t="s">
        <v>121</v>
      </c>
      <c r="BY703" s="2">
        <v>1.7000000000000001E-2</v>
      </c>
      <c r="BZ703" s="2">
        <v>0.41199999999999998</v>
      </c>
      <c r="CA703" s="2">
        <v>2.5999999999999999E-2</v>
      </c>
      <c r="CB703" s="2" t="s">
        <v>121</v>
      </c>
      <c r="CC703" s="2">
        <v>14.53</v>
      </c>
      <c r="CD703" s="2">
        <v>0.17799999999999999</v>
      </c>
      <c r="CE703" s="2">
        <v>8.9999999999999993E-3</v>
      </c>
      <c r="CF703" s="2" t="s">
        <v>121</v>
      </c>
      <c r="CG703" s="2">
        <v>2E-3</v>
      </c>
      <c r="CH703" s="2">
        <v>3.0000000000000001E-3</v>
      </c>
      <c r="CI703" s="2">
        <v>1E-3</v>
      </c>
      <c r="CJ703" s="2">
        <v>0.624</v>
      </c>
      <c r="CK703" s="2">
        <v>8.6999999999999994E-2</v>
      </c>
      <c r="CL703" s="2" t="s">
        <v>121</v>
      </c>
      <c r="CM703" s="2">
        <v>2E-3</v>
      </c>
      <c r="CN703" s="2" t="s">
        <v>121</v>
      </c>
      <c r="CO703" s="2">
        <v>2E-3</v>
      </c>
      <c r="CP703" s="2">
        <v>2.1240000000000001</v>
      </c>
      <c r="CQ703" s="2">
        <v>4.9000000000000002E-2</v>
      </c>
      <c r="CR703" s="2" t="s">
        <v>121</v>
      </c>
      <c r="CS703" s="2">
        <v>2E-3</v>
      </c>
      <c r="CT703" s="2">
        <v>6.4720000000000004</v>
      </c>
      <c r="CU703" s="2">
        <v>0.32100000000000001</v>
      </c>
      <c r="CV703" s="2">
        <v>7.4999999999999997E-2</v>
      </c>
      <c r="CW703" s="2">
        <v>1E-3</v>
      </c>
      <c r="CX703" s="2">
        <v>2.214</v>
      </c>
      <c r="CY703" s="2">
        <v>3.4000000000000002E-2</v>
      </c>
      <c r="CZ703" s="2" t="s">
        <v>121</v>
      </c>
      <c r="DA703" s="2">
        <v>2E-3</v>
      </c>
      <c r="DB703" s="2">
        <v>2.8000000000000001E-2</v>
      </c>
      <c r="DC703" s="2">
        <v>1.0999999999999999E-2</v>
      </c>
      <c r="DD703" s="2" t="s">
        <v>121</v>
      </c>
      <c r="DE703" s="2">
        <v>1.0999999999999999E-2</v>
      </c>
      <c r="DF703" s="2">
        <v>0.63700000000000001</v>
      </c>
      <c r="DG703" s="2">
        <v>0.01</v>
      </c>
      <c r="DH703" s="2">
        <v>0.02</v>
      </c>
      <c r="DI703" s="2">
        <v>1E-3</v>
      </c>
      <c r="DJ703" s="2">
        <v>3.0000000000000001E-3</v>
      </c>
      <c r="DK703" s="2">
        <v>1E-3</v>
      </c>
      <c r="DL703" s="61" t="str">
        <f t="shared" si="14"/>
        <v>2624 28.02.2022</v>
      </c>
      <c r="DM703" s="171">
        <v>3.01300309356934E-3</v>
      </c>
      <c r="DN703" s="171">
        <v>9.5554243239782597E-4</v>
      </c>
      <c r="DO703" s="171">
        <v>-5.2772600369976202E-4</v>
      </c>
      <c r="DP703" s="171">
        <v>0.171156276790975</v>
      </c>
      <c r="DQ703" s="171">
        <v>2.7714567371926502E-4</v>
      </c>
      <c r="DR703" s="171">
        <v>-1.7273732041990598E-2</v>
      </c>
      <c r="DS703" s="171">
        <v>8.0917203933039999E-2</v>
      </c>
      <c r="DT703" s="171">
        <v>-6.30290669055583E-3</v>
      </c>
      <c r="DU703" s="171">
        <v>-1.1954404241748401E-3</v>
      </c>
      <c r="DV703" s="171">
        <v>6.6759019128792398E-3</v>
      </c>
      <c r="DW703" s="171">
        <v>0.111686271691271</v>
      </c>
      <c r="DX703" s="171">
        <v>-2.8713071514114001E-2</v>
      </c>
      <c r="DY703" s="171">
        <v>639.48987653506094</v>
      </c>
      <c r="DZ703" s="171">
        <v>4.5114386934434099E-2</v>
      </c>
      <c r="EA703" s="171">
        <v>-4.6401089240037198E-2</v>
      </c>
      <c r="EB703" s="171">
        <v>96.944906630138206</v>
      </c>
    </row>
    <row r="704" spans="1:132">
      <c r="A704" s="11">
        <v>44620</v>
      </c>
      <c r="B704" s="64"/>
      <c r="C704" s="25" t="s">
        <v>124</v>
      </c>
      <c r="D704" s="21">
        <v>24</v>
      </c>
      <c r="E704" s="2">
        <v>100</v>
      </c>
      <c r="F704" s="2">
        <v>76</v>
      </c>
      <c r="H704" s="3">
        <f>((F704)/(E704/100))</f>
        <v>76</v>
      </c>
      <c r="I704" s="4">
        <f>E704/F704</f>
        <v>1.3157894736842106</v>
      </c>
      <c r="J704" s="4" t="e">
        <f>100/G704</f>
        <v>#DIV/0!</v>
      </c>
      <c r="N704" s="37" t="e">
        <f>M704/(K704/100)</f>
        <v>#DIV/0!</v>
      </c>
      <c r="O704" s="37" t="e">
        <f>N704/J704</f>
        <v>#DIV/0!</v>
      </c>
      <c r="P704" s="5" t="e">
        <f>M704/(L704/100)</f>
        <v>#DIV/0!</v>
      </c>
      <c r="Q704" s="5" t="e">
        <f>P704*I704</f>
        <v>#DIV/0!</v>
      </c>
      <c r="U704" s="15" t="e">
        <f>100-(T704-R704)/S704*100</f>
        <v>#DIV/0!</v>
      </c>
      <c r="V704" s="21">
        <v>0.875</v>
      </c>
      <c r="X704" s="2">
        <v>11.54</v>
      </c>
      <c r="Y704" s="2">
        <v>5.16</v>
      </c>
      <c r="Z704" s="21">
        <v>978</v>
      </c>
      <c r="AB704" s="14" t="e">
        <f>((AE704-AC704)*(1000/AD704))*1000</f>
        <v>#DIV/0!</v>
      </c>
      <c r="AF704" s="7" t="e">
        <f>#REF!*0.8</f>
        <v>#REF!</v>
      </c>
      <c r="AG704" s="2">
        <v>132</v>
      </c>
      <c r="AH704" s="8">
        <f>((AG704)*(H704/100))</f>
        <v>100.32000000000001</v>
      </c>
      <c r="AI704" s="7">
        <f>AG704/AH704</f>
        <v>1.3157894736842104</v>
      </c>
      <c r="AJ704" s="6">
        <v>20.239999999999998</v>
      </c>
      <c r="AK704" s="2">
        <v>0.315</v>
      </c>
      <c r="AO704" s="24" t="s">
        <v>124</v>
      </c>
      <c r="DL704" s="61" t="str">
        <f t="shared" si="14"/>
        <v>2600 28.02.2022</v>
      </c>
      <c r="DM704" s="171">
        <v>-2.3853889544588201E-2</v>
      </c>
      <c r="DN704" s="171">
        <v>9.7176961898462408E-3</v>
      </c>
      <c r="DO704" s="171">
        <v>-1.7862669837586199E-2</v>
      </c>
      <c r="DP704" s="171">
        <v>0.56823220752414305</v>
      </c>
      <c r="DQ704" s="171">
        <v>1.00819540024385E-2</v>
      </c>
      <c r="DR704" s="171">
        <v>7.8344197196643893E-3</v>
      </c>
      <c r="DS704" s="171">
        <v>5.3751625900561803E-2</v>
      </c>
      <c r="DT704" s="171">
        <v>-5.2624816165641403E-3</v>
      </c>
      <c r="DU704" s="171">
        <v>-4.7893810915393599E-4</v>
      </c>
      <c r="DV704" s="171">
        <v>4.9142333118434604E-3</v>
      </c>
      <c r="DW704" s="171">
        <v>0.200182623513805</v>
      </c>
      <c r="DX704" s="171">
        <v>0.18053363314120599</v>
      </c>
      <c r="DY704" s="171">
        <v>597.10882662717097</v>
      </c>
      <c r="DZ704" s="171">
        <v>0.67360814610999797</v>
      </c>
      <c r="EA704" s="171">
        <v>0.52188136991590395</v>
      </c>
      <c r="EB704" s="171">
        <v>98.579638999622901</v>
      </c>
    </row>
    <row r="705" spans="1:151">
      <c r="A705" s="11">
        <v>44620</v>
      </c>
      <c r="B705" s="64" t="s">
        <v>1425</v>
      </c>
      <c r="C705" s="25" t="s">
        <v>117</v>
      </c>
      <c r="H705" s="3" t="e">
        <f>((F705)/(E705/100))</f>
        <v>#DIV/0!</v>
      </c>
      <c r="I705" s="4" t="e">
        <f>E705/F705</f>
        <v>#DIV/0!</v>
      </c>
      <c r="J705" s="4" t="e">
        <f>100/G705</f>
        <v>#DIV/0!</v>
      </c>
      <c r="N705" s="37" t="e">
        <f>M705/(K705/100)</f>
        <v>#DIV/0!</v>
      </c>
      <c r="O705" s="37" t="e">
        <f>N705/J705</f>
        <v>#DIV/0!</v>
      </c>
      <c r="P705" s="5" t="e">
        <f>M705/(L705/100)</f>
        <v>#DIV/0!</v>
      </c>
      <c r="Q705" s="5" t="e">
        <f>P705*I705</f>
        <v>#DIV/0!</v>
      </c>
      <c r="U705" s="15" t="e">
        <f>100-(T705-R705)/S705*100</f>
        <v>#DIV/0!</v>
      </c>
      <c r="X705" s="2">
        <v>12.34</v>
      </c>
      <c r="AB705" s="14" t="e">
        <f>((AE705-AC705)*(1000/AD705))*1000</f>
        <v>#DIV/0!</v>
      </c>
      <c r="AF705" s="7" t="e">
        <f>#REF!*0.8</f>
        <v>#REF!</v>
      </c>
      <c r="AH705" s="8" t="e">
        <f>((AG705)*(H705/100))</f>
        <v>#DIV/0!</v>
      </c>
      <c r="AI705" s="7" t="e">
        <f>AG705/AH705</f>
        <v>#DIV/0!</v>
      </c>
      <c r="AO705" s="24" t="s">
        <v>117</v>
      </c>
      <c r="AP705" s="144">
        <v>0.34</v>
      </c>
      <c r="AQ705" s="144">
        <v>4.0000000000000001E-3</v>
      </c>
      <c r="AR705" s="144" t="s">
        <v>121</v>
      </c>
      <c r="AS705" s="144">
        <v>4.0000000000000001E-3</v>
      </c>
      <c r="AT705" s="144">
        <v>0.08</v>
      </c>
      <c r="AU705" s="144">
        <v>3.0000000000000001E-3</v>
      </c>
      <c r="AV705" s="144">
        <v>0.08</v>
      </c>
      <c r="AW705" s="144">
        <v>3.0000000000000001E-3</v>
      </c>
      <c r="AX705" s="144">
        <v>2.3E-2</v>
      </c>
      <c r="AY705" s="144">
        <v>1E-3</v>
      </c>
      <c r="AZ705" s="144">
        <v>1.4999999999999999E-2</v>
      </c>
      <c r="BA705" s="144">
        <v>2E-3</v>
      </c>
      <c r="BB705" s="144">
        <v>0.121</v>
      </c>
      <c r="BC705" s="144">
        <v>3.0000000000000001E-3</v>
      </c>
      <c r="BD705" s="144">
        <v>0.48199999999999998</v>
      </c>
      <c r="BE705" s="144">
        <v>0.01</v>
      </c>
      <c r="BF705" s="144" t="s">
        <v>121</v>
      </c>
      <c r="BG705" s="144">
        <v>4.0000000000000001E-3</v>
      </c>
      <c r="BH705" s="144" t="s">
        <v>121</v>
      </c>
      <c r="BI705" s="144">
        <v>2.5779999999999998</v>
      </c>
      <c r="BJ705" s="144">
        <v>1.9E-2</v>
      </c>
      <c r="BK705" s="144">
        <v>3.0000000000000001E-3</v>
      </c>
      <c r="BL705" s="144" t="s">
        <v>121</v>
      </c>
      <c r="BM705" s="144">
        <v>2E-3</v>
      </c>
      <c r="BN705" s="144">
        <v>1.7000000000000001E-2</v>
      </c>
      <c r="BO705" s="144">
        <v>8.0000000000000002E-3</v>
      </c>
      <c r="BP705" s="144">
        <v>64.605999999999995</v>
      </c>
      <c r="BQ705" s="144">
        <v>0.152</v>
      </c>
      <c r="BR705" s="144">
        <v>6.0000000000000001E-3</v>
      </c>
      <c r="BS705" s="144">
        <v>1E-3</v>
      </c>
      <c r="BT705" s="144">
        <v>1.9239999999999999</v>
      </c>
      <c r="BU705" s="144">
        <v>5.8000000000000003E-2</v>
      </c>
      <c r="BV705" s="144">
        <v>22.303000000000001</v>
      </c>
      <c r="BW705" s="144">
        <v>0.22700000000000001</v>
      </c>
      <c r="BX705" s="144" t="s">
        <v>121</v>
      </c>
      <c r="BY705" s="144">
        <v>4.0000000000000001E-3</v>
      </c>
      <c r="BZ705" s="144">
        <v>3.2170000000000001</v>
      </c>
      <c r="CA705" s="144">
        <v>5.0999999999999997E-2</v>
      </c>
      <c r="CB705" s="144" t="s">
        <v>121</v>
      </c>
      <c r="CC705" s="144">
        <v>20.094999999999999</v>
      </c>
      <c r="CD705" s="144">
        <v>8.0000000000000002E-3</v>
      </c>
      <c r="CE705" s="144">
        <v>4.0000000000000001E-3</v>
      </c>
      <c r="CF705" s="144" t="s">
        <v>121</v>
      </c>
      <c r="CG705" s="144">
        <v>2E-3</v>
      </c>
      <c r="CH705" s="144" t="s">
        <v>121</v>
      </c>
      <c r="CI705" s="144">
        <v>2E-3</v>
      </c>
      <c r="CJ705" s="144">
        <v>0.42</v>
      </c>
      <c r="CK705" s="144">
        <v>0.156</v>
      </c>
      <c r="CL705" s="144" t="s">
        <v>121</v>
      </c>
      <c r="CM705" s="144">
        <v>2E-3</v>
      </c>
      <c r="CN705" s="144">
        <v>1.0999999999999999E-2</v>
      </c>
      <c r="CO705" s="144">
        <v>1E-3</v>
      </c>
      <c r="CP705" s="144">
        <v>2.9540000000000002</v>
      </c>
      <c r="CQ705" s="144">
        <v>8.2000000000000003E-2</v>
      </c>
      <c r="CR705" s="144" t="s">
        <v>121</v>
      </c>
      <c r="CS705" s="144">
        <v>2E-3</v>
      </c>
      <c r="CT705" s="144">
        <v>1.327</v>
      </c>
      <c r="CU705" s="144">
        <v>0.38400000000000001</v>
      </c>
      <c r="CV705" s="144">
        <v>6.0000000000000001E-3</v>
      </c>
      <c r="CW705" s="144">
        <v>1E-3</v>
      </c>
      <c r="CX705" s="144">
        <v>7.5999999999999998E-2</v>
      </c>
      <c r="CY705" s="144">
        <v>6.0000000000000001E-3</v>
      </c>
      <c r="CZ705" s="144" t="s">
        <v>121</v>
      </c>
      <c r="DA705" s="144">
        <v>3.0000000000000001E-3</v>
      </c>
      <c r="DB705" s="144" t="s">
        <v>121</v>
      </c>
      <c r="DC705" s="144">
        <v>4.0000000000000001E-3</v>
      </c>
      <c r="DD705" s="144">
        <v>6.2E-2</v>
      </c>
      <c r="DE705" s="144">
        <v>0.01</v>
      </c>
      <c r="DF705" s="144">
        <v>1.7050000000000001</v>
      </c>
      <c r="DG705" s="144">
        <v>1.4999999999999999E-2</v>
      </c>
      <c r="DH705" s="144">
        <v>2E-3</v>
      </c>
      <c r="DI705" s="144">
        <v>1E-3</v>
      </c>
      <c r="DJ705" s="144">
        <v>0.19</v>
      </c>
      <c r="DK705" s="144">
        <v>2E-3</v>
      </c>
      <c r="DL705" s="61" t="str">
        <f t="shared" si="14"/>
        <v>sita</v>
      </c>
    </row>
    <row r="706" spans="1:151">
      <c r="A706" s="11">
        <v>44620</v>
      </c>
      <c r="B706" s="64">
        <v>2562</v>
      </c>
      <c r="C706" s="25" t="s">
        <v>119</v>
      </c>
      <c r="D706" s="21">
        <v>33</v>
      </c>
      <c r="E706" s="2">
        <v>100</v>
      </c>
      <c r="F706" s="2">
        <v>67</v>
      </c>
      <c r="H706" s="3">
        <f>((F706)/(E706/100))</f>
        <v>67</v>
      </c>
      <c r="I706" s="4">
        <f>E706/F706</f>
        <v>1.4925373134328359</v>
      </c>
      <c r="J706" s="4" t="e">
        <f>100/G706</f>
        <v>#DIV/0!</v>
      </c>
      <c r="N706" s="37" t="e">
        <f>M706/(K706/100)</f>
        <v>#DIV/0!</v>
      </c>
      <c r="O706" s="37" t="e">
        <f>N706/J706</f>
        <v>#DIV/0!</v>
      </c>
      <c r="P706" s="5" t="e">
        <f>M706/(L706/100)</f>
        <v>#DIV/0!</v>
      </c>
      <c r="Q706" s="5" t="e">
        <f>P706*I706</f>
        <v>#DIV/0!</v>
      </c>
      <c r="U706" s="15" t="e">
        <f>100-(T706-R706)/S706*100</f>
        <v>#DIV/0!</v>
      </c>
      <c r="V706" s="21">
        <v>2.4470000000000001</v>
      </c>
      <c r="X706" s="2">
        <v>11.62</v>
      </c>
      <c r="Y706" s="2">
        <v>12.21</v>
      </c>
      <c r="Z706" s="21">
        <v>3511</v>
      </c>
      <c r="AB706" s="14" t="e">
        <f>((AE706-AC706)*(1000/AD706))*1000</f>
        <v>#DIV/0!</v>
      </c>
      <c r="AF706" s="7" t="e">
        <f>#REF!*0.8</f>
        <v>#REF!</v>
      </c>
      <c r="AG706" s="2">
        <v>149</v>
      </c>
      <c r="AH706" s="8">
        <f>((AG706)*(H706/100))</f>
        <v>99.830000000000013</v>
      </c>
      <c r="AI706" s="7">
        <f>AG706/AH706</f>
        <v>1.4925373134328357</v>
      </c>
      <c r="AJ706" s="6">
        <v>50.78</v>
      </c>
      <c r="AK706" s="2">
        <v>3.2040000000000002</v>
      </c>
      <c r="AO706" s="20" t="s">
        <v>1426</v>
      </c>
      <c r="AP706" s="146">
        <v>0.19500000000000001</v>
      </c>
      <c r="AQ706" s="146">
        <v>3.0000000000000001E-3</v>
      </c>
      <c r="AR706" s="146">
        <v>3.6999999999999998E-2</v>
      </c>
      <c r="AS706" s="146">
        <v>3.0000000000000001E-3</v>
      </c>
      <c r="AT706" s="146">
        <v>8.0000000000000002E-3</v>
      </c>
      <c r="AU706" s="146">
        <v>2E-3</v>
      </c>
      <c r="AV706" s="146">
        <v>3.6999999999999998E-2</v>
      </c>
      <c r="AW706" s="146">
        <v>2E-3</v>
      </c>
      <c r="AX706" s="146" t="s">
        <v>121</v>
      </c>
      <c r="AY706" s="146">
        <v>2E-3</v>
      </c>
      <c r="AZ706" s="146">
        <v>6.0999999999999999E-2</v>
      </c>
      <c r="BA706" s="146">
        <v>3.0000000000000001E-3</v>
      </c>
      <c r="BB706" s="146">
        <v>0.127</v>
      </c>
      <c r="BC706" s="146">
        <v>3.0000000000000001E-3</v>
      </c>
      <c r="BD706" s="146">
        <v>4.266</v>
      </c>
      <c r="BE706" s="146">
        <v>3.9E-2</v>
      </c>
      <c r="BF706" s="146" t="s">
        <v>121</v>
      </c>
      <c r="BG706" s="146">
        <v>3.0000000000000001E-3</v>
      </c>
      <c r="BH706" s="146">
        <v>4.391</v>
      </c>
      <c r="BI706" s="146">
        <v>1.127</v>
      </c>
      <c r="BJ706" s="146" t="s">
        <v>121</v>
      </c>
      <c r="BK706" s="146">
        <v>4.0000000000000001E-3</v>
      </c>
      <c r="BL706" s="146" t="s">
        <v>121</v>
      </c>
      <c r="BM706" s="146">
        <v>2E-3</v>
      </c>
      <c r="BN706" s="146">
        <v>3.081</v>
      </c>
      <c r="BO706" s="146">
        <v>4.5999999999999999E-2</v>
      </c>
      <c r="BP706" s="146">
        <v>61.465000000000003</v>
      </c>
      <c r="BQ706" s="146">
        <v>0.18099999999999999</v>
      </c>
      <c r="BR706" s="146" t="s">
        <v>121</v>
      </c>
      <c r="BS706" s="146">
        <v>2E-3</v>
      </c>
      <c r="BT706" s="146">
        <v>12.808999999999999</v>
      </c>
      <c r="BU706" s="146">
        <v>0.13200000000000001</v>
      </c>
      <c r="BV706" s="146">
        <v>0.79900000000000004</v>
      </c>
      <c r="BW706" s="146">
        <v>2.1999999999999999E-2</v>
      </c>
      <c r="BX706" s="146">
        <v>1.4999999999999999E-2</v>
      </c>
      <c r="BY706" s="146">
        <v>8.0000000000000002E-3</v>
      </c>
      <c r="BZ706" s="146">
        <v>0.49099999999999999</v>
      </c>
      <c r="CA706" s="146">
        <v>2.5999999999999999E-2</v>
      </c>
      <c r="CB706" s="146" t="s">
        <v>121</v>
      </c>
      <c r="CC706" s="146">
        <v>9.34</v>
      </c>
      <c r="CD706" s="146">
        <v>0.14699999999999999</v>
      </c>
      <c r="CE706" s="146">
        <v>8.0000000000000002E-3</v>
      </c>
      <c r="CF706" s="146">
        <v>2E-3</v>
      </c>
      <c r="CG706" s="146">
        <v>1E-3</v>
      </c>
      <c r="CH706" s="146">
        <v>2E-3</v>
      </c>
      <c r="CI706" s="146">
        <v>1E-3</v>
      </c>
      <c r="CJ706" s="146">
        <v>1.399</v>
      </c>
      <c r="CK706" s="146">
        <v>0.1</v>
      </c>
      <c r="CL706" s="146" t="s">
        <v>121</v>
      </c>
      <c r="CM706" s="146">
        <v>2E-3</v>
      </c>
      <c r="CN706" s="146">
        <v>2E-3</v>
      </c>
      <c r="CO706" s="146">
        <v>1E-3</v>
      </c>
      <c r="CP706" s="146">
        <v>2.6680000000000001</v>
      </c>
      <c r="CQ706" s="146">
        <v>5.1999999999999998E-2</v>
      </c>
      <c r="CR706" s="146" t="s">
        <v>121</v>
      </c>
      <c r="CS706" s="146">
        <v>2E-3</v>
      </c>
      <c r="CT706" s="146">
        <v>5.7969999999999997</v>
      </c>
      <c r="CU706" s="146">
        <v>0.29799999999999999</v>
      </c>
      <c r="CV706" s="146">
        <v>0.05</v>
      </c>
      <c r="CW706" s="146">
        <v>1E-3</v>
      </c>
      <c r="CX706" s="146">
        <v>1.381</v>
      </c>
      <c r="CY706" s="146">
        <v>2.4E-2</v>
      </c>
      <c r="CZ706" s="146" t="s">
        <v>121</v>
      </c>
      <c r="DA706" s="146">
        <v>2E-3</v>
      </c>
      <c r="DB706" s="146">
        <v>1.9E-2</v>
      </c>
      <c r="DC706" s="146">
        <v>8.0000000000000002E-3</v>
      </c>
      <c r="DD706" s="146" t="s">
        <v>121</v>
      </c>
      <c r="DE706" s="146">
        <v>1.0999999999999999E-2</v>
      </c>
      <c r="DF706" s="146">
        <v>0.70499999999999996</v>
      </c>
      <c r="DG706" s="146">
        <v>8.9999999999999993E-3</v>
      </c>
      <c r="DH706" s="146">
        <v>3.6999999999999998E-2</v>
      </c>
      <c r="DI706" s="146">
        <v>1E-3</v>
      </c>
      <c r="DJ706" s="146">
        <v>4.0000000000000001E-3</v>
      </c>
      <c r="DK706" s="146">
        <v>1E-3</v>
      </c>
      <c r="DL706" s="61" t="str">
        <f t="shared" si="14"/>
        <v>DK II +LU</v>
      </c>
      <c r="DM706" s="171">
        <v>4.4874815741606398E-3</v>
      </c>
      <c r="DN706" s="171">
        <v>7.5415723219776397E-3</v>
      </c>
      <c r="DO706" s="171">
        <v>3.3248252188759E-3</v>
      </c>
      <c r="DP706" s="171">
        <v>0.30055854899868301</v>
      </c>
      <c r="DQ706" s="171">
        <v>1.93333553867382E-3</v>
      </c>
      <c r="DR706" s="171">
        <v>-1.54660550596083E-2</v>
      </c>
      <c r="DS706" s="171">
        <v>1.3163129737980599E-2</v>
      </c>
      <c r="DT706" s="171">
        <v>-6.6846462057850997E-3</v>
      </c>
      <c r="DU706" s="171">
        <v>-1.0482409078285801E-3</v>
      </c>
      <c r="DV706" s="171">
        <v>3.2431792156863998E-3</v>
      </c>
      <c r="DW706" s="171">
        <v>0.117485560894506</v>
      </c>
      <c r="DX706" s="171">
        <v>-1.14892356895016E-2</v>
      </c>
      <c r="DY706" s="171">
        <v>495.02518660407998</v>
      </c>
      <c r="DZ706" s="171">
        <v>2.11389586842043E-2</v>
      </c>
      <c r="EA706" s="171">
        <v>0.34497907429073399</v>
      </c>
      <c r="EB706" s="171">
        <v>97.290358647742494</v>
      </c>
    </row>
    <row r="707" spans="1:151">
      <c r="A707" s="11">
        <v>44620</v>
      </c>
      <c r="B707" s="64">
        <v>2624</v>
      </c>
      <c r="C707" s="25" t="s">
        <v>124</v>
      </c>
      <c r="D707" s="21">
        <v>25</v>
      </c>
      <c r="E707" s="2">
        <v>100</v>
      </c>
      <c r="F707" s="2">
        <v>75</v>
      </c>
      <c r="H707" s="3">
        <f>((F707)/(E707/100))</f>
        <v>75</v>
      </c>
      <c r="I707" s="4">
        <f>E707/F707</f>
        <v>1.3333333333333333</v>
      </c>
      <c r="J707" s="4" t="e">
        <f>100/G707</f>
        <v>#DIV/0!</v>
      </c>
      <c r="N707" s="37" t="e">
        <f>M707/(K707/100)</f>
        <v>#DIV/0!</v>
      </c>
      <c r="O707" s="37" t="e">
        <f>N707/J707</f>
        <v>#DIV/0!</v>
      </c>
      <c r="P707" s="5" t="e">
        <f>M707/(L707/100)</f>
        <v>#DIV/0!</v>
      </c>
      <c r="Q707" s="5" t="e">
        <f>P707*I707</f>
        <v>#DIV/0!</v>
      </c>
      <c r="U707" s="15" t="e">
        <f>100-(T707-R707)/S707*100</f>
        <v>#DIV/0!</v>
      </c>
      <c r="V707" s="21">
        <v>1.1779999999999999</v>
      </c>
      <c r="X707" s="2">
        <v>12.52</v>
      </c>
      <c r="Y707" s="2">
        <v>8.23</v>
      </c>
      <c r="Z707" s="21">
        <v>1059</v>
      </c>
      <c r="AB707" s="14" t="e">
        <f>((AE707-AC707)*(1000/AD707))*1000</f>
        <v>#DIV/0!</v>
      </c>
      <c r="AF707" s="7" t="e">
        <f>#REF!*0.8</f>
        <v>#REF!</v>
      </c>
      <c r="AG707" s="2">
        <v>133</v>
      </c>
      <c r="AH707" s="8">
        <f>((AG707)*(H707/100))</f>
        <v>99.75</v>
      </c>
      <c r="AI707" s="7">
        <f>AG707/AH707</f>
        <v>1.3333333333333333</v>
      </c>
      <c r="AJ707" s="6">
        <v>16.57</v>
      </c>
      <c r="AK707" s="2">
        <v>0.17100000000000001</v>
      </c>
      <c r="AO707" s="20" t="s">
        <v>1427</v>
      </c>
      <c r="DL707" s="61" t="str">
        <f t="shared" si="14"/>
        <v>VNE 1855 01.03.2022</v>
      </c>
    </row>
    <row r="708" spans="1:151">
      <c r="A708" s="11">
        <v>44620</v>
      </c>
      <c r="B708" s="64">
        <v>2600</v>
      </c>
      <c r="C708" s="25" t="s">
        <v>125</v>
      </c>
      <c r="D708" s="21">
        <v>37</v>
      </c>
      <c r="E708" s="2">
        <v>100</v>
      </c>
      <c r="F708" s="2">
        <v>63</v>
      </c>
      <c r="H708" s="3">
        <f>((F708)/(E708/100))</f>
        <v>63</v>
      </c>
      <c r="I708" s="4">
        <f>E708/F708</f>
        <v>1.5873015873015872</v>
      </c>
      <c r="J708" s="4" t="e">
        <f>100/G708</f>
        <v>#DIV/0!</v>
      </c>
      <c r="N708" s="37" t="e">
        <f>M708/(K708/100)</f>
        <v>#DIV/0!</v>
      </c>
      <c r="O708" s="37" t="e">
        <f>N708/J708</f>
        <v>#DIV/0!</v>
      </c>
      <c r="P708" s="5" t="e">
        <f>M708/(L708/100)</f>
        <v>#DIV/0!</v>
      </c>
      <c r="Q708" s="5" t="e">
        <f>P708*I708</f>
        <v>#DIV/0!</v>
      </c>
      <c r="U708" s="15" t="e">
        <f>100-(T708-R708)/S708*100</f>
        <v>#DIV/0!</v>
      </c>
      <c r="V708" s="21">
        <v>0.26100000000000001</v>
      </c>
      <c r="X708" s="2">
        <v>11.07</v>
      </c>
      <c r="Y708" s="2">
        <v>7.69</v>
      </c>
      <c r="Z708" s="21">
        <v>2068</v>
      </c>
      <c r="AB708" s="14" t="e">
        <f>((AE708-AC708)*(1000/AD708))*1000</f>
        <v>#DIV/0!</v>
      </c>
      <c r="AF708" s="7" t="e">
        <f>#REF!*0.8</f>
        <v>#REF!</v>
      </c>
      <c r="AG708" s="2">
        <v>159</v>
      </c>
      <c r="AH708" s="8">
        <f>((AG708)*(H708/100))</f>
        <v>100.17</v>
      </c>
      <c r="AI708" s="7">
        <f>AG708/AH708</f>
        <v>1.5873015873015872</v>
      </c>
      <c r="AJ708" s="6">
        <v>74.92</v>
      </c>
      <c r="AK708" s="2">
        <v>0.56799999999999995</v>
      </c>
      <c r="AO708" s="20" t="s">
        <v>1428</v>
      </c>
      <c r="AP708" s="146" t="s">
        <v>121</v>
      </c>
      <c r="AQ708" s="146">
        <v>2E-3</v>
      </c>
      <c r="AR708" s="146">
        <v>0.02</v>
      </c>
      <c r="AS708" s="146">
        <v>4.0000000000000001E-3</v>
      </c>
      <c r="AT708" s="146" t="s">
        <v>121</v>
      </c>
      <c r="AU708" s="146">
        <v>3.0000000000000001E-3</v>
      </c>
      <c r="AV708" s="146" t="s">
        <v>121</v>
      </c>
      <c r="AW708" s="146">
        <v>3.0000000000000001E-3</v>
      </c>
      <c r="AX708" s="146" t="s">
        <v>121</v>
      </c>
      <c r="AY708" s="146">
        <v>2E-3</v>
      </c>
      <c r="AZ708" s="146">
        <v>8.2000000000000003E-2</v>
      </c>
      <c r="BA708" s="146">
        <v>1.2999999999999999E-2</v>
      </c>
      <c r="BB708" s="146">
        <v>2.1999999999999999E-2</v>
      </c>
      <c r="BC708" s="146">
        <v>3.0000000000000001E-3</v>
      </c>
      <c r="BD708" s="146">
        <v>7.3620000000000001</v>
      </c>
      <c r="BE708" s="146">
        <v>1.093</v>
      </c>
      <c r="BF708" s="146" t="s">
        <v>121</v>
      </c>
      <c r="BG708" s="146">
        <v>7.0000000000000001E-3</v>
      </c>
      <c r="BH708" s="146" t="s">
        <v>121</v>
      </c>
      <c r="BI708" s="146">
        <v>1.3640000000000001</v>
      </c>
      <c r="BJ708" s="146" t="s">
        <v>121</v>
      </c>
      <c r="BK708" s="146">
        <v>2E-3</v>
      </c>
      <c r="BL708" s="146" t="s">
        <v>121</v>
      </c>
      <c r="BM708" s="146">
        <v>2E-3</v>
      </c>
      <c r="BN708" s="146">
        <v>2.1999999999999999E-2</v>
      </c>
      <c r="BO708" s="146">
        <v>8.0000000000000002E-3</v>
      </c>
      <c r="BP708" s="146">
        <v>71.498000000000005</v>
      </c>
      <c r="BQ708" s="146">
        <v>0.124</v>
      </c>
      <c r="BR708" s="146" t="s">
        <v>121</v>
      </c>
      <c r="BS708" s="146">
        <v>2E-3</v>
      </c>
      <c r="BT708" s="146">
        <v>11.202999999999999</v>
      </c>
      <c r="BU708" s="146">
        <v>1.431</v>
      </c>
      <c r="BV708" s="146">
        <v>0.34</v>
      </c>
      <c r="BW708" s="146">
        <v>0.14199999999999999</v>
      </c>
      <c r="BX708" s="146" t="s">
        <v>121</v>
      </c>
      <c r="BY708" s="146">
        <v>1.4E-2</v>
      </c>
      <c r="BZ708" s="146">
        <v>7.5999999999999998E-2</v>
      </c>
      <c r="CA708" s="146">
        <v>2.3E-2</v>
      </c>
      <c r="CB708" s="146" t="s">
        <v>121</v>
      </c>
      <c r="CC708" s="146">
        <v>12.478</v>
      </c>
      <c r="CD708" s="146">
        <v>9.4E-2</v>
      </c>
      <c r="CE708" s="146">
        <v>1.4999999999999999E-2</v>
      </c>
      <c r="CF708" s="146">
        <v>2E-3</v>
      </c>
      <c r="CG708" s="146">
        <v>1E-3</v>
      </c>
      <c r="CH708" s="146">
        <v>1.0999999999999999E-2</v>
      </c>
      <c r="CI708" s="146">
        <v>2E-3</v>
      </c>
      <c r="CJ708" s="146" t="s">
        <v>121</v>
      </c>
      <c r="CK708" s="146">
        <v>2.84</v>
      </c>
      <c r="CL708" s="146" t="s">
        <v>121</v>
      </c>
      <c r="CM708" s="146">
        <v>2E-3</v>
      </c>
      <c r="CN708" s="146" t="s">
        <v>121</v>
      </c>
      <c r="CO708" s="146">
        <v>2E-3</v>
      </c>
      <c r="CP708" s="146">
        <v>0.45400000000000001</v>
      </c>
      <c r="CQ708" s="146">
        <v>0.1</v>
      </c>
      <c r="CR708" s="146" t="s">
        <v>121</v>
      </c>
      <c r="CS708" s="146">
        <v>2E-3</v>
      </c>
      <c r="CT708" s="146" t="s">
        <v>121</v>
      </c>
      <c r="CU708" s="146">
        <v>43.277999999999999</v>
      </c>
      <c r="CV708" s="146">
        <v>1.6E-2</v>
      </c>
      <c r="CW708" s="146">
        <v>2E-3</v>
      </c>
      <c r="CX708" s="146">
        <v>7.5110000000000001</v>
      </c>
      <c r="CY708" s="146">
        <v>1.1359999999999999</v>
      </c>
      <c r="CZ708" s="146" t="s">
        <v>121</v>
      </c>
      <c r="DA708" s="146">
        <v>2E-3</v>
      </c>
      <c r="DB708" s="146">
        <v>0.05</v>
      </c>
      <c r="DC708" s="146">
        <v>1.4999999999999999E-2</v>
      </c>
      <c r="DD708" s="146" t="s">
        <v>121</v>
      </c>
      <c r="DE708" s="146">
        <v>5.0000000000000001E-3</v>
      </c>
      <c r="DF708" s="146">
        <v>7.9000000000000001E-2</v>
      </c>
      <c r="DG708" s="146">
        <v>0.01</v>
      </c>
      <c r="DH708" s="146">
        <v>5.6000000000000001E-2</v>
      </c>
      <c r="DI708" s="146">
        <v>7.0000000000000001E-3</v>
      </c>
      <c r="DJ708" s="146" t="s">
        <v>121</v>
      </c>
      <c r="DK708" s="146">
        <v>2E-3</v>
      </c>
      <c r="DL708" s="61" t="str">
        <f t="shared" si="14"/>
        <v>DK I 01.03.2022</v>
      </c>
      <c r="DM708" s="171">
        <v>4.9667584674015098E-3</v>
      </c>
      <c r="DN708" s="171">
        <v>-1.5808036171059399E-4</v>
      </c>
      <c r="DO708" s="171">
        <v>8.4671318811323695E-3</v>
      </c>
      <c r="DP708" s="171">
        <v>0.37439784556377398</v>
      </c>
      <c r="DQ708" s="171">
        <v>0.14774333763004699</v>
      </c>
      <c r="DR708" s="171">
        <v>-2.1312332924762398E-2</v>
      </c>
      <c r="DS708" s="171">
        <v>-2.4301789358281002E-3</v>
      </c>
      <c r="DT708" s="171">
        <v>-8.4015401266484494E-3</v>
      </c>
      <c r="DU708" s="171">
        <v>-1.15083057324309E-3</v>
      </c>
      <c r="DV708" s="171">
        <v>2.6029558214493899E-4</v>
      </c>
      <c r="DW708" s="171">
        <v>0.14664318990431999</v>
      </c>
      <c r="DX708" s="171">
        <v>-1.58082420112673E-2</v>
      </c>
      <c r="DY708" s="171">
        <v>502.21260398304298</v>
      </c>
      <c r="DZ708" s="171">
        <v>5.9354575365365099E-2</v>
      </c>
      <c r="EA708" s="171">
        <v>3.2046645951099898E-3</v>
      </c>
      <c r="EB708" s="171">
        <v>96.979485440739197</v>
      </c>
    </row>
    <row r="709" spans="1:151">
      <c r="A709" s="11">
        <v>44621</v>
      </c>
      <c r="B709" s="64"/>
      <c r="C709" s="25" t="s">
        <v>727</v>
      </c>
      <c r="H709" s="3" t="e">
        <f>((F709)/(E709/100))</f>
        <v>#DIV/0!</v>
      </c>
      <c r="I709" s="4" t="e">
        <f>E709/F709</f>
        <v>#DIV/0!</v>
      </c>
      <c r="J709" s="4" t="e">
        <f>100/G709</f>
        <v>#DIV/0!</v>
      </c>
      <c r="N709" s="37" t="e">
        <f>M709/(K709/100)</f>
        <v>#DIV/0!</v>
      </c>
      <c r="O709" s="37" t="e">
        <f>N709/J709</f>
        <v>#DIV/0!</v>
      </c>
      <c r="P709" s="5" t="e">
        <f>M709/(L709/100)</f>
        <v>#DIV/0!</v>
      </c>
      <c r="Q709" s="5" t="e">
        <f>P709*I709</f>
        <v>#DIV/0!</v>
      </c>
      <c r="U709" s="15" t="e">
        <f>100-(T709-R709)/S709*100</f>
        <v>#DIV/0!</v>
      </c>
      <c r="AB709" s="14" t="e">
        <f>((AE709-AC709)*(1000/AD709))*1000</f>
        <v>#DIV/0!</v>
      </c>
      <c r="AF709" s="7" t="e">
        <f>#REF!*0.8</f>
        <v>#REF!</v>
      </c>
      <c r="AH709" s="8" t="e">
        <f>((AG709)*(H709/100))</f>
        <v>#DIV/0!</v>
      </c>
      <c r="AI709" s="7" t="e">
        <f>AG709/AH709</f>
        <v>#DIV/0!</v>
      </c>
      <c r="AO709" s="20" t="s">
        <v>1429</v>
      </c>
      <c r="AP709" s="148">
        <v>8.9999999999999993E-3</v>
      </c>
      <c r="AQ709" s="148">
        <v>2E-3</v>
      </c>
      <c r="AR709" s="148">
        <v>5.0999999999999997E-2</v>
      </c>
      <c r="AS709" s="148">
        <v>8.0000000000000002E-3</v>
      </c>
      <c r="AT709" s="148" t="s">
        <v>121</v>
      </c>
      <c r="AU709" s="148">
        <v>5.0000000000000001E-3</v>
      </c>
      <c r="AV709" s="148">
        <v>1.2999999999999999E-2</v>
      </c>
      <c r="AW709" s="148">
        <v>3.0000000000000001E-3</v>
      </c>
      <c r="AX709" s="148" t="s">
        <v>121</v>
      </c>
      <c r="AY709" s="148">
        <v>2E-3</v>
      </c>
      <c r="AZ709" s="148">
        <v>0.109</v>
      </c>
      <c r="BA709" s="148">
        <v>8.0000000000000002E-3</v>
      </c>
      <c r="BB709" s="148">
        <v>4.1000000000000002E-2</v>
      </c>
      <c r="BC709" s="148">
        <v>5.0000000000000001E-3</v>
      </c>
      <c r="BD709" s="148">
        <v>50.631999999999998</v>
      </c>
      <c r="BE709" s="148">
        <v>0.41199999999999998</v>
      </c>
      <c r="BF709" s="148" t="s">
        <v>121</v>
      </c>
      <c r="BG709" s="148">
        <v>1.9E-2</v>
      </c>
      <c r="BH709" s="148">
        <v>0.76500000000000001</v>
      </c>
      <c r="BI709" s="148">
        <v>0.26100000000000001</v>
      </c>
      <c r="BJ709" s="148">
        <v>8.0000000000000002E-3</v>
      </c>
      <c r="BK709" s="148">
        <v>2E-3</v>
      </c>
      <c r="BL709" s="148" t="s">
        <v>121</v>
      </c>
      <c r="BM709" s="148">
        <v>3.0000000000000001E-3</v>
      </c>
      <c r="BN709" s="148">
        <v>4.2999999999999997E-2</v>
      </c>
      <c r="BO709" s="148">
        <v>1.2E-2</v>
      </c>
      <c r="BP709" s="148">
        <v>36.762</v>
      </c>
      <c r="BQ709" s="148">
        <v>0.501</v>
      </c>
      <c r="BR709" s="148" t="s">
        <v>121</v>
      </c>
      <c r="BS709" s="148">
        <v>2E-3</v>
      </c>
      <c r="BT709" s="148">
        <v>5.2889999999999997</v>
      </c>
      <c r="BU709" s="148">
        <v>0.16</v>
      </c>
      <c r="BV709" s="148">
        <v>0.14299999999999999</v>
      </c>
      <c r="BW709" s="148">
        <v>3.0000000000000001E-3</v>
      </c>
      <c r="BX709" s="148" t="s">
        <v>121</v>
      </c>
      <c r="BY709" s="148">
        <v>4.1000000000000002E-2</v>
      </c>
      <c r="BZ709" s="148">
        <v>0.105</v>
      </c>
      <c r="CA709" s="148">
        <v>3.5999999999999997E-2</v>
      </c>
      <c r="CB709" s="148" t="s">
        <v>121</v>
      </c>
      <c r="CC709" s="148">
        <v>3.3719999999999999</v>
      </c>
      <c r="CD709" s="148">
        <v>0.46400000000000002</v>
      </c>
      <c r="CE709" s="148">
        <v>1.4999999999999999E-2</v>
      </c>
      <c r="CF709" s="148">
        <v>1.9E-2</v>
      </c>
      <c r="CG709" s="148">
        <v>1E-3</v>
      </c>
      <c r="CH709" s="148">
        <v>3.0000000000000001E-3</v>
      </c>
      <c r="CI709" s="148">
        <v>1E-3</v>
      </c>
      <c r="CJ709" s="148">
        <v>0.06</v>
      </c>
      <c r="CK709" s="148">
        <v>1.2E-2</v>
      </c>
      <c r="CL709" s="148" t="s">
        <v>121</v>
      </c>
      <c r="CM709" s="148">
        <v>2E-3</v>
      </c>
      <c r="CN709" s="148" t="s">
        <v>121</v>
      </c>
      <c r="CO709" s="148">
        <v>2E-3</v>
      </c>
      <c r="CP709" s="148">
        <v>0.222</v>
      </c>
      <c r="CQ709" s="148">
        <v>5.0000000000000001E-3</v>
      </c>
      <c r="CR709" s="148" t="s">
        <v>121</v>
      </c>
      <c r="CS709" s="148">
        <v>2E-3</v>
      </c>
      <c r="CT709" s="148">
        <v>0.64300000000000002</v>
      </c>
      <c r="CU709" s="148">
        <v>0.04</v>
      </c>
      <c r="CV709" s="148">
        <v>6.0000000000000001E-3</v>
      </c>
      <c r="CW709" s="148">
        <v>1E-3</v>
      </c>
      <c r="CX709" s="148">
        <v>0.09</v>
      </c>
      <c r="CY709" s="148">
        <v>1.7000000000000001E-2</v>
      </c>
      <c r="CZ709" s="148" t="s">
        <v>121</v>
      </c>
      <c r="DA709" s="148">
        <v>2E-3</v>
      </c>
      <c r="DB709" s="148">
        <v>2.1999999999999999E-2</v>
      </c>
      <c r="DC709" s="148">
        <v>8.0000000000000002E-3</v>
      </c>
      <c r="DD709" s="148" t="s">
        <v>121</v>
      </c>
      <c r="DE709" s="148">
        <v>2.8000000000000001E-2</v>
      </c>
      <c r="DF709" s="148">
        <v>1.462</v>
      </c>
      <c r="DG709" s="148">
        <v>2.5999999999999999E-2</v>
      </c>
      <c r="DH709" s="148">
        <v>4.0000000000000001E-3</v>
      </c>
      <c r="DI709" s="148">
        <v>1E-3</v>
      </c>
      <c r="DJ709" s="148" t="s">
        <v>121</v>
      </c>
      <c r="DK709" s="148">
        <v>2E-3</v>
      </c>
      <c r="DL709" s="61" t="str">
        <f t="shared" si="14"/>
        <v>ISANOX 01.03.2022</v>
      </c>
    </row>
    <row r="710" spans="1:151">
      <c r="A710" s="11">
        <v>44621</v>
      </c>
      <c r="B710" s="64" t="s">
        <v>1430</v>
      </c>
      <c r="C710" s="25" t="s">
        <v>124</v>
      </c>
      <c r="D710" s="21">
        <v>26</v>
      </c>
      <c r="E710" s="2">
        <v>100</v>
      </c>
      <c r="F710" s="2">
        <v>74</v>
      </c>
      <c r="H710" s="3">
        <f>((F710)/(E710/100))</f>
        <v>74</v>
      </c>
      <c r="I710" s="4">
        <f>E710/F710</f>
        <v>1.3513513513513513</v>
      </c>
      <c r="J710" s="4" t="e">
        <f>100/G710</f>
        <v>#DIV/0!</v>
      </c>
      <c r="N710" s="37" t="e">
        <f>M710/(K710/100)</f>
        <v>#DIV/0!</v>
      </c>
      <c r="O710" s="37" t="e">
        <f>N710/J710</f>
        <v>#DIV/0!</v>
      </c>
      <c r="P710" s="5" t="e">
        <f>M710/(L710/100)</f>
        <v>#DIV/0!</v>
      </c>
      <c r="Q710" s="5" t="e">
        <f>P710*I710</f>
        <v>#DIV/0!</v>
      </c>
      <c r="U710" s="15" t="e">
        <f>100-(T710-R710)/S710*100</f>
        <v>#DIV/0!</v>
      </c>
      <c r="V710" s="21">
        <v>0.24099999999999999</v>
      </c>
      <c r="X710" s="2">
        <v>10.66</v>
      </c>
      <c r="Y710" s="2">
        <v>4.8099999999999996</v>
      </c>
      <c r="Z710" s="21">
        <v>931</v>
      </c>
      <c r="AB710" s="14" t="e">
        <f>((AE710-AC710)*(1000/AD710))*1000</f>
        <v>#DIV/0!</v>
      </c>
      <c r="AF710" s="7" t="e">
        <f>#REF!*0.8</f>
        <v>#REF!</v>
      </c>
      <c r="AG710" s="2">
        <v>135</v>
      </c>
      <c r="AH710" s="8">
        <f>((AG710)*(H710/100))</f>
        <v>99.9</v>
      </c>
      <c r="AI710" s="7">
        <f>AG710/AH710</f>
        <v>1.3513513513513513</v>
      </c>
      <c r="AJ710" s="6">
        <v>29.32</v>
      </c>
      <c r="AK710" s="2">
        <v>0.30099999999999999</v>
      </c>
      <c r="AO710" s="20" t="s">
        <v>1431</v>
      </c>
      <c r="AP710" s="154">
        <v>9.7000000000000003E-2</v>
      </c>
      <c r="AQ710" s="154">
        <v>2E-3</v>
      </c>
      <c r="AR710" s="154">
        <v>3.4000000000000002E-2</v>
      </c>
      <c r="AS710" s="154">
        <v>3.0000000000000001E-3</v>
      </c>
      <c r="AT710" s="154">
        <v>1.2999999999999999E-2</v>
      </c>
      <c r="AU710" s="154">
        <v>2E-3</v>
      </c>
      <c r="AV710" s="154">
        <v>3.5999999999999997E-2</v>
      </c>
      <c r="AW710" s="154">
        <v>2E-3</v>
      </c>
      <c r="AX710" s="154" t="s">
        <v>121</v>
      </c>
      <c r="AY710" s="154">
        <v>2E-3</v>
      </c>
      <c r="AZ710" s="154">
        <v>4.2000000000000003E-2</v>
      </c>
      <c r="BA710" s="154">
        <v>3.0000000000000001E-3</v>
      </c>
      <c r="BB710" s="154">
        <v>0.23400000000000001</v>
      </c>
      <c r="BC710" s="154">
        <v>4.0000000000000001E-3</v>
      </c>
      <c r="BD710" s="154">
        <v>4.4880000000000004</v>
      </c>
      <c r="BE710" s="154">
        <v>3.4000000000000002E-2</v>
      </c>
      <c r="BF710" s="154" t="s">
        <v>121</v>
      </c>
      <c r="BG710" s="154">
        <v>5.0000000000000001E-3</v>
      </c>
      <c r="BH710" s="154">
        <v>3.0870000000000002</v>
      </c>
      <c r="BI710" s="154">
        <v>0.88700000000000001</v>
      </c>
      <c r="BJ710" s="154" t="s">
        <v>121</v>
      </c>
      <c r="BK710" s="154">
        <v>3.0000000000000001E-3</v>
      </c>
      <c r="BL710" s="154" t="s">
        <v>121</v>
      </c>
      <c r="BM710" s="154">
        <v>2E-3</v>
      </c>
      <c r="BN710" s="154">
        <v>0.222</v>
      </c>
      <c r="BO710" s="154">
        <v>8.0000000000000002E-3</v>
      </c>
      <c r="BP710" s="154">
        <v>66.671999999999997</v>
      </c>
      <c r="BQ710" s="154">
        <v>0.13400000000000001</v>
      </c>
      <c r="BR710" s="154" t="s">
        <v>121</v>
      </c>
      <c r="BS710" s="154">
        <v>2E-3</v>
      </c>
      <c r="BT710" s="154">
        <v>13.452</v>
      </c>
      <c r="BU710" s="154">
        <v>0.13600000000000001</v>
      </c>
      <c r="BV710" s="154">
        <v>0.99199999999999999</v>
      </c>
      <c r="BW710" s="154">
        <v>2.1000000000000001E-2</v>
      </c>
      <c r="BX710" s="154" t="s">
        <v>121</v>
      </c>
      <c r="BY710" s="154">
        <v>0.01</v>
      </c>
      <c r="BZ710" s="154">
        <v>0.51200000000000001</v>
      </c>
      <c r="CA710" s="154">
        <v>2.5999999999999999E-2</v>
      </c>
      <c r="CB710" s="154" t="s">
        <v>121</v>
      </c>
      <c r="CC710" s="154">
        <v>10.606</v>
      </c>
      <c r="CD710" s="154">
        <v>0.159</v>
      </c>
      <c r="CE710" s="154">
        <v>7.0000000000000001E-3</v>
      </c>
      <c r="CF710" s="154">
        <v>3.0000000000000001E-3</v>
      </c>
      <c r="CG710" s="154">
        <v>1E-3</v>
      </c>
      <c r="CH710" s="154">
        <v>2E-3</v>
      </c>
      <c r="CI710" s="154">
        <v>1E-3</v>
      </c>
      <c r="CJ710" s="154">
        <v>0.67900000000000005</v>
      </c>
      <c r="CK710" s="154">
        <v>7.0999999999999994E-2</v>
      </c>
      <c r="CL710" s="154" t="s">
        <v>121</v>
      </c>
      <c r="CM710" s="154">
        <v>2E-3</v>
      </c>
      <c r="CN710" s="154">
        <v>2E-3</v>
      </c>
      <c r="CO710" s="154">
        <v>1E-3</v>
      </c>
      <c r="CP710" s="154">
        <v>1.859</v>
      </c>
      <c r="CQ710" s="154">
        <v>3.9E-2</v>
      </c>
      <c r="CR710" s="154" t="s">
        <v>121</v>
      </c>
      <c r="CS710" s="154">
        <v>2E-3</v>
      </c>
      <c r="CT710" s="154">
        <v>5.6269999999999998</v>
      </c>
      <c r="CU710" s="154">
        <v>0.25600000000000001</v>
      </c>
      <c r="CV710" s="154">
        <v>6.7000000000000004E-2</v>
      </c>
      <c r="CW710" s="154">
        <v>1E-3</v>
      </c>
      <c r="CX710" s="154">
        <v>0.94799999999999995</v>
      </c>
      <c r="CY710" s="154">
        <v>0.02</v>
      </c>
      <c r="CZ710" s="154" t="s">
        <v>121</v>
      </c>
      <c r="DA710" s="154">
        <v>2E-3</v>
      </c>
      <c r="DB710" s="154">
        <v>0.03</v>
      </c>
      <c r="DC710" s="154">
        <v>6.0000000000000001E-3</v>
      </c>
      <c r="DD710" s="154" t="s">
        <v>121</v>
      </c>
      <c r="DE710" s="154">
        <v>8.9999999999999993E-3</v>
      </c>
      <c r="DF710" s="154">
        <v>0.71499999999999997</v>
      </c>
      <c r="DG710" s="154">
        <v>8.0000000000000002E-3</v>
      </c>
      <c r="DH710" s="154">
        <v>1.7000000000000001E-2</v>
      </c>
      <c r="DI710" s="154">
        <v>1E-3</v>
      </c>
      <c r="DJ710" s="154">
        <v>5.0000000000000001E-3</v>
      </c>
      <c r="DK710" s="154">
        <v>1E-3</v>
      </c>
      <c r="DL710" s="61" t="str">
        <f t="shared" si="14"/>
        <v>2600-1</v>
      </c>
      <c r="DM710" s="171">
        <v>-9.7991037566162193E-3</v>
      </c>
      <c r="DN710" s="171">
        <v>-6.3744243079080897E-3</v>
      </c>
      <c r="DO710" s="171">
        <v>9.5478592321144402E-4</v>
      </c>
      <c r="DP710" s="171">
        <v>0.479546517079118</v>
      </c>
      <c r="DQ710" s="171">
        <v>8.3436264314264395E-3</v>
      </c>
      <c r="DR710" s="171">
        <v>-6.7421602861996693E-2</v>
      </c>
      <c r="DS710" s="171">
        <v>9.6126749793999502E-2</v>
      </c>
      <c r="DT710" s="171">
        <v>-2.1247138993714901E-2</v>
      </c>
      <c r="DU710" s="171">
        <v>-3.00729393690143E-3</v>
      </c>
      <c r="DV710" s="171">
        <v>1.39623433536121E-2</v>
      </c>
      <c r="DW710" s="171">
        <v>0.36684244305533698</v>
      </c>
      <c r="DX710" s="171">
        <v>2.35009313813924E-2</v>
      </c>
      <c r="DY710" s="171">
        <v>544.99527793222501</v>
      </c>
      <c r="DZ710" s="171">
        <v>0.46428755757417101</v>
      </c>
      <c r="EA710" s="171">
        <v>0.38537053568004398</v>
      </c>
      <c r="EB710" s="171">
        <v>98.087244073854194</v>
      </c>
      <c r="EC710" s="150">
        <v>2E-3</v>
      </c>
      <c r="ED710" s="150">
        <v>5.6269999999999998</v>
      </c>
      <c r="EE710" s="150">
        <v>0.25600000000000001</v>
      </c>
      <c r="EF710" s="150">
        <v>6.7000000000000004E-2</v>
      </c>
      <c r="EG710" s="150">
        <v>1E-3</v>
      </c>
      <c r="EH710" s="150">
        <v>0.94799999999999995</v>
      </c>
      <c r="EI710" s="150">
        <v>0.02</v>
      </c>
      <c r="EJ710" s="150" t="s">
        <v>121</v>
      </c>
      <c r="EK710" s="150">
        <v>2E-3</v>
      </c>
      <c r="EL710" s="150">
        <v>0.03</v>
      </c>
      <c r="EM710" s="150">
        <v>6.0000000000000001E-3</v>
      </c>
      <c r="EN710" s="150" t="s">
        <v>121</v>
      </c>
      <c r="EO710" s="150">
        <v>8.9999999999999993E-3</v>
      </c>
      <c r="EP710" s="150">
        <v>0.71499999999999997</v>
      </c>
      <c r="EQ710" s="150">
        <v>8.0000000000000002E-3</v>
      </c>
      <c r="ER710" s="150">
        <v>1.7000000000000001E-2</v>
      </c>
      <c r="ES710" s="150">
        <v>1E-3</v>
      </c>
      <c r="ET710" s="150">
        <v>5.0000000000000001E-3</v>
      </c>
      <c r="EU710" s="150">
        <v>1E-3</v>
      </c>
    </row>
    <row r="711" spans="1:151">
      <c r="A711" s="11">
        <v>44621</v>
      </c>
      <c r="B711" s="64"/>
      <c r="C711" s="25" t="s">
        <v>740</v>
      </c>
      <c r="H711" s="3" t="e">
        <f>((F711)/(E711/100))</f>
        <v>#DIV/0!</v>
      </c>
      <c r="I711" s="4" t="e">
        <f>E711/F711</f>
        <v>#DIV/0!</v>
      </c>
      <c r="J711" s="4" t="e">
        <f>100/G711</f>
        <v>#DIV/0!</v>
      </c>
      <c r="N711" s="37" t="e">
        <f>M711/(K711/100)</f>
        <v>#DIV/0!</v>
      </c>
      <c r="O711" s="37" t="e">
        <f>N711/J711</f>
        <v>#DIV/0!</v>
      </c>
      <c r="P711" s="5" t="e">
        <f>M711/(L711/100)</f>
        <v>#DIV/0!</v>
      </c>
      <c r="Q711" s="5" t="e">
        <f>P711*I711</f>
        <v>#DIV/0!</v>
      </c>
      <c r="U711" s="15" t="e">
        <f>100-(T711-R711)/S711*100</f>
        <v>#DIV/0!</v>
      </c>
      <c r="Z711" s="21">
        <v>4396</v>
      </c>
      <c r="AB711" s="14" t="e">
        <f>((AE711-AC711)*(1000/AD711))*1000</f>
        <v>#DIV/0!</v>
      </c>
      <c r="AF711" s="7" t="e">
        <f>#REF!*0.8</f>
        <v>#REF!</v>
      </c>
      <c r="AH711" s="8" t="e">
        <f>((AG711)*(H711/100))</f>
        <v>#DIV/0!</v>
      </c>
      <c r="AI711" s="7" t="e">
        <f>AG711/AH711</f>
        <v>#DIV/0!</v>
      </c>
      <c r="AO711" s="20" t="s">
        <v>1432</v>
      </c>
      <c r="AP711" s="155">
        <v>0.13400000000000001</v>
      </c>
      <c r="AQ711" s="155">
        <v>2E-3</v>
      </c>
      <c r="AR711" s="155">
        <v>2.9000000000000001E-2</v>
      </c>
      <c r="AS711" s="155">
        <v>3.0000000000000001E-3</v>
      </c>
      <c r="AT711" s="155">
        <v>0.01</v>
      </c>
      <c r="AU711" s="155">
        <v>2E-3</v>
      </c>
      <c r="AV711" s="155">
        <v>3.4000000000000002E-2</v>
      </c>
      <c r="AW711" s="155">
        <v>2E-3</v>
      </c>
      <c r="AX711" s="155">
        <v>2E-3</v>
      </c>
      <c r="AY711" s="155">
        <v>1E-3</v>
      </c>
      <c r="AZ711" s="155">
        <v>4.8000000000000001E-2</v>
      </c>
      <c r="BA711" s="155">
        <v>3.0000000000000001E-3</v>
      </c>
      <c r="BB711" s="155">
        <v>0.188</v>
      </c>
      <c r="BC711" s="155">
        <v>4.0000000000000001E-3</v>
      </c>
      <c r="BD711" s="155">
        <v>4.298</v>
      </c>
      <c r="BE711" s="155">
        <v>3.3000000000000002E-2</v>
      </c>
      <c r="BF711" s="155" t="s">
        <v>121</v>
      </c>
      <c r="BG711" s="155">
        <v>4.0000000000000001E-3</v>
      </c>
      <c r="BH711" s="155">
        <v>3.2160000000000002</v>
      </c>
      <c r="BI711" s="155">
        <v>0.80400000000000005</v>
      </c>
      <c r="BJ711" s="155" t="s">
        <v>121</v>
      </c>
      <c r="BK711" s="155">
        <v>3.0000000000000001E-3</v>
      </c>
      <c r="BL711" s="155" t="s">
        <v>121</v>
      </c>
      <c r="BM711" s="155">
        <v>2E-3</v>
      </c>
      <c r="BN711" s="155">
        <v>0.13100000000000001</v>
      </c>
      <c r="BO711" s="155">
        <v>7.0000000000000001E-3</v>
      </c>
      <c r="BP711" s="155">
        <v>69.912000000000006</v>
      </c>
      <c r="BQ711" s="155">
        <v>0.129</v>
      </c>
      <c r="BR711" s="155">
        <v>2E-3</v>
      </c>
      <c r="BS711" s="155">
        <v>1E-3</v>
      </c>
      <c r="BT711" s="155">
        <v>11.179</v>
      </c>
      <c r="BU711" s="155">
        <v>0.12</v>
      </c>
      <c r="BV711" s="155">
        <v>0.94099999999999995</v>
      </c>
      <c r="BW711" s="155">
        <v>2.1000000000000001E-2</v>
      </c>
      <c r="BX711" s="155" t="s">
        <v>121</v>
      </c>
      <c r="BY711" s="155">
        <v>1.2E-2</v>
      </c>
      <c r="BZ711" s="155">
        <v>0.60399999999999998</v>
      </c>
      <c r="CA711" s="155">
        <v>2.7E-2</v>
      </c>
      <c r="CB711" s="155" t="s">
        <v>121</v>
      </c>
      <c r="CC711" s="155">
        <v>7.7489999999999997</v>
      </c>
      <c r="CD711" s="155">
        <v>0.17699999999999999</v>
      </c>
      <c r="CE711" s="155">
        <v>8.0000000000000002E-3</v>
      </c>
      <c r="CF711" s="155">
        <v>3.0000000000000001E-3</v>
      </c>
      <c r="CG711" s="155">
        <v>1E-3</v>
      </c>
      <c r="CH711" s="155" t="s">
        <v>121</v>
      </c>
      <c r="CI711" s="155">
        <v>2E-3</v>
      </c>
      <c r="CJ711" s="155">
        <v>0.58799999999999997</v>
      </c>
      <c r="CK711" s="155">
        <v>7.0000000000000007E-2</v>
      </c>
      <c r="CL711" s="155" t="s">
        <v>121</v>
      </c>
      <c r="CM711" s="155">
        <v>2E-3</v>
      </c>
      <c r="CN711" s="155">
        <v>2E-3</v>
      </c>
      <c r="CO711" s="155">
        <v>1E-3</v>
      </c>
      <c r="CP711" s="155">
        <v>1.5840000000000001</v>
      </c>
      <c r="CQ711" s="155">
        <v>3.6999999999999998E-2</v>
      </c>
      <c r="CR711" s="155" t="s">
        <v>121</v>
      </c>
      <c r="CS711" s="155">
        <v>2E-3</v>
      </c>
      <c r="CT711" s="155">
        <v>5.3810000000000002</v>
      </c>
      <c r="CU711" s="155">
        <v>0.26200000000000001</v>
      </c>
      <c r="CV711" s="155">
        <v>0.32500000000000001</v>
      </c>
      <c r="CW711" s="155">
        <v>3.0000000000000001E-3</v>
      </c>
      <c r="CX711" s="155">
        <v>0.53600000000000003</v>
      </c>
      <c r="CY711" s="155">
        <v>1.4999999999999999E-2</v>
      </c>
      <c r="CZ711" s="155" t="s">
        <v>121</v>
      </c>
      <c r="DA711" s="155">
        <v>2E-3</v>
      </c>
      <c r="DB711" s="155">
        <v>2.9000000000000001E-2</v>
      </c>
      <c r="DC711" s="155">
        <v>5.0000000000000001E-3</v>
      </c>
      <c r="DD711" s="155" t="s">
        <v>121</v>
      </c>
      <c r="DE711" s="155">
        <v>8.9999999999999993E-3</v>
      </c>
      <c r="DF711" s="155">
        <v>0.61199999999999999</v>
      </c>
      <c r="DG711" s="155">
        <v>7.0000000000000001E-3</v>
      </c>
      <c r="DH711" s="155">
        <v>2.5999999999999999E-2</v>
      </c>
      <c r="DI711" s="155">
        <v>1E-3</v>
      </c>
      <c r="DJ711" s="155">
        <v>5.0000000000000001E-3</v>
      </c>
      <c r="DK711" s="155">
        <v>1E-3</v>
      </c>
      <c r="DL711" s="61" t="str">
        <f t="shared" si="14"/>
        <v>2600-2</v>
      </c>
      <c r="DM711" s="171">
        <v>-1.17646791125468E-2</v>
      </c>
      <c r="DN711" s="171">
        <v>-4.7394349663649098E-3</v>
      </c>
      <c r="DO711" s="171">
        <v>1.9585561537227701E-2</v>
      </c>
      <c r="DP711" s="171">
        <v>0.54089120130401802</v>
      </c>
      <c r="DQ711" s="171">
        <v>1.0604571126583799E-2</v>
      </c>
      <c r="DR711" s="171">
        <v>-5.4532667136299597E-2</v>
      </c>
      <c r="DS711" s="171">
        <v>0.115531348690647</v>
      </c>
      <c r="DT711" s="171">
        <v>-1.9015390255182701E-2</v>
      </c>
      <c r="DU711" s="171">
        <v>-2.8130721792585401E-3</v>
      </c>
      <c r="DV711" s="171">
        <v>1.8615125250094601E-2</v>
      </c>
      <c r="DW711" s="171">
        <v>0.43058607183526798</v>
      </c>
      <c r="DX711" s="171">
        <v>1.08085775580345E-2</v>
      </c>
      <c r="DY711" s="171">
        <v>453.11772618559098</v>
      </c>
      <c r="DZ711" s="171">
        <v>0.69068480926037201</v>
      </c>
      <c r="EA711" s="171">
        <v>0.42719478515361903</v>
      </c>
      <c r="EB711" s="171">
        <v>98.837308963502196</v>
      </c>
      <c r="EC711" s="151">
        <v>2E-3</v>
      </c>
      <c r="ED711" s="151">
        <v>5.3810000000000002</v>
      </c>
      <c r="EE711" s="151">
        <v>0.26200000000000001</v>
      </c>
      <c r="EF711" s="151">
        <v>0.32500000000000001</v>
      </c>
      <c r="EG711" s="151">
        <v>3.0000000000000001E-3</v>
      </c>
      <c r="EH711" s="151">
        <v>0.53600000000000003</v>
      </c>
      <c r="EI711" s="151">
        <v>1.4999999999999999E-2</v>
      </c>
      <c r="EJ711" s="151" t="s">
        <v>121</v>
      </c>
      <c r="EK711" s="151">
        <v>2E-3</v>
      </c>
      <c r="EL711" s="151">
        <v>2.9000000000000001E-2</v>
      </c>
      <c r="EM711" s="151">
        <v>5.0000000000000001E-3</v>
      </c>
      <c r="EN711" s="151" t="s">
        <v>121</v>
      </c>
      <c r="EO711" s="151">
        <v>8.9999999999999993E-3</v>
      </c>
      <c r="EP711" s="151">
        <v>0.61199999999999999</v>
      </c>
      <c r="EQ711" s="151">
        <v>7.0000000000000001E-3</v>
      </c>
      <c r="ER711" s="151">
        <v>2.5999999999999999E-2</v>
      </c>
      <c r="ES711" s="151">
        <v>1E-3</v>
      </c>
      <c r="ET711" s="151">
        <v>5.0000000000000001E-3</v>
      </c>
      <c r="EU711" s="151">
        <v>1E-3</v>
      </c>
    </row>
    <row r="712" spans="1:151">
      <c r="A712" s="11">
        <v>44621</v>
      </c>
      <c r="B712" s="64"/>
      <c r="C712" s="25" t="s">
        <v>744</v>
      </c>
      <c r="D712" s="21">
        <v>21</v>
      </c>
      <c r="E712" s="2">
        <v>100</v>
      </c>
      <c r="F712" s="2">
        <v>79</v>
      </c>
      <c r="H712" s="3">
        <f>((F712)/(E712/100))</f>
        <v>79</v>
      </c>
      <c r="I712" s="4">
        <f>E712/F712</f>
        <v>1.2658227848101267</v>
      </c>
      <c r="J712" s="4" t="e">
        <f>100/G712</f>
        <v>#DIV/0!</v>
      </c>
      <c r="N712" s="37" t="e">
        <f>M712/(K712/100)</f>
        <v>#DIV/0!</v>
      </c>
      <c r="O712" s="37" t="e">
        <f>N712/J712</f>
        <v>#DIV/0!</v>
      </c>
      <c r="P712" s="5" t="e">
        <f>M712/(L712/100)</f>
        <v>#DIV/0!</v>
      </c>
      <c r="Q712" s="5" t="e">
        <f>P712*I712</f>
        <v>#DIV/0!</v>
      </c>
      <c r="U712" s="15" t="e">
        <f>100-(T712-R712)/S712*100</f>
        <v>#DIV/0!</v>
      </c>
      <c r="V712" s="21">
        <v>2.8759999999999999</v>
      </c>
      <c r="X712" s="2">
        <v>12.78</v>
      </c>
      <c r="Y712" s="2">
        <v>7.05</v>
      </c>
      <c r="Z712" s="20" t="s">
        <v>907</v>
      </c>
      <c r="AB712" s="14">
        <f>((AE712-AC712)*(1000/AD712))*1000</f>
        <v>2919.5774338621754</v>
      </c>
      <c r="AC712" s="21">
        <v>88.388000000000005</v>
      </c>
      <c r="AD712" s="21">
        <v>122.96299999999999</v>
      </c>
      <c r="AE712" s="21">
        <v>88.747</v>
      </c>
      <c r="AF712" s="7" t="e">
        <f>#REF!*0.8</f>
        <v>#REF!</v>
      </c>
      <c r="AG712" s="2">
        <v>127</v>
      </c>
      <c r="AH712" s="8">
        <f>((AG712)*(H712/100))</f>
        <v>100.33</v>
      </c>
      <c r="AI712" s="7">
        <f>AG712/AH712</f>
        <v>1.2658227848101267</v>
      </c>
      <c r="AJ712" s="6">
        <v>20.54</v>
      </c>
      <c r="AK712" s="2">
        <v>0.374</v>
      </c>
      <c r="AO712" s="20" t="s">
        <v>1433</v>
      </c>
      <c r="AP712" s="149">
        <v>2.3E-2</v>
      </c>
      <c r="AQ712" s="149">
        <v>7.0000000000000001E-3</v>
      </c>
      <c r="AR712" s="149" t="s">
        <v>121</v>
      </c>
      <c r="AS712" s="149">
        <v>2.1000000000000001E-2</v>
      </c>
      <c r="AT712" s="149" t="s">
        <v>121</v>
      </c>
      <c r="AU712" s="149">
        <v>8.0000000000000002E-3</v>
      </c>
      <c r="AV712" s="149">
        <v>7.4370000000000003</v>
      </c>
      <c r="AW712" s="149">
        <v>0.182</v>
      </c>
      <c r="AX712" s="149">
        <v>8.0000000000000002E-3</v>
      </c>
      <c r="AY712" s="149">
        <v>3.0000000000000001E-3</v>
      </c>
      <c r="AZ712" s="149">
        <v>1.8779999999999999</v>
      </c>
      <c r="BA712" s="149">
        <v>3.3000000000000002E-2</v>
      </c>
      <c r="BB712" s="149">
        <v>0.32</v>
      </c>
      <c r="BC712" s="149">
        <v>1.2E-2</v>
      </c>
      <c r="BD712" s="149">
        <v>22.69</v>
      </c>
      <c r="BE712" s="149">
        <v>0.45700000000000002</v>
      </c>
      <c r="BF712" s="149" t="s">
        <v>121</v>
      </c>
      <c r="BG712" s="149">
        <v>7.0000000000000001E-3</v>
      </c>
      <c r="BH712" s="149">
        <v>1.7490000000000001</v>
      </c>
      <c r="BI712" s="149">
        <v>0.34799999999999998</v>
      </c>
      <c r="BJ712" s="149">
        <v>1.7999999999999999E-2</v>
      </c>
      <c r="BK712" s="149">
        <v>6.0000000000000001E-3</v>
      </c>
      <c r="BL712" s="149" t="s">
        <v>121</v>
      </c>
      <c r="BM712" s="149">
        <v>5.0000000000000001E-3</v>
      </c>
      <c r="BN712" s="149">
        <v>0.65100000000000002</v>
      </c>
      <c r="BO712" s="149">
        <v>3.6999999999999998E-2</v>
      </c>
      <c r="BP712" s="149">
        <v>54.845999999999997</v>
      </c>
      <c r="BQ712" s="149">
        <v>0.53100000000000003</v>
      </c>
      <c r="BR712" s="149">
        <v>1.837</v>
      </c>
      <c r="BS712" s="149">
        <v>3.1E-2</v>
      </c>
      <c r="BT712" s="149">
        <v>0.97599999999999998</v>
      </c>
      <c r="BU712" s="149">
        <v>0.1</v>
      </c>
      <c r="BV712" s="149">
        <v>0.48</v>
      </c>
      <c r="BW712" s="149">
        <v>4.3999999999999997E-2</v>
      </c>
      <c r="BX712" s="149" t="s">
        <v>121</v>
      </c>
      <c r="BY712" s="149">
        <v>5.6000000000000001E-2</v>
      </c>
      <c r="BZ712" s="149">
        <v>0.255</v>
      </c>
      <c r="CA712" s="149">
        <v>0.05</v>
      </c>
      <c r="CB712" s="149" t="s">
        <v>121</v>
      </c>
      <c r="CC712" s="149">
        <v>4.9139999999999997</v>
      </c>
      <c r="CD712" s="149">
        <v>0.14399999999999999</v>
      </c>
      <c r="CE712" s="149">
        <v>1.9E-2</v>
      </c>
      <c r="CF712" s="149" t="s">
        <v>121</v>
      </c>
      <c r="CG712" s="149">
        <v>3.0000000000000001E-3</v>
      </c>
      <c r="CH712" s="149" t="s">
        <v>121</v>
      </c>
      <c r="CI712" s="149">
        <v>2E-3</v>
      </c>
      <c r="CJ712" s="149" t="s">
        <v>121</v>
      </c>
      <c r="CK712" s="149">
        <v>0.752</v>
      </c>
      <c r="CL712" s="149" t="s">
        <v>121</v>
      </c>
      <c r="CM712" s="149">
        <v>2E-3</v>
      </c>
      <c r="CN712" s="149">
        <v>1.2999999999999999E-2</v>
      </c>
      <c r="CO712" s="149">
        <v>2E-3</v>
      </c>
      <c r="CP712" s="149">
        <v>0.91200000000000003</v>
      </c>
      <c r="CQ712" s="149">
        <v>4.3999999999999997E-2</v>
      </c>
      <c r="CR712" s="149" t="s">
        <v>121</v>
      </c>
      <c r="CS712" s="149">
        <v>0.01</v>
      </c>
      <c r="CT712" s="149" t="s">
        <v>121</v>
      </c>
      <c r="CU712" s="149">
        <v>21.824999999999999</v>
      </c>
      <c r="CV712" s="149">
        <v>1.2999999999999999E-2</v>
      </c>
      <c r="CW712" s="149">
        <v>1E-3</v>
      </c>
      <c r="CX712" s="149">
        <v>0.112</v>
      </c>
      <c r="CY712" s="149">
        <v>1.6E-2</v>
      </c>
      <c r="CZ712" s="149" t="s">
        <v>121</v>
      </c>
      <c r="DA712" s="149">
        <v>3.0000000000000001E-3</v>
      </c>
      <c r="DB712" s="149">
        <v>1.9E-2</v>
      </c>
      <c r="DC712" s="149">
        <v>7.0000000000000001E-3</v>
      </c>
      <c r="DD712" s="149" t="s">
        <v>121</v>
      </c>
      <c r="DE712" s="149">
        <v>4.9000000000000002E-2</v>
      </c>
      <c r="DF712" s="149">
        <v>4.2279999999999998</v>
      </c>
      <c r="DG712" s="149">
        <v>8.3000000000000004E-2</v>
      </c>
      <c r="DH712" s="149">
        <v>1.3740000000000001</v>
      </c>
      <c r="DI712" s="149">
        <v>2.3E-2</v>
      </c>
      <c r="DJ712" s="149" t="s">
        <v>121</v>
      </c>
      <c r="DK712" s="149">
        <v>2E-3</v>
      </c>
      <c r="DL712" s="61" t="str">
        <f t="shared" si="14"/>
        <v>TMD 11-9</v>
      </c>
    </row>
    <row r="713" spans="1:151">
      <c r="A713" s="11">
        <v>44621</v>
      </c>
      <c r="B713" s="64"/>
      <c r="C713" s="25" t="s">
        <v>433</v>
      </c>
      <c r="H713" s="3" t="e">
        <f>((F713)/(E713/100))</f>
        <v>#DIV/0!</v>
      </c>
      <c r="I713" s="4" t="e">
        <f>E713/F713</f>
        <v>#DIV/0!</v>
      </c>
      <c r="J713" s="4" t="e">
        <f>100/G713</f>
        <v>#DIV/0!</v>
      </c>
      <c r="N713" s="37" t="e">
        <f>M713/(K713/100)</f>
        <v>#DIV/0!</v>
      </c>
      <c r="O713" s="37" t="e">
        <f>N713/J713</f>
        <v>#DIV/0!</v>
      </c>
      <c r="P713" s="5" t="e">
        <f>M713/(L713/100)</f>
        <v>#DIV/0!</v>
      </c>
      <c r="Q713" s="5" t="e">
        <f>P713*I713</f>
        <v>#DIV/0!</v>
      </c>
      <c r="U713" s="15" t="e">
        <f>100-(T713-R713)/S713*100</f>
        <v>#DIV/0!</v>
      </c>
      <c r="AB713" s="14" t="e">
        <f>((AE713-AC713)*(1000/AD713))*1000</f>
        <v>#DIV/0!</v>
      </c>
      <c r="AF713" s="7" t="e">
        <f>#REF!*0.8</f>
        <v>#REF!</v>
      </c>
      <c r="AH713" s="8" t="e">
        <f>((AG713)*(H713/100))</f>
        <v>#DIV/0!</v>
      </c>
      <c r="AI713" s="7" t="e">
        <f>AG713/AH713</f>
        <v>#DIV/0!</v>
      </c>
      <c r="AO713" s="20" t="s">
        <v>1434</v>
      </c>
      <c r="AP713" s="149" t="s">
        <v>121</v>
      </c>
      <c r="AQ713" s="149">
        <v>4.0000000000000001E-3</v>
      </c>
      <c r="AR713" s="149" t="s">
        <v>121</v>
      </c>
      <c r="AS713" s="149">
        <v>1.7000000000000001E-2</v>
      </c>
      <c r="AT713" s="149" t="s">
        <v>121</v>
      </c>
      <c r="AU713" s="149">
        <v>1.2E-2</v>
      </c>
      <c r="AV713" s="149">
        <v>3.3090000000000002</v>
      </c>
      <c r="AW713" s="149">
        <v>8.3000000000000004E-2</v>
      </c>
      <c r="AX713" s="149" t="s">
        <v>121</v>
      </c>
      <c r="AY713" s="149">
        <v>6.0000000000000001E-3</v>
      </c>
      <c r="AZ713" s="149">
        <v>9.9000000000000005E-2</v>
      </c>
      <c r="BA713" s="149">
        <v>8.9999999999999993E-3</v>
      </c>
      <c r="BB713" s="149" t="s">
        <v>121</v>
      </c>
      <c r="BC713" s="149">
        <v>1.2E-2</v>
      </c>
      <c r="BD713" s="149">
        <v>5.0339999999999998</v>
      </c>
      <c r="BE713" s="149">
        <v>0.28799999999999998</v>
      </c>
      <c r="BF713" s="149" t="s">
        <v>121</v>
      </c>
      <c r="BG713" s="149">
        <v>0.01</v>
      </c>
      <c r="BH713" s="149">
        <v>2.8650000000000002</v>
      </c>
      <c r="BI713" s="149">
        <v>0.623</v>
      </c>
      <c r="BJ713" s="149" t="s">
        <v>121</v>
      </c>
      <c r="BK713" s="149">
        <v>3.0000000000000001E-3</v>
      </c>
      <c r="BL713" s="149" t="s">
        <v>121</v>
      </c>
      <c r="BM713" s="149">
        <v>5.0000000000000001E-3</v>
      </c>
      <c r="BN713" s="149">
        <v>10.757999999999999</v>
      </c>
      <c r="BO713" s="149">
        <v>0.36499999999999999</v>
      </c>
      <c r="BP713" s="149">
        <v>42.08</v>
      </c>
      <c r="BQ713" s="149">
        <v>0.97</v>
      </c>
      <c r="BR713" s="149">
        <v>2.9000000000000001E-2</v>
      </c>
      <c r="BS713" s="149">
        <v>3.0000000000000001E-3</v>
      </c>
      <c r="BT713" s="149">
        <v>3.702</v>
      </c>
      <c r="BU713" s="149">
        <v>0.32300000000000001</v>
      </c>
      <c r="BV713" s="149" t="s">
        <v>121</v>
      </c>
      <c r="BW713" s="149">
        <v>0.154</v>
      </c>
      <c r="BX713" s="149" t="s">
        <v>121</v>
      </c>
      <c r="BY713" s="149">
        <v>2.8000000000000001E-2</v>
      </c>
      <c r="BZ713" s="149">
        <v>1.851</v>
      </c>
      <c r="CA713" s="149">
        <v>0.159</v>
      </c>
      <c r="CB713" s="149">
        <v>13.042</v>
      </c>
      <c r="CC713" s="149">
        <v>3.5830000000000002</v>
      </c>
      <c r="CD713" s="149">
        <v>0.161</v>
      </c>
      <c r="CE713" s="149">
        <v>2.1999999999999999E-2</v>
      </c>
      <c r="CF713" s="149" t="s">
        <v>121</v>
      </c>
      <c r="CG713" s="149">
        <v>0.01</v>
      </c>
      <c r="CH713" s="149">
        <v>8.9999999999999993E-3</v>
      </c>
      <c r="CI713" s="149">
        <v>1E-3</v>
      </c>
      <c r="CJ713" s="149" t="s">
        <v>121</v>
      </c>
      <c r="CK713" s="149">
        <v>1.6160000000000001</v>
      </c>
      <c r="CL713" s="149" t="s">
        <v>121</v>
      </c>
      <c r="CM713" s="149">
        <v>2E-3</v>
      </c>
      <c r="CN713" s="149" t="s">
        <v>121</v>
      </c>
      <c r="CO713" s="149">
        <v>2E-3</v>
      </c>
      <c r="CP713" s="149">
        <v>1.0640000000000001</v>
      </c>
      <c r="CQ713" s="149">
        <v>0.11799999999999999</v>
      </c>
      <c r="CR713" s="149" t="s">
        <v>121</v>
      </c>
      <c r="CS713" s="149">
        <v>2E-3</v>
      </c>
      <c r="CT713" s="149" t="s">
        <v>121</v>
      </c>
      <c r="CU713" s="149">
        <v>37.429000000000002</v>
      </c>
      <c r="CV713" s="149">
        <v>0.189</v>
      </c>
      <c r="CW713" s="149">
        <v>8.0000000000000002E-3</v>
      </c>
      <c r="CX713" s="149">
        <v>4.6680000000000001</v>
      </c>
      <c r="CY713" s="149">
        <v>0.34</v>
      </c>
      <c r="CZ713" s="149" t="s">
        <v>121</v>
      </c>
      <c r="DA713" s="149">
        <v>2E-3</v>
      </c>
      <c r="DB713" s="149" t="s">
        <v>121</v>
      </c>
      <c r="DC713" s="149">
        <v>3.7999999999999999E-2</v>
      </c>
      <c r="DD713" s="149" t="s">
        <v>121</v>
      </c>
      <c r="DE713" s="149">
        <v>1.9E-2</v>
      </c>
      <c r="DF713" s="149">
        <v>0.115</v>
      </c>
      <c r="DG713" s="149">
        <v>8.9999999999999993E-3</v>
      </c>
      <c r="DH713" s="149">
        <v>11.016999999999999</v>
      </c>
      <c r="DI713" s="149">
        <v>0.36299999999999999</v>
      </c>
      <c r="DJ713" s="149" t="s">
        <v>121</v>
      </c>
      <c r="DK713" s="149">
        <v>2E-3</v>
      </c>
      <c r="DL713" s="61" t="str">
        <f t="shared" si="14"/>
        <v>TMD 11-10</v>
      </c>
    </row>
    <row r="714" spans="1:151">
      <c r="A714" s="11">
        <v>44621</v>
      </c>
      <c r="B714" s="64" t="s">
        <v>1435</v>
      </c>
      <c r="C714" s="25" t="s">
        <v>125</v>
      </c>
      <c r="D714" s="21">
        <v>26</v>
      </c>
      <c r="E714" s="2">
        <v>100</v>
      </c>
      <c r="F714" s="2">
        <v>74</v>
      </c>
      <c r="H714" s="3">
        <f>((F714)/(E714/100))</f>
        <v>74</v>
      </c>
      <c r="I714" s="4">
        <f>E714/F714</f>
        <v>1.3513513513513513</v>
      </c>
      <c r="J714" s="4" t="e">
        <f>100/G714</f>
        <v>#DIV/0!</v>
      </c>
      <c r="N714" s="37" t="e">
        <f>M714/(K714/100)</f>
        <v>#DIV/0!</v>
      </c>
      <c r="O714" s="37" t="e">
        <f>N714/J714</f>
        <v>#DIV/0!</v>
      </c>
      <c r="P714" s="5" t="e">
        <f>M714/(L714/100)</f>
        <v>#DIV/0!</v>
      </c>
      <c r="Q714" s="5" t="e">
        <f>P714*I714</f>
        <v>#DIV/0!</v>
      </c>
      <c r="U714" s="15" t="e">
        <f>100-(T714-R714)/S714*100</f>
        <v>#DIV/0!</v>
      </c>
      <c r="V714" s="21">
        <v>0.253</v>
      </c>
      <c r="X714" s="2">
        <v>10.95</v>
      </c>
      <c r="Y714" s="2">
        <v>6.23</v>
      </c>
      <c r="Z714" s="21">
        <v>1469</v>
      </c>
      <c r="AB714" s="14" t="e">
        <f>((AE714-AC714)*(1000/AD714))*1000</f>
        <v>#DIV/0!</v>
      </c>
      <c r="AF714" s="7" t="e">
        <f>#REF!*0.8</f>
        <v>#REF!</v>
      </c>
      <c r="AG714" s="2">
        <v>136</v>
      </c>
      <c r="AH714" s="8">
        <f>((AG714)*(H714/100))</f>
        <v>100.64</v>
      </c>
      <c r="AI714" s="7">
        <f>AG714/AH714</f>
        <v>1.3513513513513513</v>
      </c>
      <c r="AO714" s="20" t="s">
        <v>1435</v>
      </c>
      <c r="AP714" s="149" t="s">
        <v>121</v>
      </c>
      <c r="AQ714" s="149">
        <v>4.0000000000000001E-3</v>
      </c>
      <c r="AR714" s="149" t="s">
        <v>121</v>
      </c>
      <c r="AS714" s="149">
        <v>1.7000000000000001E-2</v>
      </c>
      <c r="AT714" s="149" t="s">
        <v>121</v>
      </c>
      <c r="AU714" s="149">
        <v>1.2999999999999999E-2</v>
      </c>
      <c r="AV714" s="149">
        <v>12.43</v>
      </c>
      <c r="AW714" s="149">
        <v>0.38500000000000001</v>
      </c>
      <c r="AX714" s="149" t="s">
        <v>121</v>
      </c>
      <c r="AY714" s="149">
        <v>1.2E-2</v>
      </c>
      <c r="AZ714" s="149">
        <v>1.528</v>
      </c>
      <c r="BA714" s="149">
        <v>4.1000000000000002E-2</v>
      </c>
      <c r="BB714" s="149">
        <v>4.532</v>
      </c>
      <c r="BC714" s="149">
        <v>0.12</v>
      </c>
      <c r="BD714" s="149">
        <v>0.56399999999999995</v>
      </c>
      <c r="BE714" s="149">
        <v>0.03</v>
      </c>
      <c r="BF714" s="149" t="s">
        <v>121</v>
      </c>
      <c r="BG714" s="149">
        <v>1.0999999999999999E-2</v>
      </c>
      <c r="BH714" s="149">
        <v>2.1720000000000002</v>
      </c>
      <c r="BI714" s="149">
        <v>0.52900000000000003</v>
      </c>
      <c r="BJ714" s="149" t="s">
        <v>121</v>
      </c>
      <c r="BK714" s="149">
        <v>4.0000000000000001E-3</v>
      </c>
      <c r="BL714" s="149" t="s">
        <v>121</v>
      </c>
      <c r="BM714" s="149">
        <v>5.0000000000000001E-3</v>
      </c>
      <c r="BN714" s="149">
        <v>8.8550000000000004</v>
      </c>
      <c r="BO714" s="149">
        <v>0.48099999999999998</v>
      </c>
      <c r="BP714" s="149">
        <v>44.634</v>
      </c>
      <c r="BQ714" s="149">
        <v>0.97899999999999998</v>
      </c>
      <c r="BR714" s="149">
        <v>6.0000000000000001E-3</v>
      </c>
      <c r="BS714" s="149">
        <v>2E-3</v>
      </c>
      <c r="BT714" s="149">
        <v>2.2999999999999998</v>
      </c>
      <c r="BU714" s="149">
        <v>0.185</v>
      </c>
      <c r="BV714" s="149" t="s">
        <v>121</v>
      </c>
      <c r="BW714" s="149">
        <v>0.124</v>
      </c>
      <c r="BX714" s="149" t="s">
        <v>121</v>
      </c>
      <c r="BY714" s="149">
        <v>1.2999999999999999E-2</v>
      </c>
      <c r="BZ714" s="149">
        <v>1.355</v>
      </c>
      <c r="CA714" s="149">
        <v>0.109</v>
      </c>
      <c r="CB714" s="149">
        <v>8.5069999999999997</v>
      </c>
      <c r="CC714" s="149">
        <v>3.39</v>
      </c>
      <c r="CD714" s="149">
        <v>0.11</v>
      </c>
      <c r="CE714" s="149">
        <v>2.5000000000000001E-2</v>
      </c>
      <c r="CF714" s="149" t="s">
        <v>121</v>
      </c>
      <c r="CG714" s="149">
        <v>8.9999999999999993E-3</v>
      </c>
      <c r="CH714" s="149">
        <v>6.0000000000000001E-3</v>
      </c>
      <c r="CI714" s="149">
        <v>1E-3</v>
      </c>
      <c r="CJ714" s="149" t="s">
        <v>121</v>
      </c>
      <c r="CK714" s="149">
        <v>1.3520000000000001</v>
      </c>
      <c r="CL714" s="149" t="s">
        <v>121</v>
      </c>
      <c r="CM714" s="149">
        <v>2E-3</v>
      </c>
      <c r="CN714" s="149">
        <v>4.0000000000000001E-3</v>
      </c>
      <c r="CO714" s="149">
        <v>1E-3</v>
      </c>
      <c r="CP714" s="149">
        <v>0.69</v>
      </c>
      <c r="CQ714" s="149">
        <v>7.6999999999999999E-2</v>
      </c>
      <c r="CR714" s="149" t="s">
        <v>121</v>
      </c>
      <c r="CS714" s="149">
        <v>2E-3</v>
      </c>
      <c r="CT714" s="149" t="s">
        <v>121</v>
      </c>
      <c r="CU714" s="149">
        <v>34.789000000000001</v>
      </c>
      <c r="CV714" s="149">
        <v>0.14399999999999999</v>
      </c>
      <c r="CW714" s="149">
        <v>4.0000000000000001E-3</v>
      </c>
      <c r="CX714" s="149">
        <v>2.6949999999999998</v>
      </c>
      <c r="CY714" s="149">
        <v>0.113</v>
      </c>
      <c r="CZ714" s="149" t="s">
        <v>121</v>
      </c>
      <c r="DA714" s="149">
        <v>2E-3</v>
      </c>
      <c r="DB714" s="149" t="s">
        <v>121</v>
      </c>
      <c r="DC714" s="149">
        <v>3.4000000000000002E-2</v>
      </c>
      <c r="DD714" s="149" t="s">
        <v>121</v>
      </c>
      <c r="DE714" s="149">
        <v>2.5000000000000001E-2</v>
      </c>
      <c r="DF714" s="149">
        <v>0.94199999999999995</v>
      </c>
      <c r="DG714" s="149">
        <v>2.8000000000000001E-2</v>
      </c>
      <c r="DH714" s="149">
        <v>8.5190000000000001</v>
      </c>
      <c r="DI714" s="149">
        <v>0.16200000000000001</v>
      </c>
      <c r="DJ714" s="149" t="s">
        <v>121</v>
      </c>
      <c r="DK714" s="149">
        <v>2E-3</v>
      </c>
      <c r="DL714" s="61" t="str">
        <f t="shared" si="14"/>
        <v>TMD 11-11</v>
      </c>
    </row>
    <row r="715" spans="1:151">
      <c r="A715" s="11">
        <v>44621</v>
      </c>
      <c r="B715" s="64" t="s">
        <v>1410</v>
      </c>
      <c r="C715" s="25" t="s">
        <v>125</v>
      </c>
      <c r="D715" s="21">
        <v>33</v>
      </c>
      <c r="E715" s="2">
        <v>100</v>
      </c>
      <c r="F715" s="2">
        <v>67</v>
      </c>
      <c r="H715" s="3">
        <f>((F715)/(E715/100))</f>
        <v>67</v>
      </c>
      <c r="I715" s="4">
        <f>E715/F715</f>
        <v>1.4925373134328359</v>
      </c>
      <c r="J715" s="4" t="e">
        <f>100/G715</f>
        <v>#DIV/0!</v>
      </c>
      <c r="N715" s="37" t="e">
        <f>M715/(K715/100)</f>
        <v>#DIV/0!</v>
      </c>
      <c r="O715" s="37" t="e">
        <f>N715/J715</f>
        <v>#DIV/0!</v>
      </c>
      <c r="P715" s="5" t="e">
        <f>M715/(L715/100)</f>
        <v>#DIV/0!</v>
      </c>
      <c r="Q715" s="5" t="e">
        <f>P715*I715</f>
        <v>#DIV/0!</v>
      </c>
      <c r="U715" s="15" t="e">
        <f>100-(T715-R715)/S715*100</f>
        <v>#DIV/0!</v>
      </c>
      <c r="V715" s="21">
        <v>0.36699999999999999</v>
      </c>
      <c r="X715" s="2">
        <v>11.17</v>
      </c>
      <c r="Y715" s="2">
        <v>6.73</v>
      </c>
      <c r="Z715" s="21">
        <v>1811</v>
      </c>
      <c r="AB715" s="14" t="e">
        <f>((AE715-AC715)*(1000/AD715))*1000</f>
        <v>#DIV/0!</v>
      </c>
      <c r="AF715" s="7" t="e">
        <f>#REF!*0.8</f>
        <v>#REF!</v>
      </c>
      <c r="AG715" s="2">
        <v>149</v>
      </c>
      <c r="AH715" s="8">
        <f>((AG715)*(H715/100))</f>
        <v>99.830000000000013</v>
      </c>
      <c r="AI715" s="7">
        <f>AG715/AH715</f>
        <v>1.4925373134328357</v>
      </c>
      <c r="AO715" s="20" t="s">
        <v>1410</v>
      </c>
      <c r="AP715" s="149" t="s">
        <v>121</v>
      </c>
      <c r="AQ715" s="149">
        <v>3.0000000000000001E-3</v>
      </c>
      <c r="AR715" s="149" t="s">
        <v>121</v>
      </c>
      <c r="AS715" s="149">
        <v>0.01</v>
      </c>
      <c r="AT715" s="149">
        <v>5.1999999999999998E-2</v>
      </c>
      <c r="AU715" s="149">
        <v>7.0000000000000001E-3</v>
      </c>
      <c r="AV715" s="149">
        <v>8.6039999999999992</v>
      </c>
      <c r="AW715" s="149">
        <v>0.20899999999999999</v>
      </c>
      <c r="AX715" s="149">
        <v>1.2E-2</v>
      </c>
      <c r="AY715" s="149">
        <v>4.0000000000000001E-3</v>
      </c>
      <c r="AZ715" s="149">
        <v>2.3410000000000002</v>
      </c>
      <c r="BA715" s="149">
        <v>0.04</v>
      </c>
      <c r="BB715" s="149">
        <v>3.6840000000000002</v>
      </c>
      <c r="BC715" s="149">
        <v>7.2999999999999995E-2</v>
      </c>
      <c r="BD715" s="149">
        <v>11.755000000000001</v>
      </c>
      <c r="BE715" s="149">
        <v>0.26900000000000002</v>
      </c>
      <c r="BF715" s="149" t="s">
        <v>121</v>
      </c>
      <c r="BG715" s="149">
        <v>6.0000000000000001E-3</v>
      </c>
      <c r="BH715" s="149">
        <v>1.6870000000000001</v>
      </c>
      <c r="BI715" s="149">
        <v>0.39100000000000001</v>
      </c>
      <c r="BJ715" s="149">
        <v>3.0000000000000001E-3</v>
      </c>
      <c r="BK715" s="149">
        <v>2E-3</v>
      </c>
      <c r="BL715" s="149" t="s">
        <v>121</v>
      </c>
      <c r="BM715" s="149">
        <v>3.0000000000000001E-3</v>
      </c>
      <c r="BN715" s="149">
        <v>0.245</v>
      </c>
      <c r="BO715" s="149">
        <v>2.8000000000000001E-2</v>
      </c>
      <c r="BP715" s="149">
        <v>55.807000000000002</v>
      </c>
      <c r="BQ715" s="149">
        <v>0.47699999999999998</v>
      </c>
      <c r="BR715" s="149">
        <v>7.8E-2</v>
      </c>
      <c r="BS715" s="149">
        <v>3.0000000000000001E-3</v>
      </c>
      <c r="BT715" s="149">
        <v>1.4370000000000001</v>
      </c>
      <c r="BU715" s="149">
        <v>0.104</v>
      </c>
      <c r="BV715" s="149">
        <v>0.14699999999999999</v>
      </c>
      <c r="BW715" s="149">
        <v>4.8000000000000001E-2</v>
      </c>
      <c r="BX715" s="149" t="s">
        <v>121</v>
      </c>
      <c r="BY715" s="149">
        <v>3.9E-2</v>
      </c>
      <c r="BZ715" s="149">
        <v>0.30499999999999999</v>
      </c>
      <c r="CA715" s="149">
        <v>4.4999999999999998E-2</v>
      </c>
      <c r="CB715" s="149">
        <v>4.8440000000000003</v>
      </c>
      <c r="CC715" s="149">
        <v>2.8</v>
      </c>
      <c r="CD715" s="149">
        <v>6.8000000000000005E-2</v>
      </c>
      <c r="CE715" s="149">
        <v>1.7000000000000001E-2</v>
      </c>
      <c r="CF715" s="149">
        <v>1.4999999999999999E-2</v>
      </c>
      <c r="CG715" s="149">
        <v>1E-3</v>
      </c>
      <c r="CH715" s="149" t="s">
        <v>121</v>
      </c>
      <c r="CI715" s="149">
        <v>2E-3</v>
      </c>
      <c r="CJ715" s="149" t="s">
        <v>121</v>
      </c>
      <c r="CK715" s="149">
        <v>1.097</v>
      </c>
      <c r="CL715" s="149" t="s">
        <v>121</v>
      </c>
      <c r="CM715" s="149">
        <v>2E-3</v>
      </c>
      <c r="CN715" s="149">
        <v>2E-3</v>
      </c>
      <c r="CO715" s="149">
        <v>1E-3</v>
      </c>
      <c r="CP715" s="149">
        <v>1.0249999999999999</v>
      </c>
      <c r="CQ715" s="149">
        <v>5.1999999999999998E-2</v>
      </c>
      <c r="CR715" s="149" t="s">
        <v>121</v>
      </c>
      <c r="CS715" s="149">
        <v>2E-3</v>
      </c>
      <c r="CT715" s="149" t="s">
        <v>121</v>
      </c>
      <c r="CU715" s="149">
        <v>24.895</v>
      </c>
      <c r="CV715" s="149">
        <v>1.6E-2</v>
      </c>
      <c r="CW715" s="149">
        <v>1E-3</v>
      </c>
      <c r="CX715" s="149">
        <v>0.33</v>
      </c>
      <c r="CY715" s="149">
        <v>2.1999999999999999E-2</v>
      </c>
      <c r="CZ715" s="149" t="s">
        <v>121</v>
      </c>
      <c r="DA715" s="149">
        <v>2E-3</v>
      </c>
      <c r="DB715" s="149">
        <v>2.1999999999999999E-2</v>
      </c>
      <c r="DC715" s="149">
        <v>8.0000000000000002E-3</v>
      </c>
      <c r="DD715" s="149" t="s">
        <v>121</v>
      </c>
      <c r="DE715" s="149">
        <v>5.5E-2</v>
      </c>
      <c r="DF715" s="149">
        <v>7.3360000000000003</v>
      </c>
      <c r="DG715" s="149">
        <v>0.13700000000000001</v>
      </c>
      <c r="DH715" s="149">
        <v>0.184</v>
      </c>
      <c r="DI715" s="149">
        <v>3.0000000000000001E-3</v>
      </c>
      <c r="DJ715" s="149" t="s">
        <v>121</v>
      </c>
      <c r="DK715" s="149">
        <v>2E-3</v>
      </c>
      <c r="DL715" s="61" t="str">
        <f t="shared" si="14"/>
        <v>TMD 11-12</v>
      </c>
    </row>
    <row r="716" spans="1:151">
      <c r="A716" s="11">
        <v>44621</v>
      </c>
      <c r="B716" s="66" t="s">
        <v>1444</v>
      </c>
      <c r="C716" s="25" t="s">
        <v>128</v>
      </c>
      <c r="H716" s="3" t="e">
        <f>((F716)/(E716/100))</f>
        <v>#DIV/0!</v>
      </c>
      <c r="I716" s="4" t="e">
        <f>E716/F716</f>
        <v>#DIV/0!</v>
      </c>
      <c r="J716" s="4" t="e">
        <f>100/G716</f>
        <v>#DIV/0!</v>
      </c>
      <c r="N716" s="37" t="e">
        <f>M716/(K716/100)</f>
        <v>#DIV/0!</v>
      </c>
      <c r="O716" s="37" t="e">
        <f>N716/J716</f>
        <v>#DIV/0!</v>
      </c>
      <c r="P716" s="5" t="e">
        <f>M716/(L716/100)</f>
        <v>#DIV/0!</v>
      </c>
      <c r="Q716" s="5" t="e">
        <f>P716*I716</f>
        <v>#DIV/0!</v>
      </c>
      <c r="U716" s="15" t="e">
        <f>100-(T716-R716)/S716*100</f>
        <v>#DIV/0!</v>
      </c>
      <c r="AB716" s="14" t="e">
        <f>((AE716-AC716)*(1000/AD716))*1000</f>
        <v>#DIV/0!</v>
      </c>
      <c r="AF716" s="7" t="e">
        <f>#REF!*0.8</f>
        <v>#REF!</v>
      </c>
      <c r="AH716" s="8" t="e">
        <f>((AG716)*(H716/100))</f>
        <v>#DIV/0!</v>
      </c>
      <c r="AI716" s="7" t="e">
        <f>AG716/AH716</f>
        <v>#DIV/0!</v>
      </c>
      <c r="AO716" s="20" t="s">
        <v>1436</v>
      </c>
      <c r="AP716" s="149" t="s">
        <v>121</v>
      </c>
      <c r="AQ716" s="149">
        <v>3.0000000000000001E-3</v>
      </c>
      <c r="AR716" s="149">
        <v>2.4E-2</v>
      </c>
      <c r="AS716" s="149">
        <v>1.2E-2</v>
      </c>
      <c r="AT716" s="149" t="s">
        <v>121</v>
      </c>
      <c r="AU716" s="149">
        <v>8.9999999999999993E-3</v>
      </c>
      <c r="AV716" s="149">
        <v>3.4</v>
      </c>
      <c r="AW716" s="149">
        <v>8.3000000000000004E-2</v>
      </c>
      <c r="AX716" s="149" t="s">
        <v>121</v>
      </c>
      <c r="AY716" s="149">
        <v>6.0000000000000001E-3</v>
      </c>
      <c r="AZ716" s="149">
        <v>0.46899999999999997</v>
      </c>
      <c r="BA716" s="149">
        <v>0.02</v>
      </c>
      <c r="BB716" s="149">
        <v>0.51900000000000002</v>
      </c>
      <c r="BC716" s="149">
        <v>2.5999999999999999E-2</v>
      </c>
      <c r="BD716" s="149">
        <v>5.56</v>
      </c>
      <c r="BE716" s="149">
        <v>0.23499999999999999</v>
      </c>
      <c r="BF716" s="149" t="s">
        <v>121</v>
      </c>
      <c r="BG716" s="149">
        <v>1.2E-2</v>
      </c>
      <c r="BH716" s="149">
        <v>2.798</v>
      </c>
      <c r="BI716" s="149">
        <v>0.54500000000000004</v>
      </c>
      <c r="BJ716" s="149" t="s">
        <v>121</v>
      </c>
      <c r="BK716" s="149">
        <v>3.0000000000000001E-3</v>
      </c>
      <c r="BL716" s="149" t="s">
        <v>121</v>
      </c>
      <c r="BM716" s="149">
        <v>7.0000000000000001E-3</v>
      </c>
      <c r="BN716" s="149">
        <v>10.728</v>
      </c>
      <c r="BO716" s="149">
        <v>0.46500000000000002</v>
      </c>
      <c r="BP716" s="149">
        <v>44.545000000000002</v>
      </c>
      <c r="BQ716" s="149">
        <v>0.94199999999999995</v>
      </c>
      <c r="BR716" s="149">
        <v>2.8000000000000001E-2</v>
      </c>
      <c r="BS716" s="149">
        <v>3.0000000000000001E-3</v>
      </c>
      <c r="BT716" s="149">
        <v>2.8290000000000002</v>
      </c>
      <c r="BU716" s="149">
        <v>0.21299999999999999</v>
      </c>
      <c r="BV716" s="149">
        <v>0.28299999999999997</v>
      </c>
      <c r="BW716" s="149">
        <v>9.1999999999999998E-2</v>
      </c>
      <c r="BX716" s="149" t="s">
        <v>121</v>
      </c>
      <c r="BY716" s="149">
        <v>2.7E-2</v>
      </c>
      <c r="BZ716" s="149">
        <v>1.696</v>
      </c>
      <c r="CA716" s="149">
        <v>0.126</v>
      </c>
      <c r="CB716" s="149">
        <v>9.7899999999999991</v>
      </c>
      <c r="CC716" s="149">
        <v>3.2879999999999998</v>
      </c>
      <c r="CD716" s="149">
        <v>0.158</v>
      </c>
      <c r="CE716" s="149">
        <v>2.1999999999999999E-2</v>
      </c>
      <c r="CF716" s="149" t="s">
        <v>121</v>
      </c>
      <c r="CG716" s="149">
        <v>0.01</v>
      </c>
      <c r="CH716" s="149">
        <v>8.9999999999999993E-3</v>
      </c>
      <c r="CI716" s="149">
        <v>1E-3</v>
      </c>
      <c r="CJ716" s="149" t="s">
        <v>121</v>
      </c>
      <c r="CK716" s="149">
        <v>1.4179999999999999</v>
      </c>
      <c r="CL716" s="149" t="s">
        <v>121</v>
      </c>
      <c r="CM716" s="149">
        <v>2E-3</v>
      </c>
      <c r="CN716" s="149" t="s">
        <v>121</v>
      </c>
      <c r="CO716" s="149">
        <v>2E-3</v>
      </c>
      <c r="CP716" s="149">
        <v>1.157</v>
      </c>
      <c r="CQ716" s="149">
        <v>0.108</v>
      </c>
      <c r="CR716" s="149" t="s">
        <v>121</v>
      </c>
      <c r="CS716" s="149">
        <v>2E-3</v>
      </c>
      <c r="CT716" s="149" t="s">
        <v>121</v>
      </c>
      <c r="CU716" s="149">
        <v>35.204000000000001</v>
      </c>
      <c r="CV716" s="149">
        <v>0.192</v>
      </c>
      <c r="CW716" s="149">
        <v>6.0000000000000001E-3</v>
      </c>
      <c r="CX716" s="149">
        <v>4.03</v>
      </c>
      <c r="CY716" s="149">
        <v>0.22900000000000001</v>
      </c>
      <c r="CZ716" s="149" t="s">
        <v>121</v>
      </c>
      <c r="DA716" s="149">
        <v>2E-3</v>
      </c>
      <c r="DB716" s="149" t="s">
        <v>121</v>
      </c>
      <c r="DC716" s="149">
        <v>3.6999999999999998E-2</v>
      </c>
      <c r="DD716" s="149" t="s">
        <v>121</v>
      </c>
      <c r="DE716" s="149">
        <v>2.3E-2</v>
      </c>
      <c r="DF716" s="149">
        <v>0.54500000000000004</v>
      </c>
      <c r="DG716" s="149">
        <v>2.5000000000000001E-2</v>
      </c>
      <c r="DH716" s="149">
        <v>11.231999999999999</v>
      </c>
      <c r="DI716" s="149">
        <v>0.24399999999999999</v>
      </c>
      <c r="DJ716" s="149" t="s">
        <v>121</v>
      </c>
      <c r="DK716" s="149">
        <v>2E-3</v>
      </c>
      <c r="DL716" s="61" t="str">
        <f t="shared" si="14"/>
        <v>TMD 11-13</v>
      </c>
    </row>
    <row r="717" spans="1:151">
      <c r="A717" s="11">
        <v>44621</v>
      </c>
      <c r="B717" s="66" t="s">
        <v>1445</v>
      </c>
      <c r="C717" s="25" t="s">
        <v>128</v>
      </c>
      <c r="H717" s="3" t="e">
        <f>((F717)/(E717/100))</f>
        <v>#DIV/0!</v>
      </c>
      <c r="I717" s="4" t="e">
        <f>E717/F717</f>
        <v>#DIV/0!</v>
      </c>
      <c r="J717" s="4" t="e">
        <f>100/G717</f>
        <v>#DIV/0!</v>
      </c>
      <c r="N717" s="37" t="e">
        <f>M717/(K717/100)</f>
        <v>#DIV/0!</v>
      </c>
      <c r="O717" s="37" t="e">
        <f>N717/J717</f>
        <v>#DIV/0!</v>
      </c>
      <c r="P717" s="5" t="e">
        <f>M717/(L717/100)</f>
        <v>#DIV/0!</v>
      </c>
      <c r="Q717" s="5" t="e">
        <f>P717*I717</f>
        <v>#DIV/0!</v>
      </c>
      <c r="U717" s="15" t="e">
        <f>100-(T717-R717)/S717*100</f>
        <v>#DIV/0!</v>
      </c>
      <c r="AB717" s="14" t="e">
        <f>((AE717-AC717)*(1000/AD717))*1000</f>
        <v>#DIV/0!</v>
      </c>
      <c r="AF717" s="7" t="e">
        <f>#REF!*0.8</f>
        <v>#REF!</v>
      </c>
      <c r="AH717" s="8" t="e">
        <f>((AG717)*(H717/100))</f>
        <v>#DIV/0!</v>
      </c>
      <c r="AI717" s="7" t="e">
        <f>AG717/AH717</f>
        <v>#DIV/0!</v>
      </c>
      <c r="AO717" s="20" t="s">
        <v>1437</v>
      </c>
      <c r="AP717" s="149">
        <v>1.7999999999999999E-2</v>
      </c>
      <c r="AQ717" s="149">
        <v>6.0000000000000001E-3</v>
      </c>
      <c r="AR717" s="149">
        <v>1.7999999999999999E-2</v>
      </c>
      <c r="AS717" s="149">
        <v>8.9999999999999993E-3</v>
      </c>
      <c r="AT717" s="149" t="s">
        <v>121</v>
      </c>
      <c r="AU717" s="149">
        <v>8.0000000000000002E-3</v>
      </c>
      <c r="AV717" s="149">
        <v>8.81</v>
      </c>
      <c r="AW717" s="149">
        <v>0.23899999999999999</v>
      </c>
      <c r="AX717" s="149">
        <v>8.9999999999999993E-3</v>
      </c>
      <c r="AY717" s="149">
        <v>4.0000000000000001E-3</v>
      </c>
      <c r="AZ717" s="149">
        <v>1.8540000000000001</v>
      </c>
      <c r="BA717" s="149">
        <v>3.4000000000000002E-2</v>
      </c>
      <c r="BB717" s="149">
        <v>0.23499999999999999</v>
      </c>
      <c r="BC717" s="149">
        <v>0.01</v>
      </c>
      <c r="BD717" s="149">
        <v>18.547000000000001</v>
      </c>
      <c r="BE717" s="149">
        <v>0.41899999999999998</v>
      </c>
      <c r="BF717" s="149" t="s">
        <v>121</v>
      </c>
      <c r="BG717" s="149">
        <v>8.9999999999999993E-3</v>
      </c>
      <c r="BH717" s="149">
        <v>2.2850000000000001</v>
      </c>
      <c r="BI717" s="149">
        <v>0.40200000000000002</v>
      </c>
      <c r="BJ717" s="149">
        <v>1.9E-2</v>
      </c>
      <c r="BK717" s="149">
        <v>5.0000000000000001E-3</v>
      </c>
      <c r="BL717" s="149" t="s">
        <v>121</v>
      </c>
      <c r="BM717" s="149">
        <v>6.0000000000000001E-3</v>
      </c>
      <c r="BN717" s="149">
        <v>0.442</v>
      </c>
      <c r="BO717" s="149">
        <v>3.4000000000000002E-2</v>
      </c>
      <c r="BP717" s="149">
        <v>51.37</v>
      </c>
      <c r="BQ717" s="149">
        <v>0.57999999999999996</v>
      </c>
      <c r="BR717" s="149">
        <v>1.3819999999999999</v>
      </c>
      <c r="BS717" s="149">
        <v>2.4E-2</v>
      </c>
      <c r="BT717" s="149">
        <v>1.0449999999999999</v>
      </c>
      <c r="BU717" s="149">
        <v>9.8000000000000004E-2</v>
      </c>
      <c r="BV717" s="149">
        <v>0.191</v>
      </c>
      <c r="BW717" s="149">
        <v>0.05</v>
      </c>
      <c r="BX717" s="149" t="s">
        <v>121</v>
      </c>
      <c r="BY717" s="149">
        <v>3.4000000000000002E-2</v>
      </c>
      <c r="BZ717" s="149">
        <v>0.32900000000000001</v>
      </c>
      <c r="CA717" s="149">
        <v>4.9000000000000002E-2</v>
      </c>
      <c r="CB717" s="149" t="s">
        <v>121</v>
      </c>
      <c r="CC717" s="149">
        <v>4.1710000000000003</v>
      </c>
      <c r="CD717" s="149">
        <v>0.16900000000000001</v>
      </c>
      <c r="CE717" s="149">
        <v>0.02</v>
      </c>
      <c r="CF717" s="149" t="s">
        <v>121</v>
      </c>
      <c r="CG717" s="149">
        <v>3.0000000000000001E-3</v>
      </c>
      <c r="CH717" s="149" t="s">
        <v>121</v>
      </c>
      <c r="CI717" s="149">
        <v>2E-3</v>
      </c>
      <c r="CJ717" s="149" t="s">
        <v>121</v>
      </c>
      <c r="CK717" s="149">
        <v>0.91300000000000003</v>
      </c>
      <c r="CL717" s="149" t="s">
        <v>121</v>
      </c>
      <c r="CM717" s="149">
        <v>2E-3</v>
      </c>
      <c r="CN717" s="149">
        <v>7.0000000000000001E-3</v>
      </c>
      <c r="CO717" s="149">
        <v>2E-3</v>
      </c>
      <c r="CP717" s="149">
        <v>1.0820000000000001</v>
      </c>
      <c r="CQ717" s="149">
        <v>5.8999999999999997E-2</v>
      </c>
      <c r="CR717" s="149" t="s">
        <v>121</v>
      </c>
      <c r="CS717" s="149">
        <v>5.0000000000000001E-3</v>
      </c>
      <c r="CT717" s="149" t="s">
        <v>121</v>
      </c>
      <c r="CU717" s="149">
        <v>25.568000000000001</v>
      </c>
      <c r="CV717" s="149">
        <v>1.4999999999999999E-2</v>
      </c>
      <c r="CW717" s="149">
        <v>1E-3</v>
      </c>
      <c r="CX717" s="149">
        <v>0.42599999999999999</v>
      </c>
      <c r="CY717" s="149">
        <v>2.9000000000000001E-2</v>
      </c>
      <c r="CZ717" s="149" t="s">
        <v>121</v>
      </c>
      <c r="DA717" s="149">
        <v>3.0000000000000001E-3</v>
      </c>
      <c r="DB717" s="149" t="s">
        <v>121</v>
      </c>
      <c r="DC717" s="149">
        <v>1.7000000000000001E-2</v>
      </c>
      <c r="DD717" s="149" t="s">
        <v>121</v>
      </c>
      <c r="DE717" s="149">
        <v>5.8000000000000003E-2</v>
      </c>
      <c r="DF717" s="149">
        <v>6.4029999999999996</v>
      </c>
      <c r="DG717" s="149">
        <v>0.13100000000000001</v>
      </c>
      <c r="DH717" s="149">
        <v>1.222</v>
      </c>
      <c r="DI717" s="149">
        <v>0.02</v>
      </c>
      <c r="DJ717" s="149" t="s">
        <v>121</v>
      </c>
      <c r="DK717" s="149">
        <v>2E-3</v>
      </c>
      <c r="DL717" s="61" t="str">
        <f t="shared" si="14"/>
        <v>TMD 11-14</v>
      </c>
    </row>
    <row r="718" spans="1:151">
      <c r="A718" s="11">
        <v>44621</v>
      </c>
      <c r="B718" s="64" t="s">
        <v>1446</v>
      </c>
      <c r="C718" s="25" t="s">
        <v>128</v>
      </c>
      <c r="H718" s="3" t="e">
        <f>((F718)/(E718/100))</f>
        <v>#DIV/0!</v>
      </c>
      <c r="I718" s="4" t="e">
        <f>E718/F718</f>
        <v>#DIV/0!</v>
      </c>
      <c r="J718" s="4" t="e">
        <f>100/G718</f>
        <v>#DIV/0!</v>
      </c>
      <c r="N718" s="37" t="e">
        <f>M718/(K718/100)</f>
        <v>#DIV/0!</v>
      </c>
      <c r="O718" s="37" t="e">
        <f>N718/J718</f>
        <v>#DIV/0!</v>
      </c>
      <c r="P718" s="5" t="e">
        <f>M718/(L718/100)</f>
        <v>#DIV/0!</v>
      </c>
      <c r="Q718" s="5" t="e">
        <f>P718*I718</f>
        <v>#DIV/0!</v>
      </c>
      <c r="U718" s="15" t="e">
        <f>100-(T718-R718)/S718*100</f>
        <v>#DIV/0!</v>
      </c>
      <c r="AB718" s="14" t="e">
        <f>((AE718-AC718)*(1000/AD718))*1000</f>
        <v>#DIV/0!</v>
      </c>
      <c r="AF718" s="7" t="e">
        <f>#REF!*0.8</f>
        <v>#REF!</v>
      </c>
      <c r="AH718" s="8" t="e">
        <f>((AG718)*(H718/100))</f>
        <v>#DIV/0!</v>
      </c>
      <c r="AI718" s="7" t="e">
        <f>AG718/AH718</f>
        <v>#DIV/0!</v>
      </c>
      <c r="AO718" s="20" t="s">
        <v>1438</v>
      </c>
      <c r="AP718" s="149" t="s">
        <v>121</v>
      </c>
      <c r="AQ718" s="149">
        <v>6.0000000000000001E-3</v>
      </c>
      <c r="AR718" s="149" t="s">
        <v>121</v>
      </c>
      <c r="AS718" s="149">
        <v>1.2999999999999999E-2</v>
      </c>
      <c r="AT718" s="149" t="s">
        <v>121</v>
      </c>
      <c r="AU718" s="149">
        <v>8.9999999999999993E-3</v>
      </c>
      <c r="AV718" s="149">
        <v>8.0950000000000006</v>
      </c>
      <c r="AW718" s="149">
        <v>0.27300000000000002</v>
      </c>
      <c r="AX718" s="149" t="s">
        <v>121</v>
      </c>
      <c r="AY718" s="149">
        <v>6.0000000000000001E-3</v>
      </c>
      <c r="AZ718" s="149">
        <v>3.7999999999999999E-2</v>
      </c>
      <c r="BA718" s="149">
        <v>4.0000000000000001E-3</v>
      </c>
      <c r="BB718" s="149">
        <v>14.651999999999999</v>
      </c>
      <c r="BC718" s="149">
        <v>0.46800000000000003</v>
      </c>
      <c r="BD718" s="149">
        <v>13.465999999999999</v>
      </c>
      <c r="BE718" s="149">
        <v>0.42499999999999999</v>
      </c>
      <c r="BF718" s="149" t="s">
        <v>121</v>
      </c>
      <c r="BG718" s="149">
        <v>0.01</v>
      </c>
      <c r="BH718" s="149">
        <v>2.0459999999999998</v>
      </c>
      <c r="BI718" s="149">
        <v>0.47899999999999998</v>
      </c>
      <c r="BJ718" s="149" t="s">
        <v>121</v>
      </c>
      <c r="BK718" s="149">
        <v>5.0000000000000001E-3</v>
      </c>
      <c r="BL718" s="149" t="s">
        <v>121</v>
      </c>
      <c r="BM718" s="149">
        <v>8.0000000000000002E-3</v>
      </c>
      <c r="BN718" s="149">
        <v>0.16</v>
      </c>
      <c r="BO718" s="149">
        <v>2.7E-2</v>
      </c>
      <c r="BP718" s="149">
        <v>46.057000000000002</v>
      </c>
      <c r="BQ718" s="149">
        <v>0.71</v>
      </c>
      <c r="BR718" s="149">
        <v>0.16200000000000001</v>
      </c>
      <c r="BS718" s="149">
        <v>6.0000000000000001E-3</v>
      </c>
      <c r="BT718" s="149">
        <v>1.1539999999999999</v>
      </c>
      <c r="BU718" s="149">
        <v>0.10100000000000001</v>
      </c>
      <c r="BV718" s="149" t="s">
        <v>121</v>
      </c>
      <c r="BW718" s="149">
        <v>0.14299999999999999</v>
      </c>
      <c r="BX718" s="149" t="s">
        <v>121</v>
      </c>
      <c r="BY718" s="149">
        <v>2.8000000000000001E-2</v>
      </c>
      <c r="BZ718" s="149">
        <v>0.433</v>
      </c>
      <c r="CA718" s="149">
        <v>0.05</v>
      </c>
      <c r="CB718" s="149">
        <v>6.4550000000000001</v>
      </c>
      <c r="CC718" s="149">
        <v>3.3149999999999999</v>
      </c>
      <c r="CD718" s="149">
        <v>9.8000000000000004E-2</v>
      </c>
      <c r="CE718" s="149">
        <v>1.2E-2</v>
      </c>
      <c r="CF718" s="149" t="s">
        <v>121</v>
      </c>
      <c r="CG718" s="149">
        <v>6.0000000000000001E-3</v>
      </c>
      <c r="CH718" s="149">
        <v>2E-3</v>
      </c>
      <c r="CI718" s="149">
        <v>1E-3</v>
      </c>
      <c r="CJ718" s="149" t="s">
        <v>121</v>
      </c>
      <c r="CK718" s="149">
        <v>1.0900000000000001</v>
      </c>
      <c r="CL718" s="149" t="s">
        <v>121</v>
      </c>
      <c r="CM718" s="149">
        <v>2E-3</v>
      </c>
      <c r="CN718" s="149">
        <v>3.0000000000000001E-3</v>
      </c>
      <c r="CO718" s="149">
        <v>1E-3</v>
      </c>
      <c r="CP718" s="149">
        <v>0.93700000000000006</v>
      </c>
      <c r="CQ718" s="149">
        <v>5.8999999999999997E-2</v>
      </c>
      <c r="CR718" s="149" t="s">
        <v>121</v>
      </c>
      <c r="CS718" s="149">
        <v>2E-3</v>
      </c>
      <c r="CT718" s="149" t="s">
        <v>121</v>
      </c>
      <c r="CU718" s="149">
        <v>29.361999999999998</v>
      </c>
      <c r="CV718" s="149">
        <v>8.0000000000000002E-3</v>
      </c>
      <c r="CW718" s="149">
        <v>1E-3</v>
      </c>
      <c r="CX718" s="149">
        <v>0.39500000000000002</v>
      </c>
      <c r="CY718" s="149">
        <v>2.4E-2</v>
      </c>
      <c r="CZ718" s="149" t="s">
        <v>121</v>
      </c>
      <c r="DA718" s="149">
        <v>2E-3</v>
      </c>
      <c r="DB718" s="149" t="s">
        <v>121</v>
      </c>
      <c r="DC718" s="149">
        <v>1.4E-2</v>
      </c>
      <c r="DD718" s="149" t="s">
        <v>121</v>
      </c>
      <c r="DE718" s="149">
        <v>2.5999999999999999E-2</v>
      </c>
      <c r="DF718" s="149">
        <v>1.6839999999999999</v>
      </c>
      <c r="DG718" s="149">
        <v>5.6000000000000001E-2</v>
      </c>
      <c r="DH718" s="149">
        <v>4.1390000000000002</v>
      </c>
      <c r="DI718" s="149">
        <v>7.2999999999999995E-2</v>
      </c>
      <c r="DJ718" s="149" t="s">
        <v>121</v>
      </c>
      <c r="DK718" s="149">
        <v>2E-3</v>
      </c>
      <c r="DL718" s="61" t="str">
        <f t="shared" si="14"/>
        <v>TMD 11-15</v>
      </c>
    </row>
    <row r="719" spans="1:151">
      <c r="A719" s="11">
        <v>44621</v>
      </c>
      <c r="B719" s="64" t="s">
        <v>1447</v>
      </c>
      <c r="C719" s="25" t="s">
        <v>128</v>
      </c>
      <c r="H719" s="3" t="e">
        <f>((F719)/(E719/100))</f>
        <v>#DIV/0!</v>
      </c>
      <c r="I719" s="4" t="e">
        <f>E719/F719</f>
        <v>#DIV/0!</v>
      </c>
      <c r="J719" s="4" t="e">
        <f>100/G719</f>
        <v>#DIV/0!</v>
      </c>
      <c r="N719" s="37" t="e">
        <f>M719/(K719/100)</f>
        <v>#DIV/0!</v>
      </c>
      <c r="O719" s="37" t="e">
        <f>N719/J719</f>
        <v>#DIV/0!</v>
      </c>
      <c r="P719" s="5" t="e">
        <f>M719/(L719/100)</f>
        <v>#DIV/0!</v>
      </c>
      <c r="Q719" s="5" t="e">
        <f>P719*I719</f>
        <v>#DIV/0!</v>
      </c>
      <c r="U719" s="15" t="e">
        <f>100-(T719-R719)/S719*100</f>
        <v>#DIV/0!</v>
      </c>
      <c r="AB719" s="14" t="e">
        <f>((AE719-AC719)*(1000/AD719))*1000</f>
        <v>#DIV/0!</v>
      </c>
      <c r="AF719" s="7" t="e">
        <f>#REF!*0.8</f>
        <v>#REF!</v>
      </c>
      <c r="AH719" s="8" t="e">
        <f>((AG719)*(H719/100))</f>
        <v>#DIV/0!</v>
      </c>
      <c r="AI719" s="7" t="e">
        <f>AG719/AH719</f>
        <v>#DIV/0!</v>
      </c>
      <c r="AO719" s="20" t="s">
        <v>1439</v>
      </c>
      <c r="AP719" s="149" t="s">
        <v>121</v>
      </c>
      <c r="AQ719" s="149">
        <v>3.0000000000000001E-3</v>
      </c>
      <c r="AR719" s="149">
        <v>1.6E-2</v>
      </c>
      <c r="AS719" s="149">
        <v>7.0000000000000001E-3</v>
      </c>
      <c r="AT719" s="149">
        <v>0.126</v>
      </c>
      <c r="AU719" s="149">
        <v>7.0000000000000001E-3</v>
      </c>
      <c r="AV719" s="149">
        <v>3.569</v>
      </c>
      <c r="AW719" s="149">
        <v>6.9000000000000006E-2</v>
      </c>
      <c r="AX719" s="149" t="s">
        <v>121</v>
      </c>
      <c r="AY719" s="149">
        <v>5.0000000000000001E-3</v>
      </c>
      <c r="AZ719" s="149">
        <v>1.196</v>
      </c>
      <c r="BA719" s="149">
        <v>2.5000000000000001E-2</v>
      </c>
      <c r="BB719" s="149">
        <v>8.2379999999999995</v>
      </c>
      <c r="BC719" s="149">
        <v>0.156</v>
      </c>
      <c r="BD719" s="149">
        <v>18.285</v>
      </c>
      <c r="BE719" s="149">
        <v>0.40699999999999997</v>
      </c>
      <c r="BF719" s="149" t="s">
        <v>121</v>
      </c>
      <c r="BG719" s="149">
        <v>8.9999999999999993E-3</v>
      </c>
      <c r="BH719" s="149">
        <v>1.8759999999999999</v>
      </c>
      <c r="BI719" s="149">
        <v>0.36399999999999999</v>
      </c>
      <c r="BJ719" s="149">
        <v>5.0000000000000001E-3</v>
      </c>
      <c r="BK719" s="149">
        <v>2E-3</v>
      </c>
      <c r="BL719" s="149">
        <v>4.0000000000000001E-3</v>
      </c>
      <c r="BM719" s="149">
        <v>2E-3</v>
      </c>
      <c r="BN719" s="149">
        <v>3.18</v>
      </c>
      <c r="BO719" s="149">
        <v>0.114</v>
      </c>
      <c r="BP719" s="149">
        <v>55.459000000000003</v>
      </c>
      <c r="BQ719" s="149">
        <v>0.45400000000000001</v>
      </c>
      <c r="BR719" s="149">
        <v>6.8000000000000005E-2</v>
      </c>
      <c r="BS719" s="149">
        <v>3.0000000000000001E-3</v>
      </c>
      <c r="BT719" s="149">
        <v>1.4870000000000001</v>
      </c>
      <c r="BU719" s="149">
        <v>9.5000000000000001E-2</v>
      </c>
      <c r="BV719" s="149" t="s">
        <v>121</v>
      </c>
      <c r="BW719" s="149">
        <v>6.6000000000000003E-2</v>
      </c>
      <c r="BX719" s="149" t="s">
        <v>121</v>
      </c>
      <c r="BY719" s="149">
        <v>4.3999999999999997E-2</v>
      </c>
      <c r="BZ719" s="149">
        <v>0.13100000000000001</v>
      </c>
      <c r="CA719" s="149">
        <v>3.6999999999999998E-2</v>
      </c>
      <c r="CB719" s="149" t="s">
        <v>121</v>
      </c>
      <c r="CC719" s="149">
        <v>5.1040000000000001</v>
      </c>
      <c r="CD719" s="149">
        <v>0.192</v>
      </c>
      <c r="CE719" s="149">
        <v>1.6E-2</v>
      </c>
      <c r="CF719" s="149">
        <v>4.3999999999999997E-2</v>
      </c>
      <c r="CG719" s="149">
        <v>2E-3</v>
      </c>
      <c r="CH719" s="149" t="s">
        <v>121</v>
      </c>
      <c r="CI719" s="149">
        <v>2E-3</v>
      </c>
      <c r="CJ719" s="149" t="s">
        <v>121</v>
      </c>
      <c r="CK719" s="149">
        <v>0.97099999999999997</v>
      </c>
      <c r="CL719" s="149" t="s">
        <v>121</v>
      </c>
      <c r="CM719" s="149">
        <v>2E-3</v>
      </c>
      <c r="CN719" s="149" t="s">
        <v>121</v>
      </c>
      <c r="CO719" s="149">
        <v>2E-3</v>
      </c>
      <c r="CP719" s="149">
        <v>0.76400000000000001</v>
      </c>
      <c r="CQ719" s="149">
        <v>0.04</v>
      </c>
      <c r="CR719" s="149" t="s">
        <v>121</v>
      </c>
      <c r="CS719" s="149">
        <v>2E-3</v>
      </c>
      <c r="CT719" s="149" t="s">
        <v>121</v>
      </c>
      <c r="CU719" s="149">
        <v>23.363</v>
      </c>
      <c r="CV719" s="149">
        <v>6.0999999999999999E-2</v>
      </c>
      <c r="CW719" s="149">
        <v>2E-3</v>
      </c>
      <c r="CX719" s="149">
        <v>0.27100000000000002</v>
      </c>
      <c r="CY719" s="149">
        <v>3.1E-2</v>
      </c>
      <c r="CZ719" s="149" t="s">
        <v>121</v>
      </c>
      <c r="DA719" s="149">
        <v>2E-3</v>
      </c>
      <c r="DB719" s="149" t="s">
        <v>121</v>
      </c>
      <c r="DC719" s="149">
        <v>2.5999999999999999E-2</v>
      </c>
      <c r="DD719" s="149" t="s">
        <v>121</v>
      </c>
      <c r="DE719" s="149">
        <v>4.2000000000000003E-2</v>
      </c>
      <c r="DF719" s="149">
        <v>4.5229999999999997</v>
      </c>
      <c r="DG719" s="149">
        <v>8.5999999999999993E-2</v>
      </c>
      <c r="DH719" s="149">
        <v>0.441</v>
      </c>
      <c r="DI719" s="149">
        <v>7.0000000000000001E-3</v>
      </c>
      <c r="DJ719" s="149" t="s">
        <v>121</v>
      </c>
      <c r="DK719" s="149">
        <v>2E-3</v>
      </c>
      <c r="DL719" s="61" t="str">
        <f t="shared" si="14"/>
        <v>TMD 11-16</v>
      </c>
    </row>
    <row r="720" spans="1:151">
      <c r="A720" s="11">
        <v>44621</v>
      </c>
      <c r="B720" s="64" t="s">
        <v>1448</v>
      </c>
      <c r="C720" s="25" t="s">
        <v>128</v>
      </c>
      <c r="H720" s="3" t="e">
        <f>((F720)/(E720/100))</f>
        <v>#DIV/0!</v>
      </c>
      <c r="I720" s="4" t="e">
        <f>E720/F720</f>
        <v>#DIV/0!</v>
      </c>
      <c r="J720" s="4" t="e">
        <f>100/G720</f>
        <v>#DIV/0!</v>
      </c>
      <c r="N720" s="37" t="e">
        <f>M720/(K720/100)</f>
        <v>#DIV/0!</v>
      </c>
      <c r="O720" s="37" t="e">
        <f>N720/J720</f>
        <v>#DIV/0!</v>
      </c>
      <c r="P720" s="5" t="e">
        <f>M720/(L720/100)</f>
        <v>#DIV/0!</v>
      </c>
      <c r="Q720" s="5" t="e">
        <f>P720*I720</f>
        <v>#DIV/0!</v>
      </c>
      <c r="U720" s="15" t="e">
        <f>100-(T720-R720)/S720*100</f>
        <v>#DIV/0!</v>
      </c>
      <c r="AB720" s="14" t="e">
        <f>((AE720-AC720)*(1000/AD720))*1000</f>
        <v>#DIV/0!</v>
      </c>
      <c r="AF720" s="7" t="e">
        <f>#REF!*0.8</f>
        <v>#REF!</v>
      </c>
      <c r="AH720" s="8" t="e">
        <f>((AG720)*(H720/100))</f>
        <v>#DIV/0!</v>
      </c>
      <c r="AI720" s="7" t="e">
        <f>AG720/AH720</f>
        <v>#DIV/0!</v>
      </c>
      <c r="AO720" s="20" t="s">
        <v>1440</v>
      </c>
      <c r="AP720" s="153">
        <v>0.107</v>
      </c>
      <c r="AQ720" s="153">
        <v>2E-3</v>
      </c>
      <c r="AR720" s="153">
        <v>3.2000000000000001E-2</v>
      </c>
      <c r="AS720" s="153">
        <v>3.0000000000000001E-3</v>
      </c>
      <c r="AT720" s="153">
        <v>0.01</v>
      </c>
      <c r="AU720" s="153">
        <v>2E-3</v>
      </c>
      <c r="AV720" s="153">
        <v>3.7999999999999999E-2</v>
      </c>
      <c r="AW720" s="153">
        <v>2E-3</v>
      </c>
      <c r="AX720" s="153" t="s">
        <v>121</v>
      </c>
      <c r="AY720" s="153">
        <v>2E-3</v>
      </c>
      <c r="AZ720" s="153">
        <v>5.7000000000000002E-2</v>
      </c>
      <c r="BA720" s="153">
        <v>4.0000000000000001E-3</v>
      </c>
      <c r="BB720" s="153">
        <v>0.183</v>
      </c>
      <c r="BC720" s="153">
        <v>4.0000000000000001E-3</v>
      </c>
      <c r="BD720" s="153">
        <v>7.173</v>
      </c>
      <c r="BE720" s="153">
        <v>5.2999999999999999E-2</v>
      </c>
      <c r="BF720" s="153" t="s">
        <v>121</v>
      </c>
      <c r="BG720" s="153">
        <v>7.0000000000000001E-3</v>
      </c>
      <c r="BH720" s="153">
        <v>3.4350000000000001</v>
      </c>
      <c r="BI720" s="153">
        <v>0.93400000000000005</v>
      </c>
      <c r="BJ720" s="153" t="s">
        <v>121</v>
      </c>
      <c r="BK720" s="153">
        <v>3.0000000000000001E-3</v>
      </c>
      <c r="BL720" s="153">
        <v>2E-3</v>
      </c>
      <c r="BM720" s="153">
        <v>1E-3</v>
      </c>
      <c r="BN720" s="153">
        <v>1.853</v>
      </c>
      <c r="BO720" s="153">
        <v>2.8000000000000001E-2</v>
      </c>
      <c r="BP720" s="153">
        <v>59.515999999999998</v>
      </c>
      <c r="BQ720" s="153">
        <v>0.186</v>
      </c>
      <c r="BR720" s="153">
        <v>2E-3</v>
      </c>
      <c r="BS720" s="153">
        <v>1E-3</v>
      </c>
      <c r="BT720" s="153">
        <v>13.712999999999999</v>
      </c>
      <c r="BU720" s="153">
        <v>0.15</v>
      </c>
      <c r="BV720" s="153">
        <v>0.8</v>
      </c>
      <c r="BW720" s="153">
        <v>0.02</v>
      </c>
      <c r="BX720" s="153" t="s">
        <v>121</v>
      </c>
      <c r="BY720" s="153">
        <v>1.2999999999999999E-2</v>
      </c>
      <c r="BZ720" s="153">
        <v>0.41799999999999998</v>
      </c>
      <c r="CA720" s="153">
        <v>2.8000000000000001E-2</v>
      </c>
      <c r="CB720" s="153" t="s">
        <v>121</v>
      </c>
      <c r="CC720" s="153">
        <v>8.5790000000000006</v>
      </c>
      <c r="CD720" s="153">
        <v>0.26700000000000002</v>
      </c>
      <c r="CE720" s="153">
        <v>8.9999999999999993E-3</v>
      </c>
      <c r="CF720" s="153">
        <v>2E-3</v>
      </c>
      <c r="CG720" s="153">
        <v>1E-3</v>
      </c>
      <c r="CH720" s="153">
        <v>3.0000000000000001E-3</v>
      </c>
      <c r="CI720" s="153">
        <v>1E-3</v>
      </c>
      <c r="CJ720" s="153">
        <v>0.65200000000000002</v>
      </c>
      <c r="CK720" s="153">
        <v>7.4999999999999997E-2</v>
      </c>
      <c r="CL720" s="153" t="s">
        <v>121</v>
      </c>
      <c r="CM720" s="153">
        <v>2E-3</v>
      </c>
      <c r="CN720" s="153">
        <v>2E-3</v>
      </c>
      <c r="CO720" s="153">
        <v>1E-3</v>
      </c>
      <c r="CP720" s="153">
        <v>2.0219999999999998</v>
      </c>
      <c r="CQ720" s="153">
        <v>4.2000000000000003E-2</v>
      </c>
      <c r="CR720" s="153" t="s">
        <v>121</v>
      </c>
      <c r="CS720" s="153">
        <v>2E-3</v>
      </c>
      <c r="CT720" s="153">
        <v>6.65</v>
      </c>
      <c r="CU720" s="153">
        <v>0.28399999999999997</v>
      </c>
      <c r="CV720" s="153">
        <v>4.9000000000000002E-2</v>
      </c>
      <c r="CW720" s="153">
        <v>1E-3</v>
      </c>
      <c r="CX720" s="153">
        <v>1.458</v>
      </c>
      <c r="CY720" s="153">
        <v>2.8000000000000001E-2</v>
      </c>
      <c r="CZ720" s="153" t="s">
        <v>121</v>
      </c>
      <c r="DA720" s="153">
        <v>2E-3</v>
      </c>
      <c r="DB720" s="153">
        <v>2.1999999999999999E-2</v>
      </c>
      <c r="DC720" s="153">
        <v>8.9999999999999993E-3</v>
      </c>
      <c r="DD720" s="153" t="s">
        <v>121</v>
      </c>
      <c r="DE720" s="153">
        <v>1.4999999999999999E-2</v>
      </c>
      <c r="DF720" s="153">
        <v>1.4970000000000001</v>
      </c>
      <c r="DG720" s="153">
        <v>1.4999999999999999E-2</v>
      </c>
      <c r="DH720" s="153">
        <v>2.5000000000000001E-2</v>
      </c>
      <c r="DI720" s="153">
        <v>1E-3</v>
      </c>
      <c r="DJ720" s="153">
        <v>4.0000000000000001E-3</v>
      </c>
      <c r="DK720" s="153">
        <v>1E-3</v>
      </c>
      <c r="DL720" s="61" t="str">
        <f t="shared" si="14"/>
        <v>DK II</v>
      </c>
      <c r="DM720" s="171">
        <v>5.3751130342937102E-3</v>
      </c>
      <c r="DN720" s="171">
        <v>3.9404324264539197E-3</v>
      </c>
      <c r="DO720" s="171">
        <v>1.27957282601458E-2</v>
      </c>
      <c r="DP720" s="171">
        <v>0.175678390543615</v>
      </c>
      <c r="DQ720" s="171">
        <v>9.5306155928951506E-3</v>
      </c>
      <c r="DR720" s="171">
        <v>-1.7849170057399701E-2</v>
      </c>
      <c r="DS720" s="171">
        <v>0.29072065245543499</v>
      </c>
      <c r="DT720" s="171">
        <v>5.27791876502565E-3</v>
      </c>
      <c r="DU720" s="171">
        <v>-6.1398205976778599E-4</v>
      </c>
      <c r="DV720" s="171">
        <v>1.2031760935523101E-2</v>
      </c>
      <c r="DW720" s="171">
        <v>0.14386335445962001</v>
      </c>
      <c r="DX720" s="171">
        <v>0.14996869546823699</v>
      </c>
      <c r="DY720" s="171">
        <v>565.77176202786802</v>
      </c>
      <c r="DZ720" s="171">
        <v>0.24764016526201399</v>
      </c>
      <c r="EA720" s="171">
        <v>0.190043777411846</v>
      </c>
      <c r="EB720" s="171">
        <v>97.068625791228996</v>
      </c>
      <c r="EC720" s="152">
        <v>2E-3</v>
      </c>
      <c r="ED720" s="152">
        <v>6.65</v>
      </c>
      <c r="EE720" s="152">
        <v>0.28399999999999997</v>
      </c>
      <c r="EF720" s="152">
        <v>4.9000000000000002E-2</v>
      </c>
      <c r="EG720" s="152">
        <v>1E-3</v>
      </c>
      <c r="EH720" s="152">
        <v>1.458</v>
      </c>
      <c r="EI720" s="152">
        <v>2.8000000000000001E-2</v>
      </c>
      <c r="EJ720" s="152" t="s">
        <v>121</v>
      </c>
      <c r="EK720" s="152">
        <v>2E-3</v>
      </c>
      <c r="EL720" s="152">
        <v>2.1999999999999999E-2</v>
      </c>
      <c r="EM720" s="152">
        <v>8.9999999999999993E-3</v>
      </c>
      <c r="EN720" s="152" t="s">
        <v>121</v>
      </c>
      <c r="EO720" s="152">
        <v>1.4999999999999999E-2</v>
      </c>
      <c r="EP720" s="152">
        <v>1.4970000000000001</v>
      </c>
      <c r="EQ720" s="152">
        <v>1.4999999999999999E-2</v>
      </c>
      <c r="ER720" s="152">
        <v>2.5000000000000001E-2</v>
      </c>
      <c r="ES720" s="152">
        <v>1E-3</v>
      </c>
      <c r="ET720" s="152">
        <v>4.0000000000000001E-3</v>
      </c>
      <c r="EU720" s="152">
        <v>1E-3</v>
      </c>
    </row>
    <row r="721" spans="1:132">
      <c r="A721" s="11">
        <v>44621</v>
      </c>
      <c r="B721" s="64" t="s">
        <v>1449</v>
      </c>
      <c r="C721" s="25" t="s">
        <v>128</v>
      </c>
      <c r="H721" s="3" t="e">
        <f>((F721)/(E721/100))</f>
        <v>#DIV/0!</v>
      </c>
      <c r="I721" s="4" t="e">
        <f>E721/F721</f>
        <v>#DIV/0!</v>
      </c>
      <c r="J721" s="4" t="e">
        <f>100/G721</f>
        <v>#DIV/0!</v>
      </c>
      <c r="N721" s="37" t="e">
        <f>M721/(K721/100)</f>
        <v>#DIV/0!</v>
      </c>
      <c r="O721" s="37" t="e">
        <f>N721/J721</f>
        <v>#DIV/0!</v>
      </c>
      <c r="P721" s="5" t="e">
        <f>M721/(L721/100)</f>
        <v>#DIV/0!</v>
      </c>
      <c r="Q721" s="5" t="e">
        <f>P721*I721</f>
        <v>#DIV/0!</v>
      </c>
      <c r="U721" s="15" t="e">
        <f>100-(T721-R721)/S721*100</f>
        <v>#DIV/0!</v>
      </c>
      <c r="AB721" s="14" t="e">
        <f>((AE721-AC721)*(1000/AD721))*1000</f>
        <v>#DIV/0!</v>
      </c>
      <c r="AF721" s="7" t="e">
        <f>#REF!*0.8</f>
        <v>#REF!</v>
      </c>
      <c r="AH721" s="8" t="e">
        <f>((AG721)*(H721/100))</f>
        <v>#DIV/0!</v>
      </c>
      <c r="AI721" s="7" t="e">
        <f>AG721/AH721</f>
        <v>#DIV/0!</v>
      </c>
      <c r="AO721" s="20" t="s">
        <v>1441</v>
      </c>
      <c r="AP721" s="156">
        <v>0.247</v>
      </c>
      <c r="AQ721" s="156">
        <v>4.0000000000000001E-3</v>
      </c>
      <c r="AR721" s="156">
        <v>2.8000000000000001E-2</v>
      </c>
      <c r="AS721" s="156">
        <v>3.0000000000000001E-3</v>
      </c>
      <c r="AT721" s="156">
        <v>1.4999999999999999E-2</v>
      </c>
      <c r="AU721" s="156">
        <v>2E-3</v>
      </c>
      <c r="AV721" s="156">
        <v>8.8999999999999996E-2</v>
      </c>
      <c r="AW721" s="156">
        <v>3.0000000000000001E-3</v>
      </c>
      <c r="AX721" s="156">
        <v>7.0000000000000001E-3</v>
      </c>
      <c r="AY721" s="156">
        <v>1E-3</v>
      </c>
      <c r="AZ721" s="156">
        <v>6.7000000000000004E-2</v>
      </c>
      <c r="BA721" s="156">
        <v>3.0000000000000001E-3</v>
      </c>
      <c r="BB721" s="156">
        <v>0.17100000000000001</v>
      </c>
      <c r="BC721" s="156">
        <v>4.0000000000000001E-3</v>
      </c>
      <c r="BD721" s="156">
        <v>5.5039999999999996</v>
      </c>
      <c r="BE721" s="156">
        <v>4.2999999999999997E-2</v>
      </c>
      <c r="BF721" s="156" t="s">
        <v>121</v>
      </c>
      <c r="BG721" s="156">
        <v>7.0000000000000001E-3</v>
      </c>
      <c r="BH721" s="156">
        <v>3.669</v>
      </c>
      <c r="BI721" s="156">
        <v>1.163</v>
      </c>
      <c r="BJ721" s="156" t="s">
        <v>121</v>
      </c>
      <c r="BK721" s="156">
        <v>5.0000000000000001E-3</v>
      </c>
      <c r="BL721" s="156" t="s">
        <v>121</v>
      </c>
      <c r="BM721" s="156">
        <v>2E-3</v>
      </c>
      <c r="BN721" s="156">
        <v>0.186</v>
      </c>
      <c r="BO721" s="156">
        <v>8.0000000000000002E-3</v>
      </c>
      <c r="BP721" s="156">
        <v>61.143000000000001</v>
      </c>
      <c r="BQ721" s="156">
        <v>0.159</v>
      </c>
      <c r="BR721" s="156">
        <v>2E-3</v>
      </c>
      <c r="BS721" s="156">
        <v>1E-3</v>
      </c>
      <c r="BT721" s="156">
        <v>13.103999999999999</v>
      </c>
      <c r="BU721" s="156">
        <v>0.14699999999999999</v>
      </c>
      <c r="BV721" s="156">
        <v>2.0449999999999999</v>
      </c>
      <c r="BW721" s="156">
        <v>3.3000000000000002E-2</v>
      </c>
      <c r="BX721" s="156" t="s">
        <v>121</v>
      </c>
      <c r="BY721" s="156">
        <v>1.2999999999999999E-2</v>
      </c>
      <c r="BZ721" s="156">
        <v>0.82499999999999996</v>
      </c>
      <c r="CA721" s="156">
        <v>3.3000000000000002E-2</v>
      </c>
      <c r="CB721" s="156" t="s">
        <v>121</v>
      </c>
      <c r="CC721" s="156">
        <v>13.212</v>
      </c>
      <c r="CD721" s="156">
        <v>0.23699999999999999</v>
      </c>
      <c r="CE721" s="156">
        <v>8.0000000000000002E-3</v>
      </c>
      <c r="CF721" s="156">
        <v>5.0000000000000001E-3</v>
      </c>
      <c r="CG721" s="156">
        <v>1E-3</v>
      </c>
      <c r="CH721" s="156" t="s">
        <v>121</v>
      </c>
      <c r="CI721" s="156">
        <v>2E-3</v>
      </c>
      <c r="CJ721" s="156">
        <v>0.34499999999999997</v>
      </c>
      <c r="CK721" s="156">
        <v>7.4999999999999997E-2</v>
      </c>
      <c r="CL721" s="156" t="s">
        <v>121</v>
      </c>
      <c r="CM721" s="156">
        <v>2E-3</v>
      </c>
      <c r="CN721" s="156">
        <v>4.0000000000000001E-3</v>
      </c>
      <c r="CO721" s="156">
        <v>1E-3</v>
      </c>
      <c r="CP721" s="156">
        <v>2.2709999999999999</v>
      </c>
      <c r="CQ721" s="156">
        <v>4.5999999999999999E-2</v>
      </c>
      <c r="CR721" s="156" t="s">
        <v>121</v>
      </c>
      <c r="CS721" s="156">
        <v>2E-3</v>
      </c>
      <c r="CT721" s="156">
        <v>8.0969999999999995</v>
      </c>
      <c r="CU721" s="156">
        <v>0.309</v>
      </c>
      <c r="CV721" s="156">
        <v>3.3000000000000002E-2</v>
      </c>
      <c r="CW721" s="156">
        <v>1E-3</v>
      </c>
      <c r="CX721" s="156">
        <v>0.748</v>
      </c>
      <c r="CY721" s="156">
        <v>1.9E-2</v>
      </c>
      <c r="CZ721" s="156" t="s">
        <v>121</v>
      </c>
      <c r="DA721" s="156">
        <v>2E-3</v>
      </c>
      <c r="DB721" s="156">
        <v>1.7999999999999999E-2</v>
      </c>
      <c r="DC721" s="156">
        <v>6.0000000000000001E-3</v>
      </c>
      <c r="DD721" s="156" t="s">
        <v>121</v>
      </c>
      <c r="DE721" s="156">
        <v>0.02</v>
      </c>
      <c r="DF721" s="156">
        <v>1.1020000000000001</v>
      </c>
      <c r="DG721" s="156">
        <v>1.2E-2</v>
      </c>
      <c r="DH721" s="156">
        <v>1.7000000000000001E-2</v>
      </c>
      <c r="DI721" s="156">
        <v>1E-3</v>
      </c>
      <c r="DJ721" s="156">
        <v>1.2E-2</v>
      </c>
      <c r="DK721" s="156">
        <v>1E-3</v>
      </c>
      <c r="DL721" s="61" t="str">
        <f t="shared" si="14"/>
        <v>DK III W1</v>
      </c>
      <c r="DM721" s="171">
        <v>4.3688108775089503E-2</v>
      </c>
      <c r="DN721" s="171">
        <v>4.3543376962447998E-2</v>
      </c>
      <c r="DO721" s="171">
        <v>6.5068247647789403E-3</v>
      </c>
      <c r="DP721" s="171">
        <v>0.73912754117926704</v>
      </c>
      <c r="DQ721" s="171">
        <v>1.28281400749301E-2</v>
      </c>
      <c r="DR721" s="171">
        <v>-4.14129030419777E-2</v>
      </c>
      <c r="DS721" s="171">
        <v>0.77881932400331999</v>
      </c>
      <c r="DT721" s="171">
        <v>-7.8971680099744496E-3</v>
      </c>
      <c r="DU721" s="171">
        <v>-2.25426472172169E-3</v>
      </c>
      <c r="DV721" s="171">
        <v>4.5224427154072197E-2</v>
      </c>
      <c r="DW721" s="171">
        <v>1.2966413810392201</v>
      </c>
      <c r="DX721" s="171">
        <v>0.122192122133561</v>
      </c>
      <c r="DY721" s="171">
        <v>1249.61272034124</v>
      </c>
      <c r="DZ721" s="171">
        <v>0.276862791751528</v>
      </c>
      <c r="EA721" s="171">
        <v>5.6089225587501498E-2</v>
      </c>
      <c r="EB721" s="171">
        <v>97.2425646575835</v>
      </c>
    </row>
    <row r="722" spans="1:132">
      <c r="A722" s="11">
        <v>44621</v>
      </c>
      <c r="B722" s="64" t="s">
        <v>1450</v>
      </c>
      <c r="C722" s="25" t="s">
        <v>128</v>
      </c>
      <c r="H722" s="3" t="e">
        <f>((F722)/(E722/100))</f>
        <v>#DIV/0!</v>
      </c>
      <c r="I722" s="4" t="e">
        <f>E722/F722</f>
        <v>#DIV/0!</v>
      </c>
      <c r="J722" s="4" t="e">
        <f>100/G722</f>
        <v>#DIV/0!</v>
      </c>
      <c r="N722" s="37" t="e">
        <f>M722/(K722/100)</f>
        <v>#DIV/0!</v>
      </c>
      <c r="O722" s="37" t="e">
        <f>N722/J722</f>
        <v>#DIV/0!</v>
      </c>
      <c r="P722" s="5" t="e">
        <f>M722/(L722/100)</f>
        <v>#DIV/0!</v>
      </c>
      <c r="Q722" s="5" t="e">
        <f>P722*I722</f>
        <v>#DIV/0!</v>
      </c>
      <c r="U722" s="15" t="e">
        <f>100-(T722-R722)/S722*100</f>
        <v>#DIV/0!</v>
      </c>
      <c r="AB722" s="14" t="e">
        <f>((AE722-AC722)*(1000/AD722))*1000</f>
        <v>#DIV/0!</v>
      </c>
      <c r="AF722" s="7" t="e">
        <f>#REF!*0.8</f>
        <v>#REF!</v>
      </c>
      <c r="AH722" s="8" t="e">
        <f>((AG722)*(H722/100))</f>
        <v>#DIV/0!</v>
      </c>
      <c r="AI722" s="7" t="e">
        <f>AG722/AH722</f>
        <v>#DIV/0!</v>
      </c>
      <c r="AO722" s="20" t="s">
        <v>1442</v>
      </c>
      <c r="AP722" s="157">
        <v>0.16</v>
      </c>
      <c r="AQ722" s="157">
        <v>2E-3</v>
      </c>
      <c r="AR722" s="157" t="s">
        <v>121</v>
      </c>
      <c r="AS722" s="157">
        <v>4.0000000000000001E-3</v>
      </c>
      <c r="AT722" s="157">
        <v>6.8000000000000005E-2</v>
      </c>
      <c r="AU722" s="157">
        <v>3.0000000000000001E-3</v>
      </c>
      <c r="AV722" s="157">
        <v>5.0999999999999997E-2</v>
      </c>
      <c r="AW722" s="157">
        <v>2E-3</v>
      </c>
      <c r="AX722" s="157">
        <v>1.0999999999999999E-2</v>
      </c>
      <c r="AY722" s="157">
        <v>1E-3</v>
      </c>
      <c r="AZ722" s="157">
        <v>1.9E-2</v>
      </c>
      <c r="BA722" s="157">
        <v>2E-3</v>
      </c>
      <c r="BB722" s="157">
        <v>4.2999999999999997E-2</v>
      </c>
      <c r="BC722" s="157">
        <v>2E-3</v>
      </c>
      <c r="BD722" s="157">
        <v>0.56899999999999995</v>
      </c>
      <c r="BE722" s="157">
        <v>1.0999999999999999E-2</v>
      </c>
      <c r="BF722" s="157" t="s">
        <v>121</v>
      </c>
      <c r="BG722" s="157">
        <v>0.01</v>
      </c>
      <c r="BH722" s="157" t="s">
        <v>121</v>
      </c>
      <c r="BI722" s="157">
        <v>2.5350000000000001</v>
      </c>
      <c r="BJ722" s="157" t="s">
        <v>121</v>
      </c>
      <c r="BK722" s="157">
        <v>3.0000000000000001E-3</v>
      </c>
      <c r="BL722" s="157" t="s">
        <v>121</v>
      </c>
      <c r="BM722" s="157">
        <v>2E-3</v>
      </c>
      <c r="BN722" s="157">
        <v>8.6999999999999994E-2</v>
      </c>
      <c r="BO722" s="157">
        <v>8.0000000000000002E-3</v>
      </c>
      <c r="BP722" s="157">
        <v>65.962999999999994</v>
      </c>
      <c r="BQ722" s="157">
        <v>0.13300000000000001</v>
      </c>
      <c r="BR722" s="157">
        <v>2E-3</v>
      </c>
      <c r="BS722" s="157">
        <v>1E-3</v>
      </c>
      <c r="BT722" s="157">
        <v>14.951000000000001</v>
      </c>
      <c r="BU722" s="157">
        <v>0.14199999999999999</v>
      </c>
      <c r="BV722" s="157">
        <v>10.773</v>
      </c>
      <c r="BW722" s="157">
        <v>0.122</v>
      </c>
      <c r="BX722" s="157" t="s">
        <v>121</v>
      </c>
      <c r="BY722" s="157">
        <v>4.0000000000000001E-3</v>
      </c>
      <c r="BZ722" s="157">
        <v>1.8240000000000001</v>
      </c>
      <c r="CA722" s="157">
        <v>3.6999999999999998E-2</v>
      </c>
      <c r="CB722" s="157" t="s">
        <v>121</v>
      </c>
      <c r="CC722" s="157">
        <v>17.84</v>
      </c>
      <c r="CD722" s="157">
        <v>3.5000000000000003E-2</v>
      </c>
      <c r="CE722" s="157">
        <v>5.0000000000000001E-3</v>
      </c>
      <c r="CF722" s="157">
        <v>2E-3</v>
      </c>
      <c r="CG722" s="157">
        <v>1E-3</v>
      </c>
      <c r="CH722" s="157" t="s">
        <v>121</v>
      </c>
      <c r="CI722" s="157">
        <v>2E-3</v>
      </c>
      <c r="CJ722" s="157" t="s">
        <v>121</v>
      </c>
      <c r="CK722" s="157">
        <v>0.16600000000000001</v>
      </c>
      <c r="CL722" s="157" t="s">
        <v>121</v>
      </c>
      <c r="CM722" s="157">
        <v>2E-3</v>
      </c>
      <c r="CN722" s="157">
        <v>5.0000000000000001E-3</v>
      </c>
      <c r="CO722" s="157">
        <v>1E-3</v>
      </c>
      <c r="CP722" s="157">
        <v>3.0129999999999999</v>
      </c>
      <c r="CQ722" s="157">
        <v>7.0000000000000007E-2</v>
      </c>
      <c r="CR722" s="157" t="s">
        <v>121</v>
      </c>
      <c r="CS722" s="157">
        <v>2E-3</v>
      </c>
      <c r="CT722" s="157">
        <v>1.2669999999999999</v>
      </c>
      <c r="CU722" s="157">
        <v>0.28499999999999998</v>
      </c>
      <c r="CV722" s="157">
        <v>1.4999999999999999E-2</v>
      </c>
      <c r="CW722" s="157">
        <v>1E-3</v>
      </c>
      <c r="CX722" s="157">
        <v>0.122</v>
      </c>
      <c r="CY722" s="157">
        <v>8.9999999999999993E-3</v>
      </c>
      <c r="CZ722" s="157" t="s">
        <v>121</v>
      </c>
      <c r="DA722" s="157">
        <v>2E-3</v>
      </c>
      <c r="DB722" s="157">
        <v>6.0000000000000001E-3</v>
      </c>
      <c r="DC722" s="157">
        <v>3.0000000000000001E-3</v>
      </c>
      <c r="DD722" s="157">
        <v>4.1000000000000002E-2</v>
      </c>
      <c r="DE722" s="157">
        <v>6.0000000000000001E-3</v>
      </c>
      <c r="DF722" s="157">
        <v>0.70599999999999996</v>
      </c>
      <c r="DG722" s="157">
        <v>7.0000000000000001E-3</v>
      </c>
      <c r="DH722" s="157">
        <v>8.0000000000000002E-3</v>
      </c>
      <c r="DI722" s="157">
        <v>1E-3</v>
      </c>
      <c r="DJ722" s="157">
        <v>0.129</v>
      </c>
      <c r="DK722" s="157">
        <v>1E-3</v>
      </c>
      <c r="DL722" s="61" t="str">
        <f t="shared" si="14"/>
        <v>UTV</v>
      </c>
    </row>
    <row r="723" spans="1:132">
      <c r="A723" s="11">
        <v>44621</v>
      </c>
      <c r="B723" s="64" t="s">
        <v>1451</v>
      </c>
      <c r="C723" s="25" t="s">
        <v>128</v>
      </c>
      <c r="H723" s="3" t="e">
        <f>((F723)/(E723/100))</f>
        <v>#DIV/0!</v>
      </c>
      <c r="I723" s="4" t="e">
        <f>E723/F723</f>
        <v>#DIV/0!</v>
      </c>
      <c r="J723" s="4" t="e">
        <f>100/G723</f>
        <v>#DIV/0!</v>
      </c>
      <c r="N723" s="37" t="e">
        <f>M723/(K723/100)</f>
        <v>#DIV/0!</v>
      </c>
      <c r="O723" s="37" t="e">
        <f>N723/J723</f>
        <v>#DIV/0!</v>
      </c>
      <c r="P723" s="5" t="e">
        <f>M723/(L723/100)</f>
        <v>#DIV/0!</v>
      </c>
      <c r="Q723" s="5" t="e">
        <f>P723*I723</f>
        <v>#DIV/0!</v>
      </c>
      <c r="U723" s="15" t="e">
        <f>100-(T723-R723)/S723*100</f>
        <v>#DIV/0!</v>
      </c>
      <c r="AB723" s="14" t="e">
        <f>((AE723-AC723)*(1000/AD723))*1000</f>
        <v>#DIV/0!</v>
      </c>
      <c r="AF723" s="7" t="e">
        <f>#REF!*0.8</f>
        <v>#REF!</v>
      </c>
      <c r="AH723" s="8" t="e">
        <f>((AG723)*(H723/100))</f>
        <v>#DIV/0!</v>
      </c>
      <c r="AI723" s="7" t="e">
        <f>AG723/AH723</f>
        <v>#DIV/0!</v>
      </c>
      <c r="AO723" s="20" t="s">
        <v>1443</v>
      </c>
      <c r="AP723" s="157">
        <v>0.10199999999999999</v>
      </c>
      <c r="AQ723" s="157">
        <v>2E-3</v>
      </c>
      <c r="AR723" s="157" t="s">
        <v>121</v>
      </c>
      <c r="AS723" s="157">
        <v>4.0000000000000001E-3</v>
      </c>
      <c r="AT723" s="157">
        <v>5.0999999999999997E-2</v>
      </c>
      <c r="AU723" s="157">
        <v>2E-3</v>
      </c>
      <c r="AV723" s="157">
        <v>3.5000000000000003E-2</v>
      </c>
      <c r="AW723" s="157">
        <v>2E-3</v>
      </c>
      <c r="AX723" s="157">
        <v>6.0000000000000001E-3</v>
      </c>
      <c r="AY723" s="157">
        <v>1E-3</v>
      </c>
      <c r="AZ723" s="157">
        <v>0.02</v>
      </c>
      <c r="BA723" s="157">
        <v>2E-3</v>
      </c>
      <c r="BB723" s="157">
        <v>3.4000000000000002E-2</v>
      </c>
      <c r="BC723" s="157">
        <v>2E-3</v>
      </c>
      <c r="BD723" s="157">
        <v>0.60199999999999998</v>
      </c>
      <c r="BE723" s="157">
        <v>0.01</v>
      </c>
      <c r="BF723" s="157" t="s">
        <v>121</v>
      </c>
      <c r="BG723" s="157">
        <v>6.0000000000000001E-3</v>
      </c>
      <c r="BH723" s="157" t="s">
        <v>121</v>
      </c>
      <c r="BI723" s="157">
        <v>1.3959999999999999</v>
      </c>
      <c r="BJ723" s="157" t="s">
        <v>121</v>
      </c>
      <c r="BK723" s="157">
        <v>2E-3</v>
      </c>
      <c r="BL723" s="157" t="s">
        <v>121</v>
      </c>
      <c r="BM723" s="157">
        <v>2E-3</v>
      </c>
      <c r="BN723" s="157">
        <v>6.4000000000000001E-2</v>
      </c>
      <c r="BO723" s="157">
        <v>7.0000000000000001E-3</v>
      </c>
      <c r="BP723" s="157">
        <v>72.566999999999993</v>
      </c>
      <c r="BQ723" s="157">
        <v>0.112</v>
      </c>
      <c r="BR723" s="157">
        <v>2E-3</v>
      </c>
      <c r="BS723" s="157">
        <v>1E-3</v>
      </c>
      <c r="BT723" s="157">
        <v>6.6740000000000004</v>
      </c>
      <c r="BU723" s="157">
        <v>8.3000000000000004E-2</v>
      </c>
      <c r="BV723" s="157">
        <v>9.5570000000000004</v>
      </c>
      <c r="BW723" s="157">
        <v>8.1000000000000003E-2</v>
      </c>
      <c r="BX723" s="157" t="s">
        <v>121</v>
      </c>
      <c r="BY723" s="157">
        <v>4.0000000000000001E-3</v>
      </c>
      <c r="BZ723" s="157">
        <v>2.0249999999999999</v>
      </c>
      <c r="CA723" s="157">
        <v>3.5000000000000003E-2</v>
      </c>
      <c r="CB723" s="157" t="s">
        <v>121</v>
      </c>
      <c r="CC723" s="157">
        <v>11.183999999999999</v>
      </c>
      <c r="CD723" s="157">
        <v>2.3E-2</v>
      </c>
      <c r="CE723" s="157">
        <v>4.0000000000000001E-3</v>
      </c>
      <c r="CF723" s="157" t="s">
        <v>121</v>
      </c>
      <c r="CG723" s="157">
        <v>2E-3</v>
      </c>
      <c r="CH723" s="157" t="s">
        <v>121</v>
      </c>
      <c r="CI723" s="157">
        <v>2E-3</v>
      </c>
      <c r="CJ723" s="157" t="s">
        <v>121</v>
      </c>
      <c r="CK723" s="157">
        <v>0.153</v>
      </c>
      <c r="CL723" s="157" t="s">
        <v>121</v>
      </c>
      <c r="CM723" s="157">
        <v>2E-3</v>
      </c>
      <c r="CN723" s="157">
        <v>4.0000000000000001E-3</v>
      </c>
      <c r="CO723" s="157">
        <v>1E-3</v>
      </c>
      <c r="CP723" s="157">
        <v>5.1059999999999999</v>
      </c>
      <c r="CQ723" s="157">
        <v>7.4999999999999997E-2</v>
      </c>
      <c r="CR723" s="157" t="s">
        <v>121</v>
      </c>
      <c r="CS723" s="157">
        <v>2E-3</v>
      </c>
      <c r="CT723" s="157">
        <v>1.365</v>
      </c>
      <c r="CU723" s="157">
        <v>0.25800000000000001</v>
      </c>
      <c r="CV723" s="157">
        <v>1.2999999999999999E-2</v>
      </c>
      <c r="CW723" s="157">
        <v>1E-3</v>
      </c>
      <c r="CX723" s="157">
        <v>0.126</v>
      </c>
      <c r="CY723" s="157">
        <v>7.0000000000000001E-3</v>
      </c>
      <c r="CZ723" s="157" t="s">
        <v>121</v>
      </c>
      <c r="DA723" s="157">
        <v>2E-3</v>
      </c>
      <c r="DB723" s="157" t="s">
        <v>121</v>
      </c>
      <c r="DC723" s="157">
        <v>6.0000000000000001E-3</v>
      </c>
      <c r="DD723" s="157">
        <v>5.7000000000000002E-2</v>
      </c>
      <c r="DE723" s="157">
        <v>5.0000000000000001E-3</v>
      </c>
      <c r="DF723" s="157">
        <v>0.45400000000000001</v>
      </c>
      <c r="DG723" s="157">
        <v>5.0000000000000001E-3</v>
      </c>
      <c r="DH723" s="157">
        <v>8.0000000000000002E-3</v>
      </c>
      <c r="DI723" s="157">
        <v>1E-3</v>
      </c>
      <c r="DJ723" s="157">
        <v>0.151</v>
      </c>
      <c r="DK723" s="157">
        <v>1E-3</v>
      </c>
      <c r="DL723" s="61" t="str">
        <f t="shared" si="14"/>
        <v>UTV</v>
      </c>
    </row>
    <row r="724" spans="1:132">
      <c r="A724" s="11">
        <v>44621</v>
      </c>
      <c r="B724" s="64"/>
      <c r="C724" s="25" t="s">
        <v>124</v>
      </c>
      <c r="D724" s="21">
        <v>21</v>
      </c>
      <c r="E724" s="2">
        <v>100</v>
      </c>
      <c r="F724" s="2">
        <v>79</v>
      </c>
      <c r="H724" s="3">
        <f>((F724)/(E724/100))</f>
        <v>79</v>
      </c>
      <c r="I724" s="4">
        <f>E724/F724</f>
        <v>1.2658227848101267</v>
      </c>
      <c r="J724" s="4" t="e">
        <f>100/G724</f>
        <v>#DIV/0!</v>
      </c>
      <c r="N724" s="37" t="e">
        <f>M724/(K724/100)</f>
        <v>#DIV/0!</v>
      </c>
      <c r="O724" s="37" t="e">
        <f>N724/J724</f>
        <v>#DIV/0!</v>
      </c>
      <c r="P724" s="5" t="e">
        <f>M724/(L724/100)</f>
        <v>#DIV/0!</v>
      </c>
      <c r="Q724" s="5" t="e">
        <f>P724*I724</f>
        <v>#DIV/0!</v>
      </c>
      <c r="U724" s="15" t="e">
        <f>100-(T724-R724)/S724*100</f>
        <v>#DIV/0!</v>
      </c>
      <c r="V724" s="21">
        <v>2.1629999999999998</v>
      </c>
      <c r="X724" s="2">
        <v>12.000999999999999</v>
      </c>
      <c r="Y724" s="2">
        <v>5.86</v>
      </c>
      <c r="Z724" s="21">
        <v>1042</v>
      </c>
      <c r="AB724" s="14" t="e">
        <f>((AE724-AC724)*(1000/AD724))*1000</f>
        <v>#DIV/0!</v>
      </c>
      <c r="AF724" s="7" t="e">
        <f>#REF!*0.8</f>
        <v>#REF!</v>
      </c>
      <c r="AG724" s="2">
        <v>125</v>
      </c>
      <c r="AH724" s="8">
        <f>((AG724)*(H724/100))</f>
        <v>98.75</v>
      </c>
      <c r="AI724" s="7">
        <f>AG724/AH724</f>
        <v>1.2658227848101267</v>
      </c>
      <c r="AJ724" s="6">
        <v>13.34</v>
      </c>
      <c r="AK724" s="2">
        <v>0.17599999999999999</v>
      </c>
      <c r="AO724" s="20" t="s">
        <v>124</v>
      </c>
      <c r="AP724" s="159" t="s">
        <v>121</v>
      </c>
      <c r="AQ724" s="159">
        <v>2E-3</v>
      </c>
      <c r="AR724" s="159" t="s">
        <v>121</v>
      </c>
      <c r="AS724" s="159">
        <v>2E-3</v>
      </c>
      <c r="AT724" s="159" t="s">
        <v>121</v>
      </c>
      <c r="AU724" s="159">
        <v>2E-3</v>
      </c>
      <c r="AV724" s="159" t="s">
        <v>121</v>
      </c>
      <c r="AW724" s="159">
        <v>2E-3</v>
      </c>
      <c r="AX724" s="159" t="s">
        <v>121</v>
      </c>
      <c r="AY724" s="159">
        <v>2E-3</v>
      </c>
      <c r="AZ724" s="159">
        <v>6.0000000000000001E-3</v>
      </c>
      <c r="BA724" s="159">
        <v>1E-3</v>
      </c>
      <c r="BB724" s="159" t="s">
        <v>121</v>
      </c>
      <c r="BC724" s="159">
        <v>2E-3</v>
      </c>
      <c r="BD724" s="159">
        <v>2.1999999999999999E-2</v>
      </c>
      <c r="BE724" s="159">
        <v>3.0000000000000001E-3</v>
      </c>
      <c r="BF724" s="159" t="s">
        <v>121</v>
      </c>
      <c r="BG724" s="159">
        <v>2E-3</v>
      </c>
      <c r="BH724" s="159">
        <v>5.6239999999999997</v>
      </c>
      <c r="BI724" s="159">
        <v>0.51200000000000001</v>
      </c>
      <c r="BJ724" s="159" t="s">
        <v>121</v>
      </c>
      <c r="BK724" s="159">
        <v>2E-3</v>
      </c>
      <c r="BL724" s="159" t="s">
        <v>121</v>
      </c>
      <c r="BM724" s="159">
        <v>2E-3</v>
      </c>
      <c r="BN724" s="159" t="s">
        <v>121</v>
      </c>
      <c r="BO724" s="159">
        <v>6.0000000000000001E-3</v>
      </c>
      <c r="BP724" s="159">
        <v>93.653999999999996</v>
      </c>
      <c r="BQ724" s="159">
        <v>2.7E-2</v>
      </c>
      <c r="BR724" s="159" t="s">
        <v>121</v>
      </c>
      <c r="BS724" s="159">
        <v>2E-3</v>
      </c>
      <c r="BT724" s="159">
        <v>0.122</v>
      </c>
      <c r="BU724" s="159">
        <v>1.0999999999999999E-2</v>
      </c>
      <c r="BV724" s="159">
        <v>9.1999999999999998E-2</v>
      </c>
      <c r="BW724" s="159">
        <v>7.0000000000000001E-3</v>
      </c>
      <c r="BX724" s="159" t="s">
        <v>121</v>
      </c>
      <c r="BY724" s="159">
        <v>2E-3</v>
      </c>
      <c r="BZ724" s="159" t="s">
        <v>121</v>
      </c>
      <c r="CA724" s="159">
        <v>8.9999999999999993E-3</v>
      </c>
      <c r="CB724" s="159" t="s">
        <v>121</v>
      </c>
      <c r="CC724" s="159">
        <v>2.1779999999999999</v>
      </c>
      <c r="CD724" s="159" t="s">
        <v>121</v>
      </c>
      <c r="CE724" s="159">
        <v>4.0000000000000001E-3</v>
      </c>
      <c r="CF724" s="159" t="s">
        <v>121</v>
      </c>
      <c r="CG724" s="159">
        <v>2E-3</v>
      </c>
      <c r="CH724" s="159" t="s">
        <v>121</v>
      </c>
      <c r="CI724" s="159">
        <v>2E-3</v>
      </c>
      <c r="CJ724" s="159">
        <v>0.253</v>
      </c>
      <c r="CK724" s="159">
        <v>3.3000000000000002E-2</v>
      </c>
      <c r="CL724" s="159" t="s">
        <v>121</v>
      </c>
      <c r="CM724" s="159">
        <v>2E-3</v>
      </c>
      <c r="CN724" s="159" t="s">
        <v>121</v>
      </c>
      <c r="CO724" s="159">
        <v>2E-3</v>
      </c>
      <c r="CP724" s="159">
        <v>0.121</v>
      </c>
      <c r="CQ724" s="159">
        <v>0.01</v>
      </c>
      <c r="CR724" s="159" t="s">
        <v>121</v>
      </c>
      <c r="CS724" s="159">
        <v>2E-3</v>
      </c>
      <c r="CT724" s="159" t="s">
        <v>121</v>
      </c>
      <c r="CU724" s="159">
        <v>0.10199999999999999</v>
      </c>
      <c r="CV724" s="159" t="s">
        <v>121</v>
      </c>
      <c r="CW724" s="159">
        <v>2E-3</v>
      </c>
      <c r="CX724" s="159" t="s">
        <v>121</v>
      </c>
      <c r="CY724" s="159">
        <v>3.0000000000000001E-3</v>
      </c>
      <c r="CZ724" s="159" t="s">
        <v>121</v>
      </c>
      <c r="DA724" s="159">
        <v>2E-3</v>
      </c>
      <c r="DB724" s="159" t="s">
        <v>121</v>
      </c>
      <c r="DC724" s="159">
        <v>2E-3</v>
      </c>
      <c r="DD724" s="159" t="s">
        <v>121</v>
      </c>
      <c r="DE724" s="159">
        <v>2E-3</v>
      </c>
      <c r="DF724" s="159">
        <v>1.4E-2</v>
      </c>
      <c r="DG724" s="159">
        <v>1E-3</v>
      </c>
      <c r="DH724" s="159" t="s">
        <v>121</v>
      </c>
      <c r="DI724" s="159">
        <v>2E-3</v>
      </c>
      <c r="DJ724" s="159" t="s">
        <v>121</v>
      </c>
      <c r="DK724" s="159">
        <v>2E-3</v>
      </c>
      <c r="DL724" s="61" t="str">
        <f t="shared" si="14"/>
        <v>ENE 1874</v>
      </c>
    </row>
    <row r="725" spans="1:132">
      <c r="A725" s="11">
        <v>44621</v>
      </c>
      <c r="B725" s="64" t="s">
        <v>208</v>
      </c>
      <c r="C725" s="25" t="s">
        <v>125</v>
      </c>
      <c r="D725" s="21">
        <v>33</v>
      </c>
      <c r="E725" s="2">
        <v>100</v>
      </c>
      <c r="F725" s="2">
        <v>67</v>
      </c>
      <c r="H725" s="3">
        <f>((F725)/(E725/100))</f>
        <v>67</v>
      </c>
      <c r="I725" s="4">
        <f>E725/F725</f>
        <v>1.4925373134328359</v>
      </c>
      <c r="J725" s="4" t="e">
        <f>100/G725</f>
        <v>#DIV/0!</v>
      </c>
      <c r="N725" s="37" t="e">
        <f>M725/(K725/100)</f>
        <v>#DIV/0!</v>
      </c>
      <c r="O725" s="37" t="e">
        <f>N725/J725</f>
        <v>#DIV/0!</v>
      </c>
      <c r="P725" s="5" t="e">
        <f>M725/(L725/100)</f>
        <v>#DIV/0!</v>
      </c>
      <c r="Q725" s="5" t="e">
        <f>P725*I725</f>
        <v>#DIV/0!</v>
      </c>
      <c r="U725" s="15" t="e">
        <f>100-(T725-R725)/S725*100</f>
        <v>#DIV/0!</v>
      </c>
      <c r="V725" s="21">
        <v>3.899</v>
      </c>
      <c r="X725" s="2">
        <v>12.57</v>
      </c>
      <c r="Y725" s="2">
        <v>16.34</v>
      </c>
      <c r="Z725" s="21">
        <v>3444</v>
      </c>
      <c r="AB725" s="14" t="e">
        <f>((AE725-AC725)*(1000/AD725))*1000</f>
        <v>#DIV/0!</v>
      </c>
      <c r="AF725" s="7" t="e">
        <f>#REF!*0.8</f>
        <v>#REF!</v>
      </c>
      <c r="AG725" s="2">
        <v>149</v>
      </c>
      <c r="AH725" s="8">
        <f>((AG725)*(H725/100))</f>
        <v>99.830000000000013</v>
      </c>
      <c r="AI725" s="7">
        <f>AG725/AH725</f>
        <v>1.4925373134328357</v>
      </c>
      <c r="AJ725" s="6">
        <v>52.22</v>
      </c>
      <c r="AK725" s="2">
        <v>0.73899999999999999</v>
      </c>
      <c r="AO725" s="20" t="s">
        <v>373</v>
      </c>
      <c r="AP725" s="159" t="s">
        <v>121</v>
      </c>
      <c r="AQ725" s="159">
        <v>2E-3</v>
      </c>
      <c r="AR725" s="159" t="s">
        <v>121</v>
      </c>
      <c r="AS725" s="159">
        <v>2E-3</v>
      </c>
      <c r="AT725" s="159" t="s">
        <v>121</v>
      </c>
      <c r="AU725" s="159">
        <v>2E-3</v>
      </c>
      <c r="AV725" s="159">
        <v>2E-3</v>
      </c>
      <c r="AW725" s="159">
        <v>1E-3</v>
      </c>
      <c r="AX725" s="159">
        <v>2E-3</v>
      </c>
      <c r="AY725" s="159">
        <v>1E-3</v>
      </c>
      <c r="AZ725" s="159">
        <v>0.02</v>
      </c>
      <c r="BA725" s="159">
        <v>2E-3</v>
      </c>
      <c r="BB725" s="159">
        <v>1.6E-2</v>
      </c>
      <c r="BC725" s="159">
        <v>1E-3</v>
      </c>
      <c r="BD725" s="159">
        <v>0.311</v>
      </c>
      <c r="BE725" s="159">
        <v>6.0000000000000001E-3</v>
      </c>
      <c r="BF725" s="159" t="s">
        <v>121</v>
      </c>
      <c r="BG725" s="159">
        <v>2E-3</v>
      </c>
      <c r="BH725" s="159" t="s">
        <v>121</v>
      </c>
      <c r="BI725" s="159">
        <v>0.28799999999999998</v>
      </c>
      <c r="BJ725" s="159" t="s">
        <v>121</v>
      </c>
      <c r="BK725" s="159">
        <v>2E-3</v>
      </c>
      <c r="BL725" s="159" t="s">
        <v>121</v>
      </c>
      <c r="BM725" s="159">
        <v>2E-3</v>
      </c>
      <c r="BN725" s="159" t="s">
        <v>121</v>
      </c>
      <c r="BO725" s="159">
        <v>5.0000000000000001E-3</v>
      </c>
      <c r="BP725" s="159">
        <v>97.114000000000004</v>
      </c>
      <c r="BQ725" s="159">
        <v>1.0999999999999999E-2</v>
      </c>
      <c r="BR725" s="159" t="s">
        <v>121</v>
      </c>
      <c r="BS725" s="159">
        <v>2E-3</v>
      </c>
      <c r="BT725" s="159">
        <v>1.2529999999999999</v>
      </c>
      <c r="BU725" s="159">
        <v>3.5999999999999997E-2</v>
      </c>
      <c r="BV725" s="159">
        <v>0.17299999999999999</v>
      </c>
      <c r="BW725" s="159">
        <v>8.0000000000000002E-3</v>
      </c>
      <c r="BX725" s="159" t="s">
        <v>121</v>
      </c>
      <c r="BY725" s="159">
        <v>2E-3</v>
      </c>
      <c r="BZ725" s="159" t="s">
        <v>121</v>
      </c>
      <c r="CA725" s="159">
        <v>1.9E-2</v>
      </c>
      <c r="CB725" s="159" t="s">
        <v>121</v>
      </c>
      <c r="CC725" s="159">
        <v>2.1720000000000002</v>
      </c>
      <c r="CD725" s="159" t="s">
        <v>121</v>
      </c>
      <c r="CE725" s="159">
        <v>3.0000000000000001E-3</v>
      </c>
      <c r="CF725" s="159" t="s">
        <v>121</v>
      </c>
      <c r="CG725" s="159">
        <v>2E-3</v>
      </c>
      <c r="CH725" s="159" t="s">
        <v>121</v>
      </c>
      <c r="CI725" s="159">
        <v>2E-3</v>
      </c>
      <c r="CJ725" s="159">
        <v>0.23200000000000001</v>
      </c>
      <c r="CK725" s="159">
        <v>3.3000000000000002E-2</v>
      </c>
      <c r="CL725" s="159" t="s">
        <v>121</v>
      </c>
      <c r="CM725" s="159">
        <v>2E-3</v>
      </c>
      <c r="CN725" s="159" t="s">
        <v>121</v>
      </c>
      <c r="CO725" s="159">
        <v>2E-3</v>
      </c>
      <c r="CP725" s="159">
        <v>0.19600000000000001</v>
      </c>
      <c r="CQ725" s="159">
        <v>1.2E-2</v>
      </c>
      <c r="CR725" s="159" t="s">
        <v>121</v>
      </c>
      <c r="CS725" s="159">
        <v>2E-3</v>
      </c>
      <c r="CT725" s="159">
        <v>0.35799999999999998</v>
      </c>
      <c r="CU725" s="159">
        <v>8.3000000000000004E-2</v>
      </c>
      <c r="CV725" s="159">
        <v>8.0000000000000002E-3</v>
      </c>
      <c r="CW725" s="159">
        <v>1E-3</v>
      </c>
      <c r="CX725" s="159">
        <v>3.6999999999999998E-2</v>
      </c>
      <c r="CY725" s="159">
        <v>5.0000000000000001E-3</v>
      </c>
      <c r="CZ725" s="159" t="s">
        <v>121</v>
      </c>
      <c r="DA725" s="159">
        <v>2E-3</v>
      </c>
      <c r="DB725" s="159" t="s">
        <v>121</v>
      </c>
      <c r="DC725" s="159">
        <v>3.0000000000000001E-3</v>
      </c>
      <c r="DD725" s="159" t="s">
        <v>121</v>
      </c>
      <c r="DE725" s="159">
        <v>2E-3</v>
      </c>
      <c r="DF725" s="159">
        <v>3.7999999999999999E-2</v>
      </c>
      <c r="DG725" s="159">
        <v>1E-3</v>
      </c>
      <c r="DH725" s="159">
        <v>6.0000000000000001E-3</v>
      </c>
      <c r="DI725" s="159">
        <v>1E-3</v>
      </c>
      <c r="DJ725" s="159" t="s">
        <v>121</v>
      </c>
      <c r="DK725" s="159">
        <v>2E-3</v>
      </c>
      <c r="DL725" s="61" t="str">
        <f t="shared" si="14"/>
        <v>ENE1874 Weiß</v>
      </c>
    </row>
    <row r="726" spans="1:132">
      <c r="A726" s="11">
        <v>44621</v>
      </c>
      <c r="B726" s="64">
        <v>2</v>
      </c>
      <c r="C726" s="25" t="s">
        <v>117</v>
      </c>
      <c r="H726" s="3" t="e">
        <f>((F726)/(E726/100))</f>
        <v>#DIV/0!</v>
      </c>
      <c r="I726" s="4" t="e">
        <f>E726/F726</f>
        <v>#DIV/0!</v>
      </c>
      <c r="J726" s="4" t="e">
        <f>100/G726</f>
        <v>#DIV/0!</v>
      </c>
      <c r="N726" s="37" t="e">
        <f>M726/(K726/100)</f>
        <v>#DIV/0!</v>
      </c>
      <c r="O726" s="37" t="e">
        <f>N726/J726</f>
        <v>#DIV/0!</v>
      </c>
      <c r="P726" s="5" t="e">
        <f>M726/(L726/100)</f>
        <v>#DIV/0!</v>
      </c>
      <c r="Q726" s="5" t="e">
        <f>P726*I726</f>
        <v>#DIV/0!</v>
      </c>
      <c r="U726" s="15" t="e">
        <f>100-(T726-R726)/S726*100</f>
        <v>#DIV/0!</v>
      </c>
      <c r="X726" s="2">
        <v>11.65</v>
      </c>
      <c r="AB726" s="14" t="e">
        <f>((AE726-AC726)*(1000/AD726))*1000</f>
        <v>#DIV/0!</v>
      </c>
      <c r="AF726" s="7" t="e">
        <f>#REF!*0.8</f>
        <v>#REF!</v>
      </c>
      <c r="AH726" s="8" t="e">
        <f>((AG726)*(H726/100))</f>
        <v>#DIV/0!</v>
      </c>
      <c r="AI726" s="7" t="e">
        <f>AG726/AH726</f>
        <v>#DIV/0!</v>
      </c>
      <c r="AO726" s="20" t="s">
        <v>117</v>
      </c>
      <c r="AP726" s="161" t="s">
        <v>121</v>
      </c>
      <c r="AQ726" s="161">
        <v>4.0000000000000001E-3</v>
      </c>
      <c r="AR726" s="161" t="s">
        <v>121</v>
      </c>
      <c r="AS726" s="161">
        <v>1.4E-2</v>
      </c>
      <c r="AT726" s="161" t="s">
        <v>121</v>
      </c>
      <c r="AU726" s="161">
        <v>8.9999999999999993E-3</v>
      </c>
      <c r="AV726" s="161">
        <v>8.4369999999999994</v>
      </c>
      <c r="AW726" s="161">
        <v>0.26700000000000002</v>
      </c>
      <c r="AX726" s="161">
        <v>0.01</v>
      </c>
      <c r="AY726" s="161">
        <v>4.0000000000000001E-3</v>
      </c>
      <c r="AZ726" s="161">
        <v>0.03</v>
      </c>
      <c r="BA726" s="161">
        <v>4.0000000000000001E-3</v>
      </c>
      <c r="BB726" s="161">
        <v>15.118</v>
      </c>
      <c r="BC726" s="161">
        <v>0.40799999999999997</v>
      </c>
      <c r="BD726" s="161">
        <v>13.052</v>
      </c>
      <c r="BE726" s="161">
        <v>0.36599999999999999</v>
      </c>
      <c r="BF726" s="161" t="s">
        <v>121</v>
      </c>
      <c r="BG726" s="161">
        <v>1.2E-2</v>
      </c>
      <c r="BH726" s="161">
        <v>1.482</v>
      </c>
      <c r="BI726" s="161">
        <v>0.38100000000000001</v>
      </c>
      <c r="BJ726" s="161" t="s">
        <v>121</v>
      </c>
      <c r="BK726" s="161">
        <v>4.0000000000000001E-3</v>
      </c>
      <c r="BL726" s="161" t="s">
        <v>121</v>
      </c>
      <c r="BM726" s="161">
        <v>7.0000000000000001E-3</v>
      </c>
      <c r="BN726" s="161">
        <v>6.7000000000000004E-2</v>
      </c>
      <c r="BO726" s="161">
        <v>2.4E-2</v>
      </c>
      <c r="BP726" s="161">
        <v>52.898000000000003</v>
      </c>
      <c r="BQ726" s="161">
        <v>0.61099999999999999</v>
      </c>
      <c r="BR726" s="161">
        <v>0.17100000000000001</v>
      </c>
      <c r="BS726" s="161">
        <v>6.0000000000000001E-3</v>
      </c>
      <c r="BT726" s="161">
        <v>1.494</v>
      </c>
      <c r="BU726" s="161">
        <v>0.112</v>
      </c>
      <c r="BV726" s="161">
        <v>0.20100000000000001</v>
      </c>
      <c r="BW726" s="161">
        <v>5.0999999999999997E-2</v>
      </c>
      <c r="BX726" s="161" t="s">
        <v>121</v>
      </c>
      <c r="BY726" s="161">
        <v>3.6999999999999998E-2</v>
      </c>
      <c r="BZ726" s="161">
        <v>0.32700000000000001</v>
      </c>
      <c r="CA726" s="161">
        <v>4.9000000000000002E-2</v>
      </c>
      <c r="CB726" s="161" t="s">
        <v>121</v>
      </c>
      <c r="CC726" s="161">
        <v>5.2990000000000004</v>
      </c>
      <c r="CD726" s="161">
        <v>9.9000000000000005E-2</v>
      </c>
      <c r="CE726" s="161">
        <v>1.2E-2</v>
      </c>
      <c r="CF726" s="161" t="s">
        <v>121</v>
      </c>
      <c r="CG726" s="161">
        <v>6.0000000000000001E-3</v>
      </c>
      <c r="CH726" s="161">
        <v>2E-3</v>
      </c>
      <c r="CI726" s="161">
        <v>1E-3</v>
      </c>
      <c r="CJ726" s="161" t="s">
        <v>121</v>
      </c>
      <c r="CK726" s="161">
        <v>0.9</v>
      </c>
      <c r="CL726" s="161" t="s">
        <v>121</v>
      </c>
      <c r="CM726" s="161">
        <v>2E-3</v>
      </c>
      <c r="CN726" s="161">
        <v>3.0000000000000001E-3</v>
      </c>
      <c r="CO726" s="161">
        <v>1E-3</v>
      </c>
      <c r="CP726" s="161">
        <v>0.88900000000000001</v>
      </c>
      <c r="CQ726" s="161">
        <v>4.9000000000000002E-2</v>
      </c>
      <c r="CR726" s="161" t="s">
        <v>121</v>
      </c>
      <c r="CS726" s="161">
        <v>2E-3</v>
      </c>
      <c r="CT726" s="161" t="s">
        <v>121</v>
      </c>
      <c r="CU726" s="161">
        <v>25.396999999999998</v>
      </c>
      <c r="CV726" s="161">
        <v>3.0000000000000001E-3</v>
      </c>
      <c r="CW726" s="161">
        <v>1E-3</v>
      </c>
      <c r="CX726" s="161">
        <v>0.18</v>
      </c>
      <c r="CY726" s="161">
        <v>1.6E-2</v>
      </c>
      <c r="CZ726" s="161" t="s">
        <v>121</v>
      </c>
      <c r="DA726" s="161">
        <v>2E-3</v>
      </c>
      <c r="DB726" s="161" t="s">
        <v>121</v>
      </c>
      <c r="DC726" s="161">
        <v>1.2999999999999999E-2</v>
      </c>
      <c r="DD726" s="161" t="s">
        <v>121</v>
      </c>
      <c r="DE726" s="161">
        <v>2.5999999999999999E-2</v>
      </c>
      <c r="DF726" s="161">
        <v>1.7070000000000001</v>
      </c>
      <c r="DG726" s="161">
        <v>4.9000000000000002E-2</v>
      </c>
      <c r="DH726" s="161">
        <v>3.8119999999999998</v>
      </c>
      <c r="DI726" s="161">
        <v>6.9000000000000006E-2</v>
      </c>
      <c r="DJ726" s="161" t="s">
        <v>121</v>
      </c>
      <c r="DK726" s="161">
        <v>2E-3</v>
      </c>
      <c r="DL726" s="61" t="str">
        <f t="shared" si="14"/>
        <v>Anlieferung 12-1</v>
      </c>
    </row>
    <row r="727" spans="1:132">
      <c r="A727" s="11">
        <v>44621</v>
      </c>
      <c r="B727" s="64">
        <v>3</v>
      </c>
      <c r="C727" s="25" t="s">
        <v>117</v>
      </c>
      <c r="H727" s="3" t="e">
        <f>((F727)/(E727/100))</f>
        <v>#DIV/0!</v>
      </c>
      <c r="I727" s="4" t="e">
        <f>E727/F727</f>
        <v>#DIV/0!</v>
      </c>
      <c r="J727" s="4" t="e">
        <f>100/G727</f>
        <v>#DIV/0!</v>
      </c>
      <c r="N727" s="37" t="e">
        <f>M727/(K727/100)</f>
        <v>#DIV/0!</v>
      </c>
      <c r="O727" s="37" t="e">
        <f>N727/J727</f>
        <v>#DIV/0!</v>
      </c>
      <c r="P727" s="5" t="e">
        <f>M727/(L727/100)</f>
        <v>#DIV/0!</v>
      </c>
      <c r="Q727" s="5" t="e">
        <f>P727*I727</f>
        <v>#DIV/0!</v>
      </c>
      <c r="U727" s="15" t="e">
        <f>100-(T727-R727)/S727*100</f>
        <v>#DIV/0!</v>
      </c>
      <c r="X727" s="2">
        <v>11.46</v>
      </c>
      <c r="AB727" s="14" t="e">
        <f>((AE727-AC727)*(1000/AD727))*1000</f>
        <v>#DIV/0!</v>
      </c>
      <c r="AF727" s="7" t="e">
        <f>#REF!*0.8</f>
        <v>#REF!</v>
      </c>
      <c r="AH727" s="8" t="e">
        <f>((AG727)*(H727/100))</f>
        <v>#DIV/0!</v>
      </c>
      <c r="AI727" s="7" t="e">
        <f>AG727/AH727</f>
        <v>#DIV/0!</v>
      </c>
      <c r="AO727" s="20" t="s">
        <v>117</v>
      </c>
      <c r="AP727" s="161">
        <v>4.0000000000000001E-3</v>
      </c>
      <c r="AQ727" s="161">
        <v>2E-3</v>
      </c>
      <c r="AR727" s="161">
        <v>2.5000000000000001E-2</v>
      </c>
      <c r="AS727" s="161">
        <v>8.0000000000000002E-3</v>
      </c>
      <c r="AT727" s="161">
        <v>0.48399999999999999</v>
      </c>
      <c r="AU727" s="161">
        <v>1.4999999999999999E-2</v>
      </c>
      <c r="AV727" s="161">
        <v>7.2809999999999997</v>
      </c>
      <c r="AW727" s="161">
        <v>0.157</v>
      </c>
      <c r="AX727" s="161">
        <v>8.9999999999999993E-3</v>
      </c>
      <c r="AY727" s="161">
        <v>3.0000000000000001E-3</v>
      </c>
      <c r="AZ727" s="161">
        <v>1.629</v>
      </c>
      <c r="BA727" s="161">
        <v>2.7E-2</v>
      </c>
      <c r="BB727" s="161">
        <v>2.851</v>
      </c>
      <c r="BC727" s="161">
        <v>4.5999999999999999E-2</v>
      </c>
      <c r="BD727" s="161">
        <v>13.840999999999999</v>
      </c>
      <c r="BE727" s="161">
        <v>0.221</v>
      </c>
      <c r="BF727" s="161" t="s">
        <v>121</v>
      </c>
      <c r="BG727" s="161">
        <v>0.01</v>
      </c>
      <c r="BH727" s="161">
        <v>2.5529999999999999</v>
      </c>
      <c r="BI727" s="161">
        <v>0.36899999999999999</v>
      </c>
      <c r="BJ727" s="161">
        <v>5.0000000000000001E-3</v>
      </c>
      <c r="BK727" s="161">
        <v>2E-3</v>
      </c>
      <c r="BL727" s="161">
        <v>6.0000000000000001E-3</v>
      </c>
      <c r="BM727" s="161">
        <v>3.0000000000000001E-3</v>
      </c>
      <c r="BN727" s="161">
        <v>4.8680000000000003</v>
      </c>
      <c r="BO727" s="161">
        <v>0.2</v>
      </c>
      <c r="BP727" s="161">
        <v>53.905999999999999</v>
      </c>
      <c r="BQ727" s="161">
        <v>0.53700000000000003</v>
      </c>
      <c r="BR727" s="161">
        <v>0.107</v>
      </c>
      <c r="BS727" s="161">
        <v>4.0000000000000001E-3</v>
      </c>
      <c r="BT727" s="161">
        <v>1.778</v>
      </c>
      <c r="BU727" s="161">
        <v>0.109</v>
      </c>
      <c r="BV727" s="161">
        <v>6.5000000000000002E-2</v>
      </c>
      <c r="BW727" s="161">
        <v>4.2000000000000003E-2</v>
      </c>
      <c r="BX727" s="161" t="s">
        <v>121</v>
      </c>
      <c r="BY727" s="161">
        <v>2.9000000000000001E-2</v>
      </c>
      <c r="BZ727" s="161">
        <v>0.23</v>
      </c>
      <c r="CA727" s="161">
        <v>0.04</v>
      </c>
      <c r="CB727" s="161" t="s">
        <v>121</v>
      </c>
      <c r="CC727" s="161">
        <v>3.78</v>
      </c>
      <c r="CD727" s="161">
        <v>0.17499999999999999</v>
      </c>
      <c r="CE727" s="161">
        <v>1.9E-2</v>
      </c>
      <c r="CF727" s="161">
        <v>0.13700000000000001</v>
      </c>
      <c r="CG727" s="161">
        <v>3.0000000000000001E-3</v>
      </c>
      <c r="CH727" s="161" t="s">
        <v>121</v>
      </c>
      <c r="CI727" s="161">
        <v>2E-3</v>
      </c>
      <c r="CJ727" s="161" t="s">
        <v>121</v>
      </c>
      <c r="CK727" s="161">
        <v>1.1160000000000001</v>
      </c>
      <c r="CL727" s="161" t="s">
        <v>121</v>
      </c>
      <c r="CM727" s="161">
        <v>2E-3</v>
      </c>
      <c r="CN727" s="161">
        <v>2E-3</v>
      </c>
      <c r="CO727" s="161">
        <v>1E-3</v>
      </c>
      <c r="CP727" s="161">
        <v>1.159</v>
      </c>
      <c r="CQ727" s="161">
        <v>5.8000000000000003E-2</v>
      </c>
      <c r="CR727" s="161" t="s">
        <v>121</v>
      </c>
      <c r="CS727" s="161">
        <v>2E-3</v>
      </c>
      <c r="CT727" s="161" t="s">
        <v>121</v>
      </c>
      <c r="CU727" s="161">
        <v>22.706</v>
      </c>
      <c r="CV727" s="161">
        <v>0.10199999999999999</v>
      </c>
      <c r="CW727" s="161">
        <v>2E-3</v>
      </c>
      <c r="CX727" s="161">
        <v>0.186</v>
      </c>
      <c r="CY727" s="161">
        <v>4.2999999999999997E-2</v>
      </c>
      <c r="CZ727" s="161" t="s">
        <v>121</v>
      </c>
      <c r="DA727" s="161">
        <v>2E-3</v>
      </c>
      <c r="DB727" s="161" t="s">
        <v>121</v>
      </c>
      <c r="DC727" s="161">
        <v>3.2000000000000001E-2</v>
      </c>
      <c r="DD727" s="161" t="s">
        <v>121</v>
      </c>
      <c r="DE727" s="161">
        <v>4.9000000000000002E-2</v>
      </c>
      <c r="DF727" s="161">
        <v>5.5460000000000003</v>
      </c>
      <c r="DG727" s="161">
        <v>8.2000000000000003E-2</v>
      </c>
      <c r="DH727" s="161">
        <v>0.437</v>
      </c>
      <c r="DI727" s="161">
        <v>7.0000000000000001E-3</v>
      </c>
      <c r="DJ727" s="161" t="s">
        <v>121</v>
      </c>
      <c r="DK727" s="161">
        <v>2E-3</v>
      </c>
      <c r="DL727" s="61" t="str">
        <f t="shared" si="14"/>
        <v>Anlieferung 12-2</v>
      </c>
    </row>
    <row r="728" spans="1:132">
      <c r="A728" s="11">
        <v>44622</v>
      </c>
      <c r="B728" s="64" t="s">
        <v>1454</v>
      </c>
      <c r="C728" s="25" t="s">
        <v>1452</v>
      </c>
      <c r="H728" s="3" t="e">
        <f>((F728)/(E728/100))</f>
        <v>#DIV/0!</v>
      </c>
      <c r="I728" s="4" t="e">
        <f>E728/F728</f>
        <v>#DIV/0!</v>
      </c>
      <c r="J728" s="4" t="e">
        <f>100/G728</f>
        <v>#DIV/0!</v>
      </c>
      <c r="N728" s="37" t="e">
        <f>M728/(K728/100)</f>
        <v>#DIV/0!</v>
      </c>
      <c r="O728" s="37" t="e">
        <f>N728/J728</f>
        <v>#DIV/0!</v>
      </c>
      <c r="P728" s="5" t="e">
        <f>M728/(L728/100)</f>
        <v>#DIV/0!</v>
      </c>
      <c r="Q728" s="5" t="e">
        <f>P728*I728</f>
        <v>#DIV/0!</v>
      </c>
      <c r="U728" s="15" t="e">
        <f>100-(T728-R728)/S728*100</f>
        <v>#DIV/0!</v>
      </c>
      <c r="AB728" s="14" t="e">
        <f>((AE728-AC728)*(1000/AD728))*1000</f>
        <v>#DIV/0!</v>
      </c>
      <c r="AF728" s="7" t="e">
        <f>#REF!*0.8</f>
        <v>#REF!</v>
      </c>
      <c r="AH728" s="8" t="e">
        <f>((AG728)*(H728/100))</f>
        <v>#DIV/0!</v>
      </c>
      <c r="AI728" s="7" t="e">
        <f>AG728/AH728</f>
        <v>#DIV/0!</v>
      </c>
      <c r="AO728" s="20" t="s">
        <v>1452</v>
      </c>
      <c r="AP728" s="161">
        <v>7.0000000000000001E-3</v>
      </c>
      <c r="AQ728" s="161">
        <v>3.0000000000000001E-3</v>
      </c>
      <c r="AR728" s="161">
        <v>1.2E-2</v>
      </c>
      <c r="AS728" s="161">
        <v>7.0000000000000001E-3</v>
      </c>
      <c r="AT728" s="161">
        <v>3.6999999999999998E-2</v>
      </c>
      <c r="AU728" s="161">
        <v>6.0000000000000001E-3</v>
      </c>
      <c r="AV728" s="161">
        <v>4.2329999999999997</v>
      </c>
      <c r="AW728" s="161">
        <v>9.8000000000000004E-2</v>
      </c>
      <c r="AX728" s="161" t="s">
        <v>121</v>
      </c>
      <c r="AY728" s="161">
        <v>7.0000000000000001E-3</v>
      </c>
      <c r="AZ728" s="161">
        <v>1.2649999999999999</v>
      </c>
      <c r="BA728" s="161">
        <v>2.7E-2</v>
      </c>
      <c r="BB728" s="161">
        <v>14.113</v>
      </c>
      <c r="BC728" s="161">
        <v>0.29299999999999998</v>
      </c>
      <c r="BD728" s="161">
        <v>13.76</v>
      </c>
      <c r="BE728" s="161">
        <v>0.36399999999999999</v>
      </c>
      <c r="BF728" s="161" t="s">
        <v>121</v>
      </c>
      <c r="BG728" s="161">
        <v>7.0000000000000001E-3</v>
      </c>
      <c r="BH728" s="161">
        <v>1.7230000000000001</v>
      </c>
      <c r="BI728" s="161">
        <v>0.39300000000000002</v>
      </c>
      <c r="BJ728" s="161">
        <v>6.0000000000000001E-3</v>
      </c>
      <c r="BK728" s="161">
        <v>3.0000000000000001E-3</v>
      </c>
      <c r="BL728" s="161">
        <v>6.0000000000000001E-3</v>
      </c>
      <c r="BM728" s="161">
        <v>3.0000000000000001E-3</v>
      </c>
      <c r="BN728" s="161">
        <v>2.3519999999999999</v>
      </c>
      <c r="BO728" s="161">
        <v>9.5000000000000001E-2</v>
      </c>
      <c r="BP728" s="161">
        <v>53.81</v>
      </c>
      <c r="BQ728" s="161">
        <v>0.502</v>
      </c>
      <c r="BR728" s="161">
        <v>0.311</v>
      </c>
      <c r="BS728" s="161">
        <v>8.0000000000000002E-3</v>
      </c>
      <c r="BT728" s="161">
        <v>2.6269999999999998</v>
      </c>
      <c r="BU728" s="161">
        <v>0.128</v>
      </c>
      <c r="BV728" s="161">
        <v>7.0000000000000007E-2</v>
      </c>
      <c r="BW728" s="161">
        <v>4.3999999999999997E-2</v>
      </c>
      <c r="BX728" s="161" t="s">
        <v>121</v>
      </c>
      <c r="BY728" s="161">
        <v>2.5999999999999999E-2</v>
      </c>
      <c r="BZ728" s="161">
        <v>0.219</v>
      </c>
      <c r="CA728" s="161">
        <v>3.7999999999999999E-2</v>
      </c>
      <c r="CB728" s="161" t="s">
        <v>121</v>
      </c>
      <c r="CC728" s="161">
        <v>6.859</v>
      </c>
      <c r="CD728" s="161">
        <v>0.161</v>
      </c>
      <c r="CE728" s="161">
        <v>1.6E-2</v>
      </c>
      <c r="CF728" s="161">
        <v>1.6E-2</v>
      </c>
      <c r="CG728" s="161">
        <v>2E-3</v>
      </c>
      <c r="CH728" s="161" t="s">
        <v>121</v>
      </c>
      <c r="CI728" s="161">
        <v>2E-3</v>
      </c>
      <c r="CJ728" s="161" t="s">
        <v>121</v>
      </c>
      <c r="CK728" s="161">
        <v>0.92400000000000004</v>
      </c>
      <c r="CL728" s="161" t="s">
        <v>121</v>
      </c>
      <c r="CM728" s="161">
        <v>2E-3</v>
      </c>
      <c r="CN728" s="161">
        <v>2E-3</v>
      </c>
      <c r="CO728" s="161">
        <v>1E-3</v>
      </c>
      <c r="CP728" s="161">
        <v>0.82499999999999996</v>
      </c>
      <c r="CQ728" s="161">
        <v>4.2000000000000003E-2</v>
      </c>
      <c r="CR728" s="161" t="s">
        <v>121</v>
      </c>
      <c r="CS728" s="161">
        <v>4.0000000000000001E-3</v>
      </c>
      <c r="CT728" s="161" t="s">
        <v>121</v>
      </c>
      <c r="CU728" s="161">
        <v>23.574999999999999</v>
      </c>
      <c r="CV728" s="161">
        <v>5.8999999999999997E-2</v>
      </c>
      <c r="CW728" s="161">
        <v>2E-3</v>
      </c>
      <c r="CX728" s="161">
        <v>0.24199999999999999</v>
      </c>
      <c r="CY728" s="161">
        <v>4.2999999999999997E-2</v>
      </c>
      <c r="CZ728" s="161" t="s">
        <v>121</v>
      </c>
      <c r="DA728" s="161">
        <v>2E-3</v>
      </c>
      <c r="DB728" s="161" t="s">
        <v>121</v>
      </c>
      <c r="DC728" s="161">
        <v>2.5999999999999999E-2</v>
      </c>
      <c r="DD728" s="161" t="s">
        <v>121</v>
      </c>
      <c r="DE728" s="161">
        <v>3.4000000000000002E-2</v>
      </c>
      <c r="DF728" s="161">
        <v>3.4390000000000001</v>
      </c>
      <c r="DG728" s="161">
        <v>7.2999999999999995E-2</v>
      </c>
      <c r="DH728" s="161">
        <v>0.67300000000000004</v>
      </c>
      <c r="DI728" s="161">
        <v>1.2E-2</v>
      </c>
      <c r="DJ728" s="161" t="s">
        <v>121</v>
      </c>
      <c r="DK728" s="161">
        <v>2E-3</v>
      </c>
      <c r="DL728" s="61" t="str">
        <f t="shared" si="14"/>
        <v>Anlieferung 12-3</v>
      </c>
    </row>
    <row r="729" spans="1:132">
      <c r="A729" s="11">
        <v>44622</v>
      </c>
      <c r="B729" s="64" t="s">
        <v>1453</v>
      </c>
      <c r="C729" s="25" t="s">
        <v>1452</v>
      </c>
      <c r="H729" s="3" t="e">
        <f>((F729)/(E729/100))</f>
        <v>#DIV/0!</v>
      </c>
      <c r="I729" s="4" t="e">
        <f>E729/F729</f>
        <v>#DIV/0!</v>
      </c>
      <c r="J729" s="4" t="e">
        <f>100/G729</f>
        <v>#DIV/0!</v>
      </c>
      <c r="N729" s="37" t="e">
        <f>M729/(K729/100)</f>
        <v>#DIV/0!</v>
      </c>
      <c r="O729" s="37" t="e">
        <f>N729/J729</f>
        <v>#DIV/0!</v>
      </c>
      <c r="P729" s="5" t="e">
        <f>M729/(L729/100)</f>
        <v>#DIV/0!</v>
      </c>
      <c r="Q729" s="5" t="e">
        <f>P729*I729</f>
        <v>#DIV/0!</v>
      </c>
      <c r="U729" s="15" t="e">
        <f>100-(T729-R729)/S729*100</f>
        <v>#DIV/0!</v>
      </c>
      <c r="AB729" s="14" t="e">
        <f>((AE729-AC729)*(1000/AD729))*1000</f>
        <v>#DIV/0!</v>
      </c>
      <c r="AF729" s="7" t="e">
        <f>#REF!*0.8</f>
        <v>#REF!</v>
      </c>
      <c r="AH729" s="8" t="e">
        <f>((AG729)*(H729/100))</f>
        <v>#DIV/0!</v>
      </c>
      <c r="AI729" s="7" t="e">
        <f>AG729/AH729</f>
        <v>#DIV/0!</v>
      </c>
      <c r="AO729" s="20" t="s">
        <v>1455</v>
      </c>
      <c r="AP729" s="161">
        <v>1.0999999999999999E-2</v>
      </c>
      <c r="AQ729" s="161">
        <v>5.0000000000000001E-3</v>
      </c>
      <c r="AR729" s="161">
        <v>2.1000000000000001E-2</v>
      </c>
      <c r="AS729" s="161">
        <v>7.0000000000000001E-3</v>
      </c>
      <c r="AT729" s="161">
        <v>2.8000000000000001E-2</v>
      </c>
      <c r="AU729" s="161">
        <v>5.0000000000000001E-3</v>
      </c>
      <c r="AV729" s="161">
        <v>4.4800000000000004</v>
      </c>
      <c r="AW729" s="161">
        <v>9.4E-2</v>
      </c>
      <c r="AX729" s="161">
        <v>5.0000000000000001E-3</v>
      </c>
      <c r="AY729" s="161">
        <v>3.0000000000000001E-3</v>
      </c>
      <c r="AZ729" s="161">
        <v>1.073</v>
      </c>
      <c r="BA729" s="161">
        <v>2.1000000000000001E-2</v>
      </c>
      <c r="BB729" s="161">
        <v>4.5990000000000002</v>
      </c>
      <c r="BC729" s="161">
        <v>8.7999999999999995E-2</v>
      </c>
      <c r="BD729" s="161">
        <v>24.478999999999999</v>
      </c>
      <c r="BE729" s="161">
        <v>0.51100000000000001</v>
      </c>
      <c r="BF729" s="161" t="s">
        <v>121</v>
      </c>
      <c r="BG729" s="161">
        <v>1.0999999999999999E-2</v>
      </c>
      <c r="BH729" s="161">
        <v>2.4630000000000001</v>
      </c>
      <c r="BI729" s="161">
        <v>0.36899999999999999</v>
      </c>
      <c r="BJ729" s="161">
        <v>8.9999999999999993E-3</v>
      </c>
      <c r="BK729" s="161">
        <v>4.0000000000000001E-3</v>
      </c>
      <c r="BL729" s="161" t="s">
        <v>121</v>
      </c>
      <c r="BM729" s="161">
        <v>4.0000000000000001E-3</v>
      </c>
      <c r="BN729" s="161">
        <v>1.738</v>
      </c>
      <c r="BO729" s="161">
        <v>6.6000000000000003E-2</v>
      </c>
      <c r="BP729" s="161">
        <v>51.328000000000003</v>
      </c>
      <c r="BQ729" s="161">
        <v>0.496</v>
      </c>
      <c r="BR729" s="161">
        <v>0.92600000000000005</v>
      </c>
      <c r="BS729" s="161">
        <v>1.6E-2</v>
      </c>
      <c r="BT729" s="161">
        <v>1.9650000000000001</v>
      </c>
      <c r="BU729" s="161">
        <v>0.107</v>
      </c>
      <c r="BV729" s="161">
        <v>6.6000000000000003E-2</v>
      </c>
      <c r="BW729" s="161">
        <v>0.04</v>
      </c>
      <c r="BX729" s="161" t="s">
        <v>121</v>
      </c>
      <c r="BY729" s="161">
        <v>3.3000000000000002E-2</v>
      </c>
      <c r="BZ729" s="161">
        <v>0.247</v>
      </c>
      <c r="CA729" s="161">
        <v>3.9E-2</v>
      </c>
      <c r="CB729" s="161" t="s">
        <v>121</v>
      </c>
      <c r="CC729" s="161">
        <v>5.6539999999999999</v>
      </c>
      <c r="CD729" s="161">
        <v>0.23</v>
      </c>
      <c r="CE729" s="161">
        <v>1.7000000000000001E-2</v>
      </c>
      <c r="CF729" s="161" t="s">
        <v>121</v>
      </c>
      <c r="CG729" s="161">
        <v>2E-3</v>
      </c>
      <c r="CH729" s="161" t="s">
        <v>121</v>
      </c>
      <c r="CI729" s="161">
        <v>2E-3</v>
      </c>
      <c r="CJ729" s="161" t="s">
        <v>121</v>
      </c>
      <c r="CK729" s="161">
        <v>0.85499999999999998</v>
      </c>
      <c r="CL729" s="161" t="s">
        <v>121</v>
      </c>
      <c r="CM729" s="161">
        <v>2E-3</v>
      </c>
      <c r="CN729" s="161">
        <v>7.0000000000000001E-3</v>
      </c>
      <c r="CO729" s="161">
        <v>1E-3</v>
      </c>
      <c r="CP729" s="161">
        <v>0.70599999999999996</v>
      </c>
      <c r="CQ729" s="161">
        <v>3.4000000000000002E-2</v>
      </c>
      <c r="CR729" s="161" t="s">
        <v>121</v>
      </c>
      <c r="CS729" s="161">
        <v>5.0000000000000001E-3</v>
      </c>
      <c r="CT729" s="161" t="s">
        <v>121</v>
      </c>
      <c r="CU729" s="161">
        <v>21.643999999999998</v>
      </c>
      <c r="CV729" s="161">
        <v>2.7E-2</v>
      </c>
      <c r="CW729" s="161">
        <v>1E-3</v>
      </c>
      <c r="CX729" s="161">
        <v>0.20799999999999999</v>
      </c>
      <c r="CY729" s="161">
        <v>2.3E-2</v>
      </c>
      <c r="CZ729" s="161" t="s">
        <v>121</v>
      </c>
      <c r="DA729" s="161">
        <v>2E-3</v>
      </c>
      <c r="DB729" s="161" t="s">
        <v>121</v>
      </c>
      <c r="DC729" s="161">
        <v>1.4E-2</v>
      </c>
      <c r="DD729" s="161" t="s">
        <v>121</v>
      </c>
      <c r="DE729" s="161">
        <v>4.5999999999999999E-2</v>
      </c>
      <c r="DF729" s="161">
        <v>4.968</v>
      </c>
      <c r="DG729" s="161">
        <v>9.1999999999999998E-2</v>
      </c>
      <c r="DH729" s="161">
        <v>0.38700000000000001</v>
      </c>
      <c r="DI729" s="161">
        <v>7.0000000000000001E-3</v>
      </c>
      <c r="DJ729" s="161" t="s">
        <v>121</v>
      </c>
      <c r="DK729" s="161">
        <v>2E-3</v>
      </c>
      <c r="DL729" s="61" t="str">
        <f t="shared" si="14"/>
        <v>Anlieferung 12-4</v>
      </c>
    </row>
    <row r="730" spans="1:132">
      <c r="A730" s="11">
        <v>44622</v>
      </c>
      <c r="B730" s="64" t="s">
        <v>279</v>
      </c>
      <c r="C730" s="25" t="s">
        <v>128</v>
      </c>
      <c r="H730" s="3" t="e">
        <f>((F730)/(E730/100))</f>
        <v>#DIV/0!</v>
      </c>
      <c r="I730" s="4" t="e">
        <f>E730/F730</f>
        <v>#DIV/0!</v>
      </c>
      <c r="J730" s="4" t="e">
        <f>100/G730</f>
        <v>#DIV/0!</v>
      </c>
      <c r="N730" s="37" t="e">
        <f>M730/(K730/100)</f>
        <v>#DIV/0!</v>
      </c>
      <c r="O730" s="37" t="e">
        <f>N730/J730</f>
        <v>#DIV/0!</v>
      </c>
      <c r="P730" s="5" t="e">
        <f>M730/(L730/100)</f>
        <v>#DIV/0!</v>
      </c>
      <c r="Q730" s="5" t="e">
        <f>P730*I730</f>
        <v>#DIV/0!</v>
      </c>
      <c r="U730" s="15" t="e">
        <f>100-(T730-R730)/S730*100</f>
        <v>#DIV/0!</v>
      </c>
      <c r="AB730" s="14" t="e">
        <f>((AE730-AC730)*(1000/AD730))*1000</f>
        <v>#DIV/0!</v>
      </c>
      <c r="AF730" s="7" t="e">
        <f>#REF!*0.8</f>
        <v>#REF!</v>
      </c>
      <c r="AH730" s="8" t="e">
        <f>((AG730)*(H730/100))</f>
        <v>#DIV/0!</v>
      </c>
      <c r="AI730" s="7" t="e">
        <f>AG730/AH730</f>
        <v>#DIV/0!</v>
      </c>
      <c r="AO730" s="160" t="s">
        <v>279</v>
      </c>
      <c r="AP730" s="161">
        <v>5.0000000000000001E-3</v>
      </c>
      <c r="AQ730" s="161">
        <v>2E-3</v>
      </c>
      <c r="AR730" s="161">
        <v>1.4E-2</v>
      </c>
      <c r="AS730" s="161">
        <v>6.0000000000000001E-3</v>
      </c>
      <c r="AT730" s="161" t="s">
        <v>121</v>
      </c>
      <c r="AU730" s="161">
        <v>6.0000000000000001E-3</v>
      </c>
      <c r="AV730" s="161">
        <v>4.0119999999999996</v>
      </c>
      <c r="AW730" s="161">
        <v>6.4000000000000001E-2</v>
      </c>
      <c r="AX730" s="161">
        <v>7.0000000000000001E-3</v>
      </c>
      <c r="AY730" s="161">
        <v>2E-3</v>
      </c>
      <c r="AZ730" s="161">
        <v>1.278</v>
      </c>
      <c r="BA730" s="161">
        <v>2.8000000000000001E-2</v>
      </c>
      <c r="BB730" s="161">
        <v>9.3190000000000008</v>
      </c>
      <c r="BC730" s="161">
        <v>0.158</v>
      </c>
      <c r="BD730" s="161">
        <v>7.2750000000000004</v>
      </c>
      <c r="BE730" s="161">
        <v>0.16500000000000001</v>
      </c>
      <c r="BF730" s="161" t="s">
        <v>121</v>
      </c>
      <c r="BG730" s="161">
        <v>5.0000000000000001E-3</v>
      </c>
      <c r="BH730" s="161">
        <v>2.3570000000000002</v>
      </c>
      <c r="BI730" s="161">
        <v>0.33200000000000002</v>
      </c>
      <c r="BJ730" s="161">
        <v>3.0000000000000001E-3</v>
      </c>
      <c r="BK730" s="161">
        <v>2E-3</v>
      </c>
      <c r="BL730" s="161">
        <v>4.0000000000000001E-3</v>
      </c>
      <c r="BM730" s="161">
        <v>2E-3</v>
      </c>
      <c r="BN730" s="161">
        <v>3.81</v>
      </c>
      <c r="BO730" s="161">
        <v>0.13800000000000001</v>
      </c>
      <c r="BP730" s="161">
        <v>61.652000000000001</v>
      </c>
      <c r="BQ730" s="161">
        <v>0.35599999999999998</v>
      </c>
      <c r="BR730" s="161">
        <v>0.14599999999999999</v>
      </c>
      <c r="BS730" s="161">
        <v>4.0000000000000001E-3</v>
      </c>
      <c r="BT730" s="161">
        <v>4.7089999999999996</v>
      </c>
      <c r="BU730" s="161">
        <v>0.19700000000000001</v>
      </c>
      <c r="BV730" s="161">
        <v>0.13400000000000001</v>
      </c>
      <c r="BW730" s="161">
        <v>3.9E-2</v>
      </c>
      <c r="BX730" s="161" t="s">
        <v>121</v>
      </c>
      <c r="BY730" s="161">
        <v>2.5999999999999999E-2</v>
      </c>
      <c r="BZ730" s="161">
        <v>0.251</v>
      </c>
      <c r="CA730" s="161">
        <v>3.5000000000000003E-2</v>
      </c>
      <c r="CB730" s="161" t="s">
        <v>121</v>
      </c>
      <c r="CC730" s="161">
        <v>3.359</v>
      </c>
      <c r="CD730" s="161">
        <v>0.115</v>
      </c>
      <c r="CE730" s="161">
        <v>1.4E-2</v>
      </c>
      <c r="CF730" s="161" t="s">
        <v>121</v>
      </c>
      <c r="CG730" s="161">
        <v>2E-3</v>
      </c>
      <c r="CH730" s="161" t="s">
        <v>121</v>
      </c>
      <c r="CI730" s="161">
        <v>2E-3</v>
      </c>
      <c r="CJ730" s="161" t="s">
        <v>121</v>
      </c>
      <c r="CK730" s="161">
        <v>1.1120000000000001</v>
      </c>
      <c r="CL730" s="161" t="s">
        <v>121</v>
      </c>
      <c r="CM730" s="161">
        <v>2E-3</v>
      </c>
      <c r="CN730" s="161">
        <v>3.0000000000000001E-3</v>
      </c>
      <c r="CO730" s="161">
        <v>1E-3</v>
      </c>
      <c r="CP730" s="161">
        <v>0.82</v>
      </c>
      <c r="CQ730" s="161">
        <v>4.2000000000000003E-2</v>
      </c>
      <c r="CR730" s="161" t="s">
        <v>121</v>
      </c>
      <c r="CS730" s="161">
        <v>2E-3</v>
      </c>
      <c r="CT730" s="161" t="s">
        <v>121</v>
      </c>
      <c r="CU730" s="161">
        <v>24.876000000000001</v>
      </c>
      <c r="CV730" s="161">
        <v>8.3000000000000004E-2</v>
      </c>
      <c r="CW730" s="161">
        <v>2E-3</v>
      </c>
      <c r="CX730" s="161">
        <v>0.14299999999999999</v>
      </c>
      <c r="CY730" s="161">
        <v>3.5999999999999997E-2</v>
      </c>
      <c r="CZ730" s="161" t="s">
        <v>121</v>
      </c>
      <c r="DA730" s="161">
        <v>2E-3</v>
      </c>
      <c r="DB730" s="161" t="s">
        <v>121</v>
      </c>
      <c r="DC730" s="161">
        <v>2.1999999999999999E-2</v>
      </c>
      <c r="DD730" s="161" t="s">
        <v>121</v>
      </c>
      <c r="DE730" s="161">
        <v>1.7000000000000001E-2</v>
      </c>
      <c r="DF730" s="161">
        <v>1.1890000000000001</v>
      </c>
      <c r="DG730" s="161">
        <v>2.3E-2</v>
      </c>
      <c r="DH730" s="161">
        <v>0.10100000000000001</v>
      </c>
      <c r="DI730" s="161">
        <v>2E-3</v>
      </c>
      <c r="DJ730" s="161" t="s">
        <v>121</v>
      </c>
      <c r="DK730" s="161">
        <v>2E-3</v>
      </c>
      <c r="DL730" s="61" t="str">
        <f t="shared" si="14"/>
        <v>Anlieferung 12-5</v>
      </c>
    </row>
    <row r="731" spans="1:132">
      <c r="A731" s="11">
        <v>44622</v>
      </c>
      <c r="B731" s="64" t="s">
        <v>280</v>
      </c>
      <c r="C731" s="25" t="s">
        <v>128</v>
      </c>
      <c r="H731" s="3" t="e">
        <f>((F731)/(E731/100))</f>
        <v>#DIV/0!</v>
      </c>
      <c r="I731" s="4" t="e">
        <f>E731/F731</f>
        <v>#DIV/0!</v>
      </c>
      <c r="J731" s="4" t="e">
        <f>100/G731</f>
        <v>#DIV/0!</v>
      </c>
      <c r="N731" s="37" t="e">
        <f>M731/(K731/100)</f>
        <v>#DIV/0!</v>
      </c>
      <c r="O731" s="37" t="e">
        <f>N731/J731</f>
        <v>#DIV/0!</v>
      </c>
      <c r="P731" s="5" t="e">
        <f>M731/(L731/100)</f>
        <v>#DIV/0!</v>
      </c>
      <c r="Q731" s="5" t="e">
        <f>P731*I731</f>
        <v>#DIV/0!</v>
      </c>
      <c r="U731" s="15" t="e">
        <f>100-(T731-R731)/S731*100</f>
        <v>#DIV/0!</v>
      </c>
      <c r="AB731" s="14" t="e">
        <f>((AE731-AC731)*(1000/AD731))*1000</f>
        <v>#DIV/0!</v>
      </c>
      <c r="AF731" s="7" t="e">
        <f>#REF!*0.8</f>
        <v>#REF!</v>
      </c>
      <c r="AH731" s="8" t="e">
        <f>((AG731)*(H731/100))</f>
        <v>#DIV/0!</v>
      </c>
      <c r="AI731" s="7" t="e">
        <f>AG731/AH731</f>
        <v>#DIV/0!</v>
      </c>
      <c r="AO731" s="160" t="s">
        <v>280</v>
      </c>
      <c r="AP731" s="161">
        <v>8.9999999999999993E-3</v>
      </c>
      <c r="AQ731" s="161">
        <v>3.0000000000000001E-3</v>
      </c>
      <c r="AR731" s="161">
        <v>4.2999999999999997E-2</v>
      </c>
      <c r="AS731" s="161">
        <v>8.9999999999999993E-3</v>
      </c>
      <c r="AT731" s="161" t="s">
        <v>121</v>
      </c>
      <c r="AU731" s="161">
        <v>8.0000000000000002E-3</v>
      </c>
      <c r="AV731" s="161">
        <v>5.3339999999999996</v>
      </c>
      <c r="AW731" s="161">
        <v>0.115</v>
      </c>
      <c r="AX731" s="161">
        <v>5.0000000000000001E-3</v>
      </c>
      <c r="AY731" s="161">
        <v>3.0000000000000001E-3</v>
      </c>
      <c r="AZ731" s="161">
        <v>1.9359999999999999</v>
      </c>
      <c r="BA731" s="161">
        <v>3.4000000000000002E-2</v>
      </c>
      <c r="BB731" s="161">
        <v>4.1349999999999998</v>
      </c>
      <c r="BC731" s="161">
        <v>5.8999999999999997E-2</v>
      </c>
      <c r="BD731" s="161">
        <v>11.837999999999999</v>
      </c>
      <c r="BE731" s="161">
        <v>0.16300000000000001</v>
      </c>
      <c r="BF731" s="161" t="s">
        <v>121</v>
      </c>
      <c r="BG731" s="161">
        <v>8.0000000000000002E-3</v>
      </c>
      <c r="BH731" s="161">
        <v>2.0579999999999998</v>
      </c>
      <c r="BI731" s="161">
        <v>0.43099999999999999</v>
      </c>
      <c r="BJ731" s="161">
        <v>4.0000000000000001E-3</v>
      </c>
      <c r="BK731" s="161">
        <v>2E-3</v>
      </c>
      <c r="BL731" s="161" t="s">
        <v>121</v>
      </c>
      <c r="BM731" s="161">
        <v>4.0000000000000001E-3</v>
      </c>
      <c r="BN731" s="161">
        <v>13.103999999999999</v>
      </c>
      <c r="BO731" s="161">
        <v>0.57099999999999995</v>
      </c>
      <c r="BP731" s="161">
        <v>47.348999999999997</v>
      </c>
      <c r="BQ731" s="161">
        <v>0.64900000000000002</v>
      </c>
      <c r="BR731" s="161">
        <v>0.161</v>
      </c>
      <c r="BS731" s="161">
        <v>5.0000000000000001E-3</v>
      </c>
      <c r="BT731" s="161">
        <v>2.7669999999999999</v>
      </c>
      <c r="BU731" s="161">
        <v>0.16600000000000001</v>
      </c>
      <c r="BV731" s="161" t="s">
        <v>121</v>
      </c>
      <c r="BW731" s="161">
        <v>0.108</v>
      </c>
      <c r="BX731" s="161" t="s">
        <v>121</v>
      </c>
      <c r="BY731" s="161">
        <v>2.9000000000000001E-2</v>
      </c>
      <c r="BZ731" s="161">
        <v>0.55700000000000005</v>
      </c>
      <c r="CA731" s="161">
        <v>5.1999999999999998E-2</v>
      </c>
      <c r="CB731" s="161" t="s">
        <v>121</v>
      </c>
      <c r="CC731" s="161">
        <v>4.5259999999999998</v>
      </c>
      <c r="CD731" s="161">
        <v>0.22800000000000001</v>
      </c>
      <c r="CE731" s="161">
        <v>2.1000000000000001E-2</v>
      </c>
      <c r="CF731" s="161">
        <v>5.5E-2</v>
      </c>
      <c r="CG731" s="161">
        <v>2E-3</v>
      </c>
      <c r="CH731" s="161">
        <v>2E-3</v>
      </c>
      <c r="CI731" s="161">
        <v>1E-3</v>
      </c>
      <c r="CJ731" s="161" t="s">
        <v>121</v>
      </c>
      <c r="CK731" s="161">
        <v>0.90900000000000003</v>
      </c>
      <c r="CL731" s="161" t="s">
        <v>121</v>
      </c>
      <c r="CM731" s="161">
        <v>2E-3</v>
      </c>
      <c r="CN731" s="161">
        <v>5.0000000000000001E-3</v>
      </c>
      <c r="CO731" s="161">
        <v>1E-3</v>
      </c>
      <c r="CP731" s="161">
        <v>0.86599999999999999</v>
      </c>
      <c r="CQ731" s="161">
        <v>0.06</v>
      </c>
      <c r="CR731" s="161" t="s">
        <v>121</v>
      </c>
      <c r="CS731" s="161">
        <v>2E-3</v>
      </c>
      <c r="CT731" s="161" t="s">
        <v>121</v>
      </c>
      <c r="CU731" s="161">
        <v>25.995000000000001</v>
      </c>
      <c r="CV731" s="161">
        <v>0.20300000000000001</v>
      </c>
      <c r="CW731" s="161">
        <v>4.0000000000000001E-3</v>
      </c>
      <c r="CX731" s="161">
        <v>0.43</v>
      </c>
      <c r="CY731" s="161">
        <v>5.6000000000000001E-2</v>
      </c>
      <c r="CZ731" s="161" t="s">
        <v>121</v>
      </c>
      <c r="DA731" s="161">
        <v>2E-3</v>
      </c>
      <c r="DB731" s="161" t="s">
        <v>121</v>
      </c>
      <c r="DC731" s="161">
        <v>3.4000000000000002E-2</v>
      </c>
      <c r="DD731" s="161" t="s">
        <v>121</v>
      </c>
      <c r="DE731" s="161">
        <v>3.9E-2</v>
      </c>
      <c r="DF731" s="161">
        <v>3.4580000000000002</v>
      </c>
      <c r="DG731" s="161">
        <v>0.05</v>
      </c>
      <c r="DH731" s="161">
        <v>0.89700000000000002</v>
      </c>
      <c r="DI731" s="161">
        <v>1.6E-2</v>
      </c>
      <c r="DJ731" s="161" t="s">
        <v>121</v>
      </c>
      <c r="DK731" s="161">
        <v>2E-3</v>
      </c>
      <c r="DL731" s="61" t="str">
        <f t="shared" si="14"/>
        <v>Anlieferung 12-6</v>
      </c>
    </row>
    <row r="732" spans="1:132">
      <c r="A732" s="11">
        <v>44622</v>
      </c>
      <c r="B732" s="64" t="s">
        <v>281</v>
      </c>
      <c r="C732" s="25" t="s">
        <v>128</v>
      </c>
      <c r="H732" s="3" t="e">
        <f>((F732)/(E732/100))</f>
        <v>#DIV/0!</v>
      </c>
      <c r="I732" s="4" t="e">
        <f>E732/F732</f>
        <v>#DIV/0!</v>
      </c>
      <c r="J732" s="4" t="e">
        <f>100/G732</f>
        <v>#DIV/0!</v>
      </c>
      <c r="N732" s="37" t="e">
        <f>M732/(K732/100)</f>
        <v>#DIV/0!</v>
      </c>
      <c r="O732" s="37" t="e">
        <f>N732/J732</f>
        <v>#DIV/0!</v>
      </c>
      <c r="P732" s="5" t="e">
        <f>M732/(L732/100)</f>
        <v>#DIV/0!</v>
      </c>
      <c r="Q732" s="5" t="e">
        <f>P732*I732</f>
        <v>#DIV/0!</v>
      </c>
      <c r="U732" s="15" t="e">
        <f>100-(T732-R732)/S732*100</f>
        <v>#DIV/0!</v>
      </c>
      <c r="AB732" s="14" t="e">
        <f>((AE732-AC732)*(1000/AD732))*1000</f>
        <v>#DIV/0!</v>
      </c>
      <c r="AF732" s="7" t="e">
        <f>#REF!*0.8</f>
        <v>#REF!</v>
      </c>
      <c r="AH732" s="8" t="e">
        <f>((AG732)*(H732/100))</f>
        <v>#DIV/0!</v>
      </c>
      <c r="AI732" s="7" t="e">
        <f>AG732/AH732</f>
        <v>#DIV/0!</v>
      </c>
      <c r="AO732" s="160" t="s">
        <v>281</v>
      </c>
      <c r="AP732" s="161">
        <v>8.0000000000000002E-3</v>
      </c>
      <c r="AQ732" s="161">
        <v>2E-3</v>
      </c>
      <c r="AR732" s="161">
        <v>5.2999999999999999E-2</v>
      </c>
      <c r="AS732" s="161">
        <v>0.01</v>
      </c>
      <c r="AT732" s="161" t="s">
        <v>121</v>
      </c>
      <c r="AU732" s="161">
        <v>8.0000000000000002E-3</v>
      </c>
      <c r="AV732" s="161">
        <v>5.5890000000000004</v>
      </c>
      <c r="AW732" s="161">
        <v>0.129</v>
      </c>
      <c r="AX732" s="161" t="s">
        <v>121</v>
      </c>
      <c r="AY732" s="161">
        <v>7.0000000000000001E-3</v>
      </c>
      <c r="AZ732" s="161">
        <v>8.5999999999999993E-2</v>
      </c>
      <c r="BA732" s="161">
        <v>0.01</v>
      </c>
      <c r="BB732" s="161">
        <v>3.9510000000000001</v>
      </c>
      <c r="BC732" s="161">
        <v>6.3E-2</v>
      </c>
      <c r="BD732" s="161">
        <v>0.71499999999999997</v>
      </c>
      <c r="BE732" s="161">
        <v>2.7E-2</v>
      </c>
      <c r="BF732" s="161" t="s">
        <v>121</v>
      </c>
      <c r="BG732" s="161">
        <v>8.9999999999999993E-3</v>
      </c>
      <c r="BH732" s="161">
        <v>1.883</v>
      </c>
      <c r="BI732" s="161">
        <v>0.51500000000000001</v>
      </c>
      <c r="BJ732" s="161" t="s">
        <v>121</v>
      </c>
      <c r="BK732" s="161">
        <v>4.0000000000000001E-3</v>
      </c>
      <c r="BL732" s="161" t="s">
        <v>121</v>
      </c>
      <c r="BM732" s="161">
        <v>5.0000000000000001E-3</v>
      </c>
      <c r="BN732" s="161">
        <v>21.594000000000001</v>
      </c>
      <c r="BO732" s="161">
        <v>1.0069999999999999</v>
      </c>
      <c r="BP732" s="161">
        <v>42.146999999999998</v>
      </c>
      <c r="BQ732" s="161">
        <v>0.84199999999999997</v>
      </c>
      <c r="BR732" s="161">
        <v>6.0000000000000001E-3</v>
      </c>
      <c r="BS732" s="161">
        <v>2E-3</v>
      </c>
      <c r="BT732" s="161">
        <v>2.5339999999999998</v>
      </c>
      <c r="BU732" s="161">
        <v>0.17899999999999999</v>
      </c>
      <c r="BV732" s="161" t="s">
        <v>121</v>
      </c>
      <c r="BW732" s="161">
        <v>9.2999999999999999E-2</v>
      </c>
      <c r="BX732" s="161" t="s">
        <v>121</v>
      </c>
      <c r="BY732" s="161">
        <v>1.4999999999999999E-2</v>
      </c>
      <c r="BZ732" s="161">
        <v>1.133</v>
      </c>
      <c r="CA732" s="161">
        <v>8.5999999999999993E-2</v>
      </c>
      <c r="CB732" s="161">
        <v>9.657</v>
      </c>
      <c r="CC732" s="161">
        <v>3.468</v>
      </c>
      <c r="CD732" s="161">
        <v>0.36299999999999999</v>
      </c>
      <c r="CE732" s="161">
        <v>2.3E-2</v>
      </c>
      <c r="CF732" s="161" t="s">
        <v>121</v>
      </c>
      <c r="CG732" s="161">
        <v>4.0000000000000001E-3</v>
      </c>
      <c r="CH732" s="161">
        <v>5.0000000000000001E-3</v>
      </c>
      <c r="CI732" s="161">
        <v>1E-3</v>
      </c>
      <c r="CJ732" s="161" t="s">
        <v>121</v>
      </c>
      <c r="CK732" s="161">
        <v>1.101</v>
      </c>
      <c r="CL732" s="161" t="s">
        <v>121</v>
      </c>
      <c r="CM732" s="161">
        <v>2E-3</v>
      </c>
      <c r="CN732" s="161">
        <v>5.0000000000000001E-3</v>
      </c>
      <c r="CO732" s="161">
        <v>1E-3</v>
      </c>
      <c r="CP732" s="161">
        <v>1.3680000000000001</v>
      </c>
      <c r="CQ732" s="161">
        <v>0.113</v>
      </c>
      <c r="CR732" s="161" t="s">
        <v>121</v>
      </c>
      <c r="CS732" s="161">
        <v>2E-3</v>
      </c>
      <c r="CT732" s="161" t="s">
        <v>121</v>
      </c>
      <c r="CU732" s="161">
        <v>30.436</v>
      </c>
      <c r="CV732" s="161">
        <v>0.372</v>
      </c>
      <c r="CW732" s="161">
        <v>8.0000000000000002E-3</v>
      </c>
      <c r="CX732" s="161">
        <v>1.85</v>
      </c>
      <c r="CY732" s="161">
        <v>0.112</v>
      </c>
      <c r="CZ732" s="161">
        <v>2E-3</v>
      </c>
      <c r="DA732" s="161">
        <v>1E-3</v>
      </c>
      <c r="DB732" s="161" t="s">
        <v>121</v>
      </c>
      <c r="DC732" s="161">
        <v>5.0999999999999997E-2</v>
      </c>
      <c r="DD732" s="161">
        <v>0.109</v>
      </c>
      <c r="DE732" s="161">
        <v>3.1E-2</v>
      </c>
      <c r="DF732" s="161">
        <v>3.8490000000000002</v>
      </c>
      <c r="DG732" s="161">
        <v>6.0999999999999999E-2</v>
      </c>
      <c r="DH732" s="161">
        <v>2.7160000000000002</v>
      </c>
      <c r="DI732" s="161">
        <v>5.1999999999999998E-2</v>
      </c>
      <c r="DJ732" s="161" t="s">
        <v>121</v>
      </c>
      <c r="DK732" s="161">
        <v>2E-3</v>
      </c>
      <c r="DL732" s="61" t="str">
        <f t="shared" si="14"/>
        <v>Anlieferung 12-7</v>
      </c>
    </row>
    <row r="733" spans="1:132">
      <c r="A733" s="11">
        <v>44622</v>
      </c>
      <c r="B733" s="64" t="s">
        <v>282</v>
      </c>
      <c r="C733" s="25" t="s">
        <v>128</v>
      </c>
      <c r="H733" s="3" t="e">
        <f>((F733)/(E733/100))</f>
        <v>#DIV/0!</v>
      </c>
      <c r="I733" s="4" t="e">
        <f>E733/F733</f>
        <v>#DIV/0!</v>
      </c>
      <c r="J733" s="4" t="e">
        <f>100/G733</f>
        <v>#DIV/0!</v>
      </c>
      <c r="N733" s="37" t="e">
        <f>M733/(K733/100)</f>
        <v>#DIV/0!</v>
      </c>
      <c r="O733" s="37" t="e">
        <f>N733/J733</f>
        <v>#DIV/0!</v>
      </c>
      <c r="P733" s="5" t="e">
        <f>M733/(L733/100)</f>
        <v>#DIV/0!</v>
      </c>
      <c r="Q733" s="5" t="e">
        <f>P733*I733</f>
        <v>#DIV/0!</v>
      </c>
      <c r="U733" s="15" t="e">
        <f>100-(T733-R733)/S733*100</f>
        <v>#DIV/0!</v>
      </c>
      <c r="AB733" s="14" t="e">
        <f>((AE733-AC733)*(1000/AD733))*1000</f>
        <v>#DIV/0!</v>
      </c>
      <c r="AF733" s="7" t="e">
        <f>#REF!*0.8</f>
        <v>#REF!</v>
      </c>
      <c r="AH733" s="8" t="e">
        <f>((AG733)*(H733/100))</f>
        <v>#DIV/0!</v>
      </c>
      <c r="AI733" s="7" t="e">
        <f>AG733/AH733</f>
        <v>#DIV/0!</v>
      </c>
      <c r="AO733" s="160" t="s">
        <v>282</v>
      </c>
      <c r="AP733" s="161">
        <v>0.01</v>
      </c>
      <c r="AQ733" s="161">
        <v>2E-3</v>
      </c>
      <c r="AR733" s="161" t="s">
        <v>121</v>
      </c>
      <c r="AS733" s="161">
        <v>0.01</v>
      </c>
      <c r="AT733" s="161">
        <v>2.4500000000000002</v>
      </c>
      <c r="AU733" s="161">
        <v>4.2000000000000003E-2</v>
      </c>
      <c r="AV733" s="161">
        <v>1.337</v>
      </c>
      <c r="AW733" s="161">
        <v>2.4E-2</v>
      </c>
      <c r="AX733" s="161" t="s">
        <v>121</v>
      </c>
      <c r="AY733" s="161">
        <v>3.0000000000000001E-3</v>
      </c>
      <c r="AZ733" s="161">
        <v>1.675</v>
      </c>
      <c r="BA733" s="161">
        <v>2.1000000000000001E-2</v>
      </c>
      <c r="BB733" s="161">
        <v>4.7770000000000001</v>
      </c>
      <c r="BC733" s="161">
        <v>6.0999999999999999E-2</v>
      </c>
      <c r="BD733" s="161">
        <v>10.638</v>
      </c>
      <c r="BE733" s="161">
        <v>0.11</v>
      </c>
      <c r="BF733" s="161" t="s">
        <v>121</v>
      </c>
      <c r="BG733" s="161">
        <v>0.01</v>
      </c>
      <c r="BH733" s="161">
        <v>0.95899999999999996</v>
      </c>
      <c r="BI733" s="161">
        <v>0.247</v>
      </c>
      <c r="BJ733" s="161">
        <v>5.0000000000000001E-3</v>
      </c>
      <c r="BK733" s="161">
        <v>2E-3</v>
      </c>
      <c r="BL733" s="161" t="s">
        <v>121</v>
      </c>
      <c r="BM733" s="161">
        <v>3.0000000000000001E-3</v>
      </c>
      <c r="BN733" s="161">
        <v>4.5350000000000001</v>
      </c>
      <c r="BO733" s="161">
        <v>0.09</v>
      </c>
      <c r="BP733" s="161">
        <v>58.982999999999997</v>
      </c>
      <c r="BQ733" s="161">
        <v>0.44</v>
      </c>
      <c r="BR733" s="161">
        <v>5.5E-2</v>
      </c>
      <c r="BS733" s="161">
        <v>2E-3</v>
      </c>
      <c r="BT733" s="161">
        <v>2.0779999999999998</v>
      </c>
      <c r="BU733" s="161">
        <v>9.4E-2</v>
      </c>
      <c r="BV733" s="161">
        <v>8.1000000000000003E-2</v>
      </c>
      <c r="BW733" s="161">
        <v>3.0000000000000001E-3</v>
      </c>
      <c r="BX733" s="161" t="s">
        <v>121</v>
      </c>
      <c r="BY733" s="161">
        <v>3.5000000000000003E-2</v>
      </c>
      <c r="BZ733" s="161">
        <v>0.17299999999999999</v>
      </c>
      <c r="CA733" s="161">
        <v>3.4000000000000002E-2</v>
      </c>
      <c r="CB733" s="161" t="s">
        <v>121</v>
      </c>
      <c r="CC733" s="161">
        <v>2.952</v>
      </c>
      <c r="CD733" s="161">
        <v>0.156</v>
      </c>
      <c r="CE733" s="161">
        <v>1.7000000000000001E-2</v>
      </c>
      <c r="CF733" s="161">
        <v>1.31</v>
      </c>
      <c r="CG733" s="161">
        <v>1.9E-2</v>
      </c>
      <c r="CH733" s="161" t="s">
        <v>121</v>
      </c>
      <c r="CI733" s="161">
        <v>2E-3</v>
      </c>
      <c r="CJ733" s="161">
        <v>0.27800000000000002</v>
      </c>
      <c r="CK733" s="161">
        <v>0.02</v>
      </c>
      <c r="CL733" s="161" t="s">
        <v>121</v>
      </c>
      <c r="CM733" s="161">
        <v>2E-3</v>
      </c>
      <c r="CN733" s="161">
        <v>2E-3</v>
      </c>
      <c r="CO733" s="161">
        <v>1E-3</v>
      </c>
      <c r="CP733" s="161">
        <v>1.5940000000000001</v>
      </c>
      <c r="CQ733" s="161">
        <v>1.6E-2</v>
      </c>
      <c r="CR733" s="161" t="s">
        <v>121</v>
      </c>
      <c r="CS733" s="161">
        <v>2E-3</v>
      </c>
      <c r="CT733" s="161">
        <v>2.06</v>
      </c>
      <c r="CU733" s="161">
        <v>6.6000000000000003E-2</v>
      </c>
      <c r="CV733" s="161">
        <v>9.9000000000000005E-2</v>
      </c>
      <c r="CW733" s="161">
        <v>2E-3</v>
      </c>
      <c r="CX733" s="161">
        <v>8.5999999999999993E-2</v>
      </c>
      <c r="CY733" s="161">
        <v>5.0999999999999997E-2</v>
      </c>
      <c r="CZ733" s="161" t="s">
        <v>121</v>
      </c>
      <c r="DA733" s="161">
        <v>2E-3</v>
      </c>
      <c r="DB733" s="161" t="s">
        <v>121</v>
      </c>
      <c r="DC733" s="161">
        <v>3.2000000000000001E-2</v>
      </c>
      <c r="DD733" s="161">
        <v>8.1000000000000003E-2</v>
      </c>
      <c r="DE733" s="161">
        <v>3.4000000000000002E-2</v>
      </c>
      <c r="DF733" s="161">
        <v>6.5350000000000001</v>
      </c>
      <c r="DG733" s="161">
        <v>8.1000000000000003E-2</v>
      </c>
      <c r="DH733" s="161">
        <v>3.1E-2</v>
      </c>
      <c r="DI733" s="161">
        <v>1E-3</v>
      </c>
      <c r="DJ733" s="161" t="s">
        <v>121</v>
      </c>
      <c r="DK733" s="161">
        <v>2E-3</v>
      </c>
      <c r="DL733" s="61" t="str">
        <f t="shared" si="14"/>
        <v>Anlieferung 12-8</v>
      </c>
    </row>
    <row r="734" spans="1:132">
      <c r="A734" s="11">
        <v>44622</v>
      </c>
      <c r="B734" s="64" t="s">
        <v>283</v>
      </c>
      <c r="C734" s="25" t="s">
        <v>128</v>
      </c>
      <c r="H734" s="3" t="e">
        <f>((F734)/(E734/100))</f>
        <v>#DIV/0!</v>
      </c>
      <c r="I734" s="4" t="e">
        <f>E734/F734</f>
        <v>#DIV/0!</v>
      </c>
      <c r="J734" s="4" t="e">
        <f>100/G734</f>
        <v>#DIV/0!</v>
      </c>
      <c r="N734" s="37" t="e">
        <f>M734/(K734/100)</f>
        <v>#DIV/0!</v>
      </c>
      <c r="O734" s="37" t="e">
        <f>N734/J734</f>
        <v>#DIV/0!</v>
      </c>
      <c r="P734" s="5" t="e">
        <f>M734/(L734/100)</f>
        <v>#DIV/0!</v>
      </c>
      <c r="Q734" s="5" t="e">
        <f>P734*I734</f>
        <v>#DIV/0!</v>
      </c>
      <c r="U734" s="15" t="e">
        <f>100-(T734-R734)/S734*100</f>
        <v>#DIV/0!</v>
      </c>
      <c r="AB734" s="14" t="e">
        <f>((AE734-AC734)*(1000/AD734))*1000</f>
        <v>#DIV/0!</v>
      </c>
      <c r="AF734" s="7" t="e">
        <f>#REF!*0.8</f>
        <v>#REF!</v>
      </c>
      <c r="AH734" s="8" t="e">
        <f>((AG734)*(H734/100))</f>
        <v>#DIV/0!</v>
      </c>
      <c r="AI734" s="7" t="e">
        <f>AG734/AH734</f>
        <v>#DIV/0!</v>
      </c>
      <c r="AO734" s="160" t="s">
        <v>283</v>
      </c>
      <c r="AP734" s="161">
        <v>1.2E-2</v>
      </c>
      <c r="AQ734" s="161">
        <v>4.0000000000000001E-3</v>
      </c>
      <c r="AR734" s="161">
        <v>2.7E-2</v>
      </c>
      <c r="AS734" s="161">
        <v>8.0000000000000002E-3</v>
      </c>
      <c r="AT734" s="161">
        <v>1.853</v>
      </c>
      <c r="AU734" s="161">
        <v>3.5000000000000003E-2</v>
      </c>
      <c r="AV734" s="161">
        <v>1.369</v>
      </c>
      <c r="AW734" s="161">
        <v>2.5999999999999999E-2</v>
      </c>
      <c r="AX734" s="161" t="s">
        <v>121</v>
      </c>
      <c r="AY734" s="161">
        <v>4.0000000000000001E-3</v>
      </c>
      <c r="AZ734" s="161">
        <v>1.877</v>
      </c>
      <c r="BA734" s="161">
        <v>2.4E-2</v>
      </c>
      <c r="BB734" s="161">
        <v>7.6029999999999998</v>
      </c>
      <c r="BC734" s="161">
        <v>0.10199999999999999</v>
      </c>
      <c r="BD734" s="161">
        <v>19.667999999999999</v>
      </c>
      <c r="BE734" s="161">
        <v>0.19400000000000001</v>
      </c>
      <c r="BF734" s="161" t="s">
        <v>121</v>
      </c>
      <c r="BG734" s="161">
        <v>0.01</v>
      </c>
      <c r="BH734" s="161">
        <v>1.2070000000000001</v>
      </c>
      <c r="BI734" s="161">
        <v>0.28799999999999998</v>
      </c>
      <c r="BJ734" s="161">
        <v>8.9999999999999993E-3</v>
      </c>
      <c r="BK734" s="161">
        <v>4.0000000000000001E-3</v>
      </c>
      <c r="BL734" s="161" t="s">
        <v>121</v>
      </c>
      <c r="BM734" s="161">
        <v>4.0000000000000001E-3</v>
      </c>
      <c r="BN734" s="161">
        <v>4.0620000000000003</v>
      </c>
      <c r="BO734" s="161">
        <v>8.5000000000000006E-2</v>
      </c>
      <c r="BP734" s="161">
        <v>46.531999999999996</v>
      </c>
      <c r="BQ734" s="161">
        <v>0.59199999999999997</v>
      </c>
      <c r="BR734" s="161">
        <v>0.55900000000000005</v>
      </c>
      <c r="BS734" s="161">
        <v>1.0999999999999999E-2</v>
      </c>
      <c r="BT734" s="161">
        <v>0.73599999999999999</v>
      </c>
      <c r="BU734" s="161">
        <v>7.6999999999999999E-2</v>
      </c>
      <c r="BV734" s="161">
        <v>6.7000000000000004E-2</v>
      </c>
      <c r="BW734" s="161">
        <v>4.0000000000000001E-3</v>
      </c>
      <c r="BX734" s="161" t="s">
        <v>121</v>
      </c>
      <c r="BY734" s="161">
        <v>3.1E-2</v>
      </c>
      <c r="BZ734" s="161">
        <v>0.13200000000000001</v>
      </c>
      <c r="CA734" s="161">
        <v>3.5999999999999997E-2</v>
      </c>
      <c r="CB734" s="161" t="s">
        <v>121</v>
      </c>
      <c r="CC734" s="161">
        <v>3.4580000000000002</v>
      </c>
      <c r="CD734" s="161">
        <v>0.23300000000000001</v>
      </c>
      <c r="CE734" s="161">
        <v>1.9E-2</v>
      </c>
      <c r="CF734" s="161">
        <v>1.0669999999999999</v>
      </c>
      <c r="CG734" s="161">
        <v>1.7000000000000001E-2</v>
      </c>
      <c r="CH734" s="161">
        <v>2E-3</v>
      </c>
      <c r="CI734" s="161">
        <v>1E-3</v>
      </c>
      <c r="CJ734" s="161">
        <v>0.25900000000000001</v>
      </c>
      <c r="CK734" s="161">
        <v>1.9E-2</v>
      </c>
      <c r="CL734" s="161" t="s">
        <v>121</v>
      </c>
      <c r="CM734" s="161">
        <v>2E-3</v>
      </c>
      <c r="CN734" s="161">
        <v>4.0000000000000001E-3</v>
      </c>
      <c r="CO734" s="161">
        <v>1E-3</v>
      </c>
      <c r="CP734" s="161">
        <v>1.508</v>
      </c>
      <c r="CQ734" s="161">
        <v>1.6E-2</v>
      </c>
      <c r="CR734" s="161" t="s">
        <v>121</v>
      </c>
      <c r="CS734" s="161">
        <v>3.0000000000000001E-3</v>
      </c>
      <c r="CT734" s="161">
        <v>2.1659999999999999</v>
      </c>
      <c r="CU734" s="161">
        <v>6.6000000000000003E-2</v>
      </c>
      <c r="CV734" s="161">
        <v>0.10100000000000001</v>
      </c>
      <c r="CW734" s="161">
        <v>2E-3</v>
      </c>
      <c r="CX734" s="161" t="s">
        <v>121</v>
      </c>
      <c r="CY734" s="161">
        <v>7.9000000000000001E-2</v>
      </c>
      <c r="CZ734" s="161" t="s">
        <v>121</v>
      </c>
      <c r="DA734" s="161">
        <v>3.0000000000000001E-3</v>
      </c>
      <c r="DB734" s="161" t="s">
        <v>121</v>
      </c>
      <c r="DC734" s="161">
        <v>3.3000000000000002E-2</v>
      </c>
      <c r="DD734" s="161">
        <v>0.23300000000000001</v>
      </c>
      <c r="DE734" s="161">
        <v>3.5000000000000003E-2</v>
      </c>
      <c r="DF734" s="161">
        <v>5.6349999999999998</v>
      </c>
      <c r="DG734" s="161">
        <v>7.6999999999999999E-2</v>
      </c>
      <c r="DH734" s="161">
        <v>0.02</v>
      </c>
      <c r="DI734" s="161">
        <v>1E-3</v>
      </c>
      <c r="DJ734" s="161" t="s">
        <v>121</v>
      </c>
      <c r="DK734" s="161">
        <v>2E-3</v>
      </c>
      <c r="DL734" s="61" t="str">
        <f t="shared" si="14"/>
        <v>Anlieferung 12-9</v>
      </c>
    </row>
    <row r="735" spans="1:132">
      <c r="A735" s="11">
        <v>44622</v>
      </c>
      <c r="B735" s="64" t="s">
        <v>284</v>
      </c>
      <c r="C735" s="25" t="s">
        <v>128</v>
      </c>
      <c r="H735" s="3" t="e">
        <f>((F735)/(E735/100))</f>
        <v>#DIV/0!</v>
      </c>
      <c r="I735" s="4" t="e">
        <f>E735/F735</f>
        <v>#DIV/0!</v>
      </c>
      <c r="J735" s="4" t="e">
        <f>100/G735</f>
        <v>#DIV/0!</v>
      </c>
      <c r="N735" s="37" t="e">
        <f>M735/(K735/100)</f>
        <v>#DIV/0!</v>
      </c>
      <c r="O735" s="37" t="e">
        <f>N735/J735</f>
        <v>#DIV/0!</v>
      </c>
      <c r="P735" s="5" t="e">
        <f>M735/(L735/100)</f>
        <v>#DIV/0!</v>
      </c>
      <c r="Q735" s="5" t="e">
        <f>P735*I735</f>
        <v>#DIV/0!</v>
      </c>
      <c r="U735" s="15" t="e">
        <f>100-(T735-R735)/S735*100</f>
        <v>#DIV/0!</v>
      </c>
      <c r="AB735" s="14" t="e">
        <f>((AE735-AC735)*(1000/AD735))*1000</f>
        <v>#DIV/0!</v>
      </c>
      <c r="AF735" s="7" t="e">
        <f>#REF!*0.8</f>
        <v>#REF!</v>
      </c>
      <c r="AH735" s="8" t="e">
        <f>((AG735)*(H735/100))</f>
        <v>#DIV/0!</v>
      </c>
      <c r="AI735" s="7" t="e">
        <f>AG735/AH735</f>
        <v>#DIV/0!</v>
      </c>
      <c r="AO735" s="160" t="s">
        <v>284</v>
      </c>
      <c r="AP735" s="161" t="s">
        <v>121</v>
      </c>
      <c r="AQ735" s="161">
        <v>5.0000000000000001E-3</v>
      </c>
      <c r="AR735" s="161">
        <v>2.3E-2</v>
      </c>
      <c r="AS735" s="161">
        <v>8.9999999999999993E-3</v>
      </c>
      <c r="AT735" s="161">
        <v>2.5000000000000001E-2</v>
      </c>
      <c r="AU735" s="161">
        <v>8.0000000000000002E-3</v>
      </c>
      <c r="AV735" s="161">
        <v>2.0830000000000002</v>
      </c>
      <c r="AW735" s="161">
        <v>0.26100000000000001</v>
      </c>
      <c r="AX735" s="161" t="s">
        <v>121</v>
      </c>
      <c r="AY735" s="161">
        <v>4.0000000000000001E-3</v>
      </c>
      <c r="AZ735" s="161">
        <v>0.57499999999999996</v>
      </c>
      <c r="BA735" s="161">
        <v>3.4000000000000002E-2</v>
      </c>
      <c r="BB735" s="161">
        <v>43.003</v>
      </c>
      <c r="BC735" s="161">
        <v>2.67</v>
      </c>
      <c r="BD735" s="161">
        <v>24.113</v>
      </c>
      <c r="BE735" s="161">
        <v>0.38</v>
      </c>
      <c r="BF735" s="161" t="s">
        <v>121</v>
      </c>
      <c r="BG735" s="161">
        <v>2.4E-2</v>
      </c>
      <c r="BH735" s="161">
        <v>3.4590000000000001</v>
      </c>
      <c r="BI735" s="161">
        <v>0.73599999999999999</v>
      </c>
      <c r="BJ735" s="161">
        <v>1.2999999999999999E-2</v>
      </c>
      <c r="BK735" s="161">
        <v>3.0000000000000001E-3</v>
      </c>
      <c r="BL735" s="161">
        <v>1.4E-2</v>
      </c>
      <c r="BM735" s="161">
        <v>4.0000000000000001E-3</v>
      </c>
      <c r="BN735" s="161">
        <v>6.8000000000000005E-2</v>
      </c>
      <c r="BO735" s="161">
        <v>2.4E-2</v>
      </c>
      <c r="BP735" s="161">
        <v>14.625</v>
      </c>
      <c r="BQ735" s="161">
        <v>1.169</v>
      </c>
      <c r="BR735" s="161">
        <v>8.5000000000000006E-2</v>
      </c>
      <c r="BS735" s="161">
        <v>1.0999999999999999E-2</v>
      </c>
      <c r="BT735" s="161">
        <v>0.77900000000000003</v>
      </c>
      <c r="BU735" s="161">
        <v>8.8999999999999996E-2</v>
      </c>
      <c r="BV735" s="161">
        <v>9.4E-2</v>
      </c>
      <c r="BW735" s="161">
        <v>4.2999999999999997E-2</v>
      </c>
      <c r="BX735" s="161" t="s">
        <v>121</v>
      </c>
      <c r="BY735" s="161">
        <v>3.1E-2</v>
      </c>
      <c r="BZ735" s="161" t="s">
        <v>121</v>
      </c>
      <c r="CA735" s="161">
        <v>9.8000000000000004E-2</v>
      </c>
      <c r="CB735" s="161" t="s">
        <v>121</v>
      </c>
      <c r="CC735" s="161">
        <v>7.9889999999999999</v>
      </c>
      <c r="CD735" s="161">
        <v>0.20799999999999999</v>
      </c>
      <c r="CE735" s="161">
        <v>1.4E-2</v>
      </c>
      <c r="CF735" s="161">
        <v>1.6E-2</v>
      </c>
      <c r="CG735" s="161">
        <v>3.0000000000000001E-3</v>
      </c>
      <c r="CH735" s="161" t="s">
        <v>121</v>
      </c>
      <c r="CI735" s="161">
        <v>2E-3</v>
      </c>
      <c r="CJ735" s="161" t="s">
        <v>121</v>
      </c>
      <c r="CK735" s="161">
        <v>0.96499999999999997</v>
      </c>
      <c r="CL735" s="161" t="s">
        <v>121</v>
      </c>
      <c r="CM735" s="161">
        <v>3.0000000000000001E-3</v>
      </c>
      <c r="CN735" s="161" t="s">
        <v>121</v>
      </c>
      <c r="CO735" s="161">
        <v>2E-3</v>
      </c>
      <c r="CP735" s="161">
        <v>0.84499999999999997</v>
      </c>
      <c r="CQ735" s="161">
        <v>4.2000000000000003E-2</v>
      </c>
      <c r="CR735" s="161" t="s">
        <v>121</v>
      </c>
      <c r="CS735" s="161">
        <v>3.0000000000000001E-3</v>
      </c>
      <c r="CT735" s="161" t="s">
        <v>121</v>
      </c>
      <c r="CU735" s="161">
        <v>21.030999999999999</v>
      </c>
      <c r="CV735" s="161">
        <v>7.0000000000000001E-3</v>
      </c>
      <c r="CW735" s="161">
        <v>1E-3</v>
      </c>
      <c r="CX735" s="161">
        <v>9.8000000000000004E-2</v>
      </c>
      <c r="CY735" s="161">
        <v>1.9E-2</v>
      </c>
      <c r="CZ735" s="161" t="s">
        <v>121</v>
      </c>
      <c r="DA735" s="161">
        <v>2E-3</v>
      </c>
      <c r="DB735" s="161" t="s">
        <v>121</v>
      </c>
      <c r="DC735" s="161">
        <v>1.2E-2</v>
      </c>
      <c r="DD735" s="161" t="s">
        <v>121</v>
      </c>
      <c r="DE735" s="161">
        <v>6.3E-2</v>
      </c>
      <c r="DF735" s="161">
        <v>9.1240000000000006</v>
      </c>
      <c r="DG735" s="161">
        <v>0.58699999999999997</v>
      </c>
      <c r="DH735" s="161">
        <v>0.70399999999999996</v>
      </c>
      <c r="DI735" s="161">
        <v>8.5000000000000006E-2</v>
      </c>
      <c r="DJ735" s="161" t="s">
        <v>121</v>
      </c>
      <c r="DK735" s="161">
        <v>2E-3</v>
      </c>
      <c r="DL735" s="61" t="str">
        <f t="shared" si="14"/>
        <v>Anlieferung 12-10</v>
      </c>
    </row>
    <row r="736" spans="1:132">
      <c r="A736" s="11">
        <v>44622</v>
      </c>
      <c r="B736" s="64" t="s">
        <v>285</v>
      </c>
      <c r="C736" s="25" t="s">
        <v>128</v>
      </c>
      <c r="H736" s="3" t="e">
        <f>((F736)/(E736/100))</f>
        <v>#DIV/0!</v>
      </c>
      <c r="I736" s="4" t="e">
        <f>E736/F736</f>
        <v>#DIV/0!</v>
      </c>
      <c r="J736" s="4" t="e">
        <f>100/G736</f>
        <v>#DIV/0!</v>
      </c>
      <c r="N736" s="37" t="e">
        <f>M736/(K736/100)</f>
        <v>#DIV/0!</v>
      </c>
      <c r="O736" s="37" t="e">
        <f>N736/J736</f>
        <v>#DIV/0!</v>
      </c>
      <c r="P736" s="5" t="e">
        <f>M736/(L736/100)</f>
        <v>#DIV/0!</v>
      </c>
      <c r="Q736" s="5" t="e">
        <f>P736*I736</f>
        <v>#DIV/0!</v>
      </c>
      <c r="U736" s="15" t="e">
        <f>100-(T736-R736)/S736*100</f>
        <v>#DIV/0!</v>
      </c>
      <c r="AB736" s="14" t="e">
        <f>((AE736-AC736)*(1000/AD736))*1000</f>
        <v>#DIV/0!</v>
      </c>
      <c r="AF736" s="7" t="e">
        <f>#REF!*0.8</f>
        <v>#REF!</v>
      </c>
      <c r="AH736" s="8" t="e">
        <f>((AG736)*(H736/100))</f>
        <v>#DIV/0!</v>
      </c>
      <c r="AI736" s="7" t="e">
        <f>AG736/AH736</f>
        <v>#DIV/0!</v>
      </c>
      <c r="AO736" s="160" t="s">
        <v>285</v>
      </c>
      <c r="AP736" s="161">
        <v>4.0000000000000001E-3</v>
      </c>
      <c r="AQ736" s="161">
        <v>3.0000000000000001E-3</v>
      </c>
      <c r="AR736" s="161" t="s">
        <v>121</v>
      </c>
      <c r="AS736" s="161">
        <v>8.9999999999999993E-3</v>
      </c>
      <c r="AT736" s="161">
        <v>0.41499999999999998</v>
      </c>
      <c r="AU736" s="161">
        <v>1.2999999999999999E-2</v>
      </c>
      <c r="AV736" s="161">
        <v>7.4420000000000002</v>
      </c>
      <c r="AW736" s="161">
        <v>0.16200000000000001</v>
      </c>
      <c r="AX736" s="161">
        <v>1.2999999999999999E-2</v>
      </c>
      <c r="AY736" s="161">
        <v>3.0000000000000001E-3</v>
      </c>
      <c r="AZ736" s="161">
        <v>1.6870000000000001</v>
      </c>
      <c r="BA736" s="161">
        <v>2.9000000000000001E-2</v>
      </c>
      <c r="BB736" s="161">
        <v>8.9920000000000009</v>
      </c>
      <c r="BC736" s="161">
        <v>0.159</v>
      </c>
      <c r="BD736" s="161">
        <v>7.3129999999999997</v>
      </c>
      <c r="BE736" s="161">
        <v>0.158</v>
      </c>
      <c r="BF736" s="161" t="s">
        <v>121</v>
      </c>
      <c r="BG736" s="161">
        <v>6.0000000000000001E-3</v>
      </c>
      <c r="BH736" s="161">
        <v>1.8640000000000001</v>
      </c>
      <c r="BI736" s="161">
        <v>0.31</v>
      </c>
      <c r="BJ736" s="161" t="s">
        <v>121</v>
      </c>
      <c r="BK736" s="161">
        <v>3.0000000000000001E-3</v>
      </c>
      <c r="BL736" s="161" t="s">
        <v>121</v>
      </c>
      <c r="BM736" s="161">
        <v>3.0000000000000001E-3</v>
      </c>
      <c r="BN736" s="161">
        <v>0.53</v>
      </c>
      <c r="BO736" s="161">
        <v>3.4000000000000002E-2</v>
      </c>
      <c r="BP736" s="161">
        <v>64.400000000000006</v>
      </c>
      <c r="BQ736" s="161">
        <v>0.374</v>
      </c>
      <c r="BR736" s="161">
        <v>0.26900000000000002</v>
      </c>
      <c r="BS736" s="161">
        <v>6.0000000000000001E-3</v>
      </c>
      <c r="BT736" s="161">
        <v>2.5950000000000002</v>
      </c>
      <c r="BU736" s="161">
        <v>0.124</v>
      </c>
      <c r="BV736" s="161">
        <v>8.5000000000000006E-2</v>
      </c>
      <c r="BW736" s="161">
        <v>4.1000000000000002E-2</v>
      </c>
      <c r="BX736" s="161" t="s">
        <v>121</v>
      </c>
      <c r="BY736" s="161">
        <v>0.02</v>
      </c>
      <c r="BZ736" s="161" t="s">
        <v>121</v>
      </c>
      <c r="CA736" s="161">
        <v>5.5E-2</v>
      </c>
      <c r="CB736" s="161" t="s">
        <v>121</v>
      </c>
      <c r="CC736" s="161">
        <v>3.2989999999999999</v>
      </c>
      <c r="CD736" s="161">
        <v>6.7000000000000004E-2</v>
      </c>
      <c r="CE736" s="161">
        <v>1.4999999999999999E-2</v>
      </c>
      <c r="CF736" s="161">
        <v>0.13600000000000001</v>
      </c>
      <c r="CG736" s="161">
        <v>3.0000000000000001E-3</v>
      </c>
      <c r="CH736" s="161" t="s">
        <v>121</v>
      </c>
      <c r="CI736" s="161">
        <v>2E-3</v>
      </c>
      <c r="CJ736" s="161" t="s">
        <v>121</v>
      </c>
      <c r="CK736" s="161">
        <v>0.84799999999999998</v>
      </c>
      <c r="CL736" s="161" t="s">
        <v>121</v>
      </c>
      <c r="CM736" s="161">
        <v>2E-3</v>
      </c>
      <c r="CN736" s="161">
        <v>2E-3</v>
      </c>
      <c r="CO736" s="161">
        <v>1E-3</v>
      </c>
      <c r="CP736" s="161">
        <v>1.123</v>
      </c>
      <c r="CQ736" s="161">
        <v>4.8000000000000001E-2</v>
      </c>
      <c r="CR736" s="161" t="s">
        <v>121</v>
      </c>
      <c r="CS736" s="161">
        <v>2E-3</v>
      </c>
      <c r="CT736" s="161" t="s">
        <v>121</v>
      </c>
      <c r="CU736" s="161">
        <v>21.952000000000002</v>
      </c>
      <c r="CV736" s="161">
        <v>1.4999999999999999E-2</v>
      </c>
      <c r="CW736" s="161">
        <v>1E-3</v>
      </c>
      <c r="CX736" s="161">
        <v>0.157</v>
      </c>
      <c r="CY736" s="161">
        <v>2.4E-2</v>
      </c>
      <c r="CZ736" s="161" t="s">
        <v>121</v>
      </c>
      <c r="DA736" s="161">
        <v>2E-3</v>
      </c>
      <c r="DB736" s="161" t="s">
        <v>121</v>
      </c>
      <c r="DC736" s="161">
        <v>1.4E-2</v>
      </c>
      <c r="DD736" s="161" t="s">
        <v>121</v>
      </c>
      <c r="DE736" s="161">
        <v>0.03</v>
      </c>
      <c r="DF736" s="161">
        <v>2.5459999999999998</v>
      </c>
      <c r="DG736" s="161">
        <v>4.7E-2</v>
      </c>
      <c r="DH736" s="161">
        <v>0.28499999999999998</v>
      </c>
      <c r="DI736" s="161">
        <v>5.0000000000000001E-3</v>
      </c>
      <c r="DJ736" s="161" t="s">
        <v>121</v>
      </c>
      <c r="DK736" s="161">
        <v>2E-3</v>
      </c>
      <c r="DL736" s="61" t="str">
        <f t="shared" si="14"/>
        <v>Anlieferung 12-11</v>
      </c>
    </row>
    <row r="737" spans="1:132">
      <c r="A737" s="11">
        <v>44622</v>
      </c>
      <c r="B737" s="64" t="s">
        <v>286</v>
      </c>
      <c r="C737" s="25" t="s">
        <v>128</v>
      </c>
      <c r="H737" s="3" t="e">
        <f>((F737)/(E737/100))</f>
        <v>#DIV/0!</v>
      </c>
      <c r="I737" s="4" t="e">
        <f>E737/F737</f>
        <v>#DIV/0!</v>
      </c>
      <c r="J737" s="4" t="e">
        <f>100/G737</f>
        <v>#DIV/0!</v>
      </c>
      <c r="N737" s="37" t="e">
        <f>M737/(K737/100)</f>
        <v>#DIV/0!</v>
      </c>
      <c r="O737" s="37" t="e">
        <f>N737/J737</f>
        <v>#DIV/0!</v>
      </c>
      <c r="P737" s="5" t="e">
        <f>M737/(L737/100)</f>
        <v>#DIV/0!</v>
      </c>
      <c r="Q737" s="5" t="e">
        <f>P737*I737</f>
        <v>#DIV/0!</v>
      </c>
      <c r="U737" s="15" t="e">
        <f>100-(T737-R737)/S737*100</f>
        <v>#DIV/0!</v>
      </c>
      <c r="AB737" s="14" t="e">
        <f>((AE737-AC737)*(1000/AD737))*1000</f>
        <v>#DIV/0!</v>
      </c>
      <c r="AF737" s="7" t="e">
        <f>#REF!*0.8</f>
        <v>#REF!</v>
      </c>
      <c r="AH737" s="8" t="e">
        <f>((AG737)*(H737/100))</f>
        <v>#DIV/0!</v>
      </c>
      <c r="AI737" s="7" t="e">
        <f>AG737/AH737</f>
        <v>#DIV/0!</v>
      </c>
      <c r="AO737" s="160" t="s">
        <v>286</v>
      </c>
      <c r="AP737" s="161" t="s">
        <v>121</v>
      </c>
      <c r="AQ737" s="161">
        <v>4.0000000000000001E-3</v>
      </c>
      <c r="AR737" s="161">
        <v>1.4999999999999999E-2</v>
      </c>
      <c r="AS737" s="161">
        <v>7.0000000000000001E-3</v>
      </c>
      <c r="AT737" s="161" t="s">
        <v>121</v>
      </c>
      <c r="AU737" s="161">
        <v>7.0000000000000001E-3</v>
      </c>
      <c r="AV737" s="161">
        <v>6.4180000000000001</v>
      </c>
      <c r="AW737" s="161">
        <v>0.13200000000000001</v>
      </c>
      <c r="AX737" s="161">
        <v>1.0999999999999999E-2</v>
      </c>
      <c r="AY737" s="161">
        <v>3.0000000000000001E-3</v>
      </c>
      <c r="AZ737" s="161">
        <v>1.863</v>
      </c>
      <c r="BA737" s="161">
        <v>3.1E-2</v>
      </c>
      <c r="BB737" s="161">
        <v>1.7589999999999999</v>
      </c>
      <c r="BC737" s="161">
        <v>3.1E-2</v>
      </c>
      <c r="BD737" s="161">
        <v>15.51</v>
      </c>
      <c r="BE737" s="161">
        <v>0.252</v>
      </c>
      <c r="BF737" s="161" t="s">
        <v>121</v>
      </c>
      <c r="BG737" s="161">
        <v>7.0000000000000001E-3</v>
      </c>
      <c r="BH737" s="161">
        <v>1.7689999999999999</v>
      </c>
      <c r="BI737" s="161">
        <v>0.34300000000000003</v>
      </c>
      <c r="BJ737" s="161">
        <v>4.0000000000000001E-3</v>
      </c>
      <c r="BK737" s="161">
        <v>2E-3</v>
      </c>
      <c r="BL737" s="161" t="s">
        <v>121</v>
      </c>
      <c r="BM737" s="161">
        <v>4.0000000000000001E-3</v>
      </c>
      <c r="BN737" s="161">
        <v>4.5060000000000002</v>
      </c>
      <c r="BO737" s="161">
        <v>0.17399999999999999</v>
      </c>
      <c r="BP737" s="161">
        <v>52.146000000000001</v>
      </c>
      <c r="BQ737" s="161">
        <v>0.54300000000000004</v>
      </c>
      <c r="BR737" s="161">
        <v>0.23599999999999999</v>
      </c>
      <c r="BS737" s="161">
        <v>6.0000000000000001E-3</v>
      </c>
      <c r="BT737" s="161">
        <v>1.48</v>
      </c>
      <c r="BU737" s="161">
        <v>9.5000000000000001E-2</v>
      </c>
      <c r="BV737" s="161" t="s">
        <v>121</v>
      </c>
      <c r="BW737" s="161">
        <v>9.5000000000000001E-2</v>
      </c>
      <c r="BX737" s="161" t="s">
        <v>121</v>
      </c>
      <c r="BY737" s="161">
        <v>2.9000000000000001E-2</v>
      </c>
      <c r="BZ737" s="161">
        <v>0.39100000000000001</v>
      </c>
      <c r="CA737" s="161">
        <v>4.2000000000000003E-2</v>
      </c>
      <c r="CB737" s="161">
        <v>4.601</v>
      </c>
      <c r="CC737" s="161">
        <v>2.4329999999999998</v>
      </c>
      <c r="CD737" s="161">
        <v>0.19500000000000001</v>
      </c>
      <c r="CE737" s="161">
        <v>1.9E-2</v>
      </c>
      <c r="CF737" s="161" t="s">
        <v>121</v>
      </c>
      <c r="CG737" s="161">
        <v>2E-3</v>
      </c>
      <c r="CH737" s="161" t="s">
        <v>121</v>
      </c>
      <c r="CI737" s="161">
        <v>2E-3</v>
      </c>
      <c r="CJ737" s="161" t="s">
        <v>121</v>
      </c>
      <c r="CK737" s="161">
        <v>0.745</v>
      </c>
      <c r="CL737" s="161" t="s">
        <v>121</v>
      </c>
      <c r="CM737" s="161">
        <v>2E-3</v>
      </c>
      <c r="CN737" s="161">
        <v>4.0000000000000001E-3</v>
      </c>
      <c r="CO737" s="161">
        <v>1E-3</v>
      </c>
      <c r="CP737" s="161">
        <v>0.81699999999999995</v>
      </c>
      <c r="CQ737" s="161">
        <v>4.2000000000000003E-2</v>
      </c>
      <c r="CR737" s="161" t="s">
        <v>121</v>
      </c>
      <c r="CS737" s="161">
        <v>3.0000000000000001E-3</v>
      </c>
      <c r="CT737" s="161" t="s">
        <v>121</v>
      </c>
      <c r="CU737" s="161">
        <v>21.827000000000002</v>
      </c>
      <c r="CV737" s="161">
        <v>9.7000000000000003E-2</v>
      </c>
      <c r="CW737" s="161">
        <v>2E-3</v>
      </c>
      <c r="CX737" s="161">
        <v>0.46400000000000002</v>
      </c>
      <c r="CY737" s="161">
        <v>4.1000000000000002E-2</v>
      </c>
      <c r="CZ737" s="161" t="s">
        <v>121</v>
      </c>
      <c r="DA737" s="161">
        <v>2E-3</v>
      </c>
      <c r="DB737" s="161" t="s">
        <v>121</v>
      </c>
      <c r="DC737" s="161">
        <v>2.5000000000000001E-2</v>
      </c>
      <c r="DD737" s="161" t="s">
        <v>121</v>
      </c>
      <c r="DE737" s="161">
        <v>5.6000000000000001E-2</v>
      </c>
      <c r="DF737" s="161">
        <v>7.19</v>
      </c>
      <c r="DG737" s="161">
        <v>0.106</v>
      </c>
      <c r="DH737" s="161">
        <v>0.49399999999999999</v>
      </c>
      <c r="DI737" s="161">
        <v>8.0000000000000002E-3</v>
      </c>
      <c r="DJ737" s="161" t="s">
        <v>121</v>
      </c>
      <c r="DK737" s="161">
        <v>2E-3</v>
      </c>
      <c r="DL737" s="61" t="str">
        <f t="shared" si="14"/>
        <v>Anlieferung 12-12</v>
      </c>
    </row>
    <row r="738" spans="1:132">
      <c r="A738" s="11">
        <v>44622</v>
      </c>
      <c r="B738" s="64" t="s">
        <v>287</v>
      </c>
      <c r="C738" s="25" t="s">
        <v>128</v>
      </c>
      <c r="H738" s="3" t="e">
        <f>((F738)/(E738/100))</f>
        <v>#DIV/0!</v>
      </c>
      <c r="I738" s="4" t="e">
        <f>E738/F738</f>
        <v>#DIV/0!</v>
      </c>
      <c r="J738" s="4" t="e">
        <f>100/G738</f>
        <v>#DIV/0!</v>
      </c>
      <c r="N738" s="37" t="e">
        <f>M738/(K738/100)</f>
        <v>#DIV/0!</v>
      </c>
      <c r="O738" s="37" t="e">
        <f>N738/J738</f>
        <v>#DIV/0!</v>
      </c>
      <c r="P738" s="5" t="e">
        <f>M738/(L738/100)</f>
        <v>#DIV/0!</v>
      </c>
      <c r="Q738" s="5" t="e">
        <f>P738*I738</f>
        <v>#DIV/0!</v>
      </c>
      <c r="U738" s="15" t="e">
        <f>100-(T738-R738)/S738*100</f>
        <v>#DIV/0!</v>
      </c>
      <c r="AB738" s="14" t="e">
        <f>((AE738-AC738)*(1000/AD738))*1000</f>
        <v>#DIV/0!</v>
      </c>
      <c r="AF738" s="7" t="e">
        <f>#REF!*0.8</f>
        <v>#REF!</v>
      </c>
      <c r="AH738" s="8" t="e">
        <f>((AG738)*(H738/100))</f>
        <v>#DIV/0!</v>
      </c>
      <c r="AI738" s="7" t="e">
        <f>AG738/AH738</f>
        <v>#DIV/0!</v>
      </c>
      <c r="AO738" s="160" t="s">
        <v>287</v>
      </c>
      <c r="AP738" s="161">
        <v>3.1E-2</v>
      </c>
      <c r="AQ738" s="161">
        <v>8.0000000000000002E-3</v>
      </c>
      <c r="AR738" s="161">
        <v>3.5999999999999997E-2</v>
      </c>
      <c r="AS738" s="161">
        <v>8.9999999999999993E-3</v>
      </c>
      <c r="AT738" s="161" t="s">
        <v>121</v>
      </c>
      <c r="AU738" s="161">
        <v>7.0000000000000001E-3</v>
      </c>
      <c r="AV738" s="161">
        <v>3.052</v>
      </c>
      <c r="AW738" s="161">
        <v>6.4000000000000001E-2</v>
      </c>
      <c r="AX738" s="161" t="s">
        <v>121</v>
      </c>
      <c r="AY738" s="161">
        <v>5.0000000000000001E-3</v>
      </c>
      <c r="AZ738" s="161">
        <v>1.339</v>
      </c>
      <c r="BA738" s="161">
        <v>0.03</v>
      </c>
      <c r="BB738" s="161">
        <v>0.58199999999999996</v>
      </c>
      <c r="BC738" s="161">
        <v>1.6E-2</v>
      </c>
      <c r="BD738" s="161">
        <v>28.3</v>
      </c>
      <c r="BE738" s="161">
        <v>0.57799999999999996</v>
      </c>
      <c r="BF738" s="161" t="s">
        <v>121</v>
      </c>
      <c r="BG738" s="161">
        <v>0.01</v>
      </c>
      <c r="BH738" s="161">
        <v>2.1080000000000001</v>
      </c>
      <c r="BI738" s="161">
        <v>0.42799999999999999</v>
      </c>
      <c r="BJ738" s="161">
        <v>3.4000000000000002E-2</v>
      </c>
      <c r="BK738" s="161">
        <v>7.0000000000000001E-3</v>
      </c>
      <c r="BL738" s="161" t="s">
        <v>121</v>
      </c>
      <c r="BM738" s="161">
        <v>5.0000000000000001E-3</v>
      </c>
      <c r="BN738" s="161">
        <v>3.5009999999999999</v>
      </c>
      <c r="BO738" s="161">
        <v>0.13</v>
      </c>
      <c r="BP738" s="161">
        <v>48.764000000000003</v>
      </c>
      <c r="BQ738" s="161">
        <v>0.56100000000000005</v>
      </c>
      <c r="BR738" s="161">
        <v>2.581</v>
      </c>
      <c r="BS738" s="161">
        <v>4.2000000000000003E-2</v>
      </c>
      <c r="BT738" s="161">
        <v>1.8420000000000001</v>
      </c>
      <c r="BU738" s="161">
        <v>0.11600000000000001</v>
      </c>
      <c r="BV738" s="161" t="s">
        <v>121</v>
      </c>
      <c r="BW738" s="161">
        <v>0.125</v>
      </c>
      <c r="BX738" s="161">
        <v>5.7000000000000002E-2</v>
      </c>
      <c r="BY738" s="161">
        <v>2.5999999999999999E-2</v>
      </c>
      <c r="BZ738" s="161">
        <v>0.442</v>
      </c>
      <c r="CA738" s="161">
        <v>0.05</v>
      </c>
      <c r="CB738" s="161" t="s">
        <v>121</v>
      </c>
      <c r="CC738" s="161">
        <v>4.516</v>
      </c>
      <c r="CD738" s="161">
        <v>0.32500000000000001</v>
      </c>
      <c r="CE738" s="161">
        <v>2.1000000000000001E-2</v>
      </c>
      <c r="CF738" s="161" t="s">
        <v>121</v>
      </c>
      <c r="CG738" s="161">
        <v>3.0000000000000001E-3</v>
      </c>
      <c r="CH738" s="161">
        <v>2E-3</v>
      </c>
      <c r="CI738" s="161">
        <v>1E-3</v>
      </c>
      <c r="CJ738" s="161" t="s">
        <v>121</v>
      </c>
      <c r="CK738" s="161">
        <v>0.94799999999999995</v>
      </c>
      <c r="CL738" s="161" t="s">
        <v>121</v>
      </c>
      <c r="CM738" s="161">
        <v>2E-3</v>
      </c>
      <c r="CN738" s="161">
        <v>1.4999999999999999E-2</v>
      </c>
      <c r="CO738" s="161">
        <v>2E-3</v>
      </c>
      <c r="CP738" s="161">
        <v>1.1439999999999999</v>
      </c>
      <c r="CQ738" s="161">
        <v>6.2E-2</v>
      </c>
      <c r="CR738" s="161" t="s">
        <v>121</v>
      </c>
      <c r="CS738" s="161">
        <v>1.2E-2</v>
      </c>
      <c r="CT738" s="161" t="s">
        <v>121</v>
      </c>
      <c r="CU738" s="161">
        <v>25.577999999999999</v>
      </c>
      <c r="CV738" s="161">
        <v>8.4000000000000005E-2</v>
      </c>
      <c r="CW738" s="161">
        <v>2E-3</v>
      </c>
      <c r="CX738" s="161">
        <v>0.73299999999999998</v>
      </c>
      <c r="CY738" s="161">
        <v>5.6000000000000001E-2</v>
      </c>
      <c r="CZ738" s="161" t="s">
        <v>121</v>
      </c>
      <c r="DA738" s="161">
        <v>3.0000000000000001E-3</v>
      </c>
      <c r="DB738" s="161" t="s">
        <v>121</v>
      </c>
      <c r="DC738" s="161">
        <v>0.05</v>
      </c>
      <c r="DD738" s="161" t="s">
        <v>121</v>
      </c>
      <c r="DE738" s="161">
        <v>2.7E-2</v>
      </c>
      <c r="DF738" s="161">
        <v>0.29199999999999998</v>
      </c>
      <c r="DG738" s="161">
        <v>0.01</v>
      </c>
      <c r="DH738" s="161">
        <v>1.073</v>
      </c>
      <c r="DI738" s="161">
        <v>1.7000000000000001E-2</v>
      </c>
      <c r="DJ738" s="161" t="s">
        <v>121</v>
      </c>
      <c r="DK738" s="161">
        <v>2E-3</v>
      </c>
      <c r="DL738" s="61" t="str">
        <f t="shared" si="14"/>
        <v>Anlieferung 12-13</v>
      </c>
    </row>
    <row r="739" spans="1:132">
      <c r="A739" s="11">
        <v>44622</v>
      </c>
      <c r="B739" s="64" t="s">
        <v>288</v>
      </c>
      <c r="C739" s="25" t="s">
        <v>128</v>
      </c>
      <c r="H739" s="3" t="e">
        <f>((F739)/(E739/100))</f>
        <v>#DIV/0!</v>
      </c>
      <c r="I739" s="4" t="e">
        <f>E739/F739</f>
        <v>#DIV/0!</v>
      </c>
      <c r="J739" s="4" t="e">
        <f>100/G739</f>
        <v>#DIV/0!</v>
      </c>
      <c r="N739" s="37" t="e">
        <f>M739/(K739/100)</f>
        <v>#DIV/0!</v>
      </c>
      <c r="O739" s="37" t="e">
        <f>N739/J739</f>
        <v>#DIV/0!</v>
      </c>
      <c r="P739" s="5" t="e">
        <f>M739/(L739/100)</f>
        <v>#DIV/0!</v>
      </c>
      <c r="Q739" s="5" t="e">
        <f>P739*I739</f>
        <v>#DIV/0!</v>
      </c>
      <c r="U739" s="15" t="e">
        <f>100-(T739-R739)/S739*100</f>
        <v>#DIV/0!</v>
      </c>
      <c r="AB739" s="14" t="e">
        <f>((AE739-AC739)*(1000/AD739))*1000</f>
        <v>#DIV/0!</v>
      </c>
      <c r="AF739" s="7" t="e">
        <f>#REF!*0.8</f>
        <v>#REF!</v>
      </c>
      <c r="AH739" s="8" t="e">
        <f>((AG739)*(H739/100))</f>
        <v>#DIV/0!</v>
      </c>
      <c r="AI739" s="7" t="e">
        <f>AG739/AH739</f>
        <v>#DIV/0!</v>
      </c>
      <c r="AO739" s="160" t="s">
        <v>288</v>
      </c>
      <c r="AP739" s="161">
        <v>8.0000000000000002E-3</v>
      </c>
      <c r="AQ739" s="161">
        <v>2E-3</v>
      </c>
      <c r="AR739" s="161">
        <v>5.0999999999999997E-2</v>
      </c>
      <c r="AS739" s="161">
        <v>0.01</v>
      </c>
      <c r="AT739" s="161" t="s">
        <v>121</v>
      </c>
      <c r="AU739" s="161">
        <v>8.0000000000000002E-3</v>
      </c>
      <c r="AV739" s="161">
        <v>5.8620000000000001</v>
      </c>
      <c r="AW739" s="161">
        <v>0.14499999999999999</v>
      </c>
      <c r="AX739" s="161" t="s">
        <v>121</v>
      </c>
      <c r="AY739" s="161">
        <v>8.0000000000000002E-3</v>
      </c>
      <c r="AZ739" s="161">
        <v>0.14399999999999999</v>
      </c>
      <c r="BA739" s="161">
        <v>0.01</v>
      </c>
      <c r="BB739" s="161">
        <v>4.7110000000000003</v>
      </c>
      <c r="BC739" s="161">
        <v>7.4999999999999997E-2</v>
      </c>
      <c r="BD739" s="161">
        <v>1.149</v>
      </c>
      <c r="BE739" s="161">
        <v>3.3000000000000002E-2</v>
      </c>
      <c r="BF739" s="161" t="s">
        <v>121</v>
      </c>
      <c r="BG739" s="161">
        <v>0.01</v>
      </c>
      <c r="BH739" s="161">
        <v>1.92</v>
      </c>
      <c r="BI739" s="161">
        <v>0.503</v>
      </c>
      <c r="BJ739" s="161" t="s">
        <v>121</v>
      </c>
      <c r="BK739" s="161">
        <v>4.0000000000000001E-3</v>
      </c>
      <c r="BL739" s="161" t="s">
        <v>121</v>
      </c>
      <c r="BM739" s="161">
        <v>5.0000000000000001E-3</v>
      </c>
      <c r="BN739" s="161">
        <v>22.427</v>
      </c>
      <c r="BO739" s="161">
        <v>1.081</v>
      </c>
      <c r="BP739" s="161">
        <v>43.27</v>
      </c>
      <c r="BQ739" s="161">
        <v>0.83799999999999997</v>
      </c>
      <c r="BR739" s="161">
        <v>0.01</v>
      </c>
      <c r="BS739" s="161">
        <v>2E-3</v>
      </c>
      <c r="BT739" s="161">
        <v>2.3639999999999999</v>
      </c>
      <c r="BU739" s="161">
        <v>0.16700000000000001</v>
      </c>
      <c r="BV739" s="161" t="s">
        <v>121</v>
      </c>
      <c r="BW739" s="161">
        <v>9.1999999999999998E-2</v>
      </c>
      <c r="BX739" s="161" t="s">
        <v>121</v>
      </c>
      <c r="BY739" s="161">
        <v>1.2999999999999999E-2</v>
      </c>
      <c r="BZ739" s="161">
        <v>1.038</v>
      </c>
      <c r="CA739" s="161">
        <v>0.08</v>
      </c>
      <c r="CB739" s="161">
        <v>6.6120000000000001</v>
      </c>
      <c r="CC739" s="161">
        <v>3.4590000000000001</v>
      </c>
      <c r="CD739" s="161">
        <v>0.35099999999999998</v>
      </c>
      <c r="CE739" s="161">
        <v>2.1999999999999999E-2</v>
      </c>
      <c r="CF739" s="161" t="s">
        <v>121</v>
      </c>
      <c r="CG739" s="161">
        <v>4.0000000000000001E-3</v>
      </c>
      <c r="CH739" s="161">
        <v>4.0000000000000001E-3</v>
      </c>
      <c r="CI739" s="161">
        <v>1E-3</v>
      </c>
      <c r="CJ739" s="161" t="s">
        <v>121</v>
      </c>
      <c r="CK739" s="161">
        <v>1.0860000000000001</v>
      </c>
      <c r="CL739" s="161" t="s">
        <v>121</v>
      </c>
      <c r="CM739" s="161">
        <v>2E-3</v>
      </c>
      <c r="CN739" s="161">
        <v>4.0000000000000001E-3</v>
      </c>
      <c r="CO739" s="161">
        <v>1E-3</v>
      </c>
      <c r="CP739" s="161">
        <v>1.329</v>
      </c>
      <c r="CQ739" s="161">
        <v>0.111</v>
      </c>
      <c r="CR739" s="161" t="s">
        <v>121</v>
      </c>
      <c r="CS739" s="161">
        <v>2E-3</v>
      </c>
      <c r="CT739" s="161" t="s">
        <v>121</v>
      </c>
      <c r="CU739" s="161">
        <v>30.262</v>
      </c>
      <c r="CV739" s="161">
        <v>0.376</v>
      </c>
      <c r="CW739" s="161">
        <v>8.0000000000000002E-3</v>
      </c>
      <c r="CX739" s="161">
        <v>1.671</v>
      </c>
      <c r="CY739" s="161">
        <v>0.10199999999999999</v>
      </c>
      <c r="CZ739" s="161">
        <v>2E-3</v>
      </c>
      <c r="DA739" s="161">
        <v>1E-3</v>
      </c>
      <c r="DB739" s="161" t="s">
        <v>121</v>
      </c>
      <c r="DC739" s="161">
        <v>4.8000000000000001E-2</v>
      </c>
      <c r="DD739" s="161">
        <v>0.13200000000000001</v>
      </c>
      <c r="DE739" s="161">
        <v>3.1E-2</v>
      </c>
      <c r="DF739" s="161">
        <v>3.8759999999999999</v>
      </c>
      <c r="DG739" s="161">
        <v>6.3E-2</v>
      </c>
      <c r="DH739" s="161">
        <v>2.6859999999999999</v>
      </c>
      <c r="DI739" s="161">
        <v>5.5E-2</v>
      </c>
      <c r="DJ739" s="161" t="s">
        <v>121</v>
      </c>
      <c r="DK739" s="161">
        <v>2E-3</v>
      </c>
      <c r="DL739" s="61" t="str">
        <f t="shared" si="14"/>
        <v>Anlieferung 12-14</v>
      </c>
    </row>
    <row r="740" spans="1:132">
      <c r="A740" s="11">
        <v>44622</v>
      </c>
      <c r="B740" s="64" t="s">
        <v>289</v>
      </c>
      <c r="C740" s="25" t="s">
        <v>128</v>
      </c>
      <c r="H740" s="3" t="e">
        <f>((F740)/(E740/100))</f>
        <v>#DIV/0!</v>
      </c>
      <c r="I740" s="4" t="e">
        <f>E740/F740</f>
        <v>#DIV/0!</v>
      </c>
      <c r="J740" s="4" t="e">
        <f>100/G740</f>
        <v>#DIV/0!</v>
      </c>
      <c r="N740" s="37" t="e">
        <f>M740/(K740/100)</f>
        <v>#DIV/0!</v>
      </c>
      <c r="O740" s="37" t="e">
        <f>N740/J740</f>
        <v>#DIV/0!</v>
      </c>
      <c r="P740" s="5" t="e">
        <f>M740/(L740/100)</f>
        <v>#DIV/0!</v>
      </c>
      <c r="Q740" s="5" t="e">
        <f>P740*I740</f>
        <v>#DIV/0!</v>
      </c>
      <c r="U740" s="15" t="e">
        <f>100-(T740-R740)/S740*100</f>
        <v>#DIV/0!</v>
      </c>
      <c r="AB740" s="14" t="e">
        <f>((AE740-AC740)*(1000/AD740))*1000</f>
        <v>#DIV/0!</v>
      </c>
      <c r="AF740" s="7" t="e">
        <f>#REF!*0.8</f>
        <v>#REF!</v>
      </c>
      <c r="AH740" s="8" t="e">
        <f>((AG740)*(H740/100))</f>
        <v>#DIV/0!</v>
      </c>
      <c r="AI740" s="7" t="e">
        <f>AG740/AH740</f>
        <v>#DIV/0!</v>
      </c>
      <c r="AO740" s="160" t="s">
        <v>289</v>
      </c>
      <c r="AP740" s="161" t="s">
        <v>121</v>
      </c>
      <c r="AQ740" s="161">
        <v>5.0000000000000001E-3</v>
      </c>
      <c r="AR740" s="161">
        <v>4.5999999999999999E-2</v>
      </c>
      <c r="AS740" s="161">
        <v>1.2999999999999999E-2</v>
      </c>
      <c r="AT740" s="161">
        <v>2.1999999999999999E-2</v>
      </c>
      <c r="AU740" s="161">
        <v>7.0000000000000001E-3</v>
      </c>
      <c r="AV740" s="161">
        <v>1.8640000000000001</v>
      </c>
      <c r="AW740" s="161">
        <v>0.31900000000000001</v>
      </c>
      <c r="AX740" s="161" t="s">
        <v>121</v>
      </c>
      <c r="AY740" s="161">
        <v>4.0000000000000001E-3</v>
      </c>
      <c r="AZ740" s="161">
        <v>0.47799999999999998</v>
      </c>
      <c r="BA740" s="161">
        <v>4.2000000000000003E-2</v>
      </c>
      <c r="BB740" s="161">
        <v>14.539</v>
      </c>
      <c r="BC740" s="161">
        <v>1.409</v>
      </c>
      <c r="BD740" s="161">
        <v>38.601999999999997</v>
      </c>
      <c r="BE740" s="161">
        <v>2.129</v>
      </c>
      <c r="BF740" s="161" t="s">
        <v>121</v>
      </c>
      <c r="BG740" s="161">
        <v>2.5999999999999999E-2</v>
      </c>
      <c r="BH740" s="161">
        <v>3.7080000000000002</v>
      </c>
      <c r="BI740" s="161">
        <v>0.85199999999999998</v>
      </c>
      <c r="BJ740" s="161">
        <v>1.4E-2</v>
      </c>
      <c r="BK740" s="161">
        <v>4.0000000000000001E-3</v>
      </c>
      <c r="BL740" s="161">
        <v>1.9E-2</v>
      </c>
      <c r="BM740" s="161">
        <v>5.0000000000000001E-3</v>
      </c>
      <c r="BN740" s="161">
        <v>6.2E-2</v>
      </c>
      <c r="BO740" s="161">
        <v>2.3E-2</v>
      </c>
      <c r="BP740" s="161">
        <v>15.324999999999999</v>
      </c>
      <c r="BQ740" s="161">
        <v>1.2130000000000001</v>
      </c>
      <c r="BR740" s="161">
        <v>6.2E-2</v>
      </c>
      <c r="BS740" s="161">
        <v>8.9999999999999993E-3</v>
      </c>
      <c r="BT740" s="161">
        <v>0.56000000000000005</v>
      </c>
      <c r="BU740" s="161">
        <v>8.5999999999999993E-2</v>
      </c>
      <c r="BV740" s="161" t="s">
        <v>121</v>
      </c>
      <c r="BW740" s="161">
        <v>0.10100000000000001</v>
      </c>
      <c r="BX740" s="161" t="s">
        <v>121</v>
      </c>
      <c r="BY740" s="161">
        <v>4.7E-2</v>
      </c>
      <c r="BZ740" s="161">
        <v>7.0000000000000007E-2</v>
      </c>
      <c r="CA740" s="161">
        <v>4.2000000000000003E-2</v>
      </c>
      <c r="CB740" s="161">
        <v>9.125</v>
      </c>
      <c r="CC740" s="161">
        <v>4.5419999999999998</v>
      </c>
      <c r="CD740" s="161">
        <v>0.34899999999999998</v>
      </c>
      <c r="CE740" s="161">
        <v>2.5999999999999999E-2</v>
      </c>
      <c r="CF740" s="161" t="s">
        <v>121</v>
      </c>
      <c r="CG740" s="161">
        <v>1.0999999999999999E-2</v>
      </c>
      <c r="CH740" s="161" t="s">
        <v>121</v>
      </c>
      <c r="CI740" s="161">
        <v>3.0000000000000001E-3</v>
      </c>
      <c r="CJ740" s="161" t="s">
        <v>121</v>
      </c>
      <c r="CK740" s="161">
        <v>1.1000000000000001</v>
      </c>
      <c r="CL740" s="161" t="s">
        <v>121</v>
      </c>
      <c r="CM740" s="161">
        <v>2E-3</v>
      </c>
      <c r="CN740" s="161" t="s">
        <v>121</v>
      </c>
      <c r="CO740" s="161">
        <v>2E-3</v>
      </c>
      <c r="CP740" s="161">
        <v>0.61799999999999999</v>
      </c>
      <c r="CQ740" s="161">
        <v>5.2999999999999999E-2</v>
      </c>
      <c r="CR740" s="161" t="s">
        <v>121</v>
      </c>
      <c r="CS740" s="161">
        <v>5.0000000000000001E-3</v>
      </c>
      <c r="CT740" s="161" t="s">
        <v>121</v>
      </c>
      <c r="CU740" s="161">
        <v>26.771000000000001</v>
      </c>
      <c r="CV740" s="161">
        <v>4.0000000000000001E-3</v>
      </c>
      <c r="CW740" s="161">
        <v>1E-3</v>
      </c>
      <c r="CX740" s="161">
        <v>6.2E-2</v>
      </c>
      <c r="CY740" s="161">
        <v>2.1999999999999999E-2</v>
      </c>
      <c r="CZ740" s="161" t="s">
        <v>121</v>
      </c>
      <c r="DA740" s="161">
        <v>3.0000000000000001E-3</v>
      </c>
      <c r="DB740" s="161" t="s">
        <v>121</v>
      </c>
      <c r="DC740" s="161">
        <v>1.4E-2</v>
      </c>
      <c r="DD740" s="161" t="s">
        <v>121</v>
      </c>
      <c r="DE740" s="161">
        <v>5.1999999999999998E-2</v>
      </c>
      <c r="DF740" s="161">
        <v>5.5170000000000003</v>
      </c>
      <c r="DG740" s="161">
        <v>0.54400000000000004</v>
      </c>
      <c r="DH740" s="161">
        <v>8.923</v>
      </c>
      <c r="DI740" s="161">
        <v>1.3360000000000001</v>
      </c>
      <c r="DJ740" s="161" t="s">
        <v>121</v>
      </c>
      <c r="DK740" s="161">
        <v>2E-3</v>
      </c>
      <c r="DL740" s="61" t="str">
        <f t="shared" si="14"/>
        <v>Anlieferung 12-15</v>
      </c>
    </row>
    <row r="741" spans="1:132">
      <c r="A741" s="11">
        <v>44622</v>
      </c>
      <c r="B741" s="64" t="s">
        <v>290</v>
      </c>
      <c r="C741" s="25" t="s">
        <v>128</v>
      </c>
      <c r="H741" s="3" t="e">
        <f>((F741)/(E741/100))</f>
        <v>#DIV/0!</v>
      </c>
      <c r="I741" s="4" t="e">
        <f>E741/F741</f>
        <v>#DIV/0!</v>
      </c>
      <c r="J741" s="4" t="e">
        <f>100/G741</f>
        <v>#DIV/0!</v>
      </c>
      <c r="N741" s="37" t="e">
        <f>M741/(K741/100)</f>
        <v>#DIV/0!</v>
      </c>
      <c r="O741" s="37" t="e">
        <f>N741/J741</f>
        <v>#DIV/0!</v>
      </c>
      <c r="P741" s="5" t="e">
        <f>M741/(L741/100)</f>
        <v>#DIV/0!</v>
      </c>
      <c r="Q741" s="5" t="e">
        <f>P741*I741</f>
        <v>#DIV/0!</v>
      </c>
      <c r="U741" s="15" t="e">
        <f>100-(T741-R741)/S741*100</f>
        <v>#DIV/0!</v>
      </c>
      <c r="AB741" s="14" t="e">
        <f>((AE741-AC741)*(1000/AD741))*1000</f>
        <v>#DIV/0!</v>
      </c>
      <c r="AF741" s="7" t="e">
        <f>#REF!*0.8</f>
        <v>#REF!</v>
      </c>
      <c r="AH741" s="8" t="e">
        <f>((AG741)*(H741/100))</f>
        <v>#DIV/0!</v>
      </c>
      <c r="AI741" s="7" t="e">
        <f>AG741/AH741</f>
        <v>#DIV/0!</v>
      </c>
      <c r="AO741" s="160" t="s">
        <v>290</v>
      </c>
      <c r="AP741" s="161" t="s">
        <v>121</v>
      </c>
      <c r="AQ741" s="161">
        <v>5.0000000000000001E-3</v>
      </c>
      <c r="AR741" s="161" t="s">
        <v>121</v>
      </c>
      <c r="AS741" s="161">
        <v>1.6E-2</v>
      </c>
      <c r="AT741" s="161">
        <v>5.6000000000000001E-2</v>
      </c>
      <c r="AU741" s="161">
        <v>6.0000000000000001E-3</v>
      </c>
      <c r="AV741" s="161">
        <v>5.7869999999999999</v>
      </c>
      <c r="AW741" s="161">
        <v>0.13800000000000001</v>
      </c>
      <c r="AX741" s="161">
        <v>6.0000000000000001E-3</v>
      </c>
      <c r="AY741" s="161">
        <v>3.0000000000000001E-3</v>
      </c>
      <c r="AZ741" s="161">
        <v>1.286</v>
      </c>
      <c r="BA741" s="161">
        <v>2.7E-2</v>
      </c>
      <c r="BB741" s="161">
        <v>5.1980000000000004</v>
      </c>
      <c r="BC741" s="161">
        <v>0.108</v>
      </c>
      <c r="BD741" s="161">
        <v>18.852</v>
      </c>
      <c r="BE741" s="161">
        <v>0.442</v>
      </c>
      <c r="BF741" s="161" t="s">
        <v>121</v>
      </c>
      <c r="BG741" s="161">
        <v>7.0000000000000001E-3</v>
      </c>
      <c r="BH741" s="161">
        <v>2.6920000000000002</v>
      </c>
      <c r="BI741" s="161">
        <v>0.42299999999999999</v>
      </c>
      <c r="BJ741" s="161">
        <v>7.0000000000000001E-3</v>
      </c>
      <c r="BK741" s="161">
        <v>3.0000000000000001E-3</v>
      </c>
      <c r="BL741" s="161" t="s">
        <v>121</v>
      </c>
      <c r="BM741" s="161">
        <v>4.0000000000000001E-3</v>
      </c>
      <c r="BN741" s="161">
        <v>2.4159999999999999</v>
      </c>
      <c r="BO741" s="161">
        <v>0.107</v>
      </c>
      <c r="BP741" s="161">
        <v>52.633000000000003</v>
      </c>
      <c r="BQ741" s="161">
        <v>0.53</v>
      </c>
      <c r="BR741" s="161">
        <v>0.247</v>
      </c>
      <c r="BS741" s="161">
        <v>6.0000000000000001E-3</v>
      </c>
      <c r="BT741" s="161">
        <v>1.7849999999999999</v>
      </c>
      <c r="BU741" s="161">
        <v>0.111</v>
      </c>
      <c r="BV741" s="161" t="s">
        <v>121</v>
      </c>
      <c r="BW741" s="161">
        <v>7.2999999999999995E-2</v>
      </c>
      <c r="BX741" s="161" t="s">
        <v>121</v>
      </c>
      <c r="BY741" s="161">
        <v>5.0999999999999997E-2</v>
      </c>
      <c r="BZ741" s="161">
        <v>0.33600000000000002</v>
      </c>
      <c r="CA741" s="161">
        <v>4.2999999999999997E-2</v>
      </c>
      <c r="CB741" s="161" t="s">
        <v>121</v>
      </c>
      <c r="CC741" s="161">
        <v>6.8109999999999999</v>
      </c>
      <c r="CD741" s="161">
        <v>0.14099999999999999</v>
      </c>
      <c r="CE741" s="161">
        <v>1.6E-2</v>
      </c>
      <c r="CF741" s="161">
        <v>1.0999999999999999E-2</v>
      </c>
      <c r="CG741" s="161">
        <v>2E-3</v>
      </c>
      <c r="CH741" s="161" t="s">
        <v>121</v>
      </c>
      <c r="CI741" s="161">
        <v>2E-3</v>
      </c>
      <c r="CJ741" s="161" t="s">
        <v>121</v>
      </c>
      <c r="CK741" s="161">
        <v>0.89200000000000002</v>
      </c>
      <c r="CL741" s="161" t="s">
        <v>121</v>
      </c>
      <c r="CM741" s="161">
        <v>2E-3</v>
      </c>
      <c r="CN741" s="161">
        <v>3.0000000000000001E-3</v>
      </c>
      <c r="CO741" s="161">
        <v>1E-3</v>
      </c>
      <c r="CP741" s="161">
        <v>1.121</v>
      </c>
      <c r="CQ741" s="161">
        <v>5.7000000000000002E-2</v>
      </c>
      <c r="CR741" s="161" t="s">
        <v>121</v>
      </c>
      <c r="CS741" s="161">
        <v>2E-3</v>
      </c>
      <c r="CT741" s="161" t="s">
        <v>121</v>
      </c>
      <c r="CU741" s="161">
        <v>25.106000000000002</v>
      </c>
      <c r="CV741" s="161">
        <v>5.6000000000000001E-2</v>
      </c>
      <c r="CW741" s="161">
        <v>2E-3</v>
      </c>
      <c r="CX741" s="161">
        <v>0.40400000000000003</v>
      </c>
      <c r="CY741" s="161">
        <v>3.7999999999999999E-2</v>
      </c>
      <c r="CZ741" s="161" t="s">
        <v>121</v>
      </c>
      <c r="DA741" s="161">
        <v>2E-3</v>
      </c>
      <c r="DB741" s="161" t="s">
        <v>121</v>
      </c>
      <c r="DC741" s="161">
        <v>3.5000000000000003E-2</v>
      </c>
      <c r="DD741" s="161" t="s">
        <v>121</v>
      </c>
      <c r="DE741" s="161">
        <v>7.2999999999999995E-2</v>
      </c>
      <c r="DF741" s="161">
        <v>5.915</v>
      </c>
      <c r="DG741" s="161">
        <v>0.11899999999999999</v>
      </c>
      <c r="DH741" s="161">
        <v>0.98799999999999999</v>
      </c>
      <c r="DI741" s="161">
        <v>1.7000000000000001E-2</v>
      </c>
      <c r="DJ741" s="161" t="s">
        <v>121</v>
      </c>
      <c r="DK741" s="161">
        <v>2E-3</v>
      </c>
      <c r="DL741" s="61" t="str">
        <f t="shared" si="14"/>
        <v>Anlieferung 12-16</v>
      </c>
    </row>
    <row r="742" spans="1:132">
      <c r="A742" s="11">
        <v>44622</v>
      </c>
      <c r="B742" s="64" t="s">
        <v>291</v>
      </c>
      <c r="C742" s="25" t="s">
        <v>128</v>
      </c>
      <c r="H742" s="3" t="e">
        <f>((F742)/(E742/100))</f>
        <v>#DIV/0!</v>
      </c>
      <c r="I742" s="4" t="e">
        <f>E742/F742</f>
        <v>#DIV/0!</v>
      </c>
      <c r="J742" s="4" t="e">
        <f>100/G742</f>
        <v>#DIV/0!</v>
      </c>
      <c r="N742" s="37" t="e">
        <f>M742/(K742/100)</f>
        <v>#DIV/0!</v>
      </c>
      <c r="O742" s="37" t="e">
        <f>N742/J742</f>
        <v>#DIV/0!</v>
      </c>
      <c r="P742" s="5" t="e">
        <f>M742/(L742/100)</f>
        <v>#DIV/0!</v>
      </c>
      <c r="Q742" s="5" t="e">
        <f>P742*I742</f>
        <v>#DIV/0!</v>
      </c>
      <c r="U742" s="15" t="e">
        <f>100-(T742-R742)/S742*100</f>
        <v>#DIV/0!</v>
      </c>
      <c r="AB742" s="14" t="e">
        <f>((AE742-AC742)*(1000/AD742))*1000</f>
        <v>#DIV/0!</v>
      </c>
      <c r="AF742" s="7" t="e">
        <f>#REF!*0.8</f>
        <v>#REF!</v>
      </c>
      <c r="AH742" s="8" t="e">
        <f>((AG742)*(H742/100))</f>
        <v>#DIV/0!</v>
      </c>
      <c r="AI742" s="7" t="e">
        <f>AG742/AH742</f>
        <v>#DIV/0!</v>
      </c>
      <c r="AO742" s="160" t="s">
        <v>291</v>
      </c>
      <c r="AP742" s="161">
        <v>1.0999999999999999E-2</v>
      </c>
      <c r="AQ742" s="161">
        <v>4.0000000000000001E-3</v>
      </c>
      <c r="AR742" s="161">
        <v>1.0999999999999999E-2</v>
      </c>
      <c r="AS742" s="161">
        <v>6.0000000000000001E-3</v>
      </c>
      <c r="AT742" s="161">
        <v>3.6999999999999998E-2</v>
      </c>
      <c r="AU742" s="161">
        <v>5.0000000000000001E-3</v>
      </c>
      <c r="AV742" s="161">
        <v>4.4960000000000004</v>
      </c>
      <c r="AW742" s="161">
        <v>9.0999999999999998E-2</v>
      </c>
      <c r="AX742" s="161">
        <v>7.0000000000000001E-3</v>
      </c>
      <c r="AY742" s="161">
        <v>3.0000000000000001E-3</v>
      </c>
      <c r="AZ742" s="161">
        <v>1.6339999999999999</v>
      </c>
      <c r="BA742" s="161">
        <v>3.2000000000000001E-2</v>
      </c>
      <c r="BB742" s="161">
        <v>12.683999999999999</v>
      </c>
      <c r="BC742" s="161">
        <v>0.24199999999999999</v>
      </c>
      <c r="BD742" s="161">
        <v>11.15</v>
      </c>
      <c r="BE742" s="161">
        <v>0.26900000000000002</v>
      </c>
      <c r="BF742" s="161" t="s">
        <v>121</v>
      </c>
      <c r="BG742" s="161">
        <v>6.0000000000000001E-3</v>
      </c>
      <c r="BH742" s="161">
        <v>2.9550000000000001</v>
      </c>
      <c r="BI742" s="161">
        <v>0.38700000000000001</v>
      </c>
      <c r="BJ742" s="161" t="s">
        <v>121</v>
      </c>
      <c r="BK742" s="161">
        <v>5.0000000000000001E-3</v>
      </c>
      <c r="BL742" s="161" t="s">
        <v>121</v>
      </c>
      <c r="BM742" s="161">
        <v>4.0000000000000001E-3</v>
      </c>
      <c r="BN742" s="161">
        <v>1.548</v>
      </c>
      <c r="BO742" s="161">
        <v>6.0999999999999999E-2</v>
      </c>
      <c r="BP742" s="161">
        <v>55.018999999999998</v>
      </c>
      <c r="BQ742" s="161">
        <v>0.45600000000000002</v>
      </c>
      <c r="BR742" s="161">
        <v>0.81499999999999995</v>
      </c>
      <c r="BS742" s="161">
        <v>1.4E-2</v>
      </c>
      <c r="BT742" s="161">
        <v>2.37</v>
      </c>
      <c r="BU742" s="161">
        <v>0.11700000000000001</v>
      </c>
      <c r="BV742" s="161" t="s">
        <v>121</v>
      </c>
      <c r="BW742" s="161">
        <v>6.3E-2</v>
      </c>
      <c r="BX742" s="161">
        <v>4.1000000000000002E-2</v>
      </c>
      <c r="BY742" s="161">
        <v>1.4999999999999999E-2</v>
      </c>
      <c r="BZ742" s="161">
        <v>0.23899999999999999</v>
      </c>
      <c r="CA742" s="161">
        <v>0.04</v>
      </c>
      <c r="CB742" s="161">
        <v>3.8730000000000002</v>
      </c>
      <c r="CC742" s="161">
        <v>2.5430000000000001</v>
      </c>
      <c r="CD742" s="161">
        <v>0.10100000000000001</v>
      </c>
      <c r="CE742" s="161">
        <v>1.4999999999999999E-2</v>
      </c>
      <c r="CF742" s="161">
        <v>6.0000000000000001E-3</v>
      </c>
      <c r="CG742" s="161">
        <v>1E-3</v>
      </c>
      <c r="CH742" s="161" t="s">
        <v>121</v>
      </c>
      <c r="CI742" s="161">
        <v>2E-3</v>
      </c>
      <c r="CJ742" s="161" t="s">
        <v>121</v>
      </c>
      <c r="CK742" s="161">
        <v>0.81799999999999995</v>
      </c>
      <c r="CL742" s="161" t="s">
        <v>121</v>
      </c>
      <c r="CM742" s="161">
        <v>2E-3</v>
      </c>
      <c r="CN742" s="161">
        <v>6.0000000000000001E-3</v>
      </c>
      <c r="CO742" s="161">
        <v>1E-3</v>
      </c>
      <c r="CP742" s="161">
        <v>0.97599999999999998</v>
      </c>
      <c r="CQ742" s="161">
        <v>4.2999999999999997E-2</v>
      </c>
      <c r="CR742" s="161" t="s">
        <v>121</v>
      </c>
      <c r="CS742" s="161">
        <v>2E-3</v>
      </c>
      <c r="CT742" s="161" t="s">
        <v>121</v>
      </c>
      <c r="CU742" s="161">
        <v>22.713999999999999</v>
      </c>
      <c r="CV742" s="161">
        <v>3.2000000000000001E-2</v>
      </c>
      <c r="CW742" s="161">
        <v>1E-3</v>
      </c>
      <c r="CX742" s="161">
        <v>0.24199999999999999</v>
      </c>
      <c r="CY742" s="161">
        <v>3.5999999999999997E-2</v>
      </c>
      <c r="CZ742" s="161" t="s">
        <v>121</v>
      </c>
      <c r="DA742" s="161">
        <v>2E-3</v>
      </c>
      <c r="DB742" s="161" t="s">
        <v>121</v>
      </c>
      <c r="DC742" s="161">
        <v>2.9000000000000001E-2</v>
      </c>
      <c r="DD742" s="161" t="s">
        <v>121</v>
      </c>
      <c r="DE742" s="161">
        <v>2.1999999999999999E-2</v>
      </c>
      <c r="DF742" s="161">
        <v>1.6160000000000001</v>
      </c>
      <c r="DG742" s="161">
        <v>3.4000000000000002E-2</v>
      </c>
      <c r="DH742" s="161">
        <v>7.0000000000000007E-2</v>
      </c>
      <c r="DI742" s="161">
        <v>2E-3</v>
      </c>
      <c r="DJ742" s="161" t="s">
        <v>121</v>
      </c>
      <c r="DK742" s="161">
        <v>2E-3</v>
      </c>
      <c r="DL742" s="61" t="str">
        <f t="shared" si="14"/>
        <v>Anlieferung 12-17</v>
      </c>
    </row>
    <row r="743" spans="1:132">
      <c r="A743" s="11">
        <v>44622</v>
      </c>
      <c r="B743" s="64" t="s">
        <v>292</v>
      </c>
      <c r="C743" s="25" t="s">
        <v>128</v>
      </c>
      <c r="H743" s="3" t="e">
        <f>((F743)/(E743/100))</f>
        <v>#DIV/0!</v>
      </c>
      <c r="I743" s="4" t="e">
        <f>E743/F743</f>
        <v>#DIV/0!</v>
      </c>
      <c r="J743" s="4" t="e">
        <f>100/G743</f>
        <v>#DIV/0!</v>
      </c>
      <c r="N743" s="37" t="e">
        <f>M743/(K743/100)</f>
        <v>#DIV/0!</v>
      </c>
      <c r="O743" s="37" t="e">
        <f>N743/J743</f>
        <v>#DIV/0!</v>
      </c>
      <c r="P743" s="5" t="e">
        <f>M743/(L743/100)</f>
        <v>#DIV/0!</v>
      </c>
      <c r="Q743" s="5" t="e">
        <f>P743*I743</f>
        <v>#DIV/0!</v>
      </c>
      <c r="U743" s="15" t="e">
        <f>100-(T743-R743)/S743*100</f>
        <v>#DIV/0!</v>
      </c>
      <c r="AB743" s="14" t="e">
        <f>((AE743-AC743)*(1000/AD743))*1000</f>
        <v>#DIV/0!</v>
      </c>
      <c r="AF743" s="7" t="e">
        <f>#REF!*0.8</f>
        <v>#REF!</v>
      </c>
      <c r="AH743" s="8" t="e">
        <f>((AG743)*(H743/100))</f>
        <v>#DIV/0!</v>
      </c>
      <c r="AI743" s="7" t="e">
        <f>AG743/AH743</f>
        <v>#DIV/0!</v>
      </c>
      <c r="AO743" s="160" t="s">
        <v>292</v>
      </c>
      <c r="AP743" s="161" t="s">
        <v>121</v>
      </c>
      <c r="AQ743" s="161">
        <v>4.0000000000000001E-3</v>
      </c>
      <c r="AR743" s="161">
        <v>1.6E-2</v>
      </c>
      <c r="AS743" s="161">
        <v>7.0000000000000001E-3</v>
      </c>
      <c r="AT743" s="161" t="s">
        <v>121</v>
      </c>
      <c r="AU743" s="161">
        <v>7.0000000000000001E-3</v>
      </c>
      <c r="AV743" s="161">
        <v>3.3130000000000002</v>
      </c>
      <c r="AW743" s="161">
        <v>8.2000000000000003E-2</v>
      </c>
      <c r="AX743" s="161" t="s">
        <v>121</v>
      </c>
      <c r="AY743" s="161">
        <v>5.0000000000000001E-3</v>
      </c>
      <c r="AZ743" s="161">
        <v>0.73499999999999999</v>
      </c>
      <c r="BA743" s="161">
        <v>1.7000000000000001E-2</v>
      </c>
      <c r="BB743" s="161">
        <v>17.513999999999999</v>
      </c>
      <c r="BC743" s="161">
        <v>0.33</v>
      </c>
      <c r="BD743" s="161">
        <v>13.239000000000001</v>
      </c>
      <c r="BE743" s="161">
        <v>0.30099999999999999</v>
      </c>
      <c r="BF743" s="161" t="s">
        <v>121</v>
      </c>
      <c r="BG743" s="161">
        <v>8.0000000000000002E-3</v>
      </c>
      <c r="BH743" s="161">
        <v>1.849</v>
      </c>
      <c r="BI743" s="161">
        <v>0.40400000000000003</v>
      </c>
      <c r="BJ743" s="161">
        <v>7.0000000000000001E-3</v>
      </c>
      <c r="BK743" s="161">
        <v>3.0000000000000001E-3</v>
      </c>
      <c r="BL743" s="161">
        <v>7.0000000000000001E-3</v>
      </c>
      <c r="BM743" s="161">
        <v>3.0000000000000001E-3</v>
      </c>
      <c r="BN743" s="161">
        <v>5.19</v>
      </c>
      <c r="BO743" s="161">
        <v>0.20799999999999999</v>
      </c>
      <c r="BP743" s="161">
        <v>48.984000000000002</v>
      </c>
      <c r="BQ743" s="161">
        <v>0.627</v>
      </c>
      <c r="BR743" s="161">
        <v>0.19700000000000001</v>
      </c>
      <c r="BS743" s="161">
        <v>6.0000000000000001E-3</v>
      </c>
      <c r="BT743" s="161">
        <v>1.5569999999999999</v>
      </c>
      <c r="BU743" s="161">
        <v>9.8000000000000004E-2</v>
      </c>
      <c r="BV743" s="161" t="s">
        <v>121</v>
      </c>
      <c r="BW743" s="161">
        <v>8.5000000000000006E-2</v>
      </c>
      <c r="BX743" s="161" t="s">
        <v>121</v>
      </c>
      <c r="BY743" s="161">
        <v>2.5999999999999999E-2</v>
      </c>
      <c r="BZ743" s="161">
        <v>0.317</v>
      </c>
      <c r="CA743" s="161">
        <v>4.1000000000000002E-2</v>
      </c>
      <c r="CB743" s="161" t="s">
        <v>121</v>
      </c>
      <c r="CC743" s="161">
        <v>7.4160000000000004</v>
      </c>
      <c r="CD743" s="161">
        <v>0.16600000000000001</v>
      </c>
      <c r="CE743" s="161">
        <v>1.4999999999999999E-2</v>
      </c>
      <c r="CF743" s="161" t="s">
        <v>121</v>
      </c>
      <c r="CG743" s="161">
        <v>3.0000000000000001E-3</v>
      </c>
      <c r="CH743" s="161" t="s">
        <v>121</v>
      </c>
      <c r="CI743" s="161">
        <v>2E-3</v>
      </c>
      <c r="CJ743" s="161" t="s">
        <v>121</v>
      </c>
      <c r="CK743" s="161">
        <v>0.82299999999999995</v>
      </c>
      <c r="CL743" s="161" t="s">
        <v>121</v>
      </c>
      <c r="CM743" s="161">
        <v>2E-3</v>
      </c>
      <c r="CN743" s="161">
        <v>3.0000000000000001E-3</v>
      </c>
      <c r="CO743" s="161">
        <v>1E-3</v>
      </c>
      <c r="CP743" s="161">
        <v>0.76600000000000001</v>
      </c>
      <c r="CQ743" s="161">
        <v>4.2000000000000003E-2</v>
      </c>
      <c r="CR743" s="161" t="s">
        <v>121</v>
      </c>
      <c r="CS743" s="161">
        <v>2E-3</v>
      </c>
      <c r="CT743" s="161" t="s">
        <v>121</v>
      </c>
      <c r="CU743" s="161">
        <v>23.785</v>
      </c>
      <c r="CV743" s="161">
        <v>0.13</v>
      </c>
      <c r="CW743" s="161">
        <v>3.0000000000000001E-3</v>
      </c>
      <c r="CX743" s="161">
        <v>0.33500000000000002</v>
      </c>
      <c r="CY743" s="161">
        <v>4.7E-2</v>
      </c>
      <c r="CZ743" s="161">
        <v>2E-3</v>
      </c>
      <c r="DA743" s="161">
        <v>1E-3</v>
      </c>
      <c r="DB743" s="161" t="s">
        <v>121</v>
      </c>
      <c r="DC743" s="161">
        <v>0.03</v>
      </c>
      <c r="DD743" s="161" t="s">
        <v>121</v>
      </c>
      <c r="DE743" s="161">
        <v>4.2000000000000003E-2</v>
      </c>
      <c r="DF743" s="161">
        <v>4.5490000000000004</v>
      </c>
      <c r="DG743" s="161">
        <v>8.6999999999999994E-2</v>
      </c>
      <c r="DH743" s="161">
        <v>1.1040000000000001</v>
      </c>
      <c r="DI743" s="161">
        <v>2.3E-2</v>
      </c>
      <c r="DJ743" s="161" t="s">
        <v>121</v>
      </c>
      <c r="DK743" s="161">
        <v>2E-3</v>
      </c>
      <c r="DL743" s="61" t="str">
        <f t="shared" si="14"/>
        <v>Anlieferung 12-18</v>
      </c>
    </row>
    <row r="744" spans="1:132">
      <c r="A744" s="11">
        <v>44622</v>
      </c>
      <c r="B744" s="64" t="s">
        <v>293</v>
      </c>
      <c r="C744" s="25" t="s">
        <v>128</v>
      </c>
      <c r="H744" s="3" t="e">
        <f>((F744)/(E744/100))</f>
        <v>#DIV/0!</v>
      </c>
      <c r="I744" s="4" t="e">
        <f>E744/F744</f>
        <v>#DIV/0!</v>
      </c>
      <c r="J744" s="4" t="e">
        <f>100/G744</f>
        <v>#DIV/0!</v>
      </c>
      <c r="N744" s="37" t="e">
        <f>M744/(K744/100)</f>
        <v>#DIV/0!</v>
      </c>
      <c r="O744" s="37" t="e">
        <f>N744/J744</f>
        <v>#DIV/0!</v>
      </c>
      <c r="P744" s="5" t="e">
        <f>M744/(L744/100)</f>
        <v>#DIV/0!</v>
      </c>
      <c r="Q744" s="5" t="e">
        <f>P744*I744</f>
        <v>#DIV/0!</v>
      </c>
      <c r="U744" s="15" t="e">
        <f>100-(T744-R744)/S744*100</f>
        <v>#DIV/0!</v>
      </c>
      <c r="AB744" s="14" t="e">
        <f>((AE744-AC744)*(1000/AD744))*1000</f>
        <v>#DIV/0!</v>
      </c>
      <c r="AF744" s="7" t="e">
        <f>#REF!*0.8</f>
        <v>#REF!</v>
      </c>
      <c r="AH744" s="8" t="e">
        <f>((AG744)*(H744/100))</f>
        <v>#DIV/0!</v>
      </c>
      <c r="AI744" s="7" t="e">
        <f>AG744/AH744</f>
        <v>#DIV/0!</v>
      </c>
      <c r="AO744" s="160" t="s">
        <v>293</v>
      </c>
      <c r="AP744" s="161" t="s">
        <v>121</v>
      </c>
      <c r="AQ744" s="161">
        <v>4.0000000000000001E-3</v>
      </c>
      <c r="AR744" s="161" t="s">
        <v>121</v>
      </c>
      <c r="AS744" s="161">
        <v>1.4999999999999999E-2</v>
      </c>
      <c r="AT744" s="161" t="s">
        <v>121</v>
      </c>
      <c r="AU744" s="161">
        <v>8.0000000000000002E-3</v>
      </c>
      <c r="AV744" s="161">
        <v>6.1130000000000004</v>
      </c>
      <c r="AW744" s="161">
        <v>0.106</v>
      </c>
      <c r="AX744" s="161">
        <v>6.0000000000000001E-3</v>
      </c>
      <c r="AY744" s="161">
        <v>3.0000000000000001E-3</v>
      </c>
      <c r="AZ744" s="161">
        <v>1.6719999999999999</v>
      </c>
      <c r="BA744" s="161">
        <v>2.1000000000000001E-2</v>
      </c>
      <c r="BB744" s="161">
        <v>19.033999999999999</v>
      </c>
      <c r="BC744" s="161">
        <v>0.23</v>
      </c>
      <c r="BD744" s="161">
        <v>14.03</v>
      </c>
      <c r="BE744" s="161">
        <v>0.122</v>
      </c>
      <c r="BF744" s="161" t="s">
        <v>121</v>
      </c>
      <c r="BG744" s="161">
        <v>7.0000000000000001E-3</v>
      </c>
      <c r="BH744" s="161">
        <v>3.758</v>
      </c>
      <c r="BI744" s="161">
        <v>0.36099999999999999</v>
      </c>
      <c r="BJ744" s="161">
        <v>6.0000000000000001E-3</v>
      </c>
      <c r="BK744" s="161">
        <v>2E-3</v>
      </c>
      <c r="BL744" s="161">
        <v>5.0000000000000001E-3</v>
      </c>
      <c r="BM744" s="161">
        <v>3.0000000000000001E-3</v>
      </c>
      <c r="BN744" s="161">
        <v>3.5000000000000003E-2</v>
      </c>
      <c r="BO744" s="161">
        <v>0.02</v>
      </c>
      <c r="BP744" s="161">
        <v>45.241</v>
      </c>
      <c r="BQ744" s="161">
        <v>0.59499999999999997</v>
      </c>
      <c r="BR744" s="161">
        <v>0.20599999999999999</v>
      </c>
      <c r="BS744" s="161">
        <v>6.0000000000000001E-3</v>
      </c>
      <c r="BT744" s="161">
        <v>0.78800000000000003</v>
      </c>
      <c r="BU744" s="161">
        <v>8.7999999999999995E-2</v>
      </c>
      <c r="BV744" s="161">
        <v>9.7000000000000003E-2</v>
      </c>
      <c r="BW744" s="161">
        <v>3.0000000000000001E-3</v>
      </c>
      <c r="BX744" s="161" t="s">
        <v>121</v>
      </c>
      <c r="BY744" s="161">
        <v>3.4000000000000002E-2</v>
      </c>
      <c r="BZ744" s="161" t="s">
        <v>121</v>
      </c>
      <c r="CA744" s="161">
        <v>6.7000000000000004E-2</v>
      </c>
      <c r="CB744" s="161" t="s">
        <v>121</v>
      </c>
      <c r="CC744" s="161">
        <v>3.556</v>
      </c>
      <c r="CD744" s="161">
        <v>0.13300000000000001</v>
      </c>
      <c r="CE744" s="161">
        <v>1.4999999999999999E-2</v>
      </c>
      <c r="CF744" s="161">
        <v>2E-3</v>
      </c>
      <c r="CG744" s="161">
        <v>1E-3</v>
      </c>
      <c r="CH744" s="161" t="s">
        <v>121</v>
      </c>
      <c r="CI744" s="161">
        <v>2E-3</v>
      </c>
      <c r="CJ744" s="161">
        <v>0.30399999999999999</v>
      </c>
      <c r="CK744" s="161">
        <v>1.9E-2</v>
      </c>
      <c r="CL744" s="161" t="s">
        <v>121</v>
      </c>
      <c r="CM744" s="161">
        <v>2E-3</v>
      </c>
      <c r="CN744" s="161" t="s">
        <v>121</v>
      </c>
      <c r="CO744" s="161">
        <v>2E-3</v>
      </c>
      <c r="CP744" s="161">
        <v>1.3320000000000001</v>
      </c>
      <c r="CQ744" s="161">
        <v>1.4E-2</v>
      </c>
      <c r="CR744" s="161" t="s">
        <v>121</v>
      </c>
      <c r="CS744" s="161">
        <v>2E-3</v>
      </c>
      <c r="CT744" s="161">
        <v>1.462</v>
      </c>
      <c r="CU744" s="161">
        <v>5.8000000000000003E-2</v>
      </c>
      <c r="CV744" s="161">
        <v>3.0000000000000001E-3</v>
      </c>
      <c r="CW744" s="161">
        <v>1E-3</v>
      </c>
      <c r="CX744" s="161">
        <v>0.121</v>
      </c>
      <c r="CY744" s="161">
        <v>1.4999999999999999E-2</v>
      </c>
      <c r="CZ744" s="161" t="s">
        <v>121</v>
      </c>
      <c r="DA744" s="161">
        <v>2E-3</v>
      </c>
      <c r="DB744" s="161">
        <v>1.7999999999999999E-2</v>
      </c>
      <c r="DC744" s="161">
        <v>6.0000000000000001E-3</v>
      </c>
      <c r="DD744" s="161" t="s">
        <v>121</v>
      </c>
      <c r="DE744" s="161">
        <v>2.7E-2</v>
      </c>
      <c r="DF744" s="161">
        <v>2.5409999999999999</v>
      </c>
      <c r="DG744" s="161">
        <v>3.6999999999999998E-2</v>
      </c>
      <c r="DH744" s="161">
        <v>2.1000000000000001E-2</v>
      </c>
      <c r="DI744" s="161">
        <v>1E-3</v>
      </c>
      <c r="DJ744" s="161" t="s">
        <v>121</v>
      </c>
      <c r="DK744" s="161">
        <v>2E-3</v>
      </c>
      <c r="DL744" s="61" t="str">
        <f t="shared" si="14"/>
        <v>Anlieferung 12-19</v>
      </c>
    </row>
    <row r="745" spans="1:132">
      <c r="A745" s="11">
        <v>44622</v>
      </c>
      <c r="B745" s="64" t="s">
        <v>294</v>
      </c>
      <c r="C745" s="25" t="s">
        <v>128</v>
      </c>
      <c r="H745" s="3" t="e">
        <f>((F745)/(E745/100))</f>
        <v>#DIV/0!</v>
      </c>
      <c r="I745" s="4" t="e">
        <f>E745/F745</f>
        <v>#DIV/0!</v>
      </c>
      <c r="J745" s="4" t="e">
        <f>100/G745</f>
        <v>#DIV/0!</v>
      </c>
      <c r="N745" s="37" t="e">
        <f>M745/(K745/100)</f>
        <v>#DIV/0!</v>
      </c>
      <c r="O745" s="37" t="e">
        <f>N745/J745</f>
        <v>#DIV/0!</v>
      </c>
      <c r="P745" s="5" t="e">
        <f>M745/(L745/100)</f>
        <v>#DIV/0!</v>
      </c>
      <c r="Q745" s="5" t="e">
        <f>P745*I745</f>
        <v>#DIV/0!</v>
      </c>
      <c r="U745" s="15" t="e">
        <f>100-(T745-R745)/S745*100</f>
        <v>#DIV/0!</v>
      </c>
      <c r="AB745" s="14" t="e">
        <f>((AE745-AC745)*(1000/AD745))*1000</f>
        <v>#DIV/0!</v>
      </c>
      <c r="AF745" s="7" t="e">
        <f>#REF!*0.8</f>
        <v>#REF!</v>
      </c>
      <c r="AH745" s="8" t="e">
        <f>((AG745)*(H745/100))</f>
        <v>#DIV/0!</v>
      </c>
      <c r="AI745" s="7" t="e">
        <f>AG745/AH745</f>
        <v>#DIV/0!</v>
      </c>
      <c r="AO745" s="160" t="s">
        <v>294</v>
      </c>
      <c r="AP745" s="161">
        <v>2.5000000000000001E-2</v>
      </c>
      <c r="AQ745" s="161">
        <v>7.0000000000000001E-3</v>
      </c>
      <c r="AR745" s="161" t="s">
        <v>121</v>
      </c>
      <c r="AS745" s="161">
        <v>1.2999999999999999E-2</v>
      </c>
      <c r="AT745" s="161" t="s">
        <v>121</v>
      </c>
      <c r="AU745" s="161">
        <v>8.0000000000000002E-3</v>
      </c>
      <c r="AV745" s="161">
        <v>7.7889999999999997</v>
      </c>
      <c r="AW745" s="161">
        <v>0.20100000000000001</v>
      </c>
      <c r="AX745" s="161" t="s">
        <v>121</v>
      </c>
      <c r="AY745" s="161">
        <v>5.0000000000000001E-3</v>
      </c>
      <c r="AZ745" s="161">
        <v>1.8380000000000001</v>
      </c>
      <c r="BA745" s="161">
        <v>3.4000000000000002E-2</v>
      </c>
      <c r="BB745" s="161">
        <v>0.48099999999999998</v>
      </c>
      <c r="BC745" s="161">
        <v>1.4999999999999999E-2</v>
      </c>
      <c r="BD745" s="161">
        <v>22.63</v>
      </c>
      <c r="BE745" s="161">
        <v>0.501</v>
      </c>
      <c r="BF745" s="161" t="s">
        <v>121</v>
      </c>
      <c r="BG745" s="161">
        <v>7.0000000000000001E-3</v>
      </c>
      <c r="BH745" s="161">
        <v>1.8340000000000001</v>
      </c>
      <c r="BI745" s="161">
        <v>0.38300000000000001</v>
      </c>
      <c r="BJ745" s="161">
        <v>1.4E-2</v>
      </c>
      <c r="BK745" s="161">
        <v>6.0000000000000001E-3</v>
      </c>
      <c r="BL745" s="161" t="s">
        <v>121</v>
      </c>
      <c r="BM745" s="161">
        <v>5.0000000000000001E-3</v>
      </c>
      <c r="BN745" s="161">
        <v>4.3999999999999997E-2</v>
      </c>
      <c r="BO745" s="161">
        <v>2.4E-2</v>
      </c>
      <c r="BP745" s="161">
        <v>55.27</v>
      </c>
      <c r="BQ745" s="161">
        <v>0.52100000000000002</v>
      </c>
      <c r="BR745" s="161">
        <v>1.833</v>
      </c>
      <c r="BS745" s="161">
        <v>3.3000000000000002E-2</v>
      </c>
      <c r="BT745" s="161">
        <v>1.5189999999999999</v>
      </c>
      <c r="BU745" s="161">
        <v>0.115</v>
      </c>
      <c r="BV745" s="161" t="s">
        <v>121</v>
      </c>
      <c r="BW745" s="161">
        <v>0.10100000000000001</v>
      </c>
      <c r="BX745" s="161" t="s">
        <v>121</v>
      </c>
      <c r="BY745" s="161">
        <v>3.6999999999999998E-2</v>
      </c>
      <c r="BZ745" s="161">
        <v>0.13600000000000001</v>
      </c>
      <c r="CA745" s="161">
        <v>4.9000000000000002E-2</v>
      </c>
      <c r="CB745" s="161" t="s">
        <v>121</v>
      </c>
      <c r="CC745" s="161">
        <v>6.5919999999999996</v>
      </c>
      <c r="CD745" s="161">
        <v>0.16300000000000001</v>
      </c>
      <c r="CE745" s="161">
        <v>1.9E-2</v>
      </c>
      <c r="CF745" s="161" t="s">
        <v>121</v>
      </c>
      <c r="CG745" s="161">
        <v>3.0000000000000001E-3</v>
      </c>
      <c r="CH745" s="161" t="s">
        <v>121</v>
      </c>
      <c r="CI745" s="161">
        <v>2E-3</v>
      </c>
      <c r="CJ745" s="161" t="s">
        <v>121</v>
      </c>
      <c r="CK745" s="161">
        <v>0.82</v>
      </c>
      <c r="CL745" s="161" t="s">
        <v>121</v>
      </c>
      <c r="CM745" s="161">
        <v>2E-3</v>
      </c>
      <c r="CN745" s="161">
        <v>7.0000000000000001E-3</v>
      </c>
      <c r="CO745" s="161">
        <v>2E-3</v>
      </c>
      <c r="CP745" s="161">
        <v>0.82799999999999996</v>
      </c>
      <c r="CQ745" s="161">
        <v>4.3999999999999997E-2</v>
      </c>
      <c r="CR745" s="161" t="s">
        <v>121</v>
      </c>
      <c r="CS745" s="161">
        <v>4.0000000000000001E-3</v>
      </c>
      <c r="CT745" s="161" t="s">
        <v>121</v>
      </c>
      <c r="CU745" s="161">
        <v>23.337</v>
      </c>
      <c r="CV745" s="161">
        <v>5.0000000000000001E-3</v>
      </c>
      <c r="CW745" s="161">
        <v>1E-3</v>
      </c>
      <c r="CX745" s="161">
        <v>0.13</v>
      </c>
      <c r="CY745" s="161">
        <v>1.7999999999999999E-2</v>
      </c>
      <c r="CZ745" s="161" t="s">
        <v>121</v>
      </c>
      <c r="DA745" s="161">
        <v>3.0000000000000001E-3</v>
      </c>
      <c r="DB745" s="161">
        <v>1.9E-2</v>
      </c>
      <c r="DC745" s="161">
        <v>7.0000000000000001E-3</v>
      </c>
      <c r="DD745" s="161" t="s">
        <v>121</v>
      </c>
      <c r="DE745" s="161">
        <v>4.8000000000000001E-2</v>
      </c>
      <c r="DF745" s="161">
        <v>4.0279999999999996</v>
      </c>
      <c r="DG745" s="161">
        <v>8.5000000000000006E-2</v>
      </c>
      <c r="DH745" s="161">
        <v>1.369</v>
      </c>
      <c r="DI745" s="161">
        <v>2.3E-2</v>
      </c>
      <c r="DJ745" s="161" t="s">
        <v>121</v>
      </c>
      <c r="DK745" s="161">
        <v>2E-3</v>
      </c>
      <c r="DL745" s="61" t="str">
        <f t="shared" si="14"/>
        <v>Anlieferung 12-20</v>
      </c>
    </row>
    <row r="746" spans="1:132">
      <c r="A746" s="11">
        <v>44622</v>
      </c>
      <c r="B746" s="64" t="s">
        <v>295</v>
      </c>
      <c r="C746" s="25" t="s">
        <v>128</v>
      </c>
      <c r="H746" s="3" t="e">
        <f>((F746)/(E746/100))</f>
        <v>#DIV/0!</v>
      </c>
      <c r="I746" s="4" t="e">
        <f>E746/F746</f>
        <v>#DIV/0!</v>
      </c>
      <c r="J746" s="4" t="e">
        <f>100/G746</f>
        <v>#DIV/0!</v>
      </c>
      <c r="N746" s="37" t="e">
        <f>M746/(K746/100)</f>
        <v>#DIV/0!</v>
      </c>
      <c r="O746" s="37" t="e">
        <f>N746/J746</f>
        <v>#DIV/0!</v>
      </c>
      <c r="P746" s="5" t="e">
        <f>M746/(L746/100)</f>
        <v>#DIV/0!</v>
      </c>
      <c r="Q746" s="5" t="e">
        <f>P746*I746</f>
        <v>#DIV/0!</v>
      </c>
      <c r="U746" s="15" t="e">
        <f>100-(T746-R746)/S746*100</f>
        <v>#DIV/0!</v>
      </c>
      <c r="AB746" s="14" t="e">
        <f>((AE746-AC746)*(1000/AD746))*1000</f>
        <v>#DIV/0!</v>
      </c>
      <c r="AF746" s="7" t="e">
        <f>#REF!*0.8</f>
        <v>#REF!</v>
      </c>
      <c r="AH746" s="8" t="e">
        <f>((AG746)*(H746/100))</f>
        <v>#DIV/0!</v>
      </c>
      <c r="AI746" s="7" t="e">
        <f>AG746/AH746</f>
        <v>#DIV/0!</v>
      </c>
      <c r="AO746" s="160" t="s">
        <v>295</v>
      </c>
      <c r="AP746" s="161" t="s">
        <v>121</v>
      </c>
      <c r="AQ746" s="161">
        <v>5.0000000000000001E-3</v>
      </c>
      <c r="AR746" s="161" t="s">
        <v>121</v>
      </c>
      <c r="AS746" s="161">
        <v>1.7999999999999999E-2</v>
      </c>
      <c r="AT746" s="161" t="s">
        <v>121</v>
      </c>
      <c r="AU746" s="161">
        <v>1.2E-2</v>
      </c>
      <c r="AV746" s="161">
        <v>12.773</v>
      </c>
      <c r="AW746" s="161">
        <v>0.379</v>
      </c>
      <c r="AX746" s="161" t="s">
        <v>121</v>
      </c>
      <c r="AY746" s="161">
        <v>1.2999999999999999E-2</v>
      </c>
      <c r="AZ746" s="161">
        <v>1.667</v>
      </c>
      <c r="BA746" s="161">
        <v>4.3999999999999997E-2</v>
      </c>
      <c r="BB746" s="161">
        <v>3.5089999999999999</v>
      </c>
      <c r="BC746" s="161">
        <v>9.2999999999999999E-2</v>
      </c>
      <c r="BD746" s="161">
        <v>1.216</v>
      </c>
      <c r="BE746" s="161">
        <v>4.8000000000000001E-2</v>
      </c>
      <c r="BF746" s="161" t="s">
        <v>121</v>
      </c>
      <c r="BG746" s="161">
        <v>1.2999999999999999E-2</v>
      </c>
      <c r="BH746" s="161">
        <v>2.6179999999999999</v>
      </c>
      <c r="BI746" s="161">
        <v>0.54300000000000004</v>
      </c>
      <c r="BJ746" s="161" t="s">
        <v>121</v>
      </c>
      <c r="BK746" s="161">
        <v>4.0000000000000001E-3</v>
      </c>
      <c r="BL746" s="161" t="s">
        <v>121</v>
      </c>
      <c r="BM746" s="161">
        <v>5.0000000000000001E-3</v>
      </c>
      <c r="BN746" s="161">
        <v>9.6470000000000002</v>
      </c>
      <c r="BO746" s="161">
        <v>0.504</v>
      </c>
      <c r="BP746" s="161">
        <v>43.456000000000003</v>
      </c>
      <c r="BQ746" s="161">
        <v>1.0069999999999999</v>
      </c>
      <c r="BR746" s="161">
        <v>3.1E-2</v>
      </c>
      <c r="BS746" s="161">
        <v>3.0000000000000001E-3</v>
      </c>
      <c r="BT746" s="161">
        <v>1.7250000000000001</v>
      </c>
      <c r="BU746" s="161">
        <v>0.15</v>
      </c>
      <c r="BV746" s="161" t="s">
        <v>121</v>
      </c>
      <c r="BW746" s="161">
        <v>0.124</v>
      </c>
      <c r="BX746" s="161" t="s">
        <v>121</v>
      </c>
      <c r="BY746" s="161">
        <v>1.6E-2</v>
      </c>
      <c r="BZ746" s="161">
        <v>1.3109999999999999</v>
      </c>
      <c r="CA746" s="161">
        <v>0.107</v>
      </c>
      <c r="CB746" s="161">
        <v>8.6890000000000001</v>
      </c>
      <c r="CC746" s="161">
        <v>3.4079999999999999</v>
      </c>
      <c r="CD746" s="161">
        <v>0.14299999999999999</v>
      </c>
      <c r="CE746" s="161">
        <v>2.5999999999999999E-2</v>
      </c>
      <c r="CF746" s="161" t="s">
        <v>121</v>
      </c>
      <c r="CG746" s="161">
        <v>8.9999999999999993E-3</v>
      </c>
      <c r="CH746" s="161">
        <v>8.0000000000000002E-3</v>
      </c>
      <c r="CI746" s="161">
        <v>1E-3</v>
      </c>
      <c r="CJ746" s="161" t="s">
        <v>121</v>
      </c>
      <c r="CK746" s="161">
        <v>1.3460000000000001</v>
      </c>
      <c r="CL746" s="161" t="s">
        <v>121</v>
      </c>
      <c r="CM746" s="161">
        <v>2E-3</v>
      </c>
      <c r="CN746" s="161">
        <v>3.0000000000000001E-3</v>
      </c>
      <c r="CO746" s="161">
        <v>1E-3</v>
      </c>
      <c r="CP746" s="161">
        <v>0.88100000000000001</v>
      </c>
      <c r="CQ746" s="161">
        <v>9.0999999999999998E-2</v>
      </c>
      <c r="CR746" s="161" t="s">
        <v>121</v>
      </c>
      <c r="CS746" s="161">
        <v>3.0000000000000001E-3</v>
      </c>
      <c r="CT746" s="161" t="s">
        <v>121</v>
      </c>
      <c r="CU746" s="161">
        <v>34.622999999999998</v>
      </c>
      <c r="CV746" s="161">
        <v>0.15</v>
      </c>
      <c r="CW746" s="161">
        <v>4.0000000000000001E-3</v>
      </c>
      <c r="CX746" s="161">
        <v>2.6949999999999998</v>
      </c>
      <c r="CY746" s="161">
        <v>0.115</v>
      </c>
      <c r="CZ746" s="161" t="s">
        <v>121</v>
      </c>
      <c r="DA746" s="161">
        <v>2E-3</v>
      </c>
      <c r="DB746" s="161" t="s">
        <v>121</v>
      </c>
      <c r="DC746" s="161">
        <v>0.04</v>
      </c>
      <c r="DD746" s="161" t="s">
        <v>121</v>
      </c>
      <c r="DE746" s="161">
        <v>2.5000000000000001E-2</v>
      </c>
      <c r="DF746" s="161">
        <v>0.83099999999999996</v>
      </c>
      <c r="DG746" s="161">
        <v>2.5999999999999999E-2</v>
      </c>
      <c r="DH746" s="161">
        <v>8.6489999999999991</v>
      </c>
      <c r="DI746" s="161">
        <v>0.16600000000000001</v>
      </c>
      <c r="DJ746" s="161" t="s">
        <v>121</v>
      </c>
      <c r="DK746" s="161">
        <v>2E-3</v>
      </c>
      <c r="DL746" s="61" t="str">
        <f t="shared" si="14"/>
        <v>Anlieferung 12-21</v>
      </c>
    </row>
    <row r="747" spans="1:132">
      <c r="A747" s="11">
        <v>44622</v>
      </c>
      <c r="B747" s="64" t="s">
        <v>296</v>
      </c>
      <c r="C747" s="25" t="s">
        <v>128</v>
      </c>
      <c r="H747" s="3" t="e">
        <f>((F747)/(E747/100))</f>
        <v>#DIV/0!</v>
      </c>
      <c r="I747" s="4" t="e">
        <f>E747/F747</f>
        <v>#DIV/0!</v>
      </c>
      <c r="J747" s="4" t="e">
        <f>100/G747</f>
        <v>#DIV/0!</v>
      </c>
      <c r="N747" s="37" t="e">
        <f>M747/(K747/100)</f>
        <v>#DIV/0!</v>
      </c>
      <c r="O747" s="37" t="e">
        <f>N747/J747</f>
        <v>#DIV/0!</v>
      </c>
      <c r="P747" s="5" t="e">
        <f>M747/(L747/100)</f>
        <v>#DIV/0!</v>
      </c>
      <c r="Q747" s="5" t="e">
        <f>P747*I747</f>
        <v>#DIV/0!</v>
      </c>
      <c r="U747" s="15" t="e">
        <f>100-(T747-R747)/S747*100</f>
        <v>#DIV/0!</v>
      </c>
      <c r="AB747" s="14" t="e">
        <f>((AE747-AC747)*(1000/AD747))*1000</f>
        <v>#DIV/0!</v>
      </c>
      <c r="AF747" s="7" t="e">
        <f>#REF!*0.8</f>
        <v>#REF!</v>
      </c>
      <c r="AH747" s="8" t="e">
        <f>((AG747)*(H747/100))</f>
        <v>#DIV/0!</v>
      </c>
      <c r="AI747" s="7" t="e">
        <f>AG747/AH747</f>
        <v>#DIV/0!</v>
      </c>
      <c r="AO747" s="160" t="s">
        <v>296</v>
      </c>
      <c r="AP747" s="161">
        <v>5.0000000000000001E-3</v>
      </c>
      <c r="AQ747" s="161">
        <v>3.0000000000000001E-3</v>
      </c>
      <c r="AR747" s="161">
        <v>1.2999999999999999E-2</v>
      </c>
      <c r="AS747" s="161">
        <v>8.0000000000000002E-3</v>
      </c>
      <c r="AT747" s="161">
        <v>1.2999999999999999E-2</v>
      </c>
      <c r="AU747" s="161">
        <v>5.0000000000000001E-3</v>
      </c>
      <c r="AV747" s="161">
        <v>4.3019999999999996</v>
      </c>
      <c r="AW747" s="161">
        <v>0.105</v>
      </c>
      <c r="AX747" s="161" t="s">
        <v>121</v>
      </c>
      <c r="AY747" s="161">
        <v>4.0000000000000001E-3</v>
      </c>
      <c r="AZ747" s="161">
        <v>0.78600000000000003</v>
      </c>
      <c r="BA747" s="161">
        <v>1.7999999999999999E-2</v>
      </c>
      <c r="BB747" s="161">
        <v>12.196999999999999</v>
      </c>
      <c r="BC747" s="161">
        <v>0.21299999999999999</v>
      </c>
      <c r="BD747" s="161">
        <v>11.715</v>
      </c>
      <c r="BE747" s="161">
        <v>0.24199999999999999</v>
      </c>
      <c r="BF747" s="161" t="s">
        <v>121</v>
      </c>
      <c r="BG747" s="161">
        <v>8.0000000000000002E-3</v>
      </c>
      <c r="BH747" s="161">
        <v>1.6359999999999999</v>
      </c>
      <c r="BI747" s="161">
        <v>0.41399999999999998</v>
      </c>
      <c r="BJ747" s="161">
        <v>5.0000000000000001E-3</v>
      </c>
      <c r="BK747" s="161">
        <v>3.0000000000000001E-3</v>
      </c>
      <c r="BL747" s="161">
        <v>8.0000000000000002E-3</v>
      </c>
      <c r="BM747" s="161">
        <v>3.0000000000000001E-3</v>
      </c>
      <c r="BN747" s="161">
        <v>6.3330000000000002</v>
      </c>
      <c r="BO747" s="161">
        <v>0.28000000000000003</v>
      </c>
      <c r="BP747" s="161">
        <v>50.322000000000003</v>
      </c>
      <c r="BQ747" s="161">
        <v>0.626</v>
      </c>
      <c r="BR747" s="161">
        <v>0.22800000000000001</v>
      </c>
      <c r="BS747" s="161">
        <v>6.0000000000000001E-3</v>
      </c>
      <c r="BT747" s="161">
        <v>1.446</v>
      </c>
      <c r="BU747" s="161">
        <v>9.9000000000000005E-2</v>
      </c>
      <c r="BV747" s="161" t="s">
        <v>121</v>
      </c>
      <c r="BW747" s="161">
        <v>7.6999999999999999E-2</v>
      </c>
      <c r="BX747" s="161" t="s">
        <v>121</v>
      </c>
      <c r="BY747" s="161">
        <v>3.4000000000000002E-2</v>
      </c>
      <c r="BZ747" s="161">
        <v>0.437</v>
      </c>
      <c r="CA747" s="161">
        <v>4.4999999999999998E-2</v>
      </c>
      <c r="CB747" s="161" t="s">
        <v>121</v>
      </c>
      <c r="CC747" s="161">
        <v>4.4909999999999997</v>
      </c>
      <c r="CD747" s="161">
        <v>0.182</v>
      </c>
      <c r="CE747" s="161">
        <v>1.6E-2</v>
      </c>
      <c r="CF747" s="161" t="s">
        <v>121</v>
      </c>
      <c r="CG747" s="161">
        <v>3.0000000000000001E-3</v>
      </c>
      <c r="CH747" s="161" t="s">
        <v>121</v>
      </c>
      <c r="CI747" s="161">
        <v>2E-3</v>
      </c>
      <c r="CJ747" s="161" t="s">
        <v>121</v>
      </c>
      <c r="CK747" s="161">
        <v>0.93799999999999994</v>
      </c>
      <c r="CL747" s="161" t="s">
        <v>121</v>
      </c>
      <c r="CM747" s="161">
        <v>2E-3</v>
      </c>
      <c r="CN747" s="161">
        <v>4.0000000000000001E-3</v>
      </c>
      <c r="CO747" s="161">
        <v>1E-3</v>
      </c>
      <c r="CP747" s="161">
        <v>0.83899999999999997</v>
      </c>
      <c r="CQ747" s="161">
        <v>5.2999999999999999E-2</v>
      </c>
      <c r="CR747" s="161" t="s">
        <v>121</v>
      </c>
      <c r="CS747" s="161">
        <v>3.0000000000000001E-3</v>
      </c>
      <c r="CT747" s="161" t="s">
        <v>121</v>
      </c>
      <c r="CU747" s="161">
        <v>26.501999999999999</v>
      </c>
      <c r="CV747" s="161">
        <v>0.128</v>
      </c>
      <c r="CW747" s="161">
        <v>3.0000000000000001E-3</v>
      </c>
      <c r="CX747" s="161">
        <v>0.61699999999999999</v>
      </c>
      <c r="CY747" s="161">
        <v>5.6000000000000001E-2</v>
      </c>
      <c r="CZ747" s="161" t="s">
        <v>121</v>
      </c>
      <c r="DA747" s="161">
        <v>2E-3</v>
      </c>
      <c r="DB747" s="161" t="s">
        <v>121</v>
      </c>
      <c r="DC747" s="161">
        <v>3.5000000000000003E-2</v>
      </c>
      <c r="DD747" s="161" t="s">
        <v>121</v>
      </c>
      <c r="DE747" s="161">
        <v>3.9E-2</v>
      </c>
      <c r="DF747" s="161">
        <v>3.9830000000000001</v>
      </c>
      <c r="DG747" s="161">
        <v>7.0999999999999994E-2</v>
      </c>
      <c r="DH747" s="161">
        <v>1.5880000000000001</v>
      </c>
      <c r="DI747" s="161">
        <v>0.03</v>
      </c>
      <c r="DJ747" s="161" t="s">
        <v>121</v>
      </c>
      <c r="DK747" s="161">
        <v>2E-3</v>
      </c>
      <c r="DL747" s="61" t="str">
        <f t="shared" si="14"/>
        <v>Anlieferung 12-22</v>
      </c>
    </row>
    <row r="748" spans="1:132">
      <c r="A748" s="11">
        <v>44622</v>
      </c>
      <c r="B748" s="64" t="s">
        <v>297</v>
      </c>
      <c r="C748" s="25" t="s">
        <v>128</v>
      </c>
      <c r="H748" s="3" t="e">
        <f>((F748)/(E748/100))</f>
        <v>#DIV/0!</v>
      </c>
      <c r="I748" s="4" t="e">
        <f>E748/F748</f>
        <v>#DIV/0!</v>
      </c>
      <c r="J748" s="4" t="e">
        <f>100/G748</f>
        <v>#DIV/0!</v>
      </c>
      <c r="N748" s="37" t="e">
        <f>M748/(K748/100)</f>
        <v>#DIV/0!</v>
      </c>
      <c r="O748" s="37" t="e">
        <f>N748/J748</f>
        <v>#DIV/0!</v>
      </c>
      <c r="P748" s="5" t="e">
        <f>M748/(L748/100)</f>
        <v>#DIV/0!</v>
      </c>
      <c r="Q748" s="5" t="e">
        <f>P748*I748</f>
        <v>#DIV/0!</v>
      </c>
      <c r="U748" s="15" t="e">
        <f>100-(T748-R748)/S748*100</f>
        <v>#DIV/0!</v>
      </c>
      <c r="AB748" s="14" t="e">
        <f>((AE748-AC748)*(1000/AD748))*1000</f>
        <v>#DIV/0!</v>
      </c>
      <c r="AF748" s="7" t="e">
        <f>#REF!*0.8</f>
        <v>#REF!</v>
      </c>
      <c r="AH748" s="8" t="e">
        <f>((AG748)*(H748/100))</f>
        <v>#DIV/0!</v>
      </c>
      <c r="AI748" s="7" t="e">
        <f>AG748/AH748</f>
        <v>#DIV/0!</v>
      </c>
      <c r="AO748" s="160" t="s">
        <v>297</v>
      </c>
      <c r="AP748" s="161" t="s">
        <v>121</v>
      </c>
      <c r="AQ748" s="161">
        <v>6.0000000000000001E-3</v>
      </c>
      <c r="AR748" s="161">
        <v>1.6E-2</v>
      </c>
      <c r="AS748" s="161">
        <v>7.0000000000000001E-3</v>
      </c>
      <c r="AT748" s="161" t="s">
        <v>121</v>
      </c>
      <c r="AU748" s="161">
        <v>8.9999999999999993E-3</v>
      </c>
      <c r="AV748" s="161">
        <v>3.6360000000000001</v>
      </c>
      <c r="AW748" s="161">
        <v>8.6999999999999994E-2</v>
      </c>
      <c r="AX748" s="161" t="s">
        <v>121</v>
      </c>
      <c r="AY748" s="161">
        <v>4.0000000000000001E-3</v>
      </c>
      <c r="AZ748" s="161">
        <v>1.3779999999999999</v>
      </c>
      <c r="BA748" s="161">
        <v>3.2000000000000001E-2</v>
      </c>
      <c r="BB748" s="161">
        <v>16.356000000000002</v>
      </c>
      <c r="BC748" s="161">
        <v>0.42299999999999999</v>
      </c>
      <c r="BD748" s="161">
        <v>13.833</v>
      </c>
      <c r="BE748" s="161">
        <v>0.47099999999999997</v>
      </c>
      <c r="BF748" s="161" t="s">
        <v>121</v>
      </c>
      <c r="BG748" s="161">
        <v>8.9999999999999993E-3</v>
      </c>
      <c r="BH748" s="161">
        <v>3.4420000000000002</v>
      </c>
      <c r="BI748" s="161">
        <v>0.47899999999999998</v>
      </c>
      <c r="BJ748" s="161">
        <v>6.0000000000000001E-3</v>
      </c>
      <c r="BK748" s="161">
        <v>3.0000000000000001E-3</v>
      </c>
      <c r="BL748" s="161">
        <v>1.2E-2</v>
      </c>
      <c r="BM748" s="161">
        <v>2E-3</v>
      </c>
      <c r="BN748" s="161">
        <v>0.30599999999999999</v>
      </c>
      <c r="BO748" s="161">
        <v>2.3E-2</v>
      </c>
      <c r="BP748" s="161">
        <v>52.573999999999998</v>
      </c>
      <c r="BQ748" s="161">
        <v>0.48</v>
      </c>
      <c r="BR748" s="161">
        <v>0.26800000000000002</v>
      </c>
      <c r="BS748" s="161">
        <v>7.0000000000000001E-3</v>
      </c>
      <c r="BT748" s="161">
        <v>2.1549999999999998</v>
      </c>
      <c r="BU748" s="161">
        <v>0.115</v>
      </c>
      <c r="BV748" s="161" t="s">
        <v>121</v>
      </c>
      <c r="BW748" s="161">
        <v>7.0999999999999994E-2</v>
      </c>
      <c r="BX748" s="161" t="s">
        <v>121</v>
      </c>
      <c r="BY748" s="161">
        <v>2.4E-2</v>
      </c>
      <c r="BZ748" s="161">
        <v>0.23300000000000001</v>
      </c>
      <c r="CA748" s="161">
        <v>4.2000000000000003E-2</v>
      </c>
      <c r="CB748" s="161" t="s">
        <v>121</v>
      </c>
      <c r="CC748" s="161">
        <v>7.4089999999999998</v>
      </c>
      <c r="CD748" s="161">
        <v>0.13600000000000001</v>
      </c>
      <c r="CE748" s="161">
        <v>1.4999999999999999E-2</v>
      </c>
      <c r="CF748" s="161" t="s">
        <v>121</v>
      </c>
      <c r="CG748" s="161">
        <v>2E-3</v>
      </c>
      <c r="CH748" s="161" t="s">
        <v>121</v>
      </c>
      <c r="CI748" s="161">
        <v>2E-3</v>
      </c>
      <c r="CJ748" s="161" t="s">
        <v>121</v>
      </c>
      <c r="CK748" s="161">
        <v>0.93200000000000005</v>
      </c>
      <c r="CL748" s="161" t="s">
        <v>121</v>
      </c>
      <c r="CM748" s="161">
        <v>2E-3</v>
      </c>
      <c r="CN748" s="161" t="s">
        <v>121</v>
      </c>
      <c r="CO748" s="161">
        <v>2E-3</v>
      </c>
      <c r="CP748" s="161">
        <v>1.06</v>
      </c>
      <c r="CQ748" s="161">
        <v>4.7E-2</v>
      </c>
      <c r="CR748" s="161" t="s">
        <v>121</v>
      </c>
      <c r="CS748" s="161">
        <v>4.0000000000000001E-3</v>
      </c>
      <c r="CT748" s="161" t="s">
        <v>121</v>
      </c>
      <c r="CU748" s="161">
        <v>24.684999999999999</v>
      </c>
      <c r="CV748" s="161">
        <v>1.7999999999999999E-2</v>
      </c>
      <c r="CW748" s="161">
        <v>1E-3</v>
      </c>
      <c r="CX748" s="161">
        <v>0.34200000000000003</v>
      </c>
      <c r="CY748" s="161">
        <v>3.4000000000000002E-2</v>
      </c>
      <c r="CZ748" s="161" t="s">
        <v>121</v>
      </c>
      <c r="DA748" s="161">
        <v>2E-3</v>
      </c>
      <c r="DB748" s="161" t="s">
        <v>121</v>
      </c>
      <c r="DC748" s="161">
        <v>2.8000000000000001E-2</v>
      </c>
      <c r="DD748" s="161" t="s">
        <v>121</v>
      </c>
      <c r="DE748" s="161">
        <v>3.2000000000000001E-2</v>
      </c>
      <c r="DF748" s="161">
        <v>3.93</v>
      </c>
      <c r="DG748" s="161">
        <v>0.10199999999999999</v>
      </c>
      <c r="DH748" s="161">
        <v>0.19800000000000001</v>
      </c>
      <c r="DI748" s="161">
        <v>4.0000000000000001E-3</v>
      </c>
      <c r="DJ748" s="161" t="s">
        <v>121</v>
      </c>
      <c r="DK748" s="161">
        <v>2E-3</v>
      </c>
      <c r="DL748" s="61" t="str">
        <f t="shared" si="14"/>
        <v>Anlieferung 12-23</v>
      </c>
    </row>
    <row r="749" spans="1:132">
      <c r="A749" s="11">
        <v>44622</v>
      </c>
      <c r="B749" s="64" t="s">
        <v>298</v>
      </c>
      <c r="C749" s="25" t="s">
        <v>128</v>
      </c>
      <c r="H749" s="3" t="e">
        <f>((F749)/(E749/100))</f>
        <v>#DIV/0!</v>
      </c>
      <c r="I749" s="4" t="e">
        <f>E749/F749</f>
        <v>#DIV/0!</v>
      </c>
      <c r="J749" s="4" t="e">
        <f>100/G749</f>
        <v>#DIV/0!</v>
      </c>
      <c r="N749" s="37" t="e">
        <f>M749/(K749/100)</f>
        <v>#DIV/0!</v>
      </c>
      <c r="O749" s="37" t="e">
        <f>N749/J749</f>
        <v>#DIV/0!</v>
      </c>
      <c r="P749" s="5" t="e">
        <f>M749/(L749/100)</f>
        <v>#DIV/0!</v>
      </c>
      <c r="Q749" s="5" t="e">
        <f>P749*I749</f>
        <v>#DIV/0!</v>
      </c>
      <c r="U749" s="15" t="e">
        <f>100-(T749-R749)/S749*100</f>
        <v>#DIV/0!</v>
      </c>
      <c r="AB749" s="14" t="e">
        <f>((AE749-AC749)*(1000/AD749))*1000</f>
        <v>#DIV/0!</v>
      </c>
      <c r="AF749" s="7" t="e">
        <f>#REF!*0.8</f>
        <v>#REF!</v>
      </c>
      <c r="AH749" s="8" t="e">
        <f>((AG749)*(H749/100))</f>
        <v>#DIV/0!</v>
      </c>
      <c r="AI749" s="7" t="e">
        <f>AG749/AH749</f>
        <v>#DIV/0!</v>
      </c>
      <c r="AO749" s="160" t="s">
        <v>298</v>
      </c>
      <c r="DL749" s="61" t="str">
        <f t="shared" si="14"/>
        <v>Anlieferung 12-24-32 Entsorgung</v>
      </c>
    </row>
    <row r="750" spans="1:132">
      <c r="A750" s="11">
        <v>44622</v>
      </c>
      <c r="B750" s="64" t="s">
        <v>299</v>
      </c>
      <c r="C750" s="25" t="s">
        <v>128</v>
      </c>
      <c r="H750" s="3" t="e">
        <f>((F750)/(E750/100))</f>
        <v>#DIV/0!</v>
      </c>
      <c r="I750" s="4" t="e">
        <f>E750/F750</f>
        <v>#DIV/0!</v>
      </c>
      <c r="J750" s="4" t="e">
        <f>100/G750</f>
        <v>#DIV/0!</v>
      </c>
      <c r="N750" s="37" t="e">
        <f>M750/(K750/100)</f>
        <v>#DIV/0!</v>
      </c>
      <c r="O750" s="37" t="e">
        <f>N750/J750</f>
        <v>#DIV/0!</v>
      </c>
      <c r="P750" s="5" t="e">
        <f>M750/(L750/100)</f>
        <v>#DIV/0!</v>
      </c>
      <c r="Q750" s="5" t="e">
        <f>P750*I750</f>
        <v>#DIV/0!</v>
      </c>
      <c r="U750" s="15" t="e">
        <f>100-(T750-R750)/S750*100</f>
        <v>#DIV/0!</v>
      </c>
      <c r="AB750" s="14" t="e">
        <f>((AE750-AC750)*(1000/AD750))*1000</f>
        <v>#DIV/0!</v>
      </c>
      <c r="AF750" s="7" t="e">
        <f>#REF!*0.8</f>
        <v>#REF!</v>
      </c>
      <c r="AH750" s="8" t="e">
        <f>((AG750)*(H750/100))</f>
        <v>#DIV/0!</v>
      </c>
      <c r="AI750" s="7" t="e">
        <f>AG750/AH750</f>
        <v>#DIV/0!</v>
      </c>
      <c r="AO750" s="160" t="s">
        <v>299</v>
      </c>
      <c r="AP750" s="168">
        <v>0.32400000000000001</v>
      </c>
      <c r="AQ750" s="168">
        <v>5.0000000000000001E-3</v>
      </c>
      <c r="AR750" s="168" t="s">
        <v>121</v>
      </c>
      <c r="AS750" s="168">
        <v>4.0000000000000001E-3</v>
      </c>
      <c r="AT750" s="168">
        <v>7.1999999999999995E-2</v>
      </c>
      <c r="AU750" s="168">
        <v>4.0000000000000001E-3</v>
      </c>
      <c r="AV750" s="168">
        <v>7.5999999999999998E-2</v>
      </c>
      <c r="AW750" s="168">
        <v>3.0000000000000001E-3</v>
      </c>
      <c r="AX750" s="168">
        <v>2.1000000000000001E-2</v>
      </c>
      <c r="AY750" s="168">
        <v>2E-3</v>
      </c>
      <c r="AZ750" s="168">
        <v>1.4E-2</v>
      </c>
      <c r="BA750" s="168">
        <v>2E-3</v>
      </c>
      <c r="BB750" s="168">
        <v>0.14199999999999999</v>
      </c>
      <c r="BC750" s="168">
        <v>4.0000000000000001E-3</v>
      </c>
      <c r="BD750" s="168">
        <v>0.495</v>
      </c>
      <c r="BE750" s="168">
        <v>1.0999999999999999E-2</v>
      </c>
      <c r="BF750" s="168" t="s">
        <v>121</v>
      </c>
      <c r="BG750" s="168">
        <v>3.0000000000000001E-3</v>
      </c>
      <c r="BH750" s="168" t="s">
        <v>121</v>
      </c>
      <c r="BI750" s="168">
        <v>3.8849999999999998</v>
      </c>
      <c r="BJ750" s="168">
        <v>1.9E-2</v>
      </c>
      <c r="BK750" s="168">
        <v>3.0000000000000001E-3</v>
      </c>
      <c r="BL750" s="168" t="s">
        <v>121</v>
      </c>
      <c r="BM750" s="168">
        <v>2E-3</v>
      </c>
      <c r="BN750" s="168" t="s">
        <v>121</v>
      </c>
      <c r="BO750" s="168">
        <v>1.7999999999999999E-2</v>
      </c>
      <c r="BP750" s="168">
        <v>65.334999999999994</v>
      </c>
      <c r="BQ750" s="168">
        <v>0.16</v>
      </c>
      <c r="BR750" s="168" t="s">
        <v>121</v>
      </c>
      <c r="BS750" s="168">
        <v>2E-3</v>
      </c>
      <c r="BT750" s="168">
        <v>1.3380000000000001</v>
      </c>
      <c r="BU750" s="168">
        <v>5.3999999999999999E-2</v>
      </c>
      <c r="BV750" s="168">
        <v>21.937000000000001</v>
      </c>
      <c r="BW750" s="168">
        <v>0.34</v>
      </c>
      <c r="BX750" s="168" t="s">
        <v>121</v>
      </c>
      <c r="BY750" s="168">
        <v>5.0000000000000001E-3</v>
      </c>
      <c r="BZ750" s="168">
        <v>3.165</v>
      </c>
      <c r="CA750" s="168">
        <v>5.6000000000000001E-2</v>
      </c>
      <c r="CB750" s="168" t="s">
        <v>121</v>
      </c>
      <c r="CC750" s="168">
        <v>29.850999999999999</v>
      </c>
      <c r="CD750" s="168" t="s">
        <v>121</v>
      </c>
      <c r="CE750" s="168">
        <v>7.0000000000000001E-3</v>
      </c>
      <c r="CF750" s="168" t="s">
        <v>121</v>
      </c>
      <c r="CG750" s="168">
        <v>2E-3</v>
      </c>
      <c r="CH750" s="168" t="s">
        <v>121</v>
      </c>
      <c r="CI750" s="168">
        <v>2E-3</v>
      </c>
      <c r="CJ750" s="168" t="s">
        <v>121</v>
      </c>
      <c r="CK750" s="168">
        <v>0.22900000000000001</v>
      </c>
      <c r="CL750" s="168" t="s">
        <v>121</v>
      </c>
      <c r="CM750" s="168">
        <v>2E-3</v>
      </c>
      <c r="CN750" s="168">
        <v>1.0999999999999999E-2</v>
      </c>
      <c r="CO750" s="168">
        <v>1E-3</v>
      </c>
      <c r="CP750" s="168">
        <v>3.0609999999999999</v>
      </c>
      <c r="CQ750" s="168">
        <v>9.6000000000000002E-2</v>
      </c>
      <c r="CR750" s="168" t="s">
        <v>121</v>
      </c>
      <c r="CS750" s="168">
        <v>2E-3</v>
      </c>
      <c r="CT750" s="168">
        <v>1.8680000000000001</v>
      </c>
      <c r="CU750" s="168">
        <v>0.39800000000000002</v>
      </c>
      <c r="CV750" s="168">
        <v>6.0000000000000001E-3</v>
      </c>
      <c r="CW750" s="168">
        <v>1E-3</v>
      </c>
      <c r="CX750" s="168">
        <v>8.2000000000000003E-2</v>
      </c>
      <c r="CY750" s="168">
        <v>7.0000000000000001E-3</v>
      </c>
      <c r="CZ750" s="168" t="s">
        <v>121</v>
      </c>
      <c r="DA750" s="168">
        <v>3.0000000000000001E-3</v>
      </c>
      <c r="DB750" s="168" t="s">
        <v>121</v>
      </c>
      <c r="DC750" s="168">
        <v>4.0000000000000001E-3</v>
      </c>
      <c r="DD750" s="168">
        <v>6.6000000000000003E-2</v>
      </c>
      <c r="DE750" s="168">
        <v>1.0999999999999999E-2</v>
      </c>
      <c r="DF750" s="168">
        <v>1.6220000000000001</v>
      </c>
      <c r="DG750" s="168">
        <v>1.7000000000000001E-2</v>
      </c>
      <c r="DH750" s="168">
        <v>4.0000000000000001E-3</v>
      </c>
      <c r="DI750" s="168">
        <v>1E-3</v>
      </c>
      <c r="DJ750" s="168">
        <v>0.17799999999999999</v>
      </c>
      <c r="DK750" s="168">
        <v>2E-3</v>
      </c>
      <c r="DL750" s="61" t="str">
        <f t="shared" si="14"/>
        <v>NL 689393 02.03.2022</v>
      </c>
    </row>
    <row r="751" spans="1:132">
      <c r="A751" s="11">
        <v>44622</v>
      </c>
      <c r="B751" s="64" t="s">
        <v>1456</v>
      </c>
      <c r="C751" s="25" t="s">
        <v>128</v>
      </c>
      <c r="H751" s="3" t="e">
        <f>((F751)/(E751/100))</f>
        <v>#DIV/0!</v>
      </c>
      <c r="I751" s="4" t="e">
        <f>E751/F751</f>
        <v>#DIV/0!</v>
      </c>
      <c r="J751" s="4" t="e">
        <f>100/G751</f>
        <v>#DIV/0!</v>
      </c>
      <c r="N751" s="37" t="e">
        <f>M751/(K751/100)</f>
        <v>#DIV/0!</v>
      </c>
      <c r="O751" s="37" t="e">
        <f>N751/J751</f>
        <v>#DIV/0!</v>
      </c>
      <c r="P751" s="5" t="e">
        <f>M751/(L751/100)</f>
        <v>#DIV/0!</v>
      </c>
      <c r="Q751" s="5" t="e">
        <f>P751*I751</f>
        <v>#DIV/0!</v>
      </c>
      <c r="U751" s="15" t="e">
        <f>100-(T751-R751)/S751*100</f>
        <v>#DIV/0!</v>
      </c>
      <c r="AB751" s="14" t="e">
        <f>((AE751-AC751)*(1000/AD751))*1000</f>
        <v>#DIV/0!</v>
      </c>
      <c r="AF751" s="7" t="e">
        <f>#REF!*0.8</f>
        <v>#REF!</v>
      </c>
      <c r="AH751" s="8" t="e">
        <f>((AG751)*(H751/100))</f>
        <v>#DIV/0!</v>
      </c>
      <c r="AI751" s="7" t="e">
        <f>AG751/AH751</f>
        <v>#DIV/0!</v>
      </c>
      <c r="AO751" s="160" t="s">
        <v>1456</v>
      </c>
      <c r="DL751" s="61">
        <f t="shared" si="14"/>
        <v>0</v>
      </c>
    </row>
    <row r="752" spans="1:132">
      <c r="A752" s="11">
        <v>44622</v>
      </c>
      <c r="B752" s="64" t="s">
        <v>1457</v>
      </c>
      <c r="C752" s="25" t="s">
        <v>128</v>
      </c>
      <c r="H752" s="3" t="e">
        <f>((F752)/(E752/100))</f>
        <v>#DIV/0!</v>
      </c>
      <c r="I752" s="4" t="e">
        <f>E752/F752</f>
        <v>#DIV/0!</v>
      </c>
      <c r="J752" s="4" t="e">
        <f>100/G752</f>
        <v>#DIV/0!</v>
      </c>
      <c r="N752" s="37" t="e">
        <f>M752/(K752/100)</f>
        <v>#DIV/0!</v>
      </c>
      <c r="O752" s="37" t="e">
        <f>N752/J752</f>
        <v>#DIV/0!</v>
      </c>
      <c r="P752" s="5" t="e">
        <f>M752/(L752/100)</f>
        <v>#DIV/0!</v>
      </c>
      <c r="Q752" s="5" t="e">
        <f>P752*I752</f>
        <v>#DIV/0!</v>
      </c>
      <c r="U752" s="15" t="e">
        <f>100-(T752-R752)/S752*100</f>
        <v>#DIV/0!</v>
      </c>
      <c r="AB752" s="14" t="e">
        <f>((AE752-AC752)*(1000/AD752))*1000</f>
        <v>#DIV/0!</v>
      </c>
      <c r="AF752" s="7" t="e">
        <f>#REF!*0.8</f>
        <v>#REF!</v>
      </c>
      <c r="AH752" s="8" t="e">
        <f>((AG752)*(H752/100))</f>
        <v>#DIV/0!</v>
      </c>
      <c r="AI752" s="7" t="e">
        <f>AG752/AH752</f>
        <v>#DIV/0!</v>
      </c>
      <c r="AO752" s="160" t="s">
        <v>1457</v>
      </c>
      <c r="AP752" s="165">
        <v>0.17299999999999999</v>
      </c>
      <c r="AQ752" s="165">
        <v>2E-3</v>
      </c>
      <c r="AR752" s="165">
        <v>5.2999999999999999E-2</v>
      </c>
      <c r="AS752" s="165">
        <v>3.0000000000000001E-3</v>
      </c>
      <c r="AT752" s="165">
        <v>7.0000000000000001E-3</v>
      </c>
      <c r="AU752" s="165">
        <v>2E-3</v>
      </c>
      <c r="AV752" s="165">
        <v>3.9E-2</v>
      </c>
      <c r="AW752" s="165">
        <v>2E-3</v>
      </c>
      <c r="AX752" s="165">
        <v>8.9999999999999993E-3</v>
      </c>
      <c r="AY752" s="165">
        <v>1E-3</v>
      </c>
      <c r="AZ752" s="165">
        <v>6.9000000000000006E-2</v>
      </c>
      <c r="BA752" s="165">
        <v>3.0000000000000001E-3</v>
      </c>
      <c r="BB752" s="165">
        <v>0.221</v>
      </c>
      <c r="BC752" s="165">
        <v>4.0000000000000001E-3</v>
      </c>
      <c r="BD752" s="165">
        <v>4.0090000000000003</v>
      </c>
      <c r="BE752" s="165">
        <v>2.8000000000000001E-2</v>
      </c>
      <c r="BF752" s="165" t="s">
        <v>121</v>
      </c>
      <c r="BG752" s="165">
        <v>4.0000000000000001E-3</v>
      </c>
      <c r="BH752" s="165">
        <v>1.7969999999999999</v>
      </c>
      <c r="BI752" s="165">
        <v>0.59499999999999997</v>
      </c>
      <c r="BJ752" s="165" t="s">
        <v>121</v>
      </c>
      <c r="BK752" s="165">
        <v>4.0000000000000001E-3</v>
      </c>
      <c r="BL752" s="165" t="s">
        <v>121</v>
      </c>
      <c r="BM752" s="165">
        <v>2E-3</v>
      </c>
      <c r="BN752" s="165">
        <v>0.123</v>
      </c>
      <c r="BO752" s="165">
        <v>7.0000000000000001E-3</v>
      </c>
      <c r="BP752" s="165">
        <v>70.704999999999998</v>
      </c>
      <c r="BQ752" s="165">
        <v>0.115</v>
      </c>
      <c r="BR752" s="165" t="s">
        <v>121</v>
      </c>
      <c r="BS752" s="165">
        <v>2E-3</v>
      </c>
      <c r="BT752" s="165">
        <v>11.488</v>
      </c>
      <c r="BU752" s="165">
        <v>0.11799999999999999</v>
      </c>
      <c r="BV752" s="165">
        <v>1.2769999999999999</v>
      </c>
      <c r="BW752" s="165">
        <v>2.3E-2</v>
      </c>
      <c r="BX752" s="165" t="s">
        <v>121</v>
      </c>
      <c r="BY752" s="165">
        <v>8.9999999999999993E-3</v>
      </c>
      <c r="BZ752" s="165">
        <v>0.60799999999999998</v>
      </c>
      <c r="CA752" s="165">
        <v>2.5999999999999999E-2</v>
      </c>
      <c r="CB752" s="165" t="s">
        <v>121</v>
      </c>
      <c r="CC752" s="165">
        <v>6.1520000000000001</v>
      </c>
      <c r="CD752" s="165">
        <v>0.17100000000000001</v>
      </c>
      <c r="CE752" s="165">
        <v>7.0000000000000001E-3</v>
      </c>
      <c r="CF752" s="165">
        <v>4.0000000000000001E-3</v>
      </c>
      <c r="CG752" s="165">
        <v>1E-3</v>
      </c>
      <c r="CH752" s="165" t="s">
        <v>121</v>
      </c>
      <c r="CI752" s="165">
        <v>2E-3</v>
      </c>
      <c r="CJ752" s="165">
        <v>0.311</v>
      </c>
      <c r="CK752" s="165">
        <v>5.8000000000000003E-2</v>
      </c>
      <c r="CL752" s="165" t="s">
        <v>121</v>
      </c>
      <c r="CM752" s="165">
        <v>2E-3</v>
      </c>
      <c r="CN752" s="165">
        <v>3.0000000000000001E-3</v>
      </c>
      <c r="CO752" s="165">
        <v>1E-3</v>
      </c>
      <c r="CP752" s="165">
        <v>1.518</v>
      </c>
      <c r="CQ752" s="165">
        <v>3.4000000000000002E-2</v>
      </c>
      <c r="CR752" s="165" t="s">
        <v>121</v>
      </c>
      <c r="CS752" s="165">
        <v>2E-3</v>
      </c>
      <c r="CT752" s="165">
        <v>5.7910000000000004</v>
      </c>
      <c r="CU752" s="165">
        <v>0.246</v>
      </c>
      <c r="CV752" s="165">
        <v>2.3E-2</v>
      </c>
      <c r="CW752" s="165">
        <v>1E-3</v>
      </c>
      <c r="CX752" s="165">
        <v>0.64100000000000001</v>
      </c>
      <c r="CY752" s="165">
        <v>1.6E-2</v>
      </c>
      <c r="CZ752" s="165" t="s">
        <v>121</v>
      </c>
      <c r="DA752" s="165">
        <v>2E-3</v>
      </c>
      <c r="DB752" s="165">
        <v>1.4999999999999999E-2</v>
      </c>
      <c r="DC752" s="165">
        <v>5.0000000000000001E-3</v>
      </c>
      <c r="DD752" s="165" t="s">
        <v>121</v>
      </c>
      <c r="DE752" s="165">
        <v>0.01</v>
      </c>
      <c r="DF752" s="165">
        <v>0.91100000000000003</v>
      </c>
      <c r="DG752" s="165">
        <v>8.0000000000000002E-3</v>
      </c>
      <c r="DH752" s="165">
        <v>1.9E-2</v>
      </c>
      <c r="DI752" s="165">
        <v>1E-3</v>
      </c>
      <c r="DJ752" s="165">
        <v>7.0000000000000001E-3</v>
      </c>
      <c r="DK752" s="165">
        <v>1E-3</v>
      </c>
      <c r="DL752" s="61" t="str">
        <f t="shared" si="14"/>
        <v>DK III 2562 02.03.2022</v>
      </c>
      <c r="DM752" s="171">
        <v>8.0960777348384694E-2</v>
      </c>
      <c r="DN752" s="171">
        <v>-5.1698618037281504E-3</v>
      </c>
      <c r="DO752" s="171">
        <v>1.3836949630877801E-2</v>
      </c>
      <c r="DP752" s="171">
        <v>1.0552496649509899</v>
      </c>
      <c r="DQ752" s="171">
        <v>1.4952341139974399E-2</v>
      </c>
      <c r="DR752" s="171">
        <v>3.47320079039974E-2</v>
      </c>
      <c r="DS752" s="171">
        <v>0.52872288908705001</v>
      </c>
      <c r="DT752" s="171">
        <v>-1.1858405878127001E-2</v>
      </c>
      <c r="DU752" s="171">
        <v>1.25278197779922E-3</v>
      </c>
      <c r="DV752" s="171">
        <v>0.72869146411563701</v>
      </c>
      <c r="DW752" s="171">
        <v>0.277449744870506</v>
      </c>
      <c r="DX752" s="171">
        <v>2.5681648803574202E-2</v>
      </c>
      <c r="DY752" s="171">
        <v>946.454089474277</v>
      </c>
      <c r="DZ752" s="171">
        <v>0.41844337475023202</v>
      </c>
      <c r="EA752" s="171">
        <v>-0.14990684562401899</v>
      </c>
      <c r="EB752" s="171">
        <v>97.935876690304397</v>
      </c>
    </row>
    <row r="753" spans="1:132">
      <c r="A753" s="11">
        <v>44622</v>
      </c>
      <c r="B753" s="64" t="s">
        <v>1458</v>
      </c>
      <c r="C753" s="25" t="s">
        <v>128</v>
      </c>
      <c r="H753" s="3" t="e">
        <f>((F753)/(E753/100))</f>
        <v>#DIV/0!</v>
      </c>
      <c r="I753" s="4" t="e">
        <f>E753/F753</f>
        <v>#DIV/0!</v>
      </c>
      <c r="J753" s="4" t="e">
        <f>100/G753</f>
        <v>#DIV/0!</v>
      </c>
      <c r="N753" s="37" t="e">
        <f>M753/(K753/100)</f>
        <v>#DIV/0!</v>
      </c>
      <c r="O753" s="37" t="e">
        <f>N753/J753</f>
        <v>#DIV/0!</v>
      </c>
      <c r="P753" s="5" t="e">
        <f>M753/(L753/100)</f>
        <v>#DIV/0!</v>
      </c>
      <c r="Q753" s="5" t="e">
        <f>P753*I753</f>
        <v>#DIV/0!</v>
      </c>
      <c r="U753" s="15" t="e">
        <f>100-(T753-R753)/S753*100</f>
        <v>#DIV/0!</v>
      </c>
      <c r="AB753" s="14" t="e">
        <f>((AE753-AC753)*(1000/AD753))*1000</f>
        <v>#DIV/0!</v>
      </c>
      <c r="AF753" s="7" t="e">
        <f>#REF!*0.8</f>
        <v>#REF!</v>
      </c>
      <c r="AH753" s="8" t="e">
        <f>((AG753)*(H753/100))</f>
        <v>#DIV/0!</v>
      </c>
      <c r="AI753" s="7" t="e">
        <f>AG753/AH753</f>
        <v>#DIV/0!</v>
      </c>
      <c r="AO753" s="160" t="s">
        <v>1458</v>
      </c>
      <c r="AP753" s="164">
        <v>0.23</v>
      </c>
      <c r="AQ753" s="164">
        <v>4.0000000000000001E-3</v>
      </c>
      <c r="AR753" s="164">
        <v>3.9E-2</v>
      </c>
      <c r="AS753" s="164">
        <v>4.0000000000000001E-3</v>
      </c>
      <c r="AT753" s="164">
        <v>8.9999999999999993E-3</v>
      </c>
      <c r="AU753" s="164">
        <v>2E-3</v>
      </c>
      <c r="AV753" s="164">
        <v>2.5999999999999999E-2</v>
      </c>
      <c r="AW753" s="164">
        <v>2E-3</v>
      </c>
      <c r="AX753" s="164">
        <v>2E-3</v>
      </c>
      <c r="AY753" s="164">
        <v>1E-3</v>
      </c>
      <c r="AZ753" s="164">
        <v>7.4999999999999997E-2</v>
      </c>
      <c r="BA753" s="164">
        <v>4.0000000000000001E-3</v>
      </c>
      <c r="BB753" s="164">
        <v>0.218</v>
      </c>
      <c r="BC753" s="164">
        <v>5.0000000000000001E-3</v>
      </c>
      <c r="BD753" s="164">
        <v>6.9809999999999999</v>
      </c>
      <c r="BE753" s="164">
        <v>5.7000000000000002E-2</v>
      </c>
      <c r="BF753" s="164" t="s">
        <v>121</v>
      </c>
      <c r="BG753" s="164">
        <v>5.0000000000000001E-3</v>
      </c>
      <c r="BH753" s="164">
        <v>3.629</v>
      </c>
      <c r="BI753" s="164">
        <v>1.115</v>
      </c>
      <c r="BJ753" s="164" t="s">
        <v>121</v>
      </c>
      <c r="BK753" s="164">
        <v>4.0000000000000001E-3</v>
      </c>
      <c r="BL753" s="164" t="s">
        <v>121</v>
      </c>
      <c r="BM753" s="164">
        <v>2E-3</v>
      </c>
      <c r="BN753" s="164">
        <v>2.887</v>
      </c>
      <c r="BO753" s="164">
        <v>4.5999999999999999E-2</v>
      </c>
      <c r="BP753" s="164">
        <v>49.003</v>
      </c>
      <c r="BQ753" s="164">
        <v>0.26500000000000001</v>
      </c>
      <c r="BR753" s="164" t="s">
        <v>121</v>
      </c>
      <c r="BS753" s="164">
        <v>2E-3</v>
      </c>
      <c r="BT753" s="164">
        <v>14.044</v>
      </c>
      <c r="BU753" s="164">
        <v>0.156</v>
      </c>
      <c r="BV753" s="164">
        <v>1.0229999999999999</v>
      </c>
      <c r="BW753" s="164">
        <v>2.3E-2</v>
      </c>
      <c r="BX753" s="164" t="s">
        <v>121</v>
      </c>
      <c r="BY753" s="164">
        <v>1.4E-2</v>
      </c>
      <c r="BZ753" s="164">
        <v>0.47199999999999998</v>
      </c>
      <c r="CA753" s="164">
        <v>0.03</v>
      </c>
      <c r="CB753" s="164" t="s">
        <v>121</v>
      </c>
      <c r="CC753" s="164">
        <v>10.162000000000001</v>
      </c>
      <c r="CD753" s="164">
        <v>0.38500000000000001</v>
      </c>
      <c r="CE753" s="164">
        <v>1.2E-2</v>
      </c>
      <c r="CF753" s="164">
        <v>3.0000000000000001E-3</v>
      </c>
      <c r="CG753" s="164">
        <v>1E-3</v>
      </c>
      <c r="CH753" s="164">
        <v>3.0000000000000001E-3</v>
      </c>
      <c r="CI753" s="164">
        <v>1E-3</v>
      </c>
      <c r="CJ753" s="164">
        <v>0.74399999999999999</v>
      </c>
      <c r="CK753" s="164">
        <v>0.08</v>
      </c>
      <c r="CL753" s="164" t="s">
        <v>121</v>
      </c>
      <c r="CM753" s="164">
        <v>2E-3</v>
      </c>
      <c r="CN753" s="164">
        <v>2E-3</v>
      </c>
      <c r="CO753" s="164">
        <v>1E-3</v>
      </c>
      <c r="CP753" s="164">
        <v>2.548</v>
      </c>
      <c r="CQ753" s="164">
        <v>4.7E-2</v>
      </c>
      <c r="CR753" s="164" t="s">
        <v>121</v>
      </c>
      <c r="CS753" s="164">
        <v>2E-3</v>
      </c>
      <c r="CT753" s="164">
        <v>6.21</v>
      </c>
      <c r="CU753" s="164">
        <v>0.28100000000000003</v>
      </c>
      <c r="CV753" s="164">
        <v>5.0999999999999997E-2</v>
      </c>
      <c r="CW753" s="164">
        <v>1E-3</v>
      </c>
      <c r="CX753" s="164">
        <v>1.579</v>
      </c>
      <c r="CY753" s="164">
        <v>3.3000000000000002E-2</v>
      </c>
      <c r="CZ753" s="164" t="s">
        <v>121</v>
      </c>
      <c r="DA753" s="164">
        <v>2E-3</v>
      </c>
      <c r="DB753" s="164" t="s">
        <v>121</v>
      </c>
      <c r="DC753" s="164">
        <v>1.7000000000000001E-2</v>
      </c>
      <c r="DD753" s="164" t="s">
        <v>121</v>
      </c>
      <c r="DE753" s="164">
        <v>1.7999999999999999E-2</v>
      </c>
      <c r="DF753" s="164">
        <v>1.9219999999999999</v>
      </c>
      <c r="DG753" s="164">
        <v>0.02</v>
      </c>
      <c r="DH753" s="164">
        <v>4.1000000000000002E-2</v>
      </c>
      <c r="DI753" s="164">
        <v>1E-3</v>
      </c>
      <c r="DJ753" s="164">
        <v>6.0000000000000001E-3</v>
      </c>
      <c r="DK753" s="164">
        <v>1E-3</v>
      </c>
      <c r="DL753" s="61" t="str">
        <f t="shared" si="14"/>
        <v>DK III W1 02.03.2022</v>
      </c>
      <c r="DM753" s="171">
        <v>-9.0029254427115603E-3</v>
      </c>
      <c r="DN753" s="171">
        <v>-2.7777339507062998E-3</v>
      </c>
      <c r="DO753" s="171">
        <v>1.1629818948544901E-2</v>
      </c>
      <c r="DP753" s="171">
        <v>0.26806245697572101</v>
      </c>
      <c r="DQ753" s="171">
        <v>3.2354268256920803E-2</v>
      </c>
      <c r="DR753" s="171">
        <v>2.5997301253677899E-2</v>
      </c>
      <c r="DS753" s="171">
        <v>-1.3530941896603799E-2</v>
      </c>
      <c r="DT753" s="171">
        <v>2.8219780235986601E-3</v>
      </c>
      <c r="DU753" s="171">
        <v>8.2181677205392302E-4</v>
      </c>
      <c r="DV753" s="171">
        <v>1.5420701009969401E-2</v>
      </c>
      <c r="DW753" s="171">
        <v>0.13913962911716801</v>
      </c>
      <c r="DX753" s="171">
        <v>-0.15307636844806</v>
      </c>
      <c r="DY753" s="171">
        <v>520.84630730190497</v>
      </c>
      <c r="DZ753" s="171">
        <v>8.6994585493623003E-2</v>
      </c>
      <c r="EA753" s="171">
        <v>0.26814497665140602</v>
      </c>
      <c r="EB753" s="171">
        <v>99.131889542523297</v>
      </c>
    </row>
    <row r="754" spans="1:132">
      <c r="A754" s="11">
        <v>44622</v>
      </c>
      <c r="B754" s="64"/>
      <c r="C754" s="25" t="s">
        <v>727</v>
      </c>
      <c r="H754" s="3" t="e">
        <f>((F754)/(E754/100))</f>
        <v>#DIV/0!</v>
      </c>
      <c r="I754" s="4" t="e">
        <f>E754/F754</f>
        <v>#DIV/0!</v>
      </c>
      <c r="J754" s="4" t="e">
        <f>100/G754</f>
        <v>#DIV/0!</v>
      </c>
      <c r="N754" s="37" t="e">
        <f>M754/(K754/100)</f>
        <v>#DIV/0!</v>
      </c>
      <c r="O754" s="37" t="e">
        <f>N754/J754</f>
        <v>#DIV/0!</v>
      </c>
      <c r="P754" s="5" t="e">
        <f>M754/(L754/100)</f>
        <v>#DIV/0!</v>
      </c>
      <c r="Q754" s="5" t="e">
        <f>P754*I754</f>
        <v>#DIV/0!</v>
      </c>
      <c r="U754" s="15" t="e">
        <f>100-(T754-R754)/S754*100</f>
        <v>#DIV/0!</v>
      </c>
      <c r="AB754" s="14" t="e">
        <f>((AE754-AC754)*(1000/AD754))*1000</f>
        <v>#DIV/0!</v>
      </c>
      <c r="AF754" s="7" t="e">
        <f>#REF!*0.8</f>
        <v>#REF!</v>
      </c>
      <c r="AH754" s="8" t="e">
        <f>((AG754)*(H754/100))</f>
        <v>#DIV/0!</v>
      </c>
      <c r="AI754" s="7" t="e">
        <f>AG754/AH754</f>
        <v>#DIV/0!</v>
      </c>
      <c r="AO754" s="20" t="s">
        <v>1459</v>
      </c>
      <c r="AP754" s="162">
        <v>0.33900000000000002</v>
      </c>
      <c r="AQ754" s="162">
        <v>5.0000000000000001E-3</v>
      </c>
      <c r="AR754" s="162">
        <v>0.01</v>
      </c>
      <c r="AS754" s="162">
        <v>3.0000000000000001E-3</v>
      </c>
      <c r="AT754" s="162">
        <v>0.182</v>
      </c>
      <c r="AU754" s="162">
        <v>5.0000000000000001E-3</v>
      </c>
      <c r="AV754" s="162">
        <v>9.6000000000000002E-2</v>
      </c>
      <c r="AW754" s="162">
        <v>3.0000000000000001E-3</v>
      </c>
      <c r="AX754" s="162">
        <v>1.9E-2</v>
      </c>
      <c r="AY754" s="162">
        <v>1E-3</v>
      </c>
      <c r="AZ754" s="162">
        <v>4.9000000000000002E-2</v>
      </c>
      <c r="BA754" s="162">
        <v>3.0000000000000001E-3</v>
      </c>
      <c r="BB754" s="162">
        <v>0.13800000000000001</v>
      </c>
      <c r="BC754" s="162">
        <v>4.0000000000000001E-3</v>
      </c>
      <c r="BD754" s="162">
        <v>1.274</v>
      </c>
      <c r="BE754" s="162">
        <v>1.7999999999999999E-2</v>
      </c>
      <c r="BF754" s="162" t="s">
        <v>121</v>
      </c>
      <c r="BG754" s="162">
        <v>8.9999999999999993E-3</v>
      </c>
      <c r="BH754" s="162" t="s">
        <v>121</v>
      </c>
      <c r="BI754" s="162">
        <v>2.492</v>
      </c>
      <c r="BJ754" s="162" t="s">
        <v>121</v>
      </c>
      <c r="BK754" s="162">
        <v>5.0000000000000001E-3</v>
      </c>
      <c r="BL754" s="162" t="s">
        <v>121</v>
      </c>
      <c r="BM754" s="162">
        <v>2E-3</v>
      </c>
      <c r="BN754" s="162">
        <v>0.20200000000000001</v>
      </c>
      <c r="BO754" s="162">
        <v>0.01</v>
      </c>
      <c r="BP754" s="162">
        <v>54.216000000000001</v>
      </c>
      <c r="BQ754" s="162">
        <v>0.19</v>
      </c>
      <c r="BR754" s="162">
        <v>6.0000000000000001E-3</v>
      </c>
      <c r="BS754" s="162">
        <v>1E-3</v>
      </c>
      <c r="BT754" s="162">
        <v>13.406000000000001</v>
      </c>
      <c r="BU754" s="162">
        <v>0.154</v>
      </c>
      <c r="BV754" s="162">
        <v>13.726000000000001</v>
      </c>
      <c r="BW754" s="162">
        <v>0.17</v>
      </c>
      <c r="BX754" s="162" t="s">
        <v>121</v>
      </c>
      <c r="BY754" s="162">
        <v>7.0000000000000001E-3</v>
      </c>
      <c r="BZ754" s="162">
        <v>3.081</v>
      </c>
      <c r="CA754" s="162">
        <v>5.3999999999999999E-2</v>
      </c>
      <c r="CB754" s="162" t="s">
        <v>121</v>
      </c>
      <c r="CC754" s="162">
        <v>23.663</v>
      </c>
      <c r="CD754" s="162">
        <v>5.6000000000000001E-2</v>
      </c>
      <c r="CE754" s="162">
        <v>6.0000000000000001E-3</v>
      </c>
      <c r="CF754" s="162">
        <v>3.0000000000000001E-3</v>
      </c>
      <c r="CG754" s="162">
        <v>1E-3</v>
      </c>
      <c r="CH754" s="162" t="s">
        <v>121</v>
      </c>
      <c r="CI754" s="162">
        <v>2E-3</v>
      </c>
      <c r="CJ754" s="162">
        <v>0.32900000000000001</v>
      </c>
      <c r="CK754" s="162">
        <v>0.13400000000000001</v>
      </c>
      <c r="CL754" s="162" t="s">
        <v>121</v>
      </c>
      <c r="CM754" s="162">
        <v>2E-3</v>
      </c>
      <c r="CN754" s="162">
        <v>8.9999999999999993E-3</v>
      </c>
      <c r="CO754" s="162">
        <v>1E-3</v>
      </c>
      <c r="CP754" s="162">
        <v>4.6310000000000002</v>
      </c>
      <c r="CQ754" s="162">
        <v>0.1</v>
      </c>
      <c r="CR754" s="162" t="s">
        <v>121</v>
      </c>
      <c r="CS754" s="162">
        <v>2E-3</v>
      </c>
      <c r="CT754" s="162">
        <v>4.266</v>
      </c>
      <c r="CU754" s="162">
        <v>0.375</v>
      </c>
      <c r="CV754" s="162">
        <v>3.2000000000000001E-2</v>
      </c>
      <c r="CW754" s="162">
        <v>1E-3</v>
      </c>
      <c r="CX754" s="162">
        <v>0.44900000000000001</v>
      </c>
      <c r="CY754" s="162">
        <v>1.4999999999999999E-2</v>
      </c>
      <c r="CZ754" s="162" t="s">
        <v>121</v>
      </c>
      <c r="DA754" s="162">
        <v>2E-3</v>
      </c>
      <c r="DB754" s="162" t="s">
        <v>121</v>
      </c>
      <c r="DC754" s="162">
        <v>7.0000000000000001E-3</v>
      </c>
      <c r="DD754" s="162">
        <v>0.03</v>
      </c>
      <c r="DE754" s="162">
        <v>0.01</v>
      </c>
      <c r="DF754" s="162">
        <v>1.5980000000000001</v>
      </c>
      <c r="DG754" s="162">
        <v>1.7000000000000001E-2</v>
      </c>
      <c r="DH754" s="162">
        <v>1.6E-2</v>
      </c>
      <c r="DI754" s="162">
        <v>1E-3</v>
      </c>
      <c r="DJ754" s="162">
        <v>0.1</v>
      </c>
      <c r="DK754" s="162">
        <v>1E-3</v>
      </c>
      <c r="DL754" s="61" t="str">
        <f t="shared" si="14"/>
        <v>UTV  mit Weig</v>
      </c>
    </row>
    <row r="755" spans="1:132">
      <c r="A755" s="11">
        <v>44622</v>
      </c>
      <c r="B755" s="64"/>
      <c r="C755" s="25" t="s">
        <v>740</v>
      </c>
      <c r="H755" s="3" t="e">
        <f>((F755)/(E755/100))</f>
        <v>#DIV/0!</v>
      </c>
      <c r="I755" s="4" t="e">
        <f>E755/F755</f>
        <v>#DIV/0!</v>
      </c>
      <c r="J755" s="4" t="e">
        <f>100/G755</f>
        <v>#DIV/0!</v>
      </c>
      <c r="N755" s="37" t="e">
        <f>M755/(K755/100)</f>
        <v>#DIV/0!</v>
      </c>
      <c r="O755" s="37" t="e">
        <f>N755/J755</f>
        <v>#DIV/0!</v>
      </c>
      <c r="P755" s="5" t="e">
        <f>M755/(L755/100)</f>
        <v>#DIV/0!</v>
      </c>
      <c r="Q755" s="5" t="e">
        <f>P755*I755</f>
        <v>#DIV/0!</v>
      </c>
      <c r="U755" s="15" t="e">
        <f>100-(T755-R755)/S755*100</f>
        <v>#DIV/0!</v>
      </c>
      <c r="Z755" s="21">
        <v>4021</v>
      </c>
      <c r="AB755" s="14" t="e">
        <f>((AE755-AC755)*(1000/AD755))*1000</f>
        <v>#DIV/0!</v>
      </c>
      <c r="AF755" s="7" t="e">
        <f>#REF!*0.8</f>
        <v>#REF!</v>
      </c>
      <c r="AH755" s="8" t="e">
        <f>((AG755)*(H755/100))</f>
        <v>#DIV/0!</v>
      </c>
      <c r="AI755" s="7" t="e">
        <f>AG755/AH755</f>
        <v>#DIV/0!</v>
      </c>
      <c r="AP755" s="162">
        <v>0.17699999999999999</v>
      </c>
      <c r="AQ755" s="162">
        <v>3.0000000000000001E-3</v>
      </c>
      <c r="AR755" s="162">
        <v>1.7999999999999999E-2</v>
      </c>
      <c r="AS755" s="162">
        <v>3.0000000000000001E-3</v>
      </c>
      <c r="AT755" s="162">
        <v>9.1999999999999998E-2</v>
      </c>
      <c r="AU755" s="162">
        <v>3.0000000000000001E-3</v>
      </c>
      <c r="AV755" s="162">
        <v>6.9000000000000006E-2</v>
      </c>
      <c r="AW755" s="162">
        <v>3.0000000000000001E-3</v>
      </c>
      <c r="AX755" s="162">
        <v>1.0999999999999999E-2</v>
      </c>
      <c r="AY755" s="162">
        <v>1E-3</v>
      </c>
      <c r="AZ755" s="162">
        <v>4.7E-2</v>
      </c>
      <c r="BA755" s="162">
        <v>3.0000000000000001E-3</v>
      </c>
      <c r="BB755" s="162">
        <v>0.10299999999999999</v>
      </c>
      <c r="BC755" s="162">
        <v>3.0000000000000001E-3</v>
      </c>
      <c r="BD755" s="162">
        <v>0.90400000000000003</v>
      </c>
      <c r="BE755" s="162">
        <v>1.4E-2</v>
      </c>
      <c r="BF755" s="162" t="s">
        <v>121</v>
      </c>
      <c r="BG755" s="162">
        <v>0.01</v>
      </c>
      <c r="BH755" s="162">
        <v>2.3780000000000001</v>
      </c>
      <c r="BI755" s="162">
        <v>1.522</v>
      </c>
      <c r="BJ755" s="162" t="s">
        <v>121</v>
      </c>
      <c r="BK755" s="162">
        <v>3.0000000000000001E-3</v>
      </c>
      <c r="BL755" s="162" t="s">
        <v>121</v>
      </c>
      <c r="BM755" s="162">
        <v>2E-3</v>
      </c>
      <c r="BN755" s="162">
        <v>0.114</v>
      </c>
      <c r="BO755" s="162">
        <v>8.0000000000000002E-3</v>
      </c>
      <c r="BP755" s="162">
        <v>58.545000000000002</v>
      </c>
      <c r="BQ755" s="162">
        <v>0.16400000000000001</v>
      </c>
      <c r="BR755" s="162">
        <v>5.0000000000000001E-3</v>
      </c>
      <c r="BS755" s="162">
        <v>1E-3</v>
      </c>
      <c r="BT755" s="162">
        <v>18.568000000000001</v>
      </c>
      <c r="BU755" s="162">
        <v>0.18</v>
      </c>
      <c r="BV755" s="162">
        <v>10.335000000000001</v>
      </c>
      <c r="BW755" s="162">
        <v>0.122</v>
      </c>
      <c r="BX755" s="162" t="s">
        <v>121</v>
      </c>
      <c r="BY755" s="162">
        <v>5.0000000000000001E-3</v>
      </c>
      <c r="BZ755" s="162">
        <v>1.9830000000000001</v>
      </c>
      <c r="CA755" s="162">
        <v>4.2000000000000003E-2</v>
      </c>
      <c r="CB755" s="162" t="s">
        <v>121</v>
      </c>
      <c r="CC755" s="162">
        <v>18.238</v>
      </c>
      <c r="CD755" s="162">
        <v>4.2000000000000003E-2</v>
      </c>
      <c r="CE755" s="162">
        <v>5.0000000000000001E-3</v>
      </c>
      <c r="CF755" s="162">
        <v>2E-3</v>
      </c>
      <c r="CG755" s="162">
        <v>1E-3</v>
      </c>
      <c r="CH755" s="162" t="s">
        <v>121</v>
      </c>
      <c r="CI755" s="162">
        <v>2E-3</v>
      </c>
      <c r="CJ755" s="162" t="s">
        <v>121</v>
      </c>
      <c r="CK755" s="162">
        <v>0.17</v>
      </c>
      <c r="CL755" s="162" t="s">
        <v>121</v>
      </c>
      <c r="CM755" s="162">
        <v>2E-3</v>
      </c>
      <c r="CN755" s="162">
        <v>5.0000000000000001E-3</v>
      </c>
      <c r="CO755" s="162">
        <v>1E-3</v>
      </c>
      <c r="CP755" s="162">
        <v>3.0470000000000002</v>
      </c>
      <c r="CQ755" s="162">
        <v>7.0999999999999994E-2</v>
      </c>
      <c r="CR755" s="162" t="s">
        <v>121</v>
      </c>
      <c r="CS755" s="162">
        <v>2E-3</v>
      </c>
      <c r="CT755" s="162">
        <v>1.968</v>
      </c>
      <c r="CU755" s="162">
        <v>0.30499999999999999</v>
      </c>
      <c r="CV755" s="162">
        <v>2.1999999999999999E-2</v>
      </c>
      <c r="CW755" s="162">
        <v>1E-3</v>
      </c>
      <c r="CX755" s="162">
        <v>0.25600000000000001</v>
      </c>
      <c r="CY755" s="162">
        <v>1.2999999999999999E-2</v>
      </c>
      <c r="CZ755" s="162" t="s">
        <v>121</v>
      </c>
      <c r="DA755" s="162">
        <v>2E-3</v>
      </c>
      <c r="DB755" s="162" t="s">
        <v>121</v>
      </c>
      <c r="DC755" s="162">
        <v>6.0000000000000001E-3</v>
      </c>
      <c r="DD755" s="162">
        <v>0.03</v>
      </c>
      <c r="DE755" s="162">
        <v>8.0000000000000002E-3</v>
      </c>
      <c r="DF755" s="162">
        <v>1.0209999999999999</v>
      </c>
      <c r="DG755" s="162">
        <v>1.0999999999999999E-2</v>
      </c>
      <c r="DH755" s="162">
        <v>8.9999999999999993E-3</v>
      </c>
      <c r="DI755" s="162">
        <v>1E-3</v>
      </c>
      <c r="DJ755" s="162">
        <v>0.08</v>
      </c>
      <c r="DK755" s="162">
        <v>1E-3</v>
      </c>
      <c r="DL755" s="61" t="str">
        <f t="shared" si="14"/>
        <v>UTV  mit Bremen</v>
      </c>
    </row>
    <row r="756" spans="1:132">
      <c r="A756" s="11">
        <v>44622</v>
      </c>
      <c r="B756" s="64" t="s">
        <v>153</v>
      </c>
      <c r="C756" s="25" t="s">
        <v>125</v>
      </c>
      <c r="D756" s="21">
        <v>37</v>
      </c>
      <c r="E756" s="2">
        <v>100</v>
      </c>
      <c r="F756" s="2">
        <v>63</v>
      </c>
      <c r="H756" s="3">
        <f>((F756)/(E756/100))</f>
        <v>63</v>
      </c>
      <c r="I756" s="4">
        <f>E756/F756</f>
        <v>1.5873015873015872</v>
      </c>
      <c r="J756" s="4" t="e">
        <f>100/G756</f>
        <v>#DIV/0!</v>
      </c>
      <c r="N756" s="37" t="e">
        <f>M756/(K756/100)</f>
        <v>#DIV/0!</v>
      </c>
      <c r="O756" s="37" t="e">
        <f>N756/J756</f>
        <v>#DIV/0!</v>
      </c>
      <c r="P756" s="5" t="e">
        <f>M756/(L756/100)</f>
        <v>#DIV/0!</v>
      </c>
      <c r="Q756" s="5" t="e">
        <f>P756*I756</f>
        <v>#DIV/0!</v>
      </c>
      <c r="U756" s="15" t="e">
        <f>100-(T756-R756)/S756*100</f>
        <v>#DIV/0!</v>
      </c>
      <c r="V756" s="21">
        <v>2.1080000000000001</v>
      </c>
      <c r="X756" s="2">
        <v>11.94</v>
      </c>
      <c r="Y756" s="2">
        <v>11.53</v>
      </c>
      <c r="Z756" s="21">
        <v>2939</v>
      </c>
      <c r="AB756" s="14" t="e">
        <f>((AE756-AC756)*(1000/AD756))*1000</f>
        <v>#DIV/0!</v>
      </c>
      <c r="AF756" s="7" t="e">
        <f>#REF!*0.8</f>
        <v>#REF!</v>
      </c>
      <c r="AG756" s="2">
        <v>159</v>
      </c>
      <c r="AH756" s="8">
        <f>((AG756)*(H756/100))</f>
        <v>100.17</v>
      </c>
      <c r="AI756" s="7">
        <f>AG756/AH756</f>
        <v>1.5873015873015872</v>
      </c>
      <c r="AJ756" s="6">
        <v>79.11</v>
      </c>
      <c r="AK756" s="2">
        <v>1.0549999999999999</v>
      </c>
      <c r="AO756" s="20" t="s">
        <v>1464</v>
      </c>
      <c r="AP756" s="163">
        <v>0.121</v>
      </c>
      <c r="AQ756" s="163">
        <v>2E-3</v>
      </c>
      <c r="AR756" s="163">
        <v>6.0000000000000001E-3</v>
      </c>
      <c r="AS756" s="163">
        <v>3.0000000000000001E-3</v>
      </c>
      <c r="AT756" s="163">
        <v>6.0999999999999999E-2</v>
      </c>
      <c r="AU756" s="163">
        <v>3.0000000000000001E-3</v>
      </c>
      <c r="AV756" s="163">
        <v>4.8000000000000001E-2</v>
      </c>
      <c r="AW756" s="163">
        <v>2E-3</v>
      </c>
      <c r="AX756" s="163">
        <v>8.9999999999999993E-3</v>
      </c>
      <c r="AY756" s="163">
        <v>1E-3</v>
      </c>
      <c r="AZ756" s="163">
        <v>2.1000000000000001E-2</v>
      </c>
      <c r="BA756" s="163">
        <v>2E-3</v>
      </c>
      <c r="BB756" s="163">
        <v>5.8000000000000003E-2</v>
      </c>
      <c r="BC756" s="163">
        <v>2E-3</v>
      </c>
      <c r="BD756" s="163">
        <v>0.39900000000000002</v>
      </c>
      <c r="BE756" s="163">
        <v>8.9999999999999993E-3</v>
      </c>
      <c r="BF756" s="163" t="s">
        <v>121</v>
      </c>
      <c r="BG756" s="163">
        <v>0.01</v>
      </c>
      <c r="BH756" s="163" t="s">
        <v>121</v>
      </c>
      <c r="BI756" s="163">
        <v>2.4790000000000001</v>
      </c>
      <c r="BJ756" s="163" t="s">
        <v>121</v>
      </c>
      <c r="BK756" s="163">
        <v>2E-3</v>
      </c>
      <c r="BL756" s="163" t="s">
        <v>121</v>
      </c>
      <c r="BM756" s="163">
        <v>2E-3</v>
      </c>
      <c r="BN756" s="163">
        <v>0.08</v>
      </c>
      <c r="BO756" s="163">
        <v>7.0000000000000001E-3</v>
      </c>
      <c r="BP756" s="163">
        <v>61.408999999999999</v>
      </c>
      <c r="BQ756" s="163">
        <v>0.14799999999999999</v>
      </c>
      <c r="BR756" s="163">
        <v>2E-3</v>
      </c>
      <c r="BS756" s="163">
        <v>1E-3</v>
      </c>
      <c r="BT756" s="163">
        <v>11.558999999999999</v>
      </c>
      <c r="BU756" s="163">
        <v>0.14000000000000001</v>
      </c>
      <c r="BV756" s="163">
        <v>16.327000000000002</v>
      </c>
      <c r="BW756" s="163">
        <v>0.27200000000000002</v>
      </c>
      <c r="BX756" s="163" t="s">
        <v>121</v>
      </c>
      <c r="BY756" s="163">
        <v>5.0000000000000001E-3</v>
      </c>
      <c r="BZ756" s="163">
        <v>3.5779999999999998</v>
      </c>
      <c r="CA756" s="163">
        <v>5.5E-2</v>
      </c>
      <c r="CB756" s="163" t="s">
        <v>121</v>
      </c>
      <c r="CC756" s="163">
        <v>27.196999999999999</v>
      </c>
      <c r="CD756" s="163">
        <v>2.4E-2</v>
      </c>
      <c r="CE756" s="163">
        <v>4.0000000000000001E-3</v>
      </c>
      <c r="CF756" s="163" t="s">
        <v>121</v>
      </c>
      <c r="CG756" s="163">
        <v>2E-3</v>
      </c>
      <c r="CH756" s="163" t="s">
        <v>121</v>
      </c>
      <c r="CI756" s="163">
        <v>2E-3</v>
      </c>
      <c r="CJ756" s="163" t="s">
        <v>121</v>
      </c>
      <c r="CK756" s="163">
        <v>0.23200000000000001</v>
      </c>
      <c r="CL756" s="163" t="s">
        <v>121</v>
      </c>
      <c r="CM756" s="163">
        <v>2E-3</v>
      </c>
      <c r="CN756" s="163">
        <v>6.0000000000000001E-3</v>
      </c>
      <c r="CO756" s="163">
        <v>1E-3</v>
      </c>
      <c r="CP756" s="163">
        <v>2.5390000000000001</v>
      </c>
      <c r="CQ756" s="163">
        <v>7.9000000000000001E-2</v>
      </c>
      <c r="CR756" s="163" t="s">
        <v>121</v>
      </c>
      <c r="CS756" s="163">
        <v>2E-3</v>
      </c>
      <c r="CT756" s="163">
        <v>1.1479999999999999</v>
      </c>
      <c r="CU756" s="163">
        <v>0.32100000000000001</v>
      </c>
      <c r="CV756" s="163">
        <v>1.4E-2</v>
      </c>
      <c r="CW756" s="163">
        <v>1E-3</v>
      </c>
      <c r="CX756" s="163">
        <v>0.106</v>
      </c>
      <c r="CY756" s="163">
        <v>8.0000000000000002E-3</v>
      </c>
      <c r="CZ756" s="163" t="s">
        <v>121</v>
      </c>
      <c r="DA756" s="163">
        <v>2E-3</v>
      </c>
      <c r="DB756" s="163" t="s">
        <v>121</v>
      </c>
      <c r="DC756" s="163">
        <v>4.0000000000000001E-3</v>
      </c>
      <c r="DD756" s="163">
        <v>4.7E-2</v>
      </c>
      <c r="DE756" s="163">
        <v>6.0000000000000001E-3</v>
      </c>
      <c r="DF756" s="163">
        <v>0.55600000000000005</v>
      </c>
      <c r="DG756" s="163">
        <v>7.0000000000000001E-3</v>
      </c>
      <c r="DH756" s="163">
        <v>4.0000000000000001E-3</v>
      </c>
      <c r="DI756" s="163">
        <v>1E-3</v>
      </c>
      <c r="DJ756" s="163">
        <v>0.112</v>
      </c>
      <c r="DK756" s="163">
        <v>2E-3</v>
      </c>
      <c r="DL756" s="61" t="str">
        <f t="shared" si="14"/>
        <v>UTV</v>
      </c>
    </row>
    <row r="757" spans="1:132">
      <c r="A757" s="11">
        <v>44622</v>
      </c>
      <c r="B757" s="64" t="s">
        <v>208</v>
      </c>
      <c r="C757" s="25" t="s">
        <v>125</v>
      </c>
      <c r="D757" s="21">
        <v>19</v>
      </c>
      <c r="E757" s="2">
        <v>100</v>
      </c>
      <c r="F757" s="2">
        <v>81</v>
      </c>
      <c r="H757" s="3">
        <f>((F757)/(E757/100))</f>
        <v>81</v>
      </c>
      <c r="I757" s="4">
        <f>E757/F757</f>
        <v>1.2345679012345678</v>
      </c>
      <c r="J757" s="4" t="e">
        <f>100/G757</f>
        <v>#DIV/0!</v>
      </c>
      <c r="N757" s="37" t="e">
        <f>M757/(K757/100)</f>
        <v>#DIV/0!</v>
      </c>
      <c r="O757" s="37" t="e">
        <f>N757/J757</f>
        <v>#DIV/0!</v>
      </c>
      <c r="P757" s="5" t="e">
        <f>M757/(L757/100)</f>
        <v>#DIV/0!</v>
      </c>
      <c r="Q757" s="5" t="e">
        <f>P757*I757</f>
        <v>#DIV/0!</v>
      </c>
      <c r="U757" s="15" t="e">
        <f>100-(T757-R757)/S757*100</f>
        <v>#DIV/0!</v>
      </c>
      <c r="V757" s="21">
        <v>0.48099999999999998</v>
      </c>
      <c r="X757" s="2">
        <v>11.58</v>
      </c>
      <c r="Y757" s="2">
        <v>5.16</v>
      </c>
      <c r="Z757" s="21">
        <v>981</v>
      </c>
      <c r="AB757" s="14" t="e">
        <f>((AE757-AC757)*(1000/AD757))*1000</f>
        <v>#DIV/0!</v>
      </c>
      <c r="AF757" s="7" t="e">
        <f>#REF!*0.8</f>
        <v>#REF!</v>
      </c>
      <c r="AG757" s="2">
        <v>124</v>
      </c>
      <c r="AH757" s="8">
        <f>((AG757)*(H757/100))</f>
        <v>100.44000000000001</v>
      </c>
      <c r="AI757" s="7">
        <f>AG757/AH757</f>
        <v>1.2345679012345678</v>
      </c>
      <c r="AJ757" s="6">
        <v>10.050000000000001</v>
      </c>
      <c r="AK757" s="2">
        <v>0.26800000000000002</v>
      </c>
      <c r="AO757" s="20" t="s">
        <v>1465</v>
      </c>
      <c r="AP757" s="166">
        <v>6.9000000000000006E-2</v>
      </c>
      <c r="AQ757" s="166">
        <v>2E-3</v>
      </c>
      <c r="AR757" s="166">
        <v>0.04</v>
      </c>
      <c r="AS757" s="166">
        <v>4.0000000000000001E-3</v>
      </c>
      <c r="AT757" s="166">
        <v>8.0000000000000002E-3</v>
      </c>
      <c r="AU757" s="166">
        <v>2E-3</v>
      </c>
      <c r="AV757" s="166">
        <v>2.5999999999999999E-2</v>
      </c>
      <c r="AW757" s="166">
        <v>2E-3</v>
      </c>
      <c r="AX757" s="166">
        <v>8.9999999999999993E-3</v>
      </c>
      <c r="AY757" s="166">
        <v>1E-3</v>
      </c>
      <c r="AZ757" s="166">
        <v>3.5999999999999997E-2</v>
      </c>
      <c r="BA757" s="166">
        <v>3.0000000000000001E-3</v>
      </c>
      <c r="BB757" s="166">
        <v>0.218</v>
      </c>
      <c r="BC757" s="166">
        <v>5.0000000000000001E-3</v>
      </c>
      <c r="BD757" s="166">
        <v>3.4750000000000001</v>
      </c>
      <c r="BE757" s="166">
        <v>3.5999999999999997E-2</v>
      </c>
      <c r="BF757" s="166" t="s">
        <v>121</v>
      </c>
      <c r="BG757" s="166">
        <v>4.0000000000000001E-3</v>
      </c>
      <c r="BH757" s="166">
        <v>2.4329999999999998</v>
      </c>
      <c r="BI757" s="166">
        <v>0.94</v>
      </c>
      <c r="BJ757" s="166">
        <v>3.0000000000000001E-3</v>
      </c>
      <c r="BK757" s="166">
        <v>2E-3</v>
      </c>
      <c r="BL757" s="166">
        <v>3.0000000000000001E-3</v>
      </c>
      <c r="BM757" s="166">
        <v>1E-3</v>
      </c>
      <c r="BN757" s="166">
        <v>3.5</v>
      </c>
      <c r="BO757" s="166">
        <v>6.4000000000000001E-2</v>
      </c>
      <c r="BP757" s="166">
        <v>59.53</v>
      </c>
      <c r="BQ757" s="166">
        <v>0.21</v>
      </c>
      <c r="BR757" s="166">
        <v>3.0000000000000001E-3</v>
      </c>
      <c r="BS757" s="166">
        <v>1E-3</v>
      </c>
      <c r="BT757" s="166">
        <v>13.818</v>
      </c>
      <c r="BU757" s="166">
        <v>0.15</v>
      </c>
      <c r="BV757" s="166">
        <v>0.82199999999999995</v>
      </c>
      <c r="BW757" s="166">
        <v>0.02</v>
      </c>
      <c r="BX757" s="166" t="s">
        <v>121</v>
      </c>
      <c r="BY757" s="166">
        <v>1.6E-2</v>
      </c>
      <c r="BZ757" s="166">
        <v>0.45200000000000001</v>
      </c>
      <c r="CA757" s="166">
        <v>2.5999999999999999E-2</v>
      </c>
      <c r="CB757" s="166" t="s">
        <v>121</v>
      </c>
      <c r="CC757" s="166">
        <v>14.97</v>
      </c>
      <c r="CD757" s="166">
        <v>0.24299999999999999</v>
      </c>
      <c r="CE757" s="166">
        <v>0.01</v>
      </c>
      <c r="CF757" s="166">
        <v>2E-3</v>
      </c>
      <c r="CG757" s="166">
        <v>1E-3</v>
      </c>
      <c r="CH757" s="166" t="s">
        <v>121</v>
      </c>
      <c r="CI757" s="166">
        <v>2E-3</v>
      </c>
      <c r="CJ757" s="166">
        <v>0.629</v>
      </c>
      <c r="CK757" s="166">
        <v>7.3999999999999996E-2</v>
      </c>
      <c r="CL757" s="166" t="s">
        <v>121</v>
      </c>
      <c r="CM757" s="166">
        <v>2E-3</v>
      </c>
      <c r="CN757" s="166">
        <v>2E-3</v>
      </c>
      <c r="CO757" s="166">
        <v>1E-3</v>
      </c>
      <c r="CP757" s="166">
        <v>2.6139999999999999</v>
      </c>
      <c r="CQ757" s="166">
        <v>4.5999999999999999E-2</v>
      </c>
      <c r="CR757" s="166" t="s">
        <v>121</v>
      </c>
      <c r="CS757" s="166">
        <v>2E-3</v>
      </c>
      <c r="CT757" s="166">
        <v>6.9039999999999999</v>
      </c>
      <c r="CU757" s="166">
        <v>0.27600000000000002</v>
      </c>
      <c r="CV757" s="166">
        <v>5.3999999999999999E-2</v>
      </c>
      <c r="CW757" s="166">
        <v>1E-3</v>
      </c>
      <c r="CX757" s="166">
        <v>0.89100000000000001</v>
      </c>
      <c r="CY757" s="166">
        <v>2.1999999999999999E-2</v>
      </c>
      <c r="CZ757" s="166">
        <v>3.0000000000000001E-3</v>
      </c>
      <c r="DA757" s="166">
        <v>1E-3</v>
      </c>
      <c r="DB757" s="166">
        <v>1.2999999999999999E-2</v>
      </c>
      <c r="DC757" s="166">
        <v>7.0000000000000001E-3</v>
      </c>
      <c r="DD757" s="166" t="s">
        <v>121</v>
      </c>
      <c r="DE757" s="166">
        <v>2.5999999999999999E-2</v>
      </c>
      <c r="DF757" s="166">
        <v>4.1740000000000004</v>
      </c>
      <c r="DG757" s="166">
        <v>4.2999999999999997E-2</v>
      </c>
      <c r="DH757" s="166">
        <v>1.6E-2</v>
      </c>
      <c r="DI757" s="166">
        <v>1E-3</v>
      </c>
      <c r="DJ757" s="166">
        <v>4.0000000000000001E-3</v>
      </c>
      <c r="DK757" s="166">
        <v>1E-3</v>
      </c>
      <c r="DL757" s="61" t="str">
        <f t="shared" si="14"/>
        <v>DK II 02.03.2022</v>
      </c>
      <c r="DM757" s="171">
        <v>-6.9567071626185396E-3</v>
      </c>
      <c r="DN757" s="171">
        <v>-7.2960113055201697E-3</v>
      </c>
      <c r="DO757" s="171">
        <v>1.1961316416143901E-3</v>
      </c>
      <c r="DP757" s="171">
        <v>0.202451035040111</v>
      </c>
      <c r="DQ757" s="171">
        <v>6.5035628478076202E-2</v>
      </c>
      <c r="DR757" s="171">
        <v>1.7503311826821199E-2</v>
      </c>
      <c r="DS757" s="171">
        <v>0.211051219692904</v>
      </c>
      <c r="DT757" s="171">
        <v>8.7802599443364306E-3</v>
      </c>
      <c r="DU757" s="171">
        <v>1.22195919250669E-3</v>
      </c>
      <c r="DV757" s="171">
        <v>1.50954835556935E-2</v>
      </c>
      <c r="DW757" s="171">
        <v>0.28809672843767198</v>
      </c>
      <c r="DX757" s="171">
        <v>0.52587747379261796</v>
      </c>
      <c r="DY757" s="171">
        <v>508.81829033118299</v>
      </c>
      <c r="DZ757" s="171">
        <v>0.39769793580874302</v>
      </c>
      <c r="EA757" s="171">
        <v>0.47488512294813101</v>
      </c>
      <c r="EB757" s="171">
        <v>97.6186202301854</v>
      </c>
    </row>
    <row r="758" spans="1:132">
      <c r="A758" s="11">
        <v>44622</v>
      </c>
      <c r="B758" s="64" t="s">
        <v>1461</v>
      </c>
      <c r="C758" s="25" t="s">
        <v>117</v>
      </c>
      <c r="H758" s="3" t="e">
        <f>((F758)/(E758/100))</f>
        <v>#DIV/0!</v>
      </c>
      <c r="I758" s="4" t="e">
        <f>E758/F758</f>
        <v>#DIV/0!</v>
      </c>
      <c r="J758" s="4" t="e">
        <f>100/G758</f>
        <v>#DIV/0!</v>
      </c>
      <c r="N758" s="37" t="e">
        <f>M758/(K758/100)</f>
        <v>#DIV/0!</v>
      </c>
      <c r="O758" s="37" t="e">
        <f>N758/J758</f>
        <v>#DIV/0!</v>
      </c>
      <c r="P758" s="5" t="e">
        <f>M758/(L758/100)</f>
        <v>#DIV/0!</v>
      </c>
      <c r="Q758" s="5" t="e">
        <f>P758*I758</f>
        <v>#DIV/0!</v>
      </c>
      <c r="U758" s="15" t="e">
        <f>100-(T758-R758)/S758*100</f>
        <v>#DIV/0!</v>
      </c>
      <c r="AB758" s="14" t="e">
        <f>((AE758-AC758)*(1000/AD758))*1000</f>
        <v>#DIV/0!</v>
      </c>
      <c r="AF758" s="7" t="e">
        <f>#REF!*0.8</f>
        <v>#REF!</v>
      </c>
      <c r="AH758" s="8" t="e">
        <f>((AG758)*(H758/100))</f>
        <v>#DIV/0!</v>
      </c>
      <c r="AI758" s="7" t="e">
        <f>AG758/AH758</f>
        <v>#DIV/0!</v>
      </c>
      <c r="AO758" s="20" t="s">
        <v>1466</v>
      </c>
      <c r="AP758" s="167" t="s">
        <v>121</v>
      </c>
      <c r="AQ758" s="167">
        <v>2E-3</v>
      </c>
      <c r="AR758" s="167" t="s">
        <v>121</v>
      </c>
      <c r="AS758" s="167">
        <v>3.0000000000000001E-3</v>
      </c>
      <c r="AT758" s="167" t="s">
        <v>121</v>
      </c>
      <c r="AU758" s="167">
        <v>2E-3</v>
      </c>
      <c r="AV758" s="167" t="s">
        <v>121</v>
      </c>
      <c r="AW758" s="167">
        <v>3.0000000000000001E-3</v>
      </c>
      <c r="AX758" s="167" t="s">
        <v>121</v>
      </c>
      <c r="AY758" s="167">
        <v>2E-3</v>
      </c>
      <c r="AZ758" s="167">
        <v>0.01</v>
      </c>
      <c r="BA758" s="167">
        <v>2E-3</v>
      </c>
      <c r="BB758" s="167">
        <v>2.5000000000000001E-2</v>
      </c>
      <c r="BC758" s="167">
        <v>1E-3</v>
      </c>
      <c r="BD758" s="167">
        <v>0.16</v>
      </c>
      <c r="BE758" s="167">
        <v>5.0000000000000001E-3</v>
      </c>
      <c r="BF758" s="167" t="s">
        <v>121</v>
      </c>
      <c r="BG758" s="167">
        <v>2E-3</v>
      </c>
      <c r="BH758" s="167" t="s">
        <v>121</v>
      </c>
      <c r="BI758" s="167">
        <v>1.2310000000000001</v>
      </c>
      <c r="BJ758" s="167" t="s">
        <v>121</v>
      </c>
      <c r="BK758" s="167">
        <v>2E-3</v>
      </c>
      <c r="BL758" s="167" t="s">
        <v>121</v>
      </c>
      <c r="BM758" s="167">
        <v>2E-3</v>
      </c>
      <c r="BN758" s="167" t="s">
        <v>121</v>
      </c>
      <c r="BO758" s="167">
        <v>1.0999999999999999E-2</v>
      </c>
      <c r="BP758" s="167">
        <v>64.08</v>
      </c>
      <c r="BQ758" s="167">
        <v>0.115</v>
      </c>
      <c r="BR758" s="167" t="s">
        <v>121</v>
      </c>
      <c r="BS758" s="167">
        <v>2E-3</v>
      </c>
      <c r="BT758" s="167">
        <v>34.957999999999998</v>
      </c>
      <c r="BU758" s="167">
        <v>0.34200000000000003</v>
      </c>
      <c r="BV758" s="167">
        <v>9.1999999999999998E-2</v>
      </c>
      <c r="BW758" s="167">
        <v>1.0999999999999999E-2</v>
      </c>
      <c r="BX758" s="167" t="s">
        <v>121</v>
      </c>
      <c r="BY758" s="167">
        <v>2E-3</v>
      </c>
      <c r="BZ758" s="167" t="s">
        <v>121</v>
      </c>
      <c r="CA758" s="167">
        <v>4.7E-2</v>
      </c>
      <c r="CB758" s="167" t="s">
        <v>121</v>
      </c>
      <c r="CC758" s="167">
        <v>12.214</v>
      </c>
      <c r="CD758" s="167">
        <v>6.0000000000000001E-3</v>
      </c>
      <c r="CE758" s="167">
        <v>4.0000000000000001E-3</v>
      </c>
      <c r="CF758" s="167" t="s">
        <v>121</v>
      </c>
      <c r="CG758" s="167">
        <v>2E-3</v>
      </c>
      <c r="CH758" s="167" t="s">
        <v>121</v>
      </c>
      <c r="CI758" s="167">
        <v>2E-3</v>
      </c>
      <c r="CJ758" s="167" t="s">
        <v>121</v>
      </c>
      <c r="CK758" s="167">
        <v>7.8E-2</v>
      </c>
      <c r="CL758" s="167" t="s">
        <v>121</v>
      </c>
      <c r="CM758" s="167">
        <v>2E-3</v>
      </c>
      <c r="CN758" s="167" t="s">
        <v>121</v>
      </c>
      <c r="CO758" s="167">
        <v>2E-3</v>
      </c>
      <c r="CP758" s="167">
        <v>0.19</v>
      </c>
      <c r="CQ758" s="167">
        <v>1.7000000000000001E-2</v>
      </c>
      <c r="CR758" s="167" t="s">
        <v>121</v>
      </c>
      <c r="CS758" s="167">
        <v>2E-3</v>
      </c>
      <c r="CT758" s="167">
        <v>0.41</v>
      </c>
      <c r="CU758" s="167">
        <v>0.15</v>
      </c>
      <c r="CV758" s="167">
        <v>1.2999999999999999E-2</v>
      </c>
      <c r="CW758" s="167">
        <v>1E-3</v>
      </c>
      <c r="CX758" s="167">
        <v>0.04</v>
      </c>
      <c r="CY758" s="167">
        <v>1.4999999999999999E-2</v>
      </c>
      <c r="CZ758" s="167" t="s">
        <v>121</v>
      </c>
      <c r="DA758" s="167">
        <v>2E-3</v>
      </c>
      <c r="DB758" s="167" t="s">
        <v>121</v>
      </c>
      <c r="DC758" s="167">
        <v>4.0000000000000001E-3</v>
      </c>
      <c r="DD758" s="167" t="s">
        <v>121</v>
      </c>
      <c r="DE758" s="167">
        <v>3.0000000000000001E-3</v>
      </c>
      <c r="DF758" s="167">
        <v>1.6E-2</v>
      </c>
      <c r="DG758" s="167">
        <v>1E-3</v>
      </c>
      <c r="DH758" s="167" t="s">
        <v>121</v>
      </c>
      <c r="DI758" s="167">
        <v>2E-3</v>
      </c>
      <c r="DJ758" s="167" t="s">
        <v>121</v>
      </c>
      <c r="DK758" s="167">
        <v>2E-3</v>
      </c>
      <c r="DL758" s="61" t="str">
        <f t="shared" si="14"/>
        <v>VNE 1494</v>
      </c>
    </row>
    <row r="759" spans="1:132">
      <c r="A759" s="11">
        <v>44622</v>
      </c>
      <c r="B759" s="64" t="s">
        <v>1462</v>
      </c>
      <c r="C759" s="25" t="s">
        <v>117</v>
      </c>
      <c r="H759" s="3" t="e">
        <f>((F759)/(E759/100))</f>
        <v>#DIV/0!</v>
      </c>
      <c r="I759" s="4" t="e">
        <f>E759/F759</f>
        <v>#DIV/0!</v>
      </c>
      <c r="J759" s="4" t="e">
        <f>100/G759</f>
        <v>#DIV/0!</v>
      </c>
      <c r="N759" s="37" t="e">
        <f>M759/(K759/100)</f>
        <v>#DIV/0!</v>
      </c>
      <c r="O759" s="37" t="e">
        <f>N759/J759</f>
        <v>#DIV/0!</v>
      </c>
      <c r="P759" s="5" t="e">
        <f>M759/(L759/100)</f>
        <v>#DIV/0!</v>
      </c>
      <c r="Q759" s="5" t="e">
        <f>P759*I759</f>
        <v>#DIV/0!</v>
      </c>
      <c r="U759" s="15" t="e">
        <f>100-(T759-R759)/S759*100</f>
        <v>#DIV/0!</v>
      </c>
      <c r="AB759" s="14" t="e">
        <f>((AE759-AC759)*(1000/AD759))*1000</f>
        <v>#DIV/0!</v>
      </c>
      <c r="AF759" s="7" t="e">
        <f>#REF!*0.8</f>
        <v>#REF!</v>
      </c>
      <c r="AH759" s="8" t="e">
        <f>((AG759)*(H759/100))</f>
        <v>#DIV/0!</v>
      </c>
      <c r="AI759" s="7" t="e">
        <f>AG759/AH759</f>
        <v>#DIV/0!</v>
      </c>
      <c r="AO759" s="20" t="s">
        <v>1467</v>
      </c>
      <c r="AP759" s="167">
        <v>0.111</v>
      </c>
      <c r="AQ759" s="167">
        <v>2E-3</v>
      </c>
      <c r="AR759" s="167">
        <v>2.8000000000000001E-2</v>
      </c>
      <c r="AS759" s="167">
        <v>3.0000000000000001E-3</v>
      </c>
      <c r="AT759" s="167">
        <v>8.0000000000000002E-3</v>
      </c>
      <c r="AU759" s="167">
        <v>2E-3</v>
      </c>
      <c r="AV759" s="167">
        <v>0.02</v>
      </c>
      <c r="AW759" s="167">
        <v>1E-3</v>
      </c>
      <c r="AX759" s="167" t="s">
        <v>121</v>
      </c>
      <c r="AY759" s="167">
        <v>2E-3</v>
      </c>
      <c r="AZ759" s="167">
        <v>3.2000000000000001E-2</v>
      </c>
      <c r="BA759" s="167">
        <v>2E-3</v>
      </c>
      <c r="BB759" s="167">
        <v>0.16500000000000001</v>
      </c>
      <c r="BC759" s="167">
        <v>3.0000000000000001E-3</v>
      </c>
      <c r="BD759" s="167">
        <v>2.63</v>
      </c>
      <c r="BE759" s="167">
        <v>2.3E-2</v>
      </c>
      <c r="BF759" s="167" t="s">
        <v>121</v>
      </c>
      <c r="BG759" s="167">
        <v>3.0000000000000001E-3</v>
      </c>
      <c r="BH759" s="167">
        <v>3.169</v>
      </c>
      <c r="BI759" s="167">
        <v>0.90900000000000003</v>
      </c>
      <c r="BJ759" s="167" t="s">
        <v>121</v>
      </c>
      <c r="BK759" s="167">
        <v>3.0000000000000001E-3</v>
      </c>
      <c r="BL759" s="167" t="s">
        <v>121</v>
      </c>
      <c r="BM759" s="167">
        <v>2E-3</v>
      </c>
      <c r="BN759" s="167">
        <v>9.4E-2</v>
      </c>
      <c r="BO759" s="167">
        <v>6.0000000000000001E-3</v>
      </c>
      <c r="BP759" s="167">
        <v>69.322999999999993</v>
      </c>
      <c r="BQ759" s="167">
        <v>0.11799999999999999</v>
      </c>
      <c r="BR759" s="167" t="s">
        <v>121</v>
      </c>
      <c r="BS759" s="167">
        <v>2E-3</v>
      </c>
      <c r="BT759" s="167">
        <v>13.395</v>
      </c>
      <c r="BU759" s="167">
        <v>0.124</v>
      </c>
      <c r="BV759" s="167">
        <v>0.91700000000000004</v>
      </c>
      <c r="BW759" s="167">
        <v>2.1999999999999999E-2</v>
      </c>
      <c r="BX759" s="167" t="s">
        <v>121</v>
      </c>
      <c r="BY759" s="167">
        <v>8.0000000000000002E-3</v>
      </c>
      <c r="BZ759" s="167">
        <v>0.501</v>
      </c>
      <c r="CA759" s="167">
        <v>2.3E-2</v>
      </c>
      <c r="CB759" s="167" t="s">
        <v>121</v>
      </c>
      <c r="CC759" s="167">
        <v>9.5380000000000003</v>
      </c>
      <c r="CD759" s="167">
        <v>7.0999999999999994E-2</v>
      </c>
      <c r="CE759" s="167">
        <v>5.0000000000000001E-3</v>
      </c>
      <c r="CF759" s="167">
        <v>2E-3</v>
      </c>
      <c r="CG759" s="167">
        <v>1E-3</v>
      </c>
      <c r="CH759" s="167" t="s">
        <v>121</v>
      </c>
      <c r="CI759" s="167">
        <v>2E-3</v>
      </c>
      <c r="CJ759" s="167">
        <v>0.99299999999999999</v>
      </c>
      <c r="CK759" s="167">
        <v>8.5000000000000006E-2</v>
      </c>
      <c r="CL759" s="167" t="s">
        <v>121</v>
      </c>
      <c r="CM759" s="167">
        <v>2E-3</v>
      </c>
      <c r="CN759" s="167">
        <v>2E-3</v>
      </c>
      <c r="CO759" s="167">
        <v>1E-3</v>
      </c>
      <c r="CP759" s="167">
        <v>1.9159999999999999</v>
      </c>
      <c r="CQ759" s="167">
        <v>4.2000000000000003E-2</v>
      </c>
      <c r="CR759" s="167" t="s">
        <v>121</v>
      </c>
      <c r="CS759" s="167">
        <v>2E-3</v>
      </c>
      <c r="CT759" s="167">
        <v>5.4470000000000001</v>
      </c>
      <c r="CU759" s="167">
        <v>0.27600000000000002</v>
      </c>
      <c r="CV759" s="167">
        <v>0.24199999999999999</v>
      </c>
      <c r="CW759" s="167">
        <v>2E-3</v>
      </c>
      <c r="CX759" s="167">
        <v>0.53</v>
      </c>
      <c r="CY759" s="167">
        <v>1.4E-2</v>
      </c>
      <c r="CZ759" s="167" t="s">
        <v>121</v>
      </c>
      <c r="DA759" s="167">
        <v>2E-3</v>
      </c>
      <c r="DB759" s="167">
        <v>3.9E-2</v>
      </c>
      <c r="DC759" s="167">
        <v>5.0000000000000001E-3</v>
      </c>
      <c r="DD759" s="167" t="s">
        <v>121</v>
      </c>
      <c r="DE759" s="167">
        <v>6.0000000000000001E-3</v>
      </c>
      <c r="DF759" s="167">
        <v>0.35</v>
      </c>
      <c r="DG759" s="167">
        <v>4.0000000000000001E-3</v>
      </c>
      <c r="DH759" s="167">
        <v>4.0000000000000001E-3</v>
      </c>
      <c r="DI759" s="167">
        <v>1E-3</v>
      </c>
      <c r="DJ759" s="167">
        <v>5.0000000000000001E-3</v>
      </c>
      <c r="DK759" s="167">
        <v>1E-3</v>
      </c>
      <c r="DL759" s="61" t="str">
        <f t="shared" si="14"/>
        <v>DK III 2600</v>
      </c>
      <c r="DM759" s="171">
        <v>-2.86612915612607E-2</v>
      </c>
      <c r="DN759" s="171">
        <v>-2.0631630791801601E-2</v>
      </c>
      <c r="DO759" s="171">
        <v>-7.1188177755658897E-3</v>
      </c>
      <c r="DP759" s="171">
        <v>0.51701588888313998</v>
      </c>
      <c r="DQ759" s="171">
        <v>3.13086291767447E-2</v>
      </c>
      <c r="DR759" s="171">
        <v>3.0844763332120599E-2</v>
      </c>
      <c r="DS759" s="171">
        <v>1.9703068140969601E-2</v>
      </c>
      <c r="DT759" s="171">
        <v>7.0746275313616604E-3</v>
      </c>
      <c r="DU759" s="171">
        <v>9.2514979240154195E-4</v>
      </c>
      <c r="DV759" s="171">
        <v>2.2738659995921302E-2</v>
      </c>
      <c r="DW759" s="171">
        <v>8.2060426846788298E-2</v>
      </c>
      <c r="DX759" s="171">
        <v>-2.0057158657679701E-2</v>
      </c>
      <c r="DY759" s="171">
        <v>346.17242103129701</v>
      </c>
      <c r="DZ759" s="171">
        <v>0.38524850854522402</v>
      </c>
      <c r="EA759" s="171">
        <v>1.7860779315443001</v>
      </c>
      <c r="EB759" s="171">
        <v>98.656524593090396</v>
      </c>
    </row>
    <row r="760" spans="1:132">
      <c r="A760" s="11">
        <v>44622</v>
      </c>
      <c r="B760" s="64" t="s">
        <v>1463</v>
      </c>
      <c r="C760" s="25" t="s">
        <v>117</v>
      </c>
      <c r="H760" s="3" t="e">
        <f>((F760)/(E760/100))</f>
        <v>#DIV/0!</v>
      </c>
      <c r="I760" s="4" t="e">
        <f>E760/F760</f>
        <v>#DIV/0!</v>
      </c>
      <c r="J760" s="4" t="e">
        <f>100/G760</f>
        <v>#DIV/0!</v>
      </c>
      <c r="N760" s="37" t="e">
        <f>M760/(K760/100)</f>
        <v>#DIV/0!</v>
      </c>
      <c r="O760" s="37" t="e">
        <f>N760/J760</f>
        <v>#DIV/0!</v>
      </c>
      <c r="P760" s="5" t="e">
        <f>M760/(L760/100)</f>
        <v>#DIV/0!</v>
      </c>
      <c r="Q760" s="5" t="e">
        <f>P760*I760</f>
        <v>#DIV/0!</v>
      </c>
      <c r="U760" s="15" t="e">
        <f>100-(T760-R760)/S760*100</f>
        <v>#DIV/0!</v>
      </c>
      <c r="X760" s="2">
        <v>11.46</v>
      </c>
      <c r="AB760" s="14" t="e">
        <f>((AE760-AC760)*(1000/AD760))*1000</f>
        <v>#DIV/0!</v>
      </c>
      <c r="AF760" s="7" t="e">
        <f>#REF!*0.8</f>
        <v>#REF!</v>
      </c>
      <c r="AH760" s="8" t="e">
        <f>((AG760)*(H760/100))</f>
        <v>#DIV/0!</v>
      </c>
      <c r="AI760" s="7" t="e">
        <f>AG760/AH760</f>
        <v>#DIV/0!</v>
      </c>
      <c r="AO760" s="20" t="s">
        <v>117</v>
      </c>
      <c r="AP760" s="169">
        <v>0.308</v>
      </c>
      <c r="AQ760" s="169">
        <v>5.0000000000000001E-3</v>
      </c>
      <c r="AR760" s="169">
        <v>1.7000000000000001E-2</v>
      </c>
      <c r="AS760" s="169">
        <v>4.0000000000000001E-3</v>
      </c>
      <c r="AT760" s="169">
        <v>1.6E-2</v>
      </c>
      <c r="AU760" s="169">
        <v>3.0000000000000001E-3</v>
      </c>
      <c r="AV760" s="169">
        <v>4.8000000000000001E-2</v>
      </c>
      <c r="AW760" s="169">
        <v>3.0000000000000001E-3</v>
      </c>
      <c r="AX760" s="169" t="s">
        <v>121</v>
      </c>
      <c r="AY760" s="169">
        <v>2E-3</v>
      </c>
      <c r="AZ760" s="169">
        <v>5.3999999999999999E-2</v>
      </c>
      <c r="BA760" s="169">
        <v>5.0000000000000001E-3</v>
      </c>
      <c r="BB760" s="169">
        <v>0.10199999999999999</v>
      </c>
      <c r="BC760" s="169">
        <v>4.0000000000000001E-3</v>
      </c>
      <c r="BD760" s="169">
        <v>20.896999999999998</v>
      </c>
      <c r="BE760" s="169">
        <v>0.14299999999999999</v>
      </c>
      <c r="BF760" s="169" t="s">
        <v>121</v>
      </c>
      <c r="BG760" s="169">
        <v>8.0000000000000002E-3</v>
      </c>
      <c r="BH760" s="169">
        <v>2.4260000000000002</v>
      </c>
      <c r="BI760" s="169">
        <v>0.71199999999999997</v>
      </c>
      <c r="BJ760" s="169">
        <v>1.2999999999999999E-2</v>
      </c>
      <c r="BK760" s="169">
        <v>4.0000000000000001E-3</v>
      </c>
      <c r="BL760" s="169" t="s">
        <v>121</v>
      </c>
      <c r="BM760" s="169">
        <v>2E-3</v>
      </c>
      <c r="BN760" s="169">
        <v>0.153</v>
      </c>
      <c r="BO760" s="169">
        <v>8.9999999999999993E-3</v>
      </c>
      <c r="BP760" s="169">
        <v>59.753999999999998</v>
      </c>
      <c r="BQ760" s="169">
        <v>0.20200000000000001</v>
      </c>
      <c r="BR760" s="169" t="s">
        <v>121</v>
      </c>
      <c r="BS760" s="169">
        <v>2E-3</v>
      </c>
      <c r="BT760" s="169">
        <v>6.6280000000000001</v>
      </c>
      <c r="BU760" s="169">
        <v>0.13800000000000001</v>
      </c>
      <c r="BV760" s="169">
        <v>0.58599999999999997</v>
      </c>
      <c r="BW760" s="169">
        <v>1.6E-2</v>
      </c>
      <c r="BX760" s="169" t="s">
        <v>121</v>
      </c>
      <c r="BY760" s="169">
        <v>2.1999999999999999E-2</v>
      </c>
      <c r="BZ760" s="169">
        <v>0.629</v>
      </c>
      <c r="CA760" s="169">
        <v>3.9E-2</v>
      </c>
      <c r="CB760" s="169" t="s">
        <v>121</v>
      </c>
      <c r="CC760" s="169">
        <v>8.9789999999999992</v>
      </c>
      <c r="CD760" s="169">
        <v>0.40899999999999997</v>
      </c>
      <c r="CE760" s="169">
        <v>1.0999999999999999E-2</v>
      </c>
      <c r="CF760" s="169">
        <v>3.0000000000000001E-3</v>
      </c>
      <c r="CG760" s="169">
        <v>1E-3</v>
      </c>
      <c r="CH760" s="169" t="s">
        <v>121</v>
      </c>
      <c r="CI760" s="169">
        <v>2E-3</v>
      </c>
      <c r="CJ760" s="169">
        <v>0.214</v>
      </c>
      <c r="CK760" s="169">
        <v>4.7E-2</v>
      </c>
      <c r="CL760" s="169" t="s">
        <v>121</v>
      </c>
      <c r="CM760" s="169">
        <v>2E-3</v>
      </c>
      <c r="CN760" s="169">
        <v>2E-3</v>
      </c>
      <c r="CO760" s="169">
        <v>1E-3</v>
      </c>
      <c r="CP760" s="169">
        <v>0.72899999999999998</v>
      </c>
      <c r="CQ760" s="169">
        <v>2.4E-2</v>
      </c>
      <c r="CR760" s="169" t="s">
        <v>121</v>
      </c>
      <c r="CS760" s="169">
        <v>2E-3</v>
      </c>
      <c r="CT760" s="169">
        <v>6.1319999999999997</v>
      </c>
      <c r="CU760" s="169">
        <v>0.246</v>
      </c>
      <c r="CV760" s="169">
        <v>1.7000000000000001E-2</v>
      </c>
      <c r="CW760" s="169">
        <v>1E-3</v>
      </c>
      <c r="CX760" s="169">
        <v>0.161</v>
      </c>
      <c r="CY760" s="169">
        <v>1.6E-2</v>
      </c>
      <c r="CZ760" s="169" t="s">
        <v>121</v>
      </c>
      <c r="DA760" s="169">
        <v>2E-3</v>
      </c>
      <c r="DB760" s="169">
        <v>1.2999999999999999E-2</v>
      </c>
      <c r="DC760" s="169">
        <v>6.0000000000000001E-3</v>
      </c>
      <c r="DD760" s="169" t="s">
        <v>121</v>
      </c>
      <c r="DE760" s="169">
        <v>1.2E-2</v>
      </c>
      <c r="DF760" s="169">
        <v>0.66</v>
      </c>
      <c r="DG760" s="169">
        <v>8.9999999999999993E-3</v>
      </c>
      <c r="DH760" s="169">
        <v>1.7999999999999999E-2</v>
      </c>
      <c r="DI760" s="169">
        <v>1E-3</v>
      </c>
      <c r="DJ760" s="169">
        <v>2E-3</v>
      </c>
      <c r="DK760" s="169">
        <v>1E-3</v>
      </c>
      <c r="DL760" s="61" t="str">
        <f t="shared" si="14"/>
        <v>22-0045</v>
      </c>
      <c r="DM760" s="171">
        <v>-3.5456536740826501E-2</v>
      </c>
      <c r="DN760" s="171">
        <v>-1.9346628363763999E-2</v>
      </c>
      <c r="DO760" s="171">
        <v>-2.31635543660841E-2</v>
      </c>
      <c r="DP760" s="171">
        <v>9.3314390572180897E-2</v>
      </c>
      <c r="DQ760" s="171">
        <v>1.5786260665130801E-2</v>
      </c>
      <c r="DR760" s="171">
        <v>3.1699351438893499E-2</v>
      </c>
      <c r="DS760" s="171">
        <v>-5.1874282097988902E-2</v>
      </c>
      <c r="DT760" s="171">
        <v>-1.9469035058256399E-2</v>
      </c>
      <c r="DU760" s="171">
        <v>1.9646252799755798E-3</v>
      </c>
      <c r="DV760" s="171">
        <v>5.9269685345926301E-3</v>
      </c>
      <c r="DW760" s="171">
        <v>0.111694604657069</v>
      </c>
      <c r="DX760" s="171">
        <v>-5.63138690630033E-2</v>
      </c>
      <c r="DY760" s="171">
        <v>115.512744947741</v>
      </c>
      <c r="DZ760" s="171">
        <v>0.34640283499689301</v>
      </c>
      <c r="EA760" s="171">
        <v>74.170188886714001</v>
      </c>
      <c r="EB760" s="171">
        <v>98.371586641818496</v>
      </c>
    </row>
    <row r="761" spans="1:132">
      <c r="A761" s="11">
        <v>44622</v>
      </c>
      <c r="B761" s="64"/>
      <c r="C761" s="25" t="s">
        <v>124</v>
      </c>
      <c r="D761" s="21">
        <v>25</v>
      </c>
      <c r="E761" s="2">
        <v>100</v>
      </c>
      <c r="F761" s="2">
        <v>75</v>
      </c>
      <c r="H761" s="3">
        <f>((F761)/(E761/100))</f>
        <v>75</v>
      </c>
      <c r="I761" s="4">
        <f>E761/F761</f>
        <v>1.3333333333333333</v>
      </c>
      <c r="J761" s="4" t="e">
        <f>100/G761</f>
        <v>#DIV/0!</v>
      </c>
      <c r="N761" s="37" t="e">
        <f>M761/(K761/100)</f>
        <v>#DIV/0!</v>
      </c>
      <c r="O761" s="37" t="e">
        <f>N761/J761</f>
        <v>#DIV/0!</v>
      </c>
      <c r="P761" s="5" t="e">
        <f>M761/(L761/100)</f>
        <v>#DIV/0!</v>
      </c>
      <c r="Q761" s="5" t="e">
        <f>P761*I761</f>
        <v>#DIV/0!</v>
      </c>
      <c r="U761" s="15" t="e">
        <f>100-(T761-R761)/S761*100</f>
        <v>#DIV/0!</v>
      </c>
      <c r="V761" s="21">
        <v>0.58499999999999996</v>
      </c>
      <c r="X761" s="2">
        <v>10.86</v>
      </c>
      <c r="Y761" s="2">
        <v>5.2</v>
      </c>
      <c r="Z761" s="21">
        <v>1079</v>
      </c>
      <c r="AB761" s="14" t="e">
        <f>((AE761-AC761)*(1000/AD761))*1000</f>
        <v>#DIV/0!</v>
      </c>
      <c r="AF761" s="7" t="e">
        <f>#REF!*0.8</f>
        <v>#REF!</v>
      </c>
      <c r="AG761" s="2">
        <v>133</v>
      </c>
      <c r="AH761" s="8">
        <f>((AG761)*(H761/100))</f>
        <v>99.75</v>
      </c>
      <c r="AI761" s="7">
        <f>AG761/AH761</f>
        <v>1.3333333333333333</v>
      </c>
      <c r="AJ761" s="6">
        <v>14.4</v>
      </c>
      <c r="AK761" s="2">
        <v>0.20200000000000001</v>
      </c>
      <c r="AO761" s="24" t="s">
        <v>1468</v>
      </c>
      <c r="AP761" s="170">
        <v>9.8000000000000004E-2</v>
      </c>
      <c r="AQ761" s="170">
        <v>2E-3</v>
      </c>
      <c r="AR761" s="170">
        <v>0.01</v>
      </c>
      <c r="AS761" s="170">
        <v>3.0000000000000001E-3</v>
      </c>
      <c r="AT761" s="170">
        <v>0.02</v>
      </c>
      <c r="AU761" s="170">
        <v>2E-3</v>
      </c>
      <c r="AV761" s="170">
        <v>4.7E-2</v>
      </c>
      <c r="AW761" s="170">
        <v>2E-3</v>
      </c>
      <c r="AX761" s="170">
        <v>6.0000000000000001E-3</v>
      </c>
      <c r="AY761" s="170">
        <v>1E-3</v>
      </c>
      <c r="AZ761" s="170">
        <v>3.4000000000000002E-2</v>
      </c>
      <c r="BA761" s="170">
        <v>2E-3</v>
      </c>
      <c r="BB761" s="170">
        <v>0.60799999999999998</v>
      </c>
      <c r="BC761" s="170">
        <v>1.0999999999999999E-2</v>
      </c>
      <c r="BD761" s="170">
        <v>0.81299999999999994</v>
      </c>
      <c r="BE761" s="170">
        <v>1.6E-2</v>
      </c>
      <c r="BF761" s="170" t="s">
        <v>121</v>
      </c>
      <c r="BG761" s="170">
        <v>1.0999999999999999E-2</v>
      </c>
      <c r="BH761" s="170">
        <v>6.3559999999999999</v>
      </c>
      <c r="BI761" s="170">
        <v>3.4809999999999999</v>
      </c>
      <c r="BJ761" s="170" t="s">
        <v>121</v>
      </c>
      <c r="BK761" s="170">
        <v>2E-3</v>
      </c>
      <c r="BL761" s="170" t="s">
        <v>121</v>
      </c>
      <c r="BM761" s="170">
        <v>2E-3</v>
      </c>
      <c r="BN761" s="170">
        <v>0.17699999999999999</v>
      </c>
      <c r="BO761" s="170">
        <v>8.9999999999999993E-3</v>
      </c>
      <c r="BP761" s="170">
        <v>49.290999999999997</v>
      </c>
      <c r="BQ761" s="170">
        <v>0.20100000000000001</v>
      </c>
      <c r="BR761" s="170" t="s">
        <v>121</v>
      </c>
      <c r="BS761" s="170">
        <v>2E-3</v>
      </c>
      <c r="BT761" s="170">
        <v>15.21</v>
      </c>
      <c r="BU761" s="170">
        <v>0.20200000000000001</v>
      </c>
      <c r="BV761" s="170">
        <v>17.780999999999999</v>
      </c>
      <c r="BW761" s="170">
        <v>0.28599999999999998</v>
      </c>
      <c r="BX761" s="170" t="s">
        <v>121</v>
      </c>
      <c r="BY761" s="170">
        <v>7.0000000000000001E-3</v>
      </c>
      <c r="BZ761" s="170">
        <v>0.35899999999999999</v>
      </c>
      <c r="CA761" s="170">
        <v>2.4E-2</v>
      </c>
      <c r="CB761" s="170" t="s">
        <v>121</v>
      </c>
      <c r="CC761" s="170">
        <v>28.274999999999999</v>
      </c>
      <c r="CD761" s="170">
        <v>5.0999999999999997E-2</v>
      </c>
      <c r="CE761" s="170">
        <v>5.0000000000000001E-3</v>
      </c>
      <c r="CF761" s="170" t="s">
        <v>121</v>
      </c>
      <c r="CG761" s="170">
        <v>2E-3</v>
      </c>
      <c r="CH761" s="170" t="s">
        <v>121</v>
      </c>
      <c r="CI761" s="170">
        <v>2E-3</v>
      </c>
      <c r="CJ761" s="170">
        <v>0.23400000000000001</v>
      </c>
      <c r="CK761" s="170">
        <v>0.13200000000000001</v>
      </c>
      <c r="CL761" s="170" t="s">
        <v>121</v>
      </c>
      <c r="CM761" s="170">
        <v>2E-3</v>
      </c>
      <c r="CN761" s="170">
        <v>3.0000000000000001E-3</v>
      </c>
      <c r="CO761" s="170">
        <v>1E-3</v>
      </c>
      <c r="CP761" s="170">
        <v>0.86199999999999999</v>
      </c>
      <c r="CQ761" s="170">
        <v>5.0999999999999997E-2</v>
      </c>
      <c r="CR761" s="170" t="s">
        <v>121</v>
      </c>
      <c r="CS761" s="170">
        <v>2E-3</v>
      </c>
      <c r="CT761" s="170">
        <v>5.8680000000000003</v>
      </c>
      <c r="CU761" s="170">
        <v>0.42499999999999999</v>
      </c>
      <c r="CV761" s="170">
        <v>3.5999999999999997E-2</v>
      </c>
      <c r="CW761" s="170">
        <v>1E-3</v>
      </c>
      <c r="CX761" s="170">
        <v>1.3839999999999999</v>
      </c>
      <c r="CY761" s="170">
        <v>2.5999999999999999E-2</v>
      </c>
      <c r="CZ761" s="170" t="s">
        <v>121</v>
      </c>
      <c r="DA761" s="170">
        <v>2E-3</v>
      </c>
      <c r="DB761" s="170" t="s">
        <v>121</v>
      </c>
      <c r="DC761" s="170">
        <v>8.9999999999999993E-3</v>
      </c>
      <c r="DD761" s="170">
        <v>2.5000000000000001E-2</v>
      </c>
      <c r="DE761" s="170">
        <v>6.0000000000000001E-3</v>
      </c>
      <c r="DF761" s="170">
        <v>0.64900000000000002</v>
      </c>
      <c r="DG761" s="170">
        <v>1.0999999999999999E-2</v>
      </c>
      <c r="DH761" s="170">
        <v>1.4999999999999999E-2</v>
      </c>
      <c r="DI761" s="170">
        <v>1E-3</v>
      </c>
      <c r="DJ761" s="170">
        <v>4.2999999999999997E-2</v>
      </c>
      <c r="DK761" s="170">
        <v>1E-3</v>
      </c>
      <c r="DL761" s="61" t="e">
        <f>#REF!</f>
        <v>#REF!</v>
      </c>
    </row>
    <row r="762" spans="1:132">
      <c r="A762" s="11">
        <v>44622</v>
      </c>
      <c r="B762" s="64" t="s">
        <v>1473</v>
      </c>
      <c r="C762" s="25" t="s">
        <v>788</v>
      </c>
      <c r="H762" s="3" t="e">
        <f>((F762)/(E762/100))</f>
        <v>#DIV/0!</v>
      </c>
      <c r="I762" s="4" t="e">
        <f>E762/F762</f>
        <v>#DIV/0!</v>
      </c>
      <c r="J762" s="4" t="e">
        <f>100/G762</f>
        <v>#DIV/0!</v>
      </c>
      <c r="N762" s="37" t="e">
        <f>M762/(K762/100)</f>
        <v>#DIV/0!</v>
      </c>
      <c r="O762" s="37" t="e">
        <f>N762/J762</f>
        <v>#DIV/0!</v>
      </c>
      <c r="P762" s="5" t="e">
        <f>M762/(L762/100)</f>
        <v>#DIV/0!</v>
      </c>
      <c r="Q762" s="5" t="e">
        <f>P762*I762</f>
        <v>#DIV/0!</v>
      </c>
      <c r="U762" s="15" t="e">
        <f>100-(T762-R762)/S762*100</f>
        <v>#DIV/0!</v>
      </c>
      <c r="AB762" s="14" t="e">
        <f>((AE762-AC762)*(1000/AD762))*1000</f>
        <v>#DIV/0!</v>
      </c>
      <c r="AF762" s="7" t="e">
        <f>#REF!*0.8</f>
        <v>#REF!</v>
      </c>
      <c r="AH762" s="8" t="e">
        <f>((AG762)*(H762/100))</f>
        <v>#DIV/0!</v>
      </c>
      <c r="AI762" s="7" t="e">
        <f>AG762/AH762</f>
        <v>#DIV/0!</v>
      </c>
      <c r="AO762" s="24" t="s">
        <v>788</v>
      </c>
      <c r="DL762" s="61">
        <f>AO765</f>
        <v>0</v>
      </c>
    </row>
    <row r="763" spans="1:132">
      <c r="A763" s="11">
        <v>44622</v>
      </c>
      <c r="B763" s="64">
        <v>2600</v>
      </c>
      <c r="C763" s="25" t="s">
        <v>125</v>
      </c>
      <c r="D763" s="21">
        <v>30</v>
      </c>
      <c r="E763" s="2">
        <v>100</v>
      </c>
      <c r="F763" s="2">
        <v>70</v>
      </c>
      <c r="H763" s="3">
        <f>((F763)/(E763/100))</f>
        <v>70</v>
      </c>
      <c r="I763" s="4">
        <f>E763/F763</f>
        <v>1.4285714285714286</v>
      </c>
      <c r="J763" s="4" t="e">
        <f>100/G763</f>
        <v>#DIV/0!</v>
      </c>
      <c r="N763" s="37" t="e">
        <f>M763/(K763/100)</f>
        <v>#DIV/0!</v>
      </c>
      <c r="O763" s="37" t="e">
        <f>N763/J763</f>
        <v>#DIV/0!</v>
      </c>
      <c r="P763" s="5" t="e">
        <f>M763/(L763/100)</f>
        <v>#DIV/0!</v>
      </c>
      <c r="Q763" s="5" t="e">
        <f>P763*I763</f>
        <v>#DIV/0!</v>
      </c>
      <c r="U763" s="15" t="e">
        <f>100-(T763-R763)/S763*100</f>
        <v>#DIV/0!</v>
      </c>
      <c r="V763" s="21">
        <v>0.5</v>
      </c>
      <c r="X763" s="2">
        <v>11.7</v>
      </c>
      <c r="Y763" s="2">
        <v>5.61</v>
      </c>
      <c r="Z763" s="21">
        <v>1277</v>
      </c>
      <c r="AB763" s="14" t="e">
        <f>((AE763-AC763)*(1000/AD763))*1000</f>
        <v>#DIV/0!</v>
      </c>
      <c r="AF763" s="7" t="e">
        <f>#REF!*0.8</f>
        <v>#REF!</v>
      </c>
      <c r="AG763" s="2">
        <v>143</v>
      </c>
      <c r="AH763" s="8">
        <f>((AG763)*(H763/100))</f>
        <v>100.1</v>
      </c>
      <c r="AI763" s="7">
        <f>AG763/AH763</f>
        <v>1.4285714285714286</v>
      </c>
      <c r="AJ763" s="6">
        <v>32.369999999999997</v>
      </c>
      <c r="AK763" s="2">
        <v>0.51700000000000002</v>
      </c>
      <c r="AO763" s="24" t="s">
        <v>1470</v>
      </c>
      <c r="AP763" s="171">
        <v>0.16400000000000001</v>
      </c>
      <c r="AQ763" s="171">
        <v>3.0000000000000001E-3</v>
      </c>
      <c r="AR763" s="171">
        <v>2.7E-2</v>
      </c>
      <c r="AS763" s="171">
        <v>3.0000000000000001E-3</v>
      </c>
      <c r="AT763" s="171">
        <v>0.01</v>
      </c>
      <c r="AU763" s="171">
        <v>2E-3</v>
      </c>
      <c r="AV763" s="171">
        <v>4.5999999999999999E-2</v>
      </c>
      <c r="AW763" s="171">
        <v>3.0000000000000001E-3</v>
      </c>
      <c r="AX763" s="171">
        <v>4.0000000000000001E-3</v>
      </c>
      <c r="AY763" s="171">
        <v>1E-3</v>
      </c>
      <c r="AZ763" s="171">
        <v>0.107</v>
      </c>
      <c r="BA763" s="171">
        <v>5.0000000000000001E-3</v>
      </c>
      <c r="BB763" s="171">
        <v>0.184</v>
      </c>
      <c r="BC763" s="171">
        <v>4.0000000000000001E-3</v>
      </c>
      <c r="BD763" s="171">
        <v>8.1890000000000001</v>
      </c>
      <c r="BE763" s="171">
        <v>0.06</v>
      </c>
      <c r="BF763" s="171" t="s">
        <v>121</v>
      </c>
      <c r="BG763" s="171">
        <v>7.0000000000000001E-3</v>
      </c>
      <c r="BH763" s="171">
        <v>3.7330000000000001</v>
      </c>
      <c r="BI763" s="171">
        <v>1.089</v>
      </c>
      <c r="BJ763" s="171" t="s">
        <v>121</v>
      </c>
      <c r="BK763" s="171">
        <v>4.0000000000000001E-3</v>
      </c>
      <c r="BL763" s="171" t="s">
        <v>121</v>
      </c>
      <c r="BM763" s="171">
        <v>2E-3</v>
      </c>
      <c r="BN763" s="171">
        <v>0.86199999999999999</v>
      </c>
      <c r="BO763" s="171">
        <v>1.7999999999999999E-2</v>
      </c>
      <c r="BP763" s="171">
        <v>55.567999999999998</v>
      </c>
      <c r="BQ763" s="171">
        <v>0.214</v>
      </c>
      <c r="BR763" s="171" t="s">
        <v>121</v>
      </c>
      <c r="BS763" s="171">
        <v>2E-3</v>
      </c>
      <c r="BT763" s="171">
        <v>13.869</v>
      </c>
      <c r="BU763" s="171">
        <v>0.16300000000000001</v>
      </c>
      <c r="BV763" s="171">
        <v>0.96499999999999997</v>
      </c>
      <c r="BW763" s="171">
        <v>2.3E-2</v>
      </c>
      <c r="BX763" s="171" t="s">
        <v>121</v>
      </c>
      <c r="BY763" s="171">
        <v>1.6E-2</v>
      </c>
      <c r="BZ763" s="171">
        <v>0.47599999999999998</v>
      </c>
      <c r="CA763" s="171">
        <v>3.1E-2</v>
      </c>
      <c r="CB763" s="171" t="s">
        <v>121</v>
      </c>
      <c r="CC763" s="171">
        <v>10.003</v>
      </c>
      <c r="CD763" s="171">
        <v>0.53700000000000003</v>
      </c>
      <c r="CE763" s="171">
        <v>1.2999999999999999E-2</v>
      </c>
      <c r="CF763" s="171">
        <v>4.0000000000000001E-3</v>
      </c>
      <c r="CG763" s="171">
        <v>1E-3</v>
      </c>
      <c r="CH763" s="171">
        <v>3.0000000000000001E-3</v>
      </c>
      <c r="CI763" s="171">
        <v>1E-3</v>
      </c>
      <c r="CJ763" s="171">
        <v>0.57199999999999995</v>
      </c>
      <c r="CK763" s="171">
        <v>0.08</v>
      </c>
      <c r="CL763" s="171" t="s">
        <v>121</v>
      </c>
      <c r="CM763" s="171">
        <v>2E-3</v>
      </c>
      <c r="CN763" s="171">
        <v>2E-3</v>
      </c>
      <c r="CO763" s="171">
        <v>1E-3</v>
      </c>
      <c r="CP763" s="171">
        <v>2.4729999999999999</v>
      </c>
      <c r="CQ763" s="171">
        <v>4.8000000000000001E-2</v>
      </c>
      <c r="CR763" s="171" t="s">
        <v>121</v>
      </c>
      <c r="CS763" s="171">
        <v>2E-3</v>
      </c>
      <c r="CT763" s="171">
        <v>6.2750000000000004</v>
      </c>
      <c r="CU763" s="171">
        <v>0.29199999999999998</v>
      </c>
      <c r="CV763" s="171">
        <v>4.1000000000000002E-2</v>
      </c>
      <c r="CW763" s="171">
        <v>1E-3</v>
      </c>
      <c r="CX763" s="171">
        <v>2.109</v>
      </c>
      <c r="CY763" s="171">
        <v>3.6999999999999998E-2</v>
      </c>
      <c r="CZ763" s="171" t="s">
        <v>121</v>
      </c>
      <c r="DA763" s="171">
        <v>2E-3</v>
      </c>
      <c r="DB763" s="171">
        <v>3.3000000000000002E-2</v>
      </c>
      <c r="DC763" s="171">
        <v>1.2E-2</v>
      </c>
      <c r="DD763" s="171" t="s">
        <v>121</v>
      </c>
      <c r="DE763" s="171">
        <v>2.4E-2</v>
      </c>
      <c r="DF763" s="171">
        <v>3.7080000000000002</v>
      </c>
      <c r="DG763" s="171">
        <v>3.5000000000000003E-2</v>
      </c>
      <c r="DH763" s="171">
        <v>2.5999999999999999E-2</v>
      </c>
      <c r="DI763" s="171">
        <v>1E-3</v>
      </c>
      <c r="DJ763" s="171">
        <v>5.0000000000000001E-3</v>
      </c>
      <c r="DK763" s="171">
        <v>1E-3</v>
      </c>
      <c r="DL763" s="61" t="str">
        <f>AO766</f>
        <v>DK II 2624 03.03.2022</v>
      </c>
      <c r="DM763" s="178">
        <v>4.5691897324041204E-3</v>
      </c>
      <c r="DN763" s="178">
        <v>3.3269618212627299E-3</v>
      </c>
      <c r="DO763" s="178">
        <v>1.3346993177606001E-2</v>
      </c>
      <c r="DP763" s="178">
        <v>0.35837262406442</v>
      </c>
      <c r="DQ763" s="178">
        <v>5.6218426073587199E-3</v>
      </c>
      <c r="DR763" s="178">
        <v>-2.44329182717505E-3</v>
      </c>
      <c r="DS763" s="178">
        <v>0.312547859763736</v>
      </c>
      <c r="DT763" s="178">
        <v>1.5844727447875399E-2</v>
      </c>
      <c r="DU763" s="178">
        <v>1.0013007724297E-3</v>
      </c>
      <c r="DV763" s="178">
        <v>1.66526731565978E-2</v>
      </c>
      <c r="DW763" s="178">
        <v>0.42820708731758</v>
      </c>
      <c r="DX763" s="178">
        <v>0.114142990523647</v>
      </c>
      <c r="DY763" s="178">
        <v>439.06526038964398</v>
      </c>
      <c r="DZ763" s="178">
        <v>0.43113489253450399</v>
      </c>
      <c r="EA763" s="178">
        <v>0.54892271494754297</v>
      </c>
      <c r="EB763" s="178">
        <v>98.508027912481595</v>
      </c>
    </row>
    <row r="764" spans="1:132">
      <c r="A764" s="11">
        <v>44622</v>
      </c>
      <c r="B764" s="64"/>
      <c r="C764" s="25" t="s">
        <v>1469</v>
      </c>
      <c r="D764" s="21">
        <v>0</v>
      </c>
      <c r="E764" s="2">
        <v>100</v>
      </c>
      <c r="F764" s="2">
        <v>100</v>
      </c>
      <c r="H764" s="3">
        <f>((F764)/(E764/100))</f>
        <v>100</v>
      </c>
      <c r="I764" s="4">
        <f>E764/F764</f>
        <v>1</v>
      </c>
      <c r="J764" s="4" t="e">
        <f>100/G764</f>
        <v>#DIV/0!</v>
      </c>
      <c r="N764" s="37" t="e">
        <f>M764/(K764/100)</f>
        <v>#DIV/0!</v>
      </c>
      <c r="O764" s="37" t="e">
        <f>N764/J764</f>
        <v>#DIV/0!</v>
      </c>
      <c r="P764" s="5" t="e">
        <f>M764/(L764/100)</f>
        <v>#DIV/0!</v>
      </c>
      <c r="Q764" s="5" t="e">
        <f>P764*I764</f>
        <v>#DIV/0!</v>
      </c>
      <c r="R764" s="21">
        <v>56.850999999999999</v>
      </c>
      <c r="S764" s="21">
        <v>19.123000000000001</v>
      </c>
      <c r="T764" s="21">
        <v>70.176000000000002</v>
      </c>
      <c r="U764" s="15">
        <f>100-(T764-R764)/S764*100</f>
        <v>30.319510537049609</v>
      </c>
      <c r="V764" s="21">
        <v>2.5990000000000002</v>
      </c>
      <c r="X764" s="2">
        <v>10.62</v>
      </c>
      <c r="Y764" s="2">
        <v>1.4690000000000001</v>
      </c>
      <c r="Z764" s="21">
        <v>274</v>
      </c>
      <c r="AB764" s="14" t="e">
        <f>((AE764-AC764)*(1000/AD764))*1000</f>
        <v>#DIV/0!</v>
      </c>
      <c r="AF764" s="7" t="e">
        <f>#REF!*0.8</f>
        <v>#REF!</v>
      </c>
      <c r="AG764" s="2">
        <v>100</v>
      </c>
      <c r="AH764" s="8">
        <f>((AG764)*(H764/100))</f>
        <v>100</v>
      </c>
      <c r="AI764" s="7">
        <f>AG764/AH764</f>
        <v>1</v>
      </c>
      <c r="AJ764" s="6">
        <v>22.6</v>
      </c>
      <c r="AK764" s="2">
        <v>9.2999999999999999E-2</v>
      </c>
      <c r="AM764" s="21">
        <v>24.7</v>
      </c>
      <c r="AN764" s="21">
        <v>21.71</v>
      </c>
      <c r="AO764" s="24" t="s">
        <v>1469</v>
      </c>
      <c r="DL764" s="61">
        <f>AO767</f>
        <v>0</v>
      </c>
    </row>
    <row r="765" spans="1:132">
      <c r="A765" s="11">
        <v>44623</v>
      </c>
      <c r="B765" s="64" t="s">
        <v>84</v>
      </c>
      <c r="C765" s="25" t="s">
        <v>740</v>
      </c>
      <c r="H765" s="3" t="e">
        <f>((F765)/(E765/100))</f>
        <v>#DIV/0!</v>
      </c>
      <c r="I765" s="4" t="e">
        <f>E765/F765</f>
        <v>#DIV/0!</v>
      </c>
      <c r="J765" s="4" t="e">
        <f>100/G765</f>
        <v>#DIV/0!</v>
      </c>
      <c r="N765" s="37" t="e">
        <f>M765/(K765/100)</f>
        <v>#DIV/0!</v>
      </c>
      <c r="O765" s="37" t="e">
        <f>N765/J765</f>
        <v>#DIV/0!</v>
      </c>
      <c r="P765" s="5" t="e">
        <f>M765/(L765/100)</f>
        <v>#DIV/0!</v>
      </c>
      <c r="Q765" s="5" t="e">
        <f>P765*I765</f>
        <v>#DIV/0!</v>
      </c>
      <c r="U765" s="15" t="e">
        <f>100-(T765-R765)/S765*100</f>
        <v>#DIV/0!</v>
      </c>
      <c r="Z765" s="21">
        <v>5894</v>
      </c>
      <c r="AB765" s="14" t="e">
        <f>((AE765-AC765)*(1000/AD765))*1000</f>
        <v>#DIV/0!</v>
      </c>
      <c r="AF765" s="7" t="e">
        <f>#REF!*0.8</f>
        <v>#REF!</v>
      </c>
      <c r="AH765" s="8" t="e">
        <f>((AG765)*(H765/100))</f>
        <v>#DIV/0!</v>
      </c>
      <c r="AI765" s="7" t="e">
        <f>AG765/AH765</f>
        <v>#DIV/0!</v>
      </c>
      <c r="AO765" s="26"/>
      <c r="AP765" s="174">
        <v>9.1999999999999998E-2</v>
      </c>
      <c r="AQ765" s="174">
        <v>2E-3</v>
      </c>
      <c r="AR765" s="174">
        <v>3.1E-2</v>
      </c>
      <c r="AS765" s="174">
        <v>3.0000000000000001E-3</v>
      </c>
      <c r="AT765" s="174">
        <v>1.6E-2</v>
      </c>
      <c r="AU765" s="174">
        <v>2E-3</v>
      </c>
      <c r="AV765" s="174">
        <v>4.2999999999999997E-2</v>
      </c>
      <c r="AW765" s="174">
        <v>2E-3</v>
      </c>
      <c r="AX765" s="174">
        <v>3.0000000000000001E-3</v>
      </c>
      <c r="AY765" s="174">
        <v>1E-3</v>
      </c>
      <c r="AZ765" s="174">
        <v>4.5999999999999999E-2</v>
      </c>
      <c r="BA765" s="174">
        <v>3.0000000000000001E-3</v>
      </c>
      <c r="BB765" s="174">
        <v>0.23599999999999999</v>
      </c>
      <c r="BC765" s="174">
        <v>4.0000000000000001E-3</v>
      </c>
      <c r="BD765" s="174">
        <v>4.5270000000000001</v>
      </c>
      <c r="BE765" s="174">
        <v>3.7999999999999999E-2</v>
      </c>
      <c r="BF765" s="174" t="s">
        <v>121</v>
      </c>
      <c r="BG765" s="174">
        <v>7.0000000000000001E-3</v>
      </c>
      <c r="BH765" s="174">
        <v>4.0679999999999996</v>
      </c>
      <c r="BI765" s="174">
        <v>1.2609999999999999</v>
      </c>
      <c r="BJ765" s="174" t="s">
        <v>121</v>
      </c>
      <c r="BK765" s="174">
        <v>2E-3</v>
      </c>
      <c r="BL765" s="174" t="s">
        <v>121</v>
      </c>
      <c r="BM765" s="174">
        <v>2E-3</v>
      </c>
      <c r="BN765" s="174">
        <v>0.67100000000000004</v>
      </c>
      <c r="BO765" s="174">
        <v>1.4E-2</v>
      </c>
      <c r="BP765" s="174">
        <v>60.17</v>
      </c>
      <c r="BQ765" s="174">
        <v>0.159</v>
      </c>
      <c r="BR765" s="174">
        <v>2E-3</v>
      </c>
      <c r="BS765" s="174">
        <v>1E-3</v>
      </c>
      <c r="BT765" s="174">
        <v>14.962999999999999</v>
      </c>
      <c r="BU765" s="174">
        <v>0.151</v>
      </c>
      <c r="BV765" s="174">
        <v>1.131</v>
      </c>
      <c r="BW765" s="174">
        <v>2.4E-2</v>
      </c>
      <c r="BX765" s="174" t="s">
        <v>121</v>
      </c>
      <c r="BY765" s="174">
        <v>1.7000000000000001E-2</v>
      </c>
      <c r="BZ765" s="174">
        <v>0.55800000000000005</v>
      </c>
      <c r="CA765" s="174">
        <v>2.8000000000000001E-2</v>
      </c>
      <c r="CB765" s="174" t="s">
        <v>121</v>
      </c>
      <c r="CC765" s="174">
        <v>13.868</v>
      </c>
      <c r="CD765" s="174">
        <v>0.13700000000000001</v>
      </c>
      <c r="CE765" s="174">
        <v>7.0000000000000001E-3</v>
      </c>
      <c r="CF765" s="174">
        <v>3.0000000000000001E-3</v>
      </c>
      <c r="CG765" s="174">
        <v>1E-3</v>
      </c>
      <c r="CH765" s="174" t="s">
        <v>121</v>
      </c>
      <c r="CI765" s="174">
        <v>2E-3</v>
      </c>
      <c r="CJ765" s="174">
        <v>1.1579999999999999</v>
      </c>
      <c r="CK765" s="174">
        <v>8.7999999999999995E-2</v>
      </c>
      <c r="CL765" s="174" t="s">
        <v>121</v>
      </c>
      <c r="CM765" s="174">
        <v>2E-3</v>
      </c>
      <c r="CN765" s="174">
        <v>2E-3</v>
      </c>
      <c r="CO765" s="174">
        <v>1E-3</v>
      </c>
      <c r="CP765" s="174">
        <v>2.0609999999999999</v>
      </c>
      <c r="CQ765" s="174">
        <v>4.3999999999999997E-2</v>
      </c>
      <c r="CR765" s="174" t="s">
        <v>121</v>
      </c>
      <c r="CS765" s="174">
        <v>2E-3</v>
      </c>
      <c r="CT765" s="174">
        <v>8.1579999999999995</v>
      </c>
      <c r="CU765" s="174">
        <v>0.308</v>
      </c>
      <c r="CV765" s="174">
        <v>4.3999999999999997E-2</v>
      </c>
      <c r="CW765" s="174">
        <v>1E-3</v>
      </c>
      <c r="CX765" s="174">
        <v>1.155</v>
      </c>
      <c r="CY765" s="174">
        <v>2.3E-2</v>
      </c>
      <c r="CZ765" s="174" t="s">
        <v>121</v>
      </c>
      <c r="DA765" s="174">
        <v>2E-3</v>
      </c>
      <c r="DB765" s="174">
        <v>1.4E-2</v>
      </c>
      <c r="DC765" s="174">
        <v>7.0000000000000001E-3</v>
      </c>
      <c r="DD765" s="174" t="s">
        <v>121</v>
      </c>
      <c r="DE765" s="174">
        <v>8.9999999999999993E-3</v>
      </c>
      <c r="DF765" s="174">
        <v>0.67700000000000005</v>
      </c>
      <c r="DG765" s="174">
        <v>8.0000000000000002E-3</v>
      </c>
      <c r="DH765" s="174">
        <v>1.7000000000000001E-2</v>
      </c>
      <c r="DI765" s="174">
        <v>1E-3</v>
      </c>
      <c r="DJ765" s="174">
        <v>7.0000000000000001E-3</v>
      </c>
      <c r="DK765" s="174">
        <v>1E-3</v>
      </c>
      <c r="DL765" s="61" t="str">
        <f t="shared" ref="DL765:DL822" si="15">AO769</f>
        <v>DK II 03.03.2022</v>
      </c>
      <c r="DM765" s="178">
        <v>7.06568224442259E-3</v>
      </c>
      <c r="DN765" s="178">
        <v>7.1872514940325401E-3</v>
      </c>
      <c r="DO765" s="178">
        <v>1.44749152919341E-2</v>
      </c>
      <c r="DP765" s="178">
        <v>0.25054812589786901</v>
      </c>
      <c r="DQ765" s="178">
        <v>1.8961644137540101E-2</v>
      </c>
      <c r="DR765" s="178">
        <v>1.2854070580563099E-4</v>
      </c>
      <c r="DS765" s="178">
        <v>0.146918049461012</v>
      </c>
      <c r="DT765" s="178">
        <v>1.4742238526991901E-3</v>
      </c>
      <c r="DU765" s="178">
        <v>5.4194676216213502E-4</v>
      </c>
      <c r="DV765" s="178">
        <v>1.12245710126235E-2</v>
      </c>
      <c r="DW765" s="178">
        <v>0.21548461626010201</v>
      </c>
      <c r="DX765" s="178">
        <v>3.87520854596912E-2</v>
      </c>
      <c r="DY765" s="178">
        <v>532.80304512242901</v>
      </c>
      <c r="DZ765" s="178">
        <v>0.317732830802465</v>
      </c>
      <c r="EA765" s="178">
        <v>8.2633862173430994E-2</v>
      </c>
      <c r="EB765" s="178">
        <v>98.116955455691894</v>
      </c>
    </row>
    <row r="766" spans="1:132">
      <c r="A766" s="11">
        <v>44623</v>
      </c>
      <c r="B766" s="64">
        <v>2624</v>
      </c>
      <c r="C766" s="25" t="s">
        <v>122</v>
      </c>
      <c r="D766" s="21">
        <v>17</v>
      </c>
      <c r="E766" s="2">
        <v>100</v>
      </c>
      <c r="F766" s="2">
        <v>83</v>
      </c>
      <c r="H766" s="3">
        <f>((F766)/(E766/100))</f>
        <v>83</v>
      </c>
      <c r="I766" s="4">
        <f>E766/F766</f>
        <v>1.2048192771084338</v>
      </c>
      <c r="J766" s="4" t="e">
        <f>100/G766</f>
        <v>#DIV/0!</v>
      </c>
      <c r="N766" s="37" t="e">
        <f>M766/(K766/100)</f>
        <v>#DIV/0!</v>
      </c>
      <c r="O766" s="37" t="e">
        <f>N766/J766</f>
        <v>#DIV/0!</v>
      </c>
      <c r="P766" s="5" t="e">
        <f>M766/(L766/100)</f>
        <v>#DIV/0!</v>
      </c>
      <c r="Q766" s="5" t="e">
        <f>P766*I766</f>
        <v>#DIV/0!</v>
      </c>
      <c r="U766" s="15" t="e">
        <f>100-(T766-R766)/S766*100</f>
        <v>#DIV/0!</v>
      </c>
      <c r="V766" s="21">
        <v>0.61499999999999999</v>
      </c>
      <c r="X766" s="2">
        <v>11.66</v>
      </c>
      <c r="Y766" s="2">
        <v>4.3600000000000003</v>
      </c>
      <c r="Z766" s="21">
        <v>694</v>
      </c>
      <c r="AB766" s="14" t="e">
        <f>((AE766-AC766)*(1000/AD766))*1000</f>
        <v>#DIV/0!</v>
      </c>
      <c r="AF766" s="7" t="e">
        <f>#REF!*0.8</f>
        <v>#REF!</v>
      </c>
      <c r="AG766" s="2">
        <v>120</v>
      </c>
      <c r="AH766" s="8">
        <f>((AG766)*(H766/100))</f>
        <v>99.6</v>
      </c>
      <c r="AI766" s="7">
        <f>AG766/AH766</f>
        <v>1.2048192771084338</v>
      </c>
      <c r="AJ766" s="6">
        <v>10.17</v>
      </c>
      <c r="AK766" s="2">
        <v>0.36</v>
      </c>
      <c r="AO766" s="24" t="s">
        <v>1471</v>
      </c>
      <c r="AP766" s="173">
        <v>0.184</v>
      </c>
      <c r="AQ766" s="173">
        <v>3.0000000000000001E-3</v>
      </c>
      <c r="AR766" s="173">
        <v>5.0000000000000001E-3</v>
      </c>
      <c r="AS766" s="173">
        <v>3.0000000000000001E-3</v>
      </c>
      <c r="AT766" s="173">
        <v>7.1999999999999995E-2</v>
      </c>
      <c r="AU766" s="173">
        <v>3.0000000000000001E-3</v>
      </c>
      <c r="AV766" s="173">
        <v>5.1999999999999998E-2</v>
      </c>
      <c r="AW766" s="173">
        <v>2E-3</v>
      </c>
      <c r="AX766" s="173">
        <v>1.2E-2</v>
      </c>
      <c r="AY766" s="173">
        <v>1E-3</v>
      </c>
      <c r="AZ766" s="173">
        <v>2.1999999999999999E-2</v>
      </c>
      <c r="BA766" s="173">
        <v>2E-3</v>
      </c>
      <c r="BB766" s="173">
        <v>5.2999999999999999E-2</v>
      </c>
      <c r="BC766" s="173">
        <v>2E-3</v>
      </c>
      <c r="BD766" s="173">
        <v>0.50700000000000001</v>
      </c>
      <c r="BE766" s="173">
        <v>0.01</v>
      </c>
      <c r="BF766" s="173" t="s">
        <v>121</v>
      </c>
      <c r="BG766" s="173">
        <v>0.01</v>
      </c>
      <c r="BH766" s="173" t="s">
        <v>121</v>
      </c>
      <c r="BI766" s="173">
        <v>2.9910000000000001</v>
      </c>
      <c r="BJ766" s="173" t="s">
        <v>121</v>
      </c>
      <c r="BK766" s="173">
        <v>5.0000000000000001E-3</v>
      </c>
      <c r="BL766" s="173" t="s">
        <v>121</v>
      </c>
      <c r="BM766" s="173">
        <v>2E-3</v>
      </c>
      <c r="BN766" s="173">
        <v>9.2999999999999999E-2</v>
      </c>
      <c r="BO766" s="173">
        <v>7.0000000000000001E-3</v>
      </c>
      <c r="BP766" s="173">
        <v>63.534999999999997</v>
      </c>
      <c r="BQ766" s="173">
        <v>0.14199999999999999</v>
      </c>
      <c r="BR766" s="173">
        <v>2E-3</v>
      </c>
      <c r="BS766" s="173">
        <v>1E-3</v>
      </c>
      <c r="BT766" s="173">
        <v>15.714</v>
      </c>
      <c r="BU766" s="173">
        <v>0.14399999999999999</v>
      </c>
      <c r="BV766" s="173">
        <v>11.381</v>
      </c>
      <c r="BW766" s="173">
        <v>0.11899999999999999</v>
      </c>
      <c r="BX766" s="173" t="s">
        <v>121</v>
      </c>
      <c r="BY766" s="173">
        <v>6.0000000000000001E-3</v>
      </c>
      <c r="BZ766" s="173">
        <v>2.4529999999999998</v>
      </c>
      <c r="CA766" s="173">
        <v>4.2999999999999997E-2</v>
      </c>
      <c r="CB766" s="173" t="s">
        <v>121</v>
      </c>
      <c r="CC766" s="173">
        <v>15.754</v>
      </c>
      <c r="CD766" s="173">
        <v>2.9000000000000001E-2</v>
      </c>
      <c r="CE766" s="173">
        <v>5.0000000000000001E-3</v>
      </c>
      <c r="CF766" s="173" t="s">
        <v>121</v>
      </c>
      <c r="CG766" s="173">
        <v>2E-3</v>
      </c>
      <c r="CH766" s="173" t="s">
        <v>121</v>
      </c>
      <c r="CI766" s="173">
        <v>2E-3</v>
      </c>
      <c r="CJ766" s="173" t="s">
        <v>121</v>
      </c>
      <c r="CK766" s="173">
        <v>0.26800000000000002</v>
      </c>
      <c r="CL766" s="173" t="s">
        <v>121</v>
      </c>
      <c r="CM766" s="173">
        <v>2E-3</v>
      </c>
      <c r="CN766" s="173">
        <v>5.0000000000000001E-3</v>
      </c>
      <c r="CO766" s="173">
        <v>1E-3</v>
      </c>
      <c r="CP766" s="173">
        <v>3.085</v>
      </c>
      <c r="CQ766" s="173">
        <v>7.0000000000000007E-2</v>
      </c>
      <c r="CR766" s="173" t="s">
        <v>121</v>
      </c>
      <c r="CS766" s="173">
        <v>2E-3</v>
      </c>
      <c r="CT766" s="173">
        <v>1.631</v>
      </c>
      <c r="CU766" s="173">
        <v>0.30199999999999999</v>
      </c>
      <c r="CV766" s="173">
        <v>1.6E-2</v>
      </c>
      <c r="CW766" s="173">
        <v>1E-3</v>
      </c>
      <c r="CX766" s="173">
        <v>0.16500000000000001</v>
      </c>
      <c r="CY766" s="173">
        <v>0.01</v>
      </c>
      <c r="CZ766" s="173" t="s">
        <v>121</v>
      </c>
      <c r="DA766" s="173">
        <v>2E-3</v>
      </c>
      <c r="DB766" s="173" t="s">
        <v>121</v>
      </c>
      <c r="DC766" s="173">
        <v>7.0000000000000001E-3</v>
      </c>
      <c r="DD766" s="173">
        <v>2.5000000000000001E-2</v>
      </c>
      <c r="DE766" s="173">
        <v>7.0000000000000001E-3</v>
      </c>
      <c r="DF766" s="173">
        <v>0.84199999999999997</v>
      </c>
      <c r="DG766" s="173">
        <v>8.0000000000000002E-3</v>
      </c>
      <c r="DH766" s="173">
        <v>5.0000000000000001E-3</v>
      </c>
      <c r="DI766" s="173">
        <v>1E-3</v>
      </c>
      <c r="DJ766" s="173">
        <v>0.10199999999999999</v>
      </c>
      <c r="DK766" s="173">
        <v>1E-3</v>
      </c>
      <c r="DL766" s="61" t="str">
        <f t="shared" si="15"/>
        <v>UTV 03.03.2022</v>
      </c>
    </row>
    <row r="767" spans="1:132">
      <c r="A767" s="11">
        <v>44623</v>
      </c>
      <c r="B767" s="64" t="s">
        <v>1472</v>
      </c>
      <c r="C767" s="25" t="s">
        <v>745</v>
      </c>
      <c r="H767" s="3" t="e">
        <f>((F767)/(E767/100))</f>
        <v>#DIV/0!</v>
      </c>
      <c r="I767" s="4" t="e">
        <f>E767/F767</f>
        <v>#DIV/0!</v>
      </c>
      <c r="J767" s="4" t="e">
        <f>100/G767</f>
        <v>#DIV/0!</v>
      </c>
      <c r="N767" s="37" t="e">
        <f>M767/(K767/100)</f>
        <v>#DIV/0!</v>
      </c>
      <c r="O767" s="37" t="e">
        <f>N767/J767</f>
        <v>#DIV/0!</v>
      </c>
      <c r="P767" s="5" t="e">
        <f>M767/(L767/100)</f>
        <v>#DIV/0!</v>
      </c>
      <c r="Q767" s="5" t="e">
        <f>P767*I767</f>
        <v>#DIV/0!</v>
      </c>
      <c r="U767" s="15" t="e">
        <f>100-(T767-R767)/S767*100</f>
        <v>#DIV/0!</v>
      </c>
      <c r="X767" s="2">
        <v>12.55</v>
      </c>
      <c r="Y767" s="2">
        <v>12.76</v>
      </c>
      <c r="Z767" s="21">
        <v>2146</v>
      </c>
      <c r="AB767" s="14" t="e">
        <f>((AE767-AC767)*(1000/AD767))*1000</f>
        <v>#DIV/0!</v>
      </c>
      <c r="AF767" s="7" t="e">
        <f>#REF!*0.8</f>
        <v>#REF!</v>
      </c>
      <c r="AH767" s="8" t="e">
        <f>((AG767)*(H767/100))</f>
        <v>#DIV/0!</v>
      </c>
      <c r="AI767" s="7" t="e">
        <f>AG767/AH767</f>
        <v>#DIV/0!</v>
      </c>
      <c r="AP767" s="172">
        <v>0.11600000000000001</v>
      </c>
      <c r="AQ767" s="172">
        <v>2E-3</v>
      </c>
      <c r="AR767" s="172">
        <v>0.121</v>
      </c>
      <c r="AS767" s="172">
        <v>4.0000000000000001E-3</v>
      </c>
      <c r="AT767" s="172">
        <v>1.2999999999999999E-2</v>
      </c>
      <c r="AU767" s="172">
        <v>2E-3</v>
      </c>
      <c r="AV767" s="172">
        <v>3.5999999999999997E-2</v>
      </c>
      <c r="AW767" s="172">
        <v>2E-3</v>
      </c>
      <c r="AX767" s="172">
        <v>0.112</v>
      </c>
      <c r="AY767" s="172">
        <v>2E-3</v>
      </c>
      <c r="AZ767" s="172">
        <v>5.5E-2</v>
      </c>
      <c r="BA767" s="172">
        <v>3.0000000000000001E-3</v>
      </c>
      <c r="BB767" s="172">
        <v>0.33600000000000002</v>
      </c>
      <c r="BC767" s="172">
        <v>5.0000000000000001E-3</v>
      </c>
      <c r="BD767" s="172">
        <v>4.3940000000000001</v>
      </c>
      <c r="BE767" s="172">
        <v>3.2000000000000001E-2</v>
      </c>
      <c r="BF767" s="172" t="s">
        <v>121</v>
      </c>
      <c r="BG767" s="172">
        <v>6.0000000000000001E-3</v>
      </c>
      <c r="BH767" s="172">
        <v>2.52</v>
      </c>
      <c r="BI767" s="172">
        <v>0.69</v>
      </c>
      <c r="BJ767" s="172" t="s">
        <v>121</v>
      </c>
      <c r="BK767" s="172">
        <v>3.0000000000000001E-3</v>
      </c>
      <c r="BL767" s="172" t="s">
        <v>121</v>
      </c>
      <c r="BM767" s="172">
        <v>2E-3</v>
      </c>
      <c r="BN767" s="172">
        <v>0.10100000000000001</v>
      </c>
      <c r="BO767" s="172">
        <v>7.0000000000000001E-3</v>
      </c>
      <c r="BP767" s="172">
        <v>68.396000000000001</v>
      </c>
      <c r="BQ767" s="172">
        <v>0.14000000000000001</v>
      </c>
      <c r="BR767" s="172" t="s">
        <v>121</v>
      </c>
      <c r="BS767" s="172">
        <v>2E-3</v>
      </c>
      <c r="BT767" s="172">
        <v>10.717000000000001</v>
      </c>
      <c r="BU767" s="172">
        <v>0.121</v>
      </c>
      <c r="BV767" s="172">
        <v>1.2649999999999999</v>
      </c>
      <c r="BW767" s="172">
        <v>2.3E-2</v>
      </c>
      <c r="BX767" s="172" t="s">
        <v>121</v>
      </c>
      <c r="BY767" s="172">
        <v>0.01</v>
      </c>
      <c r="BZ767" s="172">
        <v>0.749</v>
      </c>
      <c r="CA767" s="172">
        <v>2.9000000000000001E-2</v>
      </c>
      <c r="CB767" s="172" t="s">
        <v>121</v>
      </c>
      <c r="CC767" s="172">
        <v>6.6470000000000002</v>
      </c>
      <c r="CD767" s="172">
        <v>0.20100000000000001</v>
      </c>
      <c r="CE767" s="172">
        <v>8.0000000000000002E-3</v>
      </c>
      <c r="CF767" s="172">
        <v>2E-3</v>
      </c>
      <c r="CG767" s="172">
        <v>1E-3</v>
      </c>
      <c r="CH767" s="172" t="s">
        <v>121</v>
      </c>
      <c r="CI767" s="172">
        <v>2E-3</v>
      </c>
      <c r="CJ767" s="172">
        <v>0.316</v>
      </c>
      <c r="CK767" s="172">
        <v>0.06</v>
      </c>
      <c r="CL767" s="172" t="s">
        <v>121</v>
      </c>
      <c r="CM767" s="172">
        <v>2E-3</v>
      </c>
      <c r="CN767" s="172">
        <v>3.0000000000000001E-3</v>
      </c>
      <c r="CO767" s="172">
        <v>1E-3</v>
      </c>
      <c r="CP767" s="172">
        <v>1.6319999999999999</v>
      </c>
      <c r="CQ767" s="172">
        <v>3.5000000000000003E-2</v>
      </c>
      <c r="CR767" s="172" t="s">
        <v>121</v>
      </c>
      <c r="CS767" s="172">
        <v>2E-3</v>
      </c>
      <c r="CT767" s="172">
        <v>5.5810000000000004</v>
      </c>
      <c r="CU767" s="172">
        <v>0.248</v>
      </c>
      <c r="CV767" s="172">
        <v>2.5000000000000001E-2</v>
      </c>
      <c r="CW767" s="172">
        <v>1E-3</v>
      </c>
      <c r="CX767" s="172">
        <v>0.47699999999999998</v>
      </c>
      <c r="CY767" s="172">
        <v>1.4999999999999999E-2</v>
      </c>
      <c r="CZ767" s="172" t="s">
        <v>121</v>
      </c>
      <c r="DA767" s="172">
        <v>2E-3</v>
      </c>
      <c r="DB767" s="172">
        <v>6.9000000000000006E-2</v>
      </c>
      <c r="DC767" s="172">
        <v>6.0000000000000001E-3</v>
      </c>
      <c r="DD767" s="172" t="s">
        <v>121</v>
      </c>
      <c r="DE767" s="172">
        <v>1.9E-2</v>
      </c>
      <c r="DF767" s="172">
        <v>2.7090000000000001</v>
      </c>
      <c r="DG767" s="172">
        <v>2.1000000000000001E-2</v>
      </c>
      <c r="DH767" s="172">
        <v>1.7000000000000001E-2</v>
      </c>
      <c r="DI767" s="172">
        <v>1E-3</v>
      </c>
      <c r="DJ767" s="172">
        <v>2.5999999999999999E-2</v>
      </c>
      <c r="DK767" s="172">
        <v>1E-3</v>
      </c>
      <c r="DL767" s="61" t="str">
        <f t="shared" si="15"/>
        <v>DK III 2600 03.03.2022</v>
      </c>
      <c r="DM767" s="178">
        <v>9.5326402261859303E-2</v>
      </c>
      <c r="DN767" s="178">
        <v>1.2899547091577399E-2</v>
      </c>
      <c r="DO767" s="178">
        <v>4.2375569037598197E-2</v>
      </c>
      <c r="DP767" s="178">
        <v>0.66190607116237299</v>
      </c>
      <c r="DQ767" s="178">
        <v>1.60734653428708E-2</v>
      </c>
      <c r="DR767" s="178">
        <v>-6.0091779219794703E-3</v>
      </c>
      <c r="DS767" s="178">
        <v>0.61830460866004699</v>
      </c>
      <c r="DT767" s="178">
        <v>2.41247620382187E-2</v>
      </c>
      <c r="DU767" s="178">
        <v>9.2131917060247308E-3</v>
      </c>
      <c r="DV767" s="178">
        <v>8.1089049534822905E-2</v>
      </c>
      <c r="DW767" s="178">
        <v>0.76918806384487104</v>
      </c>
      <c r="DX767" s="178">
        <v>0.186776165604779</v>
      </c>
      <c r="DY767" s="178">
        <v>603.20993104067395</v>
      </c>
      <c r="DZ767" s="178">
        <v>1.85263344350923</v>
      </c>
      <c r="EA767" s="178">
        <v>0.61398232770750405</v>
      </c>
      <c r="EB767" s="178">
        <v>98.904008812677304</v>
      </c>
    </row>
    <row r="768" spans="1:132">
      <c r="A768" s="11">
        <v>44623</v>
      </c>
      <c r="B768" s="64" t="s">
        <v>208</v>
      </c>
      <c r="C768" s="25" t="s">
        <v>125</v>
      </c>
      <c r="D768" s="21">
        <v>28</v>
      </c>
      <c r="E768" s="2">
        <v>100</v>
      </c>
      <c r="F768" s="2">
        <v>72</v>
      </c>
      <c r="H768" s="3">
        <f>((F768)/(E768/100))</f>
        <v>72</v>
      </c>
      <c r="I768" s="4">
        <f>E768/F768</f>
        <v>1.3888888888888888</v>
      </c>
      <c r="J768" s="4" t="e">
        <f>100/G768</f>
        <v>#DIV/0!</v>
      </c>
      <c r="N768" s="37" t="e">
        <f>M768/(K768/100)</f>
        <v>#DIV/0!</v>
      </c>
      <c r="O768" s="37" t="e">
        <f>N768/J768</f>
        <v>#DIV/0!</v>
      </c>
      <c r="P768" s="5" t="e">
        <f>M768/(L768/100)</f>
        <v>#DIV/0!</v>
      </c>
      <c r="Q768" s="5" t="e">
        <f>P768*I768</f>
        <v>#DIV/0!</v>
      </c>
      <c r="U768" s="15" t="e">
        <f>100-(T768-R768)/S768*100</f>
        <v>#DIV/0!</v>
      </c>
      <c r="V768" s="21">
        <v>2.085</v>
      </c>
      <c r="X768" s="2">
        <v>11.92</v>
      </c>
      <c r="Y768" s="2">
        <v>9.31</v>
      </c>
      <c r="Z768" s="21">
        <v>2074</v>
      </c>
      <c r="AB768" s="14" t="e">
        <f>((AE768-AC768)*(1000/AD768))*1000</f>
        <v>#DIV/0!</v>
      </c>
      <c r="AF768" s="7" t="e">
        <f>#REF!*0.8</f>
        <v>#REF!</v>
      </c>
      <c r="AG768" s="2">
        <v>139</v>
      </c>
      <c r="AH768" s="8">
        <f>((AG768)*(H768/100))</f>
        <v>100.08</v>
      </c>
      <c r="AI768" s="7">
        <f>AG768/AH768</f>
        <v>1.3888888888888888</v>
      </c>
      <c r="AJ768" s="6">
        <v>47.98</v>
      </c>
      <c r="AK768" s="2">
        <v>0.87</v>
      </c>
      <c r="AO768" s="20" t="s">
        <v>1477</v>
      </c>
      <c r="AP768" s="175">
        <v>0.188</v>
      </c>
      <c r="AQ768" s="175">
        <v>3.0000000000000001E-3</v>
      </c>
      <c r="AR768" s="175" t="s">
        <v>121</v>
      </c>
      <c r="AS768" s="175">
        <v>4.0000000000000001E-3</v>
      </c>
      <c r="AT768" s="175">
        <v>7.3999999999999996E-2</v>
      </c>
      <c r="AU768" s="175">
        <v>3.0000000000000001E-3</v>
      </c>
      <c r="AV768" s="175">
        <v>0.05</v>
      </c>
      <c r="AW768" s="175">
        <v>2E-3</v>
      </c>
      <c r="AX768" s="175">
        <v>0.01</v>
      </c>
      <c r="AY768" s="175">
        <v>1E-3</v>
      </c>
      <c r="AZ768" s="175">
        <v>1.4999999999999999E-2</v>
      </c>
      <c r="BA768" s="175">
        <v>2E-3</v>
      </c>
      <c r="BB768" s="175">
        <v>0.05</v>
      </c>
      <c r="BC768" s="175">
        <v>2E-3</v>
      </c>
      <c r="BD768" s="175">
        <v>0.51300000000000001</v>
      </c>
      <c r="BE768" s="175">
        <v>0.01</v>
      </c>
      <c r="BF768" s="175" t="s">
        <v>121</v>
      </c>
      <c r="BG768" s="175">
        <v>0.01</v>
      </c>
      <c r="BH768" s="175" t="s">
        <v>121</v>
      </c>
      <c r="BI768" s="175">
        <v>2.2389999999999999</v>
      </c>
      <c r="BJ768" s="175" t="s">
        <v>121</v>
      </c>
      <c r="BK768" s="175">
        <v>3.0000000000000001E-3</v>
      </c>
      <c r="BL768" s="175" t="s">
        <v>121</v>
      </c>
      <c r="BM768" s="175">
        <v>2E-3</v>
      </c>
      <c r="BN768" s="175">
        <v>0.106</v>
      </c>
      <c r="BO768" s="175">
        <v>7.0000000000000001E-3</v>
      </c>
      <c r="BP768" s="175">
        <v>58.777999999999999</v>
      </c>
      <c r="BQ768" s="175">
        <v>0.157</v>
      </c>
      <c r="BR768" s="175">
        <v>3.0000000000000001E-3</v>
      </c>
      <c r="BS768" s="175">
        <v>1E-3</v>
      </c>
      <c r="BT768" s="175">
        <v>18.783999999999999</v>
      </c>
      <c r="BU768" s="175">
        <v>0.17799999999999999</v>
      </c>
      <c r="BV768" s="175">
        <v>12.265000000000001</v>
      </c>
      <c r="BW768" s="175">
        <v>0.155</v>
      </c>
      <c r="BX768" s="175" t="s">
        <v>121</v>
      </c>
      <c r="BY768" s="175">
        <v>4.0000000000000001E-3</v>
      </c>
      <c r="BZ768" s="175">
        <v>3.1629999999999998</v>
      </c>
      <c r="CA768" s="175">
        <v>5.0999999999999997E-2</v>
      </c>
      <c r="CB768" s="175" t="s">
        <v>121</v>
      </c>
      <c r="CC768" s="175">
        <v>18.899999999999999</v>
      </c>
      <c r="CD768" s="175">
        <v>3.5000000000000003E-2</v>
      </c>
      <c r="CE768" s="175">
        <v>5.0000000000000001E-3</v>
      </c>
      <c r="CF768" s="175" t="s">
        <v>121</v>
      </c>
      <c r="CG768" s="175">
        <v>2E-3</v>
      </c>
      <c r="CH768" s="175" t="s">
        <v>121</v>
      </c>
      <c r="CI768" s="175">
        <v>2E-3</v>
      </c>
      <c r="CJ768" s="175" t="s">
        <v>121</v>
      </c>
      <c r="CK768" s="175">
        <v>0.26500000000000001</v>
      </c>
      <c r="CL768" s="175" t="s">
        <v>121</v>
      </c>
      <c r="CM768" s="175">
        <v>2E-3</v>
      </c>
      <c r="CN768" s="175">
        <v>4.0000000000000001E-3</v>
      </c>
      <c r="CO768" s="175">
        <v>1E-3</v>
      </c>
      <c r="CP768" s="175">
        <v>2.0329999999999999</v>
      </c>
      <c r="CQ768" s="175">
        <v>6.2E-2</v>
      </c>
      <c r="CR768" s="175" t="s">
        <v>121</v>
      </c>
      <c r="CS768" s="175">
        <v>2E-3</v>
      </c>
      <c r="CT768" s="175">
        <v>1.18</v>
      </c>
      <c r="CU768" s="175">
        <v>0.30199999999999999</v>
      </c>
      <c r="CV768" s="175">
        <v>0.02</v>
      </c>
      <c r="CW768" s="175">
        <v>1E-3</v>
      </c>
      <c r="CX768" s="175">
        <v>0.154</v>
      </c>
      <c r="CY768" s="175">
        <v>0.01</v>
      </c>
      <c r="CZ768" s="175" t="s">
        <v>121</v>
      </c>
      <c r="DA768" s="175">
        <v>2E-3</v>
      </c>
      <c r="DB768" s="175" t="s">
        <v>121</v>
      </c>
      <c r="DC768" s="175">
        <v>6.0000000000000001E-3</v>
      </c>
      <c r="DD768" s="175">
        <v>1.7999999999999999E-2</v>
      </c>
      <c r="DE768" s="175">
        <v>6.0000000000000001E-3</v>
      </c>
      <c r="DF768" s="175">
        <v>0.77600000000000002</v>
      </c>
      <c r="DG768" s="175">
        <v>8.9999999999999993E-3</v>
      </c>
      <c r="DH768" s="175">
        <v>4.0000000000000001E-3</v>
      </c>
      <c r="DI768" s="175">
        <v>1E-3</v>
      </c>
      <c r="DJ768" s="175">
        <v>7.0000000000000007E-2</v>
      </c>
      <c r="DK768" s="175">
        <v>1E-3</v>
      </c>
      <c r="DL768" s="61" t="str">
        <f t="shared" si="15"/>
        <v>UTV 04.03.2022</v>
      </c>
    </row>
    <row r="769" spans="1:132">
      <c r="A769" s="11">
        <v>44623</v>
      </c>
      <c r="B769" s="64"/>
      <c r="C769" s="25" t="s">
        <v>124</v>
      </c>
      <c r="D769" s="21">
        <v>24</v>
      </c>
      <c r="E769" s="2">
        <v>100</v>
      </c>
      <c r="F769" s="2">
        <v>76</v>
      </c>
      <c r="H769" s="3">
        <f>((F769)/(E769/100))</f>
        <v>76</v>
      </c>
      <c r="I769" s="4">
        <f>E769/F769</f>
        <v>1.3157894736842106</v>
      </c>
      <c r="J769" s="4" t="e">
        <f>100/G769</f>
        <v>#DIV/0!</v>
      </c>
      <c r="N769" s="37" t="e">
        <f>M769/(K769/100)</f>
        <v>#DIV/0!</v>
      </c>
      <c r="O769" s="37" t="e">
        <f>N769/J769</f>
        <v>#DIV/0!</v>
      </c>
      <c r="P769" s="5" t="e">
        <f>M769/(L769/100)</f>
        <v>#DIV/0!</v>
      </c>
      <c r="Q769" s="5" t="e">
        <f>P769*I769</f>
        <v>#DIV/0!</v>
      </c>
      <c r="U769" s="15" t="e">
        <f>100-(T769-R769)/S769*100</f>
        <v>#DIV/0!</v>
      </c>
      <c r="V769" s="21">
        <v>1.4670000000000001</v>
      </c>
      <c r="X769" s="2">
        <v>11.7</v>
      </c>
      <c r="Y769" s="2">
        <v>6.03</v>
      </c>
      <c r="Z769" s="21">
        <v>1227</v>
      </c>
      <c r="AB769" s="14" t="e">
        <f>((AE769-AC769)*(1000/AD769))*1000</f>
        <v>#DIV/0!</v>
      </c>
      <c r="AF769" s="7" t="e">
        <f>#REF!*0.8</f>
        <v>#REF!</v>
      </c>
      <c r="AG769" s="2">
        <v>131</v>
      </c>
      <c r="AH769" s="8">
        <f>((AG769)*(H769/100))</f>
        <v>99.56</v>
      </c>
      <c r="AI769" s="7">
        <f>AG769/AH769</f>
        <v>1.3157894736842104</v>
      </c>
      <c r="AJ769" s="6">
        <v>59.96</v>
      </c>
      <c r="AK769" s="2">
        <v>0.25</v>
      </c>
      <c r="AO769" s="20" t="s">
        <v>1478</v>
      </c>
      <c r="AP769" s="176">
        <v>0.29199999999999998</v>
      </c>
      <c r="AQ769" s="176">
        <v>4.0000000000000001E-3</v>
      </c>
      <c r="AR769" s="176" t="s">
        <v>121</v>
      </c>
      <c r="AS769" s="176">
        <v>4.0000000000000001E-3</v>
      </c>
      <c r="AT769" s="176">
        <v>7.6999999999999999E-2</v>
      </c>
      <c r="AU769" s="176">
        <v>3.0000000000000001E-3</v>
      </c>
      <c r="AV769" s="176">
        <v>0.152</v>
      </c>
      <c r="AW769" s="176">
        <v>4.0000000000000001E-3</v>
      </c>
      <c r="AX769" s="176">
        <v>2.1999999999999999E-2</v>
      </c>
      <c r="AY769" s="176">
        <v>1E-3</v>
      </c>
      <c r="AZ769" s="176">
        <v>1.2999999999999999E-2</v>
      </c>
      <c r="BA769" s="176">
        <v>2E-3</v>
      </c>
      <c r="BB769" s="176">
        <v>9.5000000000000001E-2</v>
      </c>
      <c r="BC769" s="176">
        <v>3.0000000000000001E-3</v>
      </c>
      <c r="BD769" s="176">
        <v>0.34</v>
      </c>
      <c r="BE769" s="176">
        <v>8.9999999999999993E-3</v>
      </c>
      <c r="BF769" s="176" t="s">
        <v>121</v>
      </c>
      <c r="BG769" s="176">
        <v>3.0000000000000001E-3</v>
      </c>
      <c r="BH769" s="176" t="s">
        <v>121</v>
      </c>
      <c r="BI769" s="176">
        <v>2.738</v>
      </c>
      <c r="BJ769" s="176" t="s">
        <v>121</v>
      </c>
      <c r="BK769" s="176">
        <v>5.0000000000000001E-3</v>
      </c>
      <c r="BL769" s="176" t="s">
        <v>121</v>
      </c>
      <c r="BM769" s="176">
        <v>2E-3</v>
      </c>
      <c r="BN769" s="176">
        <v>6.9000000000000006E-2</v>
      </c>
      <c r="BO769" s="176">
        <v>8.0000000000000002E-3</v>
      </c>
      <c r="BP769" s="176">
        <v>60.234999999999999</v>
      </c>
      <c r="BQ769" s="176">
        <v>0.16700000000000001</v>
      </c>
      <c r="BR769" s="176" t="s">
        <v>121</v>
      </c>
      <c r="BS769" s="176">
        <v>2E-3</v>
      </c>
      <c r="BT769" s="176">
        <v>0.98899999999999999</v>
      </c>
      <c r="BU769" s="176">
        <v>4.3999999999999997E-2</v>
      </c>
      <c r="BV769" s="176">
        <v>27.173999999999999</v>
      </c>
      <c r="BW769" s="176">
        <v>0.32400000000000001</v>
      </c>
      <c r="BX769" s="176" t="s">
        <v>121</v>
      </c>
      <c r="BY769" s="176">
        <v>4.0000000000000001E-3</v>
      </c>
      <c r="BZ769" s="176">
        <v>2.976</v>
      </c>
      <c r="CA769" s="176">
        <v>4.9000000000000002E-2</v>
      </c>
      <c r="CB769" s="176" t="s">
        <v>121</v>
      </c>
      <c r="CC769" s="176">
        <v>23.696000000000002</v>
      </c>
      <c r="CD769" s="176" t="s">
        <v>121</v>
      </c>
      <c r="CE769" s="176">
        <v>6.0000000000000001E-3</v>
      </c>
      <c r="CF769" s="176">
        <v>2E-3</v>
      </c>
      <c r="CG769" s="176">
        <v>1E-3</v>
      </c>
      <c r="CH769" s="176" t="s">
        <v>121</v>
      </c>
      <c r="CI769" s="176">
        <v>2E-3</v>
      </c>
      <c r="CJ769" s="176" t="s">
        <v>121</v>
      </c>
      <c r="CK769" s="176">
        <v>0.35099999999999998</v>
      </c>
      <c r="CL769" s="176" t="s">
        <v>121</v>
      </c>
      <c r="CM769" s="176">
        <v>2E-3</v>
      </c>
      <c r="CN769" s="176">
        <v>0.01</v>
      </c>
      <c r="CO769" s="176">
        <v>1E-3</v>
      </c>
      <c r="CP769" s="176">
        <v>3.4969999999999999</v>
      </c>
      <c r="CQ769" s="176">
        <v>9.9000000000000005E-2</v>
      </c>
      <c r="CR769" s="176" t="s">
        <v>121</v>
      </c>
      <c r="CS769" s="176">
        <v>2E-3</v>
      </c>
      <c r="CT769" s="176">
        <v>2.2090000000000001</v>
      </c>
      <c r="CU769" s="176">
        <v>0.435</v>
      </c>
      <c r="CV769" s="176">
        <v>5.0000000000000001E-3</v>
      </c>
      <c r="CW769" s="176">
        <v>1E-3</v>
      </c>
      <c r="CX769" s="176">
        <v>5.3999999999999999E-2</v>
      </c>
      <c r="CY769" s="176">
        <v>5.0000000000000001E-3</v>
      </c>
      <c r="CZ769" s="176" t="s">
        <v>121</v>
      </c>
      <c r="DA769" s="176">
        <v>3.0000000000000001E-3</v>
      </c>
      <c r="DB769" s="176" t="s">
        <v>121</v>
      </c>
      <c r="DC769" s="176">
        <v>3.0000000000000001E-3</v>
      </c>
      <c r="DD769" s="176">
        <v>5.1999999999999998E-2</v>
      </c>
      <c r="DE769" s="176">
        <v>0.01</v>
      </c>
      <c r="DF769" s="176">
        <v>1.5469999999999999</v>
      </c>
      <c r="DG769" s="176">
        <v>1.4E-2</v>
      </c>
      <c r="DH769" s="176">
        <v>2E-3</v>
      </c>
      <c r="DI769" s="176">
        <v>1E-3</v>
      </c>
      <c r="DJ769" s="176">
        <v>0.18</v>
      </c>
      <c r="DK769" s="176">
        <v>2E-3</v>
      </c>
      <c r="DL769" s="61" t="str">
        <f t="shared" si="15"/>
        <v>NL 689393</v>
      </c>
    </row>
    <row r="770" spans="1:132">
      <c r="A770" s="11">
        <v>44623</v>
      </c>
      <c r="B770" s="64"/>
      <c r="C770" s="25" t="s">
        <v>117</v>
      </c>
      <c r="H770" s="3" t="e">
        <f>((F770)/(E770/100))</f>
        <v>#DIV/0!</v>
      </c>
      <c r="I770" s="4" t="e">
        <f>E770/F770</f>
        <v>#DIV/0!</v>
      </c>
      <c r="J770" s="4" t="e">
        <f>100/G770</f>
        <v>#DIV/0!</v>
      </c>
      <c r="N770" s="37" t="e">
        <f>M770/(K770/100)</f>
        <v>#DIV/0!</v>
      </c>
      <c r="O770" s="37" t="e">
        <f>N770/J770</f>
        <v>#DIV/0!</v>
      </c>
      <c r="P770" s="5" t="e">
        <f>M770/(L770/100)</f>
        <v>#DIV/0!</v>
      </c>
      <c r="Q770" s="5" t="e">
        <f>P770*I770</f>
        <v>#DIV/0!</v>
      </c>
      <c r="U770" s="15" t="e">
        <f>100-(T770-R770)/S770*100</f>
        <v>#DIV/0!</v>
      </c>
      <c r="X770" s="2">
        <v>11.7</v>
      </c>
      <c r="AB770" s="14" t="e">
        <f>((AE770-AC770)*(1000/AD770))*1000</f>
        <v>#DIV/0!</v>
      </c>
      <c r="AF770" s="7" t="e">
        <f>#REF!*0.8</f>
        <v>#REF!</v>
      </c>
      <c r="AG770" s="2">
        <v>60</v>
      </c>
      <c r="AH770" s="8" t="e">
        <f>((AG770)*(H770/100))</f>
        <v>#DIV/0!</v>
      </c>
      <c r="AI770" s="7" t="e">
        <f>AG770/AH770</f>
        <v>#DIV/0!</v>
      </c>
      <c r="AO770" s="20" t="s">
        <v>1479</v>
      </c>
      <c r="AP770" s="176">
        <v>8.5999999999999993E-2</v>
      </c>
      <c r="AQ770" s="176">
        <v>2E-3</v>
      </c>
      <c r="AR770" s="176">
        <v>0.10100000000000001</v>
      </c>
      <c r="AS770" s="176">
        <v>4.0000000000000001E-3</v>
      </c>
      <c r="AT770" s="176">
        <v>0.01</v>
      </c>
      <c r="AU770" s="176">
        <v>2E-3</v>
      </c>
      <c r="AV770" s="176">
        <v>3.9E-2</v>
      </c>
      <c r="AW770" s="176">
        <v>2E-3</v>
      </c>
      <c r="AX770" s="176">
        <v>3.5000000000000003E-2</v>
      </c>
      <c r="AY770" s="176">
        <v>1E-3</v>
      </c>
      <c r="AZ770" s="176">
        <v>5.8000000000000003E-2</v>
      </c>
      <c r="BA770" s="176">
        <v>3.0000000000000001E-3</v>
      </c>
      <c r="BB770" s="176">
        <v>0.27900000000000003</v>
      </c>
      <c r="BC770" s="176">
        <v>4.0000000000000001E-3</v>
      </c>
      <c r="BD770" s="176">
        <v>4.7060000000000004</v>
      </c>
      <c r="BE770" s="176">
        <v>3.2000000000000001E-2</v>
      </c>
      <c r="BF770" s="176" t="s">
        <v>121</v>
      </c>
      <c r="BG770" s="176">
        <v>5.0000000000000001E-3</v>
      </c>
      <c r="BH770" s="176">
        <v>1.8109999999999999</v>
      </c>
      <c r="BI770" s="176">
        <v>0.58899999999999997</v>
      </c>
      <c r="BJ770" s="176" t="s">
        <v>121</v>
      </c>
      <c r="BK770" s="176">
        <v>2E-3</v>
      </c>
      <c r="BL770" s="176" t="s">
        <v>121</v>
      </c>
      <c r="BM770" s="176">
        <v>2E-3</v>
      </c>
      <c r="BN770" s="176">
        <v>8.5999999999999993E-2</v>
      </c>
      <c r="BO770" s="176">
        <v>7.0000000000000001E-3</v>
      </c>
      <c r="BP770" s="176">
        <v>70.762</v>
      </c>
      <c r="BQ770" s="176">
        <v>0.121</v>
      </c>
      <c r="BR770" s="176" t="s">
        <v>121</v>
      </c>
      <c r="BS770" s="176">
        <v>2E-3</v>
      </c>
      <c r="BT770" s="176">
        <v>9.7379999999999995</v>
      </c>
      <c r="BU770" s="176">
        <v>0.11700000000000001</v>
      </c>
      <c r="BV770" s="176">
        <v>1.2070000000000001</v>
      </c>
      <c r="BW770" s="176">
        <v>2.1999999999999999E-2</v>
      </c>
      <c r="BX770" s="176" t="s">
        <v>121</v>
      </c>
      <c r="BY770" s="176">
        <v>1.0999999999999999E-2</v>
      </c>
      <c r="BZ770" s="176">
        <v>0.72099999999999997</v>
      </c>
      <c r="CA770" s="176">
        <v>2.9000000000000001E-2</v>
      </c>
      <c r="CB770" s="176" t="s">
        <v>121</v>
      </c>
      <c r="CC770" s="176">
        <v>6.3</v>
      </c>
      <c r="CD770" s="176">
        <v>0.20599999999999999</v>
      </c>
      <c r="CE770" s="176">
        <v>8.0000000000000002E-3</v>
      </c>
      <c r="CF770" s="176">
        <v>2E-3</v>
      </c>
      <c r="CG770" s="176">
        <v>1E-3</v>
      </c>
      <c r="CH770" s="176" t="s">
        <v>121</v>
      </c>
      <c r="CI770" s="176">
        <v>2E-3</v>
      </c>
      <c r="CJ770" s="176">
        <v>0.247</v>
      </c>
      <c r="CK770" s="176">
        <v>5.5E-2</v>
      </c>
      <c r="CL770" s="176" t="s">
        <v>121</v>
      </c>
      <c r="CM770" s="176">
        <v>2E-3</v>
      </c>
      <c r="CN770" s="176">
        <v>3.0000000000000001E-3</v>
      </c>
      <c r="CO770" s="176">
        <v>1E-3</v>
      </c>
      <c r="CP770" s="176">
        <v>1.532</v>
      </c>
      <c r="CQ770" s="176">
        <v>3.3000000000000002E-2</v>
      </c>
      <c r="CR770" s="176" t="s">
        <v>121</v>
      </c>
      <c r="CS770" s="176">
        <v>2E-3</v>
      </c>
      <c r="CT770" s="176">
        <v>5.819</v>
      </c>
      <c r="CU770" s="176">
        <v>0.24099999999999999</v>
      </c>
      <c r="CV770" s="176">
        <v>2.1000000000000001E-2</v>
      </c>
      <c r="CW770" s="176">
        <v>1E-3</v>
      </c>
      <c r="CX770" s="176">
        <v>0.42099999999999999</v>
      </c>
      <c r="CY770" s="176">
        <v>1.4E-2</v>
      </c>
      <c r="CZ770" s="176" t="s">
        <v>121</v>
      </c>
      <c r="DA770" s="176">
        <v>2E-3</v>
      </c>
      <c r="DB770" s="176">
        <v>4.8000000000000001E-2</v>
      </c>
      <c r="DC770" s="176">
        <v>5.0000000000000001E-3</v>
      </c>
      <c r="DD770" s="176" t="s">
        <v>121</v>
      </c>
      <c r="DE770" s="176">
        <v>1.4999999999999999E-2</v>
      </c>
      <c r="DF770" s="176">
        <v>2.0270000000000001</v>
      </c>
      <c r="DG770" s="176">
        <v>1.4999999999999999E-2</v>
      </c>
      <c r="DH770" s="176">
        <v>1.2999999999999999E-2</v>
      </c>
      <c r="DI770" s="176">
        <v>1E-3</v>
      </c>
      <c r="DJ770" s="176">
        <v>1.4E-2</v>
      </c>
      <c r="DK770" s="176">
        <v>1E-3</v>
      </c>
      <c r="DL770" s="61" t="str">
        <f t="shared" si="15"/>
        <v>DK III 2600 2 03.03.2022</v>
      </c>
      <c r="DM770" s="190">
        <v>6.3324426003570397E-2</v>
      </c>
      <c r="DN770" s="190">
        <v>1.29031841251452E-2</v>
      </c>
      <c r="DO770" s="190">
        <v>2.0436048447596299E-2</v>
      </c>
      <c r="DP770" s="190">
        <v>1.1397010427590499</v>
      </c>
      <c r="DQ770" s="190">
        <v>1.6252320111248601E-2</v>
      </c>
      <c r="DR770" s="190">
        <v>-1.8199973598618201E-2</v>
      </c>
      <c r="DS770" s="190">
        <v>0.363945616284435</v>
      </c>
      <c r="DT770" s="190">
        <v>1.08100650667862E-2</v>
      </c>
      <c r="DU770" s="190">
        <v>9.9510325944483797E-3</v>
      </c>
      <c r="DV770" s="190">
        <v>0.18060377172118999</v>
      </c>
      <c r="DW770" s="190">
        <v>0.59323705179137198</v>
      </c>
      <c r="DX770" s="190">
        <v>0.108093391730018</v>
      </c>
      <c r="DY770" s="190">
        <v>841.761065695345</v>
      </c>
      <c r="DZ770" s="190">
        <v>0.40561415349930402</v>
      </c>
      <c r="EA770" s="190">
        <v>-4.62287588722958E-2</v>
      </c>
      <c r="EB770" s="190">
        <v>98.512920166264394</v>
      </c>
    </row>
    <row r="771" spans="1:132">
      <c r="A771" s="11">
        <v>44623</v>
      </c>
      <c r="B771" s="64" t="s">
        <v>372</v>
      </c>
      <c r="C771" s="25" t="s">
        <v>125</v>
      </c>
      <c r="D771" s="21">
        <v>31</v>
      </c>
      <c r="E771" s="2">
        <v>100</v>
      </c>
      <c r="F771" s="2">
        <v>69</v>
      </c>
      <c r="H771" s="3">
        <f>((F771)/(E771/100))</f>
        <v>69</v>
      </c>
      <c r="I771" s="4">
        <f>E771/F771</f>
        <v>1.4492753623188406</v>
      </c>
      <c r="J771" s="4" t="e">
        <f>100/G771</f>
        <v>#DIV/0!</v>
      </c>
      <c r="N771" s="37" t="e">
        <f>M771/(K771/100)</f>
        <v>#DIV/0!</v>
      </c>
      <c r="O771" s="37" t="e">
        <f>N771/J771</f>
        <v>#DIV/0!</v>
      </c>
      <c r="P771" s="5" t="e">
        <f>M771/(L771/100)</f>
        <v>#DIV/0!</v>
      </c>
      <c r="Q771" s="5" t="e">
        <f>P771*I771</f>
        <v>#DIV/0!</v>
      </c>
      <c r="U771" s="15" t="e">
        <f>100-(T771-R771)/S771*100</f>
        <v>#DIV/0!</v>
      </c>
      <c r="V771" s="21">
        <v>0.77500000000000002</v>
      </c>
      <c r="X771" s="2">
        <v>11.01</v>
      </c>
      <c r="Y771" s="2">
        <v>8.64</v>
      </c>
      <c r="Z771" s="21">
        <v>2173</v>
      </c>
      <c r="AB771" s="14" t="e">
        <f>((AE771-AC771)*(1000/AD771))*1000</f>
        <v>#DIV/0!</v>
      </c>
      <c r="AF771" s="7" t="e">
        <f>#REF!*0.8</f>
        <v>#REF!</v>
      </c>
      <c r="AG771" s="2">
        <v>145</v>
      </c>
      <c r="AH771" s="8">
        <f>((AG771)*(H771/100))</f>
        <v>100.05</v>
      </c>
      <c r="AI771" s="7">
        <f>AG771/AH771</f>
        <v>1.4492753623188406</v>
      </c>
      <c r="AJ771" s="6">
        <v>53.62</v>
      </c>
      <c r="AK771" s="2">
        <v>0.66</v>
      </c>
      <c r="AO771" s="20" t="s">
        <v>1480</v>
      </c>
      <c r="DL771" s="61">
        <f t="shared" si="15"/>
        <v>0</v>
      </c>
    </row>
    <row r="772" spans="1:132">
      <c r="A772" s="11">
        <v>44624</v>
      </c>
      <c r="B772" s="64"/>
      <c r="C772" s="25" t="s">
        <v>117</v>
      </c>
      <c r="H772" s="3" t="e">
        <f>((F772)/(E772/100))</f>
        <v>#DIV/0!</v>
      </c>
      <c r="I772" s="4" t="e">
        <f>E772/F772</f>
        <v>#DIV/0!</v>
      </c>
      <c r="J772" s="4" t="e">
        <f>100/G772</f>
        <v>#DIV/0!</v>
      </c>
      <c r="N772" s="37" t="e">
        <f>M772/(K772/100)</f>
        <v>#DIV/0!</v>
      </c>
      <c r="O772" s="37" t="e">
        <f>N772/J772</f>
        <v>#DIV/0!</v>
      </c>
      <c r="P772" s="5" t="e">
        <f>M772/(L772/100)</f>
        <v>#DIV/0!</v>
      </c>
      <c r="Q772" s="5" t="e">
        <f>P772*I772</f>
        <v>#DIV/0!</v>
      </c>
      <c r="U772" s="15" t="e">
        <f>100-(T772-R772)/S772*100</f>
        <v>#DIV/0!</v>
      </c>
      <c r="X772" s="2">
        <v>12.35</v>
      </c>
      <c r="AB772" s="14" t="e">
        <f>((AE772-AC772)*(1000/AD772))*1000</f>
        <v>#DIV/0!</v>
      </c>
      <c r="AF772" s="7" t="e">
        <f>#REF!*0.8</f>
        <v>#REF!</v>
      </c>
      <c r="AG772" s="2">
        <v>60</v>
      </c>
      <c r="AH772" s="8" t="e">
        <f>((AG772)*(H772/100))</f>
        <v>#DIV/0!</v>
      </c>
      <c r="AI772" s="7" t="e">
        <f>AG772/AH772</f>
        <v>#DIV/0!</v>
      </c>
      <c r="AO772" s="20" t="s">
        <v>1482</v>
      </c>
      <c r="AP772" s="177">
        <v>6.7000000000000004E-2</v>
      </c>
      <c r="AQ772" s="177">
        <v>1E-3</v>
      </c>
      <c r="AR772" s="177">
        <v>2.7E-2</v>
      </c>
      <c r="AS772" s="177">
        <v>3.0000000000000001E-3</v>
      </c>
      <c r="AT772" s="177">
        <v>1.4E-2</v>
      </c>
      <c r="AU772" s="177">
        <v>2E-3</v>
      </c>
      <c r="AV772" s="177">
        <v>4.3999999999999997E-2</v>
      </c>
      <c r="AW772" s="177">
        <v>2E-3</v>
      </c>
      <c r="AX772" s="177" t="s">
        <v>121</v>
      </c>
      <c r="AY772" s="177">
        <v>2E-3</v>
      </c>
      <c r="AZ772" s="177">
        <v>5.5E-2</v>
      </c>
      <c r="BA772" s="177">
        <v>3.0000000000000001E-3</v>
      </c>
      <c r="BB772" s="177">
        <v>0.24</v>
      </c>
      <c r="BC772" s="177">
        <v>4.0000000000000001E-3</v>
      </c>
      <c r="BD772" s="177">
        <v>4.0880000000000001</v>
      </c>
      <c r="BE772" s="177">
        <v>3.2000000000000001E-2</v>
      </c>
      <c r="BF772" s="177" t="s">
        <v>121</v>
      </c>
      <c r="BG772" s="177">
        <v>8.0000000000000002E-3</v>
      </c>
      <c r="BH772" s="177">
        <v>4.7910000000000004</v>
      </c>
      <c r="BI772" s="177">
        <v>1.1919999999999999</v>
      </c>
      <c r="BJ772" s="177" t="s">
        <v>121</v>
      </c>
      <c r="BK772" s="177">
        <v>2E-3</v>
      </c>
      <c r="BL772" s="177" t="s">
        <v>121</v>
      </c>
      <c r="BM772" s="177">
        <v>2E-3</v>
      </c>
      <c r="BN772" s="177">
        <v>0.39800000000000002</v>
      </c>
      <c r="BO772" s="177">
        <v>0.01</v>
      </c>
      <c r="BP772" s="177">
        <v>52.677</v>
      </c>
      <c r="BQ772" s="177">
        <v>0.19500000000000001</v>
      </c>
      <c r="BR772" s="177" t="s">
        <v>121</v>
      </c>
      <c r="BS772" s="177">
        <v>2E-3</v>
      </c>
      <c r="BT772" s="177">
        <v>13.884</v>
      </c>
      <c r="BU772" s="177">
        <v>0.13600000000000001</v>
      </c>
      <c r="BV772" s="177">
        <v>0.83099999999999996</v>
      </c>
      <c r="BW772" s="177">
        <v>2.1999999999999999E-2</v>
      </c>
      <c r="BX772" s="177" t="s">
        <v>121</v>
      </c>
      <c r="BY772" s="177">
        <v>0.01</v>
      </c>
      <c r="BZ772" s="177">
        <v>0.48699999999999999</v>
      </c>
      <c r="CA772" s="177">
        <v>2.5999999999999999E-2</v>
      </c>
      <c r="CB772" s="177" t="s">
        <v>121</v>
      </c>
      <c r="CC772" s="177">
        <v>9.2550000000000008</v>
      </c>
      <c r="CD772" s="177">
        <v>8.7999999999999995E-2</v>
      </c>
      <c r="CE772" s="177">
        <v>6.0000000000000001E-3</v>
      </c>
      <c r="CF772" s="177" t="s">
        <v>121</v>
      </c>
      <c r="CG772" s="177">
        <v>2E-3</v>
      </c>
      <c r="CH772" s="177" t="s">
        <v>121</v>
      </c>
      <c r="CI772" s="177">
        <v>2E-3</v>
      </c>
      <c r="CJ772" s="177">
        <v>1.3819999999999999</v>
      </c>
      <c r="CK772" s="177">
        <v>9.8000000000000004E-2</v>
      </c>
      <c r="CL772" s="177" t="s">
        <v>121</v>
      </c>
      <c r="CM772" s="177">
        <v>2E-3</v>
      </c>
      <c r="CN772" s="177">
        <v>2E-3</v>
      </c>
      <c r="CO772" s="177">
        <v>1E-3</v>
      </c>
      <c r="CP772" s="177">
        <v>3.6880000000000002</v>
      </c>
      <c r="CQ772" s="177">
        <v>5.8000000000000003E-2</v>
      </c>
      <c r="CR772" s="177" t="s">
        <v>121</v>
      </c>
      <c r="CS772" s="177">
        <v>2E-3</v>
      </c>
      <c r="CT772" s="177">
        <v>7.4119999999999999</v>
      </c>
      <c r="CU772" s="177">
        <v>0.30299999999999999</v>
      </c>
      <c r="CV772" s="177">
        <v>3.4000000000000002E-2</v>
      </c>
      <c r="CW772" s="177">
        <v>1E-3</v>
      </c>
      <c r="CX772" s="177">
        <v>2.0259999999999998</v>
      </c>
      <c r="CY772" s="177">
        <v>2.7E-2</v>
      </c>
      <c r="CZ772" s="177" t="s">
        <v>121</v>
      </c>
      <c r="DA772" s="177">
        <v>2E-3</v>
      </c>
      <c r="DB772" s="177">
        <v>1.2999999999999999E-2</v>
      </c>
      <c r="DC772" s="177">
        <v>8.0000000000000002E-3</v>
      </c>
      <c r="DD772" s="177" t="s">
        <v>121</v>
      </c>
      <c r="DE772" s="177">
        <v>7.0000000000000001E-3</v>
      </c>
      <c r="DF772" s="177">
        <v>0.40200000000000002</v>
      </c>
      <c r="DG772" s="177">
        <v>5.0000000000000001E-3</v>
      </c>
      <c r="DH772" s="177">
        <v>2.3E-2</v>
      </c>
      <c r="DI772" s="177">
        <v>1E-3</v>
      </c>
      <c r="DJ772" s="177">
        <v>5.0000000000000001E-3</v>
      </c>
      <c r="DK772" s="177">
        <v>1E-3</v>
      </c>
      <c r="DL772" s="61" t="str">
        <f t="shared" si="15"/>
        <v>DK II 04.03.2022</v>
      </c>
      <c r="DM772" s="188">
        <v>-5.7391121721587298E-5</v>
      </c>
      <c r="DN772" s="190">
        <v>8.0574455157808207E-3</v>
      </c>
      <c r="DO772" s="190">
        <v>-1.7919897676389301E-4</v>
      </c>
      <c r="DP772" s="190">
        <v>0.43427168536483601</v>
      </c>
      <c r="DQ772" s="190">
        <v>4.9698889772981397E-2</v>
      </c>
      <c r="DR772" s="190">
        <v>-1.14166354987267E-2</v>
      </c>
      <c r="DS772" s="190">
        <v>2.37004546163673E-2</v>
      </c>
      <c r="DT772" s="188">
        <v>-3.72668532012674E-5</v>
      </c>
      <c r="DU772" s="190">
        <v>7.6489737708575103E-4</v>
      </c>
      <c r="DV772" s="190">
        <v>9.0701142022331996E-3</v>
      </c>
      <c r="DW772" s="190">
        <v>0.15621684717574599</v>
      </c>
      <c r="DX772" s="190">
        <v>-3.26774770182333E-2</v>
      </c>
      <c r="DY772" s="190">
        <v>463.70083526335998</v>
      </c>
      <c r="DZ772" s="190">
        <v>-8.5008864075099305E-2</v>
      </c>
      <c r="EA772" s="190">
        <v>2.5510237999328601E-2</v>
      </c>
      <c r="EB772" s="190">
        <v>97.560489397041593</v>
      </c>
    </row>
    <row r="773" spans="1:132">
      <c r="A773" s="11">
        <v>44624</v>
      </c>
      <c r="B773" s="64"/>
      <c r="C773" s="25" t="s">
        <v>727</v>
      </c>
      <c r="H773" s="3" t="e">
        <f>((F773)/(E773/100))</f>
        <v>#DIV/0!</v>
      </c>
      <c r="I773" s="4" t="e">
        <f>E773/F773</f>
        <v>#DIV/0!</v>
      </c>
      <c r="J773" s="4" t="e">
        <f>100/G773</f>
        <v>#DIV/0!</v>
      </c>
      <c r="N773" s="37" t="e">
        <f>M773/(K773/100)</f>
        <v>#DIV/0!</v>
      </c>
      <c r="O773" s="37" t="e">
        <f>N773/J773</f>
        <v>#DIV/0!</v>
      </c>
      <c r="P773" s="5" t="e">
        <f>M773/(L773/100)</f>
        <v>#DIV/0!</v>
      </c>
      <c r="Q773" s="5" t="e">
        <f>P773*I773</f>
        <v>#DIV/0!</v>
      </c>
      <c r="U773" s="15" t="e">
        <f>100-(T773-R773)/S773*100</f>
        <v>#DIV/0!</v>
      </c>
      <c r="AB773" s="14" t="e">
        <f>((AE773-AC773)*(1000/AD773))*1000</f>
        <v>#DIV/0!</v>
      </c>
      <c r="AF773" s="7" t="e">
        <f>#REF!*0.8</f>
        <v>#REF!</v>
      </c>
      <c r="AH773" s="8" t="e">
        <f>((AG773)*(H773/100))</f>
        <v>#DIV/0!</v>
      </c>
      <c r="AI773" s="7" t="e">
        <f>AG773/AH773</f>
        <v>#DIV/0!</v>
      </c>
      <c r="AO773" s="20" t="s">
        <v>727</v>
      </c>
      <c r="DL773" s="61" t="s">
        <v>1220</v>
      </c>
      <c r="DM773" s="190">
        <v>3.5991036927939798E-4</v>
      </c>
      <c r="DN773" s="190">
        <v>1.3141257052332999E-4</v>
      </c>
      <c r="DO773" s="190">
        <v>-1.16121461994496E-3</v>
      </c>
      <c r="DP773" s="190">
        <v>4.0748642400171398E-2</v>
      </c>
      <c r="DQ773" s="190">
        <v>1.0792709453340101E-3</v>
      </c>
      <c r="DR773" s="190">
        <v>-1.03139455192114E-3</v>
      </c>
      <c r="DS773" s="190">
        <v>5.8016252123293997E-2</v>
      </c>
      <c r="DT773" s="190">
        <v>8.6737641134496904E-2</v>
      </c>
      <c r="DU773" s="188">
        <v>4.5785169915966201E-5</v>
      </c>
      <c r="DV773" s="190">
        <v>7.4994336133274301E-4</v>
      </c>
      <c r="DW773" s="190">
        <v>1.38942458055348E-2</v>
      </c>
      <c r="DX773" s="190">
        <v>-2.9958556697896998E-3</v>
      </c>
      <c r="DY773" s="190">
        <v>17.6973867067505</v>
      </c>
      <c r="DZ773" s="190">
        <v>-1.3069809776093001E-2</v>
      </c>
      <c r="EA773" s="190">
        <v>0.14274583416615499</v>
      </c>
      <c r="EB773" s="190">
        <v>65.746952064842901</v>
      </c>
    </row>
    <row r="774" spans="1:132">
      <c r="A774" s="11">
        <v>44624</v>
      </c>
      <c r="B774" s="64" t="s">
        <v>1481</v>
      </c>
      <c r="C774" s="25" t="s">
        <v>125</v>
      </c>
      <c r="D774" s="21">
        <v>34</v>
      </c>
      <c r="E774" s="2">
        <v>100</v>
      </c>
      <c r="F774" s="2">
        <v>66</v>
      </c>
      <c r="H774" s="3">
        <f>((F774)/(E774/100))</f>
        <v>66</v>
      </c>
      <c r="I774" s="4">
        <f>E774/F774</f>
        <v>1.5151515151515151</v>
      </c>
      <c r="J774" s="4" t="e">
        <f>100/G774</f>
        <v>#DIV/0!</v>
      </c>
      <c r="N774" s="37" t="e">
        <f>M774/(K774/100)</f>
        <v>#DIV/0!</v>
      </c>
      <c r="O774" s="37" t="e">
        <f>N774/J774</f>
        <v>#DIV/0!</v>
      </c>
      <c r="P774" s="5" t="e">
        <f>M774/(L774/100)</f>
        <v>#DIV/0!</v>
      </c>
      <c r="Q774" s="5" t="e">
        <f>P774*I774</f>
        <v>#DIV/0!</v>
      </c>
      <c r="U774" s="15" t="e">
        <f>100-(T774-R774)/S774*100</f>
        <v>#DIV/0!</v>
      </c>
      <c r="V774" s="21">
        <v>1.3</v>
      </c>
      <c r="W774" s="2">
        <v>1.3</v>
      </c>
      <c r="X774" s="2">
        <v>10.86</v>
      </c>
      <c r="Y774" s="2">
        <v>8.52</v>
      </c>
      <c r="Z774" s="21">
        <v>2207</v>
      </c>
      <c r="AB774" s="14" t="e">
        <f>((AE774-AC774)*(1000/AD774))*1000</f>
        <v>#DIV/0!</v>
      </c>
      <c r="AF774" s="7" t="e">
        <f>#REF!*0.8</f>
        <v>#REF!</v>
      </c>
      <c r="AG774" s="2">
        <v>152</v>
      </c>
      <c r="AH774" s="8">
        <f>((AG774)*(H774/100))</f>
        <v>100.32000000000001</v>
      </c>
      <c r="AI774" s="7">
        <f>AG774/AH774</f>
        <v>1.5151515151515151</v>
      </c>
      <c r="AJ774" s="6">
        <v>72.760000000000005</v>
      </c>
      <c r="AK774" s="2">
        <v>1.1399999999999999</v>
      </c>
      <c r="AO774" s="20" t="s">
        <v>1483</v>
      </c>
      <c r="AP774" s="178">
        <v>8.4000000000000005E-2</v>
      </c>
      <c r="AQ774" s="178">
        <v>2E-3</v>
      </c>
      <c r="AR774" s="178">
        <v>3.1E-2</v>
      </c>
      <c r="AS774" s="178">
        <v>3.0000000000000001E-3</v>
      </c>
      <c r="AT774" s="178">
        <v>5.0000000000000001E-3</v>
      </c>
      <c r="AU774" s="178">
        <v>2E-3</v>
      </c>
      <c r="AV774" s="178">
        <v>1.4999999999999999E-2</v>
      </c>
      <c r="AW774" s="178">
        <v>1E-3</v>
      </c>
      <c r="AX774" s="178">
        <v>4.0000000000000001E-3</v>
      </c>
      <c r="AY774" s="178">
        <v>1E-3</v>
      </c>
      <c r="AZ774" s="178">
        <v>7.8E-2</v>
      </c>
      <c r="BA774" s="178">
        <v>3.0000000000000001E-3</v>
      </c>
      <c r="BB774" s="178">
        <v>0.157</v>
      </c>
      <c r="BC774" s="178">
        <v>3.0000000000000001E-3</v>
      </c>
      <c r="BD774" s="178">
        <v>4.6260000000000003</v>
      </c>
      <c r="BE774" s="178">
        <v>0.03</v>
      </c>
      <c r="BF774" s="178" t="s">
        <v>121</v>
      </c>
      <c r="BG774" s="178">
        <v>3.0000000000000001E-3</v>
      </c>
      <c r="BH774" s="178" t="s">
        <v>121</v>
      </c>
      <c r="BI774" s="178">
        <v>0.871</v>
      </c>
      <c r="BJ774" s="178">
        <v>6.0000000000000001E-3</v>
      </c>
      <c r="BK774" s="178">
        <v>1E-3</v>
      </c>
      <c r="BL774" s="178" t="s">
        <v>121</v>
      </c>
      <c r="BM774" s="178">
        <v>2E-3</v>
      </c>
      <c r="BN774" s="178">
        <v>4.1000000000000002E-2</v>
      </c>
      <c r="BO774" s="178">
        <v>6.0000000000000001E-3</v>
      </c>
      <c r="BP774" s="178">
        <v>71.424999999999997</v>
      </c>
      <c r="BQ774" s="178">
        <v>0.104</v>
      </c>
      <c r="BR774" s="178" t="s">
        <v>121</v>
      </c>
      <c r="BS774" s="178">
        <v>2E-3</v>
      </c>
      <c r="BT774" s="178">
        <v>9.8070000000000004</v>
      </c>
      <c r="BU774" s="178">
        <v>0.111</v>
      </c>
      <c r="BV774" s="178">
        <v>1.534</v>
      </c>
      <c r="BW774" s="178">
        <v>2.5999999999999999E-2</v>
      </c>
      <c r="BX774" s="178" t="s">
        <v>121</v>
      </c>
      <c r="BY774" s="178">
        <v>8.9999999999999993E-3</v>
      </c>
      <c r="BZ774" s="178">
        <v>0.57499999999999996</v>
      </c>
      <c r="CA774" s="178">
        <v>2.5999999999999999E-2</v>
      </c>
      <c r="CB774" s="178" t="s">
        <v>121</v>
      </c>
      <c r="CC774" s="178">
        <v>8.7550000000000008</v>
      </c>
      <c r="CD774" s="178">
        <v>0.19600000000000001</v>
      </c>
      <c r="CE774" s="178">
        <v>7.0000000000000001E-3</v>
      </c>
      <c r="CF774" s="178">
        <v>3.0000000000000001E-3</v>
      </c>
      <c r="CG774" s="178">
        <v>1E-3</v>
      </c>
      <c r="CH774" s="178" t="s">
        <v>121</v>
      </c>
      <c r="CI774" s="178">
        <v>2E-3</v>
      </c>
      <c r="CJ774" s="178">
        <v>0.28599999999999998</v>
      </c>
      <c r="CK774" s="178">
        <v>6.6000000000000003E-2</v>
      </c>
      <c r="CL774" s="178" t="s">
        <v>121</v>
      </c>
      <c r="CM774" s="178">
        <v>2E-3</v>
      </c>
      <c r="CN774" s="178">
        <v>2E-3</v>
      </c>
      <c r="CO774" s="178">
        <v>1E-3</v>
      </c>
      <c r="CP774" s="178">
        <v>2.4950000000000001</v>
      </c>
      <c r="CQ774" s="178">
        <v>4.3999999999999997E-2</v>
      </c>
      <c r="CR774" s="178" t="s">
        <v>121</v>
      </c>
      <c r="CS774" s="178">
        <v>2E-3</v>
      </c>
      <c r="CT774" s="178">
        <v>6.7039999999999997</v>
      </c>
      <c r="CU774" s="178">
        <v>0.26800000000000002</v>
      </c>
      <c r="CV774" s="178">
        <v>1.2E-2</v>
      </c>
      <c r="CW774" s="178">
        <v>1E-3</v>
      </c>
      <c r="CX774" s="178">
        <v>0.40600000000000003</v>
      </c>
      <c r="CY774" s="178">
        <v>1.2999999999999999E-2</v>
      </c>
      <c r="CZ774" s="178" t="s">
        <v>121</v>
      </c>
      <c r="DA774" s="178">
        <v>2E-3</v>
      </c>
      <c r="DB774" s="178">
        <v>1.6E-2</v>
      </c>
      <c r="DC774" s="178">
        <v>4.0000000000000001E-3</v>
      </c>
      <c r="DD774" s="178" t="s">
        <v>121</v>
      </c>
      <c r="DE774" s="178">
        <v>8.0000000000000002E-3</v>
      </c>
      <c r="DF774" s="178">
        <v>0.60899999999999999</v>
      </c>
      <c r="DG774" s="178">
        <v>6.0000000000000001E-3</v>
      </c>
      <c r="DH774" s="178">
        <v>8.0000000000000002E-3</v>
      </c>
      <c r="DI774" s="178">
        <v>1E-3</v>
      </c>
      <c r="DJ774" s="178">
        <v>8.0000000000000002E-3</v>
      </c>
      <c r="DK774" s="178">
        <v>1E-3</v>
      </c>
      <c r="DL774" s="61" t="str">
        <f t="shared" si="15"/>
        <v>DK III 2562 04.03.2022</v>
      </c>
      <c r="DM774" s="190">
        <v>2.8722394515489399E-2</v>
      </c>
      <c r="DN774" s="190">
        <v>1.38346890383159E-2</v>
      </c>
      <c r="DO774" s="190">
        <v>1.46937385530068E-2</v>
      </c>
      <c r="DP774" s="190">
        <v>2.16066845601561</v>
      </c>
      <c r="DQ774" s="190">
        <v>4.9766767521361201E-2</v>
      </c>
      <c r="DR774" s="190">
        <v>-2.4839436182789498E-2</v>
      </c>
      <c r="DS774" s="190">
        <v>2.1416043045050501</v>
      </c>
      <c r="DT774" s="190">
        <v>5.0733082954046299E-2</v>
      </c>
      <c r="DU774" s="190">
        <v>5.8593868110343702E-3</v>
      </c>
      <c r="DV774" s="190">
        <v>0.11409966579196799</v>
      </c>
      <c r="DW774" s="190">
        <v>0.72558411351382601</v>
      </c>
      <c r="DX774" s="190">
        <v>1.9653844417009899E-2</v>
      </c>
      <c r="DY774" s="190">
        <v>1062.6351911199999</v>
      </c>
      <c r="DZ774" s="190">
        <v>4.1287146310562104</v>
      </c>
      <c r="EA774" s="190">
        <v>-0.170174785697327</v>
      </c>
      <c r="EB774" s="190">
        <v>97.973616033486195</v>
      </c>
    </row>
    <row r="775" spans="1:132">
      <c r="A775" s="11">
        <v>44624</v>
      </c>
      <c r="B775" s="64" t="s">
        <v>84</v>
      </c>
      <c r="C775" s="25" t="s">
        <v>740</v>
      </c>
      <c r="H775" s="3" t="e">
        <f>((F775)/(E775/100))</f>
        <v>#DIV/0!</v>
      </c>
      <c r="I775" s="4" t="e">
        <f>E775/F775</f>
        <v>#DIV/0!</v>
      </c>
      <c r="J775" s="4" t="e">
        <f>100/G775</f>
        <v>#DIV/0!</v>
      </c>
      <c r="N775" s="37" t="e">
        <f>M775/(K775/100)</f>
        <v>#DIV/0!</v>
      </c>
      <c r="O775" s="37" t="e">
        <f>N775/J775</f>
        <v>#DIV/0!</v>
      </c>
      <c r="P775" s="5" t="e">
        <f>M775/(L775/100)</f>
        <v>#DIV/0!</v>
      </c>
      <c r="Q775" s="5" t="e">
        <f>P775*I775</f>
        <v>#DIV/0!</v>
      </c>
      <c r="U775" s="15" t="e">
        <f>100-(T775-R775)/S775*100</f>
        <v>#DIV/0!</v>
      </c>
      <c r="X775" s="2">
        <v>12.57</v>
      </c>
      <c r="Y775" s="2">
        <v>24.6</v>
      </c>
      <c r="Z775" s="21">
        <v>5606</v>
      </c>
      <c r="AB775" s="14" t="e">
        <f>((AE775-AC775)*(1000/AD775))*1000</f>
        <v>#DIV/0!</v>
      </c>
      <c r="AF775" s="7" t="e">
        <f>#REF!*0.8</f>
        <v>#REF!</v>
      </c>
      <c r="AH775" s="8" t="e">
        <f>((AG775)*(H775/100))</f>
        <v>#DIV/0!</v>
      </c>
      <c r="AI775" s="7" t="e">
        <f>AG775/AH775</f>
        <v>#DIV/0!</v>
      </c>
      <c r="AP775" s="182">
        <v>0.14799999999999999</v>
      </c>
      <c r="AQ775" s="182">
        <v>2E-3</v>
      </c>
      <c r="AR775" s="182">
        <v>2.3E-2</v>
      </c>
      <c r="AS775" s="182">
        <v>3.0000000000000001E-3</v>
      </c>
      <c r="AT775" s="182">
        <v>1.2999999999999999E-2</v>
      </c>
      <c r="AU775" s="182">
        <v>2E-3</v>
      </c>
      <c r="AV775" s="182">
        <v>4.8000000000000001E-2</v>
      </c>
      <c r="AW775" s="182">
        <v>2E-3</v>
      </c>
      <c r="AX775" s="182">
        <v>4.0000000000000001E-3</v>
      </c>
      <c r="AY775" s="182">
        <v>1E-3</v>
      </c>
      <c r="AZ775" s="182">
        <v>7.1999999999999995E-2</v>
      </c>
      <c r="BA775" s="182">
        <v>3.0000000000000001E-3</v>
      </c>
      <c r="BB775" s="182">
        <v>0.29699999999999999</v>
      </c>
      <c r="BC775" s="182">
        <v>5.0000000000000001E-3</v>
      </c>
      <c r="BD775" s="182">
        <v>3.8079999999999998</v>
      </c>
      <c r="BE775" s="182">
        <v>2.9000000000000001E-2</v>
      </c>
      <c r="BF775" s="182" t="s">
        <v>121</v>
      </c>
      <c r="BG775" s="182">
        <v>6.0000000000000001E-3</v>
      </c>
      <c r="BH775" s="182">
        <v>4.3070000000000004</v>
      </c>
      <c r="BI775" s="182">
        <v>1</v>
      </c>
      <c r="BJ775" s="182" t="s">
        <v>121</v>
      </c>
      <c r="BK775" s="182">
        <v>3.0000000000000001E-3</v>
      </c>
      <c r="BL775" s="182" t="s">
        <v>121</v>
      </c>
      <c r="BM775" s="182">
        <v>2E-3</v>
      </c>
      <c r="BN775" s="182">
        <v>0.13200000000000001</v>
      </c>
      <c r="BO775" s="182">
        <v>7.0000000000000001E-3</v>
      </c>
      <c r="BP775" s="182">
        <v>64.066999999999993</v>
      </c>
      <c r="BQ775" s="182">
        <v>0.14000000000000001</v>
      </c>
      <c r="BR775" s="182" t="s">
        <v>121</v>
      </c>
      <c r="BS775" s="182">
        <v>2E-3</v>
      </c>
      <c r="BT775" s="182">
        <v>13.629</v>
      </c>
      <c r="BU775" s="182">
        <v>0.13100000000000001</v>
      </c>
      <c r="BV775" s="182">
        <v>1.9430000000000001</v>
      </c>
      <c r="BW775" s="182">
        <v>0.03</v>
      </c>
      <c r="BX775" s="182">
        <v>1.0999999999999999E-2</v>
      </c>
      <c r="BY775" s="182">
        <v>6.0000000000000001E-3</v>
      </c>
      <c r="BZ775" s="182">
        <v>0.68600000000000005</v>
      </c>
      <c r="CA775" s="182">
        <v>2.8000000000000001E-2</v>
      </c>
      <c r="CB775" s="182" t="s">
        <v>121</v>
      </c>
      <c r="CC775" s="182">
        <v>8.3580000000000005</v>
      </c>
      <c r="CD775" s="182">
        <v>0.19900000000000001</v>
      </c>
      <c r="CE775" s="182">
        <v>8.0000000000000002E-3</v>
      </c>
      <c r="CF775" s="182">
        <v>3.0000000000000001E-3</v>
      </c>
      <c r="CG775" s="182">
        <v>1E-3</v>
      </c>
      <c r="CH775" s="182" t="s">
        <v>121</v>
      </c>
      <c r="CI775" s="182">
        <v>2E-3</v>
      </c>
      <c r="CJ775" s="182">
        <v>0.63500000000000001</v>
      </c>
      <c r="CK775" s="182">
        <v>7.4999999999999997E-2</v>
      </c>
      <c r="CL775" s="182" t="s">
        <v>121</v>
      </c>
      <c r="CM775" s="182">
        <v>2E-3</v>
      </c>
      <c r="CN775" s="182">
        <v>4.0000000000000001E-3</v>
      </c>
      <c r="CO775" s="182">
        <v>1E-3</v>
      </c>
      <c r="CP775" s="182">
        <v>1.8440000000000001</v>
      </c>
      <c r="CQ775" s="182">
        <v>0.04</v>
      </c>
      <c r="CR775" s="182" t="s">
        <v>121</v>
      </c>
      <c r="CS775" s="182">
        <v>2E-3</v>
      </c>
      <c r="CT775" s="182">
        <v>6.98</v>
      </c>
      <c r="CU775" s="182">
        <v>0.28499999999999998</v>
      </c>
      <c r="CV775" s="182">
        <v>2.4E-2</v>
      </c>
      <c r="CW775" s="182">
        <v>1E-3</v>
      </c>
      <c r="CX775" s="182">
        <v>0.53</v>
      </c>
      <c r="CY775" s="182">
        <v>1.4999999999999999E-2</v>
      </c>
      <c r="CZ775" s="182" t="s">
        <v>121</v>
      </c>
      <c r="DA775" s="182">
        <v>2E-3</v>
      </c>
      <c r="DB775" s="182">
        <v>1.2999999999999999E-2</v>
      </c>
      <c r="DC775" s="182">
        <v>5.0000000000000001E-3</v>
      </c>
      <c r="DD775" s="182" t="s">
        <v>121</v>
      </c>
      <c r="DE775" s="182">
        <v>8.0000000000000002E-3</v>
      </c>
      <c r="DF775" s="182">
        <v>0.54500000000000004</v>
      </c>
      <c r="DG775" s="182">
        <v>6.0000000000000001E-3</v>
      </c>
      <c r="DH775" s="182">
        <v>1.7999999999999999E-2</v>
      </c>
      <c r="DI775" s="182">
        <v>1E-3</v>
      </c>
      <c r="DJ775" s="182">
        <v>7.0000000000000001E-3</v>
      </c>
      <c r="DK775" s="182">
        <v>1E-3</v>
      </c>
      <c r="DL775" s="61" t="str">
        <f t="shared" si="15"/>
        <v>DK III 04.03.2022</v>
      </c>
      <c r="DM775" s="190">
        <v>2.23403292223638E-2</v>
      </c>
      <c r="DN775" s="190">
        <v>6.2464733654090297E-2</v>
      </c>
      <c r="DO775" s="190">
        <v>3.6913069255794899E-3</v>
      </c>
      <c r="DP775" s="190">
        <v>1.13156130131763</v>
      </c>
      <c r="DQ775" s="190">
        <v>1.3922487668528201E-2</v>
      </c>
      <c r="DR775" s="190">
        <v>-1.26615993058747E-2</v>
      </c>
      <c r="DS775" s="190">
        <v>0.74384968770424797</v>
      </c>
      <c r="DT775" s="188">
        <v>-6.6316460627781598E-5</v>
      </c>
      <c r="DU775" s="190">
        <v>3.6325564688643799E-3</v>
      </c>
      <c r="DV775" s="190">
        <v>9.4843530841332402E-2</v>
      </c>
      <c r="DW775" s="190">
        <v>3.22791309996127</v>
      </c>
      <c r="DX775" s="190">
        <v>0.31801065052288802</v>
      </c>
      <c r="DY775" s="190">
        <v>1135.24116295725</v>
      </c>
      <c r="DZ775" s="190">
        <v>0.47084867959693999</v>
      </c>
      <c r="EA775" s="190">
        <v>1.0705195156218901</v>
      </c>
      <c r="EB775" s="190">
        <v>97.760744808601203</v>
      </c>
    </row>
    <row r="776" spans="1:132">
      <c r="A776" s="11">
        <v>44624</v>
      </c>
      <c r="B776" s="64"/>
      <c r="C776" s="25" t="s">
        <v>124</v>
      </c>
      <c r="D776" s="21">
        <v>25</v>
      </c>
      <c r="E776" s="2">
        <v>100</v>
      </c>
      <c r="F776" s="2">
        <v>75</v>
      </c>
      <c r="H776" s="3">
        <f>((F776)/(E776/100))</f>
        <v>75</v>
      </c>
      <c r="I776" s="4">
        <f>E776/F776</f>
        <v>1.3333333333333333</v>
      </c>
      <c r="J776" s="4" t="e">
        <f>100/G776</f>
        <v>#DIV/0!</v>
      </c>
      <c r="N776" s="37" t="e">
        <f>M776/(K776/100)</f>
        <v>#DIV/0!</v>
      </c>
      <c r="O776" s="37" t="e">
        <f>N776/J776</f>
        <v>#DIV/0!</v>
      </c>
      <c r="P776" s="5" t="e">
        <f>M776/(L776/100)</f>
        <v>#DIV/0!</v>
      </c>
      <c r="Q776" s="5" t="e">
        <f>P776*I776</f>
        <v>#DIV/0!</v>
      </c>
      <c r="U776" s="15" t="e">
        <f>100-(T776-R776)/S776*100</f>
        <v>#DIV/0!</v>
      </c>
      <c r="V776" s="21">
        <v>0.73399999999999999</v>
      </c>
      <c r="X776" s="2">
        <v>11.05</v>
      </c>
      <c r="Y776" s="2">
        <v>4.9400000000000004</v>
      </c>
      <c r="Z776" s="21">
        <v>1041</v>
      </c>
      <c r="AB776" s="14" t="e">
        <f>((AE776-AC776)*(1000/AD776))*1000</f>
        <v>#DIV/0!</v>
      </c>
      <c r="AF776" s="7" t="e">
        <f>#REF!*0.8</f>
        <v>#REF!</v>
      </c>
      <c r="AG776" s="2">
        <v>133</v>
      </c>
      <c r="AH776" s="8">
        <f>((AG776)*(H776/100))</f>
        <v>99.75</v>
      </c>
      <c r="AI776" s="7">
        <f>AG776/AH776</f>
        <v>1.3333333333333333</v>
      </c>
      <c r="AJ776" s="6">
        <v>25.21</v>
      </c>
      <c r="AK776" s="2">
        <v>0.434</v>
      </c>
      <c r="AO776" s="20" t="s">
        <v>1484</v>
      </c>
      <c r="AP776" s="179">
        <v>6.5000000000000002E-2</v>
      </c>
      <c r="AQ776" s="179">
        <v>1E-3</v>
      </c>
      <c r="AR776" s="179">
        <v>1.9E-2</v>
      </c>
      <c r="AS776" s="179">
        <v>2E-3</v>
      </c>
      <c r="AT776" s="179">
        <v>1.2E-2</v>
      </c>
      <c r="AU776" s="179">
        <v>1E-3</v>
      </c>
      <c r="AV776" s="179">
        <v>1.4E-2</v>
      </c>
      <c r="AW776" s="179">
        <v>1E-3</v>
      </c>
      <c r="AX776" s="179">
        <v>2E-3</v>
      </c>
      <c r="AY776" s="179">
        <v>1E-3</v>
      </c>
      <c r="AZ776" s="179">
        <v>3.2000000000000001E-2</v>
      </c>
      <c r="BA776" s="179">
        <v>2E-3</v>
      </c>
      <c r="BB776" s="179">
        <v>6.4000000000000001E-2</v>
      </c>
      <c r="BC776" s="179">
        <v>2E-3</v>
      </c>
      <c r="BD776" s="179">
        <v>6.3280000000000003</v>
      </c>
      <c r="BE776" s="179">
        <v>3.5999999999999997E-2</v>
      </c>
      <c r="BF776" s="179" t="s">
        <v>121</v>
      </c>
      <c r="BG776" s="179">
        <v>2E-3</v>
      </c>
      <c r="BH776" s="179">
        <v>1.331</v>
      </c>
      <c r="BI776" s="179">
        <v>0.41099999999999998</v>
      </c>
      <c r="BJ776" s="179">
        <v>4.0000000000000001E-3</v>
      </c>
      <c r="BK776" s="179">
        <v>1E-3</v>
      </c>
      <c r="BL776" s="179" t="s">
        <v>121</v>
      </c>
      <c r="BM776" s="179">
        <v>2E-3</v>
      </c>
      <c r="BN776" s="179">
        <v>6.4000000000000001E-2</v>
      </c>
      <c r="BO776" s="179">
        <v>5.0000000000000001E-3</v>
      </c>
      <c r="BP776" s="179">
        <v>80.182000000000002</v>
      </c>
      <c r="BQ776" s="179">
        <v>7.5999999999999998E-2</v>
      </c>
      <c r="BR776" s="179" t="s">
        <v>121</v>
      </c>
      <c r="BS776" s="179">
        <v>2E-3</v>
      </c>
      <c r="BT776" s="179">
        <v>5.6909999999999998</v>
      </c>
      <c r="BU776" s="179">
        <v>8.5999999999999993E-2</v>
      </c>
      <c r="BV776" s="179">
        <v>0.55200000000000005</v>
      </c>
      <c r="BW776" s="179">
        <v>1.2999999999999999E-2</v>
      </c>
      <c r="BX776" s="179" t="s">
        <v>121</v>
      </c>
      <c r="BY776" s="179">
        <v>0.01</v>
      </c>
      <c r="BZ776" s="179">
        <v>0.58699999999999997</v>
      </c>
      <c r="CA776" s="179">
        <v>2.4E-2</v>
      </c>
      <c r="CB776" s="179" t="s">
        <v>121</v>
      </c>
      <c r="CC776" s="179">
        <v>6.3010000000000002</v>
      </c>
      <c r="CD776" s="179">
        <v>8.2000000000000003E-2</v>
      </c>
      <c r="CE776" s="179">
        <v>5.0000000000000001E-3</v>
      </c>
      <c r="CF776" s="179">
        <v>2E-3</v>
      </c>
      <c r="CG776" s="179">
        <v>1E-3</v>
      </c>
      <c r="CH776" s="179" t="s">
        <v>121</v>
      </c>
      <c r="CI776" s="179">
        <v>2E-3</v>
      </c>
      <c r="CJ776" s="179">
        <v>0.193</v>
      </c>
      <c r="CK776" s="179">
        <v>4.3999999999999997E-2</v>
      </c>
      <c r="CL776" s="179" t="s">
        <v>121</v>
      </c>
      <c r="CM776" s="179">
        <v>2E-3</v>
      </c>
      <c r="CN776" s="179">
        <v>2E-3</v>
      </c>
      <c r="CO776" s="179">
        <v>1E-3</v>
      </c>
      <c r="CP776" s="179">
        <v>1.6739999999999999</v>
      </c>
      <c r="CQ776" s="179">
        <v>2.9000000000000001E-2</v>
      </c>
      <c r="CR776" s="179" t="s">
        <v>121</v>
      </c>
      <c r="CS776" s="179">
        <v>2E-3</v>
      </c>
      <c r="CT776" s="179">
        <v>2.1629999999999998</v>
      </c>
      <c r="CU776" s="179">
        <v>0.14699999999999999</v>
      </c>
      <c r="CV776" s="179">
        <v>4.9000000000000002E-2</v>
      </c>
      <c r="CW776" s="179">
        <v>1E-3</v>
      </c>
      <c r="CX776" s="179">
        <v>0.375</v>
      </c>
      <c r="CY776" s="179">
        <v>1.2E-2</v>
      </c>
      <c r="CZ776" s="179" t="s">
        <v>121</v>
      </c>
      <c r="DA776" s="179">
        <v>2E-3</v>
      </c>
      <c r="DB776" s="179">
        <v>5.3999999999999999E-2</v>
      </c>
      <c r="DC776" s="179">
        <v>5.0000000000000001E-3</v>
      </c>
      <c r="DD776" s="179" t="s">
        <v>121</v>
      </c>
      <c r="DE776" s="179">
        <v>7.0000000000000001E-3</v>
      </c>
      <c r="DF776" s="179">
        <v>0.438</v>
      </c>
      <c r="DG776" s="179">
        <v>5.0000000000000001E-3</v>
      </c>
      <c r="DH776" s="179">
        <v>1.2E-2</v>
      </c>
      <c r="DI776" s="179">
        <v>1E-3</v>
      </c>
      <c r="DJ776" s="179">
        <v>5.0000000000000001E-3</v>
      </c>
      <c r="DK776" s="179">
        <v>1E-3</v>
      </c>
      <c r="DL776" s="61" t="str">
        <f t="shared" si="15"/>
        <v xml:space="preserve">Becken 1 + DKIII 04.03.2022 </v>
      </c>
      <c r="DM776" s="190">
        <v>1.25615870151243E-2</v>
      </c>
      <c r="DN776" s="188">
        <v>9.1000164834061103E-5</v>
      </c>
      <c r="DO776" s="190">
        <v>-8.8776872212204298E-4</v>
      </c>
      <c r="DP776" s="190">
        <v>0.944004511926537</v>
      </c>
      <c r="DQ776" s="190">
        <v>6.4897049362606296E-3</v>
      </c>
      <c r="DR776" s="190">
        <v>-1.4069799081451201E-2</v>
      </c>
      <c r="DS776" s="190">
        <v>0.243005788932672</v>
      </c>
      <c r="DT776" s="190">
        <v>2.1455043388780199E-2</v>
      </c>
      <c r="DU776" s="190">
        <v>4.0744901182900002E-3</v>
      </c>
      <c r="DV776" s="190">
        <v>3.2832408461921703E-2</v>
      </c>
      <c r="DW776" s="190">
        <v>0.289842522230295</v>
      </c>
      <c r="DX776" s="190">
        <v>0.31432732457560603</v>
      </c>
      <c r="DY776" s="190">
        <v>437.13531958823802</v>
      </c>
      <c r="DZ776" s="190">
        <v>0.32536065109828199</v>
      </c>
      <c r="EA776" s="190">
        <v>-5.4518467407442102E-2</v>
      </c>
      <c r="EB776" s="190">
        <v>99.495207792416096</v>
      </c>
    </row>
    <row r="777" spans="1:132">
      <c r="A777" s="11">
        <v>44624</v>
      </c>
      <c r="B777" s="64" t="s">
        <v>1494</v>
      </c>
      <c r="C777" s="25" t="s">
        <v>1220</v>
      </c>
      <c r="D777" s="21">
        <v>0</v>
      </c>
      <c r="E777" s="2">
        <v>100</v>
      </c>
      <c r="F777" s="2">
        <v>100</v>
      </c>
      <c r="H777" s="3">
        <f>((F777)/(E777/100))</f>
        <v>100</v>
      </c>
      <c r="I777" s="4">
        <f>E777/F777</f>
        <v>1</v>
      </c>
      <c r="J777" s="4" t="e">
        <f>100/G777</f>
        <v>#DIV/0!</v>
      </c>
      <c r="N777" s="37" t="e">
        <f>M777/(K777/100)</f>
        <v>#DIV/0!</v>
      </c>
      <c r="O777" s="37" t="e">
        <f>N777/J777</f>
        <v>#DIV/0!</v>
      </c>
      <c r="P777" s="5" t="e">
        <f>M777/(L777/100)</f>
        <v>#DIV/0!</v>
      </c>
      <c r="Q777" s="5" t="e">
        <f>P777*I777</f>
        <v>#DIV/0!</v>
      </c>
      <c r="U777" s="15" t="e">
        <f>100-(T777-R777)/S777*100</f>
        <v>#DIV/0!</v>
      </c>
      <c r="X777" s="2">
        <v>12.66</v>
      </c>
      <c r="Y777" s="2">
        <v>24.4</v>
      </c>
      <c r="Z777" s="21">
        <v>4985</v>
      </c>
      <c r="AB777" s="14">
        <f>((AE777-AC777)*(1000/AD777))*1000</f>
        <v>14398.250605964848</v>
      </c>
      <c r="AC777" s="21">
        <v>87.343999999999994</v>
      </c>
      <c r="AD777" s="21">
        <v>151.82400000000001</v>
      </c>
      <c r="AE777" s="21">
        <v>89.53</v>
      </c>
      <c r="AF777" s="7" t="e">
        <f>#REF!*0.8</f>
        <v>#REF!</v>
      </c>
      <c r="AG777" s="2">
        <v>100</v>
      </c>
      <c r="AH777" s="8">
        <f>((AG777)*(H777/100))</f>
        <v>100</v>
      </c>
      <c r="AI777" s="7">
        <f>AG777/AH777</f>
        <v>1</v>
      </c>
      <c r="AJ777" s="6">
        <v>1.6180000000000001</v>
      </c>
      <c r="AK777" s="2">
        <v>4.1000000000000002E-2</v>
      </c>
      <c r="AP777" s="180" t="s">
        <v>121</v>
      </c>
      <c r="AQ777" s="180">
        <v>2E-3</v>
      </c>
      <c r="AR777" s="180" t="s">
        <v>121</v>
      </c>
      <c r="AS777" s="180">
        <v>2E-3</v>
      </c>
      <c r="AT777" s="180" t="s">
        <v>121</v>
      </c>
      <c r="AU777" s="180">
        <v>2E-3</v>
      </c>
      <c r="AV777" s="180" t="s">
        <v>121</v>
      </c>
      <c r="AW777" s="180">
        <v>2E-3</v>
      </c>
      <c r="AX777" s="180">
        <v>2E-3</v>
      </c>
      <c r="AY777" s="180">
        <v>1E-3</v>
      </c>
      <c r="AZ777" s="180">
        <v>2E-3</v>
      </c>
      <c r="BA777" s="180">
        <v>1E-3</v>
      </c>
      <c r="BB777" s="180" t="s">
        <v>121</v>
      </c>
      <c r="BC777" s="180">
        <v>2E-3</v>
      </c>
      <c r="BD777" s="180" t="s">
        <v>121</v>
      </c>
      <c r="BE777" s="180">
        <v>3.0000000000000001E-3</v>
      </c>
      <c r="BF777" s="180" t="s">
        <v>121</v>
      </c>
      <c r="BG777" s="180">
        <v>2E-3</v>
      </c>
      <c r="BH777" s="180" t="s">
        <v>121</v>
      </c>
      <c r="BI777" s="180">
        <v>0.34699999999999998</v>
      </c>
      <c r="BJ777" s="180" t="s">
        <v>121</v>
      </c>
      <c r="BK777" s="180">
        <v>2E-3</v>
      </c>
      <c r="BL777" s="180" t="s">
        <v>121</v>
      </c>
      <c r="BM777" s="180">
        <v>2E-3</v>
      </c>
      <c r="BN777" s="180" t="s">
        <v>121</v>
      </c>
      <c r="BO777" s="180">
        <v>4.0000000000000001E-3</v>
      </c>
      <c r="BP777" s="180">
        <v>97.715000000000003</v>
      </c>
      <c r="BQ777" s="180">
        <v>8.9999999999999993E-3</v>
      </c>
      <c r="BR777" s="180" t="s">
        <v>121</v>
      </c>
      <c r="BS777" s="180">
        <v>2E-3</v>
      </c>
      <c r="BT777" s="180">
        <v>9.2999999999999999E-2</v>
      </c>
      <c r="BU777" s="180">
        <v>8.0000000000000002E-3</v>
      </c>
      <c r="BV777" s="180">
        <v>1.649</v>
      </c>
      <c r="BW777" s="180">
        <v>1.9E-2</v>
      </c>
      <c r="BX777" s="180" t="s">
        <v>121</v>
      </c>
      <c r="BY777" s="180">
        <v>2E-3</v>
      </c>
      <c r="BZ777" s="180">
        <v>0.19600000000000001</v>
      </c>
      <c r="CA777" s="180">
        <v>8.9999999999999993E-3</v>
      </c>
      <c r="CB777" s="180" t="s">
        <v>121</v>
      </c>
      <c r="CC777" s="180">
        <v>3.194</v>
      </c>
      <c r="CD777" s="180" t="s">
        <v>121</v>
      </c>
      <c r="CE777" s="180">
        <v>4.0000000000000001E-3</v>
      </c>
      <c r="CF777" s="180" t="s">
        <v>121</v>
      </c>
      <c r="CG777" s="180">
        <v>2E-3</v>
      </c>
      <c r="CH777" s="180" t="s">
        <v>121</v>
      </c>
      <c r="CI777" s="180">
        <v>2E-3</v>
      </c>
      <c r="CJ777" s="180">
        <v>0.09</v>
      </c>
      <c r="CK777" s="180">
        <v>2.5999999999999999E-2</v>
      </c>
      <c r="CL777" s="180" t="s">
        <v>121</v>
      </c>
      <c r="CM777" s="180">
        <v>2E-3</v>
      </c>
      <c r="CN777" s="180" t="s">
        <v>121</v>
      </c>
      <c r="CO777" s="180">
        <v>2E-3</v>
      </c>
      <c r="CP777" s="180">
        <v>7.8E-2</v>
      </c>
      <c r="CQ777" s="180">
        <v>8.0000000000000002E-3</v>
      </c>
      <c r="CR777" s="180" t="s">
        <v>121</v>
      </c>
      <c r="CS777" s="180">
        <v>2E-3</v>
      </c>
      <c r="CT777" s="180">
        <v>0.121</v>
      </c>
      <c r="CU777" s="180">
        <v>6.7000000000000004E-2</v>
      </c>
      <c r="CV777" s="180" t="s">
        <v>121</v>
      </c>
      <c r="CW777" s="180">
        <v>2E-3</v>
      </c>
      <c r="CX777" s="180" t="s">
        <v>121</v>
      </c>
      <c r="CY777" s="180">
        <v>2E-3</v>
      </c>
      <c r="CZ777" s="180" t="s">
        <v>121</v>
      </c>
      <c r="DA777" s="180">
        <v>2E-3</v>
      </c>
      <c r="DB777" s="180" t="s">
        <v>121</v>
      </c>
      <c r="DC777" s="180">
        <v>2E-3</v>
      </c>
      <c r="DD777" s="180" t="s">
        <v>121</v>
      </c>
      <c r="DE777" s="180">
        <v>2E-3</v>
      </c>
      <c r="DF777" s="180">
        <v>4.2000000000000003E-2</v>
      </c>
      <c r="DG777" s="180">
        <v>1E-3</v>
      </c>
      <c r="DH777" s="180" t="s">
        <v>121</v>
      </c>
      <c r="DI777" s="180">
        <v>2E-3</v>
      </c>
      <c r="DJ777" s="180">
        <v>8.9999999999999993E-3</v>
      </c>
      <c r="DK777" s="180">
        <v>1E-3</v>
      </c>
      <c r="DL777" s="61" t="str">
        <f t="shared" si="15"/>
        <v>14-0367</v>
      </c>
    </row>
    <row r="778" spans="1:132">
      <c r="A778" s="11">
        <v>44624</v>
      </c>
      <c r="B778" s="64">
        <v>2562</v>
      </c>
      <c r="C778" s="25" t="s">
        <v>125</v>
      </c>
      <c r="D778" s="21">
        <v>33</v>
      </c>
      <c r="E778" s="2">
        <v>100</v>
      </c>
      <c r="F778" s="2">
        <v>67</v>
      </c>
      <c r="H778" s="3">
        <f>((F778)/(E778/100))</f>
        <v>67</v>
      </c>
      <c r="I778" s="4">
        <f>E778/F778</f>
        <v>1.4925373134328359</v>
      </c>
      <c r="J778" s="4" t="e">
        <f>100/G778</f>
        <v>#DIV/0!</v>
      </c>
      <c r="N778" s="37" t="e">
        <f>M778/(K778/100)</f>
        <v>#DIV/0!</v>
      </c>
      <c r="O778" s="37" t="e">
        <f>N778/J778</f>
        <v>#DIV/0!</v>
      </c>
      <c r="P778" s="5" t="e">
        <f>M778/(L778/100)</f>
        <v>#DIV/0!</v>
      </c>
      <c r="Q778" s="5" t="e">
        <f>P778*I778</f>
        <v>#DIV/0!</v>
      </c>
      <c r="U778" s="15" t="e">
        <f>100-(T778-R778)/S778*100</f>
        <v>#DIV/0!</v>
      </c>
      <c r="W778" s="2">
        <v>1.625</v>
      </c>
      <c r="X778" s="2">
        <v>11.54</v>
      </c>
      <c r="Y778" s="2">
        <v>10.67</v>
      </c>
      <c r="Z778" s="21">
        <v>2862</v>
      </c>
      <c r="AB778" s="14" t="e">
        <f>((AE778-AC778)*(1000/AD778))*1000</f>
        <v>#DIV/0!</v>
      </c>
      <c r="AF778" s="7" t="e">
        <f>#REF!*0.8</f>
        <v>#REF!</v>
      </c>
      <c r="AG778" s="2">
        <v>150</v>
      </c>
      <c r="AH778" s="8">
        <f>((AG778)*(H778/100))</f>
        <v>100.5</v>
      </c>
      <c r="AI778" s="7">
        <f>AG778/AH778</f>
        <v>1.4925373134328359</v>
      </c>
      <c r="AJ778" s="6">
        <v>104.3</v>
      </c>
      <c r="AK778" s="2">
        <v>2.161</v>
      </c>
      <c r="AO778" s="20" t="s">
        <v>1485</v>
      </c>
      <c r="AP778" s="181">
        <v>1.0999999999999999E-2</v>
      </c>
      <c r="AQ778" s="181">
        <v>2E-3</v>
      </c>
      <c r="AR778" s="181">
        <v>4.8000000000000001E-2</v>
      </c>
      <c r="AS778" s="181">
        <v>8.9999999999999993E-3</v>
      </c>
      <c r="AT778" s="181" t="s">
        <v>121</v>
      </c>
      <c r="AU778" s="181">
        <v>8.0000000000000002E-3</v>
      </c>
      <c r="AV778" s="181">
        <v>6.1689999999999996</v>
      </c>
      <c r="AW778" s="181">
        <v>0.14599999999999999</v>
      </c>
      <c r="AX778" s="181" t="s">
        <v>121</v>
      </c>
      <c r="AY778" s="181">
        <v>5.0000000000000001E-3</v>
      </c>
      <c r="AZ778" s="181">
        <v>7.4999999999999997E-2</v>
      </c>
      <c r="BA778" s="181">
        <v>8.9999999999999993E-3</v>
      </c>
      <c r="BB778" s="181">
        <v>5.3789999999999996</v>
      </c>
      <c r="BC778" s="181">
        <v>8.2000000000000003E-2</v>
      </c>
      <c r="BD778" s="181">
        <v>0.377</v>
      </c>
      <c r="BE778" s="181">
        <v>0.02</v>
      </c>
      <c r="BF778" s="181" t="s">
        <v>121</v>
      </c>
      <c r="BG778" s="181">
        <v>1.6E-2</v>
      </c>
      <c r="BH778" s="181">
        <v>1.923</v>
      </c>
      <c r="BI778" s="181">
        <v>0.499</v>
      </c>
      <c r="BJ778" s="181" t="s">
        <v>121</v>
      </c>
      <c r="BK778" s="181">
        <v>5.0000000000000001E-3</v>
      </c>
      <c r="BL778" s="181" t="s">
        <v>121</v>
      </c>
      <c r="BM778" s="181">
        <v>5.0000000000000001E-3</v>
      </c>
      <c r="BN778" s="181">
        <v>22.977</v>
      </c>
      <c r="BO778" s="181">
        <v>1.0660000000000001</v>
      </c>
      <c r="BP778" s="181">
        <v>41.64</v>
      </c>
      <c r="BQ778" s="181">
        <v>0.83299999999999996</v>
      </c>
      <c r="BR778" s="181">
        <v>8.0000000000000002E-3</v>
      </c>
      <c r="BS778" s="181">
        <v>2E-3</v>
      </c>
      <c r="BT778" s="181">
        <v>2.4590000000000001</v>
      </c>
      <c r="BU778" s="181">
        <v>0.17199999999999999</v>
      </c>
      <c r="BV778" s="181" t="s">
        <v>121</v>
      </c>
      <c r="BW778" s="181">
        <v>9.1999999999999998E-2</v>
      </c>
      <c r="BX778" s="181">
        <v>1.4E-2</v>
      </c>
      <c r="BY778" s="181">
        <v>7.0000000000000001E-3</v>
      </c>
      <c r="BZ778" s="181">
        <v>1.115</v>
      </c>
      <c r="CA778" s="181">
        <v>8.4000000000000005E-2</v>
      </c>
      <c r="CB778" s="181">
        <v>7.1079999999999997</v>
      </c>
      <c r="CC778" s="181">
        <v>3.4239999999999999</v>
      </c>
      <c r="CD778" s="181">
        <v>0.34</v>
      </c>
      <c r="CE778" s="181">
        <v>2.1000000000000001E-2</v>
      </c>
      <c r="CF778" s="181" t="s">
        <v>121</v>
      </c>
      <c r="CG778" s="181">
        <v>4.0000000000000001E-3</v>
      </c>
      <c r="CH778" s="181">
        <v>4.0000000000000001E-3</v>
      </c>
      <c r="CI778" s="181">
        <v>1E-3</v>
      </c>
      <c r="CJ778" s="181" t="s">
        <v>121</v>
      </c>
      <c r="CK778" s="181">
        <v>1.081</v>
      </c>
      <c r="CL778" s="181" t="s">
        <v>121</v>
      </c>
      <c r="CM778" s="181">
        <v>2E-3</v>
      </c>
      <c r="CN778" s="181">
        <v>5.0000000000000001E-3</v>
      </c>
      <c r="CO778" s="181">
        <v>1E-3</v>
      </c>
      <c r="CP778" s="181">
        <v>1.478</v>
      </c>
      <c r="CQ778" s="181">
        <v>0.122</v>
      </c>
      <c r="CR778" s="181" t="s">
        <v>121</v>
      </c>
      <c r="CS778" s="181">
        <v>2E-3</v>
      </c>
      <c r="CT778" s="181" t="s">
        <v>121</v>
      </c>
      <c r="CU778" s="181">
        <v>30.091999999999999</v>
      </c>
      <c r="CV778" s="181">
        <v>0.36199999999999999</v>
      </c>
      <c r="CW778" s="181">
        <v>8.0000000000000002E-3</v>
      </c>
      <c r="CX778" s="181">
        <v>1.7210000000000001</v>
      </c>
      <c r="CY778" s="181">
        <v>0.104</v>
      </c>
      <c r="CZ778" s="181">
        <v>2E-3</v>
      </c>
      <c r="DA778" s="181">
        <v>1E-3</v>
      </c>
      <c r="DB778" s="181" t="s">
        <v>121</v>
      </c>
      <c r="DC778" s="181">
        <v>4.8000000000000001E-2</v>
      </c>
      <c r="DD778" s="181">
        <v>0.13600000000000001</v>
      </c>
      <c r="DE778" s="181">
        <v>0.03</v>
      </c>
      <c r="DF778" s="181">
        <v>3.9630000000000001</v>
      </c>
      <c r="DG778" s="181">
        <v>6.2E-2</v>
      </c>
      <c r="DH778" s="181">
        <v>2.6789999999999998</v>
      </c>
      <c r="DI778" s="181">
        <v>5.1999999999999998E-2</v>
      </c>
      <c r="DJ778" s="181" t="s">
        <v>121</v>
      </c>
      <c r="DK778" s="181">
        <v>2E-3</v>
      </c>
      <c r="DL778" s="61" t="str">
        <f t="shared" si="15"/>
        <v>Anlieferung 13-1</v>
      </c>
    </row>
    <row r="779" spans="1:132">
      <c r="A779" s="11">
        <v>44624</v>
      </c>
      <c r="B779" s="64" t="s">
        <v>208</v>
      </c>
      <c r="C779" s="25" t="s">
        <v>125</v>
      </c>
      <c r="D779" s="21">
        <v>33</v>
      </c>
      <c r="E779" s="2">
        <v>100</v>
      </c>
      <c r="F779" s="2">
        <v>67</v>
      </c>
      <c r="H779" s="3">
        <f>((F779)/(E779/100))</f>
        <v>67</v>
      </c>
      <c r="I779" s="4">
        <f>E779/F779</f>
        <v>1.4925373134328359</v>
      </c>
      <c r="J779" s="4" t="e">
        <f>100/G779</f>
        <v>#DIV/0!</v>
      </c>
      <c r="N779" s="37" t="e">
        <f>M779/(K779/100)</f>
        <v>#DIV/0!</v>
      </c>
      <c r="O779" s="37" t="e">
        <f>N779/J779</f>
        <v>#DIV/0!</v>
      </c>
      <c r="P779" s="5" t="e">
        <f>M779/(L779/100)</f>
        <v>#DIV/0!</v>
      </c>
      <c r="Q779" s="5" t="e">
        <f>P779*I779</f>
        <v>#DIV/0!</v>
      </c>
      <c r="U779" s="15" t="e">
        <f>100-(T779-R779)/S779*100</f>
        <v>#DIV/0!</v>
      </c>
      <c r="V779" s="21">
        <v>2.2999999999999998</v>
      </c>
      <c r="X779" s="2">
        <v>11.09</v>
      </c>
      <c r="Y779" s="2">
        <v>11.58</v>
      </c>
      <c r="Z779" s="21">
        <v>2307</v>
      </c>
      <c r="AB779" s="14" t="e">
        <f>((AE779-AC779)*(1000/AD779))*1000</f>
        <v>#DIV/0!</v>
      </c>
      <c r="AF779" s="7" t="e">
        <f>#REF!*0.8</f>
        <v>#REF!</v>
      </c>
      <c r="AG779" s="2">
        <v>150</v>
      </c>
      <c r="AH779" s="8">
        <f>((AG779)*(H779/100))</f>
        <v>100.5</v>
      </c>
      <c r="AI779" s="7">
        <f>AG779/AH779</f>
        <v>1.4925373134328359</v>
      </c>
      <c r="AJ779" s="6">
        <v>95.12</v>
      </c>
      <c r="AK779" s="2">
        <v>1.1319999999999999</v>
      </c>
      <c r="AO779" s="20" t="s">
        <v>1486</v>
      </c>
      <c r="AP779" s="181" t="s">
        <v>121</v>
      </c>
      <c r="AQ779" s="181">
        <v>4.0000000000000001E-3</v>
      </c>
      <c r="AR779" s="181">
        <v>2.5000000000000001E-2</v>
      </c>
      <c r="AS779" s="181">
        <v>8.0000000000000002E-3</v>
      </c>
      <c r="AT779" s="181">
        <v>2.5000000000000001E-2</v>
      </c>
      <c r="AU779" s="181">
        <v>5.0000000000000001E-3</v>
      </c>
      <c r="AV779" s="181">
        <v>4.0529999999999999</v>
      </c>
      <c r="AW779" s="181">
        <v>8.4000000000000005E-2</v>
      </c>
      <c r="AX779" s="181" t="s">
        <v>121</v>
      </c>
      <c r="AY779" s="181">
        <v>6.0000000000000001E-3</v>
      </c>
      <c r="AZ779" s="181">
        <v>0.50800000000000001</v>
      </c>
      <c r="BA779" s="181">
        <v>1.2999999999999999E-2</v>
      </c>
      <c r="BB779" s="181">
        <v>4.8559999999999999</v>
      </c>
      <c r="BC779" s="181">
        <v>7.5999999999999998E-2</v>
      </c>
      <c r="BD779" s="181">
        <v>12.819000000000001</v>
      </c>
      <c r="BE779" s="181">
        <v>0.20799999999999999</v>
      </c>
      <c r="BF779" s="181" t="s">
        <v>121</v>
      </c>
      <c r="BG779" s="181">
        <v>0.01</v>
      </c>
      <c r="BH779" s="181">
        <v>0.89300000000000002</v>
      </c>
      <c r="BI779" s="181">
        <v>0.34100000000000003</v>
      </c>
      <c r="BJ779" s="181">
        <v>4.0000000000000001E-3</v>
      </c>
      <c r="BK779" s="181">
        <v>2E-3</v>
      </c>
      <c r="BL779" s="181">
        <v>6.0000000000000001E-3</v>
      </c>
      <c r="BM779" s="181">
        <v>3.0000000000000001E-3</v>
      </c>
      <c r="BN779" s="181">
        <v>9.7249999999999996</v>
      </c>
      <c r="BO779" s="181">
        <v>0.38500000000000001</v>
      </c>
      <c r="BP779" s="181">
        <v>55.481999999999999</v>
      </c>
      <c r="BQ779" s="181">
        <v>0.54900000000000004</v>
      </c>
      <c r="BR779" s="181">
        <v>5.8999999999999997E-2</v>
      </c>
      <c r="BS779" s="181">
        <v>3.0000000000000001E-3</v>
      </c>
      <c r="BT779" s="181">
        <v>2.7730000000000001</v>
      </c>
      <c r="BU779" s="181">
        <v>0.14699999999999999</v>
      </c>
      <c r="BV779" s="181" t="s">
        <v>121</v>
      </c>
      <c r="BW779" s="181">
        <v>6.7000000000000004E-2</v>
      </c>
      <c r="BX779" s="181" t="s">
        <v>121</v>
      </c>
      <c r="BY779" s="181">
        <v>2.8000000000000001E-2</v>
      </c>
      <c r="BZ779" s="181">
        <v>0.33100000000000002</v>
      </c>
      <c r="CA779" s="181">
        <v>0.04</v>
      </c>
      <c r="CB779" s="181" t="s">
        <v>121</v>
      </c>
      <c r="CC779" s="181">
        <v>6.0629999999999997</v>
      </c>
      <c r="CD779" s="181">
        <v>0.26</v>
      </c>
      <c r="CE779" s="181">
        <v>1.7000000000000001E-2</v>
      </c>
      <c r="CF779" s="181">
        <v>8.0000000000000002E-3</v>
      </c>
      <c r="CG779" s="181">
        <v>2E-3</v>
      </c>
      <c r="CH779" s="181">
        <v>2E-3</v>
      </c>
      <c r="CI779" s="181">
        <v>1E-3</v>
      </c>
      <c r="CJ779" s="181" t="s">
        <v>121</v>
      </c>
      <c r="CK779" s="181">
        <v>0.82099999999999995</v>
      </c>
      <c r="CL779" s="181" t="s">
        <v>121</v>
      </c>
      <c r="CM779" s="181">
        <v>2E-3</v>
      </c>
      <c r="CN779" s="181">
        <v>2E-3</v>
      </c>
      <c r="CO779" s="181">
        <v>1E-3</v>
      </c>
      <c r="CP779" s="181">
        <v>0.83899999999999997</v>
      </c>
      <c r="CQ779" s="181">
        <v>0.05</v>
      </c>
      <c r="CR779" s="181" t="s">
        <v>121</v>
      </c>
      <c r="CS779" s="181">
        <v>2E-3</v>
      </c>
      <c r="CT779" s="181" t="s">
        <v>121</v>
      </c>
      <c r="CU779" s="181">
        <v>23.861999999999998</v>
      </c>
      <c r="CV779" s="181">
        <v>0.19</v>
      </c>
      <c r="CW779" s="181">
        <v>4.0000000000000001E-3</v>
      </c>
      <c r="CX779" s="181">
        <v>0.34899999999999998</v>
      </c>
      <c r="CY779" s="181">
        <v>6.4000000000000001E-2</v>
      </c>
      <c r="CZ779" s="181" t="s">
        <v>121</v>
      </c>
      <c r="DA779" s="181">
        <v>2E-3</v>
      </c>
      <c r="DB779" s="181" t="s">
        <v>121</v>
      </c>
      <c r="DC779" s="181">
        <v>4.4999999999999998E-2</v>
      </c>
      <c r="DD779" s="181" t="s">
        <v>121</v>
      </c>
      <c r="DE779" s="181">
        <v>4.7E-2</v>
      </c>
      <c r="DF779" s="181">
        <v>5.4459999999999997</v>
      </c>
      <c r="DG779" s="181">
        <v>8.2000000000000003E-2</v>
      </c>
      <c r="DH779" s="181">
        <v>1.341</v>
      </c>
      <c r="DI779" s="181">
        <v>2.3E-2</v>
      </c>
      <c r="DJ779" s="181" t="s">
        <v>121</v>
      </c>
      <c r="DK779" s="181">
        <v>2E-3</v>
      </c>
      <c r="DL779" s="61" t="str">
        <f t="shared" si="15"/>
        <v>Anlieferung 13-2</v>
      </c>
    </row>
    <row r="780" spans="1:132">
      <c r="A780" s="11">
        <v>44624</v>
      </c>
      <c r="B780" s="64" t="s">
        <v>1488</v>
      </c>
      <c r="C780" s="25" t="s">
        <v>1487</v>
      </c>
      <c r="D780" s="21">
        <v>47</v>
      </c>
      <c r="E780" s="2">
        <v>100</v>
      </c>
      <c r="F780" s="2">
        <v>53</v>
      </c>
      <c r="H780" s="3">
        <f>((F780)/(E780/100))</f>
        <v>53</v>
      </c>
      <c r="I780" s="4">
        <f>E780/F780</f>
        <v>1.8867924528301887</v>
      </c>
      <c r="J780" s="4" t="e">
        <f>100/G780</f>
        <v>#DIV/0!</v>
      </c>
      <c r="N780" s="37" t="e">
        <f>M780/(K780/100)</f>
        <v>#DIV/0!</v>
      </c>
      <c r="O780" s="37" t="e">
        <f>N780/J780</f>
        <v>#DIV/0!</v>
      </c>
      <c r="P780" s="5" t="e">
        <f>M780/(L780/100)</f>
        <v>#DIV/0!</v>
      </c>
      <c r="Q780" s="5" t="e">
        <f>P780*I780</f>
        <v>#DIV/0!</v>
      </c>
      <c r="U780" s="15" t="e">
        <f>100-(T780-R780)/S780*100</f>
        <v>#DIV/0!</v>
      </c>
      <c r="X780" s="2">
        <v>10.65</v>
      </c>
      <c r="Y780" s="2">
        <v>8.74</v>
      </c>
      <c r="AB780" s="14" t="e">
        <f>((AE780-AC780)*(1000/AD780))*1000</f>
        <v>#DIV/0!</v>
      </c>
      <c r="AF780" s="7" t="e">
        <f>#REF!*0.8</f>
        <v>#REF!</v>
      </c>
      <c r="AG780" s="2">
        <v>189</v>
      </c>
      <c r="AH780" s="8">
        <f>((AG780)*(H780/100))</f>
        <v>100.17</v>
      </c>
      <c r="AI780" s="7">
        <f>AG780/AH780</f>
        <v>1.8867924528301887</v>
      </c>
      <c r="AJ780" s="6">
        <v>29.14</v>
      </c>
      <c r="AK780" s="2">
        <v>0.94399999999999995</v>
      </c>
      <c r="AO780" s="20" t="s">
        <v>1489</v>
      </c>
      <c r="AP780" s="181" t="s">
        <v>121</v>
      </c>
      <c r="AQ780" s="181">
        <v>3.0000000000000001E-3</v>
      </c>
      <c r="AR780" s="181">
        <v>1.7000000000000001E-2</v>
      </c>
      <c r="AS780" s="181">
        <v>8.0000000000000002E-3</v>
      </c>
      <c r="AT780" s="181" t="s">
        <v>121</v>
      </c>
      <c r="AU780" s="181">
        <v>8.0000000000000002E-3</v>
      </c>
      <c r="AV780" s="181">
        <v>9.8059999999999992</v>
      </c>
      <c r="AW780" s="181">
        <v>0.16700000000000001</v>
      </c>
      <c r="AX780" s="181">
        <v>0.01</v>
      </c>
      <c r="AY780" s="181">
        <v>4.0000000000000001E-3</v>
      </c>
      <c r="AZ780" s="181">
        <v>2.4340000000000002</v>
      </c>
      <c r="BA780" s="181">
        <v>3.1E-2</v>
      </c>
      <c r="BB780" s="181">
        <v>7.8E-2</v>
      </c>
      <c r="BC780" s="181">
        <v>6.0000000000000001E-3</v>
      </c>
      <c r="BD780" s="181">
        <v>19.058</v>
      </c>
      <c r="BE780" s="181">
        <v>0.19900000000000001</v>
      </c>
      <c r="BF780" s="181" t="s">
        <v>121</v>
      </c>
      <c r="BG780" s="181">
        <v>6.0000000000000001E-3</v>
      </c>
      <c r="BH780" s="181">
        <v>2.0760000000000001</v>
      </c>
      <c r="BI780" s="181">
        <v>0.30399999999999999</v>
      </c>
      <c r="BJ780" s="181">
        <v>6.0000000000000001E-3</v>
      </c>
      <c r="BK780" s="181">
        <v>2E-3</v>
      </c>
      <c r="BL780" s="181" t="s">
        <v>121</v>
      </c>
      <c r="BM780" s="181">
        <v>7.0000000000000001E-3</v>
      </c>
      <c r="BN780" s="181">
        <v>0.51700000000000002</v>
      </c>
      <c r="BO780" s="181">
        <v>3.1E-2</v>
      </c>
      <c r="BP780" s="181">
        <v>50.984999999999999</v>
      </c>
      <c r="BQ780" s="181">
        <v>0.54700000000000004</v>
      </c>
      <c r="BR780" s="181">
        <v>3.5999999999999997E-2</v>
      </c>
      <c r="BS780" s="181">
        <v>2E-3</v>
      </c>
      <c r="BT780" s="181">
        <v>1.1719999999999999</v>
      </c>
      <c r="BU780" s="181">
        <v>9.4E-2</v>
      </c>
      <c r="BV780" s="181">
        <v>3.9E-2</v>
      </c>
      <c r="BW780" s="181">
        <v>3.0000000000000001E-3</v>
      </c>
      <c r="BX780" s="181">
        <v>7.1999999999999995E-2</v>
      </c>
      <c r="BY780" s="181">
        <v>2.1999999999999999E-2</v>
      </c>
      <c r="BZ780" s="181">
        <v>0.27</v>
      </c>
      <c r="CA780" s="181">
        <v>4.8000000000000001E-2</v>
      </c>
      <c r="CB780" s="181" t="s">
        <v>121</v>
      </c>
      <c r="CC780" s="181">
        <v>4.8659999999999997</v>
      </c>
      <c r="CD780" s="181">
        <v>0.189</v>
      </c>
      <c r="CE780" s="181">
        <v>0.02</v>
      </c>
      <c r="CF780" s="181" t="s">
        <v>121</v>
      </c>
      <c r="CG780" s="181">
        <v>2E-3</v>
      </c>
      <c r="CH780" s="181" t="s">
        <v>121</v>
      </c>
      <c r="CI780" s="181">
        <v>2E-3</v>
      </c>
      <c r="CJ780" s="181">
        <v>0.38500000000000001</v>
      </c>
      <c r="CK780" s="181">
        <v>0.02</v>
      </c>
      <c r="CL780" s="181" t="s">
        <v>121</v>
      </c>
      <c r="CM780" s="181">
        <v>2E-3</v>
      </c>
      <c r="CN780" s="181">
        <v>2E-3</v>
      </c>
      <c r="CO780" s="181">
        <v>1E-3</v>
      </c>
      <c r="CP780" s="181">
        <v>1.038</v>
      </c>
      <c r="CQ780" s="181">
        <v>1.2E-2</v>
      </c>
      <c r="CR780" s="181" t="s">
        <v>121</v>
      </c>
      <c r="CS780" s="181">
        <v>2E-3</v>
      </c>
      <c r="CT780" s="181">
        <v>1.478</v>
      </c>
      <c r="CU780" s="181">
        <v>5.8999999999999997E-2</v>
      </c>
      <c r="CV780" s="181">
        <v>2.3E-2</v>
      </c>
      <c r="CW780" s="181">
        <v>1E-3</v>
      </c>
      <c r="CX780" s="181">
        <v>0.315</v>
      </c>
      <c r="CY780" s="181">
        <v>0.03</v>
      </c>
      <c r="CZ780" s="181" t="s">
        <v>121</v>
      </c>
      <c r="DA780" s="181">
        <v>2E-3</v>
      </c>
      <c r="DB780" s="181" t="s">
        <v>121</v>
      </c>
      <c r="DC780" s="181">
        <v>1.7999999999999999E-2</v>
      </c>
      <c r="DD780" s="181" t="s">
        <v>121</v>
      </c>
      <c r="DE780" s="181">
        <v>7.0999999999999994E-2</v>
      </c>
      <c r="DF780" s="181">
        <v>9.9280000000000008</v>
      </c>
      <c r="DG780" s="181">
        <v>0.13300000000000001</v>
      </c>
      <c r="DH780" s="181">
        <v>0.04</v>
      </c>
      <c r="DI780" s="181">
        <v>1E-3</v>
      </c>
      <c r="DJ780" s="181" t="s">
        <v>121</v>
      </c>
      <c r="DK780" s="181">
        <v>2E-3</v>
      </c>
      <c r="DL780" s="61" t="str">
        <f t="shared" si="15"/>
        <v>Anlieferung 13-3</v>
      </c>
    </row>
    <row r="781" spans="1:132">
      <c r="A781" s="11">
        <v>44624</v>
      </c>
      <c r="B781" s="64" t="s">
        <v>1491</v>
      </c>
      <c r="C781" s="25" t="s">
        <v>1490</v>
      </c>
      <c r="H781" s="3" t="e">
        <f>((F781)/(E781/100))</f>
        <v>#DIV/0!</v>
      </c>
      <c r="I781" s="4" t="e">
        <f>E781/F781</f>
        <v>#DIV/0!</v>
      </c>
      <c r="J781" s="4" t="e">
        <f>100/G781</f>
        <v>#DIV/0!</v>
      </c>
      <c r="N781" s="37" t="e">
        <f>M781/(K781/100)</f>
        <v>#DIV/0!</v>
      </c>
      <c r="O781" s="37" t="e">
        <f>N781/J781</f>
        <v>#DIV/0!</v>
      </c>
      <c r="P781" s="5" t="e">
        <f>M781/(L781/100)</f>
        <v>#DIV/0!</v>
      </c>
      <c r="Q781" s="5" t="e">
        <f>P781*I781</f>
        <v>#DIV/0!</v>
      </c>
      <c r="U781" s="15" t="e">
        <f>100-(T781-R781)/S781*100</f>
        <v>#DIV/0!</v>
      </c>
      <c r="AB781" s="14" t="e">
        <f>((AE781-AC781)*(1000/AD781))*1000</f>
        <v>#DIV/0!</v>
      </c>
      <c r="AF781" s="7" t="e">
        <f>#REF!*0.8</f>
        <v>#REF!</v>
      </c>
      <c r="AH781" s="8" t="e">
        <f>((AG781)*(H781/100))</f>
        <v>#DIV/0!</v>
      </c>
      <c r="AI781" s="7" t="e">
        <f>AG781/AH781</f>
        <v>#DIV/0!</v>
      </c>
      <c r="AO781" s="20" t="s">
        <v>1490</v>
      </c>
      <c r="AP781" s="181">
        <v>4.0000000000000001E-3</v>
      </c>
      <c r="AQ781" s="181">
        <v>3.0000000000000001E-3</v>
      </c>
      <c r="AR781" s="181" t="s">
        <v>121</v>
      </c>
      <c r="AS781" s="181">
        <v>1.7000000000000001E-2</v>
      </c>
      <c r="AT781" s="181" t="s">
        <v>121</v>
      </c>
      <c r="AU781" s="181">
        <v>1.2E-2</v>
      </c>
      <c r="AV781" s="181">
        <v>12.801</v>
      </c>
      <c r="AW781" s="181">
        <v>0.28699999999999998</v>
      </c>
      <c r="AX781" s="181" t="s">
        <v>121</v>
      </c>
      <c r="AY781" s="181">
        <v>8.9999999999999993E-3</v>
      </c>
      <c r="AZ781" s="181">
        <v>1.5940000000000001</v>
      </c>
      <c r="BA781" s="181">
        <v>5.6000000000000001E-2</v>
      </c>
      <c r="BB781" s="181">
        <v>6.4349999999999996</v>
      </c>
      <c r="BC781" s="181">
        <v>0.222</v>
      </c>
      <c r="BD781" s="181">
        <v>0.88700000000000001</v>
      </c>
      <c r="BE781" s="181">
        <v>4.2999999999999997E-2</v>
      </c>
      <c r="BF781" s="181" t="s">
        <v>121</v>
      </c>
      <c r="BG781" s="181">
        <v>1.7000000000000001E-2</v>
      </c>
      <c r="BH781" s="181">
        <v>2.7090000000000001</v>
      </c>
      <c r="BI781" s="181">
        <v>0.59799999999999998</v>
      </c>
      <c r="BJ781" s="181" t="s">
        <v>121</v>
      </c>
      <c r="BK781" s="181">
        <v>4.0000000000000001E-3</v>
      </c>
      <c r="BL781" s="181" t="s">
        <v>121</v>
      </c>
      <c r="BM781" s="181">
        <v>8.0000000000000002E-3</v>
      </c>
      <c r="BN781" s="181">
        <v>9.2449999999999992</v>
      </c>
      <c r="BO781" s="181">
        <v>0.36299999999999999</v>
      </c>
      <c r="BP781" s="181">
        <v>37.868000000000002</v>
      </c>
      <c r="BQ781" s="181">
        <v>1.087</v>
      </c>
      <c r="BR781" s="181">
        <v>6.0000000000000001E-3</v>
      </c>
      <c r="BS781" s="181">
        <v>2E-3</v>
      </c>
      <c r="BT781" s="181">
        <v>1.867</v>
      </c>
      <c r="BU781" s="181">
        <v>0.16600000000000001</v>
      </c>
      <c r="BV781" s="181" t="s">
        <v>121</v>
      </c>
      <c r="BW781" s="181">
        <v>0.129</v>
      </c>
      <c r="BX781" s="181" t="s">
        <v>121</v>
      </c>
      <c r="BY781" s="181">
        <v>1.4E-2</v>
      </c>
      <c r="BZ781" s="181">
        <v>1.395</v>
      </c>
      <c r="CA781" s="181">
        <v>0.11600000000000001</v>
      </c>
      <c r="CB781" s="181">
        <v>11.612</v>
      </c>
      <c r="CC781" s="181">
        <v>3.68</v>
      </c>
      <c r="CD781" s="181">
        <v>0.11899999999999999</v>
      </c>
      <c r="CE781" s="181">
        <v>2.4E-2</v>
      </c>
      <c r="CF781" s="181" t="s">
        <v>121</v>
      </c>
      <c r="CG781" s="181">
        <v>8.9999999999999993E-3</v>
      </c>
      <c r="CH781" s="181">
        <v>6.0000000000000001E-3</v>
      </c>
      <c r="CI781" s="181">
        <v>1E-3</v>
      </c>
      <c r="CJ781" s="181" t="s">
        <v>121</v>
      </c>
      <c r="CK781" s="181">
        <v>1.415</v>
      </c>
      <c r="CL781" s="181" t="s">
        <v>121</v>
      </c>
      <c r="CM781" s="181">
        <v>2E-3</v>
      </c>
      <c r="CN781" s="181">
        <v>4.0000000000000001E-3</v>
      </c>
      <c r="CO781" s="181">
        <v>1E-3</v>
      </c>
      <c r="CP781" s="181">
        <v>0.69399999999999995</v>
      </c>
      <c r="CQ781" s="181">
        <v>0.08</v>
      </c>
      <c r="CR781" s="181" t="s">
        <v>121</v>
      </c>
      <c r="CS781" s="181">
        <v>2E-3</v>
      </c>
      <c r="CT781" s="181" t="s">
        <v>121</v>
      </c>
      <c r="CU781" s="181">
        <v>34.83</v>
      </c>
      <c r="CV781" s="181">
        <v>0.14199999999999999</v>
      </c>
      <c r="CW781" s="181">
        <v>5.0000000000000001E-3</v>
      </c>
      <c r="CX781" s="181">
        <v>2.577</v>
      </c>
      <c r="CY781" s="181">
        <v>0.128</v>
      </c>
      <c r="CZ781" s="181" t="s">
        <v>121</v>
      </c>
      <c r="DA781" s="181">
        <v>2E-3</v>
      </c>
      <c r="DB781" s="181" t="s">
        <v>121</v>
      </c>
      <c r="DC781" s="181">
        <v>3.4000000000000002E-2</v>
      </c>
      <c r="DD781" s="181" t="s">
        <v>121</v>
      </c>
      <c r="DE781" s="181">
        <v>2.9000000000000001E-2</v>
      </c>
      <c r="DF781" s="181">
        <v>1.5940000000000001</v>
      </c>
      <c r="DG781" s="181">
        <v>5.7000000000000002E-2</v>
      </c>
      <c r="DH781" s="181">
        <v>8.4280000000000008</v>
      </c>
      <c r="DI781" s="181">
        <v>0.216</v>
      </c>
      <c r="DJ781" s="181" t="s">
        <v>121</v>
      </c>
      <c r="DK781" s="181">
        <v>2E-3</v>
      </c>
      <c r="DL781" s="61" t="str">
        <f t="shared" si="15"/>
        <v>Anlieferung 13-4</v>
      </c>
    </row>
    <row r="782" spans="1:132">
      <c r="A782" s="11">
        <v>44624</v>
      </c>
      <c r="B782" s="64" t="s">
        <v>301</v>
      </c>
      <c r="C782" s="25" t="s">
        <v>128</v>
      </c>
      <c r="H782" s="3" t="e">
        <f>((F782)/(E782/100))</f>
        <v>#DIV/0!</v>
      </c>
      <c r="I782" s="4" t="e">
        <f>E782/F782</f>
        <v>#DIV/0!</v>
      </c>
      <c r="J782" s="4" t="e">
        <f>100/G782</f>
        <v>#DIV/0!</v>
      </c>
      <c r="N782" s="37" t="e">
        <f>M782/(K782/100)</f>
        <v>#DIV/0!</v>
      </c>
      <c r="O782" s="37" t="e">
        <f>N782/J782</f>
        <v>#DIV/0!</v>
      </c>
      <c r="P782" s="5" t="e">
        <f>M782/(L782/100)</f>
        <v>#DIV/0!</v>
      </c>
      <c r="Q782" s="5" t="e">
        <f>P782*I782</f>
        <v>#DIV/0!</v>
      </c>
      <c r="U782" s="15" t="e">
        <f>100-(T782-R782)/S782*100</f>
        <v>#DIV/0!</v>
      </c>
      <c r="AB782" s="14" t="e">
        <f>((AE782-AC782)*(1000/AD782))*1000</f>
        <v>#DIV/0!</v>
      </c>
      <c r="AF782" s="7" t="e">
        <f>#REF!*0.8</f>
        <v>#REF!</v>
      </c>
      <c r="AH782" s="8" t="e">
        <f>((AG782)*(H782/100))</f>
        <v>#DIV/0!</v>
      </c>
      <c r="AI782" s="7" t="e">
        <f>AG782/AH782</f>
        <v>#DIV/0!</v>
      </c>
      <c r="AO782" s="160" t="s">
        <v>301</v>
      </c>
      <c r="AP782" s="181" t="s">
        <v>121</v>
      </c>
      <c r="AQ782" s="181">
        <v>4.0000000000000001E-3</v>
      </c>
      <c r="AR782" s="181">
        <v>0.02</v>
      </c>
      <c r="AS782" s="181">
        <v>1.2E-2</v>
      </c>
      <c r="AT782" s="181" t="s">
        <v>121</v>
      </c>
      <c r="AU782" s="181">
        <v>1.2E-2</v>
      </c>
      <c r="AV782" s="181">
        <v>13.208</v>
      </c>
      <c r="AW782" s="181">
        <v>0.37</v>
      </c>
      <c r="AX782" s="181">
        <v>1.0999999999999999E-2</v>
      </c>
      <c r="AY782" s="181">
        <v>6.0000000000000001E-3</v>
      </c>
      <c r="AZ782" s="181">
        <v>1.6479999999999999</v>
      </c>
      <c r="BA782" s="181">
        <v>4.7E-2</v>
      </c>
      <c r="BB782" s="181">
        <v>3.3690000000000002</v>
      </c>
      <c r="BC782" s="181">
        <v>9.7000000000000003E-2</v>
      </c>
      <c r="BD782" s="181">
        <v>0.41599999999999998</v>
      </c>
      <c r="BE782" s="181">
        <v>2.8000000000000001E-2</v>
      </c>
      <c r="BF782" s="181" t="s">
        <v>121</v>
      </c>
      <c r="BG782" s="181">
        <v>1.4E-2</v>
      </c>
      <c r="BH782" s="181">
        <v>2.6349999999999998</v>
      </c>
      <c r="BI782" s="181">
        <v>0.53500000000000003</v>
      </c>
      <c r="BJ782" s="181" t="s">
        <v>121</v>
      </c>
      <c r="BK782" s="181">
        <v>4.0000000000000001E-3</v>
      </c>
      <c r="BL782" s="181" t="s">
        <v>121</v>
      </c>
      <c r="BM782" s="181">
        <v>6.0000000000000001E-3</v>
      </c>
      <c r="BN782" s="181">
        <v>9.6590000000000007</v>
      </c>
      <c r="BO782" s="181">
        <v>0.48199999999999998</v>
      </c>
      <c r="BP782" s="181">
        <v>42.561999999999998</v>
      </c>
      <c r="BQ782" s="181">
        <v>1.034</v>
      </c>
      <c r="BR782" s="181">
        <v>4.0000000000000001E-3</v>
      </c>
      <c r="BS782" s="181">
        <v>2E-3</v>
      </c>
      <c r="BT782" s="181">
        <v>1.8240000000000001</v>
      </c>
      <c r="BU782" s="181">
        <v>0.16</v>
      </c>
      <c r="BV782" s="181" t="s">
        <v>121</v>
      </c>
      <c r="BW782" s="181">
        <v>0.127</v>
      </c>
      <c r="BX782" s="181" t="s">
        <v>121</v>
      </c>
      <c r="BY782" s="181">
        <v>1.2999999999999999E-2</v>
      </c>
      <c r="BZ782" s="181">
        <v>1.494</v>
      </c>
      <c r="CA782" s="181">
        <v>0.122</v>
      </c>
      <c r="CB782" s="181">
        <v>9.2439999999999998</v>
      </c>
      <c r="CC782" s="181">
        <v>3.3010000000000002</v>
      </c>
      <c r="CD782" s="181">
        <v>0.15</v>
      </c>
      <c r="CE782" s="181">
        <v>2.7E-2</v>
      </c>
      <c r="CF782" s="181" t="s">
        <v>121</v>
      </c>
      <c r="CG782" s="181">
        <v>8.9999999999999993E-3</v>
      </c>
      <c r="CH782" s="181">
        <v>8.0000000000000002E-3</v>
      </c>
      <c r="CI782" s="181">
        <v>1E-3</v>
      </c>
      <c r="CJ782" s="181" t="s">
        <v>121</v>
      </c>
      <c r="CK782" s="181">
        <v>1.377</v>
      </c>
      <c r="CL782" s="181" t="s">
        <v>121</v>
      </c>
      <c r="CM782" s="181">
        <v>2E-3</v>
      </c>
      <c r="CN782" s="181">
        <v>4.0000000000000001E-3</v>
      </c>
      <c r="CO782" s="181">
        <v>1E-3</v>
      </c>
      <c r="CP782" s="181">
        <v>0.73099999999999998</v>
      </c>
      <c r="CQ782" s="181">
        <v>8.2000000000000003E-2</v>
      </c>
      <c r="CR782" s="181" t="s">
        <v>121</v>
      </c>
      <c r="CS782" s="181">
        <v>2E-3</v>
      </c>
      <c r="CT782" s="181" t="s">
        <v>121</v>
      </c>
      <c r="CU782" s="181">
        <v>35.015999999999998</v>
      </c>
      <c r="CV782" s="181">
        <v>0.14899999999999999</v>
      </c>
      <c r="CW782" s="181">
        <v>4.0000000000000001E-3</v>
      </c>
      <c r="CX782" s="181">
        <v>2.9009999999999998</v>
      </c>
      <c r="CY782" s="181">
        <v>0.127</v>
      </c>
      <c r="CZ782" s="181" t="s">
        <v>121</v>
      </c>
      <c r="DA782" s="181">
        <v>2E-3</v>
      </c>
      <c r="DB782" s="181" t="s">
        <v>121</v>
      </c>
      <c r="DC782" s="181">
        <v>4.2000000000000003E-2</v>
      </c>
      <c r="DD782" s="181" t="s">
        <v>121</v>
      </c>
      <c r="DE782" s="181">
        <v>2.5999999999999999E-2</v>
      </c>
      <c r="DF782" s="181">
        <v>0.89500000000000002</v>
      </c>
      <c r="DG782" s="181">
        <v>2.9000000000000001E-2</v>
      </c>
      <c r="DH782" s="181">
        <v>9.0449999999999999</v>
      </c>
      <c r="DI782" s="181">
        <v>0.17899999999999999</v>
      </c>
      <c r="DJ782" s="181" t="s">
        <v>121</v>
      </c>
      <c r="DK782" s="181">
        <v>2E-3</v>
      </c>
      <c r="DL782" s="61" t="str">
        <f t="shared" si="15"/>
        <v>Anlieferung 13-5</v>
      </c>
    </row>
    <row r="783" spans="1:132">
      <c r="A783" s="11">
        <v>44624</v>
      </c>
      <c r="B783" s="64" t="s">
        <v>302</v>
      </c>
      <c r="C783" s="25" t="s">
        <v>128</v>
      </c>
      <c r="H783" s="3" t="e">
        <f>((F783)/(E783/100))</f>
        <v>#DIV/0!</v>
      </c>
      <c r="I783" s="4" t="e">
        <f>E783/F783</f>
        <v>#DIV/0!</v>
      </c>
      <c r="J783" s="4" t="e">
        <f>100/G783</f>
        <v>#DIV/0!</v>
      </c>
      <c r="N783" s="37" t="e">
        <f>M783/(K783/100)</f>
        <v>#DIV/0!</v>
      </c>
      <c r="O783" s="37" t="e">
        <f>N783/J783</f>
        <v>#DIV/0!</v>
      </c>
      <c r="P783" s="5" t="e">
        <f>M783/(L783/100)</f>
        <v>#DIV/0!</v>
      </c>
      <c r="Q783" s="5" t="e">
        <f>P783*I783</f>
        <v>#DIV/0!</v>
      </c>
      <c r="U783" s="15" t="e">
        <f>100-(T783-R783)/S783*100</f>
        <v>#DIV/0!</v>
      </c>
      <c r="AB783" s="14" t="e">
        <f>((AE783-AC783)*(1000/AD783))*1000</f>
        <v>#DIV/0!</v>
      </c>
      <c r="AF783" s="7" t="e">
        <f>#REF!*0.8</f>
        <v>#REF!</v>
      </c>
      <c r="AH783" s="8" t="e">
        <f>((AG783)*(H783/100))</f>
        <v>#DIV/0!</v>
      </c>
      <c r="AI783" s="7" t="e">
        <f>AG783/AH783</f>
        <v>#DIV/0!</v>
      </c>
      <c r="AO783" s="160" t="s">
        <v>302</v>
      </c>
      <c r="AP783" s="181" t="s">
        <v>121</v>
      </c>
      <c r="AQ783" s="181">
        <v>2E-3</v>
      </c>
      <c r="AR783" s="181" t="s">
        <v>121</v>
      </c>
      <c r="AS783" s="181">
        <v>1.4E-2</v>
      </c>
      <c r="AT783" s="181" t="s">
        <v>121</v>
      </c>
      <c r="AU783" s="181">
        <v>1.0999999999999999E-2</v>
      </c>
      <c r="AV783" s="181">
        <v>16.145</v>
      </c>
      <c r="AW783" s="181">
        <v>0.26300000000000001</v>
      </c>
      <c r="AX783" s="181">
        <v>2.5000000000000001E-2</v>
      </c>
      <c r="AY783" s="181">
        <v>5.0000000000000001E-3</v>
      </c>
      <c r="AZ783" s="181">
        <v>2.7709999999999999</v>
      </c>
      <c r="BA783" s="181">
        <v>3.4000000000000002E-2</v>
      </c>
      <c r="BB783" s="181">
        <v>2.1999999999999999E-2</v>
      </c>
      <c r="BC783" s="181">
        <v>4.0000000000000001E-3</v>
      </c>
      <c r="BD783" s="181">
        <v>12.231</v>
      </c>
      <c r="BE783" s="181">
        <v>0.14099999999999999</v>
      </c>
      <c r="BF783" s="181" t="s">
        <v>121</v>
      </c>
      <c r="BG783" s="181">
        <v>7.0000000000000001E-3</v>
      </c>
      <c r="BH783" s="181">
        <v>0.72499999999999998</v>
      </c>
      <c r="BI783" s="181">
        <v>0.23599999999999999</v>
      </c>
      <c r="BJ783" s="181" t="s">
        <v>121</v>
      </c>
      <c r="BK783" s="181">
        <v>2E-3</v>
      </c>
      <c r="BL783" s="181" t="s">
        <v>121</v>
      </c>
      <c r="BM783" s="181">
        <v>4.0000000000000001E-3</v>
      </c>
      <c r="BN783" s="181" t="s">
        <v>121</v>
      </c>
      <c r="BO783" s="181">
        <v>5.2999999999999999E-2</v>
      </c>
      <c r="BP783" s="181">
        <v>60.618000000000002</v>
      </c>
      <c r="BQ783" s="181">
        <v>0.46</v>
      </c>
      <c r="BR783" s="181">
        <v>4.0000000000000001E-3</v>
      </c>
      <c r="BS783" s="181">
        <v>1E-3</v>
      </c>
      <c r="BT783" s="181">
        <v>0.60399999999999998</v>
      </c>
      <c r="BU783" s="181">
        <v>0.09</v>
      </c>
      <c r="BV783" s="181">
        <v>2.5999999999999999E-2</v>
      </c>
      <c r="BW783" s="181">
        <v>3.0000000000000001E-3</v>
      </c>
      <c r="BX783" s="181" t="s">
        <v>121</v>
      </c>
      <c r="BY783" s="181">
        <v>4.3999999999999997E-2</v>
      </c>
      <c r="BZ783" s="181">
        <v>0.19600000000000001</v>
      </c>
      <c r="CA783" s="181">
        <v>4.7E-2</v>
      </c>
      <c r="CB783" s="181" t="s">
        <v>121</v>
      </c>
      <c r="CC783" s="181">
        <v>4.5250000000000004</v>
      </c>
      <c r="CD783" s="181">
        <v>8.3000000000000004E-2</v>
      </c>
      <c r="CE783" s="181">
        <v>2.1999999999999999E-2</v>
      </c>
      <c r="CF783" s="181" t="s">
        <v>121</v>
      </c>
      <c r="CG783" s="181">
        <v>2E-3</v>
      </c>
      <c r="CH783" s="181" t="s">
        <v>121</v>
      </c>
      <c r="CI783" s="181">
        <v>2E-3</v>
      </c>
      <c r="CJ783" s="181">
        <v>0.307</v>
      </c>
      <c r="CK783" s="181">
        <v>0.02</v>
      </c>
      <c r="CL783" s="181" t="s">
        <v>121</v>
      </c>
      <c r="CM783" s="181">
        <v>2E-3</v>
      </c>
      <c r="CN783" s="181">
        <v>2E-3</v>
      </c>
      <c r="CO783" s="181">
        <v>1E-3</v>
      </c>
      <c r="CP783" s="181">
        <v>0.86</v>
      </c>
      <c r="CQ783" s="181">
        <v>1.0999999999999999E-2</v>
      </c>
      <c r="CR783" s="181" t="s">
        <v>121</v>
      </c>
      <c r="CS783" s="181">
        <v>2E-3</v>
      </c>
      <c r="CT783" s="181">
        <v>2.1110000000000002</v>
      </c>
      <c r="CU783" s="181">
        <v>7.0000000000000007E-2</v>
      </c>
      <c r="CV783" s="181">
        <v>7.0000000000000001E-3</v>
      </c>
      <c r="CW783" s="181">
        <v>1E-3</v>
      </c>
      <c r="CX783" s="181">
        <v>0.27100000000000002</v>
      </c>
      <c r="CY783" s="181">
        <v>1.6E-2</v>
      </c>
      <c r="CZ783" s="181" t="s">
        <v>121</v>
      </c>
      <c r="DA783" s="181">
        <v>2E-3</v>
      </c>
      <c r="DB783" s="181">
        <v>0.03</v>
      </c>
      <c r="DC783" s="181">
        <v>6.0000000000000001E-3</v>
      </c>
      <c r="DD783" s="181" t="s">
        <v>121</v>
      </c>
      <c r="DE783" s="181">
        <v>3.6999999999999998E-2</v>
      </c>
      <c r="DF783" s="181">
        <v>2.95</v>
      </c>
      <c r="DG783" s="181">
        <v>4.2000000000000003E-2</v>
      </c>
      <c r="DH783" s="181">
        <v>0.01</v>
      </c>
      <c r="DI783" s="181">
        <v>1E-3</v>
      </c>
      <c r="DJ783" s="181" t="s">
        <v>121</v>
      </c>
      <c r="DK783" s="181">
        <v>2E-3</v>
      </c>
      <c r="DL783" s="61" t="str">
        <f t="shared" si="15"/>
        <v>Anlieferung 13-6</v>
      </c>
    </row>
    <row r="784" spans="1:132">
      <c r="A784" s="11">
        <v>44624</v>
      </c>
      <c r="B784" s="64" t="s">
        <v>303</v>
      </c>
      <c r="C784" s="25" t="s">
        <v>128</v>
      </c>
      <c r="H784" s="3" t="e">
        <f>((F784)/(E784/100))</f>
        <v>#DIV/0!</v>
      </c>
      <c r="I784" s="4" t="e">
        <f>E784/F784</f>
        <v>#DIV/0!</v>
      </c>
      <c r="J784" s="4" t="e">
        <f>100/G784</f>
        <v>#DIV/0!</v>
      </c>
      <c r="N784" s="37" t="e">
        <f>M784/(K784/100)</f>
        <v>#DIV/0!</v>
      </c>
      <c r="O784" s="37" t="e">
        <f>N784/J784</f>
        <v>#DIV/0!</v>
      </c>
      <c r="P784" s="5" t="e">
        <f>M784/(L784/100)</f>
        <v>#DIV/0!</v>
      </c>
      <c r="Q784" s="5" t="e">
        <f>P784*I784</f>
        <v>#DIV/0!</v>
      </c>
      <c r="U784" s="15" t="e">
        <f>100-(T784-R784)/S784*100</f>
        <v>#DIV/0!</v>
      </c>
      <c r="AB784" s="14" t="e">
        <f>((AE784-AC784)*(1000/AD784))*1000</f>
        <v>#DIV/0!</v>
      </c>
      <c r="AF784" s="7" t="e">
        <f>#REF!*0.8</f>
        <v>#REF!</v>
      </c>
      <c r="AH784" s="8" t="e">
        <f>((AG784)*(H784/100))</f>
        <v>#DIV/0!</v>
      </c>
      <c r="AI784" s="7" t="e">
        <f>AG784/AH784</f>
        <v>#DIV/0!</v>
      </c>
      <c r="AO784" s="160" t="s">
        <v>303</v>
      </c>
      <c r="AP784" s="181" t="s">
        <v>121</v>
      </c>
      <c r="AQ784" s="181">
        <v>4.0000000000000001E-3</v>
      </c>
      <c r="AR784" s="181" t="s">
        <v>121</v>
      </c>
      <c r="AS784" s="181">
        <v>1.2999999999999999E-2</v>
      </c>
      <c r="AT784" s="181">
        <v>0.17399999999999999</v>
      </c>
      <c r="AU784" s="181">
        <v>8.9999999999999993E-3</v>
      </c>
      <c r="AV784" s="181">
        <v>7.4219999999999997</v>
      </c>
      <c r="AW784" s="181">
        <v>0.17699999999999999</v>
      </c>
      <c r="AX784" s="181">
        <v>8.9999999999999993E-3</v>
      </c>
      <c r="AY784" s="181">
        <v>3.0000000000000001E-3</v>
      </c>
      <c r="AZ784" s="181">
        <v>1.454</v>
      </c>
      <c r="BA784" s="181">
        <v>0.03</v>
      </c>
      <c r="BB784" s="181">
        <v>1.47</v>
      </c>
      <c r="BC784" s="181">
        <v>0.03</v>
      </c>
      <c r="BD784" s="181">
        <v>9.9060000000000006</v>
      </c>
      <c r="BE784" s="181">
        <v>0.19</v>
      </c>
      <c r="BF784" s="181" t="s">
        <v>121</v>
      </c>
      <c r="BG784" s="181">
        <v>0.01</v>
      </c>
      <c r="BH784" s="181">
        <v>1.59</v>
      </c>
      <c r="BI784" s="181">
        <v>0.35199999999999998</v>
      </c>
      <c r="BJ784" s="181" t="s">
        <v>121</v>
      </c>
      <c r="BK784" s="181">
        <v>3.0000000000000001E-3</v>
      </c>
      <c r="BL784" s="181" t="s">
        <v>121</v>
      </c>
      <c r="BM784" s="181">
        <v>6.0000000000000001E-3</v>
      </c>
      <c r="BN784" s="181">
        <v>6.8840000000000003</v>
      </c>
      <c r="BO784" s="181">
        <v>0.314</v>
      </c>
      <c r="BP784" s="181">
        <v>59.295000000000002</v>
      </c>
      <c r="BQ784" s="181">
        <v>0.52200000000000002</v>
      </c>
      <c r="BR784" s="181">
        <v>0.13600000000000001</v>
      </c>
      <c r="BS784" s="181">
        <v>4.0000000000000001E-3</v>
      </c>
      <c r="BT784" s="181">
        <v>2.319</v>
      </c>
      <c r="BU784" s="181">
        <v>0.13900000000000001</v>
      </c>
      <c r="BV784" s="181" t="s">
        <v>121</v>
      </c>
      <c r="BW784" s="181">
        <v>7.8E-2</v>
      </c>
      <c r="BX784" s="181" t="s">
        <v>121</v>
      </c>
      <c r="BY784" s="181">
        <v>2.8000000000000001E-2</v>
      </c>
      <c r="BZ784" s="181">
        <v>0.73699999999999999</v>
      </c>
      <c r="CA784" s="181">
        <v>5.6000000000000001E-2</v>
      </c>
      <c r="CB784" s="181" t="s">
        <v>121</v>
      </c>
      <c r="CC784" s="181">
        <v>6.1319999999999997</v>
      </c>
      <c r="CD784" s="181">
        <v>0.13600000000000001</v>
      </c>
      <c r="CE784" s="181">
        <v>0.02</v>
      </c>
      <c r="CF784" s="181">
        <v>0.113</v>
      </c>
      <c r="CG784" s="181">
        <v>4.0000000000000001E-3</v>
      </c>
      <c r="CH784" s="181">
        <v>3.0000000000000001E-3</v>
      </c>
      <c r="CI784" s="181">
        <v>1E-3</v>
      </c>
      <c r="CJ784" s="181" t="s">
        <v>121</v>
      </c>
      <c r="CK784" s="181">
        <v>0.93300000000000005</v>
      </c>
      <c r="CL784" s="181" t="s">
        <v>121</v>
      </c>
      <c r="CM784" s="181">
        <v>2E-3</v>
      </c>
      <c r="CN784" s="181">
        <v>3.0000000000000001E-3</v>
      </c>
      <c r="CO784" s="181">
        <v>1E-3</v>
      </c>
      <c r="CP784" s="181">
        <v>0.91900000000000004</v>
      </c>
      <c r="CQ784" s="181">
        <v>6.0999999999999999E-2</v>
      </c>
      <c r="CR784" s="181" t="s">
        <v>121</v>
      </c>
      <c r="CS784" s="181">
        <v>2E-3</v>
      </c>
      <c r="CT784" s="181" t="s">
        <v>121</v>
      </c>
      <c r="CU784" s="181">
        <v>26.352</v>
      </c>
      <c r="CV784" s="181">
        <v>0.1</v>
      </c>
      <c r="CW784" s="181">
        <v>2E-3</v>
      </c>
      <c r="CX784" s="181">
        <v>1.62</v>
      </c>
      <c r="CY784" s="181">
        <v>6.6000000000000003E-2</v>
      </c>
      <c r="CZ784" s="181" t="s">
        <v>121</v>
      </c>
      <c r="DA784" s="181">
        <v>2E-3</v>
      </c>
      <c r="DB784" s="181" t="s">
        <v>121</v>
      </c>
      <c r="DC784" s="181">
        <v>4.1000000000000002E-2</v>
      </c>
      <c r="DD784" s="181" t="s">
        <v>121</v>
      </c>
      <c r="DE784" s="181">
        <v>0.04</v>
      </c>
      <c r="DF784" s="181">
        <v>3.45</v>
      </c>
      <c r="DG784" s="181">
        <v>0.06</v>
      </c>
      <c r="DH784" s="181">
        <v>2.2440000000000002</v>
      </c>
      <c r="DI784" s="181">
        <v>3.5999999999999997E-2</v>
      </c>
      <c r="DJ784" s="181" t="s">
        <v>121</v>
      </c>
      <c r="DK784" s="181">
        <v>2E-3</v>
      </c>
      <c r="DL784" s="61" t="str">
        <f t="shared" si="15"/>
        <v>Anlieferung 13-7</v>
      </c>
    </row>
    <row r="785" spans="1:132">
      <c r="A785" s="11">
        <v>44624</v>
      </c>
      <c r="B785" s="64" t="s">
        <v>304</v>
      </c>
      <c r="C785" s="25" t="s">
        <v>128</v>
      </c>
      <c r="H785" s="3" t="e">
        <f>((F785)/(E785/100))</f>
        <v>#DIV/0!</v>
      </c>
      <c r="I785" s="4" t="e">
        <f>E785/F785</f>
        <v>#DIV/0!</v>
      </c>
      <c r="J785" s="4" t="e">
        <f>100/G785</f>
        <v>#DIV/0!</v>
      </c>
      <c r="N785" s="37" t="e">
        <f>M785/(K785/100)</f>
        <v>#DIV/0!</v>
      </c>
      <c r="O785" s="37" t="e">
        <f>N785/J785</f>
        <v>#DIV/0!</v>
      </c>
      <c r="P785" s="5" t="e">
        <f>M785/(L785/100)</f>
        <v>#DIV/0!</v>
      </c>
      <c r="Q785" s="5" t="e">
        <f>P785*I785</f>
        <v>#DIV/0!</v>
      </c>
      <c r="U785" s="15" t="e">
        <f>100-(T785-R785)/S785*100</f>
        <v>#DIV/0!</v>
      </c>
      <c r="AB785" s="14" t="e">
        <f>((AE785-AC785)*(1000/AD785))*1000</f>
        <v>#DIV/0!</v>
      </c>
      <c r="AF785" s="7" t="e">
        <f>#REF!*0.8</f>
        <v>#REF!</v>
      </c>
      <c r="AH785" s="8" t="e">
        <f>((AG785)*(H785/100))</f>
        <v>#DIV/0!</v>
      </c>
      <c r="AI785" s="7" t="e">
        <f>AG785/AH785</f>
        <v>#DIV/0!</v>
      </c>
      <c r="AO785" s="160" t="s">
        <v>304</v>
      </c>
      <c r="AP785" s="181" t="s">
        <v>121</v>
      </c>
      <c r="AQ785" s="181">
        <v>5.0000000000000001E-3</v>
      </c>
      <c r="AR785" s="181">
        <v>2.5999999999999999E-2</v>
      </c>
      <c r="AS785" s="181">
        <v>1.0999999999999999E-2</v>
      </c>
      <c r="AT785" s="181" t="s">
        <v>121</v>
      </c>
      <c r="AU785" s="181">
        <v>8.9999999999999993E-3</v>
      </c>
      <c r="AV785" s="181">
        <v>4.6239999999999997</v>
      </c>
      <c r="AW785" s="181">
        <v>0.247</v>
      </c>
      <c r="AX785" s="181" t="s">
        <v>121</v>
      </c>
      <c r="AY785" s="181">
        <v>7.0000000000000001E-3</v>
      </c>
      <c r="AZ785" s="181">
        <v>9.2999999999999999E-2</v>
      </c>
      <c r="BA785" s="181">
        <v>6.0000000000000001E-3</v>
      </c>
      <c r="BB785" s="181">
        <v>18.289000000000001</v>
      </c>
      <c r="BC785" s="181">
        <v>0.42799999999999999</v>
      </c>
      <c r="BD785" s="181">
        <v>28.507000000000001</v>
      </c>
      <c r="BE785" s="181">
        <v>0.498</v>
      </c>
      <c r="BF785" s="181" t="s">
        <v>121</v>
      </c>
      <c r="BG785" s="181">
        <v>2.4E-2</v>
      </c>
      <c r="BH785" s="181">
        <v>2.3580000000000001</v>
      </c>
      <c r="BI785" s="181">
        <v>0.56399999999999995</v>
      </c>
      <c r="BJ785" s="181">
        <v>6.0000000000000001E-3</v>
      </c>
      <c r="BK785" s="181">
        <v>3.0000000000000001E-3</v>
      </c>
      <c r="BL785" s="181">
        <v>2.1000000000000001E-2</v>
      </c>
      <c r="BM785" s="181">
        <v>4.0000000000000001E-3</v>
      </c>
      <c r="BN785" s="181">
        <v>0.107</v>
      </c>
      <c r="BO785" s="181">
        <v>2.4E-2</v>
      </c>
      <c r="BP785" s="181">
        <v>26.818000000000001</v>
      </c>
      <c r="BQ785" s="181">
        <v>1.034</v>
      </c>
      <c r="BR785" s="181">
        <v>8.4000000000000005E-2</v>
      </c>
      <c r="BS785" s="181">
        <v>5.0000000000000001E-3</v>
      </c>
      <c r="BT785" s="181">
        <v>0.57499999999999996</v>
      </c>
      <c r="BU785" s="181">
        <v>8.4000000000000005E-2</v>
      </c>
      <c r="BV785" s="181" t="s">
        <v>121</v>
      </c>
      <c r="BW785" s="181">
        <v>8.8999999999999996E-2</v>
      </c>
      <c r="BX785" s="181" t="s">
        <v>121</v>
      </c>
      <c r="BY785" s="181">
        <v>0.04</v>
      </c>
      <c r="BZ785" s="181">
        <v>0.17599999999999999</v>
      </c>
      <c r="CA785" s="181">
        <v>4.7E-2</v>
      </c>
      <c r="CB785" s="181" t="s">
        <v>121</v>
      </c>
      <c r="CC785" s="181">
        <v>6.0359999999999996</v>
      </c>
      <c r="CD785" s="181">
        <v>0.255</v>
      </c>
      <c r="CE785" s="181">
        <v>1.6E-2</v>
      </c>
      <c r="CF785" s="181" t="s">
        <v>121</v>
      </c>
      <c r="CG785" s="181">
        <v>8.0000000000000002E-3</v>
      </c>
      <c r="CH785" s="181">
        <v>2E-3</v>
      </c>
      <c r="CI785" s="181">
        <v>1E-3</v>
      </c>
      <c r="CJ785" s="181" t="s">
        <v>121</v>
      </c>
      <c r="CK785" s="181">
        <v>1.012</v>
      </c>
      <c r="CL785" s="181" t="s">
        <v>121</v>
      </c>
      <c r="CM785" s="181">
        <v>2E-3</v>
      </c>
      <c r="CN785" s="181" t="s">
        <v>121</v>
      </c>
      <c r="CO785" s="181">
        <v>2E-3</v>
      </c>
      <c r="CP785" s="181">
        <v>0.70199999999999996</v>
      </c>
      <c r="CQ785" s="181">
        <v>3.6999999999999998E-2</v>
      </c>
      <c r="CR785" s="181" t="s">
        <v>121</v>
      </c>
      <c r="CS785" s="181">
        <v>5.0000000000000001E-3</v>
      </c>
      <c r="CT785" s="181" t="s">
        <v>121</v>
      </c>
      <c r="CU785" s="181">
        <v>26.57</v>
      </c>
      <c r="CV785" s="181">
        <v>4.0000000000000001E-3</v>
      </c>
      <c r="CW785" s="181">
        <v>1E-3</v>
      </c>
      <c r="CX785" s="181">
        <v>0.114</v>
      </c>
      <c r="CY785" s="181">
        <v>1.7999999999999999E-2</v>
      </c>
      <c r="CZ785" s="181" t="s">
        <v>121</v>
      </c>
      <c r="DA785" s="181">
        <v>4.0000000000000001E-3</v>
      </c>
      <c r="DB785" s="181" t="s">
        <v>121</v>
      </c>
      <c r="DC785" s="181">
        <v>1.0999999999999999E-2</v>
      </c>
      <c r="DD785" s="181" t="s">
        <v>121</v>
      </c>
      <c r="DE785" s="181">
        <v>4.9000000000000002E-2</v>
      </c>
      <c r="DF785" s="181">
        <v>6.306</v>
      </c>
      <c r="DG785" s="181">
        <v>0.14699999999999999</v>
      </c>
      <c r="DH785" s="181">
        <v>6.1779999999999999</v>
      </c>
      <c r="DI785" s="181">
        <v>0.224</v>
      </c>
      <c r="DJ785" s="181" t="s">
        <v>121</v>
      </c>
      <c r="DK785" s="181">
        <v>2E-3</v>
      </c>
      <c r="DL785" s="61" t="str">
        <f t="shared" si="15"/>
        <v>Anlieferung 13-8</v>
      </c>
    </row>
    <row r="786" spans="1:132">
      <c r="A786" s="11">
        <v>44624</v>
      </c>
      <c r="B786" s="64" t="s">
        <v>305</v>
      </c>
      <c r="C786" s="25" t="s">
        <v>128</v>
      </c>
      <c r="H786" s="3" t="e">
        <f>((F786)/(E786/100))</f>
        <v>#DIV/0!</v>
      </c>
      <c r="I786" s="4" t="e">
        <f>E786/F786</f>
        <v>#DIV/0!</v>
      </c>
      <c r="J786" s="4" t="e">
        <f>100/G786</f>
        <v>#DIV/0!</v>
      </c>
      <c r="N786" s="37" t="e">
        <f>M786/(K786/100)</f>
        <v>#DIV/0!</v>
      </c>
      <c r="O786" s="37" t="e">
        <f>N786/J786</f>
        <v>#DIV/0!</v>
      </c>
      <c r="P786" s="5" t="e">
        <f>M786/(L786/100)</f>
        <v>#DIV/0!</v>
      </c>
      <c r="Q786" s="5" t="e">
        <f>P786*I786</f>
        <v>#DIV/0!</v>
      </c>
      <c r="U786" s="15" t="e">
        <f>100-(T786-R786)/S786*100</f>
        <v>#DIV/0!</v>
      </c>
      <c r="AB786" s="14" t="e">
        <f>((AE786-AC786)*(1000/AD786))*1000</f>
        <v>#DIV/0!</v>
      </c>
      <c r="AF786" s="7" t="e">
        <f>#REF!*0.8</f>
        <v>#REF!</v>
      </c>
      <c r="AH786" s="8" t="e">
        <f>((AG786)*(H786/100))</f>
        <v>#DIV/0!</v>
      </c>
      <c r="AI786" s="7" t="e">
        <f>AG786/AH786</f>
        <v>#DIV/0!</v>
      </c>
      <c r="AO786" s="160" t="s">
        <v>305</v>
      </c>
      <c r="AP786" s="181" t="s">
        <v>121</v>
      </c>
      <c r="AQ786" s="181">
        <v>4.0000000000000001E-3</v>
      </c>
      <c r="AR786" s="181" t="s">
        <v>121</v>
      </c>
      <c r="AS786" s="181">
        <v>0.02</v>
      </c>
      <c r="AT786" s="181" t="s">
        <v>121</v>
      </c>
      <c r="AU786" s="181">
        <v>1.2E-2</v>
      </c>
      <c r="AV786" s="181">
        <v>12.532</v>
      </c>
      <c r="AW786" s="181">
        <v>0.38600000000000001</v>
      </c>
      <c r="AX786" s="181" t="s">
        <v>121</v>
      </c>
      <c r="AY786" s="181">
        <v>1.2999999999999999E-2</v>
      </c>
      <c r="AZ786" s="181">
        <v>1.579</v>
      </c>
      <c r="BA786" s="181">
        <v>0.04</v>
      </c>
      <c r="BB786" s="181">
        <v>3.7570000000000001</v>
      </c>
      <c r="BC786" s="181">
        <v>9.7000000000000003E-2</v>
      </c>
      <c r="BD786" s="181">
        <v>0.57799999999999996</v>
      </c>
      <c r="BE786" s="181">
        <v>3.1E-2</v>
      </c>
      <c r="BF786" s="181" t="s">
        <v>121</v>
      </c>
      <c r="BG786" s="181">
        <v>1.2E-2</v>
      </c>
      <c r="BH786" s="181">
        <v>2.0630000000000002</v>
      </c>
      <c r="BI786" s="181">
        <v>0.50600000000000001</v>
      </c>
      <c r="BJ786" s="181" t="s">
        <v>121</v>
      </c>
      <c r="BK786" s="181">
        <v>3.0000000000000001E-3</v>
      </c>
      <c r="BL786" s="181" t="s">
        <v>121</v>
      </c>
      <c r="BM786" s="181">
        <v>8.0000000000000002E-3</v>
      </c>
      <c r="BN786" s="181">
        <v>9.0239999999999991</v>
      </c>
      <c r="BO786" s="181">
        <v>0.48499999999999999</v>
      </c>
      <c r="BP786" s="181">
        <v>44.09</v>
      </c>
      <c r="BQ786" s="181">
        <v>0.98699999999999999</v>
      </c>
      <c r="BR786" s="181" t="s">
        <v>121</v>
      </c>
      <c r="BS786" s="181">
        <v>4.0000000000000001E-3</v>
      </c>
      <c r="BT786" s="181">
        <v>1.6220000000000001</v>
      </c>
      <c r="BU786" s="181">
        <v>0.13900000000000001</v>
      </c>
      <c r="BV786" s="181" t="s">
        <v>121</v>
      </c>
      <c r="BW786" s="181">
        <v>0.122</v>
      </c>
      <c r="BX786" s="181" t="s">
        <v>121</v>
      </c>
      <c r="BY786" s="181">
        <v>1.2999999999999999E-2</v>
      </c>
      <c r="BZ786" s="181">
        <v>1.4770000000000001</v>
      </c>
      <c r="CA786" s="181">
        <v>0.114</v>
      </c>
      <c r="CB786" s="181">
        <v>9.8970000000000002</v>
      </c>
      <c r="CC786" s="181">
        <v>3.181</v>
      </c>
      <c r="CD786" s="181">
        <v>0.114</v>
      </c>
      <c r="CE786" s="181">
        <v>2.5000000000000001E-2</v>
      </c>
      <c r="CF786" s="181" t="s">
        <v>121</v>
      </c>
      <c r="CG786" s="181">
        <v>8.9999999999999993E-3</v>
      </c>
      <c r="CH786" s="181">
        <v>6.0000000000000001E-3</v>
      </c>
      <c r="CI786" s="181">
        <v>1E-3</v>
      </c>
      <c r="CJ786" s="181" t="s">
        <v>121</v>
      </c>
      <c r="CK786" s="181">
        <v>1.3280000000000001</v>
      </c>
      <c r="CL786" s="181" t="s">
        <v>121</v>
      </c>
      <c r="CM786" s="181">
        <v>2E-3</v>
      </c>
      <c r="CN786" s="181">
        <v>4.0000000000000001E-3</v>
      </c>
      <c r="CO786" s="181">
        <v>1E-3</v>
      </c>
      <c r="CP786" s="181">
        <v>0.65900000000000003</v>
      </c>
      <c r="CQ786" s="181">
        <v>7.2999999999999995E-2</v>
      </c>
      <c r="CR786" s="181" t="s">
        <v>121</v>
      </c>
      <c r="CS786" s="181">
        <v>2E-3</v>
      </c>
      <c r="CT786" s="181" t="s">
        <v>121</v>
      </c>
      <c r="CU786" s="181">
        <v>34.378</v>
      </c>
      <c r="CV786" s="181">
        <v>0.13700000000000001</v>
      </c>
      <c r="CW786" s="181">
        <v>4.0000000000000001E-3</v>
      </c>
      <c r="CX786" s="181">
        <v>2.8069999999999999</v>
      </c>
      <c r="CY786" s="181">
        <v>0.112</v>
      </c>
      <c r="CZ786" s="181" t="s">
        <v>121</v>
      </c>
      <c r="DA786" s="181">
        <v>3.0000000000000001E-3</v>
      </c>
      <c r="DB786" s="181" t="s">
        <v>121</v>
      </c>
      <c r="DC786" s="181">
        <v>3.9E-2</v>
      </c>
      <c r="DD786" s="181" t="s">
        <v>121</v>
      </c>
      <c r="DE786" s="181">
        <v>2.5000000000000001E-2</v>
      </c>
      <c r="DF786" s="181">
        <v>0.96199999999999997</v>
      </c>
      <c r="DG786" s="181">
        <v>2.8000000000000001E-2</v>
      </c>
      <c r="DH786" s="181">
        <v>8.6910000000000007</v>
      </c>
      <c r="DI786" s="181">
        <v>0.16400000000000001</v>
      </c>
      <c r="DJ786" s="181" t="s">
        <v>121</v>
      </c>
      <c r="DK786" s="181">
        <v>2E-3</v>
      </c>
      <c r="DL786" s="61" t="str">
        <f t="shared" si="15"/>
        <v>Anlieferung 13-9</v>
      </c>
    </row>
    <row r="787" spans="1:132">
      <c r="A787" s="11">
        <v>44624</v>
      </c>
      <c r="B787" s="64" t="s">
        <v>306</v>
      </c>
      <c r="C787" s="25" t="s">
        <v>128</v>
      </c>
      <c r="H787" s="3" t="e">
        <f>((F787)/(E787/100))</f>
        <v>#DIV/0!</v>
      </c>
      <c r="I787" s="4" t="e">
        <f>E787/F787</f>
        <v>#DIV/0!</v>
      </c>
      <c r="J787" s="4" t="e">
        <f>100/G787</f>
        <v>#DIV/0!</v>
      </c>
      <c r="N787" s="37" t="e">
        <f>M787/(K787/100)</f>
        <v>#DIV/0!</v>
      </c>
      <c r="O787" s="37" t="e">
        <f>N787/J787</f>
        <v>#DIV/0!</v>
      </c>
      <c r="P787" s="5" t="e">
        <f>M787/(L787/100)</f>
        <v>#DIV/0!</v>
      </c>
      <c r="Q787" s="5" t="e">
        <f>P787*I787</f>
        <v>#DIV/0!</v>
      </c>
      <c r="U787" s="15" t="e">
        <f>100-(T787-R787)/S787*100</f>
        <v>#DIV/0!</v>
      </c>
      <c r="AB787" s="14" t="e">
        <f>((AE787-AC787)*(1000/AD787))*1000</f>
        <v>#DIV/0!</v>
      </c>
      <c r="AF787" s="7" t="e">
        <f>#REF!*0.8</f>
        <v>#REF!</v>
      </c>
      <c r="AH787" s="8" t="e">
        <f>((AG787)*(H787/100))</f>
        <v>#DIV/0!</v>
      </c>
      <c r="AI787" s="7" t="e">
        <f>AG787/AH787</f>
        <v>#DIV/0!</v>
      </c>
      <c r="AO787" s="160" t="s">
        <v>306</v>
      </c>
      <c r="AP787" s="181" t="s">
        <v>121</v>
      </c>
      <c r="AQ787" s="181">
        <v>7.0000000000000001E-3</v>
      </c>
      <c r="AR787" s="181" t="s">
        <v>121</v>
      </c>
      <c r="AS787" s="181">
        <v>1.2999999999999999E-2</v>
      </c>
      <c r="AT787" s="181" t="s">
        <v>121</v>
      </c>
      <c r="AU787" s="181">
        <v>8.9999999999999993E-3</v>
      </c>
      <c r="AV787" s="181">
        <v>9.0719999999999992</v>
      </c>
      <c r="AW787" s="181">
        <v>0.318</v>
      </c>
      <c r="AX787" s="181" t="s">
        <v>121</v>
      </c>
      <c r="AY787" s="181">
        <v>6.0000000000000001E-3</v>
      </c>
      <c r="AZ787" s="181">
        <v>5.8000000000000003E-2</v>
      </c>
      <c r="BA787" s="181">
        <v>5.0000000000000001E-3</v>
      </c>
      <c r="BB787" s="181">
        <v>15.183</v>
      </c>
      <c r="BC787" s="181">
        <v>0.41</v>
      </c>
      <c r="BD787" s="181">
        <v>11.776999999999999</v>
      </c>
      <c r="BE787" s="181">
        <v>0.32300000000000001</v>
      </c>
      <c r="BF787" s="181" t="s">
        <v>121</v>
      </c>
      <c r="BG787" s="181">
        <v>1.2E-2</v>
      </c>
      <c r="BH787" s="181">
        <v>2.375</v>
      </c>
      <c r="BI787" s="181">
        <v>0.442</v>
      </c>
      <c r="BJ787" s="181" t="s">
        <v>121</v>
      </c>
      <c r="BK787" s="181">
        <v>5.0000000000000001E-3</v>
      </c>
      <c r="BL787" s="181" t="s">
        <v>121</v>
      </c>
      <c r="BM787" s="181">
        <v>7.0000000000000001E-3</v>
      </c>
      <c r="BN787" s="181">
        <v>8.7999999999999995E-2</v>
      </c>
      <c r="BO787" s="181">
        <v>2.5999999999999999E-2</v>
      </c>
      <c r="BP787" s="181">
        <v>47.634</v>
      </c>
      <c r="BQ787" s="181">
        <v>0.69899999999999995</v>
      </c>
      <c r="BR787" s="181">
        <v>0.17399999999999999</v>
      </c>
      <c r="BS787" s="181">
        <v>6.0000000000000001E-3</v>
      </c>
      <c r="BT787" s="181">
        <v>0.74199999999999999</v>
      </c>
      <c r="BU787" s="181">
        <v>9.8000000000000004E-2</v>
      </c>
      <c r="BV787" s="181" t="s">
        <v>121</v>
      </c>
      <c r="BW787" s="181">
        <v>8.5999999999999993E-2</v>
      </c>
      <c r="BX787" s="181" t="s">
        <v>121</v>
      </c>
      <c r="BY787" s="181">
        <v>2.7E-2</v>
      </c>
      <c r="BZ787" s="181">
        <v>0.372</v>
      </c>
      <c r="CA787" s="181">
        <v>5.1999999999999998E-2</v>
      </c>
      <c r="CB787" s="181">
        <v>5.85</v>
      </c>
      <c r="CC787" s="181">
        <v>2.9990000000000001</v>
      </c>
      <c r="CD787" s="181">
        <v>7.6999999999999999E-2</v>
      </c>
      <c r="CE787" s="181">
        <v>1.2E-2</v>
      </c>
      <c r="CF787" s="181" t="s">
        <v>121</v>
      </c>
      <c r="CG787" s="181">
        <v>6.0000000000000001E-3</v>
      </c>
      <c r="CH787" s="181">
        <v>2E-3</v>
      </c>
      <c r="CI787" s="181">
        <v>1E-3</v>
      </c>
      <c r="CJ787" s="181" t="s">
        <v>121</v>
      </c>
      <c r="CK787" s="181">
        <v>1.006</v>
      </c>
      <c r="CL787" s="181" t="s">
        <v>121</v>
      </c>
      <c r="CM787" s="181">
        <v>2E-3</v>
      </c>
      <c r="CN787" s="181">
        <v>3.0000000000000001E-3</v>
      </c>
      <c r="CO787" s="181">
        <v>1E-3</v>
      </c>
      <c r="CP787" s="181">
        <v>1.042</v>
      </c>
      <c r="CQ787" s="181">
        <v>5.8999999999999997E-2</v>
      </c>
      <c r="CR787" s="181" t="s">
        <v>121</v>
      </c>
      <c r="CS787" s="181">
        <v>2E-3</v>
      </c>
      <c r="CT787" s="181" t="s">
        <v>121</v>
      </c>
      <c r="CU787" s="181">
        <v>27.760999999999999</v>
      </c>
      <c r="CV787" s="181">
        <v>3.0000000000000001E-3</v>
      </c>
      <c r="CW787" s="181">
        <v>1E-3</v>
      </c>
      <c r="CX787" s="181">
        <v>0.20599999999999999</v>
      </c>
      <c r="CY787" s="181">
        <v>1.7000000000000001E-2</v>
      </c>
      <c r="CZ787" s="181" t="s">
        <v>121</v>
      </c>
      <c r="DA787" s="181">
        <v>2E-3</v>
      </c>
      <c r="DB787" s="181" t="s">
        <v>121</v>
      </c>
      <c r="DC787" s="181">
        <v>1.4E-2</v>
      </c>
      <c r="DD787" s="181" t="s">
        <v>121</v>
      </c>
      <c r="DE787" s="181">
        <v>2.4E-2</v>
      </c>
      <c r="DF787" s="181">
        <v>1.298</v>
      </c>
      <c r="DG787" s="181">
        <v>3.7999999999999999E-2</v>
      </c>
      <c r="DH787" s="181">
        <v>4.0250000000000004</v>
      </c>
      <c r="DI787" s="181">
        <v>7.1999999999999995E-2</v>
      </c>
      <c r="DJ787" s="181" t="s">
        <v>121</v>
      </c>
      <c r="DK787" s="181">
        <v>2E-3</v>
      </c>
      <c r="DL787" s="61" t="str">
        <f t="shared" si="15"/>
        <v>Anlieferung 13-10</v>
      </c>
    </row>
    <row r="788" spans="1:132">
      <c r="A788" s="11">
        <v>44624</v>
      </c>
      <c r="B788" s="64" t="s">
        <v>307</v>
      </c>
      <c r="C788" s="25" t="s">
        <v>128</v>
      </c>
      <c r="H788" s="3" t="e">
        <f>((F788)/(E788/100))</f>
        <v>#DIV/0!</v>
      </c>
      <c r="I788" s="4" t="e">
        <f>E788/F788</f>
        <v>#DIV/0!</v>
      </c>
      <c r="J788" s="4" t="e">
        <f>100/G788</f>
        <v>#DIV/0!</v>
      </c>
      <c r="N788" s="37" t="e">
        <f>M788/(K788/100)</f>
        <v>#DIV/0!</v>
      </c>
      <c r="O788" s="37" t="e">
        <f>N788/J788</f>
        <v>#DIV/0!</v>
      </c>
      <c r="P788" s="5" t="e">
        <f>M788/(L788/100)</f>
        <v>#DIV/0!</v>
      </c>
      <c r="Q788" s="5" t="e">
        <f>P788*I788</f>
        <v>#DIV/0!</v>
      </c>
      <c r="U788" s="15" t="e">
        <f>100-(T788-R788)/S788*100</f>
        <v>#DIV/0!</v>
      </c>
      <c r="AB788" s="14" t="e">
        <f>((AE788-AC788)*(1000/AD788))*1000</f>
        <v>#DIV/0!</v>
      </c>
      <c r="AF788" s="7" t="e">
        <f>#REF!*0.8</f>
        <v>#REF!</v>
      </c>
      <c r="AH788" s="8" t="e">
        <f>((AG788)*(H788/100))</f>
        <v>#DIV/0!</v>
      </c>
      <c r="AI788" s="7" t="e">
        <f>AG788/AH788</f>
        <v>#DIV/0!</v>
      </c>
      <c r="AO788" s="160" t="s">
        <v>307</v>
      </c>
      <c r="AP788" s="181" t="s">
        <v>121</v>
      </c>
      <c r="AQ788" s="181">
        <v>5.0000000000000001E-3</v>
      </c>
      <c r="AR788" s="181">
        <v>2.3E-2</v>
      </c>
      <c r="AS788" s="181">
        <v>1.2E-2</v>
      </c>
      <c r="AT788" s="181" t="s">
        <v>121</v>
      </c>
      <c r="AU788" s="181">
        <v>8.0000000000000002E-3</v>
      </c>
      <c r="AV788" s="181">
        <v>3.3719999999999999</v>
      </c>
      <c r="AW788" s="181">
        <v>7.9000000000000001E-2</v>
      </c>
      <c r="AX788" s="181" t="s">
        <v>121</v>
      </c>
      <c r="AY788" s="181">
        <v>5.0000000000000001E-3</v>
      </c>
      <c r="AZ788" s="181">
        <v>1.4</v>
      </c>
      <c r="BA788" s="181">
        <v>6.7000000000000004E-2</v>
      </c>
      <c r="BB788" s="181">
        <v>0.42699999999999999</v>
      </c>
      <c r="BC788" s="181">
        <v>2.5999999999999999E-2</v>
      </c>
      <c r="BD788" s="181">
        <v>4.6130000000000004</v>
      </c>
      <c r="BE788" s="181">
        <v>0.24099999999999999</v>
      </c>
      <c r="BF788" s="181" t="s">
        <v>121</v>
      </c>
      <c r="BG788" s="181">
        <v>1.4999999999999999E-2</v>
      </c>
      <c r="BH788" s="181">
        <v>3.22</v>
      </c>
      <c r="BI788" s="181">
        <v>0.61099999999999999</v>
      </c>
      <c r="BJ788" s="181" t="s">
        <v>121</v>
      </c>
      <c r="BK788" s="181">
        <v>3.0000000000000001E-3</v>
      </c>
      <c r="BL788" s="181" t="s">
        <v>121</v>
      </c>
      <c r="BM788" s="181">
        <v>5.0000000000000001E-3</v>
      </c>
      <c r="BN788" s="181">
        <v>10.146000000000001</v>
      </c>
      <c r="BO788" s="181">
        <v>0.38900000000000001</v>
      </c>
      <c r="BP788" s="181">
        <v>39.944000000000003</v>
      </c>
      <c r="BQ788" s="181">
        <v>1.018</v>
      </c>
      <c r="BR788" s="181">
        <v>1.7999999999999999E-2</v>
      </c>
      <c r="BS788" s="181">
        <v>2E-3</v>
      </c>
      <c r="BT788" s="181">
        <v>2.806</v>
      </c>
      <c r="BU788" s="181">
        <v>0.23400000000000001</v>
      </c>
      <c r="BV788" s="181" t="s">
        <v>121</v>
      </c>
      <c r="BW788" s="181">
        <v>0.15</v>
      </c>
      <c r="BX788" s="181" t="s">
        <v>121</v>
      </c>
      <c r="BY788" s="181">
        <v>2.7E-2</v>
      </c>
      <c r="BZ788" s="181">
        <v>1.8029999999999999</v>
      </c>
      <c r="CA788" s="181">
        <v>0.14599999999999999</v>
      </c>
      <c r="CB788" s="181">
        <v>14.84</v>
      </c>
      <c r="CC788" s="181">
        <v>3.3919999999999999</v>
      </c>
      <c r="CD788" s="181">
        <v>0.16200000000000001</v>
      </c>
      <c r="CE788" s="181">
        <v>2.7E-2</v>
      </c>
      <c r="CF788" s="181" t="s">
        <v>121</v>
      </c>
      <c r="CG788" s="181">
        <v>1.0999999999999999E-2</v>
      </c>
      <c r="CH788" s="181">
        <v>8.9999999999999993E-3</v>
      </c>
      <c r="CI788" s="181">
        <v>1E-3</v>
      </c>
      <c r="CJ788" s="181" t="s">
        <v>121</v>
      </c>
      <c r="CK788" s="181">
        <v>1.5640000000000001</v>
      </c>
      <c r="CL788" s="181" t="s">
        <v>121</v>
      </c>
      <c r="CM788" s="181">
        <v>2E-3</v>
      </c>
      <c r="CN788" s="181" t="s">
        <v>121</v>
      </c>
      <c r="CO788" s="181">
        <v>2E-3</v>
      </c>
      <c r="CP788" s="181">
        <v>0.998</v>
      </c>
      <c r="CQ788" s="181">
        <v>0.107</v>
      </c>
      <c r="CR788" s="181" t="s">
        <v>121</v>
      </c>
      <c r="CS788" s="181">
        <v>2E-3</v>
      </c>
      <c r="CT788" s="181" t="s">
        <v>121</v>
      </c>
      <c r="CU788" s="181">
        <v>36.902999999999999</v>
      </c>
      <c r="CV788" s="181">
        <v>0.159</v>
      </c>
      <c r="CW788" s="181">
        <v>6.0000000000000001E-3</v>
      </c>
      <c r="CX788" s="181">
        <v>4.4649999999999999</v>
      </c>
      <c r="CY788" s="181">
        <v>0.29299999999999998</v>
      </c>
      <c r="CZ788" s="181" t="s">
        <v>121</v>
      </c>
      <c r="DA788" s="181">
        <v>2E-3</v>
      </c>
      <c r="DB788" s="181" t="s">
        <v>121</v>
      </c>
      <c r="DC788" s="181">
        <v>3.6999999999999998E-2</v>
      </c>
      <c r="DD788" s="181" t="s">
        <v>121</v>
      </c>
      <c r="DE788" s="181">
        <v>2.1999999999999999E-2</v>
      </c>
      <c r="DF788" s="181">
        <v>8.2000000000000003E-2</v>
      </c>
      <c r="DG788" s="181">
        <v>7.0000000000000001E-3</v>
      </c>
      <c r="DH788" s="181">
        <v>11.51</v>
      </c>
      <c r="DI788" s="181">
        <v>0.317</v>
      </c>
      <c r="DJ788" s="181" t="s">
        <v>121</v>
      </c>
      <c r="DK788" s="181">
        <v>2E-3</v>
      </c>
      <c r="DL788" s="61" t="str">
        <f t="shared" si="15"/>
        <v>Anlieferung 13-11</v>
      </c>
    </row>
    <row r="789" spans="1:132">
      <c r="A789" s="11">
        <v>44624</v>
      </c>
      <c r="B789" s="64" t="s">
        <v>308</v>
      </c>
      <c r="C789" s="25" t="s">
        <v>128</v>
      </c>
      <c r="H789" s="3" t="e">
        <f>((F789)/(E789/100))</f>
        <v>#DIV/0!</v>
      </c>
      <c r="I789" s="4" t="e">
        <f>E789/F789</f>
        <v>#DIV/0!</v>
      </c>
      <c r="J789" s="4" t="e">
        <f>100/G789</f>
        <v>#DIV/0!</v>
      </c>
      <c r="N789" s="37" t="e">
        <f>M789/(K789/100)</f>
        <v>#DIV/0!</v>
      </c>
      <c r="O789" s="37" t="e">
        <f>N789/J789</f>
        <v>#DIV/0!</v>
      </c>
      <c r="P789" s="5" t="e">
        <f>M789/(L789/100)</f>
        <v>#DIV/0!</v>
      </c>
      <c r="Q789" s="5" t="e">
        <f>P789*I789</f>
        <v>#DIV/0!</v>
      </c>
      <c r="U789" s="15" t="e">
        <f>100-(T789-R789)/S789*100</f>
        <v>#DIV/0!</v>
      </c>
      <c r="AB789" s="14" t="e">
        <f>((AE789-AC789)*(1000/AD789))*1000</f>
        <v>#DIV/0!</v>
      </c>
      <c r="AF789" s="7" t="e">
        <f>#REF!*0.8</f>
        <v>#REF!</v>
      </c>
      <c r="AH789" s="8" t="e">
        <f>((AG789)*(H789/100))</f>
        <v>#DIV/0!</v>
      </c>
      <c r="AI789" s="7" t="e">
        <f>AG789/AH789</f>
        <v>#DIV/0!</v>
      </c>
      <c r="AO789" s="160" t="s">
        <v>308</v>
      </c>
      <c r="AP789" s="181" t="s">
        <v>121</v>
      </c>
      <c r="AQ789" s="181">
        <v>3.0000000000000001E-3</v>
      </c>
      <c r="AR789" s="181" t="s">
        <v>121</v>
      </c>
      <c r="AS789" s="181">
        <v>1.7000000000000001E-2</v>
      </c>
      <c r="AT789" s="181" t="s">
        <v>121</v>
      </c>
      <c r="AU789" s="181">
        <v>1.2999999999999999E-2</v>
      </c>
      <c r="AV789" s="181">
        <v>13.112</v>
      </c>
      <c r="AW789" s="181">
        <v>0.33200000000000002</v>
      </c>
      <c r="AX789" s="181" t="s">
        <v>121</v>
      </c>
      <c r="AY789" s="181">
        <v>8.0000000000000002E-3</v>
      </c>
      <c r="AZ789" s="181">
        <v>1.639</v>
      </c>
      <c r="BA789" s="181">
        <v>5.0999999999999997E-2</v>
      </c>
      <c r="BB789" s="181">
        <v>6.2210000000000001</v>
      </c>
      <c r="BC789" s="181">
        <v>0.188</v>
      </c>
      <c r="BD789" s="181">
        <v>0.58699999999999997</v>
      </c>
      <c r="BE789" s="181">
        <v>3.2000000000000001E-2</v>
      </c>
      <c r="BF789" s="181" t="s">
        <v>121</v>
      </c>
      <c r="BG789" s="181">
        <v>1.2E-2</v>
      </c>
      <c r="BH789" s="181">
        <v>2.1419999999999999</v>
      </c>
      <c r="BI789" s="181">
        <v>0.56599999999999995</v>
      </c>
      <c r="BJ789" s="181" t="s">
        <v>121</v>
      </c>
      <c r="BK789" s="181">
        <v>3.0000000000000001E-3</v>
      </c>
      <c r="BL789" s="181" t="s">
        <v>121</v>
      </c>
      <c r="BM789" s="181">
        <v>8.0000000000000002E-3</v>
      </c>
      <c r="BN789" s="181">
        <v>9.3610000000000007</v>
      </c>
      <c r="BO789" s="181">
        <v>0.43</v>
      </c>
      <c r="BP789" s="181">
        <v>40.777000000000001</v>
      </c>
      <c r="BQ789" s="181">
        <v>1.0529999999999999</v>
      </c>
      <c r="BR789" s="181" t="s">
        <v>121</v>
      </c>
      <c r="BS789" s="181">
        <v>3.0000000000000001E-3</v>
      </c>
      <c r="BT789" s="181">
        <v>1.5249999999999999</v>
      </c>
      <c r="BU789" s="181">
        <v>0.14199999999999999</v>
      </c>
      <c r="BV789" s="181" t="s">
        <v>121</v>
      </c>
      <c r="BW789" s="181">
        <v>0.129</v>
      </c>
      <c r="BX789" s="181" t="s">
        <v>121</v>
      </c>
      <c r="BY789" s="181">
        <v>1.2999999999999999E-2</v>
      </c>
      <c r="BZ789" s="181">
        <v>1.4530000000000001</v>
      </c>
      <c r="CA789" s="181">
        <v>0.12</v>
      </c>
      <c r="CB789" s="181">
        <v>9.3490000000000002</v>
      </c>
      <c r="CC789" s="181">
        <v>3.6259999999999999</v>
      </c>
      <c r="CD789" s="181">
        <v>0.107</v>
      </c>
      <c r="CE789" s="181">
        <v>2.5000000000000001E-2</v>
      </c>
      <c r="CF789" s="181" t="s">
        <v>121</v>
      </c>
      <c r="CG789" s="181">
        <v>8.9999999999999993E-3</v>
      </c>
      <c r="CH789" s="181">
        <v>5.0000000000000001E-3</v>
      </c>
      <c r="CI789" s="181">
        <v>1E-3</v>
      </c>
      <c r="CJ789" s="181" t="s">
        <v>121</v>
      </c>
      <c r="CK789" s="181">
        <v>1.4</v>
      </c>
      <c r="CL789" s="181" t="s">
        <v>121</v>
      </c>
      <c r="CM789" s="181">
        <v>2E-3</v>
      </c>
      <c r="CN789" s="181">
        <v>3.0000000000000001E-3</v>
      </c>
      <c r="CO789" s="181">
        <v>1E-3</v>
      </c>
      <c r="CP789" s="181">
        <v>0.69699999999999995</v>
      </c>
      <c r="CQ789" s="181">
        <v>0.08</v>
      </c>
      <c r="CR789" s="181" t="s">
        <v>121</v>
      </c>
      <c r="CS789" s="181">
        <v>3.0000000000000001E-3</v>
      </c>
      <c r="CT789" s="181" t="s">
        <v>121</v>
      </c>
      <c r="CU789" s="181">
        <v>35.18</v>
      </c>
      <c r="CV789" s="181">
        <v>0.16300000000000001</v>
      </c>
      <c r="CW789" s="181">
        <v>5.0000000000000001E-3</v>
      </c>
      <c r="CX789" s="181">
        <v>2.7789999999999999</v>
      </c>
      <c r="CY789" s="181">
        <v>0.126</v>
      </c>
      <c r="CZ789" s="181" t="s">
        <v>121</v>
      </c>
      <c r="DA789" s="181">
        <v>2E-3</v>
      </c>
      <c r="DB789" s="181" t="s">
        <v>121</v>
      </c>
      <c r="DC789" s="181">
        <v>3.6999999999999998E-2</v>
      </c>
      <c r="DD789" s="181" t="s">
        <v>121</v>
      </c>
      <c r="DE789" s="181">
        <v>2.7E-2</v>
      </c>
      <c r="DF789" s="181">
        <v>1.343</v>
      </c>
      <c r="DG789" s="181">
        <v>4.2999999999999997E-2</v>
      </c>
      <c r="DH789" s="181">
        <v>8.734</v>
      </c>
      <c r="DI789" s="181">
        <v>0.188</v>
      </c>
      <c r="DJ789" s="181" t="s">
        <v>121</v>
      </c>
      <c r="DK789" s="181">
        <v>2E-3</v>
      </c>
      <c r="DL789" s="61" t="str">
        <f t="shared" si="15"/>
        <v>Anlieferung 13-12</v>
      </c>
    </row>
    <row r="790" spans="1:132">
      <c r="A790" s="11">
        <v>44624</v>
      </c>
      <c r="B790" s="64" t="s">
        <v>309</v>
      </c>
      <c r="C790" s="25" t="s">
        <v>128</v>
      </c>
      <c r="H790" s="3" t="e">
        <f>((F790)/(E790/100))</f>
        <v>#DIV/0!</v>
      </c>
      <c r="I790" s="4" t="e">
        <f>E790/F790</f>
        <v>#DIV/0!</v>
      </c>
      <c r="J790" s="4" t="e">
        <f>100/G790</f>
        <v>#DIV/0!</v>
      </c>
      <c r="N790" s="37" t="e">
        <f>M790/(K790/100)</f>
        <v>#DIV/0!</v>
      </c>
      <c r="O790" s="37" t="e">
        <f>N790/J790</f>
        <v>#DIV/0!</v>
      </c>
      <c r="P790" s="5" t="e">
        <f>M790/(L790/100)</f>
        <v>#DIV/0!</v>
      </c>
      <c r="Q790" s="5" t="e">
        <f>P790*I790</f>
        <v>#DIV/0!</v>
      </c>
      <c r="U790" s="15" t="e">
        <f>100-(T790-R790)/S790*100</f>
        <v>#DIV/0!</v>
      </c>
      <c r="AB790" s="14" t="e">
        <f>((AE790-AC790)*(1000/AD790))*1000</f>
        <v>#DIV/0!</v>
      </c>
      <c r="AF790" s="7" t="e">
        <f>#REF!*0.8</f>
        <v>#REF!</v>
      </c>
      <c r="AH790" s="8" t="e">
        <f>((AG790)*(H790/100))</f>
        <v>#DIV/0!</v>
      </c>
      <c r="AI790" s="7" t="e">
        <f>AG790/AH790</f>
        <v>#DIV/0!</v>
      </c>
      <c r="AO790" s="160" t="s">
        <v>309</v>
      </c>
      <c r="AP790" s="181" t="s">
        <v>121</v>
      </c>
      <c r="AQ790" s="181">
        <v>4.0000000000000001E-3</v>
      </c>
      <c r="AR790" s="181" t="s">
        <v>121</v>
      </c>
      <c r="AS790" s="181">
        <v>1.7000000000000001E-2</v>
      </c>
      <c r="AT790" s="181">
        <v>1.2889999999999999</v>
      </c>
      <c r="AU790" s="181">
        <v>3.6999999999999998E-2</v>
      </c>
      <c r="AV790" s="181">
        <v>2.339</v>
      </c>
      <c r="AW790" s="181">
        <v>6.0999999999999999E-2</v>
      </c>
      <c r="AX790" s="181" t="s">
        <v>121</v>
      </c>
      <c r="AY790" s="181">
        <v>5.0000000000000001E-3</v>
      </c>
      <c r="AZ790" s="181">
        <v>2.7629999999999999</v>
      </c>
      <c r="BA790" s="181">
        <v>5.6000000000000001E-2</v>
      </c>
      <c r="BB790" s="181">
        <v>19.606999999999999</v>
      </c>
      <c r="BC790" s="181">
        <v>0.46</v>
      </c>
      <c r="BD790" s="181">
        <v>20.225000000000001</v>
      </c>
      <c r="BE790" s="181">
        <v>0.66</v>
      </c>
      <c r="BF790" s="181" t="s">
        <v>121</v>
      </c>
      <c r="BG790" s="181">
        <v>1.0999999999999999E-2</v>
      </c>
      <c r="BH790" s="181">
        <v>2.222</v>
      </c>
      <c r="BI790" s="181">
        <v>0.46800000000000003</v>
      </c>
      <c r="BJ790" s="181">
        <v>8.9999999999999993E-3</v>
      </c>
      <c r="BK790" s="181">
        <v>2E-3</v>
      </c>
      <c r="BL790" s="181" t="s">
        <v>121</v>
      </c>
      <c r="BM790" s="181">
        <v>4.0000000000000001E-3</v>
      </c>
      <c r="BN790" s="181">
        <v>0.254</v>
      </c>
      <c r="BO790" s="181">
        <v>2.1999999999999999E-2</v>
      </c>
      <c r="BP790" s="181">
        <v>41.267000000000003</v>
      </c>
      <c r="BQ790" s="181">
        <v>0.63100000000000001</v>
      </c>
      <c r="BR790" s="181">
        <v>0.08</v>
      </c>
      <c r="BS790" s="181">
        <v>4.0000000000000001E-3</v>
      </c>
      <c r="BT790" s="181">
        <v>0.61799999999999999</v>
      </c>
      <c r="BU790" s="181">
        <v>8.7999999999999995E-2</v>
      </c>
      <c r="BV790" s="181" t="s">
        <v>121</v>
      </c>
      <c r="BW790" s="181">
        <v>9.6000000000000002E-2</v>
      </c>
      <c r="BX790" s="181" t="s">
        <v>121</v>
      </c>
      <c r="BY790" s="181">
        <v>4.3999999999999997E-2</v>
      </c>
      <c r="BZ790" s="181">
        <v>0.26100000000000001</v>
      </c>
      <c r="CA790" s="181">
        <v>4.3999999999999997E-2</v>
      </c>
      <c r="CB790" s="181" t="s">
        <v>121</v>
      </c>
      <c r="CC790" s="181">
        <v>5.0709999999999997</v>
      </c>
      <c r="CD790" s="181">
        <v>9.0999999999999998E-2</v>
      </c>
      <c r="CE790" s="181">
        <v>1.6E-2</v>
      </c>
      <c r="CF790" s="181">
        <v>3.0000000000000001E-3</v>
      </c>
      <c r="CG790" s="181">
        <v>1E-3</v>
      </c>
      <c r="CH790" s="181" t="s">
        <v>121</v>
      </c>
      <c r="CI790" s="181">
        <v>2E-3</v>
      </c>
      <c r="CJ790" s="181" t="s">
        <v>121</v>
      </c>
      <c r="CK790" s="181">
        <v>1.08</v>
      </c>
      <c r="CL790" s="181" t="s">
        <v>121</v>
      </c>
      <c r="CM790" s="181">
        <v>2E-3</v>
      </c>
      <c r="CN790" s="181" t="s">
        <v>121</v>
      </c>
      <c r="CO790" s="181">
        <v>2E-3</v>
      </c>
      <c r="CP790" s="181">
        <v>1.1499999999999999</v>
      </c>
      <c r="CQ790" s="181">
        <v>4.8000000000000001E-2</v>
      </c>
      <c r="CR790" s="181" t="s">
        <v>121</v>
      </c>
      <c r="CS790" s="181">
        <v>2E-3</v>
      </c>
      <c r="CT790" s="181" t="s">
        <v>121</v>
      </c>
      <c r="CU790" s="181">
        <v>24.170999999999999</v>
      </c>
      <c r="CV790" s="181">
        <v>8.9999999999999993E-3</v>
      </c>
      <c r="CW790" s="181">
        <v>1E-3</v>
      </c>
      <c r="CX790" s="181">
        <v>0.38</v>
      </c>
      <c r="CY790" s="181">
        <v>2.4E-2</v>
      </c>
      <c r="CZ790" s="181" t="s">
        <v>121</v>
      </c>
      <c r="DA790" s="181">
        <v>2E-3</v>
      </c>
      <c r="DB790" s="181" t="s">
        <v>121</v>
      </c>
      <c r="DC790" s="181">
        <v>1.9E-2</v>
      </c>
      <c r="DD790" s="181" t="s">
        <v>121</v>
      </c>
      <c r="DE790" s="181">
        <v>3.3000000000000002E-2</v>
      </c>
      <c r="DF790" s="181">
        <v>2.6890000000000001</v>
      </c>
      <c r="DG790" s="181">
        <v>6.5000000000000002E-2</v>
      </c>
      <c r="DH790" s="181">
        <v>0.189</v>
      </c>
      <c r="DI790" s="181">
        <v>5.0000000000000001E-3</v>
      </c>
      <c r="DJ790" s="181" t="s">
        <v>121</v>
      </c>
      <c r="DK790" s="181">
        <v>2E-3</v>
      </c>
      <c r="DL790" s="61" t="str">
        <f t="shared" si="15"/>
        <v>Anlieferung 13-13</v>
      </c>
    </row>
    <row r="791" spans="1:132">
      <c r="A791" s="11">
        <v>44624</v>
      </c>
      <c r="B791" s="64" t="s">
        <v>310</v>
      </c>
      <c r="C791" s="25" t="s">
        <v>128</v>
      </c>
      <c r="H791" s="3" t="e">
        <f>((F791)/(E791/100))</f>
        <v>#DIV/0!</v>
      </c>
      <c r="I791" s="4" t="e">
        <f>E791/F791</f>
        <v>#DIV/0!</v>
      </c>
      <c r="J791" s="4" t="e">
        <f>100/G791</f>
        <v>#DIV/0!</v>
      </c>
      <c r="N791" s="37" t="e">
        <f>M791/(K791/100)</f>
        <v>#DIV/0!</v>
      </c>
      <c r="O791" s="37" t="e">
        <f>N791/J791</f>
        <v>#DIV/0!</v>
      </c>
      <c r="P791" s="5" t="e">
        <f>M791/(L791/100)</f>
        <v>#DIV/0!</v>
      </c>
      <c r="Q791" s="5" t="e">
        <f>P791*I791</f>
        <v>#DIV/0!</v>
      </c>
      <c r="U791" s="15" t="e">
        <f>100-(T791-R791)/S791*100</f>
        <v>#DIV/0!</v>
      </c>
      <c r="AB791" s="14" t="e">
        <f>((AE791-AC791)*(1000/AD791))*1000</f>
        <v>#DIV/0!</v>
      </c>
      <c r="AF791" s="7" t="e">
        <f>#REF!*0.8</f>
        <v>#REF!</v>
      </c>
      <c r="AH791" s="8" t="e">
        <f>((AG791)*(H791/100))</f>
        <v>#DIV/0!</v>
      </c>
      <c r="AI791" s="7" t="e">
        <f>AG791/AH791</f>
        <v>#DIV/0!</v>
      </c>
      <c r="AO791" s="160" t="s">
        <v>310</v>
      </c>
      <c r="AP791" s="181">
        <v>8.0000000000000002E-3</v>
      </c>
      <c r="AQ791" s="181">
        <v>3.0000000000000001E-3</v>
      </c>
      <c r="AR791" s="181">
        <v>2.5000000000000001E-2</v>
      </c>
      <c r="AS791" s="181">
        <v>8.0000000000000002E-3</v>
      </c>
      <c r="AT791" s="181">
        <v>1.2999999999999999E-2</v>
      </c>
      <c r="AU791" s="181">
        <v>6.0000000000000001E-3</v>
      </c>
      <c r="AV791" s="181">
        <v>7.3220000000000001</v>
      </c>
      <c r="AW791" s="181">
        <v>0.16</v>
      </c>
      <c r="AX791" s="181">
        <v>0.01</v>
      </c>
      <c r="AY791" s="181">
        <v>3.0000000000000001E-3</v>
      </c>
      <c r="AZ791" s="181">
        <v>0.95799999999999996</v>
      </c>
      <c r="BA791" s="181">
        <v>1.7999999999999999E-2</v>
      </c>
      <c r="BB791" s="181">
        <v>4.7679999999999998</v>
      </c>
      <c r="BC791" s="181">
        <v>6.8000000000000005E-2</v>
      </c>
      <c r="BD791" s="181">
        <v>7.5469999999999997</v>
      </c>
      <c r="BE791" s="181">
        <v>0.109</v>
      </c>
      <c r="BF791" s="181" t="s">
        <v>121</v>
      </c>
      <c r="BG791" s="181">
        <v>8.0000000000000002E-3</v>
      </c>
      <c r="BH791" s="181">
        <v>2.0209999999999999</v>
      </c>
      <c r="BI791" s="181">
        <v>0.36499999999999999</v>
      </c>
      <c r="BJ791" s="181">
        <v>6.0000000000000001E-3</v>
      </c>
      <c r="BK791" s="181">
        <v>2E-3</v>
      </c>
      <c r="BL791" s="181" t="s">
        <v>121</v>
      </c>
      <c r="BM791" s="181">
        <v>4.0000000000000001E-3</v>
      </c>
      <c r="BN791" s="181">
        <v>13.273999999999999</v>
      </c>
      <c r="BO791" s="181">
        <v>0.54900000000000004</v>
      </c>
      <c r="BP791" s="181">
        <v>55.058</v>
      </c>
      <c r="BQ791" s="181">
        <v>0.59099999999999997</v>
      </c>
      <c r="BR791" s="181">
        <v>0.161</v>
      </c>
      <c r="BS791" s="181">
        <v>5.0000000000000001E-3</v>
      </c>
      <c r="BT791" s="181">
        <v>2.44</v>
      </c>
      <c r="BU791" s="181">
        <v>0.14199999999999999</v>
      </c>
      <c r="BV791" s="181" t="s">
        <v>121</v>
      </c>
      <c r="BW791" s="181">
        <v>6.7000000000000004E-2</v>
      </c>
      <c r="BX791" s="181" t="s">
        <v>121</v>
      </c>
      <c r="BY791" s="181">
        <v>2.4E-2</v>
      </c>
      <c r="BZ791" s="181">
        <v>0.67300000000000004</v>
      </c>
      <c r="CA791" s="181">
        <v>5.2999999999999999E-2</v>
      </c>
      <c r="CB791" s="181" t="s">
        <v>121</v>
      </c>
      <c r="CC791" s="181">
        <v>4.1879999999999997</v>
      </c>
      <c r="CD791" s="181">
        <v>0.21099999999999999</v>
      </c>
      <c r="CE791" s="181">
        <v>1.9E-2</v>
      </c>
      <c r="CF791" s="181">
        <v>2.1000000000000001E-2</v>
      </c>
      <c r="CG791" s="181">
        <v>2E-3</v>
      </c>
      <c r="CH791" s="181">
        <v>2E-3</v>
      </c>
      <c r="CI791" s="181">
        <v>1E-3</v>
      </c>
      <c r="CJ791" s="181" t="s">
        <v>121</v>
      </c>
      <c r="CK791" s="181">
        <v>0.81899999999999995</v>
      </c>
      <c r="CL791" s="181" t="s">
        <v>121</v>
      </c>
      <c r="CM791" s="181">
        <v>2E-3</v>
      </c>
      <c r="CN791" s="181">
        <v>7.0000000000000001E-3</v>
      </c>
      <c r="CO791" s="181">
        <v>1E-3</v>
      </c>
      <c r="CP791" s="181">
        <v>0.85499999999999998</v>
      </c>
      <c r="CQ791" s="181">
        <v>5.6000000000000001E-2</v>
      </c>
      <c r="CR791" s="181" t="s">
        <v>121</v>
      </c>
      <c r="CS791" s="181">
        <v>2E-3</v>
      </c>
      <c r="CT791" s="181" t="s">
        <v>121</v>
      </c>
      <c r="CU791" s="181">
        <v>23.989000000000001</v>
      </c>
      <c r="CV791" s="181">
        <v>0.22500000000000001</v>
      </c>
      <c r="CW791" s="181">
        <v>5.0000000000000001E-3</v>
      </c>
      <c r="CX791" s="181">
        <v>0.317</v>
      </c>
      <c r="CY791" s="181">
        <v>5.8000000000000003E-2</v>
      </c>
      <c r="CZ791" s="181">
        <v>2E-3</v>
      </c>
      <c r="DA791" s="181">
        <v>1E-3</v>
      </c>
      <c r="DB791" s="181" t="s">
        <v>121</v>
      </c>
      <c r="DC791" s="181">
        <v>5.0999999999999997E-2</v>
      </c>
      <c r="DD791" s="181" t="s">
        <v>121</v>
      </c>
      <c r="DE791" s="181">
        <v>3.5999999999999997E-2</v>
      </c>
      <c r="DF791" s="181">
        <v>3.0419999999999998</v>
      </c>
      <c r="DG791" s="181">
        <v>4.4999999999999998E-2</v>
      </c>
      <c r="DH791" s="181">
        <v>1.03</v>
      </c>
      <c r="DI791" s="181">
        <v>1.7999999999999999E-2</v>
      </c>
      <c r="DJ791" s="181" t="s">
        <v>121</v>
      </c>
      <c r="DK791" s="181">
        <v>2E-3</v>
      </c>
      <c r="DL791" s="61" t="str">
        <f t="shared" si="15"/>
        <v>Anlieferung 13-14</v>
      </c>
    </row>
    <row r="792" spans="1:132">
      <c r="A792" s="11">
        <v>44624</v>
      </c>
      <c r="B792" s="64" t="s">
        <v>311</v>
      </c>
      <c r="C792" s="25" t="s">
        <v>128</v>
      </c>
      <c r="H792" s="3" t="e">
        <f>((F792)/(E792/100))</f>
        <v>#DIV/0!</v>
      </c>
      <c r="I792" s="4" t="e">
        <f>E792/F792</f>
        <v>#DIV/0!</v>
      </c>
      <c r="J792" s="4" t="e">
        <f>100/G792</f>
        <v>#DIV/0!</v>
      </c>
      <c r="N792" s="37" t="e">
        <f>M792/(K792/100)</f>
        <v>#DIV/0!</v>
      </c>
      <c r="O792" s="37" t="e">
        <f>N792/J792</f>
        <v>#DIV/0!</v>
      </c>
      <c r="P792" s="5" t="e">
        <f>M792/(L792/100)</f>
        <v>#DIV/0!</v>
      </c>
      <c r="Q792" s="5" t="e">
        <f>P792*I792</f>
        <v>#DIV/0!</v>
      </c>
      <c r="U792" s="15" t="e">
        <f>100-(T792-R792)/S792*100</f>
        <v>#DIV/0!</v>
      </c>
      <c r="AB792" s="14" t="e">
        <f>((AE792-AC792)*(1000/AD792))*1000</f>
        <v>#DIV/0!</v>
      </c>
      <c r="AF792" s="7" t="e">
        <f>#REF!*0.8</f>
        <v>#REF!</v>
      </c>
      <c r="AH792" s="8" t="e">
        <f>((AG792)*(H792/100))</f>
        <v>#DIV/0!</v>
      </c>
      <c r="AI792" s="7" t="e">
        <f>AG792/AH792</f>
        <v>#DIV/0!</v>
      </c>
      <c r="AO792" s="160" t="s">
        <v>311</v>
      </c>
      <c r="AP792" s="181" t="s">
        <v>121</v>
      </c>
      <c r="AQ792" s="181">
        <v>3.0000000000000001E-3</v>
      </c>
      <c r="AR792" s="181" t="s">
        <v>121</v>
      </c>
      <c r="AS792" s="181">
        <v>1.4E-2</v>
      </c>
      <c r="AT792" s="181" t="s">
        <v>121</v>
      </c>
      <c r="AU792" s="181">
        <v>8.9999999999999993E-3</v>
      </c>
      <c r="AV792" s="181">
        <v>9.2669999999999995</v>
      </c>
      <c r="AW792" s="181">
        <v>0.23</v>
      </c>
      <c r="AX792" s="181" t="s">
        <v>121</v>
      </c>
      <c r="AY792" s="181">
        <v>6.0000000000000001E-3</v>
      </c>
      <c r="AZ792" s="181">
        <v>1.8560000000000001</v>
      </c>
      <c r="BA792" s="181">
        <v>3.2000000000000001E-2</v>
      </c>
      <c r="BB792" s="181">
        <v>0.14199999999999999</v>
      </c>
      <c r="BC792" s="181">
        <v>8.0000000000000002E-3</v>
      </c>
      <c r="BD792" s="181">
        <v>28.295999999999999</v>
      </c>
      <c r="BE792" s="181">
        <v>0.52200000000000002</v>
      </c>
      <c r="BF792" s="181" t="s">
        <v>121</v>
      </c>
      <c r="BG792" s="181">
        <v>0.01</v>
      </c>
      <c r="BH792" s="181">
        <v>1.58</v>
      </c>
      <c r="BI792" s="181">
        <v>0.41</v>
      </c>
      <c r="BJ792" s="181">
        <v>7.0000000000000001E-3</v>
      </c>
      <c r="BK792" s="181">
        <v>2E-3</v>
      </c>
      <c r="BL792" s="181">
        <v>4.0000000000000001E-3</v>
      </c>
      <c r="BM792" s="181">
        <v>3.0000000000000001E-3</v>
      </c>
      <c r="BN792" s="181">
        <v>0.81599999999999995</v>
      </c>
      <c r="BO792" s="181">
        <v>4.8000000000000001E-2</v>
      </c>
      <c r="BP792" s="181">
        <v>48.07</v>
      </c>
      <c r="BQ792" s="181">
        <v>0.58499999999999996</v>
      </c>
      <c r="BR792" s="181">
        <v>0.09</v>
      </c>
      <c r="BS792" s="181">
        <v>4.0000000000000001E-3</v>
      </c>
      <c r="BT792" s="181">
        <v>1.1619999999999999</v>
      </c>
      <c r="BU792" s="181">
        <v>0.106</v>
      </c>
      <c r="BV792" s="181" t="s">
        <v>121</v>
      </c>
      <c r="BW792" s="181">
        <v>7.5999999999999998E-2</v>
      </c>
      <c r="BX792" s="181">
        <v>5.8000000000000003E-2</v>
      </c>
      <c r="BY792" s="181">
        <v>2.7E-2</v>
      </c>
      <c r="BZ792" s="181">
        <v>0.23899999999999999</v>
      </c>
      <c r="CA792" s="181">
        <v>0.05</v>
      </c>
      <c r="CB792" s="181" t="s">
        <v>121</v>
      </c>
      <c r="CC792" s="181">
        <v>5.7809999999999997</v>
      </c>
      <c r="CD792" s="181">
        <v>0.28899999999999998</v>
      </c>
      <c r="CE792" s="181">
        <v>2.1000000000000001E-2</v>
      </c>
      <c r="CF792" s="181" t="s">
        <v>121</v>
      </c>
      <c r="CG792" s="181">
        <v>2E-3</v>
      </c>
      <c r="CH792" s="181" t="s">
        <v>121</v>
      </c>
      <c r="CI792" s="181">
        <v>2E-3</v>
      </c>
      <c r="CJ792" s="181" t="s">
        <v>121</v>
      </c>
      <c r="CK792" s="181">
        <v>0.97899999999999998</v>
      </c>
      <c r="CL792" s="181" t="s">
        <v>121</v>
      </c>
      <c r="CM792" s="181">
        <v>2E-3</v>
      </c>
      <c r="CN792" s="181" t="s">
        <v>121</v>
      </c>
      <c r="CO792" s="181">
        <v>2E-3</v>
      </c>
      <c r="CP792" s="181">
        <v>0.873</v>
      </c>
      <c r="CQ792" s="181">
        <v>4.8000000000000001E-2</v>
      </c>
      <c r="CR792" s="181" t="s">
        <v>121</v>
      </c>
      <c r="CS792" s="181">
        <v>2E-3</v>
      </c>
      <c r="CT792" s="181" t="s">
        <v>121</v>
      </c>
      <c r="CU792" s="181">
        <v>24.341000000000001</v>
      </c>
      <c r="CV792" s="181">
        <v>2.5000000000000001E-2</v>
      </c>
      <c r="CW792" s="181">
        <v>1E-3</v>
      </c>
      <c r="CX792" s="181">
        <v>0.442</v>
      </c>
      <c r="CY792" s="181">
        <v>3.9E-2</v>
      </c>
      <c r="CZ792" s="181" t="s">
        <v>121</v>
      </c>
      <c r="DA792" s="181">
        <v>2E-3</v>
      </c>
      <c r="DB792" s="181" t="s">
        <v>121</v>
      </c>
      <c r="DC792" s="181">
        <v>3.3000000000000002E-2</v>
      </c>
      <c r="DD792" s="181" t="s">
        <v>121</v>
      </c>
      <c r="DE792" s="181">
        <v>5.8000000000000003E-2</v>
      </c>
      <c r="DF792" s="181">
        <v>6.52</v>
      </c>
      <c r="DG792" s="181">
        <v>0.112</v>
      </c>
      <c r="DH792" s="181">
        <v>0.252</v>
      </c>
      <c r="DI792" s="181">
        <v>5.0000000000000001E-3</v>
      </c>
      <c r="DJ792" s="181" t="s">
        <v>121</v>
      </c>
      <c r="DK792" s="181">
        <v>2E-3</v>
      </c>
      <c r="DL792" s="61" t="str">
        <f t="shared" si="15"/>
        <v>Anlieferung 13-15</v>
      </c>
    </row>
    <row r="793" spans="1:132">
      <c r="A793" s="11">
        <v>44624</v>
      </c>
      <c r="B793" s="64" t="s">
        <v>312</v>
      </c>
      <c r="C793" s="25" t="s">
        <v>128</v>
      </c>
      <c r="H793" s="3" t="e">
        <f>((F793)/(E793/100))</f>
        <v>#DIV/0!</v>
      </c>
      <c r="I793" s="4" t="e">
        <f>E793/F793</f>
        <v>#DIV/0!</v>
      </c>
      <c r="J793" s="4" t="e">
        <f>100/G793</f>
        <v>#DIV/0!</v>
      </c>
      <c r="N793" s="37" t="e">
        <f>M793/(K793/100)</f>
        <v>#DIV/0!</v>
      </c>
      <c r="O793" s="37" t="e">
        <f>N793/J793</f>
        <v>#DIV/0!</v>
      </c>
      <c r="P793" s="5" t="e">
        <f>M793/(L793/100)</f>
        <v>#DIV/0!</v>
      </c>
      <c r="Q793" s="5" t="e">
        <f>P793*I793</f>
        <v>#DIV/0!</v>
      </c>
      <c r="U793" s="15" t="e">
        <f>100-(T793-R793)/S793*100</f>
        <v>#DIV/0!</v>
      </c>
      <c r="AB793" s="14" t="e">
        <f>((AE793-AC793)*(1000/AD793))*1000</f>
        <v>#DIV/0!</v>
      </c>
      <c r="AF793" s="7" t="e">
        <f>#REF!*0.8</f>
        <v>#REF!</v>
      </c>
      <c r="AH793" s="8" t="e">
        <f>((AG793)*(H793/100))</f>
        <v>#DIV/0!</v>
      </c>
      <c r="AI793" s="7" t="e">
        <f>AG793/AH793</f>
        <v>#DIV/0!</v>
      </c>
      <c r="AO793" s="160" t="s">
        <v>312</v>
      </c>
      <c r="DL793" s="61" t="str">
        <f t="shared" si="15"/>
        <v>Anlieferung 13-16-30 Entsorgung</v>
      </c>
    </row>
    <row r="794" spans="1:132">
      <c r="A794" s="11">
        <v>44624</v>
      </c>
      <c r="B794" s="64" t="s">
        <v>313</v>
      </c>
      <c r="C794" s="25" t="s">
        <v>128</v>
      </c>
      <c r="H794" s="3" t="e">
        <f>((F794)/(E794/100))</f>
        <v>#DIV/0!</v>
      </c>
      <c r="I794" s="4" t="e">
        <f>E794/F794</f>
        <v>#DIV/0!</v>
      </c>
      <c r="J794" s="4" t="e">
        <f>100/G794</f>
        <v>#DIV/0!</v>
      </c>
      <c r="N794" s="37" t="e">
        <f>M794/(K794/100)</f>
        <v>#DIV/0!</v>
      </c>
      <c r="O794" s="37" t="e">
        <f>N794/J794</f>
        <v>#DIV/0!</v>
      </c>
      <c r="P794" s="5" t="e">
        <f>M794/(L794/100)</f>
        <v>#DIV/0!</v>
      </c>
      <c r="Q794" s="5" t="e">
        <f>P794*I794</f>
        <v>#DIV/0!</v>
      </c>
      <c r="U794" s="15" t="e">
        <f>100-(T794-R794)/S794*100</f>
        <v>#DIV/0!</v>
      </c>
      <c r="AB794" s="14" t="e">
        <f>((AE794-AC794)*(1000/AD794))*1000</f>
        <v>#DIV/0!</v>
      </c>
      <c r="AF794" s="7" t="e">
        <f>#REF!*0.8</f>
        <v>#REF!</v>
      </c>
      <c r="AH794" s="8" t="e">
        <f>((AG794)*(H794/100))</f>
        <v>#DIV/0!</v>
      </c>
      <c r="AI794" s="7" t="e">
        <f>AG794/AH794</f>
        <v>#DIV/0!</v>
      </c>
      <c r="AO794" s="160" t="s">
        <v>313</v>
      </c>
      <c r="AP794" s="183">
        <v>0.13900000000000001</v>
      </c>
      <c r="AQ794" s="183">
        <v>2E-3</v>
      </c>
      <c r="AR794" s="183">
        <v>6.0000000000000001E-3</v>
      </c>
      <c r="AS794" s="183">
        <v>2E-3</v>
      </c>
      <c r="AT794" s="183">
        <v>7.6999999999999999E-2</v>
      </c>
      <c r="AU794" s="183">
        <v>3.0000000000000001E-3</v>
      </c>
      <c r="AV794" s="183">
        <v>0.05</v>
      </c>
      <c r="AW794" s="183">
        <v>2E-3</v>
      </c>
      <c r="AX794" s="183">
        <v>8.9999999999999993E-3</v>
      </c>
      <c r="AY794" s="183">
        <v>1E-3</v>
      </c>
      <c r="AZ794" s="183">
        <v>1.9E-2</v>
      </c>
      <c r="BA794" s="183">
        <v>2E-3</v>
      </c>
      <c r="BB794" s="183">
        <v>9.5000000000000001E-2</v>
      </c>
      <c r="BC794" s="183">
        <v>3.0000000000000001E-3</v>
      </c>
      <c r="BD794" s="183">
        <v>0.498</v>
      </c>
      <c r="BE794" s="183">
        <v>0.01</v>
      </c>
      <c r="BF794" s="183" t="s">
        <v>121</v>
      </c>
      <c r="BG794" s="183">
        <v>8.0000000000000002E-3</v>
      </c>
      <c r="BH794" s="183">
        <v>3.5840000000000001</v>
      </c>
      <c r="BI794" s="183">
        <v>2.3290000000000002</v>
      </c>
      <c r="BJ794" s="183" t="s">
        <v>121</v>
      </c>
      <c r="BK794" s="183">
        <v>3.0000000000000001E-3</v>
      </c>
      <c r="BL794" s="183" t="s">
        <v>121</v>
      </c>
      <c r="BM794" s="183">
        <v>2E-3</v>
      </c>
      <c r="BN794" s="183">
        <v>9.9000000000000005E-2</v>
      </c>
      <c r="BO794" s="183">
        <v>8.0000000000000002E-3</v>
      </c>
      <c r="BP794" s="183">
        <v>41.703000000000003</v>
      </c>
      <c r="BQ794" s="183">
        <v>0.24199999999999999</v>
      </c>
      <c r="BR794" s="183">
        <v>3.0000000000000001E-3</v>
      </c>
      <c r="BS794" s="183">
        <v>1E-3</v>
      </c>
      <c r="BT794" s="183">
        <v>14.814</v>
      </c>
      <c r="BU794" s="183">
        <v>0.16700000000000001</v>
      </c>
      <c r="BV794" s="183">
        <v>16.977</v>
      </c>
      <c r="BW794" s="183">
        <v>0.27100000000000002</v>
      </c>
      <c r="BX794" s="183" t="s">
        <v>121</v>
      </c>
      <c r="BY794" s="183">
        <v>4.0000000000000001E-3</v>
      </c>
      <c r="BZ794" s="183">
        <v>1.79</v>
      </c>
      <c r="CA794" s="183">
        <v>0.04</v>
      </c>
      <c r="CB794" s="183" t="s">
        <v>121</v>
      </c>
      <c r="CC794" s="183">
        <v>19.536000000000001</v>
      </c>
      <c r="CD794" s="183">
        <v>2.8000000000000001E-2</v>
      </c>
      <c r="CE794" s="183">
        <v>5.0000000000000001E-3</v>
      </c>
      <c r="CF794" s="183" t="s">
        <v>121</v>
      </c>
      <c r="CG794" s="183">
        <v>2E-3</v>
      </c>
      <c r="CH794" s="183" t="s">
        <v>121</v>
      </c>
      <c r="CI794" s="183">
        <v>2E-3</v>
      </c>
      <c r="CJ794" s="183" t="s">
        <v>121</v>
      </c>
      <c r="CK794" s="183">
        <v>0.26700000000000002</v>
      </c>
      <c r="CL794" s="183" t="s">
        <v>121</v>
      </c>
      <c r="CM794" s="183">
        <v>2E-3</v>
      </c>
      <c r="CN794" s="183">
        <v>5.0000000000000001E-3</v>
      </c>
      <c r="CO794" s="183">
        <v>1E-3</v>
      </c>
      <c r="CP794" s="183">
        <v>1.423</v>
      </c>
      <c r="CQ794" s="183">
        <v>5.8000000000000003E-2</v>
      </c>
      <c r="CR794" s="183" t="s">
        <v>121</v>
      </c>
      <c r="CS794" s="183">
        <v>2E-3</v>
      </c>
      <c r="CT794" s="183">
        <v>1.127</v>
      </c>
      <c r="CU794" s="183">
        <v>0.32600000000000001</v>
      </c>
      <c r="CV794" s="183">
        <v>1.9E-2</v>
      </c>
      <c r="CW794" s="183">
        <v>1E-3</v>
      </c>
      <c r="CX794" s="183">
        <v>0.187</v>
      </c>
      <c r="CY794" s="183">
        <v>0.01</v>
      </c>
      <c r="CZ794" s="183" t="s">
        <v>121</v>
      </c>
      <c r="DA794" s="183">
        <v>2E-3</v>
      </c>
      <c r="DB794" s="183" t="s">
        <v>121</v>
      </c>
      <c r="DC794" s="183">
        <v>6.0000000000000001E-3</v>
      </c>
      <c r="DD794" s="183">
        <v>2.3E-2</v>
      </c>
      <c r="DE794" s="183">
        <v>6.0000000000000001E-3</v>
      </c>
      <c r="DF794" s="183">
        <v>0.71499999999999997</v>
      </c>
      <c r="DG794" s="183">
        <v>8.0000000000000002E-3</v>
      </c>
      <c r="DH794" s="183">
        <v>7.0000000000000001E-3</v>
      </c>
      <c r="DI794" s="183">
        <v>1E-3</v>
      </c>
      <c r="DJ794" s="183">
        <v>7.9000000000000001E-2</v>
      </c>
      <c r="DK794" s="183">
        <v>1E-3</v>
      </c>
      <c r="DL794" s="61" t="str">
        <f t="shared" si="15"/>
        <v>UTV</v>
      </c>
    </row>
    <row r="795" spans="1:132">
      <c r="A795" s="11">
        <v>44624</v>
      </c>
      <c r="B795" s="64" t="s">
        <v>314</v>
      </c>
      <c r="C795" s="25" t="s">
        <v>128</v>
      </c>
      <c r="H795" s="3" t="e">
        <f>((F795)/(E795/100))</f>
        <v>#DIV/0!</v>
      </c>
      <c r="I795" s="4" t="e">
        <f>E795/F795</f>
        <v>#DIV/0!</v>
      </c>
      <c r="J795" s="4" t="e">
        <f>100/G795</f>
        <v>#DIV/0!</v>
      </c>
      <c r="N795" s="37" t="e">
        <f>M795/(K795/100)</f>
        <v>#DIV/0!</v>
      </c>
      <c r="O795" s="37" t="e">
        <f>N795/J795</f>
        <v>#DIV/0!</v>
      </c>
      <c r="P795" s="5" t="e">
        <f>M795/(L795/100)</f>
        <v>#DIV/0!</v>
      </c>
      <c r="Q795" s="5" t="e">
        <f>P795*I795</f>
        <v>#DIV/0!</v>
      </c>
      <c r="U795" s="15" t="e">
        <f>100-(T795-R795)/S795*100</f>
        <v>#DIV/0!</v>
      </c>
      <c r="AB795" s="14" t="e">
        <f>((AE795-AC795)*(1000/AD795))*1000</f>
        <v>#DIV/0!</v>
      </c>
      <c r="AF795" s="7" t="e">
        <f>#REF!*0.8</f>
        <v>#REF!</v>
      </c>
      <c r="AH795" s="8" t="e">
        <f>((AG795)*(H795/100))</f>
        <v>#DIV/0!</v>
      </c>
      <c r="AI795" s="7" t="e">
        <f>AG795/AH795</f>
        <v>#DIV/0!</v>
      </c>
      <c r="AO795" s="160" t="s">
        <v>314</v>
      </c>
      <c r="AP795" s="184">
        <v>0.32200000000000001</v>
      </c>
      <c r="AQ795" s="184">
        <v>5.0000000000000001E-3</v>
      </c>
      <c r="AR795" s="184" t="s">
        <v>121</v>
      </c>
      <c r="AS795" s="184">
        <v>5.0000000000000001E-3</v>
      </c>
      <c r="AT795" s="184">
        <v>8.3000000000000004E-2</v>
      </c>
      <c r="AU795" s="184">
        <v>4.0000000000000001E-3</v>
      </c>
      <c r="AV795" s="184">
        <v>7.1999999999999995E-2</v>
      </c>
      <c r="AW795" s="184">
        <v>3.0000000000000001E-3</v>
      </c>
      <c r="AX795" s="184">
        <v>2.3E-2</v>
      </c>
      <c r="AY795" s="184">
        <v>2E-3</v>
      </c>
      <c r="AZ795" s="184">
        <v>8.0000000000000002E-3</v>
      </c>
      <c r="BA795" s="184">
        <v>2E-3</v>
      </c>
      <c r="BB795" s="184">
        <v>0.10100000000000001</v>
      </c>
      <c r="BC795" s="184">
        <v>3.0000000000000001E-3</v>
      </c>
      <c r="BD795" s="184">
        <v>0.46500000000000002</v>
      </c>
      <c r="BE795" s="184">
        <v>1.2E-2</v>
      </c>
      <c r="BF795" s="184" t="s">
        <v>121</v>
      </c>
      <c r="BG795" s="184">
        <v>5.0000000000000001E-3</v>
      </c>
      <c r="BH795" s="184" t="s">
        <v>121</v>
      </c>
      <c r="BI795" s="184">
        <v>3</v>
      </c>
      <c r="BJ795" s="184" t="s">
        <v>121</v>
      </c>
      <c r="BK795" s="184">
        <v>5.0000000000000001E-3</v>
      </c>
      <c r="BL795" s="184" t="s">
        <v>121</v>
      </c>
      <c r="BM795" s="184">
        <v>2E-3</v>
      </c>
      <c r="BN795" s="184" t="s">
        <v>121</v>
      </c>
      <c r="BO795" s="184">
        <v>1.4999999999999999E-2</v>
      </c>
      <c r="BP795" s="184">
        <v>67.066999999999993</v>
      </c>
      <c r="BQ795" s="184">
        <v>0.17199999999999999</v>
      </c>
      <c r="BR795" s="184" t="s">
        <v>121</v>
      </c>
      <c r="BS795" s="184">
        <v>2E-3</v>
      </c>
      <c r="BT795" s="184">
        <v>0.94599999999999995</v>
      </c>
      <c r="BU795" s="184">
        <v>0.05</v>
      </c>
      <c r="BV795" s="184">
        <v>19.439</v>
      </c>
      <c r="BW795" s="184">
        <v>0.219</v>
      </c>
      <c r="BX795" s="184" t="s">
        <v>121</v>
      </c>
      <c r="BY795" s="184">
        <v>5.0000000000000001E-3</v>
      </c>
      <c r="BZ795" s="184">
        <v>2.4540000000000002</v>
      </c>
      <c r="CA795" s="184">
        <v>5.2999999999999999E-2</v>
      </c>
      <c r="CB795" s="184" t="s">
        <v>121</v>
      </c>
      <c r="CC795" s="184">
        <v>21.661999999999999</v>
      </c>
      <c r="CD795" s="184" t="s">
        <v>121</v>
      </c>
      <c r="CE795" s="184">
        <v>7.0000000000000001E-3</v>
      </c>
      <c r="CF795" s="184" t="s">
        <v>121</v>
      </c>
      <c r="CG795" s="184">
        <v>2E-3</v>
      </c>
      <c r="CH795" s="184" t="s">
        <v>121</v>
      </c>
      <c r="CI795" s="184">
        <v>2E-3</v>
      </c>
      <c r="CJ795" s="184" t="s">
        <v>121</v>
      </c>
      <c r="CK795" s="184">
        <v>0.22900000000000001</v>
      </c>
      <c r="CL795" s="184" t="s">
        <v>121</v>
      </c>
      <c r="CM795" s="184">
        <v>2E-3</v>
      </c>
      <c r="CN795" s="184">
        <v>0.01</v>
      </c>
      <c r="CO795" s="184">
        <v>1E-3</v>
      </c>
      <c r="CP795" s="184">
        <v>2.5150000000000001</v>
      </c>
      <c r="CQ795" s="184">
        <v>7.8E-2</v>
      </c>
      <c r="CR795" s="184" t="s">
        <v>121</v>
      </c>
      <c r="CS795" s="184">
        <v>2E-3</v>
      </c>
      <c r="CT795" s="184">
        <v>1.492</v>
      </c>
      <c r="CU795" s="184">
        <v>0.39500000000000002</v>
      </c>
      <c r="CV795" s="184">
        <v>5.0000000000000001E-3</v>
      </c>
      <c r="CW795" s="184">
        <v>1E-3</v>
      </c>
      <c r="CX795" s="184">
        <v>5.8000000000000003E-2</v>
      </c>
      <c r="CY795" s="184">
        <v>7.0000000000000001E-3</v>
      </c>
      <c r="CZ795" s="184" t="s">
        <v>121</v>
      </c>
      <c r="DA795" s="184">
        <v>3.0000000000000001E-3</v>
      </c>
      <c r="DB795" s="184" t="s">
        <v>121</v>
      </c>
      <c r="DC795" s="184">
        <v>4.0000000000000001E-3</v>
      </c>
      <c r="DD795" s="184">
        <v>0.05</v>
      </c>
      <c r="DE795" s="184">
        <v>1.0999999999999999E-2</v>
      </c>
      <c r="DF795" s="184">
        <v>1.5569999999999999</v>
      </c>
      <c r="DG795" s="184">
        <v>1.7999999999999999E-2</v>
      </c>
      <c r="DH795" s="184">
        <v>3.0000000000000001E-3</v>
      </c>
      <c r="DI795" s="184">
        <v>1E-3</v>
      </c>
      <c r="DJ795" s="184">
        <v>0.17599999999999999</v>
      </c>
      <c r="DK795" s="184">
        <v>2E-3</v>
      </c>
      <c r="DL795" s="61" t="str">
        <f t="shared" si="15"/>
        <v>NL 689393</v>
      </c>
    </row>
    <row r="796" spans="1:132">
      <c r="A796" s="11">
        <v>44624</v>
      </c>
      <c r="B796" s="64" t="s">
        <v>315</v>
      </c>
      <c r="C796" s="25" t="s">
        <v>128</v>
      </c>
      <c r="H796" s="3" t="e">
        <f>((F796)/(E796/100))</f>
        <v>#DIV/0!</v>
      </c>
      <c r="I796" s="4" t="e">
        <f>E796/F796</f>
        <v>#DIV/0!</v>
      </c>
      <c r="J796" s="4" t="e">
        <f>100/G796</f>
        <v>#DIV/0!</v>
      </c>
      <c r="N796" s="37" t="e">
        <f>M796/(K796/100)</f>
        <v>#DIV/0!</v>
      </c>
      <c r="O796" s="37" t="e">
        <f>N796/J796</f>
        <v>#DIV/0!</v>
      </c>
      <c r="P796" s="5" t="e">
        <f>M796/(L796/100)</f>
        <v>#DIV/0!</v>
      </c>
      <c r="Q796" s="5" t="e">
        <f>P796*I796</f>
        <v>#DIV/0!</v>
      </c>
      <c r="U796" s="15" t="e">
        <f>100-(T796-R796)/S796*100</f>
        <v>#DIV/0!</v>
      </c>
      <c r="AB796" s="14" t="e">
        <f>((AE796-AC796)*(1000/AD796))*1000</f>
        <v>#DIV/0!</v>
      </c>
      <c r="AF796" s="7" t="e">
        <f>#REF!*0.8</f>
        <v>#REF!</v>
      </c>
      <c r="AH796" s="8" t="e">
        <f>((AG796)*(H796/100))</f>
        <v>#DIV/0!</v>
      </c>
      <c r="AI796" s="7" t="e">
        <f>AG796/AH796</f>
        <v>#DIV/0!</v>
      </c>
      <c r="AO796" s="160" t="s">
        <v>315</v>
      </c>
      <c r="DL796" s="61" t="str">
        <f t="shared" si="15"/>
        <v>IT 0171</v>
      </c>
      <c r="DM796" s="199">
        <v>1.6196608930781699E-2</v>
      </c>
      <c r="DN796" s="199">
        <v>1.56067220240152E-2</v>
      </c>
      <c r="DO796" s="199">
        <v>-9.0305792852757201E-3</v>
      </c>
      <c r="DP796" s="199">
        <v>0.16659825934613201</v>
      </c>
      <c r="DQ796" s="199">
        <v>0.63720801676928795</v>
      </c>
      <c r="DR796" s="199">
        <v>1.1454029657464899E-2</v>
      </c>
      <c r="DS796" s="199">
        <v>0.472369549396431</v>
      </c>
      <c r="DT796" s="199">
        <v>1.23792746726651E-2</v>
      </c>
      <c r="DU796" s="199">
        <v>-4.0418950641050002E-3</v>
      </c>
      <c r="DV796" s="199">
        <v>7.4727752226349906E-2</v>
      </c>
      <c r="DW796" s="199">
        <v>0.170637829451429</v>
      </c>
      <c r="DX796" s="199">
        <v>1.67585672585518E-2</v>
      </c>
      <c r="DY796" s="199">
        <v>152.572025136327</v>
      </c>
      <c r="DZ796" s="199">
        <v>0.82260640122120299</v>
      </c>
      <c r="EA796" s="199">
        <v>1.7914080459056101E-2</v>
      </c>
      <c r="EB796" s="199">
        <v>99.086469564976696</v>
      </c>
    </row>
    <row r="797" spans="1:132">
      <c r="A797" s="11">
        <v>44624</v>
      </c>
      <c r="B797" s="64" t="s">
        <v>1492</v>
      </c>
      <c r="C797" s="25" t="s">
        <v>128</v>
      </c>
      <c r="H797" s="3" t="e">
        <f>((F797)/(E797/100))</f>
        <v>#DIV/0!</v>
      </c>
      <c r="I797" s="4" t="e">
        <f>E797/F797</f>
        <v>#DIV/0!</v>
      </c>
      <c r="J797" s="4" t="e">
        <f>100/G797</f>
        <v>#DIV/0!</v>
      </c>
      <c r="N797" s="37" t="e">
        <f>M797/(K797/100)</f>
        <v>#DIV/0!</v>
      </c>
      <c r="O797" s="37" t="e">
        <f>N797/J797</f>
        <v>#DIV/0!</v>
      </c>
      <c r="P797" s="5" t="e">
        <f>M797/(L797/100)</f>
        <v>#DIV/0!</v>
      </c>
      <c r="Q797" s="5" t="e">
        <f>P797*I797</f>
        <v>#DIV/0!</v>
      </c>
      <c r="U797" s="15" t="e">
        <f>100-(T797-R797)/S797*100</f>
        <v>#DIV/0!</v>
      </c>
      <c r="AB797" s="14" t="e">
        <f>((AE797-AC797)*(1000/AD797))*1000</f>
        <v>#DIV/0!</v>
      </c>
      <c r="AF797" s="7" t="e">
        <f>#REF!*0.8</f>
        <v>#REF!</v>
      </c>
      <c r="AH797" s="8" t="e">
        <f>((AG797)*(H797/100))</f>
        <v>#DIV/0!</v>
      </c>
      <c r="AI797" s="7" t="e">
        <f>AG797/AH797</f>
        <v>#DIV/0!</v>
      </c>
      <c r="AO797" s="160" t="s">
        <v>1492</v>
      </c>
      <c r="DL797" s="61" t="str">
        <f t="shared" si="15"/>
        <v>CH 7343 KW 9</v>
      </c>
      <c r="DM797" s="190">
        <v>8.0612437250893402E-3</v>
      </c>
      <c r="DN797" s="190">
        <v>-4.4661839043997099E-3</v>
      </c>
      <c r="DO797" s="190">
        <v>-1.1422932976468E-2</v>
      </c>
      <c r="DP797" s="190">
        <v>0.121326804266175</v>
      </c>
      <c r="DQ797" s="190">
        <v>3.4883463396018499E-2</v>
      </c>
      <c r="DR797" s="190">
        <v>-4.6193877916928701E-3</v>
      </c>
      <c r="DS797" s="190">
        <v>10.954176962098799</v>
      </c>
      <c r="DT797" s="190">
        <v>-1.0432573983998401E-2</v>
      </c>
      <c r="DU797" s="190">
        <v>0.52430061261286998</v>
      </c>
      <c r="DV797" s="190">
        <v>0.694276178984362</v>
      </c>
      <c r="DW797" s="190">
        <v>0.38013174309138897</v>
      </c>
      <c r="DX797" s="190">
        <v>0.17412794861341199</v>
      </c>
      <c r="DY797" s="190">
        <v>664.76332189831498</v>
      </c>
      <c r="DZ797" s="190">
        <v>0.518874748058897</v>
      </c>
      <c r="EA797" s="190">
        <v>-6.1109776883155699E-2</v>
      </c>
      <c r="EB797" s="190">
        <v>63.7702673804515</v>
      </c>
    </row>
    <row r="798" spans="1:132">
      <c r="A798" s="11">
        <v>44624</v>
      </c>
      <c r="B798" s="64" t="s">
        <v>1493</v>
      </c>
      <c r="C798" s="25" t="s">
        <v>117</v>
      </c>
      <c r="H798" s="3" t="e">
        <f>((F798)/(E798/100))</f>
        <v>#DIV/0!</v>
      </c>
      <c r="I798" s="4" t="e">
        <f>E798/F798</f>
        <v>#DIV/0!</v>
      </c>
      <c r="J798" s="4" t="e">
        <f>100/G798</f>
        <v>#DIV/0!</v>
      </c>
      <c r="N798" s="37" t="e">
        <f>M798/(K798/100)</f>
        <v>#DIV/0!</v>
      </c>
      <c r="O798" s="37" t="e">
        <f>N798/J798</f>
        <v>#DIV/0!</v>
      </c>
      <c r="P798" s="5" t="e">
        <f>M798/(L798/100)</f>
        <v>#DIV/0!</v>
      </c>
      <c r="Q798" s="5" t="e">
        <f>P798*I798</f>
        <v>#DIV/0!</v>
      </c>
      <c r="U798" s="15" t="e">
        <f>100-(T798-R798)/S798*100</f>
        <v>#DIV/0!</v>
      </c>
      <c r="X798" s="2">
        <v>12.22</v>
      </c>
      <c r="AB798" s="14" t="e">
        <f>((AE798-AC798)*(1000/AD798))*1000</f>
        <v>#DIV/0!</v>
      </c>
      <c r="AF798" s="7" t="e">
        <f>#REF!*0.8</f>
        <v>#REF!</v>
      </c>
      <c r="AH798" s="8" t="e">
        <f>((AG798)*(H798/100))</f>
        <v>#DIV/0!</v>
      </c>
      <c r="AI798" s="7" t="e">
        <f>AG798/AH798</f>
        <v>#DIV/0!</v>
      </c>
      <c r="AO798" s="20" t="s">
        <v>117</v>
      </c>
      <c r="DL798" s="61" t="str">
        <f t="shared" si="15"/>
        <v>CH 7343 KW 9</v>
      </c>
      <c r="DM798" s="190">
        <v>0.15323478562093401</v>
      </c>
      <c r="DN798" s="190">
        <v>1.1983868880296501E-2</v>
      </c>
      <c r="DO798" s="190">
        <v>1.47574372728589E-2</v>
      </c>
      <c r="DP798" s="190">
        <v>1.2053563091678301</v>
      </c>
      <c r="DQ798" s="190">
        <v>0.613922128445335</v>
      </c>
      <c r="DR798" s="190">
        <v>9.1909884480898305E-2</v>
      </c>
      <c r="DS798" s="190">
        <v>33.441883579328199</v>
      </c>
      <c r="DT798" s="190">
        <v>6.3582057909493395E-2</v>
      </c>
      <c r="DU798" s="190">
        <v>9.6127043822366292E-3</v>
      </c>
      <c r="DV798" s="190">
        <v>0.12670544727747801</v>
      </c>
      <c r="DW798" s="190">
        <v>0.18222005993861501</v>
      </c>
      <c r="DX798" s="190">
        <v>0.54431602727802997</v>
      </c>
      <c r="DY798" s="190">
        <v>28.960958267846301</v>
      </c>
      <c r="DZ798" s="190">
        <v>10.097854418307501</v>
      </c>
      <c r="EA798" s="190">
        <v>83.762739549393501</v>
      </c>
      <c r="EB798" s="190">
        <v>96.127443132291006</v>
      </c>
    </row>
    <row r="799" spans="1:132">
      <c r="A799" s="11">
        <v>44627</v>
      </c>
      <c r="B799" s="64"/>
      <c r="C799" s="25" t="s">
        <v>727</v>
      </c>
      <c r="H799" s="3" t="e">
        <f>((F799)/(E799/100))</f>
        <v>#DIV/0!</v>
      </c>
      <c r="I799" s="4" t="e">
        <f>E799/F799</f>
        <v>#DIV/0!</v>
      </c>
      <c r="J799" s="4" t="e">
        <f>100/G799</f>
        <v>#DIV/0!</v>
      </c>
      <c r="N799" s="37" t="e">
        <f>M799/(K799/100)</f>
        <v>#DIV/0!</v>
      </c>
      <c r="O799" s="37" t="e">
        <f>N799/J799</f>
        <v>#DIV/0!</v>
      </c>
      <c r="P799" s="5" t="e">
        <f>M799/(L799/100)</f>
        <v>#DIV/0!</v>
      </c>
      <c r="Q799" s="5" t="e">
        <f>P799*I799</f>
        <v>#DIV/0!</v>
      </c>
      <c r="U799" s="15" t="e">
        <f>100-(T799-R799)/S799*100</f>
        <v>#DIV/0!</v>
      </c>
      <c r="AB799" s="14" t="e">
        <f>((AE799-AC799)*(1000/AD799))*1000</f>
        <v>#DIV/0!</v>
      </c>
      <c r="AF799" s="7" t="e">
        <f>#REF!*0.8</f>
        <v>#REF!</v>
      </c>
      <c r="AH799" s="8" t="e">
        <f>((AG799)*(H799/100))</f>
        <v>#DIV/0!</v>
      </c>
      <c r="AI799" s="7" t="e">
        <f>AG799/AH799</f>
        <v>#DIV/0!</v>
      </c>
      <c r="AO799" s="20" t="s">
        <v>727</v>
      </c>
      <c r="DL799" s="61" t="str">
        <f t="shared" si="15"/>
        <v>VNE 1855 07.03.2022</v>
      </c>
    </row>
    <row r="800" spans="1:132">
      <c r="A800" s="11">
        <v>44627</v>
      </c>
      <c r="B800" s="64" t="s">
        <v>1495</v>
      </c>
      <c r="C800" s="25" t="s">
        <v>1283</v>
      </c>
      <c r="D800" s="21">
        <v>20</v>
      </c>
      <c r="E800" s="2">
        <v>100</v>
      </c>
      <c r="F800" s="2">
        <v>100</v>
      </c>
      <c r="G800" s="2">
        <v>80</v>
      </c>
      <c r="H800" s="3">
        <f>((F800)/(E800/100))</f>
        <v>100</v>
      </c>
      <c r="I800" s="4">
        <f>E800/F800</f>
        <v>1</v>
      </c>
      <c r="J800" s="4">
        <f>100/G800</f>
        <v>1.25</v>
      </c>
      <c r="K800" s="2">
        <v>20</v>
      </c>
      <c r="M800" s="2">
        <f>99.149-98.48</f>
        <v>0.66899999999999693</v>
      </c>
      <c r="N800" s="37">
        <f>M800/(K800/100)</f>
        <v>3.3449999999999847</v>
      </c>
      <c r="O800" s="37">
        <f>N800/J800</f>
        <v>2.6759999999999877</v>
      </c>
      <c r="P800" s="5" t="e">
        <f>M800/(L800/100)</f>
        <v>#DIV/0!</v>
      </c>
      <c r="Q800" s="5" t="e">
        <f>P800*I800</f>
        <v>#DIV/0!</v>
      </c>
      <c r="U800" s="15" t="e">
        <f>100-(T800-R800)/S800*100</f>
        <v>#DIV/0!</v>
      </c>
      <c r="V800" s="21">
        <v>2.2000000000000002</v>
      </c>
      <c r="X800" s="2">
        <v>9.07</v>
      </c>
      <c r="Y800" s="2">
        <v>1.9</v>
      </c>
      <c r="Z800" s="21">
        <v>337</v>
      </c>
      <c r="AB800" s="14" t="e">
        <f>((AE800-AC800)*(1000/AD800))*1000</f>
        <v>#DIV/0!</v>
      </c>
      <c r="AF800" s="7" t="e">
        <f>#REF!*0.8</f>
        <v>#REF!</v>
      </c>
      <c r="AH800" s="8">
        <f>((AG800)*(H800/100))</f>
        <v>0</v>
      </c>
      <c r="AI800" s="7" t="e">
        <f>AG800/AH800</f>
        <v>#DIV/0!</v>
      </c>
      <c r="AJ800" s="6">
        <v>107.5</v>
      </c>
      <c r="AK800" s="2">
        <v>0.16700000000000001</v>
      </c>
      <c r="AM800" s="21">
        <v>12.63</v>
      </c>
      <c r="AN800" s="21">
        <v>13.86</v>
      </c>
      <c r="AO800" s="20" t="s">
        <v>1283</v>
      </c>
      <c r="AP800" s="186">
        <v>0.191</v>
      </c>
      <c r="AQ800" s="186">
        <v>3.0000000000000001E-3</v>
      </c>
      <c r="AR800" s="186">
        <v>2.7E-2</v>
      </c>
      <c r="AS800" s="186">
        <v>3.0000000000000001E-3</v>
      </c>
      <c r="AT800" s="186">
        <v>8.9999999999999993E-3</v>
      </c>
      <c r="AU800" s="186">
        <v>2E-3</v>
      </c>
      <c r="AV800" s="186">
        <v>2.1000000000000001E-2</v>
      </c>
      <c r="AW800" s="186">
        <v>2E-3</v>
      </c>
      <c r="AX800" s="186">
        <v>2E-3</v>
      </c>
      <c r="AY800" s="186">
        <v>1E-3</v>
      </c>
      <c r="AZ800" s="186">
        <v>7.1999999999999995E-2</v>
      </c>
      <c r="BA800" s="186">
        <v>3.0000000000000001E-3</v>
      </c>
      <c r="BB800" s="186">
        <v>0.193</v>
      </c>
      <c r="BC800" s="186">
        <v>4.0000000000000001E-3</v>
      </c>
      <c r="BD800" s="186">
        <v>4.1539999999999999</v>
      </c>
      <c r="BE800" s="186">
        <v>3.4000000000000002E-2</v>
      </c>
      <c r="BF800" s="186" t="s">
        <v>121</v>
      </c>
      <c r="BG800" s="186">
        <v>7.0000000000000001E-3</v>
      </c>
      <c r="BH800" s="186">
        <v>3.3559999999999999</v>
      </c>
      <c r="BI800" s="186">
        <v>1.069</v>
      </c>
      <c r="BJ800" s="186" t="s">
        <v>121</v>
      </c>
      <c r="BK800" s="186">
        <v>4.0000000000000001E-3</v>
      </c>
      <c r="BL800" s="186" t="s">
        <v>121</v>
      </c>
      <c r="BM800" s="186">
        <v>2E-3</v>
      </c>
      <c r="BN800" s="186">
        <v>0.19500000000000001</v>
      </c>
      <c r="BO800" s="186">
        <v>8.0000000000000002E-3</v>
      </c>
      <c r="BP800" s="186">
        <v>61.756</v>
      </c>
      <c r="BQ800" s="186">
        <v>0.159</v>
      </c>
      <c r="BR800" s="186" t="s">
        <v>121</v>
      </c>
      <c r="BS800" s="186">
        <v>2E-3</v>
      </c>
      <c r="BT800" s="186">
        <v>13.249000000000001</v>
      </c>
      <c r="BU800" s="186">
        <v>0.14699999999999999</v>
      </c>
      <c r="BV800" s="186">
        <v>1.403</v>
      </c>
      <c r="BW800" s="186">
        <v>2.5999999999999999E-2</v>
      </c>
      <c r="BX800" s="186">
        <v>5.3999999999999999E-2</v>
      </c>
      <c r="BY800" s="186">
        <v>7.0000000000000001E-3</v>
      </c>
      <c r="BZ800" s="186">
        <v>1.31</v>
      </c>
      <c r="CA800" s="186">
        <v>3.7999999999999999E-2</v>
      </c>
      <c r="CB800" s="186" t="s">
        <v>121</v>
      </c>
      <c r="CC800" s="186">
        <v>13.536</v>
      </c>
      <c r="CD800" s="186">
        <v>0.32400000000000001</v>
      </c>
      <c r="CE800" s="186">
        <v>8.9999999999999993E-3</v>
      </c>
      <c r="CF800" s="186">
        <v>4.0000000000000001E-3</v>
      </c>
      <c r="CG800" s="186">
        <v>1E-3</v>
      </c>
      <c r="CH800" s="186" t="s">
        <v>121</v>
      </c>
      <c r="CI800" s="186">
        <v>2E-3</v>
      </c>
      <c r="CJ800" s="186">
        <v>0.61599999999999999</v>
      </c>
      <c r="CK800" s="186">
        <v>7.3999999999999996E-2</v>
      </c>
      <c r="CL800" s="186" t="s">
        <v>121</v>
      </c>
      <c r="CM800" s="186">
        <v>2E-3</v>
      </c>
      <c r="CN800" s="186">
        <v>4.0000000000000001E-3</v>
      </c>
      <c r="CO800" s="186">
        <v>1E-3</v>
      </c>
      <c r="CP800" s="186">
        <v>1.9870000000000001</v>
      </c>
      <c r="CQ800" s="186">
        <v>4.2000000000000003E-2</v>
      </c>
      <c r="CR800" s="186" t="s">
        <v>121</v>
      </c>
      <c r="CS800" s="186">
        <v>2E-3</v>
      </c>
      <c r="CT800" s="186">
        <v>7.6859999999999999</v>
      </c>
      <c r="CU800" s="186">
        <v>0.29199999999999998</v>
      </c>
      <c r="CV800" s="186">
        <v>3.3000000000000002E-2</v>
      </c>
      <c r="CW800" s="186">
        <v>1E-3</v>
      </c>
      <c r="CX800" s="186">
        <v>0.68600000000000005</v>
      </c>
      <c r="CY800" s="186">
        <v>1.7999999999999999E-2</v>
      </c>
      <c r="CZ800" s="186" t="s">
        <v>121</v>
      </c>
      <c r="DA800" s="186">
        <v>2E-3</v>
      </c>
      <c r="DB800" s="186">
        <v>0.01</v>
      </c>
      <c r="DC800" s="186">
        <v>6.0000000000000001E-3</v>
      </c>
      <c r="DD800" s="186">
        <v>6.2E-2</v>
      </c>
      <c r="DE800" s="186">
        <v>1.2E-2</v>
      </c>
      <c r="DF800" s="186">
        <v>2.5609999999999999</v>
      </c>
      <c r="DG800" s="186">
        <v>2.3E-2</v>
      </c>
      <c r="DH800" s="186">
        <v>1.9E-2</v>
      </c>
      <c r="DI800" s="186">
        <v>1E-3</v>
      </c>
      <c r="DJ800" s="186">
        <v>7.0000000000000001E-3</v>
      </c>
      <c r="DK800" s="186">
        <v>1E-3</v>
      </c>
      <c r="DL800" s="61" t="str">
        <f t="shared" si="15"/>
        <v>DK III W1 07.03.2022</v>
      </c>
      <c r="DM800" s="190">
        <v>2.8938055369883E-2</v>
      </c>
      <c r="DN800" s="190">
        <v>5.0132200804875703E-2</v>
      </c>
      <c r="DO800" s="190">
        <v>1.11327105317994E-2</v>
      </c>
      <c r="DP800" s="190">
        <v>0.667988947102512</v>
      </c>
      <c r="DQ800" s="190">
        <v>0.122743168673103</v>
      </c>
      <c r="DR800" s="190">
        <v>3.2270833790034398E-2</v>
      </c>
      <c r="DS800" s="190">
        <v>0.55007767124546902</v>
      </c>
      <c r="DT800" s="190">
        <v>7.4069622805819899E-2</v>
      </c>
      <c r="DU800" s="190">
        <v>2.7700766093158098E-3</v>
      </c>
      <c r="DV800" s="190">
        <v>5.91034596724343E-2</v>
      </c>
      <c r="DW800" s="190">
        <v>1.9927169170955701</v>
      </c>
      <c r="DX800" s="190">
        <v>0.338792153638176</v>
      </c>
      <c r="DY800" s="190">
        <v>1343.9030170738899</v>
      </c>
      <c r="DZ800" s="190">
        <v>1.1968989495181499</v>
      </c>
      <c r="EA800" s="190">
        <v>1.6631306180858301</v>
      </c>
      <c r="EB800" s="190">
        <v>97.127007682652106</v>
      </c>
    </row>
    <row r="801" spans="1:132">
      <c r="A801" s="11">
        <v>44627</v>
      </c>
      <c r="B801" s="64" t="s">
        <v>1496</v>
      </c>
      <c r="C801" s="25" t="s">
        <v>859</v>
      </c>
      <c r="D801" s="21">
        <v>60</v>
      </c>
      <c r="E801" s="2">
        <v>100</v>
      </c>
      <c r="F801" s="2">
        <v>40</v>
      </c>
      <c r="H801" s="3">
        <f>((F801)/(E801/100))</f>
        <v>40</v>
      </c>
      <c r="I801" s="4">
        <f>E801/F801</f>
        <v>2.5</v>
      </c>
      <c r="J801" s="4" t="e">
        <f>100/G801</f>
        <v>#DIV/0!</v>
      </c>
      <c r="N801" s="37" t="e">
        <f>M801/(K801/100)</f>
        <v>#DIV/0!</v>
      </c>
      <c r="O801" s="37" t="e">
        <f>N801/J801</f>
        <v>#DIV/0!</v>
      </c>
      <c r="P801" s="5" t="e">
        <f>M801/(L801/100)</f>
        <v>#DIV/0!</v>
      </c>
      <c r="Q801" s="5" t="e">
        <f>P801*I801</f>
        <v>#DIV/0!</v>
      </c>
      <c r="U801" s="15" t="e">
        <f>100-(T801-R801)/S801*100</f>
        <v>#DIV/0!</v>
      </c>
      <c r="V801" s="21">
        <v>9.4369999999999994</v>
      </c>
      <c r="X801" s="2">
        <v>7.61</v>
      </c>
      <c r="Y801" s="2">
        <v>16.329999999999998</v>
      </c>
      <c r="Z801" s="21">
        <v>5045</v>
      </c>
      <c r="AB801" s="14" t="e">
        <f>((AE801-AC801)*(1000/AD801))*1000</f>
        <v>#DIV/0!</v>
      </c>
      <c r="AF801" s="7" t="e">
        <f>#REF!*0.8</f>
        <v>#REF!</v>
      </c>
      <c r="AH801" s="8">
        <f>((AG801)*(H801/100))</f>
        <v>0</v>
      </c>
      <c r="AI801" s="7" t="e">
        <f>AG801/AH801</f>
        <v>#DIV/0!</v>
      </c>
      <c r="AJ801" s="6">
        <v>100.9</v>
      </c>
      <c r="AK801" s="2">
        <v>0.121</v>
      </c>
      <c r="AO801" s="20" t="s">
        <v>1497</v>
      </c>
      <c r="AP801" s="185">
        <v>5.7000000000000002E-2</v>
      </c>
      <c r="AQ801" s="185">
        <v>1E-3</v>
      </c>
      <c r="AR801" s="185">
        <v>1.7999999999999999E-2</v>
      </c>
      <c r="AS801" s="185">
        <v>3.0000000000000001E-3</v>
      </c>
      <c r="AT801" s="185">
        <v>2.7E-2</v>
      </c>
      <c r="AU801" s="185">
        <v>2E-3</v>
      </c>
      <c r="AV801" s="185">
        <v>3.7999999999999999E-2</v>
      </c>
      <c r="AW801" s="185">
        <v>2E-3</v>
      </c>
      <c r="AX801" s="185">
        <v>4.0000000000000001E-3</v>
      </c>
      <c r="AY801" s="185">
        <v>1E-3</v>
      </c>
      <c r="AZ801" s="185">
        <v>5.5E-2</v>
      </c>
      <c r="BA801" s="185">
        <v>3.0000000000000001E-3</v>
      </c>
      <c r="BB801" s="185">
        <v>0.17499999999999999</v>
      </c>
      <c r="BC801" s="185">
        <v>3.0000000000000001E-3</v>
      </c>
      <c r="BD801" s="185">
        <v>3.835</v>
      </c>
      <c r="BE801" s="185">
        <v>2.8000000000000001E-2</v>
      </c>
      <c r="BF801" s="185" t="s">
        <v>121</v>
      </c>
      <c r="BG801" s="185">
        <v>5.0000000000000001E-3</v>
      </c>
      <c r="BH801" s="185">
        <v>3.0179999999999998</v>
      </c>
      <c r="BI801" s="185">
        <v>0.72699999999999998</v>
      </c>
      <c r="BJ801" s="185" t="s">
        <v>121</v>
      </c>
      <c r="BK801" s="185">
        <v>2E-3</v>
      </c>
      <c r="BL801" s="185" t="s">
        <v>121</v>
      </c>
      <c r="BM801" s="185">
        <v>2E-3</v>
      </c>
      <c r="BN801" s="185">
        <v>0.16900000000000001</v>
      </c>
      <c r="BO801" s="185">
        <v>7.0000000000000001E-3</v>
      </c>
      <c r="BP801" s="185">
        <v>67.498000000000005</v>
      </c>
      <c r="BQ801" s="185">
        <v>0.123</v>
      </c>
      <c r="BR801" s="185" t="s">
        <v>121</v>
      </c>
      <c r="BS801" s="185">
        <v>2E-3</v>
      </c>
      <c r="BT801" s="185">
        <v>12.833</v>
      </c>
      <c r="BU801" s="185">
        <v>0.123</v>
      </c>
      <c r="BV801" s="185">
        <v>0.82299999999999995</v>
      </c>
      <c r="BW801" s="185">
        <v>1.9E-2</v>
      </c>
      <c r="BX801" s="185" t="s">
        <v>121</v>
      </c>
      <c r="BY801" s="185">
        <v>1.0999999999999999E-2</v>
      </c>
      <c r="BZ801" s="185">
        <v>0.60099999999999998</v>
      </c>
      <c r="CA801" s="185">
        <v>2.5999999999999999E-2</v>
      </c>
      <c r="CB801" s="185" t="s">
        <v>121</v>
      </c>
      <c r="CC801" s="185">
        <v>6.431</v>
      </c>
      <c r="CD801" s="185">
        <v>9.5000000000000001E-2</v>
      </c>
      <c r="CE801" s="185">
        <v>6.0000000000000001E-3</v>
      </c>
      <c r="CF801" s="185">
        <v>3.0000000000000001E-3</v>
      </c>
      <c r="CG801" s="185">
        <v>1E-3</v>
      </c>
      <c r="CH801" s="185" t="s">
        <v>121</v>
      </c>
      <c r="CI801" s="185">
        <v>2E-3</v>
      </c>
      <c r="CJ801" s="185">
        <v>1.101</v>
      </c>
      <c r="CK801" s="185">
        <v>7.6999999999999999E-2</v>
      </c>
      <c r="CL801" s="185" t="s">
        <v>121</v>
      </c>
      <c r="CM801" s="185">
        <v>2E-3</v>
      </c>
      <c r="CN801" s="185">
        <v>2E-3</v>
      </c>
      <c r="CO801" s="185">
        <v>1E-3</v>
      </c>
      <c r="CP801" s="185">
        <v>1.6890000000000001</v>
      </c>
      <c r="CQ801" s="185">
        <v>3.5999999999999997E-2</v>
      </c>
      <c r="CR801" s="185" t="s">
        <v>121</v>
      </c>
      <c r="CS801" s="185">
        <v>2E-3</v>
      </c>
      <c r="CT801" s="185">
        <v>6.9370000000000003</v>
      </c>
      <c r="CU801" s="185">
        <v>0.26800000000000002</v>
      </c>
      <c r="CV801" s="185">
        <v>4.2000000000000003E-2</v>
      </c>
      <c r="CW801" s="185">
        <v>1E-3</v>
      </c>
      <c r="CX801" s="185">
        <v>0.5</v>
      </c>
      <c r="CY801" s="185">
        <v>1.4999999999999999E-2</v>
      </c>
      <c r="CZ801" s="185" t="s">
        <v>121</v>
      </c>
      <c r="DA801" s="185">
        <v>2E-3</v>
      </c>
      <c r="DB801" s="185">
        <v>3.6999999999999998E-2</v>
      </c>
      <c r="DC801" s="185">
        <v>5.0000000000000001E-3</v>
      </c>
      <c r="DD801" s="185" t="s">
        <v>121</v>
      </c>
      <c r="DE801" s="185">
        <v>7.0000000000000001E-3</v>
      </c>
      <c r="DF801" s="185">
        <v>0.41</v>
      </c>
      <c r="DG801" s="185">
        <v>5.0000000000000001E-3</v>
      </c>
      <c r="DH801" s="185">
        <v>2.1000000000000001E-2</v>
      </c>
      <c r="DI801" s="185">
        <v>1E-3</v>
      </c>
      <c r="DJ801" s="185">
        <v>5.0000000000000001E-3</v>
      </c>
      <c r="DK801" s="185">
        <v>1E-3</v>
      </c>
      <c r="DL801" s="61" t="str">
        <f t="shared" si="15"/>
        <v>DK  III W2 07.03.2022</v>
      </c>
      <c r="DM801" s="190">
        <v>1.6007982462554599E-2</v>
      </c>
      <c r="DN801" s="190">
        <v>1.3132288753831E-2</v>
      </c>
      <c r="DO801" s="190">
        <v>-2.7738469531526501E-3</v>
      </c>
      <c r="DP801" s="190">
        <v>0.56994522014402504</v>
      </c>
      <c r="DQ801" s="190">
        <v>1.0746738834659601E-2</v>
      </c>
      <c r="DR801" s="190">
        <v>2.32076293115254E-2</v>
      </c>
      <c r="DS801" s="190">
        <v>9.1947157810621696E-2</v>
      </c>
      <c r="DT801" s="190">
        <v>1.4266184704490301E-2</v>
      </c>
      <c r="DU801" s="190">
        <v>4.53443983299669E-4</v>
      </c>
      <c r="DV801" s="190">
        <v>7.5881451931908896E-3</v>
      </c>
      <c r="DW801" s="190">
        <v>0.87963048281633904</v>
      </c>
      <c r="DX801" s="190">
        <v>0.57392480573587501</v>
      </c>
      <c r="DY801" s="190">
        <v>332.84922729248302</v>
      </c>
      <c r="DZ801" s="190">
        <v>0.383073465784668</v>
      </c>
      <c r="EA801" s="190">
        <v>0.66632097541002</v>
      </c>
      <c r="EB801" s="190">
        <v>98.048102675382694</v>
      </c>
    </row>
    <row r="802" spans="1:132">
      <c r="A802" s="11">
        <v>44627</v>
      </c>
      <c r="B802" s="64" t="s">
        <v>1498</v>
      </c>
      <c r="C802" s="25" t="s">
        <v>859</v>
      </c>
      <c r="H802" s="3" t="e">
        <f>((F802)/(E802/100))</f>
        <v>#DIV/0!</v>
      </c>
      <c r="I802" s="4" t="e">
        <f>E802/F802</f>
        <v>#DIV/0!</v>
      </c>
      <c r="J802" s="4" t="e">
        <f>100/G802</f>
        <v>#DIV/0!</v>
      </c>
      <c r="N802" s="37" t="e">
        <f>M802/(K802/100)</f>
        <v>#DIV/0!</v>
      </c>
      <c r="O802" s="37" t="e">
        <f>N802/J802</f>
        <v>#DIV/0!</v>
      </c>
      <c r="P802" s="5" t="e">
        <f>M802/(L802/100)</f>
        <v>#DIV/0!</v>
      </c>
      <c r="Q802" s="5" t="e">
        <f>P802*I802</f>
        <v>#DIV/0!</v>
      </c>
      <c r="U802" s="15" t="e">
        <f>100-(T802-R802)/S802*100</f>
        <v>#DIV/0!</v>
      </c>
      <c r="X802" s="2">
        <v>12.32</v>
      </c>
      <c r="Y802" s="2">
        <v>48</v>
      </c>
      <c r="AB802" s="14" t="e">
        <f>((AE802-AC802)*(1000/AD802))*1000</f>
        <v>#DIV/0!</v>
      </c>
      <c r="AF802" s="7" t="e">
        <f>#REF!*0.8</f>
        <v>#REF!</v>
      </c>
      <c r="AH802" s="8" t="e">
        <f>((AG802)*(H802/100))</f>
        <v>#DIV/0!</v>
      </c>
      <c r="AI802" s="7" t="e">
        <f>AG802/AH802</f>
        <v>#DIV/0!</v>
      </c>
      <c r="AK802" s="2">
        <v>1.2090000000000001</v>
      </c>
      <c r="AO802" s="20" t="s">
        <v>1497</v>
      </c>
      <c r="AP802" s="187">
        <v>0.17799999999999999</v>
      </c>
      <c r="AQ802" s="187">
        <v>3.0000000000000001E-3</v>
      </c>
      <c r="AR802" s="187" t="s">
        <v>121</v>
      </c>
      <c r="AS802" s="187">
        <v>4.0000000000000001E-3</v>
      </c>
      <c r="AT802" s="187">
        <v>6.0999999999999999E-2</v>
      </c>
      <c r="AU802" s="187">
        <v>3.0000000000000001E-3</v>
      </c>
      <c r="AV802" s="187">
        <v>4.9000000000000002E-2</v>
      </c>
      <c r="AW802" s="187">
        <v>2E-3</v>
      </c>
      <c r="AX802" s="187">
        <v>1.2E-2</v>
      </c>
      <c r="AY802" s="187">
        <v>1E-3</v>
      </c>
      <c r="AZ802" s="187">
        <v>1.0999999999999999E-2</v>
      </c>
      <c r="BA802" s="187">
        <v>2E-3</v>
      </c>
      <c r="BB802" s="187">
        <v>5.0999999999999997E-2</v>
      </c>
      <c r="BC802" s="187">
        <v>2E-3</v>
      </c>
      <c r="BD802" s="187">
        <v>0.22500000000000001</v>
      </c>
      <c r="BE802" s="187">
        <v>7.0000000000000001E-3</v>
      </c>
      <c r="BF802" s="187" t="s">
        <v>121</v>
      </c>
      <c r="BG802" s="187">
        <v>8.9999999999999993E-3</v>
      </c>
      <c r="BH802" s="187" t="s">
        <v>121</v>
      </c>
      <c r="BI802" s="187">
        <v>2.4980000000000002</v>
      </c>
      <c r="BJ802" s="187" t="s">
        <v>121</v>
      </c>
      <c r="BK802" s="187">
        <v>3.0000000000000001E-3</v>
      </c>
      <c r="BL802" s="187" t="s">
        <v>121</v>
      </c>
      <c r="BM802" s="187">
        <v>2E-3</v>
      </c>
      <c r="BN802" s="187">
        <v>5.0999999999999997E-2</v>
      </c>
      <c r="BO802" s="187">
        <v>7.0000000000000001E-3</v>
      </c>
      <c r="BP802" s="187">
        <v>51.537999999999997</v>
      </c>
      <c r="BQ802" s="187">
        <v>0.19800000000000001</v>
      </c>
      <c r="BR802" s="187" t="s">
        <v>121</v>
      </c>
      <c r="BS802" s="187">
        <v>2E-3</v>
      </c>
      <c r="BT802" s="187">
        <v>15.672000000000001</v>
      </c>
      <c r="BU802" s="187">
        <v>0.152</v>
      </c>
      <c r="BV802" s="187">
        <v>13.612</v>
      </c>
      <c r="BW802" s="187">
        <v>0.184</v>
      </c>
      <c r="BX802" s="187" t="s">
        <v>121</v>
      </c>
      <c r="BY802" s="187">
        <v>3.0000000000000001E-3</v>
      </c>
      <c r="BZ802" s="187">
        <v>2.3479999999999999</v>
      </c>
      <c r="CA802" s="187">
        <v>4.2000000000000003E-2</v>
      </c>
      <c r="CB802" s="187" t="s">
        <v>121</v>
      </c>
      <c r="CC802" s="187">
        <v>17.388999999999999</v>
      </c>
      <c r="CD802" s="187">
        <v>1.9E-2</v>
      </c>
      <c r="CE802" s="187">
        <v>4.0000000000000001E-3</v>
      </c>
      <c r="CF802" s="187" t="s">
        <v>121</v>
      </c>
      <c r="CG802" s="187">
        <v>2E-3</v>
      </c>
      <c r="CH802" s="187" t="s">
        <v>121</v>
      </c>
      <c r="CI802" s="187">
        <v>2E-3</v>
      </c>
      <c r="CJ802" s="187" t="s">
        <v>121</v>
      </c>
      <c r="CK802" s="187">
        <v>0.23100000000000001</v>
      </c>
      <c r="CL802" s="187" t="s">
        <v>121</v>
      </c>
      <c r="CM802" s="187">
        <v>2E-3</v>
      </c>
      <c r="CN802" s="187">
        <v>6.0000000000000001E-3</v>
      </c>
      <c r="CO802" s="187">
        <v>1E-3</v>
      </c>
      <c r="CP802" s="187">
        <v>1.5509999999999999</v>
      </c>
      <c r="CQ802" s="187">
        <v>5.6000000000000001E-2</v>
      </c>
      <c r="CR802" s="187" t="s">
        <v>121</v>
      </c>
      <c r="CS802" s="187">
        <v>2E-3</v>
      </c>
      <c r="CT802" s="187">
        <v>0.875</v>
      </c>
      <c r="CU802" s="187">
        <v>0.29499999999999998</v>
      </c>
      <c r="CV802" s="187">
        <v>8.9999999999999993E-3</v>
      </c>
      <c r="CW802" s="187">
        <v>1E-3</v>
      </c>
      <c r="CX802" s="187">
        <v>4.7E-2</v>
      </c>
      <c r="CY802" s="187">
        <v>8.0000000000000002E-3</v>
      </c>
      <c r="CZ802" s="187" t="s">
        <v>121</v>
      </c>
      <c r="DA802" s="187">
        <v>2E-3</v>
      </c>
      <c r="DB802" s="187" t="s">
        <v>121</v>
      </c>
      <c r="DC802" s="187">
        <v>4.0000000000000001E-3</v>
      </c>
      <c r="DD802" s="187">
        <v>3.6999999999999998E-2</v>
      </c>
      <c r="DE802" s="187">
        <v>7.0000000000000001E-3</v>
      </c>
      <c r="DF802" s="187">
        <v>0.82499999999999996</v>
      </c>
      <c r="DG802" s="187">
        <v>8.0000000000000002E-3</v>
      </c>
      <c r="DH802" s="187">
        <v>2E-3</v>
      </c>
      <c r="DI802" s="187">
        <v>1E-3</v>
      </c>
      <c r="DJ802" s="187">
        <v>0.114</v>
      </c>
      <c r="DK802" s="187">
        <v>1E-3</v>
      </c>
      <c r="DL802" s="61" t="str">
        <f t="shared" si="15"/>
        <v>UTV 07.03.2022</v>
      </c>
    </row>
    <row r="803" spans="1:132">
      <c r="A803" s="11">
        <v>44627</v>
      </c>
      <c r="B803" s="64" t="s">
        <v>84</v>
      </c>
      <c r="C803" s="25" t="s">
        <v>740</v>
      </c>
      <c r="H803" s="3" t="e">
        <f>((F803)/(E803/100))</f>
        <v>#DIV/0!</v>
      </c>
      <c r="I803" s="4" t="e">
        <f>E803/F803</f>
        <v>#DIV/0!</v>
      </c>
      <c r="J803" s="4" t="e">
        <f>100/G803</f>
        <v>#DIV/0!</v>
      </c>
      <c r="N803" s="37" t="e">
        <f>M803/(K803/100)</f>
        <v>#DIV/0!</v>
      </c>
      <c r="O803" s="37" t="e">
        <f>N803/J803</f>
        <v>#DIV/0!</v>
      </c>
      <c r="P803" s="5" t="e">
        <f>M803/(L803/100)</f>
        <v>#DIV/0!</v>
      </c>
      <c r="Q803" s="5" t="e">
        <f>P803*I803</f>
        <v>#DIV/0!</v>
      </c>
      <c r="U803" s="15" t="e">
        <f>100-(T803-R803)/S803*100</f>
        <v>#DIV/0!</v>
      </c>
      <c r="X803" s="2">
        <v>11.71</v>
      </c>
      <c r="Y803" s="2">
        <v>19.27</v>
      </c>
      <c r="Z803" s="21">
        <v>6362</v>
      </c>
      <c r="AB803" s="14" t="e">
        <f>((AE803-AC803)*(1000/AD803))*1000</f>
        <v>#DIV/0!</v>
      </c>
      <c r="AF803" s="7" t="e">
        <f>#REF!*0.8</f>
        <v>#REF!</v>
      </c>
      <c r="AH803" s="8" t="e">
        <f>((AG803)*(H803/100))</f>
        <v>#DIV/0!</v>
      </c>
      <c r="AI803" s="7" t="e">
        <f>AG803/AH803</f>
        <v>#DIV/0!</v>
      </c>
      <c r="AO803" s="20" t="s">
        <v>1499</v>
      </c>
      <c r="AP803" s="189">
        <v>1.0999999999999999E-2</v>
      </c>
      <c r="AQ803" s="189">
        <v>1E-3</v>
      </c>
      <c r="AR803" s="189">
        <v>2.1000000000000001E-2</v>
      </c>
      <c r="AS803" s="189">
        <v>3.0000000000000001E-3</v>
      </c>
      <c r="AT803" s="189">
        <v>2.4E-2</v>
      </c>
      <c r="AU803" s="189">
        <v>3.0000000000000001E-3</v>
      </c>
      <c r="AV803" s="189">
        <v>5.6000000000000001E-2</v>
      </c>
      <c r="AW803" s="189">
        <v>3.0000000000000001E-3</v>
      </c>
      <c r="AX803" s="189" t="s">
        <v>121</v>
      </c>
      <c r="AY803" s="189">
        <v>2E-3</v>
      </c>
      <c r="AZ803" s="189">
        <v>0.03</v>
      </c>
      <c r="BA803" s="189">
        <v>2E-3</v>
      </c>
      <c r="BB803" s="189">
        <v>0.42199999999999999</v>
      </c>
      <c r="BC803" s="189">
        <v>7.0000000000000001E-3</v>
      </c>
      <c r="BD803" s="189">
        <v>1.0820000000000001</v>
      </c>
      <c r="BE803" s="189">
        <v>1.7000000000000001E-2</v>
      </c>
      <c r="BF803" s="189" t="s">
        <v>121</v>
      </c>
      <c r="BG803" s="189">
        <v>6.0000000000000001E-3</v>
      </c>
      <c r="BH803" s="189">
        <v>7.9619999999999997</v>
      </c>
      <c r="BI803" s="189">
        <v>1.877</v>
      </c>
      <c r="BJ803" s="189" t="s">
        <v>121</v>
      </c>
      <c r="BK803" s="189">
        <v>2E-3</v>
      </c>
      <c r="BL803" s="189" t="s">
        <v>121</v>
      </c>
      <c r="BM803" s="189">
        <v>2E-3</v>
      </c>
      <c r="BN803" s="189">
        <v>0.20100000000000001</v>
      </c>
      <c r="BO803" s="189">
        <v>1.0999999999999999E-2</v>
      </c>
      <c r="BP803" s="189">
        <v>63.164999999999999</v>
      </c>
      <c r="BQ803" s="189">
        <v>0.17699999999999999</v>
      </c>
      <c r="BR803" s="189" t="s">
        <v>121</v>
      </c>
      <c r="BS803" s="189">
        <v>2E-3</v>
      </c>
      <c r="BT803" s="189">
        <v>17.009</v>
      </c>
      <c r="BU803" s="189">
        <v>0.15</v>
      </c>
      <c r="BV803" s="189">
        <v>2.2440000000000002</v>
      </c>
      <c r="BW803" s="189">
        <v>4.2999999999999997E-2</v>
      </c>
      <c r="BX803" s="189">
        <v>1.7000000000000001E-2</v>
      </c>
      <c r="BY803" s="189">
        <v>5.0000000000000001E-3</v>
      </c>
      <c r="BZ803" s="189">
        <v>0.129</v>
      </c>
      <c r="CA803" s="189">
        <v>0.02</v>
      </c>
      <c r="CB803" s="189" t="s">
        <v>121</v>
      </c>
      <c r="CC803" s="189">
        <v>9.8390000000000004</v>
      </c>
      <c r="CD803" s="189">
        <v>0.08</v>
      </c>
      <c r="CE803" s="189">
        <v>7.0000000000000001E-3</v>
      </c>
      <c r="CF803" s="189">
        <v>2E-3</v>
      </c>
      <c r="CG803" s="189">
        <v>1E-3</v>
      </c>
      <c r="CH803" s="189" t="s">
        <v>121</v>
      </c>
      <c r="CI803" s="189">
        <v>2E-3</v>
      </c>
      <c r="CJ803" s="189" t="s">
        <v>121</v>
      </c>
      <c r="CK803" s="189">
        <v>0.121</v>
      </c>
      <c r="CL803" s="189" t="s">
        <v>121</v>
      </c>
      <c r="CM803" s="189">
        <v>2E-3</v>
      </c>
      <c r="CN803" s="189" t="s">
        <v>121</v>
      </c>
      <c r="CO803" s="189">
        <v>2E-3</v>
      </c>
      <c r="CP803" s="189">
        <v>0.38</v>
      </c>
      <c r="CQ803" s="189">
        <v>0.03</v>
      </c>
      <c r="CR803" s="189" t="s">
        <v>121</v>
      </c>
      <c r="CS803" s="189">
        <v>2E-3</v>
      </c>
      <c r="CT803" s="189">
        <v>5.4409999999999998</v>
      </c>
      <c r="CU803" s="189">
        <v>0.35899999999999999</v>
      </c>
      <c r="CV803" s="189">
        <v>3.7999999999999999E-2</v>
      </c>
      <c r="CW803" s="189">
        <v>1E-3</v>
      </c>
      <c r="CX803" s="189">
        <v>1.135</v>
      </c>
      <c r="CY803" s="189">
        <v>0.02</v>
      </c>
      <c r="CZ803" s="189" t="s">
        <v>121</v>
      </c>
      <c r="DA803" s="189">
        <v>2E-3</v>
      </c>
      <c r="DB803" s="189" t="s">
        <v>121</v>
      </c>
      <c r="DC803" s="189">
        <v>1.2999999999999999E-2</v>
      </c>
      <c r="DD803" s="189" t="s">
        <v>121</v>
      </c>
      <c r="DE803" s="189">
        <v>8.0000000000000002E-3</v>
      </c>
      <c r="DF803" s="189">
        <v>0.41</v>
      </c>
      <c r="DG803" s="189">
        <v>6.0000000000000001E-3</v>
      </c>
      <c r="DH803" s="189">
        <v>2.1000000000000001E-2</v>
      </c>
      <c r="DI803" s="189">
        <v>1E-3</v>
      </c>
      <c r="DJ803" s="189" t="s">
        <v>121</v>
      </c>
      <c r="DK803" s="189">
        <v>2E-3</v>
      </c>
      <c r="DL803" s="61" t="str">
        <f t="shared" si="15"/>
        <v>VNE 2127 08.03.2022</v>
      </c>
    </row>
    <row r="804" spans="1:132">
      <c r="A804" s="11">
        <v>44627</v>
      </c>
      <c r="B804" s="64" t="s">
        <v>208</v>
      </c>
      <c r="C804" s="25" t="s">
        <v>119</v>
      </c>
      <c r="D804" s="21">
        <v>30</v>
      </c>
      <c r="E804" s="2">
        <v>100</v>
      </c>
      <c r="F804" s="2">
        <v>70</v>
      </c>
      <c r="H804" s="3">
        <f>((F804)/(E804/100))</f>
        <v>70</v>
      </c>
      <c r="I804" s="4">
        <f>E804/F804</f>
        <v>1.4285714285714286</v>
      </c>
      <c r="J804" s="4" t="e">
        <f>100/G804</f>
        <v>#DIV/0!</v>
      </c>
      <c r="N804" s="37" t="e">
        <f>M804/(K804/100)</f>
        <v>#DIV/0!</v>
      </c>
      <c r="O804" s="37" t="e">
        <f>N804/J804</f>
        <v>#DIV/0!</v>
      </c>
      <c r="P804" s="5" t="e">
        <f>M804/(L804/100)</f>
        <v>#DIV/0!</v>
      </c>
      <c r="Q804" s="5" t="e">
        <f>P804*I804</f>
        <v>#DIV/0!</v>
      </c>
      <c r="U804" s="15" t="e">
        <f>100-(T804-R804)/S804*100</f>
        <v>#DIV/0!</v>
      </c>
      <c r="V804" s="21">
        <v>3.1619999999999999</v>
      </c>
      <c r="X804" s="2">
        <v>11.97</v>
      </c>
      <c r="Y804" s="2">
        <v>10.050000000000001</v>
      </c>
      <c r="Z804" s="21">
        <v>3087</v>
      </c>
      <c r="AB804" s="14" t="e">
        <f>((AE804-AC804)*(1000/AD804))*1000</f>
        <v>#DIV/0!</v>
      </c>
      <c r="AF804" s="7" t="e">
        <f>#REF!*0.8</f>
        <v>#REF!</v>
      </c>
      <c r="AG804" s="2">
        <v>143</v>
      </c>
      <c r="AH804" s="8">
        <f>((AG804)*(H804/100))</f>
        <v>100.1</v>
      </c>
      <c r="AI804" s="7">
        <f>AG804/AH804</f>
        <v>1.4285714285714286</v>
      </c>
      <c r="AJ804" s="6">
        <v>37.11</v>
      </c>
      <c r="AK804" s="2">
        <v>0.66800000000000004</v>
      </c>
      <c r="AO804" s="20" t="s">
        <v>1500</v>
      </c>
      <c r="AP804" s="190">
        <v>0.39400000000000002</v>
      </c>
      <c r="AQ804" s="190">
        <v>5.0000000000000001E-3</v>
      </c>
      <c r="AR804" s="190" t="s">
        <v>121</v>
      </c>
      <c r="AS804" s="190">
        <v>4.0000000000000001E-3</v>
      </c>
      <c r="AT804" s="190">
        <v>8.6999999999999994E-2</v>
      </c>
      <c r="AU804" s="190">
        <v>4.0000000000000001E-3</v>
      </c>
      <c r="AV804" s="190">
        <v>0.248</v>
      </c>
      <c r="AW804" s="190">
        <v>5.0000000000000001E-3</v>
      </c>
      <c r="AX804" s="190">
        <v>2.5999999999999999E-2</v>
      </c>
      <c r="AY804" s="190">
        <v>2E-3</v>
      </c>
      <c r="AZ804" s="190">
        <v>0.12</v>
      </c>
      <c r="BA804" s="190">
        <v>3.0000000000000001E-3</v>
      </c>
      <c r="BB804" s="190">
        <v>0.19400000000000001</v>
      </c>
      <c r="BC804" s="190">
        <v>4.0000000000000001E-3</v>
      </c>
      <c r="BD804" s="190">
        <v>1.1439999999999999</v>
      </c>
      <c r="BE804" s="190">
        <v>1.6E-2</v>
      </c>
      <c r="BF804" s="190" t="s">
        <v>121</v>
      </c>
      <c r="BG804" s="190">
        <v>5.0000000000000001E-3</v>
      </c>
      <c r="BH804" s="190" t="s">
        <v>121</v>
      </c>
      <c r="BI804" s="190">
        <v>2.9140000000000001</v>
      </c>
      <c r="BJ804" s="190" t="s">
        <v>121</v>
      </c>
      <c r="BK804" s="190">
        <v>5.0000000000000001E-3</v>
      </c>
      <c r="BL804" s="190" t="s">
        <v>121</v>
      </c>
      <c r="BM804" s="190">
        <v>2E-3</v>
      </c>
      <c r="BN804" s="190">
        <v>0.122</v>
      </c>
      <c r="BO804" s="190">
        <v>8.9999999999999993E-3</v>
      </c>
      <c r="BP804" s="190">
        <v>58.902000000000001</v>
      </c>
      <c r="BQ804" s="190">
        <v>0.17199999999999999</v>
      </c>
      <c r="BR804" s="190">
        <v>4.0000000000000001E-3</v>
      </c>
      <c r="BS804" s="190">
        <v>1E-3</v>
      </c>
      <c r="BT804" s="190">
        <v>1.35</v>
      </c>
      <c r="BU804" s="190">
        <v>5.8000000000000003E-2</v>
      </c>
      <c r="BV804" s="190">
        <v>24.963000000000001</v>
      </c>
      <c r="BW804" s="190">
        <v>0.35899999999999999</v>
      </c>
      <c r="BX804" s="190" t="s">
        <v>121</v>
      </c>
      <c r="BY804" s="190">
        <v>6.0000000000000001E-3</v>
      </c>
      <c r="BZ804" s="190">
        <v>3.7189999999999999</v>
      </c>
      <c r="CA804" s="190">
        <v>5.8999999999999997E-2</v>
      </c>
      <c r="CB804" s="190" t="s">
        <v>121</v>
      </c>
      <c r="CC804" s="190">
        <v>28.687000000000001</v>
      </c>
      <c r="CD804" s="190">
        <v>1.2E-2</v>
      </c>
      <c r="CE804" s="190">
        <v>5.0000000000000001E-3</v>
      </c>
      <c r="CF804" s="190" t="s">
        <v>121</v>
      </c>
      <c r="CG804" s="190">
        <v>2E-3</v>
      </c>
      <c r="CH804" s="190" t="s">
        <v>121</v>
      </c>
      <c r="CI804" s="190">
        <v>2E-3</v>
      </c>
      <c r="CJ804" s="190">
        <v>0.39700000000000002</v>
      </c>
      <c r="CK804" s="190">
        <v>0.16300000000000001</v>
      </c>
      <c r="CL804" s="190" t="s">
        <v>121</v>
      </c>
      <c r="CM804" s="190">
        <v>2E-3</v>
      </c>
      <c r="CN804" s="190">
        <v>1.0999999999999999E-2</v>
      </c>
      <c r="CO804" s="190">
        <v>1E-3</v>
      </c>
      <c r="CP804" s="190">
        <v>3.5920000000000001</v>
      </c>
      <c r="CQ804" s="190">
        <v>0.105</v>
      </c>
      <c r="CR804" s="190" t="s">
        <v>121</v>
      </c>
      <c r="CS804" s="190">
        <v>2E-3</v>
      </c>
      <c r="CT804" s="190">
        <v>2.5670000000000002</v>
      </c>
      <c r="CU804" s="190">
        <v>0.41699999999999998</v>
      </c>
      <c r="CV804" s="190">
        <v>6.0000000000000001E-3</v>
      </c>
      <c r="CW804" s="190">
        <v>1E-3</v>
      </c>
      <c r="CX804" s="190">
        <v>0.20499999999999999</v>
      </c>
      <c r="CY804" s="190">
        <v>1.0999999999999999E-2</v>
      </c>
      <c r="CZ804" s="190" t="s">
        <v>121</v>
      </c>
      <c r="DA804" s="190">
        <v>3.0000000000000001E-3</v>
      </c>
      <c r="DB804" s="190" t="s">
        <v>121</v>
      </c>
      <c r="DC804" s="190">
        <v>6.0000000000000001E-3</v>
      </c>
      <c r="DD804" s="190">
        <v>5.6000000000000001E-2</v>
      </c>
      <c r="DE804" s="190">
        <v>0.01</v>
      </c>
      <c r="DF804" s="190">
        <v>1.667</v>
      </c>
      <c r="DG804" s="190">
        <v>1.6E-2</v>
      </c>
      <c r="DH804" s="190">
        <v>2.8000000000000001E-2</v>
      </c>
      <c r="DI804" s="190">
        <v>1E-3</v>
      </c>
      <c r="DJ804" s="190">
        <v>0.182</v>
      </c>
      <c r="DK804" s="190">
        <v>2E-3</v>
      </c>
      <c r="DL804" s="61" t="str">
        <f t="shared" si="15"/>
        <v>NL 689393 08.03.2022</v>
      </c>
    </row>
    <row r="805" spans="1:132">
      <c r="A805" s="11">
        <v>44627</v>
      </c>
      <c r="B805" s="64" t="s">
        <v>207</v>
      </c>
      <c r="C805" s="25" t="s">
        <v>119</v>
      </c>
      <c r="D805" s="21">
        <v>35</v>
      </c>
      <c r="E805" s="2">
        <v>100</v>
      </c>
      <c r="F805" s="2">
        <v>65</v>
      </c>
      <c r="H805" s="3">
        <f>((F805)/(E805/100))</f>
        <v>65</v>
      </c>
      <c r="I805" s="4">
        <f>E805/F805</f>
        <v>1.5384615384615385</v>
      </c>
      <c r="J805" s="4" t="e">
        <f>100/G805</f>
        <v>#DIV/0!</v>
      </c>
      <c r="N805" s="37" t="e">
        <f>M805/(K805/100)</f>
        <v>#DIV/0!</v>
      </c>
      <c r="O805" s="37" t="e">
        <f>N805/J805</f>
        <v>#DIV/0!</v>
      </c>
      <c r="P805" s="5" t="e">
        <f>M805/(L805/100)</f>
        <v>#DIV/0!</v>
      </c>
      <c r="Q805" s="5" t="e">
        <f>P805*I805</f>
        <v>#DIV/0!</v>
      </c>
      <c r="U805" s="15" t="e">
        <f>100-(T805-R805)/S805*100</f>
        <v>#DIV/0!</v>
      </c>
      <c r="V805" s="21">
        <v>1.1100000000000001</v>
      </c>
      <c r="X805" s="2">
        <v>11.41</v>
      </c>
      <c r="Y805" s="2">
        <v>4.7699999999999996</v>
      </c>
      <c r="Z805" s="21">
        <v>1179</v>
      </c>
      <c r="AB805" s="14" t="e">
        <f>((AE805-AC805)*(1000/AD805))*1000</f>
        <v>#DIV/0!</v>
      </c>
      <c r="AF805" s="7" t="e">
        <f>#REF!*0.8</f>
        <v>#REF!</v>
      </c>
      <c r="AG805" s="2">
        <v>155</v>
      </c>
      <c r="AH805" s="8">
        <f>((AG805)*(H805/100))</f>
        <v>100.75</v>
      </c>
      <c r="AI805" s="7">
        <f>AG805/AH805</f>
        <v>1.5384615384615385</v>
      </c>
      <c r="AJ805" s="6">
        <v>23.49</v>
      </c>
      <c r="AK805" s="2">
        <v>0.56999999999999995</v>
      </c>
      <c r="AO805" s="20" t="s">
        <v>1501</v>
      </c>
      <c r="AP805" s="191">
        <v>7.9000000000000001E-2</v>
      </c>
      <c r="AQ805" s="191">
        <v>2E-3</v>
      </c>
      <c r="AR805" s="191">
        <v>3.6999999999999998E-2</v>
      </c>
      <c r="AS805" s="191">
        <v>3.0000000000000001E-3</v>
      </c>
      <c r="AT805" s="191">
        <v>0.01</v>
      </c>
      <c r="AU805" s="191">
        <v>2E-3</v>
      </c>
      <c r="AV805" s="191">
        <v>2.5000000000000001E-2</v>
      </c>
      <c r="AW805" s="191">
        <v>2E-3</v>
      </c>
      <c r="AX805" s="191" t="s">
        <v>121</v>
      </c>
      <c r="AY805" s="191">
        <v>2E-3</v>
      </c>
      <c r="AZ805" s="191">
        <v>4.8000000000000001E-2</v>
      </c>
      <c r="BA805" s="191">
        <v>3.0000000000000001E-3</v>
      </c>
      <c r="BB805" s="191">
        <v>0.19700000000000001</v>
      </c>
      <c r="BC805" s="191">
        <v>4.0000000000000001E-3</v>
      </c>
      <c r="BD805" s="191">
        <v>4.3159999999999998</v>
      </c>
      <c r="BE805" s="191">
        <v>3.4000000000000002E-2</v>
      </c>
      <c r="BF805" s="191" t="s">
        <v>121</v>
      </c>
      <c r="BG805" s="191">
        <v>3.0000000000000001E-3</v>
      </c>
      <c r="BH805" s="191">
        <v>3.2829999999999999</v>
      </c>
      <c r="BI805" s="191">
        <v>0.83699999999999997</v>
      </c>
      <c r="BJ805" s="191" t="s">
        <v>121</v>
      </c>
      <c r="BK805" s="191">
        <v>2E-3</v>
      </c>
      <c r="BL805" s="191" t="s">
        <v>121</v>
      </c>
      <c r="BM805" s="191">
        <v>2E-3</v>
      </c>
      <c r="BN805" s="191">
        <v>1.758</v>
      </c>
      <c r="BO805" s="191">
        <v>2.4E-2</v>
      </c>
      <c r="BP805" s="191">
        <v>61.116</v>
      </c>
      <c r="BQ805" s="191">
        <v>0.17699999999999999</v>
      </c>
      <c r="BR805" s="191" t="s">
        <v>121</v>
      </c>
      <c r="BS805" s="191">
        <v>2E-3</v>
      </c>
      <c r="BT805" s="191">
        <v>11.233000000000001</v>
      </c>
      <c r="BU805" s="191">
        <v>0.124</v>
      </c>
      <c r="BV805" s="191">
        <v>0.68</v>
      </c>
      <c r="BW805" s="191">
        <v>1.7999999999999999E-2</v>
      </c>
      <c r="BX805" s="191" t="s">
        <v>121</v>
      </c>
      <c r="BY805" s="191">
        <v>0.01</v>
      </c>
      <c r="BZ805" s="191">
        <v>0.42199999999999999</v>
      </c>
      <c r="CA805" s="191">
        <v>2.5000000000000001E-2</v>
      </c>
      <c r="CB805" s="191" t="s">
        <v>121</v>
      </c>
      <c r="CC805" s="191">
        <v>7.3579999999999997</v>
      </c>
      <c r="CD805" s="191">
        <v>0.22700000000000001</v>
      </c>
      <c r="CE805" s="191">
        <v>8.9999999999999993E-3</v>
      </c>
      <c r="CF805" s="191" t="s">
        <v>121</v>
      </c>
      <c r="CG805" s="191">
        <v>2E-3</v>
      </c>
      <c r="CH805" s="191" t="s">
        <v>121</v>
      </c>
      <c r="CI805" s="191">
        <v>2E-3</v>
      </c>
      <c r="CJ805" s="191">
        <v>0.72</v>
      </c>
      <c r="CK805" s="191">
        <v>7.1999999999999995E-2</v>
      </c>
      <c r="CL805" s="191" t="s">
        <v>121</v>
      </c>
      <c r="CM805" s="191">
        <v>2E-3</v>
      </c>
      <c r="CN805" s="191">
        <v>2E-3</v>
      </c>
      <c r="CO805" s="191">
        <v>1E-3</v>
      </c>
      <c r="CP805" s="191">
        <v>2.2850000000000001</v>
      </c>
      <c r="CQ805" s="191">
        <v>4.2000000000000003E-2</v>
      </c>
      <c r="CR805" s="191" t="s">
        <v>121</v>
      </c>
      <c r="CS805" s="191">
        <v>2E-3</v>
      </c>
      <c r="CT805" s="191">
        <v>6.3639999999999999</v>
      </c>
      <c r="CU805" s="191">
        <v>0.26400000000000001</v>
      </c>
      <c r="CV805" s="191">
        <v>4.1000000000000002E-2</v>
      </c>
      <c r="CW805" s="191">
        <v>1E-3</v>
      </c>
      <c r="CX805" s="191">
        <v>1.196</v>
      </c>
      <c r="CY805" s="191">
        <v>2.4E-2</v>
      </c>
      <c r="CZ805" s="191" t="s">
        <v>121</v>
      </c>
      <c r="DA805" s="191">
        <v>2E-3</v>
      </c>
      <c r="DB805" s="191">
        <v>2.3E-2</v>
      </c>
      <c r="DC805" s="191">
        <v>8.0000000000000002E-3</v>
      </c>
      <c r="DD805" s="191" t="s">
        <v>121</v>
      </c>
      <c r="DE805" s="191">
        <v>1.0999999999999999E-2</v>
      </c>
      <c r="DF805" s="191">
        <v>0.86499999999999999</v>
      </c>
      <c r="DG805" s="191">
        <v>8.9999999999999993E-3</v>
      </c>
      <c r="DH805" s="191">
        <v>2.3E-2</v>
      </c>
      <c r="DI805" s="191">
        <v>1E-3</v>
      </c>
      <c r="DJ805" s="191">
        <v>3.0000000000000001E-3</v>
      </c>
      <c r="DK805" s="191">
        <v>1E-3</v>
      </c>
      <c r="DL805" s="61" t="str">
        <f t="shared" si="15"/>
        <v>DK II ENE 2624 08.03.2022</v>
      </c>
      <c r="DM805" s="199">
        <v>7.7301540680271303E-3</v>
      </c>
      <c r="DN805" s="199">
        <v>5.1061138726525004E-3</v>
      </c>
      <c r="DO805" s="199">
        <v>4.7077641703059904E-3</v>
      </c>
      <c r="DP805" s="199">
        <v>0.25004926768976599</v>
      </c>
      <c r="DQ805" s="199">
        <v>3.6004466158166E-2</v>
      </c>
      <c r="DR805" s="199">
        <v>-4.5368442785629504E-3</v>
      </c>
      <c r="DS805" s="199">
        <v>7.0309321841321003E-3</v>
      </c>
      <c r="DT805" s="199">
        <v>-3.4142749899083199E-4</v>
      </c>
      <c r="DU805" s="199">
        <v>-6.6068411088624705E-4</v>
      </c>
      <c r="DV805" s="199">
        <v>6.0544251729186503E-3</v>
      </c>
      <c r="DW805" s="199">
        <v>0.11354456952910399</v>
      </c>
      <c r="DX805" s="199">
        <v>2.2806678556332002E-2</v>
      </c>
      <c r="DY805" s="199">
        <v>592.54326461943197</v>
      </c>
      <c r="DZ805" s="199">
        <v>0.169780920377162</v>
      </c>
      <c r="EA805" s="199">
        <v>0.21349786931586501</v>
      </c>
      <c r="EB805" s="199">
        <v>97.532097132691305</v>
      </c>
    </row>
    <row r="806" spans="1:132">
      <c r="A806" s="11">
        <v>44627</v>
      </c>
      <c r="B806" s="64"/>
      <c r="C806" s="25" t="s">
        <v>117</v>
      </c>
      <c r="H806" s="3" t="e">
        <f>((F806)/(E806/100))</f>
        <v>#DIV/0!</v>
      </c>
      <c r="I806" s="4" t="e">
        <f>E806/F806</f>
        <v>#DIV/0!</v>
      </c>
      <c r="J806" s="4" t="e">
        <f>100/G806</f>
        <v>#DIV/0!</v>
      </c>
      <c r="N806" s="37" t="e">
        <f>M806/(K806/100)</f>
        <v>#DIV/0!</v>
      </c>
      <c r="O806" s="37" t="e">
        <f>N806/J806</f>
        <v>#DIV/0!</v>
      </c>
      <c r="P806" s="5" t="e">
        <f>M806/(L806/100)</f>
        <v>#DIV/0!</v>
      </c>
      <c r="Q806" s="5" t="e">
        <f>P806*I806</f>
        <v>#DIV/0!</v>
      </c>
      <c r="U806" s="15" t="e">
        <f>100-(T806-R806)/S806*100</f>
        <v>#DIV/0!</v>
      </c>
      <c r="X806" s="2">
        <v>11.62</v>
      </c>
      <c r="AB806" s="14" t="e">
        <f>((AE806-AC806)*(1000/AD806))*1000</f>
        <v>#DIV/0!</v>
      </c>
      <c r="AF806" s="7" t="e">
        <f>#REF!*0.8</f>
        <v>#REF!</v>
      </c>
      <c r="AH806" s="8" t="e">
        <f>((AG806)*(H806/100))</f>
        <v>#DIV/0!</v>
      </c>
      <c r="AI806" s="7" t="e">
        <f>AG806/AH806</f>
        <v>#DIV/0!</v>
      </c>
      <c r="AO806" s="20" t="s">
        <v>1502</v>
      </c>
      <c r="AP806" s="199">
        <v>8.8999999999999996E-2</v>
      </c>
      <c r="AQ806" s="199">
        <v>2E-3</v>
      </c>
      <c r="AR806" s="199" t="s">
        <v>121</v>
      </c>
      <c r="AS806" s="199">
        <v>4.0000000000000001E-3</v>
      </c>
      <c r="AT806" s="199">
        <v>0.04</v>
      </c>
      <c r="AU806" s="199">
        <v>2E-3</v>
      </c>
      <c r="AV806" s="199">
        <v>3.5000000000000003E-2</v>
      </c>
      <c r="AW806" s="199">
        <v>2E-3</v>
      </c>
      <c r="AX806" s="199">
        <v>7.0000000000000001E-3</v>
      </c>
      <c r="AY806" s="199">
        <v>1E-3</v>
      </c>
      <c r="AZ806" s="199">
        <v>1.2999999999999999E-2</v>
      </c>
      <c r="BA806" s="199">
        <v>1E-3</v>
      </c>
      <c r="BB806" s="199">
        <v>3.3000000000000002E-2</v>
      </c>
      <c r="BC806" s="199">
        <v>2E-3</v>
      </c>
      <c r="BD806" s="199">
        <v>0.33900000000000002</v>
      </c>
      <c r="BE806" s="199">
        <v>8.0000000000000002E-3</v>
      </c>
      <c r="BF806" s="199" t="s">
        <v>121</v>
      </c>
      <c r="BG806" s="199">
        <v>5.0000000000000001E-3</v>
      </c>
      <c r="BH806" s="199" t="s">
        <v>121</v>
      </c>
      <c r="BI806" s="199">
        <v>2.206</v>
      </c>
      <c r="BJ806" s="199" t="s">
        <v>121</v>
      </c>
      <c r="BK806" s="199">
        <v>2E-3</v>
      </c>
      <c r="BL806" s="199" t="s">
        <v>121</v>
      </c>
      <c r="BM806" s="199">
        <v>2E-3</v>
      </c>
      <c r="BN806" s="199">
        <v>6.4000000000000001E-2</v>
      </c>
      <c r="BO806" s="199">
        <v>6.0000000000000001E-3</v>
      </c>
      <c r="BP806" s="199">
        <v>71.096999999999994</v>
      </c>
      <c r="BQ806" s="199">
        <v>0.114</v>
      </c>
      <c r="BR806" s="199" t="s">
        <v>121</v>
      </c>
      <c r="BS806" s="199">
        <v>2E-3</v>
      </c>
      <c r="BT806" s="199">
        <v>8.24</v>
      </c>
      <c r="BU806" s="199">
        <v>9.0999999999999998E-2</v>
      </c>
      <c r="BV806" s="199">
        <v>10.013</v>
      </c>
      <c r="BW806" s="199">
        <v>8.7999999999999995E-2</v>
      </c>
      <c r="BX806" s="199" t="s">
        <v>121</v>
      </c>
      <c r="BY806" s="199">
        <v>3.0000000000000001E-3</v>
      </c>
      <c r="BZ806" s="199">
        <v>1.5229999999999999</v>
      </c>
      <c r="CA806" s="199">
        <v>3.1E-2</v>
      </c>
      <c r="CB806" s="199" t="s">
        <v>121</v>
      </c>
      <c r="CC806" s="199">
        <v>12.474</v>
      </c>
      <c r="CD806" s="199">
        <v>0.02</v>
      </c>
      <c r="CE806" s="199">
        <v>4.0000000000000001E-3</v>
      </c>
      <c r="CF806" s="199" t="s">
        <v>121</v>
      </c>
      <c r="CG806" s="199">
        <v>2E-3</v>
      </c>
      <c r="CH806" s="199" t="s">
        <v>121</v>
      </c>
      <c r="CI806" s="199">
        <v>2E-3</v>
      </c>
      <c r="CJ806" s="199" t="s">
        <v>121</v>
      </c>
      <c r="CK806" s="199">
        <v>0.17399999999999999</v>
      </c>
      <c r="CL806" s="199" t="s">
        <v>121</v>
      </c>
      <c r="CM806" s="199">
        <v>2E-3</v>
      </c>
      <c r="CN806" s="199">
        <v>5.0000000000000001E-3</v>
      </c>
      <c r="CO806" s="199">
        <v>1E-3</v>
      </c>
      <c r="CP806" s="199">
        <v>6.6230000000000002</v>
      </c>
      <c r="CQ806" s="199">
        <v>9.0999999999999998E-2</v>
      </c>
      <c r="CR806" s="199" t="s">
        <v>121</v>
      </c>
      <c r="CS806" s="199">
        <v>2E-3</v>
      </c>
      <c r="CT806" s="199">
        <v>1.0249999999999999</v>
      </c>
      <c r="CU806" s="199">
        <v>0.27400000000000002</v>
      </c>
      <c r="CV806" s="199">
        <v>1.0999999999999999E-2</v>
      </c>
      <c r="CW806" s="199">
        <v>1E-3</v>
      </c>
      <c r="CX806" s="199">
        <v>9.6000000000000002E-2</v>
      </c>
      <c r="CY806" s="199">
        <v>6.0000000000000001E-3</v>
      </c>
      <c r="CZ806" s="199" t="s">
        <v>121</v>
      </c>
      <c r="DA806" s="199">
        <v>2E-3</v>
      </c>
      <c r="DB806" s="199" t="s">
        <v>121</v>
      </c>
      <c r="DC806" s="199">
        <v>3.0000000000000001E-3</v>
      </c>
      <c r="DD806" s="199">
        <v>5.3999999999999999E-2</v>
      </c>
      <c r="DE806" s="199">
        <v>5.0000000000000001E-3</v>
      </c>
      <c r="DF806" s="199">
        <v>0.47699999999999998</v>
      </c>
      <c r="DG806" s="199">
        <v>5.0000000000000001E-3</v>
      </c>
      <c r="DH806" s="199">
        <v>3.0000000000000001E-3</v>
      </c>
      <c r="DI806" s="199">
        <v>1E-3</v>
      </c>
      <c r="DJ806" s="199">
        <v>0.184</v>
      </c>
      <c r="DK806" s="199">
        <v>2E-3</v>
      </c>
      <c r="DL806" s="61" t="str">
        <f t="shared" si="15"/>
        <v>UTV 08.03.2022</v>
      </c>
    </row>
    <row r="807" spans="1:132">
      <c r="A807" s="11">
        <v>44628</v>
      </c>
      <c r="B807" s="64"/>
      <c r="C807" s="25" t="s">
        <v>830</v>
      </c>
      <c r="H807" s="3" t="e">
        <f>((F807)/(E807/100))</f>
        <v>#DIV/0!</v>
      </c>
      <c r="I807" s="4" t="e">
        <f>E807/F807</f>
        <v>#DIV/0!</v>
      </c>
      <c r="J807" s="4" t="e">
        <f>100/G807</f>
        <v>#DIV/0!</v>
      </c>
      <c r="N807" s="37" t="e">
        <f>M807/(K807/100)</f>
        <v>#DIV/0!</v>
      </c>
      <c r="O807" s="37" t="e">
        <f>N807/J807</f>
        <v>#DIV/0!</v>
      </c>
      <c r="P807" s="5" t="e">
        <f>M807/(L807/100)</f>
        <v>#DIV/0!</v>
      </c>
      <c r="Q807" s="5" t="e">
        <f>P807*I807</f>
        <v>#DIV/0!</v>
      </c>
      <c r="U807" s="15" t="e">
        <f>100-(T807-R807)/S807*100</f>
        <v>#DIV/0!</v>
      </c>
      <c r="X807" s="2">
        <v>12.05</v>
      </c>
      <c r="Y807" s="2">
        <v>4.63</v>
      </c>
      <c r="AB807" s="14" t="e">
        <f>((AE807-AC807)*(1000/AD807))*1000</f>
        <v>#DIV/0!</v>
      </c>
      <c r="AF807" s="7" t="e">
        <f>#REF!*0.8</f>
        <v>#REF!</v>
      </c>
      <c r="AH807" s="8" t="e">
        <f>((AG807)*(H807/100))</f>
        <v>#DIV/0!</v>
      </c>
      <c r="AI807" s="7" t="e">
        <f>AG807/AH807</f>
        <v>#DIV/0!</v>
      </c>
      <c r="AO807" s="20" t="s">
        <v>1503</v>
      </c>
      <c r="AP807" s="198">
        <v>0.113</v>
      </c>
      <c r="AQ807" s="198">
        <v>2E-3</v>
      </c>
      <c r="AR807" s="198">
        <v>2.5000000000000001E-2</v>
      </c>
      <c r="AS807" s="198">
        <v>3.0000000000000001E-3</v>
      </c>
      <c r="AT807" s="198">
        <v>1.9E-2</v>
      </c>
      <c r="AU807" s="198">
        <v>2E-3</v>
      </c>
      <c r="AV807" s="198">
        <v>3.3000000000000002E-2</v>
      </c>
      <c r="AW807" s="198">
        <v>2E-3</v>
      </c>
      <c r="AX807" s="198" t="s">
        <v>121</v>
      </c>
      <c r="AY807" s="198">
        <v>2E-3</v>
      </c>
      <c r="AZ807" s="198">
        <v>6.3E-2</v>
      </c>
      <c r="BA807" s="198">
        <v>3.0000000000000001E-3</v>
      </c>
      <c r="BB807" s="198">
        <v>0.23699999999999999</v>
      </c>
      <c r="BC807" s="198">
        <v>4.0000000000000001E-3</v>
      </c>
      <c r="BD807" s="198">
        <v>2.7440000000000002</v>
      </c>
      <c r="BE807" s="198">
        <v>2.4E-2</v>
      </c>
      <c r="BF807" s="198" t="s">
        <v>121</v>
      </c>
      <c r="BG807" s="198">
        <v>7.0000000000000001E-3</v>
      </c>
      <c r="BH807" s="198">
        <v>5.0890000000000004</v>
      </c>
      <c r="BI807" s="198">
        <v>1.0980000000000001</v>
      </c>
      <c r="BJ807" s="198" t="s">
        <v>121</v>
      </c>
      <c r="BK807" s="198">
        <v>2E-3</v>
      </c>
      <c r="BL807" s="198" t="s">
        <v>121</v>
      </c>
      <c r="BM807" s="198">
        <v>2E-3</v>
      </c>
      <c r="BN807" s="198">
        <v>0.17799999999999999</v>
      </c>
      <c r="BO807" s="198">
        <v>8.0000000000000002E-3</v>
      </c>
      <c r="BP807" s="198">
        <v>61.243000000000002</v>
      </c>
      <c r="BQ807" s="198">
        <v>0.15</v>
      </c>
      <c r="BR807" s="198" t="s">
        <v>121</v>
      </c>
      <c r="BS807" s="198">
        <v>2E-3</v>
      </c>
      <c r="BT807" s="198">
        <v>15.898</v>
      </c>
      <c r="BU807" s="198">
        <v>0.13600000000000001</v>
      </c>
      <c r="BV807" s="198">
        <v>1.8959999999999999</v>
      </c>
      <c r="BW807" s="198">
        <v>3.1E-2</v>
      </c>
      <c r="BX807" s="198" t="s">
        <v>121</v>
      </c>
      <c r="BY807" s="198">
        <v>0.01</v>
      </c>
      <c r="BZ807" s="198">
        <v>0.67900000000000005</v>
      </c>
      <c r="CA807" s="198">
        <v>2.7E-2</v>
      </c>
      <c r="CB807" s="198" t="s">
        <v>121</v>
      </c>
      <c r="CC807" s="198">
        <v>7.7670000000000003</v>
      </c>
      <c r="CD807" s="198">
        <v>0.16600000000000001</v>
      </c>
      <c r="CE807" s="198">
        <v>7.0000000000000001E-3</v>
      </c>
      <c r="CF807" s="198">
        <v>3.0000000000000001E-3</v>
      </c>
      <c r="CG807" s="198">
        <v>1E-3</v>
      </c>
      <c r="CH807" s="198" t="s">
        <v>121</v>
      </c>
      <c r="CI807" s="198">
        <v>2E-3</v>
      </c>
      <c r="CJ807" s="198">
        <v>0.38500000000000001</v>
      </c>
      <c r="CK807" s="198">
        <v>7.1999999999999995E-2</v>
      </c>
      <c r="CL807" s="198" t="s">
        <v>121</v>
      </c>
      <c r="CM807" s="198">
        <v>2E-3</v>
      </c>
      <c r="CN807" s="198">
        <v>2E-3</v>
      </c>
      <c r="CO807" s="198">
        <v>1E-3</v>
      </c>
      <c r="CP807" s="198">
        <v>1.542</v>
      </c>
      <c r="CQ807" s="198">
        <v>3.7999999999999999E-2</v>
      </c>
      <c r="CR807" s="198" t="s">
        <v>121</v>
      </c>
      <c r="CS807" s="198">
        <v>2E-3</v>
      </c>
      <c r="CT807" s="198">
        <v>8.1509999999999998</v>
      </c>
      <c r="CU807" s="198">
        <v>0.31</v>
      </c>
      <c r="CV807" s="198">
        <v>3.2000000000000001E-2</v>
      </c>
      <c r="CW807" s="198">
        <v>1E-3</v>
      </c>
      <c r="CX807" s="198">
        <v>0.80300000000000005</v>
      </c>
      <c r="CY807" s="198">
        <v>1.7999999999999999E-2</v>
      </c>
      <c r="CZ807" s="198" t="s">
        <v>121</v>
      </c>
      <c r="DA807" s="198">
        <v>2E-3</v>
      </c>
      <c r="DB807" s="198">
        <v>1.0999999999999999E-2</v>
      </c>
      <c r="DC807" s="198">
        <v>5.0000000000000001E-3</v>
      </c>
      <c r="DD807" s="198" t="s">
        <v>121</v>
      </c>
      <c r="DE807" s="198">
        <v>8.9999999999999993E-3</v>
      </c>
      <c r="DF807" s="198">
        <v>0.64300000000000002</v>
      </c>
      <c r="DG807" s="198">
        <v>7.0000000000000001E-3</v>
      </c>
      <c r="DH807" s="198">
        <v>2.7E-2</v>
      </c>
      <c r="DI807" s="198">
        <v>1E-3</v>
      </c>
      <c r="DJ807" s="198">
        <v>8.0000000000000002E-3</v>
      </c>
      <c r="DK807" s="198">
        <v>1E-3</v>
      </c>
      <c r="DL807" s="61" t="str">
        <f t="shared" si="15"/>
        <v>DK III W1 08.03.2022</v>
      </c>
      <c r="DM807" s="199">
        <v>3.3685553441412802E-2</v>
      </c>
      <c r="DN807" s="199">
        <v>5.0108979234456903E-2</v>
      </c>
      <c r="DO807" s="199">
        <v>1.8687529580679599E-2</v>
      </c>
      <c r="DP807" s="199">
        <v>0.57862426841577097</v>
      </c>
      <c r="DQ807" s="199">
        <v>3.0452969031524099E-2</v>
      </c>
      <c r="DR807" s="199">
        <v>-1.1156308740177199E-2</v>
      </c>
      <c r="DS807" s="199">
        <v>0.134350061133507</v>
      </c>
      <c r="DT807" s="199">
        <v>3.84037182458572E-3</v>
      </c>
      <c r="DU807" s="199">
        <v>-3.3812835986595901E-4</v>
      </c>
      <c r="DV807" s="199">
        <v>3.8394750626626402E-2</v>
      </c>
      <c r="DW807" s="199">
        <v>0.58117160136596302</v>
      </c>
      <c r="DX807" s="199">
        <v>4.1885259620521198E-2</v>
      </c>
      <c r="DY807" s="199">
        <v>982.36245932637098</v>
      </c>
      <c r="DZ807" s="199">
        <v>0.30344461813955398</v>
      </c>
      <c r="EA807" s="199">
        <v>10.0260986573336</v>
      </c>
      <c r="EB807" s="199">
        <v>98.367712831850696</v>
      </c>
    </row>
    <row r="808" spans="1:132">
      <c r="A808" s="11">
        <v>44628</v>
      </c>
      <c r="B808" s="64"/>
      <c r="C808" s="25" t="s">
        <v>727</v>
      </c>
      <c r="H808" s="3" t="e">
        <f>((F808)/(E808/100))</f>
        <v>#DIV/0!</v>
      </c>
      <c r="I808" s="4" t="e">
        <f>E808/F808</f>
        <v>#DIV/0!</v>
      </c>
      <c r="J808" s="4" t="e">
        <f>100/G808</f>
        <v>#DIV/0!</v>
      </c>
      <c r="N808" s="37" t="e">
        <f>M808/(K808/100)</f>
        <v>#DIV/0!</v>
      </c>
      <c r="O808" s="37" t="e">
        <f>N808/J808</f>
        <v>#DIV/0!</v>
      </c>
      <c r="P808" s="5" t="e">
        <f>M808/(L808/100)</f>
        <v>#DIV/0!</v>
      </c>
      <c r="Q808" s="5" t="e">
        <f>P808*I808</f>
        <v>#DIV/0!</v>
      </c>
      <c r="U808" s="15" t="e">
        <f>100-(T808-R808)/S808*100</f>
        <v>#DIV/0!</v>
      </c>
      <c r="AB808" s="14" t="e">
        <f>((AE808-AC808)*(1000/AD808))*1000</f>
        <v>#DIV/0!</v>
      </c>
      <c r="AF808" s="7" t="e">
        <f>#REF!*0.8</f>
        <v>#REF!</v>
      </c>
      <c r="AH808" s="8" t="e">
        <f>((AG808)*(H808/100))</f>
        <v>#DIV/0!</v>
      </c>
      <c r="AI808" s="7" t="e">
        <f>AG808/AH808</f>
        <v>#DIV/0!</v>
      </c>
      <c r="AO808" s="20" t="s">
        <v>1504</v>
      </c>
      <c r="AP808" s="195">
        <v>6.3E-2</v>
      </c>
      <c r="AQ808" s="195">
        <v>1E-3</v>
      </c>
      <c r="AR808" s="195">
        <v>2.7E-2</v>
      </c>
      <c r="AS808" s="195">
        <v>3.0000000000000001E-3</v>
      </c>
      <c r="AT808" s="195">
        <v>1.0999999999999999E-2</v>
      </c>
      <c r="AU808" s="195">
        <v>2E-3</v>
      </c>
      <c r="AV808" s="195">
        <v>4.1000000000000002E-2</v>
      </c>
      <c r="AW808" s="195">
        <v>2E-3</v>
      </c>
      <c r="AX808" s="195">
        <v>5.0000000000000001E-3</v>
      </c>
      <c r="AY808" s="195">
        <v>1E-3</v>
      </c>
      <c r="AZ808" s="195">
        <v>5.1999999999999998E-2</v>
      </c>
      <c r="BA808" s="195">
        <v>3.0000000000000001E-3</v>
      </c>
      <c r="BB808" s="195">
        <v>0.16800000000000001</v>
      </c>
      <c r="BC808" s="195">
        <v>3.0000000000000001E-3</v>
      </c>
      <c r="BD808" s="195">
        <v>3.7970000000000002</v>
      </c>
      <c r="BE808" s="195">
        <v>2.8000000000000001E-2</v>
      </c>
      <c r="BF808" s="195" t="s">
        <v>121</v>
      </c>
      <c r="BG808" s="195">
        <v>6.0000000000000001E-3</v>
      </c>
      <c r="BH808" s="195">
        <v>2.1579999999999999</v>
      </c>
      <c r="BI808" s="195">
        <v>0.69799999999999995</v>
      </c>
      <c r="BJ808" s="195" t="s">
        <v>121</v>
      </c>
      <c r="BK808" s="195">
        <v>2E-3</v>
      </c>
      <c r="BL808" s="195" t="s">
        <v>121</v>
      </c>
      <c r="BM808" s="195">
        <v>2E-3</v>
      </c>
      <c r="BN808" s="195">
        <v>0.13600000000000001</v>
      </c>
      <c r="BO808" s="195">
        <v>7.0000000000000001E-3</v>
      </c>
      <c r="BP808" s="195">
        <v>68.022999999999996</v>
      </c>
      <c r="BQ808" s="195">
        <v>0.123</v>
      </c>
      <c r="BR808" s="195">
        <v>2E-3</v>
      </c>
      <c r="BS808" s="195">
        <v>1E-3</v>
      </c>
      <c r="BT808" s="195">
        <v>14.351000000000001</v>
      </c>
      <c r="BU808" s="195">
        <v>0.13300000000000001</v>
      </c>
      <c r="BV808" s="195">
        <v>0.91400000000000003</v>
      </c>
      <c r="BW808" s="195">
        <v>2.1000000000000001E-2</v>
      </c>
      <c r="BX808" s="195" t="s">
        <v>121</v>
      </c>
      <c r="BY808" s="195">
        <v>8.9999999999999993E-3</v>
      </c>
      <c r="BZ808" s="195">
        <v>0.54</v>
      </c>
      <c r="CA808" s="195">
        <v>2.5999999999999999E-2</v>
      </c>
      <c r="CB808" s="195" t="s">
        <v>121</v>
      </c>
      <c r="CC808" s="195">
        <v>7.22</v>
      </c>
      <c r="CD808" s="195">
        <v>9.9000000000000005E-2</v>
      </c>
      <c r="CE808" s="195">
        <v>6.0000000000000001E-3</v>
      </c>
      <c r="CF808" s="195">
        <v>2E-3</v>
      </c>
      <c r="CG808" s="195">
        <v>1E-3</v>
      </c>
      <c r="CH808" s="195" t="s">
        <v>121</v>
      </c>
      <c r="CI808" s="195">
        <v>2E-3</v>
      </c>
      <c r="CJ808" s="195">
        <v>0.81299999999999994</v>
      </c>
      <c r="CK808" s="195">
        <v>7.4999999999999997E-2</v>
      </c>
      <c r="CL808" s="195" t="s">
        <v>121</v>
      </c>
      <c r="CM808" s="195">
        <v>2E-3</v>
      </c>
      <c r="CN808" s="195">
        <v>2E-3</v>
      </c>
      <c r="CO808" s="195">
        <v>1E-3</v>
      </c>
      <c r="CP808" s="195">
        <v>1.8069999999999999</v>
      </c>
      <c r="CQ808" s="195">
        <v>3.7999999999999999E-2</v>
      </c>
      <c r="CR808" s="195" t="s">
        <v>121</v>
      </c>
      <c r="CS808" s="195">
        <v>5.0000000000000001E-3</v>
      </c>
      <c r="CT808" s="195">
        <v>5.7729999999999997</v>
      </c>
      <c r="CU808" s="195">
        <v>0.26</v>
      </c>
      <c r="CV808" s="195">
        <v>3.5999999999999997E-2</v>
      </c>
      <c r="CW808" s="195">
        <v>1E-3</v>
      </c>
      <c r="CX808" s="195">
        <v>0.47599999999999998</v>
      </c>
      <c r="CY808" s="195">
        <v>1.4999999999999999E-2</v>
      </c>
      <c r="CZ808" s="195" t="s">
        <v>121</v>
      </c>
      <c r="DA808" s="195">
        <v>2E-3</v>
      </c>
      <c r="DB808" s="195">
        <v>3.6999999999999998E-2</v>
      </c>
      <c r="DC808" s="195">
        <v>5.0000000000000001E-3</v>
      </c>
      <c r="DD808" s="195" t="s">
        <v>121</v>
      </c>
      <c r="DE808" s="195">
        <v>1.2E-2</v>
      </c>
      <c r="DF808" s="195">
        <v>0.61299999999999999</v>
      </c>
      <c r="DG808" s="195">
        <v>6.0000000000000001E-3</v>
      </c>
      <c r="DH808" s="195">
        <v>3.2000000000000001E-2</v>
      </c>
      <c r="DI808" s="195">
        <v>1E-3</v>
      </c>
      <c r="DJ808" s="195">
        <v>7.0000000000000001E-3</v>
      </c>
      <c r="DK808" s="195">
        <v>1E-3</v>
      </c>
      <c r="DL808" s="61" t="str">
        <f t="shared" si="15"/>
        <v>DK III W2 08.03.2022</v>
      </c>
      <c r="DM808" s="199">
        <v>2.5976990290817299E-2</v>
      </c>
      <c r="DN808" s="199">
        <v>1.8218626185863299E-2</v>
      </c>
      <c r="DO808" s="199">
        <v>0.22705906246944699</v>
      </c>
      <c r="DP808" s="199">
        <v>0.61640866705747999</v>
      </c>
      <c r="DQ808" s="199">
        <v>5.2016359592311698E-2</v>
      </c>
      <c r="DR808" s="199">
        <v>-4.6961307695642203E-3</v>
      </c>
      <c r="DS808" s="199">
        <v>6.6055485051374305E-2</v>
      </c>
      <c r="DT808" s="199">
        <v>2.13519237243124E-2</v>
      </c>
      <c r="DU808" s="199">
        <v>-3.2955428589928198E-3</v>
      </c>
      <c r="DV808" s="199">
        <v>1.23511970671265E-2</v>
      </c>
      <c r="DW808" s="199">
        <v>0.80304865986686103</v>
      </c>
      <c r="DX808" s="199">
        <v>0.36479274785316401</v>
      </c>
      <c r="DY808" s="199">
        <v>399.19616155797598</v>
      </c>
      <c r="DZ808" s="199">
        <v>0.18236847932449399</v>
      </c>
      <c r="EA808" s="199">
        <v>0.92472699777574596</v>
      </c>
      <c r="EB808" s="199">
        <v>99.2702693245419</v>
      </c>
    </row>
    <row r="809" spans="1:132">
      <c r="A809" s="11">
        <v>44628</v>
      </c>
      <c r="B809" s="64" t="s">
        <v>791</v>
      </c>
      <c r="C809" s="25" t="s">
        <v>122</v>
      </c>
      <c r="D809" s="21">
        <v>30</v>
      </c>
      <c r="E809" s="2">
        <v>100</v>
      </c>
      <c r="F809" s="2">
        <v>70</v>
      </c>
      <c r="H809" s="3">
        <f>((F809)/(E809/100))</f>
        <v>70</v>
      </c>
      <c r="I809" s="4">
        <f>E809/F809</f>
        <v>1.4285714285714286</v>
      </c>
      <c r="J809" s="4" t="e">
        <f>100/G809</f>
        <v>#DIV/0!</v>
      </c>
      <c r="N809" s="37" t="e">
        <f>M809/(K809/100)</f>
        <v>#DIV/0!</v>
      </c>
      <c r="O809" s="37" t="e">
        <f>N809/J809</f>
        <v>#DIV/0!</v>
      </c>
      <c r="P809" s="5" t="e">
        <f>M809/(L809/100)</f>
        <v>#DIV/0!</v>
      </c>
      <c r="Q809" s="5" t="e">
        <f>P809*I809</f>
        <v>#DIV/0!</v>
      </c>
      <c r="U809" s="15" t="e">
        <f>100-(T809-R809)/S809*100</f>
        <v>#DIV/0!</v>
      </c>
      <c r="V809" s="21">
        <v>0.76</v>
      </c>
      <c r="X809" s="2">
        <v>10.74</v>
      </c>
      <c r="Y809" s="2">
        <v>5.13</v>
      </c>
      <c r="Z809" s="21">
        <v>1033</v>
      </c>
      <c r="AB809" s="14" t="e">
        <f>((AE809-AC809)*(1000/AD809))*1000</f>
        <v>#DIV/0!</v>
      </c>
      <c r="AF809" s="7" t="e">
        <f>#REF!*0.8</f>
        <v>#REF!</v>
      </c>
      <c r="AG809" s="2">
        <v>143</v>
      </c>
      <c r="AH809" s="8">
        <f>((AG809)*(H809/100))</f>
        <v>100.1</v>
      </c>
      <c r="AI809" s="7">
        <f>AG809/AH809</f>
        <v>1.4285714285714286</v>
      </c>
      <c r="AJ809" s="6">
        <v>13.47</v>
      </c>
      <c r="AK809" s="2">
        <v>0.25</v>
      </c>
      <c r="AO809" s="20" t="s">
        <v>1505</v>
      </c>
      <c r="DL809" s="61" t="str">
        <f t="shared" si="15"/>
        <v>VNE 1921</v>
      </c>
    </row>
    <row r="810" spans="1:132">
      <c r="A810" s="11">
        <v>44628</v>
      </c>
      <c r="B810" s="64"/>
      <c r="C810" s="25" t="s">
        <v>117</v>
      </c>
      <c r="H810" s="3" t="e">
        <f>((F810)/(E810/100))</f>
        <v>#DIV/0!</v>
      </c>
      <c r="I810" s="4" t="e">
        <f>E810/F810</f>
        <v>#DIV/0!</v>
      </c>
      <c r="J810" s="4" t="e">
        <f>100/G810</f>
        <v>#DIV/0!</v>
      </c>
      <c r="N810" s="37" t="e">
        <f>M810/(K810/100)</f>
        <v>#DIV/0!</v>
      </c>
      <c r="O810" s="37" t="e">
        <f>N810/J810</f>
        <v>#DIV/0!</v>
      </c>
      <c r="P810" s="5" t="e">
        <f>M810/(L810/100)</f>
        <v>#DIV/0!</v>
      </c>
      <c r="Q810" s="5" t="e">
        <f>P810*I810</f>
        <v>#DIV/0!</v>
      </c>
      <c r="U810" s="15" t="e">
        <f>100-(T810-R810)/S810*100</f>
        <v>#DIV/0!</v>
      </c>
      <c r="AB810" s="14" t="e">
        <f>((AE810-AC810)*(1000/AD810))*1000</f>
        <v>#DIV/0!</v>
      </c>
      <c r="AF810" s="7" t="e">
        <f>#REF!*0.8</f>
        <v>#REF!</v>
      </c>
      <c r="AH810" s="8" t="e">
        <f>((AG810)*(H810/100))</f>
        <v>#DIV/0!</v>
      </c>
      <c r="AI810" s="7" t="e">
        <f>AG810/AH810</f>
        <v>#DIV/0!</v>
      </c>
      <c r="AO810" s="20" t="s">
        <v>1506</v>
      </c>
      <c r="AP810" s="196" t="s">
        <v>121</v>
      </c>
      <c r="AQ810" s="196">
        <v>3.0000000000000001E-3</v>
      </c>
      <c r="AR810" s="196">
        <v>3.6999999999999998E-2</v>
      </c>
      <c r="AS810" s="196">
        <v>8.0000000000000002E-3</v>
      </c>
      <c r="AT810" s="196" t="s">
        <v>121</v>
      </c>
      <c r="AU810" s="196">
        <v>5.0000000000000001E-3</v>
      </c>
      <c r="AV810" s="196">
        <v>8.0000000000000002E-3</v>
      </c>
      <c r="AW810" s="196">
        <v>3.0000000000000001E-3</v>
      </c>
      <c r="AX810" s="196" t="s">
        <v>121</v>
      </c>
      <c r="AY810" s="196">
        <v>2E-3</v>
      </c>
      <c r="AZ810" s="196">
        <v>3.5999999999999997E-2</v>
      </c>
      <c r="BA810" s="196">
        <v>7.0000000000000001E-3</v>
      </c>
      <c r="BB810" s="196">
        <v>0.21</v>
      </c>
      <c r="BC810" s="196">
        <v>8.9999999999999993E-3</v>
      </c>
      <c r="BD810" s="196">
        <v>59.183999999999997</v>
      </c>
      <c r="BE810" s="196">
        <v>0.52</v>
      </c>
      <c r="BF810" s="196" t="s">
        <v>121</v>
      </c>
      <c r="BG810" s="196">
        <v>2.1000000000000001E-2</v>
      </c>
      <c r="BH810" s="196">
        <v>0.42799999999999999</v>
      </c>
      <c r="BI810" s="196">
        <v>0.20499999999999999</v>
      </c>
      <c r="BJ810" s="196">
        <v>8.0000000000000002E-3</v>
      </c>
      <c r="BK810" s="196">
        <v>2E-3</v>
      </c>
      <c r="BL810" s="196" t="s">
        <v>121</v>
      </c>
      <c r="BM810" s="196">
        <v>5.0000000000000001E-3</v>
      </c>
      <c r="BN810" s="196">
        <v>3.9E-2</v>
      </c>
      <c r="BO810" s="196">
        <v>1.2999999999999999E-2</v>
      </c>
      <c r="BP810" s="196">
        <v>37.82</v>
      </c>
      <c r="BQ810" s="196">
        <v>0.51200000000000001</v>
      </c>
      <c r="BR810" s="196" t="s">
        <v>121</v>
      </c>
      <c r="BS810" s="196">
        <v>2E-3</v>
      </c>
      <c r="BT810" s="196">
        <v>6.9000000000000006E-2</v>
      </c>
      <c r="BU810" s="196">
        <v>0.03</v>
      </c>
      <c r="BV810" s="196">
        <v>3.4000000000000002E-2</v>
      </c>
      <c r="BW810" s="196">
        <v>2E-3</v>
      </c>
      <c r="BX810" s="196" t="s">
        <v>121</v>
      </c>
      <c r="BY810" s="196">
        <v>4.4999999999999998E-2</v>
      </c>
      <c r="BZ810" s="196" t="s">
        <v>121</v>
      </c>
      <c r="CA810" s="196">
        <v>4.9000000000000002E-2</v>
      </c>
      <c r="CB810" s="196" t="s">
        <v>121</v>
      </c>
      <c r="CC810" s="196">
        <v>4.0090000000000003</v>
      </c>
      <c r="CD810" s="196">
        <v>0.105</v>
      </c>
      <c r="CE810" s="196">
        <v>1.0999999999999999E-2</v>
      </c>
      <c r="CF810" s="196">
        <v>3.5000000000000003E-2</v>
      </c>
      <c r="CG810" s="196">
        <v>1E-3</v>
      </c>
      <c r="CH810" s="196">
        <v>0.01</v>
      </c>
      <c r="CI810" s="196">
        <v>1E-3</v>
      </c>
      <c r="CJ810" s="196">
        <v>5.7000000000000002E-2</v>
      </c>
      <c r="CK810" s="196">
        <v>0.01</v>
      </c>
      <c r="CL810" s="196" t="s">
        <v>121</v>
      </c>
      <c r="CM810" s="196">
        <v>2E-3</v>
      </c>
      <c r="CN810" s="196" t="s">
        <v>121</v>
      </c>
      <c r="CO810" s="196">
        <v>2E-3</v>
      </c>
      <c r="CP810" s="196">
        <v>5.1999999999999998E-2</v>
      </c>
      <c r="CQ810" s="196">
        <v>3.0000000000000001E-3</v>
      </c>
      <c r="CR810" s="196" t="s">
        <v>121</v>
      </c>
      <c r="CS810" s="196">
        <v>2E-3</v>
      </c>
      <c r="CT810" s="196">
        <v>1.7829999999999999</v>
      </c>
      <c r="CU810" s="196">
        <v>5.5E-2</v>
      </c>
      <c r="CV810" s="196" t="s">
        <v>121</v>
      </c>
      <c r="CW810" s="196">
        <v>2E-3</v>
      </c>
      <c r="CX810" s="196" t="s">
        <v>121</v>
      </c>
      <c r="CY810" s="196">
        <v>3.2000000000000001E-2</v>
      </c>
      <c r="CZ810" s="196">
        <v>2E-3</v>
      </c>
      <c r="DA810" s="196">
        <v>1E-3</v>
      </c>
      <c r="DB810" s="196">
        <v>1.6E-2</v>
      </c>
      <c r="DC810" s="196">
        <v>7.0000000000000001E-3</v>
      </c>
      <c r="DD810" s="196">
        <v>3.5000000000000003E-2</v>
      </c>
      <c r="DE810" s="196">
        <v>0.01</v>
      </c>
      <c r="DF810" s="196">
        <v>0.01</v>
      </c>
      <c r="DG810" s="196">
        <v>3.0000000000000001E-3</v>
      </c>
      <c r="DH810" s="196">
        <v>2E-3</v>
      </c>
      <c r="DI810" s="196">
        <v>1E-3</v>
      </c>
      <c r="DJ810" s="196" t="s">
        <v>121</v>
      </c>
      <c r="DK810" s="196">
        <v>2E-3</v>
      </c>
      <c r="DL810" s="61" t="str">
        <f t="shared" si="15"/>
        <v>ENE 1745</v>
      </c>
    </row>
    <row r="811" spans="1:132">
      <c r="A811" s="11">
        <v>44628</v>
      </c>
      <c r="B811" s="64" t="s">
        <v>208</v>
      </c>
      <c r="C811" s="25" t="s">
        <v>119</v>
      </c>
      <c r="D811" s="21">
        <v>33</v>
      </c>
      <c r="E811" s="2">
        <v>100</v>
      </c>
      <c r="F811" s="2">
        <v>67</v>
      </c>
      <c r="H811" s="3">
        <f>((F811)/(E811/100))</f>
        <v>67</v>
      </c>
      <c r="I811" s="4">
        <f>E811/F811</f>
        <v>1.4925373134328359</v>
      </c>
      <c r="J811" s="4" t="e">
        <f>100/G811</f>
        <v>#DIV/0!</v>
      </c>
      <c r="N811" s="37" t="e">
        <f>M811/(K811/100)</f>
        <v>#DIV/0!</v>
      </c>
      <c r="O811" s="37" t="e">
        <f>N811/J811</f>
        <v>#DIV/0!</v>
      </c>
      <c r="P811" s="5" t="e">
        <f>M811/(L811/100)</f>
        <v>#DIV/0!</v>
      </c>
      <c r="Q811" s="5" t="e">
        <f>P811*I811</f>
        <v>#DIV/0!</v>
      </c>
      <c r="U811" s="15" t="e">
        <f>100-(T811-R811)/S811*100</f>
        <v>#DIV/0!</v>
      </c>
      <c r="V811" s="21">
        <v>0.27</v>
      </c>
      <c r="X811" s="2">
        <v>9.52</v>
      </c>
      <c r="Y811" s="2">
        <v>8.98</v>
      </c>
      <c r="Z811" s="21">
        <v>2994</v>
      </c>
      <c r="AB811" s="14" t="e">
        <f>((AE811-AC811)*(1000/AD811))*1000</f>
        <v>#DIV/0!</v>
      </c>
      <c r="AF811" s="7" t="e">
        <f>#REF!*0.8</f>
        <v>#REF!</v>
      </c>
      <c r="AG811" s="2">
        <v>150</v>
      </c>
      <c r="AH811" s="8">
        <f>((AG811)*(H811/100))</f>
        <v>100.5</v>
      </c>
      <c r="AI811" s="7">
        <f>AG811/AH811</f>
        <v>1.4925373134328359</v>
      </c>
      <c r="AJ811" s="6">
        <v>32.04</v>
      </c>
      <c r="AK811" s="2">
        <v>0.56999999999999995</v>
      </c>
      <c r="AO811" s="20" t="s">
        <v>1507</v>
      </c>
      <c r="AP811" s="196" t="s">
        <v>121</v>
      </c>
      <c r="AQ811" s="196">
        <v>3.0000000000000001E-3</v>
      </c>
      <c r="AR811" s="196">
        <v>0.113</v>
      </c>
      <c r="AS811" s="196">
        <v>1.0999999999999999E-2</v>
      </c>
      <c r="AT811" s="196" t="s">
        <v>121</v>
      </c>
      <c r="AU811" s="196">
        <v>6.0000000000000001E-3</v>
      </c>
      <c r="AV811" s="196">
        <v>1.0999999999999999E-2</v>
      </c>
      <c r="AW811" s="196">
        <v>3.0000000000000001E-3</v>
      </c>
      <c r="AX811" s="196" t="s">
        <v>121</v>
      </c>
      <c r="AY811" s="196">
        <v>2E-3</v>
      </c>
      <c r="AZ811" s="196">
        <v>0.10199999999999999</v>
      </c>
      <c r="BA811" s="196">
        <v>8.0000000000000002E-3</v>
      </c>
      <c r="BB811" s="196">
        <v>0.26700000000000002</v>
      </c>
      <c r="BC811" s="196">
        <v>1.2E-2</v>
      </c>
      <c r="BD811" s="196">
        <v>63.512999999999998</v>
      </c>
      <c r="BE811" s="196">
        <v>0.61399999999999999</v>
      </c>
      <c r="BF811" s="196" t="s">
        <v>121</v>
      </c>
      <c r="BG811" s="196">
        <v>1.9E-2</v>
      </c>
      <c r="BH811" s="196">
        <v>1.48</v>
      </c>
      <c r="BI811" s="196">
        <v>0.26</v>
      </c>
      <c r="BJ811" s="196">
        <v>1.0999999999999999E-2</v>
      </c>
      <c r="BK811" s="196">
        <v>2E-3</v>
      </c>
      <c r="BL811" s="196">
        <v>8.0000000000000002E-3</v>
      </c>
      <c r="BM811" s="196">
        <v>3.0000000000000001E-3</v>
      </c>
      <c r="BN811" s="196">
        <v>3.6999999999999998E-2</v>
      </c>
      <c r="BO811" s="196">
        <v>1.4E-2</v>
      </c>
      <c r="BP811" s="196">
        <v>30.532</v>
      </c>
      <c r="BQ811" s="196">
        <v>0.626</v>
      </c>
      <c r="BR811" s="196">
        <v>3.0000000000000001E-3</v>
      </c>
      <c r="BS811" s="196">
        <v>1E-3</v>
      </c>
      <c r="BT811" s="196">
        <v>0.154</v>
      </c>
      <c r="BU811" s="196">
        <v>3.6999999999999998E-2</v>
      </c>
      <c r="BV811" s="196">
        <v>3.5000000000000003E-2</v>
      </c>
      <c r="BW811" s="196">
        <v>2E-3</v>
      </c>
      <c r="BX811" s="196" t="s">
        <v>121</v>
      </c>
      <c r="BY811" s="196">
        <v>4.9000000000000002E-2</v>
      </c>
      <c r="BZ811" s="196" t="s">
        <v>121</v>
      </c>
      <c r="CA811" s="196">
        <v>5.1999999999999998E-2</v>
      </c>
      <c r="CB811" s="196" t="s">
        <v>121</v>
      </c>
      <c r="CC811" s="196">
        <v>4.9550000000000001</v>
      </c>
      <c r="CD811" s="196">
        <v>0.27900000000000003</v>
      </c>
      <c r="CE811" s="196">
        <v>1.4E-2</v>
      </c>
      <c r="CF811" s="196">
        <v>0.11700000000000001</v>
      </c>
      <c r="CG811" s="196">
        <v>3.0000000000000001E-3</v>
      </c>
      <c r="CH811" s="196">
        <v>3.2000000000000001E-2</v>
      </c>
      <c r="CI811" s="196">
        <v>1E-3</v>
      </c>
      <c r="CJ811" s="196">
        <v>7.0999999999999994E-2</v>
      </c>
      <c r="CK811" s="196">
        <v>0.01</v>
      </c>
      <c r="CL811" s="196" t="s">
        <v>121</v>
      </c>
      <c r="CM811" s="196">
        <v>2E-3</v>
      </c>
      <c r="CN811" s="196" t="s">
        <v>121</v>
      </c>
      <c r="CO811" s="196">
        <v>2E-3</v>
      </c>
      <c r="CP811" s="196">
        <v>7.2999999999999995E-2</v>
      </c>
      <c r="CQ811" s="196">
        <v>3.0000000000000001E-3</v>
      </c>
      <c r="CR811" s="196" t="s">
        <v>121</v>
      </c>
      <c r="CS811" s="196">
        <v>2E-3</v>
      </c>
      <c r="CT811" s="196">
        <v>2.85</v>
      </c>
      <c r="CU811" s="196">
        <v>6.8000000000000005E-2</v>
      </c>
      <c r="CV811" s="196" t="s">
        <v>121</v>
      </c>
      <c r="CW811" s="196">
        <v>2E-3</v>
      </c>
      <c r="CX811" s="196">
        <v>2.5999999999999999E-2</v>
      </c>
      <c r="CY811" s="196">
        <v>1.6E-2</v>
      </c>
      <c r="CZ811" s="196">
        <v>2E-3</v>
      </c>
      <c r="DA811" s="196">
        <v>1E-3</v>
      </c>
      <c r="DB811" s="196">
        <v>6.3E-2</v>
      </c>
      <c r="DC811" s="196">
        <v>8.9999999999999993E-3</v>
      </c>
      <c r="DD811" s="196">
        <v>0.14199999999999999</v>
      </c>
      <c r="DE811" s="196">
        <v>1.4999999999999999E-2</v>
      </c>
      <c r="DF811" s="196">
        <v>8.9999999999999993E-3</v>
      </c>
      <c r="DG811" s="196">
        <v>4.0000000000000001E-3</v>
      </c>
      <c r="DH811" s="196">
        <v>3.0000000000000001E-3</v>
      </c>
      <c r="DI811" s="196">
        <v>1E-3</v>
      </c>
      <c r="DJ811" s="196" t="s">
        <v>121</v>
      </c>
      <c r="DK811" s="196">
        <v>2E-3</v>
      </c>
      <c r="DL811" s="61" t="str">
        <f t="shared" si="15"/>
        <v>ENE 1745</v>
      </c>
    </row>
    <row r="812" spans="1:132">
      <c r="A812" s="11">
        <v>44628</v>
      </c>
      <c r="B812" s="64" t="s">
        <v>126</v>
      </c>
      <c r="C812" s="25" t="s">
        <v>119</v>
      </c>
      <c r="D812" s="21">
        <v>35</v>
      </c>
      <c r="E812" s="2">
        <v>100</v>
      </c>
      <c r="F812" s="2">
        <v>65</v>
      </c>
      <c r="H812" s="3">
        <f>((F812)/(E812/100))</f>
        <v>65</v>
      </c>
      <c r="I812" s="4">
        <f>E812/F812</f>
        <v>1.5384615384615385</v>
      </c>
      <c r="J812" s="4" t="e">
        <f>100/G812</f>
        <v>#DIV/0!</v>
      </c>
      <c r="N812" s="37" t="e">
        <f>M812/(K812/100)</f>
        <v>#DIV/0!</v>
      </c>
      <c r="O812" s="37" t="e">
        <f>N812/J812</f>
        <v>#DIV/0!</v>
      </c>
      <c r="P812" s="5" t="e">
        <f>M812/(L812/100)</f>
        <v>#DIV/0!</v>
      </c>
      <c r="Q812" s="5" t="e">
        <f>P812*I812</f>
        <v>#DIV/0!</v>
      </c>
      <c r="U812" s="15" t="e">
        <f>100-(T812-R812)/S812*100</f>
        <v>#DIV/0!</v>
      </c>
      <c r="V812" s="21">
        <v>2.2200000000000002</v>
      </c>
      <c r="X812" s="2">
        <v>12.05</v>
      </c>
      <c r="Y812" s="2">
        <v>6.1</v>
      </c>
      <c r="Z812" s="21">
        <v>1313</v>
      </c>
      <c r="AB812" s="14" t="e">
        <f>((AE812-AC812)*(1000/AD812))*1000</f>
        <v>#DIV/0!</v>
      </c>
      <c r="AF812" s="7" t="e">
        <f>#REF!*0.8</f>
        <v>#REF!</v>
      </c>
      <c r="AG812" s="2">
        <v>155</v>
      </c>
      <c r="AH812" s="8">
        <f>((AG812)*(H812/100))</f>
        <v>100.75</v>
      </c>
      <c r="AI812" s="7">
        <f>AG812/AH812</f>
        <v>1.5384615384615385</v>
      </c>
      <c r="AJ812" s="6">
        <v>33.51</v>
      </c>
      <c r="AK812" s="2">
        <v>0.61</v>
      </c>
      <c r="AO812" s="20" t="s">
        <v>1508</v>
      </c>
      <c r="DL812" s="61" t="str">
        <f t="shared" si="15"/>
        <v>ENE 2149</v>
      </c>
      <c r="DM812" s="199">
        <v>1.51350182172789E-2</v>
      </c>
      <c r="DN812" s="199">
        <v>8.6934078430310393E-3</v>
      </c>
      <c r="DO812" s="199">
        <v>3.2193911483181199</v>
      </c>
      <c r="DP812" s="199">
        <v>0.81210678661265301</v>
      </c>
      <c r="DQ812" s="199">
        <v>0.30795037128022701</v>
      </c>
      <c r="DR812" s="199">
        <v>-3.09990889212714E-2</v>
      </c>
      <c r="DS812" s="199">
        <v>7.6670921525093499E-2</v>
      </c>
      <c r="DT812" s="199">
        <v>-2.03109020787875E-3</v>
      </c>
      <c r="DU812" s="199">
        <v>-2.20467085320614E-3</v>
      </c>
      <c r="DV812" s="199">
        <v>6.3066839135346399E-3</v>
      </c>
      <c r="DW812" s="199">
        <v>0.29785541816618499</v>
      </c>
      <c r="DX812" s="199">
        <v>0.298385284331458</v>
      </c>
      <c r="DY812" s="199">
        <v>495.52940830960398</v>
      </c>
      <c r="DZ812" s="199">
        <v>0.202073930739256</v>
      </c>
      <c r="EA812" s="199">
        <v>0.32527229333214203</v>
      </c>
      <c r="EB812" s="199">
        <v>98.849454165824397</v>
      </c>
    </row>
    <row r="813" spans="1:132">
      <c r="A813" s="11">
        <v>44628</v>
      </c>
      <c r="B813" s="64" t="s">
        <v>1518</v>
      </c>
      <c r="C813" s="25" t="s">
        <v>243</v>
      </c>
      <c r="D813" s="21">
        <v>17</v>
      </c>
      <c r="E813" s="2">
        <v>100</v>
      </c>
      <c r="F813" s="2">
        <v>83</v>
      </c>
      <c r="H813" s="3">
        <f>((F813)/(E813/100))</f>
        <v>83</v>
      </c>
      <c r="I813" s="4">
        <f>E813/F813</f>
        <v>1.2048192771084338</v>
      </c>
      <c r="J813" s="4" t="e">
        <f>100/G813</f>
        <v>#DIV/0!</v>
      </c>
      <c r="N813" s="37" t="e">
        <f>M813/(K813/100)</f>
        <v>#DIV/0!</v>
      </c>
      <c r="O813" s="37" t="e">
        <f>N813/J813</f>
        <v>#DIV/0!</v>
      </c>
      <c r="P813" s="5" t="e">
        <f>M813/(L813/100)</f>
        <v>#DIV/0!</v>
      </c>
      <c r="Q813" s="5" t="e">
        <f>P813*I813</f>
        <v>#DIV/0!</v>
      </c>
      <c r="U813" s="15" t="e">
        <f>100-(T813-R813)/S813*100</f>
        <v>#DIV/0!</v>
      </c>
      <c r="V813" s="21">
        <v>297.8</v>
      </c>
      <c r="X813" s="2">
        <v>10.83</v>
      </c>
      <c r="Y813" s="2">
        <v>6.39</v>
      </c>
      <c r="AB813" s="14" t="e">
        <f>((AE813-AC813)*(1000/AD813))*1000</f>
        <v>#DIV/0!</v>
      </c>
      <c r="AF813" s="7" t="e">
        <f>#REF!*0.8</f>
        <v>#REF!</v>
      </c>
      <c r="AG813" s="2">
        <v>120</v>
      </c>
      <c r="AH813" s="8">
        <f>((AG813)*(H813/100))</f>
        <v>99.6</v>
      </c>
      <c r="AI813" s="7">
        <f>AG813/AH813</f>
        <v>1.2048192771084338</v>
      </c>
      <c r="AO813" s="24" t="s">
        <v>243</v>
      </c>
      <c r="DL813" s="61" t="str">
        <f t="shared" si="15"/>
        <v>VNE 1855</v>
      </c>
    </row>
    <row r="814" spans="1:132">
      <c r="A814" s="11">
        <v>44628</v>
      </c>
      <c r="B814" s="64">
        <v>44627</v>
      </c>
      <c r="C814" s="25" t="s">
        <v>123</v>
      </c>
      <c r="D814" s="21">
        <v>25</v>
      </c>
      <c r="E814" s="2">
        <v>100</v>
      </c>
      <c r="F814" s="2">
        <v>100</v>
      </c>
      <c r="G814" s="2">
        <v>75</v>
      </c>
      <c r="H814" s="3">
        <f>((F814)/(E814/100))</f>
        <v>100</v>
      </c>
      <c r="I814" s="4">
        <f>E814/F814</f>
        <v>1</v>
      </c>
      <c r="J814" s="4">
        <f>100/G814</f>
        <v>1.3333333333333333</v>
      </c>
      <c r="K814" s="2">
        <v>20</v>
      </c>
      <c r="M814" s="2">
        <f>99.02-98.344</f>
        <v>0.67600000000000193</v>
      </c>
      <c r="N814" s="37">
        <f>M814/(K814/100)</f>
        <v>3.3800000000000097</v>
      </c>
      <c r="O814" s="37">
        <f>N814/J814</f>
        <v>2.5350000000000072</v>
      </c>
      <c r="P814" s="5" t="e">
        <f>M814/(L814/100)</f>
        <v>#DIV/0!</v>
      </c>
      <c r="Q814" s="5" t="e">
        <f>P814*I814</f>
        <v>#DIV/0!</v>
      </c>
      <c r="U814" s="15" t="e">
        <f>100-(T814-R814)/S814*100</f>
        <v>#DIV/0!</v>
      </c>
      <c r="AB814" s="14" t="e">
        <f>((AE814-AC814)*(1000/AD814))*1000</f>
        <v>#DIV/0!</v>
      </c>
      <c r="AF814" s="7" t="e">
        <f>#REF!*0.8</f>
        <v>#REF!</v>
      </c>
      <c r="AH814" s="8">
        <f>((AG814)*(H814/100))</f>
        <v>0</v>
      </c>
      <c r="AI814" s="7" t="e">
        <f>AG814/AH814</f>
        <v>#DIV/0!</v>
      </c>
      <c r="AO814" s="24" t="s">
        <v>123</v>
      </c>
      <c r="AP814" s="192">
        <v>2.5000000000000001E-2</v>
      </c>
      <c r="AQ814" s="192">
        <v>1E-3</v>
      </c>
      <c r="AR814" s="192">
        <v>8.5000000000000006E-2</v>
      </c>
      <c r="AS814" s="192">
        <v>4.0000000000000001E-3</v>
      </c>
      <c r="AT814" s="192" t="s">
        <v>121</v>
      </c>
      <c r="AU814" s="192">
        <v>3.0000000000000001E-3</v>
      </c>
      <c r="AV814" s="192">
        <v>2.1999999999999999E-2</v>
      </c>
      <c r="AW814" s="192">
        <v>2E-3</v>
      </c>
      <c r="AX814" s="192" t="s">
        <v>121</v>
      </c>
      <c r="AY814" s="192">
        <v>2E-3</v>
      </c>
      <c r="AZ814" s="192">
        <v>2.5000000000000001E-2</v>
      </c>
      <c r="BA814" s="192">
        <v>2E-3</v>
      </c>
      <c r="BB814" s="192">
        <v>2.8000000000000001E-2</v>
      </c>
      <c r="BC814" s="192">
        <v>2E-3</v>
      </c>
      <c r="BD814" s="192">
        <v>2.4649999999999999</v>
      </c>
      <c r="BE814" s="192">
        <v>4.9000000000000002E-2</v>
      </c>
      <c r="BF814" s="192" t="s">
        <v>121</v>
      </c>
      <c r="BG814" s="192">
        <v>2E-3</v>
      </c>
      <c r="BH814" s="192">
        <v>16.344999999999999</v>
      </c>
      <c r="BI814" s="192">
        <v>2.0739999999999998</v>
      </c>
      <c r="BJ814" s="192" t="s">
        <v>121</v>
      </c>
      <c r="BK814" s="192">
        <v>2E-3</v>
      </c>
      <c r="BL814" s="192" t="s">
        <v>121</v>
      </c>
      <c r="BM814" s="192">
        <v>2E-3</v>
      </c>
      <c r="BN814" s="192" t="s">
        <v>121</v>
      </c>
      <c r="BO814" s="192">
        <v>7.0000000000000001E-3</v>
      </c>
      <c r="BP814" s="192">
        <v>79.472999999999999</v>
      </c>
      <c r="BQ814" s="192">
        <v>0.104</v>
      </c>
      <c r="BR814" s="192" t="s">
        <v>121</v>
      </c>
      <c r="BS814" s="192">
        <v>2E-3</v>
      </c>
      <c r="BT814" s="192">
        <v>0.36599999999999999</v>
      </c>
      <c r="BU814" s="192">
        <v>2.5000000000000001E-2</v>
      </c>
      <c r="BV814" s="192">
        <v>0.14099999999999999</v>
      </c>
      <c r="BW814" s="192">
        <v>9.1999999999999998E-2</v>
      </c>
      <c r="BX814" s="192" t="s">
        <v>121</v>
      </c>
      <c r="BY814" s="192">
        <v>8.0000000000000002E-3</v>
      </c>
      <c r="BZ814" s="192" t="s">
        <v>121</v>
      </c>
      <c r="CA814" s="192">
        <v>2.3E-2</v>
      </c>
      <c r="CB814" s="192" t="s">
        <v>121</v>
      </c>
      <c r="CC814" s="192">
        <v>5.1820000000000004</v>
      </c>
      <c r="CD814" s="192">
        <v>0.02</v>
      </c>
      <c r="CE814" s="192">
        <v>4.0000000000000001E-3</v>
      </c>
      <c r="CF814" s="192" t="s">
        <v>121</v>
      </c>
      <c r="CG814" s="192">
        <v>2E-3</v>
      </c>
      <c r="CH814" s="192" t="s">
        <v>121</v>
      </c>
      <c r="CI814" s="192">
        <v>2E-3</v>
      </c>
      <c r="CJ814" s="192" t="s">
        <v>121</v>
      </c>
      <c r="CK814" s="192">
        <v>1.6850000000000001</v>
      </c>
      <c r="CL814" s="192" t="s">
        <v>121</v>
      </c>
      <c r="CM814" s="192">
        <v>2E-3</v>
      </c>
      <c r="CN814" s="192" t="s">
        <v>121</v>
      </c>
      <c r="CO814" s="192">
        <v>2E-3</v>
      </c>
      <c r="CP814" s="192">
        <v>9.1999999999999998E-2</v>
      </c>
      <c r="CQ814" s="192">
        <v>5.3999999999999999E-2</v>
      </c>
      <c r="CR814" s="192" t="s">
        <v>121</v>
      </c>
      <c r="CS814" s="192">
        <v>2E-3</v>
      </c>
      <c r="CT814" s="192" t="s">
        <v>121</v>
      </c>
      <c r="CU814" s="192">
        <v>37.988</v>
      </c>
      <c r="CV814" s="192">
        <v>3.0000000000000001E-3</v>
      </c>
      <c r="CW814" s="192">
        <v>1E-3</v>
      </c>
      <c r="CX814" s="192">
        <v>0.186</v>
      </c>
      <c r="CY814" s="192">
        <v>0.01</v>
      </c>
      <c r="CZ814" s="192" t="s">
        <v>121</v>
      </c>
      <c r="DA814" s="192">
        <v>2E-3</v>
      </c>
      <c r="DB814" s="192">
        <v>0.14799999999999999</v>
      </c>
      <c r="DC814" s="192">
        <v>5.0000000000000001E-3</v>
      </c>
      <c r="DD814" s="192" t="s">
        <v>121</v>
      </c>
      <c r="DE814" s="192">
        <v>4.0000000000000001E-3</v>
      </c>
      <c r="DF814" s="192">
        <v>8.8999999999999996E-2</v>
      </c>
      <c r="DG814" s="192">
        <v>3.0000000000000001E-3</v>
      </c>
      <c r="DH814" s="192">
        <v>0.48599999999999999</v>
      </c>
      <c r="DI814" s="192">
        <v>0.01</v>
      </c>
      <c r="DJ814" s="192" t="s">
        <v>121</v>
      </c>
      <c r="DK814" s="192">
        <v>2E-3</v>
      </c>
      <c r="DL814" s="61" t="str">
        <f t="shared" si="15"/>
        <v>14-0323</v>
      </c>
      <c r="DM814" s="199">
        <v>2.3470065341929199E-2</v>
      </c>
      <c r="DN814" s="199">
        <v>1.2402661976234901E-2</v>
      </c>
      <c r="DO814" s="199">
        <v>-4.6411458437386303E-2</v>
      </c>
      <c r="DP814" s="199">
        <v>0.13577504870609</v>
      </c>
      <c r="DQ814" s="199">
        <v>1.7865456073597401E-2</v>
      </c>
      <c r="DR814" s="199">
        <v>-1.61539569150876E-2</v>
      </c>
      <c r="DS814" s="199">
        <v>0.364775624224557</v>
      </c>
      <c r="DT814" s="199">
        <v>9.7759817992289794E-3</v>
      </c>
      <c r="DU814" s="199">
        <v>-2.0507806981242801E-3</v>
      </c>
      <c r="DV814" s="199">
        <v>0.14138565260581601</v>
      </c>
      <c r="DW814" s="199">
        <v>0.168734854656829</v>
      </c>
      <c r="DX814" s="199">
        <v>3.5280064480232999E-2</v>
      </c>
      <c r="DY814" s="199">
        <v>87.671877922309804</v>
      </c>
      <c r="DZ814" s="199">
        <v>0.61226255744848102</v>
      </c>
      <c r="EA814" s="199">
        <v>6.1372337101382603E-2</v>
      </c>
      <c r="EB814" s="199">
        <v>98.598890688362303</v>
      </c>
    </row>
    <row r="815" spans="1:132">
      <c r="A815" s="11">
        <v>44628</v>
      </c>
      <c r="B815" s="64">
        <v>44628</v>
      </c>
      <c r="C815" s="25" t="s">
        <v>123</v>
      </c>
      <c r="D815" s="21">
        <v>22</v>
      </c>
      <c r="E815" s="2">
        <v>100</v>
      </c>
      <c r="F815" s="2">
        <v>100</v>
      </c>
      <c r="G815" s="2">
        <v>78</v>
      </c>
      <c r="H815" s="3">
        <f>((F815)/(E815/100))</f>
        <v>100</v>
      </c>
      <c r="I815" s="4">
        <f>E815/F815</f>
        <v>1</v>
      </c>
      <c r="J815" s="4">
        <f>100/G815</f>
        <v>1.2820512820512822</v>
      </c>
      <c r="K815" s="2">
        <v>20</v>
      </c>
      <c r="M815" s="2">
        <f>101.104-100.576</f>
        <v>0.5280000000000058</v>
      </c>
      <c r="N815" s="37">
        <f>M815/(K815/100)</f>
        <v>2.640000000000029</v>
      </c>
      <c r="O815" s="37">
        <f>N815/J815</f>
        <v>2.0592000000000223</v>
      </c>
      <c r="P815" s="5" t="e">
        <f>M815/(L815/100)</f>
        <v>#DIV/0!</v>
      </c>
      <c r="Q815" s="5" t="e">
        <f>P815*I815</f>
        <v>#DIV/0!</v>
      </c>
      <c r="U815" s="15" t="e">
        <f>100-(T815-R815)/S815*100</f>
        <v>#DIV/0!</v>
      </c>
      <c r="AB815" s="14" t="e">
        <f>((AE815-AC815)*(1000/AD815))*1000</f>
        <v>#DIV/0!</v>
      </c>
      <c r="AF815" s="7" t="e">
        <f>#REF!*0.8</f>
        <v>#REF!</v>
      </c>
      <c r="AH815" s="8">
        <f>((AG815)*(H815/100))</f>
        <v>0</v>
      </c>
      <c r="AI815" s="7" t="e">
        <f>AG815/AH815</f>
        <v>#DIV/0!</v>
      </c>
      <c r="AO815" s="24" t="s">
        <v>123</v>
      </c>
      <c r="DL815" s="61" t="str">
        <f t="shared" si="15"/>
        <v>VNE 1855 08.03.2022</v>
      </c>
    </row>
    <row r="816" spans="1:132">
      <c r="A816" s="11">
        <v>44628</v>
      </c>
      <c r="B816" s="64" t="s">
        <v>1510</v>
      </c>
      <c r="C816" s="25" t="s">
        <v>1509</v>
      </c>
      <c r="H816" s="3" t="e">
        <f>((F816)/(E816/100))</f>
        <v>#DIV/0!</v>
      </c>
      <c r="I816" s="4" t="e">
        <f>E816/F816</f>
        <v>#DIV/0!</v>
      </c>
      <c r="J816" s="4" t="e">
        <f>100/G816</f>
        <v>#DIV/0!</v>
      </c>
      <c r="N816" s="37" t="e">
        <f>M816/(K816/100)</f>
        <v>#DIV/0!</v>
      </c>
      <c r="O816" s="37" t="e">
        <f>N816/J816</f>
        <v>#DIV/0!</v>
      </c>
      <c r="P816" s="5" t="e">
        <f>M816/(L816/100)</f>
        <v>#DIV/0!</v>
      </c>
      <c r="Q816" s="5" t="e">
        <f>P816*I816</f>
        <v>#DIV/0!</v>
      </c>
      <c r="U816" s="15" t="e">
        <f>100-(T816-R816)/S816*100</f>
        <v>#DIV/0!</v>
      </c>
      <c r="X816" s="2">
        <v>12.59</v>
      </c>
      <c r="Y816" s="2">
        <v>10.43</v>
      </c>
      <c r="AB816" s="14" t="e">
        <f>((AE816-AC816)*(1000/AD816))*1000</f>
        <v>#DIV/0!</v>
      </c>
      <c r="AF816" s="7" t="e">
        <f>#REF!*0.8</f>
        <v>#REF!</v>
      </c>
      <c r="AH816" s="8" t="e">
        <f>((AG816)*(H816/100))</f>
        <v>#DIV/0!</v>
      </c>
      <c r="AI816" s="7" t="e">
        <f>AG816/AH816</f>
        <v>#DIV/0!</v>
      </c>
      <c r="AJ816" s="6">
        <v>4.8949999999999996</v>
      </c>
      <c r="AK816" s="2">
        <v>0.81200000000000006</v>
      </c>
      <c r="AL816" s="2">
        <v>3.2189999999999999</v>
      </c>
      <c r="AO816" s="24" t="s">
        <v>1509</v>
      </c>
      <c r="AP816" s="193">
        <v>6.5000000000000002E-2</v>
      </c>
      <c r="AQ816" s="193">
        <v>1E-3</v>
      </c>
      <c r="AR816" s="193">
        <v>1.2E-2</v>
      </c>
      <c r="AS816" s="193">
        <v>2E-3</v>
      </c>
      <c r="AT816" s="193">
        <v>4.0000000000000001E-3</v>
      </c>
      <c r="AU816" s="193">
        <v>2E-3</v>
      </c>
      <c r="AV816" s="193">
        <v>8.9999999999999993E-3</v>
      </c>
      <c r="AW816" s="193">
        <v>1E-3</v>
      </c>
      <c r="AX816" s="193" t="s">
        <v>121</v>
      </c>
      <c r="AY816" s="193">
        <v>2E-3</v>
      </c>
      <c r="AZ816" s="193">
        <v>3.4000000000000002E-2</v>
      </c>
      <c r="BA816" s="193">
        <v>2E-3</v>
      </c>
      <c r="BB816" s="193">
        <v>0.14699999999999999</v>
      </c>
      <c r="BC816" s="193">
        <v>3.0000000000000001E-3</v>
      </c>
      <c r="BD816" s="193">
        <v>2.0710000000000002</v>
      </c>
      <c r="BE816" s="193">
        <v>1.7999999999999999E-2</v>
      </c>
      <c r="BF816" s="193" t="s">
        <v>121</v>
      </c>
      <c r="BG816" s="193">
        <v>2E-3</v>
      </c>
      <c r="BH816" s="193">
        <v>1.536</v>
      </c>
      <c r="BI816" s="193">
        <v>0.58699999999999997</v>
      </c>
      <c r="BJ816" s="193" t="s">
        <v>121</v>
      </c>
      <c r="BK816" s="193">
        <v>2E-3</v>
      </c>
      <c r="BL816" s="193" t="s">
        <v>121</v>
      </c>
      <c r="BM816" s="193">
        <v>2E-3</v>
      </c>
      <c r="BN816" s="193">
        <v>8.2000000000000003E-2</v>
      </c>
      <c r="BO816" s="193">
        <v>6.0000000000000001E-3</v>
      </c>
      <c r="BP816" s="193">
        <v>74.382999999999996</v>
      </c>
      <c r="BQ816" s="193">
        <v>9.6000000000000002E-2</v>
      </c>
      <c r="BR816" s="193" t="s">
        <v>121</v>
      </c>
      <c r="BS816" s="193">
        <v>2E-3</v>
      </c>
      <c r="BT816" s="193">
        <v>10.25</v>
      </c>
      <c r="BU816" s="193">
        <v>0.104</v>
      </c>
      <c r="BV816" s="193">
        <v>1.347</v>
      </c>
      <c r="BW816" s="193">
        <v>2.5000000000000001E-2</v>
      </c>
      <c r="BX816" s="193" t="s">
        <v>121</v>
      </c>
      <c r="BY816" s="193">
        <v>6.0000000000000001E-3</v>
      </c>
      <c r="BZ816" s="193">
        <v>1.627</v>
      </c>
      <c r="CA816" s="193">
        <v>3.4000000000000002E-2</v>
      </c>
      <c r="CB816" s="193" t="s">
        <v>121</v>
      </c>
      <c r="CC816" s="193">
        <v>6.1280000000000001</v>
      </c>
      <c r="CD816" s="193">
        <v>0.39100000000000001</v>
      </c>
      <c r="CE816" s="193">
        <v>8.9999999999999993E-3</v>
      </c>
      <c r="CF816" s="193" t="s">
        <v>121</v>
      </c>
      <c r="CG816" s="193">
        <v>2E-3</v>
      </c>
      <c r="CH816" s="193" t="s">
        <v>121</v>
      </c>
      <c r="CI816" s="193">
        <v>2E-3</v>
      </c>
      <c r="CJ816" s="193">
        <v>0.55100000000000005</v>
      </c>
      <c r="CK816" s="193">
        <v>6.7000000000000004E-2</v>
      </c>
      <c r="CL816" s="193" t="s">
        <v>121</v>
      </c>
      <c r="CM816" s="193">
        <v>2E-3</v>
      </c>
      <c r="CN816" s="193">
        <v>4.0000000000000001E-3</v>
      </c>
      <c r="CO816" s="193">
        <v>1E-3</v>
      </c>
      <c r="CP816" s="193">
        <v>1.0629999999999999</v>
      </c>
      <c r="CQ816" s="193">
        <v>3.1E-2</v>
      </c>
      <c r="CR816" s="193" t="s">
        <v>121</v>
      </c>
      <c r="CS816" s="193">
        <v>2E-3</v>
      </c>
      <c r="CT816" s="193">
        <v>5.3259999999999996</v>
      </c>
      <c r="CU816" s="193">
        <v>0.26</v>
      </c>
      <c r="CV816" s="193">
        <v>2.4E-2</v>
      </c>
      <c r="CW816" s="193">
        <v>1E-3</v>
      </c>
      <c r="CX816" s="193">
        <v>0.20599999999999999</v>
      </c>
      <c r="CY816" s="193">
        <v>0.01</v>
      </c>
      <c r="CZ816" s="193" t="s">
        <v>121</v>
      </c>
      <c r="DA816" s="193">
        <v>2E-3</v>
      </c>
      <c r="DB816" s="193">
        <v>1.0999999999999999E-2</v>
      </c>
      <c r="DC816" s="193">
        <v>3.0000000000000001E-3</v>
      </c>
      <c r="DD816" s="193">
        <v>0.02</v>
      </c>
      <c r="DE816" s="193">
        <v>6.0000000000000001E-3</v>
      </c>
      <c r="DF816" s="193">
        <v>0.80500000000000005</v>
      </c>
      <c r="DG816" s="193">
        <v>7.0000000000000001E-3</v>
      </c>
      <c r="DH816" s="193">
        <v>2.4E-2</v>
      </c>
      <c r="DI816" s="193">
        <v>1E-3</v>
      </c>
      <c r="DJ816" s="193">
        <v>4.0000000000000001E-3</v>
      </c>
      <c r="DK816" s="193">
        <v>1E-3</v>
      </c>
      <c r="DL816" s="61" t="str">
        <f t="shared" si="15"/>
        <v>DK III ENE 2562 08.03.2022</v>
      </c>
      <c r="DM816" s="199">
        <v>-9.1290364398991207E-3</v>
      </c>
      <c r="DN816" s="199">
        <v>1.37147102987595E-2</v>
      </c>
      <c r="DO816" s="199">
        <v>-9.2632201426050796E-3</v>
      </c>
      <c r="DP816" s="199">
        <v>0.37713785737907801</v>
      </c>
      <c r="DQ816" s="199">
        <v>2.3279294253631799E-2</v>
      </c>
      <c r="DR816" s="199">
        <v>-4.6746679092725299E-2</v>
      </c>
      <c r="DS816" s="199">
        <v>1.33731846895323</v>
      </c>
      <c r="DT816" s="199">
        <v>1.29654645036766E-2</v>
      </c>
      <c r="DU816" s="199">
        <v>-6.40827982194472E-3</v>
      </c>
      <c r="DV816" s="199">
        <v>2.1522258881244202E-2</v>
      </c>
      <c r="DW816" s="199">
        <v>0.75321330474738302</v>
      </c>
      <c r="DX816" s="199">
        <v>3.8888865342474599E-2</v>
      </c>
      <c r="DY816" s="199">
        <v>1214.3331483629399</v>
      </c>
      <c r="DZ816" s="199">
        <v>0.36043340054475698</v>
      </c>
      <c r="EA816" s="199">
        <v>-0.18942572737644001</v>
      </c>
      <c r="EB816" s="199">
        <v>97.980779875467206</v>
      </c>
    </row>
    <row r="817" spans="1:132">
      <c r="A817" s="11">
        <v>44628</v>
      </c>
      <c r="B817" s="64"/>
      <c r="C817" s="25" t="s">
        <v>740</v>
      </c>
      <c r="H817" s="3" t="e">
        <f>((F817)/(E817/100))</f>
        <v>#DIV/0!</v>
      </c>
      <c r="I817" s="4" t="e">
        <f>E817/F817</f>
        <v>#DIV/0!</v>
      </c>
      <c r="J817" s="4" t="e">
        <f>100/G817</f>
        <v>#DIV/0!</v>
      </c>
      <c r="N817" s="37" t="e">
        <f>M817/(K817/100)</f>
        <v>#DIV/0!</v>
      </c>
      <c r="O817" s="37" t="e">
        <f>N817/J817</f>
        <v>#DIV/0!</v>
      </c>
      <c r="P817" s="5" t="e">
        <f>M817/(L817/100)</f>
        <v>#DIV/0!</v>
      </c>
      <c r="Q817" s="5" t="e">
        <f>P817*I817</f>
        <v>#DIV/0!</v>
      </c>
      <c r="U817" s="15" t="e">
        <f>100-(T817-R817)/S817*100</f>
        <v>#DIV/0!</v>
      </c>
      <c r="X817" s="2">
        <v>11.9</v>
      </c>
      <c r="Y817" s="2">
        <v>18.21</v>
      </c>
      <c r="Z817" s="21">
        <v>5825</v>
      </c>
      <c r="AB817" s="14" t="e">
        <f>((AE817-AC817)*(1000/AD817))*1000</f>
        <v>#DIV/0!</v>
      </c>
      <c r="AF817" s="7" t="e">
        <f>#REF!*0.8</f>
        <v>#REF!</v>
      </c>
      <c r="AH817" s="8" t="e">
        <f>((AG817)*(H817/100))</f>
        <v>#DIV/0!</v>
      </c>
      <c r="AI817" s="7" t="e">
        <f>AG817/AH817</f>
        <v>#DIV/0!</v>
      </c>
      <c r="AO817" s="24" t="s">
        <v>740</v>
      </c>
      <c r="AP817" s="194">
        <v>3.3000000000000002E-2</v>
      </c>
      <c r="AQ817" s="194">
        <v>1E-3</v>
      </c>
      <c r="AR817" s="194">
        <v>1.4999999999999999E-2</v>
      </c>
      <c r="AS817" s="194">
        <v>2E-3</v>
      </c>
      <c r="AT817" s="194">
        <v>5.0000000000000001E-3</v>
      </c>
      <c r="AU817" s="194">
        <v>2E-3</v>
      </c>
      <c r="AV817" s="194">
        <v>1.2999999999999999E-2</v>
      </c>
      <c r="AW817" s="194">
        <v>1E-3</v>
      </c>
      <c r="AX817" s="194" t="s">
        <v>121</v>
      </c>
      <c r="AY817" s="194">
        <v>2E-3</v>
      </c>
      <c r="AZ817" s="194">
        <v>4.4999999999999998E-2</v>
      </c>
      <c r="BA817" s="194">
        <v>2E-3</v>
      </c>
      <c r="BB817" s="194">
        <v>9.2999999999999999E-2</v>
      </c>
      <c r="BC817" s="194">
        <v>2E-3</v>
      </c>
      <c r="BD817" s="194">
        <v>3.1549999999999998</v>
      </c>
      <c r="BE817" s="194">
        <v>2.3E-2</v>
      </c>
      <c r="BF817" s="194" t="s">
        <v>121</v>
      </c>
      <c r="BG817" s="194">
        <v>2E-3</v>
      </c>
      <c r="BH817" s="194">
        <v>1.401</v>
      </c>
      <c r="BI817" s="194">
        <v>0.53700000000000003</v>
      </c>
      <c r="BJ817" s="194" t="s">
        <v>121</v>
      </c>
      <c r="BK817" s="194">
        <v>2E-3</v>
      </c>
      <c r="BL817" s="194" t="s">
        <v>121</v>
      </c>
      <c r="BM817" s="194">
        <v>2E-3</v>
      </c>
      <c r="BN817" s="194">
        <v>7.0999999999999994E-2</v>
      </c>
      <c r="BO817" s="194">
        <v>6.0000000000000001E-3</v>
      </c>
      <c r="BP817" s="194">
        <v>75.430000000000007</v>
      </c>
      <c r="BQ817" s="194">
        <v>9.0999999999999998E-2</v>
      </c>
      <c r="BR817" s="194" t="s">
        <v>121</v>
      </c>
      <c r="BS817" s="194">
        <v>2E-3</v>
      </c>
      <c r="BT817" s="194">
        <v>10.933</v>
      </c>
      <c r="BU817" s="194">
        <v>0.107</v>
      </c>
      <c r="BV817" s="194">
        <v>0.57899999999999996</v>
      </c>
      <c r="BW817" s="194">
        <v>1.6E-2</v>
      </c>
      <c r="BX817" s="194" t="s">
        <v>121</v>
      </c>
      <c r="BY817" s="194">
        <v>8.0000000000000002E-3</v>
      </c>
      <c r="BZ817" s="194">
        <v>0.41599999999999998</v>
      </c>
      <c r="CA817" s="194">
        <v>2.1000000000000001E-2</v>
      </c>
      <c r="CB817" s="194" t="s">
        <v>121</v>
      </c>
      <c r="CC817" s="194">
        <v>8.1059999999999999</v>
      </c>
      <c r="CD817" s="194">
        <v>4.7E-2</v>
      </c>
      <c r="CE817" s="194">
        <v>5.0000000000000001E-3</v>
      </c>
      <c r="CF817" s="194" t="s">
        <v>121</v>
      </c>
      <c r="CG817" s="194">
        <v>2E-3</v>
      </c>
      <c r="CH817" s="194" t="s">
        <v>121</v>
      </c>
      <c r="CI817" s="194">
        <v>2E-3</v>
      </c>
      <c r="CJ817" s="194">
        <v>0.60099999999999998</v>
      </c>
      <c r="CK817" s="194">
        <v>6.2E-2</v>
      </c>
      <c r="CL817" s="194" t="s">
        <v>121</v>
      </c>
      <c r="CM817" s="194">
        <v>2E-3</v>
      </c>
      <c r="CN817" s="194">
        <v>2E-3</v>
      </c>
      <c r="CO817" s="194">
        <v>1E-3</v>
      </c>
      <c r="CP817" s="194">
        <v>0.85499999999999998</v>
      </c>
      <c r="CQ817" s="194">
        <v>2.7E-2</v>
      </c>
      <c r="CR817" s="194" t="s">
        <v>121</v>
      </c>
      <c r="CS817" s="194">
        <v>2E-3</v>
      </c>
      <c r="CT817" s="194">
        <v>5.6420000000000003</v>
      </c>
      <c r="CU817" s="194">
        <v>0.25</v>
      </c>
      <c r="CV817" s="194">
        <v>5.3999999999999999E-2</v>
      </c>
      <c r="CW817" s="194">
        <v>1E-3</v>
      </c>
      <c r="CX817" s="194">
        <v>0.34399999999999997</v>
      </c>
      <c r="CY817" s="194">
        <v>1.0999999999999999E-2</v>
      </c>
      <c r="CZ817" s="194" t="s">
        <v>121</v>
      </c>
      <c r="DA817" s="194">
        <v>2E-3</v>
      </c>
      <c r="DB817" s="194">
        <v>2.3E-2</v>
      </c>
      <c r="DC817" s="194">
        <v>4.0000000000000001E-3</v>
      </c>
      <c r="DD817" s="194" t="s">
        <v>121</v>
      </c>
      <c r="DE817" s="194">
        <v>5.0000000000000001E-3</v>
      </c>
      <c r="DF817" s="194">
        <v>0.222</v>
      </c>
      <c r="DG817" s="194">
        <v>3.0000000000000001E-3</v>
      </c>
      <c r="DH817" s="194">
        <v>1.4E-2</v>
      </c>
      <c r="DI817" s="194">
        <v>1E-3</v>
      </c>
      <c r="DJ817" s="194">
        <v>3.0000000000000001E-3</v>
      </c>
      <c r="DK817" s="194">
        <v>1E-3</v>
      </c>
      <c r="DL817" s="61" t="str">
        <f t="shared" si="15"/>
        <v>DK III ENE 2600 08.03.2022</v>
      </c>
      <c r="DM817" s="199">
        <v>1.0007432800636901E-2</v>
      </c>
      <c r="DN817" s="199">
        <v>1.08980322703594E-2</v>
      </c>
      <c r="DO817" s="199">
        <v>-4.0177429288285597E-2</v>
      </c>
      <c r="DP817" s="199">
        <v>0.43689204276712501</v>
      </c>
      <c r="DQ817" s="199">
        <v>5.0377811301968799E-2</v>
      </c>
      <c r="DR817" s="199">
        <v>-8.1140250782131707E-3</v>
      </c>
      <c r="DS817" s="199">
        <v>0.46073066142306301</v>
      </c>
      <c r="DT817" s="199">
        <v>1.8513629733115499E-2</v>
      </c>
      <c r="DU817" s="199">
        <v>-3.9907246416195398E-3</v>
      </c>
      <c r="DV817" s="199">
        <v>1.0606025204878E-2</v>
      </c>
      <c r="DW817" s="199">
        <v>0.66728957880425599</v>
      </c>
      <c r="DX817" s="199">
        <v>0.18521136452171399</v>
      </c>
      <c r="DY817" s="199">
        <v>483.68342659966902</v>
      </c>
      <c r="DZ817" s="199">
        <v>0.283890301010572</v>
      </c>
      <c r="EA817" s="199">
        <v>0.65307206911494198</v>
      </c>
      <c r="EB817" s="199">
        <v>100.460790712079</v>
      </c>
    </row>
    <row r="818" spans="1:132">
      <c r="A818" s="11">
        <v>44628</v>
      </c>
      <c r="B818" s="64" t="s">
        <v>722</v>
      </c>
      <c r="C818" s="25" t="s">
        <v>1511</v>
      </c>
      <c r="D818" s="21">
        <v>4</v>
      </c>
      <c r="E818" s="2">
        <v>100</v>
      </c>
      <c r="F818" s="2">
        <v>96</v>
      </c>
      <c r="H818" s="3">
        <f>((F818)/(E818/100))</f>
        <v>96</v>
      </c>
      <c r="I818" s="4">
        <f>E818/F818</f>
        <v>1.0416666666666667</v>
      </c>
      <c r="J818" s="4" t="e">
        <f>100/G818</f>
        <v>#DIV/0!</v>
      </c>
      <c r="N818" s="37" t="e">
        <f>M818/(K818/100)</f>
        <v>#DIV/0!</v>
      </c>
      <c r="O818" s="37" t="e">
        <f>N818/J818</f>
        <v>#DIV/0!</v>
      </c>
      <c r="P818" s="5" t="e">
        <f>M818/(L818/100)</f>
        <v>#DIV/0!</v>
      </c>
      <c r="Q818" s="5" t="e">
        <f>P818*I818</f>
        <v>#DIV/0!</v>
      </c>
      <c r="R818" s="21">
        <v>54.921999999999997</v>
      </c>
      <c r="S818" s="21">
        <v>10.109</v>
      </c>
      <c r="T818" s="21">
        <v>62.923999999999999</v>
      </c>
      <c r="U818" s="15">
        <f>100-(T818-R818)/S818*100</f>
        <v>20.842813334652263</v>
      </c>
      <c r="V818" s="21">
        <v>0.373</v>
      </c>
      <c r="X818" s="2">
        <v>8.1</v>
      </c>
      <c r="Y818" s="2">
        <v>1.22</v>
      </c>
      <c r="Z818" s="21">
        <v>254</v>
      </c>
      <c r="AB818" s="14" t="e">
        <f>((AE818-AC818)*(1000/AD818))*1000</f>
        <v>#DIV/0!</v>
      </c>
      <c r="AF818" s="7" t="e">
        <f>#REF!*0.8</f>
        <v>#REF!</v>
      </c>
      <c r="AH818" s="8">
        <f>((AG818)*(H818/100))</f>
        <v>0</v>
      </c>
      <c r="AI818" s="7" t="e">
        <f>AG818/AH818</f>
        <v>#DIV/0!</v>
      </c>
      <c r="AJ818" s="6">
        <v>410.5</v>
      </c>
      <c r="AK818" s="10" t="s">
        <v>1538</v>
      </c>
      <c r="AO818" s="20" t="s">
        <v>1511</v>
      </c>
      <c r="AP818" s="197">
        <v>0.24299999999999999</v>
      </c>
      <c r="AQ818" s="197">
        <v>3.0000000000000001E-3</v>
      </c>
      <c r="AR818" s="197">
        <v>5.8000000000000003E-2</v>
      </c>
      <c r="AS818" s="197">
        <v>3.0000000000000001E-3</v>
      </c>
      <c r="AT818" s="197">
        <v>7.0000000000000001E-3</v>
      </c>
      <c r="AU818" s="197">
        <v>2E-3</v>
      </c>
      <c r="AV818" s="197">
        <v>2.5999999999999999E-2</v>
      </c>
      <c r="AW818" s="197">
        <v>2E-3</v>
      </c>
      <c r="AX818" s="197">
        <v>2E-3</v>
      </c>
      <c r="AY818" s="197">
        <v>1E-3</v>
      </c>
      <c r="AZ818" s="197">
        <v>7.3999999999999996E-2</v>
      </c>
      <c r="BA818" s="197">
        <v>3.0000000000000001E-3</v>
      </c>
      <c r="BB818" s="197">
        <v>0.218</v>
      </c>
      <c r="BC818" s="197">
        <v>4.0000000000000001E-3</v>
      </c>
      <c r="BD818" s="197">
        <v>4.43</v>
      </c>
      <c r="BE818" s="197">
        <v>3.5000000000000003E-2</v>
      </c>
      <c r="BF818" s="197" t="s">
        <v>121</v>
      </c>
      <c r="BG818" s="197">
        <v>6.0000000000000001E-3</v>
      </c>
      <c r="BH818" s="197">
        <v>1.1830000000000001</v>
      </c>
      <c r="BI818" s="197">
        <v>0.76</v>
      </c>
      <c r="BJ818" s="197">
        <v>4.0000000000000001E-3</v>
      </c>
      <c r="BK818" s="197">
        <v>3.0000000000000001E-3</v>
      </c>
      <c r="BL818" s="197" t="s">
        <v>121</v>
      </c>
      <c r="BM818" s="197">
        <v>2E-3</v>
      </c>
      <c r="BN818" s="197">
        <v>0.19700000000000001</v>
      </c>
      <c r="BO818" s="197">
        <v>8.0000000000000002E-3</v>
      </c>
      <c r="BP818" s="197">
        <v>65.179000000000002</v>
      </c>
      <c r="BQ818" s="197">
        <v>0.13900000000000001</v>
      </c>
      <c r="BR818" s="197" t="s">
        <v>121</v>
      </c>
      <c r="BS818" s="197">
        <v>2E-3</v>
      </c>
      <c r="BT818" s="197">
        <v>13.398</v>
      </c>
      <c r="BU818" s="197">
        <v>0.14499999999999999</v>
      </c>
      <c r="BV818" s="197">
        <v>1.68</v>
      </c>
      <c r="BW818" s="197">
        <v>0.03</v>
      </c>
      <c r="BX818" s="197" t="s">
        <v>121</v>
      </c>
      <c r="BY818" s="197">
        <v>1.2E-2</v>
      </c>
      <c r="BZ818" s="197">
        <v>0.94</v>
      </c>
      <c r="CA818" s="197">
        <v>3.3000000000000002E-2</v>
      </c>
      <c r="CB818" s="197" t="s">
        <v>121</v>
      </c>
      <c r="CC818" s="197">
        <v>14.204000000000001</v>
      </c>
      <c r="CD818" s="197">
        <v>0.30299999999999999</v>
      </c>
      <c r="CE818" s="197">
        <v>8.9999999999999993E-3</v>
      </c>
      <c r="CF818" s="197">
        <v>5.0000000000000001E-3</v>
      </c>
      <c r="CG818" s="197">
        <v>1E-3</v>
      </c>
      <c r="CH818" s="197" t="s">
        <v>121</v>
      </c>
      <c r="CI818" s="197">
        <v>2E-3</v>
      </c>
      <c r="CJ818" s="197">
        <v>0.41499999999999998</v>
      </c>
      <c r="CK818" s="197">
        <v>7.4999999999999997E-2</v>
      </c>
      <c r="CL818" s="197" t="s">
        <v>121</v>
      </c>
      <c r="CM818" s="197">
        <v>2E-3</v>
      </c>
      <c r="CN818" s="197">
        <v>3.0000000000000001E-3</v>
      </c>
      <c r="CO818" s="197">
        <v>1E-3</v>
      </c>
      <c r="CP818" s="197">
        <v>2.448</v>
      </c>
      <c r="CQ818" s="197">
        <v>4.8000000000000001E-2</v>
      </c>
      <c r="CR818" s="197" t="s">
        <v>121</v>
      </c>
      <c r="CS818" s="197">
        <v>2E-3</v>
      </c>
      <c r="CT818" s="197">
        <v>7.1040000000000001</v>
      </c>
      <c r="CU818" s="197">
        <v>0.29399999999999998</v>
      </c>
      <c r="CV818" s="197">
        <v>3.3000000000000002E-2</v>
      </c>
      <c r="CW818" s="197">
        <v>1E-3</v>
      </c>
      <c r="CX818" s="197">
        <v>0.70199999999999996</v>
      </c>
      <c r="CY818" s="197">
        <v>1.7999999999999999E-2</v>
      </c>
      <c r="CZ818" s="197" t="s">
        <v>121</v>
      </c>
      <c r="DA818" s="197">
        <v>2E-3</v>
      </c>
      <c r="DB818" s="197">
        <v>1.0999999999999999E-2</v>
      </c>
      <c r="DC818" s="197">
        <v>6.0000000000000001E-3</v>
      </c>
      <c r="DD818" s="197" t="s">
        <v>121</v>
      </c>
      <c r="DE818" s="197">
        <v>1.2999999999999999E-2</v>
      </c>
      <c r="DF818" s="197">
        <v>1.292</v>
      </c>
      <c r="DG818" s="197">
        <v>1.2E-2</v>
      </c>
      <c r="DH818" s="197">
        <v>0.02</v>
      </c>
      <c r="DI818" s="197">
        <v>1E-3</v>
      </c>
      <c r="DJ818" s="197">
        <v>7.0000000000000001E-3</v>
      </c>
      <c r="DK818" s="197">
        <v>1E-3</v>
      </c>
      <c r="DL818" s="61" t="str">
        <f t="shared" si="15"/>
        <v>DK III ENE 2562 08.03.2022</v>
      </c>
      <c r="DM818" s="199">
        <v>3.5192911055089003E-2</v>
      </c>
      <c r="DN818" s="199">
        <v>1.01542744355686E-2</v>
      </c>
      <c r="DO818" s="199">
        <v>-2.6271973942358501E-3</v>
      </c>
      <c r="DP818" s="199">
        <v>0.94054630587231702</v>
      </c>
      <c r="DQ818" s="199">
        <v>3.9613331175984499E-2</v>
      </c>
      <c r="DR818" s="199">
        <v>-2.93196145126834E-2</v>
      </c>
      <c r="DS818" s="199">
        <v>0.64068068381868004</v>
      </c>
      <c r="DT818" s="199">
        <v>2.0457322018885501E-2</v>
      </c>
      <c r="DU818" s="199">
        <v>-2.46098514375049E-3</v>
      </c>
      <c r="DV818" s="199">
        <v>5.0090829201637897E-2</v>
      </c>
      <c r="DW818" s="199">
        <v>0.70036076651207102</v>
      </c>
      <c r="DX818" s="199">
        <v>7.5218185722256303E-2</v>
      </c>
      <c r="DY818" s="199">
        <v>1125.8141924438601</v>
      </c>
      <c r="DZ818" s="199">
        <v>1.9322165120468799</v>
      </c>
      <c r="EA818" s="199">
        <v>8.0938115723392708E-3</v>
      </c>
      <c r="EB818" s="199">
        <v>97.614420991968601</v>
      </c>
    </row>
    <row r="819" spans="1:132">
      <c r="A819" s="11">
        <v>44628</v>
      </c>
      <c r="B819" s="64" t="s">
        <v>1512</v>
      </c>
      <c r="C819" s="25" t="s">
        <v>740</v>
      </c>
      <c r="H819" s="3" t="e">
        <f>((F819)/(E819/100))</f>
        <v>#DIV/0!</v>
      </c>
      <c r="I819" s="4" t="e">
        <f>E819/F819</f>
        <v>#DIV/0!</v>
      </c>
      <c r="J819" s="4" t="e">
        <f>100/G819</f>
        <v>#DIV/0!</v>
      </c>
      <c r="N819" s="37" t="e">
        <f>M819/(K819/100)</f>
        <v>#DIV/0!</v>
      </c>
      <c r="O819" s="37" t="e">
        <f>N819/J819</f>
        <v>#DIV/0!</v>
      </c>
      <c r="P819" s="5" t="e">
        <f>M819/(L819/100)</f>
        <v>#DIV/0!</v>
      </c>
      <c r="Q819" s="5" t="e">
        <f>P819*I819</f>
        <v>#DIV/0!</v>
      </c>
      <c r="U819" s="15" t="e">
        <f>100-(T819-R819)/S819*100</f>
        <v>#DIV/0!</v>
      </c>
      <c r="X819" s="2">
        <v>9.57</v>
      </c>
      <c r="Y819" s="2">
        <v>12.06</v>
      </c>
      <c r="Z819" s="21">
        <v>3574</v>
      </c>
      <c r="AB819" s="14" t="e">
        <f>((AE819-AC819)*(1000/AD819))*1000</f>
        <v>#DIV/0!</v>
      </c>
      <c r="AF819" s="7" t="e">
        <f>#REF!*0.8</f>
        <v>#REF!</v>
      </c>
      <c r="AH819" s="8" t="e">
        <f>((AG819)*(H819/100))</f>
        <v>#DIV/0!</v>
      </c>
      <c r="AI819" s="7" t="e">
        <f>AG819/AH819</f>
        <v>#DIV/0!</v>
      </c>
      <c r="AO819" s="20" t="s">
        <v>1513</v>
      </c>
      <c r="DL819" s="61" t="str">
        <f t="shared" si="15"/>
        <v>ENE 2147 08.03.2022</v>
      </c>
      <c r="DM819" s="199">
        <v>3.4117440462007202E-2</v>
      </c>
      <c r="DN819" s="199">
        <v>1.35739996778703E-2</v>
      </c>
      <c r="DO819" s="199">
        <v>2.8819453745607401E-2</v>
      </c>
      <c r="DP819" s="199">
        <v>3.2655540292356902</v>
      </c>
      <c r="DQ819" s="199">
        <v>0.48581091128671999</v>
      </c>
      <c r="DR819" s="199">
        <v>-1.5881831831985799E-2</v>
      </c>
      <c r="DS819" s="199">
        <v>8.60696047197054E-2</v>
      </c>
      <c r="DT819" s="199">
        <v>4.5845432057430397E-3</v>
      </c>
      <c r="DU819" s="199">
        <v>-1.1466487158800799E-3</v>
      </c>
      <c r="DV819" s="199">
        <v>7.6105879678705097E-3</v>
      </c>
      <c r="DW819" s="199">
        <v>0.28445777684356699</v>
      </c>
      <c r="DX819" s="199">
        <v>-1.49460580799326E-3</v>
      </c>
      <c r="DY819" s="199">
        <v>406.06700651933102</v>
      </c>
      <c r="DZ819" s="199">
        <v>0.12578293386012601</v>
      </c>
      <c r="EA819" s="199">
        <v>2.13735924469312</v>
      </c>
      <c r="EB819" s="199">
        <v>99.539628633376793</v>
      </c>
    </row>
    <row r="820" spans="1:132">
      <c r="A820" s="11">
        <v>44628</v>
      </c>
      <c r="B820" s="64" t="s">
        <v>1516</v>
      </c>
      <c r="C820" s="25" t="s">
        <v>119</v>
      </c>
      <c r="D820" s="21">
        <v>30</v>
      </c>
      <c r="E820" s="2">
        <v>100</v>
      </c>
      <c r="F820" s="2">
        <v>70</v>
      </c>
      <c r="H820" s="3">
        <f>((F820)/(E820/100))</f>
        <v>70</v>
      </c>
      <c r="I820" s="4">
        <f>E820/F820</f>
        <v>1.4285714285714286</v>
      </c>
      <c r="J820" s="4" t="e">
        <f>100/G820</f>
        <v>#DIV/0!</v>
      </c>
      <c r="N820" s="37" t="e">
        <f>M820/(K820/100)</f>
        <v>#DIV/0!</v>
      </c>
      <c r="O820" s="37" t="e">
        <f>N820/J820</f>
        <v>#DIV/0!</v>
      </c>
      <c r="P820" s="5" t="e">
        <f>M820/(L820/100)</f>
        <v>#DIV/0!</v>
      </c>
      <c r="Q820" s="5" t="e">
        <f>P820*I820</f>
        <v>#DIV/0!</v>
      </c>
      <c r="U820" s="15" t="e">
        <f>100-(T820-R820)/S820*100</f>
        <v>#DIV/0!</v>
      </c>
      <c r="V820" s="21">
        <v>2.54</v>
      </c>
      <c r="X820" s="2">
        <v>11.38</v>
      </c>
      <c r="Y820" s="2">
        <v>10.53</v>
      </c>
      <c r="Z820" s="21">
        <v>2837</v>
      </c>
      <c r="AB820" s="14" t="e">
        <f>((AE820-AC820)*(1000/AD820))*1000</f>
        <v>#DIV/0!</v>
      </c>
      <c r="AF820" s="7" t="e">
        <f>#REF!*0.8</f>
        <v>#REF!</v>
      </c>
      <c r="AG820" s="2">
        <v>143</v>
      </c>
      <c r="AH820" s="8">
        <f>((AG820)*(H820/100))</f>
        <v>100.1</v>
      </c>
      <c r="AI820" s="7">
        <f>AG820/AH820</f>
        <v>1.4285714285714286</v>
      </c>
      <c r="AJ820" s="6">
        <v>61.56</v>
      </c>
      <c r="AK820" s="2">
        <v>0.377</v>
      </c>
      <c r="AO820" s="20" t="s">
        <v>1514</v>
      </c>
      <c r="AP820" s="200">
        <v>0.36599999999999999</v>
      </c>
      <c r="AQ820" s="200">
        <v>5.0000000000000001E-3</v>
      </c>
      <c r="AR820" s="200" t="s">
        <v>121</v>
      </c>
      <c r="AS820" s="200">
        <v>4.0000000000000001E-3</v>
      </c>
      <c r="AT820" s="200">
        <v>8.5000000000000006E-2</v>
      </c>
      <c r="AU820" s="200">
        <v>4.0000000000000001E-3</v>
      </c>
      <c r="AV820" s="200">
        <v>8.4000000000000005E-2</v>
      </c>
      <c r="AW820" s="200">
        <v>3.0000000000000001E-3</v>
      </c>
      <c r="AX820" s="200">
        <v>2.9000000000000001E-2</v>
      </c>
      <c r="AY820" s="200">
        <v>2E-3</v>
      </c>
      <c r="AZ820" s="200">
        <v>1.4E-2</v>
      </c>
      <c r="BA820" s="200">
        <v>2E-3</v>
      </c>
      <c r="BB820" s="200">
        <v>0.13</v>
      </c>
      <c r="BC820" s="200">
        <v>3.0000000000000001E-3</v>
      </c>
      <c r="BD820" s="200">
        <v>0.43099999999999999</v>
      </c>
      <c r="BE820" s="200">
        <v>0.01</v>
      </c>
      <c r="BF820" s="200" t="s">
        <v>121</v>
      </c>
      <c r="BG820" s="200">
        <v>3.0000000000000001E-3</v>
      </c>
      <c r="BH820" s="200" t="s">
        <v>121</v>
      </c>
      <c r="BI820" s="200">
        <v>2.6379999999999999</v>
      </c>
      <c r="BJ820" s="200" t="s">
        <v>121</v>
      </c>
      <c r="BK820" s="200">
        <v>5.0000000000000001E-3</v>
      </c>
      <c r="BL820" s="200" t="s">
        <v>121</v>
      </c>
      <c r="BM820" s="200">
        <v>2E-3</v>
      </c>
      <c r="BN820" s="200" t="s">
        <v>121</v>
      </c>
      <c r="BO820" s="200">
        <v>1.2E-2</v>
      </c>
      <c r="BP820" s="200">
        <v>61.569000000000003</v>
      </c>
      <c r="BQ820" s="200">
        <v>0.16800000000000001</v>
      </c>
      <c r="BR820" s="200" t="s">
        <v>121</v>
      </c>
      <c r="BS820" s="200">
        <v>3.0000000000000001E-3</v>
      </c>
      <c r="BT820" s="200">
        <v>1.2490000000000001</v>
      </c>
      <c r="BU820" s="200">
        <v>5.0999999999999997E-2</v>
      </c>
      <c r="BV820" s="200">
        <v>25.587</v>
      </c>
      <c r="BW820" s="200">
        <v>0.29899999999999999</v>
      </c>
      <c r="BX820" s="200" t="s">
        <v>121</v>
      </c>
      <c r="BY820" s="200">
        <v>4.0000000000000001E-3</v>
      </c>
      <c r="BZ820" s="200">
        <v>3.2440000000000002</v>
      </c>
      <c r="CA820" s="200">
        <v>5.2999999999999999E-2</v>
      </c>
      <c r="CB820" s="200" t="s">
        <v>121</v>
      </c>
      <c r="CC820" s="200">
        <v>23.079000000000001</v>
      </c>
      <c r="CD820" s="200">
        <v>8.0000000000000002E-3</v>
      </c>
      <c r="CE820" s="200">
        <v>4.0000000000000001E-3</v>
      </c>
      <c r="CF820" s="200" t="s">
        <v>121</v>
      </c>
      <c r="CG820" s="200">
        <v>2E-3</v>
      </c>
      <c r="CH820" s="200" t="s">
        <v>121</v>
      </c>
      <c r="CI820" s="200">
        <v>2E-3</v>
      </c>
      <c r="CJ820" s="200">
        <v>0.28199999999999997</v>
      </c>
      <c r="CK820" s="200">
        <v>0.16500000000000001</v>
      </c>
      <c r="CL820" s="200" t="s">
        <v>121</v>
      </c>
      <c r="CM820" s="200">
        <v>2E-3</v>
      </c>
      <c r="CN820" s="200">
        <v>1.0999999999999999E-2</v>
      </c>
      <c r="CO820" s="200">
        <v>1E-3</v>
      </c>
      <c r="CP820" s="200">
        <v>3.2269999999999999</v>
      </c>
      <c r="CQ820" s="200">
        <v>9.2999999999999999E-2</v>
      </c>
      <c r="CR820" s="200" t="s">
        <v>121</v>
      </c>
      <c r="CS820" s="200">
        <v>2E-3</v>
      </c>
      <c r="CT820" s="200">
        <v>1.39</v>
      </c>
      <c r="CU820" s="200">
        <v>0.41</v>
      </c>
      <c r="CV820" s="200">
        <v>5.0000000000000001E-3</v>
      </c>
      <c r="CW820" s="200">
        <v>1E-3</v>
      </c>
      <c r="CX820" s="200">
        <v>7.0999999999999994E-2</v>
      </c>
      <c r="CY820" s="200">
        <v>6.0000000000000001E-3</v>
      </c>
      <c r="CZ820" s="200" t="s">
        <v>121</v>
      </c>
      <c r="DA820" s="200">
        <v>3.0000000000000001E-3</v>
      </c>
      <c r="DB820" s="200" t="s">
        <v>121</v>
      </c>
      <c r="DC820" s="200">
        <v>4.0000000000000001E-3</v>
      </c>
      <c r="DD820" s="200">
        <v>6.9000000000000006E-2</v>
      </c>
      <c r="DE820" s="200">
        <v>1.0999999999999999E-2</v>
      </c>
      <c r="DF820" s="200">
        <v>1.921</v>
      </c>
      <c r="DG820" s="200">
        <v>1.7000000000000001E-2</v>
      </c>
      <c r="DH820" s="200">
        <v>3.0000000000000001E-3</v>
      </c>
      <c r="DI820" s="200">
        <v>1E-3</v>
      </c>
      <c r="DJ820" s="200">
        <v>0.20799999999999999</v>
      </c>
      <c r="DK820" s="200">
        <v>2E-3</v>
      </c>
      <c r="DL820" s="61" t="str">
        <f t="shared" si="15"/>
        <v>NL 689393 09.03.2022</v>
      </c>
    </row>
    <row r="821" spans="1:132">
      <c r="A821" s="11">
        <v>44628</v>
      </c>
      <c r="B821" s="64" t="s">
        <v>372</v>
      </c>
      <c r="C821" s="25" t="s">
        <v>125</v>
      </c>
      <c r="D821" s="21">
        <v>30</v>
      </c>
      <c r="E821" s="2">
        <v>100</v>
      </c>
      <c r="F821" s="2">
        <v>70</v>
      </c>
      <c r="H821" s="3">
        <f>((F821)/(E821/100))</f>
        <v>70</v>
      </c>
      <c r="I821" s="4">
        <f>E821/F821</f>
        <v>1.4285714285714286</v>
      </c>
      <c r="J821" s="4" t="e">
        <f>100/G821</f>
        <v>#DIV/0!</v>
      </c>
      <c r="N821" s="37" t="e">
        <f>M821/(K821/100)</f>
        <v>#DIV/0!</v>
      </c>
      <c r="O821" s="37" t="e">
        <f>N821/J821</f>
        <v>#DIV/0!</v>
      </c>
      <c r="P821" s="5" t="e">
        <f>M821/(L821/100)</f>
        <v>#DIV/0!</v>
      </c>
      <c r="Q821" s="5" t="e">
        <f>P821*I821</f>
        <v>#DIV/0!</v>
      </c>
      <c r="U821" s="15" t="e">
        <f>100-(T821-R821)/S821*100</f>
        <v>#DIV/0!</v>
      </c>
      <c r="V821" s="21">
        <v>2.61</v>
      </c>
      <c r="X821" s="2">
        <v>12.6</v>
      </c>
      <c r="Y821" s="2">
        <v>7.05</v>
      </c>
      <c r="Z821" s="21">
        <v>885</v>
      </c>
      <c r="AB821" s="14" t="e">
        <f>((AE821-AC821)*(1000/AD821))*1000</f>
        <v>#DIV/0!</v>
      </c>
      <c r="AF821" s="7" t="e">
        <f>#REF!*0.8</f>
        <v>#REF!</v>
      </c>
      <c r="AG821" s="2">
        <v>143</v>
      </c>
      <c r="AH821" s="8">
        <f>((AG821)*(H821/100))</f>
        <v>100.1</v>
      </c>
      <c r="AI821" s="7">
        <f>AG821/AH821</f>
        <v>1.4285714285714286</v>
      </c>
      <c r="AJ821" s="6">
        <v>48.85</v>
      </c>
      <c r="AO821" s="20" t="s">
        <v>1515</v>
      </c>
      <c r="DL821" s="61" t="str">
        <f t="shared" si="15"/>
        <v>VNE 1713 09.03.2022</v>
      </c>
    </row>
    <row r="822" spans="1:132">
      <c r="A822" s="11">
        <v>44628</v>
      </c>
      <c r="B822" s="64" t="s">
        <v>846</v>
      </c>
      <c r="C822" s="25" t="s">
        <v>119</v>
      </c>
      <c r="D822" s="21">
        <v>32</v>
      </c>
      <c r="E822" s="2">
        <v>100</v>
      </c>
      <c r="F822" s="2">
        <v>68</v>
      </c>
      <c r="H822" s="3">
        <f>((F822)/(E822/100))</f>
        <v>68</v>
      </c>
      <c r="I822" s="4">
        <f>E822/F822</f>
        <v>1.4705882352941178</v>
      </c>
      <c r="J822" s="4" t="e">
        <f>100/G822</f>
        <v>#DIV/0!</v>
      </c>
      <c r="N822" s="37" t="e">
        <f>M822/(K822/100)</f>
        <v>#DIV/0!</v>
      </c>
      <c r="O822" s="37" t="e">
        <f>N822/J822</f>
        <v>#DIV/0!</v>
      </c>
      <c r="P822" s="5" t="e">
        <f>M822/(L822/100)</f>
        <v>#DIV/0!</v>
      </c>
      <c r="Q822" s="5" t="e">
        <f>P822*I822</f>
        <v>#DIV/0!</v>
      </c>
      <c r="U822" s="15" t="e">
        <f>100-(T822-R822)/S822*100</f>
        <v>#DIV/0!</v>
      </c>
      <c r="V822" s="21">
        <v>1.75</v>
      </c>
      <c r="X822" s="2">
        <v>10.210000000000001</v>
      </c>
      <c r="Y822" s="2">
        <v>10.02</v>
      </c>
      <c r="Z822" s="21">
        <v>2882</v>
      </c>
      <c r="AB822" s="14" t="e">
        <f>((AE822-AC822)*(1000/AD822))*1000</f>
        <v>#DIV/0!</v>
      </c>
      <c r="AF822" s="7" t="e">
        <f>#REF!*0.8</f>
        <v>#REF!</v>
      </c>
      <c r="AG822" s="2">
        <v>147</v>
      </c>
      <c r="AH822" s="8">
        <f>((AG822)*(H822/100))</f>
        <v>99.960000000000008</v>
      </c>
      <c r="AI822" s="7">
        <f>AG822/AH822</f>
        <v>1.4705882352941175</v>
      </c>
      <c r="AJ822" s="6">
        <v>69.930000000000007</v>
      </c>
      <c r="AK822" s="2">
        <v>0.94099999999999995</v>
      </c>
      <c r="AO822" s="20" t="s">
        <v>1514</v>
      </c>
      <c r="AP822" s="201" t="s">
        <v>121</v>
      </c>
      <c r="AQ822" s="201">
        <v>6.0000000000000001E-3</v>
      </c>
      <c r="AR822" s="201">
        <v>8.8999999999999996E-2</v>
      </c>
      <c r="AS822" s="201">
        <v>1.2999999999999999E-2</v>
      </c>
      <c r="AT822" s="201" t="s">
        <v>121</v>
      </c>
      <c r="AU822" s="201">
        <v>0.01</v>
      </c>
      <c r="AV822" s="201">
        <v>2.9000000000000001E-2</v>
      </c>
      <c r="AW822" s="201">
        <v>5.0000000000000001E-3</v>
      </c>
      <c r="AX822" s="201" t="s">
        <v>121</v>
      </c>
      <c r="AY822" s="201">
        <v>3.0000000000000001E-3</v>
      </c>
      <c r="AZ822" s="201">
        <v>0.35299999999999998</v>
      </c>
      <c r="BA822" s="201">
        <v>1.2999999999999999E-2</v>
      </c>
      <c r="BB822" s="201">
        <v>0.16200000000000001</v>
      </c>
      <c r="BC822" s="201">
        <v>1.0999999999999999E-2</v>
      </c>
      <c r="BD822" s="201">
        <v>77.510000000000005</v>
      </c>
      <c r="BE822" s="201">
        <v>0.85599999999999998</v>
      </c>
      <c r="BF822" s="201" t="s">
        <v>121</v>
      </c>
      <c r="BG822" s="201">
        <v>2.1999999999999999E-2</v>
      </c>
      <c r="BH822" s="201">
        <v>1.474</v>
      </c>
      <c r="BI822" s="201">
        <v>0.38700000000000001</v>
      </c>
      <c r="BJ822" s="201">
        <v>1.4E-2</v>
      </c>
      <c r="BK822" s="201">
        <v>3.0000000000000001E-3</v>
      </c>
      <c r="BL822" s="201" t="s">
        <v>121</v>
      </c>
      <c r="BM822" s="201">
        <v>4.0000000000000001E-3</v>
      </c>
      <c r="BN822" s="201">
        <v>3.5000000000000003E-2</v>
      </c>
      <c r="BO822" s="201">
        <v>1.7000000000000001E-2</v>
      </c>
      <c r="BP822" s="201">
        <v>12.433</v>
      </c>
      <c r="BQ822" s="201">
        <v>0.95</v>
      </c>
      <c r="BR822" s="201">
        <v>3.0000000000000001E-3</v>
      </c>
      <c r="BS822" s="201">
        <v>1E-3</v>
      </c>
      <c r="BT822" s="201">
        <v>0.38</v>
      </c>
      <c r="BU822" s="201">
        <v>5.8000000000000003E-2</v>
      </c>
      <c r="BV822" s="201">
        <v>0.32500000000000001</v>
      </c>
      <c r="BW822" s="201">
        <v>6.0000000000000001E-3</v>
      </c>
      <c r="BX822" s="201" t="s">
        <v>121</v>
      </c>
      <c r="BY822" s="201">
        <v>5.8000000000000003E-2</v>
      </c>
      <c r="BZ822" s="201" t="s">
        <v>121</v>
      </c>
      <c r="CA822" s="201">
        <v>8.5999999999999993E-2</v>
      </c>
      <c r="CB822" s="201">
        <v>5.12</v>
      </c>
      <c r="CC822" s="201">
        <v>3.3130000000000002</v>
      </c>
      <c r="CD822" s="201">
        <v>0.64900000000000002</v>
      </c>
      <c r="CE822" s="201">
        <v>2.1000000000000001E-2</v>
      </c>
      <c r="CF822" s="201">
        <v>3.3000000000000002E-2</v>
      </c>
      <c r="CG822" s="201">
        <v>2E-3</v>
      </c>
      <c r="CH822" s="201">
        <v>2E-3</v>
      </c>
      <c r="CI822" s="201">
        <v>1E-3</v>
      </c>
      <c r="CJ822" s="201">
        <v>0.28299999999999997</v>
      </c>
      <c r="CK822" s="201">
        <v>1.6E-2</v>
      </c>
      <c r="CL822" s="201" t="s">
        <v>121</v>
      </c>
      <c r="CM822" s="201">
        <v>2E-3</v>
      </c>
      <c r="CN822" s="201" t="s">
        <v>121</v>
      </c>
      <c r="CO822" s="201">
        <v>2E-3</v>
      </c>
      <c r="CP822" s="201">
        <v>0.14099999999999999</v>
      </c>
      <c r="CQ822" s="201">
        <v>5.0000000000000001E-3</v>
      </c>
      <c r="CR822" s="201" t="s">
        <v>121</v>
      </c>
      <c r="CS822" s="201">
        <v>2E-3</v>
      </c>
      <c r="CT822" s="201">
        <v>0.54400000000000004</v>
      </c>
      <c r="CU822" s="201">
        <v>4.2999999999999997E-2</v>
      </c>
      <c r="CV822" s="201" t="s">
        <v>121</v>
      </c>
      <c r="CW822" s="201">
        <v>2E-3</v>
      </c>
      <c r="CX822" s="201">
        <v>8.4000000000000005E-2</v>
      </c>
      <c r="CY822" s="201">
        <v>0.02</v>
      </c>
      <c r="CZ822" s="201">
        <v>3.0000000000000001E-3</v>
      </c>
      <c r="DA822" s="201">
        <v>2E-3</v>
      </c>
      <c r="DB822" s="201" t="s">
        <v>121</v>
      </c>
      <c r="DC822" s="201">
        <v>2.1000000000000001E-2</v>
      </c>
      <c r="DD822" s="201" t="s">
        <v>121</v>
      </c>
      <c r="DE822" s="201">
        <v>2.4E-2</v>
      </c>
      <c r="DF822" s="201">
        <v>0.29899999999999999</v>
      </c>
      <c r="DG822" s="201">
        <v>1.2999999999999999E-2</v>
      </c>
      <c r="DH822" s="201">
        <v>5.0000000000000001E-3</v>
      </c>
      <c r="DI822" s="201">
        <v>1E-3</v>
      </c>
      <c r="DJ822" s="201">
        <v>8.9999999999999993E-3</v>
      </c>
      <c r="DK822" s="201">
        <v>1E-3</v>
      </c>
      <c r="DL822" s="61" t="str">
        <f t="shared" si="15"/>
        <v>VNE 0436 09.03.2022</v>
      </c>
    </row>
    <row r="823" spans="1:132">
      <c r="A823" s="11">
        <v>44628</v>
      </c>
      <c r="B823" s="64"/>
      <c r="C823" s="25" t="s">
        <v>1220</v>
      </c>
      <c r="D823" s="21">
        <v>0</v>
      </c>
      <c r="E823" s="2">
        <v>100</v>
      </c>
      <c r="F823" s="2">
        <v>100</v>
      </c>
      <c r="G823" s="2">
        <v>100</v>
      </c>
      <c r="H823" s="3">
        <f>((F823)/(E823/100))</f>
        <v>100</v>
      </c>
      <c r="I823" s="4">
        <f>E823/F823</f>
        <v>1</v>
      </c>
      <c r="J823" s="4">
        <f>100/G823</f>
        <v>1</v>
      </c>
      <c r="N823" s="37" t="e">
        <f>M823/(K823/100)</f>
        <v>#DIV/0!</v>
      </c>
      <c r="O823" s="37" t="e">
        <f>N823/J823</f>
        <v>#DIV/0!</v>
      </c>
      <c r="P823" s="5" t="e">
        <f>M823/(L823/100)</f>
        <v>#DIV/0!</v>
      </c>
      <c r="Q823" s="5" t="e">
        <f>P823*I823</f>
        <v>#DIV/0!</v>
      </c>
      <c r="U823" s="15" t="e">
        <f>100-(T823-R823)/S823*100</f>
        <v>#DIV/0!</v>
      </c>
      <c r="V823" s="21">
        <v>8.0299999999999994</v>
      </c>
      <c r="X823" s="2">
        <v>11.67</v>
      </c>
      <c r="Y823" s="2">
        <v>19.87</v>
      </c>
      <c r="Z823" s="21">
        <v>2058</v>
      </c>
      <c r="AB823" s="14">
        <f>((AE823-AC823)*(1000/AD823))*1000</f>
        <v>17730.119970272834</v>
      </c>
      <c r="AC823" s="21">
        <v>90.332999999999998</v>
      </c>
      <c r="AD823" s="21">
        <v>150.70400000000001</v>
      </c>
      <c r="AE823" s="21">
        <v>93.004999999999995</v>
      </c>
      <c r="AF823" s="7" t="e">
        <f>#REF!*0.8</f>
        <v>#REF!</v>
      </c>
      <c r="AG823" s="2">
        <v>100</v>
      </c>
      <c r="AH823" s="8">
        <f>((AG823)*(H823/100))</f>
        <v>100</v>
      </c>
      <c r="AI823" s="7">
        <f>AG823/AH823</f>
        <v>1</v>
      </c>
      <c r="AJ823" s="6">
        <v>5.6890000000000001</v>
      </c>
      <c r="AK823" s="2">
        <v>3.266</v>
      </c>
      <c r="AO823" s="20" t="s">
        <v>1517</v>
      </c>
      <c r="DL823" s="61" t="str">
        <f t="shared" ref="DL823:DL884" si="16">AO827</f>
        <v>VNE 1855</v>
      </c>
    </row>
    <row r="824" spans="1:132">
      <c r="A824" s="11">
        <v>44629</v>
      </c>
      <c r="B824" s="64"/>
      <c r="C824" s="25" t="s">
        <v>727</v>
      </c>
      <c r="H824" s="3" t="e">
        <f>((F824)/(E824/100))</f>
        <v>#DIV/0!</v>
      </c>
      <c r="I824" s="4" t="e">
        <f>E824/F824</f>
        <v>#DIV/0!</v>
      </c>
      <c r="J824" s="4" t="e">
        <f>100/G824</f>
        <v>#DIV/0!</v>
      </c>
      <c r="N824" s="37" t="e">
        <f>M824/(K824/100)</f>
        <v>#DIV/0!</v>
      </c>
      <c r="O824" s="37" t="e">
        <f>N824/J824</f>
        <v>#DIV/0!</v>
      </c>
      <c r="P824" s="5" t="e">
        <f>M824/(L824/100)</f>
        <v>#DIV/0!</v>
      </c>
      <c r="Q824" s="5" t="e">
        <f>P824*I824</f>
        <v>#DIV/0!</v>
      </c>
      <c r="U824" s="15" t="e">
        <f>100-(T824-R824)/S824*100</f>
        <v>#DIV/0!</v>
      </c>
      <c r="AB824" s="14" t="e">
        <f>((AE824-AC824)*(1000/AD824))*1000</f>
        <v>#DIV/0!</v>
      </c>
      <c r="AF824" s="7" t="e">
        <f>#REF!*0.8</f>
        <v>#REF!</v>
      </c>
      <c r="AH824" s="8" t="e">
        <f>((AG824)*(H824/100))</f>
        <v>#DIV/0!</v>
      </c>
      <c r="AI824" s="7" t="e">
        <f>AG824/AH824</f>
        <v>#DIV/0!</v>
      </c>
      <c r="AO824" s="20" t="s">
        <v>1519</v>
      </c>
      <c r="AP824" s="202">
        <v>0.01</v>
      </c>
      <c r="AQ824" s="202">
        <v>1E-3</v>
      </c>
      <c r="AR824" s="202">
        <v>5.8000000000000003E-2</v>
      </c>
      <c r="AS824" s="202">
        <v>5.0000000000000001E-3</v>
      </c>
      <c r="AT824" s="202" t="s">
        <v>121</v>
      </c>
      <c r="AU824" s="202">
        <v>4.0000000000000001E-3</v>
      </c>
      <c r="AV824" s="202" t="s">
        <v>121</v>
      </c>
      <c r="AW824" s="202">
        <v>4.0000000000000001E-3</v>
      </c>
      <c r="AX824" s="202" t="s">
        <v>121</v>
      </c>
      <c r="AY824" s="202">
        <v>2E-3</v>
      </c>
      <c r="AZ824" s="202">
        <v>2.7E-2</v>
      </c>
      <c r="BA824" s="202">
        <v>5.0000000000000001E-3</v>
      </c>
      <c r="BB824" s="202">
        <v>2.7E-2</v>
      </c>
      <c r="BC824" s="202">
        <v>2E-3</v>
      </c>
      <c r="BD824" s="202">
        <v>1.5109999999999999</v>
      </c>
      <c r="BE824" s="202">
        <v>2.5000000000000001E-2</v>
      </c>
      <c r="BF824" s="202" t="s">
        <v>121</v>
      </c>
      <c r="BG824" s="202">
        <v>5.0000000000000001E-3</v>
      </c>
      <c r="BH824" s="202" t="s">
        <v>121</v>
      </c>
      <c r="BI824" s="202">
        <v>1.044</v>
      </c>
      <c r="BJ824" s="202" t="s">
        <v>121</v>
      </c>
      <c r="BK824" s="202">
        <v>2E-3</v>
      </c>
      <c r="BL824" s="202">
        <v>7.0000000000000001E-3</v>
      </c>
      <c r="BM824" s="202">
        <v>1E-3</v>
      </c>
      <c r="BN824" s="202">
        <v>12.522</v>
      </c>
      <c r="BO824" s="202">
        <v>0.20899999999999999</v>
      </c>
      <c r="BP824" s="202">
        <v>70.546000000000006</v>
      </c>
      <c r="BQ824" s="202">
        <v>0.214</v>
      </c>
      <c r="BR824" s="202">
        <v>2.8000000000000001E-2</v>
      </c>
      <c r="BS824" s="202">
        <v>1E-3</v>
      </c>
      <c r="BT824" s="202">
        <v>9.2119999999999997</v>
      </c>
      <c r="BU824" s="202">
        <v>0.106</v>
      </c>
      <c r="BV824" s="202">
        <v>0.104</v>
      </c>
      <c r="BW824" s="202">
        <v>1.2E-2</v>
      </c>
      <c r="BX824" s="202" t="s">
        <v>121</v>
      </c>
      <c r="BY824" s="202">
        <v>1.4E-2</v>
      </c>
      <c r="BZ824" s="202" t="s">
        <v>121</v>
      </c>
      <c r="CA824" s="202">
        <v>2.5999999999999999E-2</v>
      </c>
      <c r="CB824" s="202" t="s">
        <v>121</v>
      </c>
      <c r="CC824" s="202">
        <v>9.4209999999999994</v>
      </c>
      <c r="CD824" s="202">
        <v>0.23300000000000001</v>
      </c>
      <c r="CE824" s="202">
        <v>1.2E-2</v>
      </c>
      <c r="CF824" s="202" t="s">
        <v>121</v>
      </c>
      <c r="CG824" s="202">
        <v>2E-3</v>
      </c>
      <c r="CH824" s="202">
        <v>2E-3</v>
      </c>
      <c r="CI824" s="202">
        <v>1E-3</v>
      </c>
      <c r="CJ824" s="202">
        <v>0.17599999999999999</v>
      </c>
      <c r="CK824" s="202">
        <v>6.0999999999999999E-2</v>
      </c>
      <c r="CL824" s="202" t="s">
        <v>121</v>
      </c>
      <c r="CM824" s="202">
        <v>2E-3</v>
      </c>
      <c r="CN824" s="202" t="s">
        <v>121</v>
      </c>
      <c r="CO824" s="202">
        <v>2E-3</v>
      </c>
      <c r="CP824" s="202">
        <v>0.754</v>
      </c>
      <c r="CQ824" s="202">
        <v>0.03</v>
      </c>
      <c r="CR824" s="202" t="s">
        <v>121</v>
      </c>
      <c r="CS824" s="202">
        <v>2E-3</v>
      </c>
      <c r="CT824" s="202">
        <v>1.518</v>
      </c>
      <c r="CU824" s="202">
        <v>0.19600000000000001</v>
      </c>
      <c r="CV824" s="202">
        <v>0.26200000000000001</v>
      </c>
      <c r="CW824" s="202">
        <v>3.0000000000000001E-3</v>
      </c>
      <c r="CX824" s="202">
        <v>1.8340000000000001</v>
      </c>
      <c r="CY824" s="202">
        <v>4.9000000000000002E-2</v>
      </c>
      <c r="CZ824" s="202">
        <v>2E-3</v>
      </c>
      <c r="DA824" s="202">
        <v>1E-3</v>
      </c>
      <c r="DB824" s="202" t="s">
        <v>121</v>
      </c>
      <c r="DC824" s="202">
        <v>2.9000000000000001E-2</v>
      </c>
      <c r="DD824" s="202" t="s">
        <v>121</v>
      </c>
      <c r="DE824" s="202">
        <v>0.01</v>
      </c>
      <c r="DF824" s="202">
        <v>0.30399999999999999</v>
      </c>
      <c r="DG824" s="202">
        <v>6.0000000000000001E-3</v>
      </c>
      <c r="DH824" s="202">
        <v>8.9999999999999993E-3</v>
      </c>
      <c r="DI824" s="202">
        <v>1E-3</v>
      </c>
      <c r="DJ824" s="202" t="s">
        <v>121</v>
      </c>
      <c r="DK824" s="202">
        <v>2E-3</v>
      </c>
      <c r="DL824" s="61" t="str">
        <f t="shared" si="16"/>
        <v>22-0052</v>
      </c>
      <c r="DM824" s="206">
        <v>7.6580913653581497E-3</v>
      </c>
      <c r="DN824" s="206">
        <v>1.9324307157949801E-2</v>
      </c>
      <c r="DO824" s="206">
        <v>-1.1383181864361E-2</v>
      </c>
      <c r="DP824" s="206">
        <v>2.9286668020286201E-3</v>
      </c>
      <c r="DQ824" s="206">
        <v>1.0355325924054899E-3</v>
      </c>
      <c r="DR824" s="206">
        <v>-1.7583009669370899E-2</v>
      </c>
      <c r="DS824" s="206">
        <v>6.6190978880092199</v>
      </c>
      <c r="DT824" s="206">
        <v>1.6864915456307802E-2</v>
      </c>
      <c r="DU824" s="206">
        <v>1.12097930778596E-2</v>
      </c>
      <c r="DV824" s="206">
        <v>3.9123594659079899E-2</v>
      </c>
      <c r="DW824" s="206">
        <v>0.14935913276619101</v>
      </c>
      <c r="DX824" s="206">
        <v>3.0503396078934999E-2</v>
      </c>
      <c r="DY824" s="206">
        <v>61.904108216818102</v>
      </c>
      <c r="DZ824" s="206">
        <v>0.17235775404943901</v>
      </c>
      <c r="EA824" s="206">
        <v>-1.8250345118381001E-2</v>
      </c>
      <c r="EB824" s="206">
        <v>99.297365111893399</v>
      </c>
    </row>
    <row r="825" spans="1:132">
      <c r="A825" s="11">
        <v>44629</v>
      </c>
      <c r="B825" s="64" t="s">
        <v>84</v>
      </c>
      <c r="C825" s="25" t="s">
        <v>745</v>
      </c>
      <c r="H825" s="3" t="e">
        <f>((F825)/(E825/100))</f>
        <v>#DIV/0!</v>
      </c>
      <c r="I825" s="4" t="e">
        <f>E825/F825</f>
        <v>#DIV/0!</v>
      </c>
      <c r="J825" s="4" t="e">
        <f>100/G825</f>
        <v>#DIV/0!</v>
      </c>
      <c r="N825" s="37" t="e">
        <f>M825/(K825/100)</f>
        <v>#DIV/0!</v>
      </c>
      <c r="O825" s="37" t="e">
        <f>N825/J825</f>
        <v>#DIV/0!</v>
      </c>
      <c r="P825" s="5" t="e">
        <f>M825/(L825/100)</f>
        <v>#DIV/0!</v>
      </c>
      <c r="Q825" s="5" t="e">
        <f>P825*I825</f>
        <v>#DIV/0!</v>
      </c>
      <c r="U825" s="15" t="e">
        <f>100-(T825-R825)/S825*100</f>
        <v>#DIV/0!</v>
      </c>
      <c r="X825" s="2">
        <v>12.36</v>
      </c>
      <c r="Y825" s="2">
        <v>17.11</v>
      </c>
      <c r="AB825" s="14" t="e">
        <f>((AE825-AC825)*(1000/AD825))*1000</f>
        <v>#DIV/0!</v>
      </c>
      <c r="AF825" s="7" t="e">
        <f>#REF!*0.8</f>
        <v>#REF!</v>
      </c>
      <c r="AH825" s="8" t="e">
        <f>((AG825)*(H825/100))</f>
        <v>#DIV/0!</v>
      </c>
      <c r="AI825" s="7" t="e">
        <f>AG825/AH825</f>
        <v>#DIV/0!</v>
      </c>
      <c r="AO825" s="20" t="s">
        <v>1520</v>
      </c>
      <c r="AP825" s="203">
        <v>8.5999999999999993E-2</v>
      </c>
      <c r="AQ825" s="203">
        <v>2E-3</v>
      </c>
      <c r="AR825" s="203">
        <v>1.7999999999999999E-2</v>
      </c>
      <c r="AS825" s="203">
        <v>3.0000000000000001E-3</v>
      </c>
      <c r="AT825" s="203">
        <v>1.4999999999999999E-2</v>
      </c>
      <c r="AU825" s="203">
        <v>2E-3</v>
      </c>
      <c r="AV825" s="203">
        <v>3.5999999999999997E-2</v>
      </c>
      <c r="AW825" s="203">
        <v>2E-3</v>
      </c>
      <c r="AX825" s="203">
        <v>4.0000000000000001E-3</v>
      </c>
      <c r="AY825" s="203">
        <v>1E-3</v>
      </c>
      <c r="AZ825" s="203">
        <v>4.2999999999999997E-2</v>
      </c>
      <c r="BA825" s="203">
        <v>3.0000000000000001E-3</v>
      </c>
      <c r="BB825" s="203">
        <v>0.28000000000000003</v>
      </c>
      <c r="BC825" s="203">
        <v>4.0000000000000001E-3</v>
      </c>
      <c r="BD825" s="203">
        <v>3.8460000000000001</v>
      </c>
      <c r="BE825" s="203">
        <v>2.9000000000000001E-2</v>
      </c>
      <c r="BF825" s="203" t="s">
        <v>121</v>
      </c>
      <c r="BG825" s="203">
        <v>5.0000000000000001E-3</v>
      </c>
      <c r="BH825" s="203">
        <v>1.7170000000000001</v>
      </c>
      <c r="BI825" s="203">
        <v>0.626</v>
      </c>
      <c r="BJ825" s="203" t="s">
        <v>121</v>
      </c>
      <c r="BK825" s="203">
        <v>2E-3</v>
      </c>
      <c r="BL825" s="203" t="s">
        <v>121</v>
      </c>
      <c r="BM825" s="203">
        <v>2E-3</v>
      </c>
      <c r="BN825" s="203">
        <v>0.16400000000000001</v>
      </c>
      <c r="BO825" s="203">
        <v>7.0000000000000001E-3</v>
      </c>
      <c r="BP825" s="203">
        <v>73.835999999999999</v>
      </c>
      <c r="BQ825" s="203">
        <v>0.105</v>
      </c>
      <c r="BR825" s="203">
        <v>2E-3</v>
      </c>
      <c r="BS825" s="203">
        <v>1E-3</v>
      </c>
      <c r="BT825" s="203">
        <v>12.794</v>
      </c>
      <c r="BU825" s="203">
        <v>0.128</v>
      </c>
      <c r="BV825" s="203">
        <v>0.73599999999999999</v>
      </c>
      <c r="BW825" s="203">
        <v>1.7999999999999999E-2</v>
      </c>
      <c r="BX825" s="203" t="s">
        <v>121</v>
      </c>
      <c r="BY825" s="203">
        <v>8.9999999999999993E-3</v>
      </c>
      <c r="BZ825" s="203">
        <v>0.45</v>
      </c>
      <c r="CA825" s="203">
        <v>2.4E-2</v>
      </c>
      <c r="CB825" s="203" t="s">
        <v>121</v>
      </c>
      <c r="CC825" s="203">
        <v>10.143000000000001</v>
      </c>
      <c r="CD825" s="203">
        <v>9.6000000000000002E-2</v>
      </c>
      <c r="CE825" s="203">
        <v>6.0000000000000001E-3</v>
      </c>
      <c r="CF825" s="203">
        <v>2E-3</v>
      </c>
      <c r="CG825" s="203">
        <v>1E-3</v>
      </c>
      <c r="CH825" s="203" t="s">
        <v>121</v>
      </c>
      <c r="CI825" s="203">
        <v>2E-3</v>
      </c>
      <c r="CJ825" s="203">
        <v>0.58399999999999996</v>
      </c>
      <c r="CK825" s="203">
        <v>6.3E-2</v>
      </c>
      <c r="CL825" s="203" t="s">
        <v>121</v>
      </c>
      <c r="CM825" s="203">
        <v>2E-3</v>
      </c>
      <c r="CN825" s="203">
        <v>2E-3</v>
      </c>
      <c r="CO825" s="203">
        <v>1E-3</v>
      </c>
      <c r="CP825" s="203">
        <v>1.341</v>
      </c>
      <c r="CQ825" s="203">
        <v>3.2000000000000001E-2</v>
      </c>
      <c r="CR825" s="203" t="s">
        <v>121</v>
      </c>
      <c r="CS825" s="203">
        <v>2E-3</v>
      </c>
      <c r="CT825" s="203">
        <v>2.8519999999999999</v>
      </c>
      <c r="CU825" s="203">
        <v>0.19400000000000001</v>
      </c>
      <c r="CV825" s="203">
        <v>3.4000000000000002E-2</v>
      </c>
      <c r="CW825" s="203">
        <v>1E-3</v>
      </c>
      <c r="CX825" s="203">
        <v>0.48799999999999999</v>
      </c>
      <c r="CY825" s="203">
        <v>1.4999999999999999E-2</v>
      </c>
      <c r="CZ825" s="203" t="s">
        <v>121</v>
      </c>
      <c r="DA825" s="203">
        <v>2E-3</v>
      </c>
      <c r="DB825" s="203">
        <v>2.5000000000000001E-2</v>
      </c>
      <c r="DC825" s="203">
        <v>5.0000000000000001E-3</v>
      </c>
      <c r="DD825" s="203" t="s">
        <v>121</v>
      </c>
      <c r="DE825" s="203">
        <v>8.0000000000000002E-3</v>
      </c>
      <c r="DF825" s="203">
        <v>0.50700000000000001</v>
      </c>
      <c r="DG825" s="203">
        <v>6.0000000000000001E-3</v>
      </c>
      <c r="DH825" s="203">
        <v>2.8000000000000001E-2</v>
      </c>
      <c r="DI825" s="203">
        <v>1E-3</v>
      </c>
      <c r="DJ825" s="203">
        <v>6.0000000000000001E-3</v>
      </c>
      <c r="DK825" s="203">
        <v>1E-3</v>
      </c>
      <c r="DL825" s="61" t="str">
        <f t="shared" si="16"/>
        <v>DK III ENE 2600 09.03.2022</v>
      </c>
      <c r="DM825" s="206">
        <v>1.6984311593760199E-2</v>
      </c>
      <c r="DN825" s="206">
        <v>1.7434433588768498E-2</v>
      </c>
      <c r="DO825" s="206">
        <v>3.0632504546434399E-2</v>
      </c>
      <c r="DP825" s="206">
        <v>0.50293916348560097</v>
      </c>
      <c r="DQ825" s="206">
        <v>1.4449843332966299E-3</v>
      </c>
      <c r="DR825" s="206">
        <v>-3.4936335983615001E-2</v>
      </c>
      <c r="DS825" s="206">
        <v>-8.5566788714712003E-2</v>
      </c>
      <c r="DT825" s="206">
        <v>1.34556765741845E-2</v>
      </c>
      <c r="DU825" s="206">
        <v>-3.0591010564149902E-4</v>
      </c>
      <c r="DV825" s="206">
        <v>1.7389907646222801E-2</v>
      </c>
      <c r="DW825" s="206">
        <v>0.25085946327109199</v>
      </c>
      <c r="DX825" s="206">
        <v>9.8866145736134697E-2</v>
      </c>
      <c r="DY825" s="206">
        <v>305.42232767607697</v>
      </c>
      <c r="DZ825" s="206">
        <v>8.6991066257705002E-2</v>
      </c>
      <c r="EA825" s="206">
        <v>27.868497069203102</v>
      </c>
      <c r="EB825" s="206">
        <v>99.260929107208895</v>
      </c>
    </row>
    <row r="826" spans="1:132">
      <c r="A826" s="11">
        <v>44629</v>
      </c>
      <c r="B826" s="64"/>
      <c r="C826" s="25" t="s">
        <v>1521</v>
      </c>
      <c r="D826" s="21">
        <v>0</v>
      </c>
      <c r="E826" s="2">
        <v>100</v>
      </c>
      <c r="F826" s="2">
        <v>100</v>
      </c>
      <c r="H826" s="3">
        <f>((F826)/(E826/100))</f>
        <v>100</v>
      </c>
      <c r="I826" s="4">
        <f>E826/F826</f>
        <v>1</v>
      </c>
      <c r="J826" s="4" t="e">
        <f>100/G826</f>
        <v>#DIV/0!</v>
      </c>
      <c r="L826" s="2">
        <v>20</v>
      </c>
      <c r="M826" s="2">
        <f>163.255-163.155</f>
        <v>9.9999999999994316E-2</v>
      </c>
      <c r="N826" s="37" t="e">
        <f>M826/(K826/100)</f>
        <v>#DIV/0!</v>
      </c>
      <c r="O826" s="37" t="e">
        <f>N826/J826</f>
        <v>#DIV/0!</v>
      </c>
      <c r="P826" s="5">
        <f>M826/(L826/100)</f>
        <v>0.49999999999997158</v>
      </c>
      <c r="Q826" s="5">
        <f>P826*I826</f>
        <v>0.49999999999997158</v>
      </c>
      <c r="U826" s="15" t="e">
        <f>100-(T826-R826)/S826*100</f>
        <v>#DIV/0!</v>
      </c>
      <c r="AB826" s="14" t="e">
        <f>((AE826-AC826)*(1000/AD826))*1000</f>
        <v>#DIV/0!</v>
      </c>
      <c r="AF826" s="7" t="e">
        <f>#REF!*0.8</f>
        <v>#REF!</v>
      </c>
      <c r="AH826" s="8">
        <f>((AG826)*(H826/100))</f>
        <v>0</v>
      </c>
      <c r="AI826" s="7" t="e">
        <f>AG826/AH826</f>
        <v>#DIV/0!</v>
      </c>
      <c r="AO826" s="20" t="s">
        <v>1522</v>
      </c>
      <c r="AP826" s="204">
        <v>7.8E-2</v>
      </c>
      <c r="AQ826" s="204">
        <v>2E-3</v>
      </c>
      <c r="AR826" s="204">
        <v>4.3999999999999997E-2</v>
      </c>
      <c r="AS826" s="204">
        <v>3.0000000000000001E-3</v>
      </c>
      <c r="AT826" s="204">
        <v>0.01</v>
      </c>
      <c r="AU826" s="204">
        <v>2E-3</v>
      </c>
      <c r="AV826" s="204">
        <v>4.7E-2</v>
      </c>
      <c r="AW826" s="204">
        <v>2E-3</v>
      </c>
      <c r="AX826" s="204">
        <v>2E-3</v>
      </c>
      <c r="AY826" s="204">
        <v>1E-3</v>
      </c>
      <c r="AZ826" s="204">
        <v>6.9000000000000006E-2</v>
      </c>
      <c r="BA826" s="204">
        <v>3.0000000000000001E-3</v>
      </c>
      <c r="BB826" s="204">
        <v>0.223</v>
      </c>
      <c r="BC826" s="204">
        <v>4.0000000000000001E-3</v>
      </c>
      <c r="BD826" s="204">
        <v>3.4289999999999998</v>
      </c>
      <c r="BE826" s="204">
        <v>2.5999999999999999E-2</v>
      </c>
      <c r="BF826" s="204" t="s">
        <v>121</v>
      </c>
      <c r="BG826" s="204">
        <v>5.0000000000000001E-3</v>
      </c>
      <c r="BH826" s="204" t="s">
        <v>121</v>
      </c>
      <c r="BI826" s="204">
        <v>0.83899999999999997</v>
      </c>
      <c r="BJ826" s="204" t="s">
        <v>121</v>
      </c>
      <c r="BK826" s="204">
        <v>2E-3</v>
      </c>
      <c r="BL826" s="204" t="s">
        <v>121</v>
      </c>
      <c r="BM826" s="204">
        <v>2E-3</v>
      </c>
      <c r="BN826" s="204">
        <v>0.152</v>
      </c>
      <c r="BO826" s="204">
        <v>8.0000000000000002E-3</v>
      </c>
      <c r="BP826" s="204">
        <v>72.045000000000002</v>
      </c>
      <c r="BQ826" s="204">
        <v>0.109</v>
      </c>
      <c r="BR826" s="204" t="s">
        <v>121</v>
      </c>
      <c r="BS826" s="204">
        <v>2E-3</v>
      </c>
      <c r="BT826" s="204">
        <v>14.302</v>
      </c>
      <c r="BU826" s="204">
        <v>0.13500000000000001</v>
      </c>
      <c r="BV826" s="204">
        <v>1.1539999999999999</v>
      </c>
      <c r="BW826" s="204">
        <v>2.3E-2</v>
      </c>
      <c r="BX826" s="204" t="s">
        <v>121</v>
      </c>
      <c r="BY826" s="204">
        <v>8.9999999999999993E-3</v>
      </c>
      <c r="BZ826" s="204">
        <v>0.69199999999999995</v>
      </c>
      <c r="CA826" s="204">
        <v>2.9000000000000001E-2</v>
      </c>
      <c r="CB826" s="204" t="s">
        <v>121</v>
      </c>
      <c r="CC826" s="204">
        <v>6.7069999999999999</v>
      </c>
      <c r="CD826" s="204">
        <v>0.14000000000000001</v>
      </c>
      <c r="CE826" s="204">
        <v>7.0000000000000001E-3</v>
      </c>
      <c r="CF826" s="204">
        <v>2E-3</v>
      </c>
      <c r="CG826" s="204">
        <v>1E-3</v>
      </c>
      <c r="CH826" s="204" t="s">
        <v>121</v>
      </c>
      <c r="CI826" s="204">
        <v>2E-3</v>
      </c>
      <c r="CJ826" s="204">
        <v>0.318</v>
      </c>
      <c r="CK826" s="204">
        <v>0.06</v>
      </c>
      <c r="CL826" s="204" t="s">
        <v>121</v>
      </c>
      <c r="CM826" s="204">
        <v>2E-3</v>
      </c>
      <c r="CN826" s="204">
        <v>3.0000000000000001E-3</v>
      </c>
      <c r="CO826" s="204">
        <v>1E-3</v>
      </c>
      <c r="CP826" s="204">
        <v>1.105</v>
      </c>
      <c r="CQ826" s="204">
        <v>0.03</v>
      </c>
      <c r="CR826" s="204" t="s">
        <v>121</v>
      </c>
      <c r="CS826" s="204">
        <v>2E-3</v>
      </c>
      <c r="CT826" s="204">
        <v>3.6629999999999998</v>
      </c>
      <c r="CU826" s="204">
        <v>0.221</v>
      </c>
      <c r="CV826" s="204">
        <v>0.04</v>
      </c>
      <c r="CW826" s="204">
        <v>1E-3</v>
      </c>
      <c r="CX826" s="204">
        <v>1</v>
      </c>
      <c r="CY826" s="204">
        <v>0.02</v>
      </c>
      <c r="CZ826" s="204" t="s">
        <v>121</v>
      </c>
      <c r="DA826" s="204">
        <v>2E-3</v>
      </c>
      <c r="DB826" s="204">
        <v>5.3999999999999999E-2</v>
      </c>
      <c r="DC826" s="204">
        <v>6.0000000000000001E-3</v>
      </c>
      <c r="DD826" s="204">
        <v>1.2E-2</v>
      </c>
      <c r="DE826" s="204">
        <v>6.0000000000000001E-3</v>
      </c>
      <c r="DF826" s="204">
        <v>0.64200000000000002</v>
      </c>
      <c r="DG826" s="204">
        <v>6.0000000000000001E-3</v>
      </c>
      <c r="DH826" s="204">
        <v>2.8000000000000001E-2</v>
      </c>
      <c r="DI826" s="204">
        <v>1E-3</v>
      </c>
      <c r="DJ826" s="204">
        <v>1.7000000000000001E-2</v>
      </c>
      <c r="DK826" s="204">
        <v>1E-3</v>
      </c>
      <c r="DL826" s="61" t="str">
        <f t="shared" si="16"/>
        <v>DK III W1 09.03.2022</v>
      </c>
      <c r="DM826" s="206">
        <v>6.39110848644982E-3</v>
      </c>
      <c r="DN826" s="206">
        <v>7.7697911625805194E-2</v>
      </c>
      <c r="DO826" s="206">
        <v>0.122308746989024</v>
      </c>
      <c r="DP826" s="206">
        <v>0.35728492786748001</v>
      </c>
      <c r="DQ826" s="206">
        <v>3.8750375557606201E-2</v>
      </c>
      <c r="DR826" s="206">
        <v>-4.7267404105652097E-2</v>
      </c>
      <c r="DS826" s="206">
        <v>0.45669817979907701</v>
      </c>
      <c r="DT826" s="206">
        <v>4.21166585736144E-2</v>
      </c>
      <c r="DU826" s="206">
        <v>-7.0873122840895797E-4</v>
      </c>
      <c r="DV826" s="206">
        <v>0.155081452209858</v>
      </c>
      <c r="DW826" s="206">
        <v>1.54924120847867</v>
      </c>
      <c r="DX826" s="206">
        <v>0.11035771322716</v>
      </c>
      <c r="DY826" s="206">
        <v>1279.4681003416399</v>
      </c>
      <c r="DZ826" s="206">
        <v>0.71278870973212205</v>
      </c>
      <c r="EA826" s="206">
        <v>0.232403269913704</v>
      </c>
      <c r="EB826" s="206">
        <v>96.929497009508495</v>
      </c>
    </row>
    <row r="827" spans="1:132">
      <c r="A827" s="11">
        <v>44629</v>
      </c>
      <c r="B827" s="64" t="s">
        <v>84</v>
      </c>
      <c r="C827" s="25" t="s">
        <v>740</v>
      </c>
      <c r="H827" s="3" t="e">
        <f>((F827)/(E827/100))</f>
        <v>#DIV/0!</v>
      </c>
      <c r="I827" s="4" t="e">
        <f>E827/F827</f>
        <v>#DIV/0!</v>
      </c>
      <c r="J827" s="4" t="e">
        <f>100/G827</f>
        <v>#DIV/0!</v>
      </c>
      <c r="N827" s="37" t="e">
        <f>M827/(K827/100)</f>
        <v>#DIV/0!</v>
      </c>
      <c r="O827" s="37" t="e">
        <f>N827/J827</f>
        <v>#DIV/0!</v>
      </c>
      <c r="P827" s="5" t="e">
        <f>M827/(L827/100)</f>
        <v>#DIV/0!</v>
      </c>
      <c r="Q827" s="5" t="e">
        <f>P827*I827</f>
        <v>#DIV/0!</v>
      </c>
      <c r="U827" s="15" t="e">
        <f>100-(T827-R827)/S827*100</f>
        <v>#DIV/0!</v>
      </c>
      <c r="X827" s="2">
        <v>11.9</v>
      </c>
      <c r="Y827" s="2">
        <v>9.65</v>
      </c>
      <c r="AB827" s="14" t="e">
        <f>((AE827-AC827)*(1000/AD827))*1000</f>
        <v>#DIV/0!</v>
      </c>
      <c r="AF827" s="7" t="e">
        <f>#REF!*0.8</f>
        <v>#REF!</v>
      </c>
      <c r="AH827" s="8" t="e">
        <f>((AG827)*(H827/100))</f>
        <v>#DIV/0!</v>
      </c>
      <c r="AI827" s="7" t="e">
        <f>AG827/AH827</f>
        <v>#DIV/0!</v>
      </c>
      <c r="AO827" s="20" t="s">
        <v>740</v>
      </c>
      <c r="AP827" s="205">
        <v>0.06</v>
      </c>
      <c r="AQ827" s="205">
        <v>1E-3</v>
      </c>
      <c r="AR827" s="205">
        <v>1.7999999999999999E-2</v>
      </c>
      <c r="AS827" s="205">
        <v>3.0000000000000001E-3</v>
      </c>
      <c r="AT827" s="205">
        <v>1.0999999999999999E-2</v>
      </c>
      <c r="AU827" s="205">
        <v>2E-3</v>
      </c>
      <c r="AV827" s="205">
        <v>2.9000000000000001E-2</v>
      </c>
      <c r="AW827" s="205">
        <v>2E-3</v>
      </c>
      <c r="AX827" s="205" t="s">
        <v>121</v>
      </c>
      <c r="AY827" s="205">
        <v>2E-3</v>
      </c>
      <c r="AZ827" s="205">
        <v>5.0999999999999997E-2</v>
      </c>
      <c r="BA827" s="205">
        <v>3.0000000000000001E-3</v>
      </c>
      <c r="BB827" s="205">
        <v>0.19800000000000001</v>
      </c>
      <c r="BC827" s="205">
        <v>4.0000000000000001E-3</v>
      </c>
      <c r="BD827" s="205">
        <v>4.8410000000000002</v>
      </c>
      <c r="BE827" s="205">
        <v>3.4000000000000002E-2</v>
      </c>
      <c r="BF827" s="205" t="s">
        <v>121</v>
      </c>
      <c r="BG827" s="205">
        <v>4.0000000000000001E-3</v>
      </c>
      <c r="BH827" s="205">
        <v>2.1120000000000001</v>
      </c>
      <c r="BI827" s="205">
        <v>0.76100000000000001</v>
      </c>
      <c r="BJ827" s="205">
        <v>3.0000000000000001E-3</v>
      </c>
      <c r="BK827" s="205">
        <v>1E-3</v>
      </c>
      <c r="BL827" s="205" t="s">
        <v>121</v>
      </c>
      <c r="BM827" s="205">
        <v>2E-3</v>
      </c>
      <c r="BN827" s="205">
        <v>0.112</v>
      </c>
      <c r="BO827" s="205">
        <v>6.0000000000000001E-3</v>
      </c>
      <c r="BP827" s="205">
        <v>69.938999999999993</v>
      </c>
      <c r="BQ827" s="205">
        <v>0.115</v>
      </c>
      <c r="BR827" s="205">
        <v>3.0000000000000001E-3</v>
      </c>
      <c r="BS827" s="205">
        <v>1E-3</v>
      </c>
      <c r="BT827" s="205">
        <v>12.269</v>
      </c>
      <c r="BU827" s="205">
        <v>0.126</v>
      </c>
      <c r="BV827" s="205">
        <v>0.86299999999999999</v>
      </c>
      <c r="BW827" s="205">
        <v>2.1000000000000001E-2</v>
      </c>
      <c r="BX827" s="205" t="s">
        <v>121</v>
      </c>
      <c r="BY827" s="205">
        <v>1.4E-2</v>
      </c>
      <c r="BZ827" s="205">
        <v>0.504</v>
      </c>
      <c r="CA827" s="205">
        <v>2.5000000000000001E-2</v>
      </c>
      <c r="CB827" s="205" t="s">
        <v>121</v>
      </c>
      <c r="CC827" s="205">
        <v>9.89</v>
      </c>
      <c r="CD827" s="205">
        <v>9.1999999999999998E-2</v>
      </c>
      <c r="CE827" s="205">
        <v>6.0000000000000001E-3</v>
      </c>
      <c r="CF827" s="205">
        <v>3.0000000000000001E-3</v>
      </c>
      <c r="CG827" s="205">
        <v>1E-3</v>
      </c>
      <c r="CH827" s="205" t="s">
        <v>121</v>
      </c>
      <c r="CI827" s="205">
        <v>2E-3</v>
      </c>
      <c r="CJ827" s="205">
        <v>0.89400000000000002</v>
      </c>
      <c r="CK827" s="205">
        <v>0.08</v>
      </c>
      <c r="CL827" s="205" t="s">
        <v>121</v>
      </c>
      <c r="CM827" s="205">
        <v>2E-3</v>
      </c>
      <c r="CN827" s="205">
        <v>2E-3</v>
      </c>
      <c r="CO827" s="205">
        <v>1E-3</v>
      </c>
      <c r="CP827" s="205">
        <v>1.601</v>
      </c>
      <c r="CQ827" s="205">
        <v>3.9E-2</v>
      </c>
      <c r="CR827" s="205" t="s">
        <v>121</v>
      </c>
      <c r="CS827" s="205">
        <v>2E-3</v>
      </c>
      <c r="CT827" s="205">
        <v>5.3170000000000002</v>
      </c>
      <c r="CU827" s="205">
        <v>0.27</v>
      </c>
      <c r="CV827" s="205">
        <v>2.7E-2</v>
      </c>
      <c r="CW827" s="205">
        <v>1E-3</v>
      </c>
      <c r="CX827" s="205">
        <v>0.47199999999999998</v>
      </c>
      <c r="CY827" s="205">
        <v>1.4999999999999999E-2</v>
      </c>
      <c r="CZ827" s="205" t="s">
        <v>121</v>
      </c>
      <c r="DA827" s="205">
        <v>2E-3</v>
      </c>
      <c r="DB827" s="205">
        <v>0.03</v>
      </c>
      <c r="DC827" s="205">
        <v>5.0000000000000001E-3</v>
      </c>
      <c r="DD827" s="205" t="s">
        <v>121</v>
      </c>
      <c r="DE827" s="205">
        <v>8.0000000000000002E-3</v>
      </c>
      <c r="DF827" s="205">
        <v>0.51</v>
      </c>
      <c r="DG827" s="205">
        <v>6.0000000000000001E-3</v>
      </c>
      <c r="DH827" s="205">
        <v>2.7E-2</v>
      </c>
      <c r="DI827" s="205">
        <v>1E-3</v>
      </c>
      <c r="DJ827" s="205">
        <v>5.0000000000000001E-3</v>
      </c>
      <c r="DK827" s="205">
        <v>1E-3</v>
      </c>
      <c r="DL827" s="61" t="str">
        <f t="shared" si="16"/>
        <v>DK III W2 09.03.2022</v>
      </c>
      <c r="DM827" s="206">
        <v>2.86606219252881E-2</v>
      </c>
      <c r="DN827" s="206">
        <v>3.5472960164806701E-2</v>
      </c>
      <c r="DO827" s="206">
        <v>2.5472830188174402E-2</v>
      </c>
      <c r="DP827" s="206">
        <v>0.59155822070406305</v>
      </c>
      <c r="DQ827" s="206">
        <v>2.1332230060545101E-2</v>
      </c>
      <c r="DR827" s="206">
        <v>-6.0265369749757103E-2</v>
      </c>
      <c r="DS827" s="206">
        <v>-5.7276795959470501E-2</v>
      </c>
      <c r="DT827" s="206">
        <v>1.68822464927719E-2</v>
      </c>
      <c r="DU827" s="206">
        <v>-3.7072590794362097E-4</v>
      </c>
      <c r="DV827" s="206">
        <v>1.6815273979370899E-2</v>
      </c>
      <c r="DW827" s="206">
        <v>0.37663781870624302</v>
      </c>
      <c r="DX827" s="206">
        <v>0.215533654160567</v>
      </c>
      <c r="DY827" s="206">
        <v>298.465521909139</v>
      </c>
      <c r="DZ827" s="206">
        <v>0.10596484209071</v>
      </c>
      <c r="EA827" s="206">
        <v>9.6179983786337608</v>
      </c>
      <c r="EB827" s="206">
        <v>99.362094042829099</v>
      </c>
    </row>
    <row r="828" spans="1:132">
      <c r="A828" s="11">
        <v>44629</v>
      </c>
      <c r="B828" s="64" t="s">
        <v>722</v>
      </c>
      <c r="C828" s="25" t="s">
        <v>1523</v>
      </c>
      <c r="D828" s="21">
        <v>2</v>
      </c>
      <c r="E828" s="2">
        <v>100</v>
      </c>
      <c r="F828" s="2">
        <v>98</v>
      </c>
      <c r="H828" s="3">
        <f>((F828)/(E828/100))</f>
        <v>98</v>
      </c>
      <c r="I828" s="4">
        <f>E828/F828</f>
        <v>1.0204081632653061</v>
      </c>
      <c r="J828" s="4" t="e">
        <f>100/G828</f>
        <v>#DIV/0!</v>
      </c>
      <c r="N828" s="37" t="e">
        <f>M828/(K828/100)</f>
        <v>#DIV/0!</v>
      </c>
      <c r="O828" s="37" t="e">
        <f>N828/J828</f>
        <v>#DIV/0!</v>
      </c>
      <c r="P828" s="5" t="e">
        <f>M828/(L828/100)</f>
        <v>#DIV/0!</v>
      </c>
      <c r="Q828" s="5" t="e">
        <f>P828*I828</f>
        <v>#DIV/0!</v>
      </c>
      <c r="R828" s="21">
        <v>54.5</v>
      </c>
      <c r="S828" s="21">
        <v>10.66</v>
      </c>
      <c r="T828" s="21">
        <v>61.435000000000002</v>
      </c>
      <c r="U828" s="15">
        <f>100-(T828-R828)/S828*100</f>
        <v>34.943714821763578</v>
      </c>
      <c r="V828" s="21">
        <v>0.81299999999999994</v>
      </c>
      <c r="X828" s="2">
        <v>8.5500000000000007</v>
      </c>
      <c r="Y828" s="2">
        <v>0.51</v>
      </c>
      <c r="Z828" s="21">
        <v>202</v>
      </c>
      <c r="AB828" s="14" t="e">
        <f>((AE828-AC828)*(1000/AD828))*1000</f>
        <v>#DIV/0!</v>
      </c>
      <c r="AF828" s="7" t="e">
        <f>#REF!*0.8</f>
        <v>#REF!</v>
      </c>
      <c r="AH828" s="8">
        <f>((AG828)*(H828/100))</f>
        <v>0</v>
      </c>
      <c r="AI828" s="7" t="e">
        <f>AG828/AH828</f>
        <v>#DIV/0!</v>
      </c>
      <c r="AJ828" s="6">
        <v>35.89</v>
      </c>
      <c r="AK828" s="10" t="s">
        <v>1551</v>
      </c>
      <c r="AM828" s="21">
        <v>27.45</v>
      </c>
      <c r="AN828" s="21">
        <v>11.39</v>
      </c>
      <c r="AO828" s="20" t="s">
        <v>1523</v>
      </c>
      <c r="AP828" s="206">
        <v>0.16700000000000001</v>
      </c>
      <c r="AQ828" s="206">
        <v>3.0000000000000001E-3</v>
      </c>
      <c r="AR828" s="206" t="s">
        <v>121</v>
      </c>
      <c r="AS828" s="206">
        <v>6.0000000000000001E-3</v>
      </c>
      <c r="AT828" s="206">
        <v>6.4000000000000001E-2</v>
      </c>
      <c r="AU828" s="206">
        <v>3.0000000000000001E-3</v>
      </c>
      <c r="AV828" s="206">
        <v>5.1999999999999998E-2</v>
      </c>
      <c r="AW828" s="206">
        <v>2E-3</v>
      </c>
      <c r="AX828" s="206">
        <v>0.01</v>
      </c>
      <c r="AY828" s="206">
        <v>1E-3</v>
      </c>
      <c r="AZ828" s="206">
        <v>1.7999999999999999E-2</v>
      </c>
      <c r="BA828" s="206">
        <v>2E-3</v>
      </c>
      <c r="BB828" s="206">
        <v>0.06</v>
      </c>
      <c r="BC828" s="206">
        <v>2E-3</v>
      </c>
      <c r="BD828" s="206">
        <v>0.71</v>
      </c>
      <c r="BE828" s="206">
        <v>1.2E-2</v>
      </c>
      <c r="BF828" s="206" t="s">
        <v>121</v>
      </c>
      <c r="BG828" s="206">
        <v>7.0000000000000001E-3</v>
      </c>
      <c r="BH828" s="206" t="s">
        <v>121</v>
      </c>
      <c r="BI828" s="206">
        <v>5.0819999999999999</v>
      </c>
      <c r="BJ828" s="206" t="s">
        <v>121</v>
      </c>
      <c r="BK828" s="206">
        <v>3.0000000000000001E-3</v>
      </c>
      <c r="BL828" s="206" t="s">
        <v>121</v>
      </c>
      <c r="BM828" s="206">
        <v>2E-3</v>
      </c>
      <c r="BN828" s="206">
        <v>8.7999999999999995E-2</v>
      </c>
      <c r="BO828" s="206">
        <v>7.0000000000000001E-3</v>
      </c>
      <c r="BP828" s="206">
        <v>51.503999999999998</v>
      </c>
      <c r="BQ828" s="206">
        <v>0.20499999999999999</v>
      </c>
      <c r="BR828" s="206">
        <v>3.0000000000000001E-3</v>
      </c>
      <c r="BS828" s="206">
        <v>1E-3</v>
      </c>
      <c r="BT828" s="206">
        <v>15.065</v>
      </c>
      <c r="BU828" s="206">
        <v>0.186</v>
      </c>
      <c r="BV828" s="206">
        <v>9.61</v>
      </c>
      <c r="BW828" s="206">
        <v>0.187</v>
      </c>
      <c r="BX828" s="206" t="s">
        <v>121</v>
      </c>
      <c r="BY828" s="206">
        <v>4.0000000000000001E-3</v>
      </c>
      <c r="BZ828" s="206">
        <v>1.7250000000000001</v>
      </c>
      <c r="CA828" s="206">
        <v>3.9E-2</v>
      </c>
      <c r="CB828" s="206" t="s">
        <v>121</v>
      </c>
      <c r="CC828" s="206">
        <v>22.399000000000001</v>
      </c>
      <c r="CD828" s="206">
        <v>3.4000000000000002E-2</v>
      </c>
      <c r="CE828" s="206">
        <v>5.0000000000000001E-3</v>
      </c>
      <c r="CF828" s="206" t="s">
        <v>121</v>
      </c>
      <c r="CG828" s="206">
        <v>2E-3</v>
      </c>
      <c r="CH828" s="206" t="s">
        <v>121</v>
      </c>
      <c r="CI828" s="206">
        <v>2E-3</v>
      </c>
      <c r="CJ828" s="206">
        <v>0.36899999999999999</v>
      </c>
      <c r="CK828" s="206">
        <v>0.161</v>
      </c>
      <c r="CL828" s="206" t="s">
        <v>121</v>
      </c>
      <c r="CM828" s="206">
        <v>2E-3</v>
      </c>
      <c r="CN828" s="206">
        <v>5.0000000000000001E-3</v>
      </c>
      <c r="CO828" s="206">
        <v>1E-3</v>
      </c>
      <c r="CP828" s="206">
        <v>1.8939999999999999</v>
      </c>
      <c r="CQ828" s="206">
        <v>8.3000000000000004E-2</v>
      </c>
      <c r="CR828" s="206" t="s">
        <v>121</v>
      </c>
      <c r="CS828" s="206">
        <v>2E-3</v>
      </c>
      <c r="CT828" s="206">
        <v>1.1930000000000001</v>
      </c>
      <c r="CU828" s="206">
        <v>0.40799999999999997</v>
      </c>
      <c r="CV828" s="206">
        <v>1.9E-2</v>
      </c>
      <c r="CW828" s="206">
        <v>1E-3</v>
      </c>
      <c r="CX828" s="206">
        <v>0.17100000000000001</v>
      </c>
      <c r="CY828" s="206">
        <v>8.9999999999999993E-3</v>
      </c>
      <c r="CZ828" s="206" t="s">
        <v>121</v>
      </c>
      <c r="DA828" s="206">
        <v>2E-3</v>
      </c>
      <c r="DB828" s="206" t="s">
        <v>121</v>
      </c>
      <c r="DC828" s="206">
        <v>4.0000000000000001E-3</v>
      </c>
      <c r="DD828" s="206">
        <v>2.8000000000000001E-2</v>
      </c>
      <c r="DE828" s="206">
        <v>7.0000000000000001E-3</v>
      </c>
      <c r="DF828" s="206">
        <v>0.82199999999999995</v>
      </c>
      <c r="DG828" s="206">
        <v>8.9999999999999993E-3</v>
      </c>
      <c r="DH828" s="206">
        <v>5.0000000000000001E-3</v>
      </c>
      <c r="DI828" s="206">
        <v>1E-3</v>
      </c>
      <c r="DJ828" s="206">
        <v>8.5000000000000006E-2</v>
      </c>
      <c r="DK828" s="206">
        <v>1E-3</v>
      </c>
      <c r="DL828" s="61" t="str">
        <f t="shared" si="16"/>
        <v>UTV 09.03.2022</v>
      </c>
    </row>
    <row r="829" spans="1:132">
      <c r="A829" s="11">
        <v>44629</v>
      </c>
      <c r="B829" s="64" t="s">
        <v>372</v>
      </c>
      <c r="C829" s="25" t="s">
        <v>119</v>
      </c>
      <c r="D829" s="21">
        <v>33</v>
      </c>
      <c r="E829" s="2">
        <v>100</v>
      </c>
      <c r="F829" s="2">
        <v>67</v>
      </c>
      <c r="H829" s="3">
        <f>((F829)/(E829/100))</f>
        <v>67</v>
      </c>
      <c r="I829" s="4">
        <f>E829/F829</f>
        <v>1.4925373134328359</v>
      </c>
      <c r="J829" s="4" t="e">
        <f>100/G829</f>
        <v>#DIV/0!</v>
      </c>
      <c r="N829" s="37" t="e">
        <f>M829/(K829/100)</f>
        <v>#DIV/0!</v>
      </c>
      <c r="O829" s="37" t="e">
        <f>N829/J829</f>
        <v>#DIV/0!</v>
      </c>
      <c r="P829" s="5" t="e">
        <f>M829/(L829/100)</f>
        <v>#DIV/0!</v>
      </c>
      <c r="Q829" s="5" t="e">
        <f>P829*I829</f>
        <v>#DIV/0!</v>
      </c>
      <c r="U829" s="15" t="e">
        <f>100-(T829-R829)/S829*100</f>
        <v>#DIV/0!</v>
      </c>
      <c r="V829" s="21">
        <v>0.86</v>
      </c>
      <c r="X829" s="2">
        <v>10.38</v>
      </c>
      <c r="Y829" s="2">
        <v>5.2</v>
      </c>
      <c r="Z829" s="21">
        <v>1318</v>
      </c>
      <c r="AB829" s="14" t="e">
        <f>((AE829-AC829)*(1000/AD829))*1000</f>
        <v>#DIV/0!</v>
      </c>
      <c r="AF829" s="7" t="e">
        <f>#REF!*0.8</f>
        <v>#REF!</v>
      </c>
      <c r="AG829" s="2">
        <v>150</v>
      </c>
      <c r="AH829" s="8">
        <f>((AG829)*(H829/100))</f>
        <v>100.5</v>
      </c>
      <c r="AI829" s="7">
        <f>AG829/AH829</f>
        <v>1.4925373134328359</v>
      </c>
      <c r="AJ829" s="6">
        <v>20.16</v>
      </c>
      <c r="AK829" s="2">
        <v>0.503</v>
      </c>
      <c r="AO829" s="20" t="s">
        <v>1524</v>
      </c>
      <c r="AP829" s="209">
        <v>0.02</v>
      </c>
      <c r="AQ829" s="209">
        <v>7.0000000000000001E-3</v>
      </c>
      <c r="AR829" s="209" t="s">
        <v>121</v>
      </c>
      <c r="AS829" s="209">
        <v>1.4E-2</v>
      </c>
      <c r="AT829" s="209" t="s">
        <v>121</v>
      </c>
      <c r="AU829" s="209">
        <v>8.0000000000000002E-3</v>
      </c>
      <c r="AV829" s="209">
        <v>8.15</v>
      </c>
      <c r="AW829" s="209">
        <v>0.216</v>
      </c>
      <c r="AX829" s="209" t="s">
        <v>121</v>
      </c>
      <c r="AY829" s="209">
        <v>5.0000000000000001E-3</v>
      </c>
      <c r="AZ829" s="209">
        <v>2.08</v>
      </c>
      <c r="BA829" s="209">
        <v>3.6999999999999998E-2</v>
      </c>
      <c r="BB829" s="209">
        <v>0.33500000000000002</v>
      </c>
      <c r="BC829" s="209">
        <v>1.2E-2</v>
      </c>
      <c r="BD829" s="209">
        <v>22.242999999999999</v>
      </c>
      <c r="BE829" s="209">
        <v>0.48399999999999999</v>
      </c>
      <c r="BF829" s="209" t="s">
        <v>121</v>
      </c>
      <c r="BG829" s="209">
        <v>8.9999999999999993E-3</v>
      </c>
      <c r="BH829" s="209">
        <v>2.4089999999999998</v>
      </c>
      <c r="BI829" s="209">
        <v>0.41199999999999998</v>
      </c>
      <c r="BJ829" s="209">
        <v>2.5000000000000001E-2</v>
      </c>
      <c r="BK829" s="209">
        <v>6.0000000000000001E-3</v>
      </c>
      <c r="BL829" s="209" t="s">
        <v>121</v>
      </c>
      <c r="BM829" s="209">
        <v>5.0000000000000001E-3</v>
      </c>
      <c r="BN829" s="209">
        <v>0.04</v>
      </c>
      <c r="BO829" s="209">
        <v>2.3E-2</v>
      </c>
      <c r="BP829" s="209">
        <v>49.459000000000003</v>
      </c>
      <c r="BQ829" s="209">
        <v>0.60599999999999998</v>
      </c>
      <c r="BR829" s="209">
        <v>1.9670000000000001</v>
      </c>
      <c r="BS829" s="209">
        <v>3.4000000000000002E-2</v>
      </c>
      <c r="BT829" s="209">
        <v>1.333</v>
      </c>
      <c r="BU829" s="209">
        <v>0.114</v>
      </c>
      <c r="BV829" s="209">
        <v>0.51</v>
      </c>
      <c r="BW829" s="209">
        <v>0.05</v>
      </c>
      <c r="BX829" s="209">
        <v>5.0999999999999997E-2</v>
      </c>
      <c r="BY829" s="209">
        <v>2.5000000000000001E-2</v>
      </c>
      <c r="BZ829" s="209">
        <v>0.30499999999999999</v>
      </c>
      <c r="CA829" s="209">
        <v>5.3999999999999999E-2</v>
      </c>
      <c r="CB829" s="209" t="s">
        <v>121</v>
      </c>
      <c r="CC829" s="209">
        <v>4.3499999999999996</v>
      </c>
      <c r="CD829" s="209">
        <v>0.17299999999999999</v>
      </c>
      <c r="CE829" s="209">
        <v>0.02</v>
      </c>
      <c r="CF829" s="209" t="s">
        <v>121</v>
      </c>
      <c r="CG829" s="209">
        <v>3.0000000000000001E-3</v>
      </c>
      <c r="CH829" s="209">
        <v>2E-3</v>
      </c>
      <c r="CI829" s="209">
        <v>1E-3</v>
      </c>
      <c r="CJ829" s="209" t="s">
        <v>121</v>
      </c>
      <c r="CK829" s="209">
        <v>0.83299999999999996</v>
      </c>
      <c r="CL829" s="209" t="s">
        <v>121</v>
      </c>
      <c r="CM829" s="209">
        <v>2E-3</v>
      </c>
      <c r="CN829" s="209">
        <v>1.2E-2</v>
      </c>
      <c r="CO829" s="209">
        <v>2E-3</v>
      </c>
      <c r="CP829" s="209">
        <v>0.96</v>
      </c>
      <c r="CQ829" s="209">
        <v>0.05</v>
      </c>
      <c r="CR829" s="209" t="s">
        <v>121</v>
      </c>
      <c r="CS829" s="209">
        <v>1.2E-2</v>
      </c>
      <c r="CT829" s="209" t="s">
        <v>121</v>
      </c>
      <c r="CU829" s="209">
        <v>23.591999999999999</v>
      </c>
      <c r="CV829" s="209">
        <v>3.0000000000000001E-3</v>
      </c>
      <c r="CW829" s="209">
        <v>1E-3</v>
      </c>
      <c r="CX829" s="209">
        <v>0.127</v>
      </c>
      <c r="CY829" s="209">
        <v>1.4999999999999999E-2</v>
      </c>
      <c r="CZ829" s="209" t="s">
        <v>121</v>
      </c>
      <c r="DA829" s="209">
        <v>3.0000000000000001E-3</v>
      </c>
      <c r="DB829" s="209">
        <v>2.4E-2</v>
      </c>
      <c r="DC829" s="209">
        <v>6.0000000000000001E-3</v>
      </c>
      <c r="DD829" s="209" t="s">
        <v>121</v>
      </c>
      <c r="DE829" s="209">
        <v>5.0999999999999997E-2</v>
      </c>
      <c r="DF829" s="209">
        <v>4.4729999999999999</v>
      </c>
      <c r="DG829" s="209">
        <v>9.1999999999999998E-2</v>
      </c>
      <c r="DH829" s="209">
        <v>1.44</v>
      </c>
      <c r="DI829" s="209">
        <v>2.4E-2</v>
      </c>
      <c r="DJ829" s="209" t="s">
        <v>121</v>
      </c>
      <c r="DK829" s="209">
        <v>2E-3</v>
      </c>
      <c r="DL829" s="61" t="str">
        <f t="shared" si="16"/>
        <v>Anlieferung 14-1</v>
      </c>
    </row>
    <row r="830" spans="1:132">
      <c r="A830" s="11">
        <v>44629</v>
      </c>
      <c r="B830" s="64" t="s">
        <v>120</v>
      </c>
      <c r="C830" s="25" t="s">
        <v>119</v>
      </c>
      <c r="D830" s="21">
        <v>30</v>
      </c>
      <c r="E830" s="2">
        <v>30</v>
      </c>
      <c r="F830" s="2">
        <v>70</v>
      </c>
      <c r="H830" s="3"/>
      <c r="I830" s="4">
        <f>E830/F830</f>
        <v>0.42857142857142855</v>
      </c>
      <c r="J830" s="4" t="e">
        <f>100/G830</f>
        <v>#DIV/0!</v>
      </c>
      <c r="N830" s="37" t="e">
        <f>M830/(K830/100)</f>
        <v>#DIV/0!</v>
      </c>
      <c r="O830" s="37" t="e">
        <f>N830/J830</f>
        <v>#DIV/0!</v>
      </c>
      <c r="P830" s="5" t="e">
        <f>M830/(L830/100)</f>
        <v>#DIV/0!</v>
      </c>
      <c r="Q830" s="5" t="e">
        <f>P830*I830</f>
        <v>#DIV/0!</v>
      </c>
      <c r="U830" s="15" t="e">
        <f>100-(T830-R830)/S830*100</f>
        <v>#DIV/0!</v>
      </c>
      <c r="V830" s="21">
        <v>4.2</v>
      </c>
      <c r="X830" s="2">
        <v>12.54</v>
      </c>
      <c r="Y830" s="2">
        <v>13.92</v>
      </c>
      <c r="Z830" s="21">
        <v>2897</v>
      </c>
      <c r="AB830" s="14" t="e">
        <f>((AE830-AC830)*(1000/AD830))*1000</f>
        <v>#DIV/0!</v>
      </c>
      <c r="AF830" s="7" t="e">
        <f>#REF!*0.8</f>
        <v>#REF!</v>
      </c>
      <c r="AG830" s="2">
        <v>150</v>
      </c>
      <c r="AH830" s="8">
        <f>((AG830)*(H830/100))</f>
        <v>0</v>
      </c>
      <c r="AI830" s="7" t="e">
        <f>AG830/AH830</f>
        <v>#DIV/0!</v>
      </c>
      <c r="AJ830" s="6">
        <v>62.7</v>
      </c>
      <c r="AK830" s="2">
        <v>0.35699999999999998</v>
      </c>
      <c r="AO830" s="20" t="s">
        <v>1525</v>
      </c>
      <c r="AP830" s="209">
        <v>7.0000000000000001E-3</v>
      </c>
      <c r="AQ830" s="209">
        <v>2E-3</v>
      </c>
      <c r="AR830" s="209">
        <v>8.3000000000000004E-2</v>
      </c>
      <c r="AS830" s="209">
        <v>8.0000000000000002E-3</v>
      </c>
      <c r="AT830" s="209" t="s">
        <v>121</v>
      </c>
      <c r="AU830" s="209">
        <v>7.0000000000000001E-3</v>
      </c>
      <c r="AV830" s="209">
        <v>1.946</v>
      </c>
      <c r="AW830" s="209">
        <v>3.9E-2</v>
      </c>
      <c r="AX830" s="209" t="s">
        <v>121</v>
      </c>
      <c r="AY830" s="209">
        <v>5.0000000000000001E-3</v>
      </c>
      <c r="AZ830" s="209">
        <v>0.54100000000000004</v>
      </c>
      <c r="BA830" s="209">
        <v>1.4999999999999999E-2</v>
      </c>
      <c r="BB830" s="209">
        <v>1.9430000000000001</v>
      </c>
      <c r="BC830" s="209">
        <v>3.3000000000000002E-2</v>
      </c>
      <c r="BD830" s="209">
        <v>16.678999999999998</v>
      </c>
      <c r="BE830" s="209">
        <v>0.218</v>
      </c>
      <c r="BF830" s="209" t="s">
        <v>121</v>
      </c>
      <c r="BG830" s="209">
        <v>8.0000000000000002E-3</v>
      </c>
      <c r="BH830" s="209">
        <v>1.115</v>
      </c>
      <c r="BI830" s="209">
        <v>0.38300000000000001</v>
      </c>
      <c r="BJ830" s="209">
        <v>4.0000000000000001E-3</v>
      </c>
      <c r="BK830" s="209">
        <v>2E-3</v>
      </c>
      <c r="BL830" s="209">
        <v>1.2E-2</v>
      </c>
      <c r="BM830" s="209">
        <v>3.0000000000000001E-3</v>
      </c>
      <c r="BN830" s="209">
        <v>17.841999999999999</v>
      </c>
      <c r="BO830" s="209">
        <v>0.67900000000000005</v>
      </c>
      <c r="BP830" s="209">
        <v>48.371000000000002</v>
      </c>
      <c r="BQ830" s="209">
        <v>0.63500000000000001</v>
      </c>
      <c r="BR830" s="209">
        <v>0.14799999999999999</v>
      </c>
      <c r="BS830" s="209">
        <v>4.0000000000000001E-3</v>
      </c>
      <c r="BT830" s="209">
        <v>3.343</v>
      </c>
      <c r="BU830" s="209">
        <v>0.17799999999999999</v>
      </c>
      <c r="BV830" s="209">
        <v>0.11</v>
      </c>
      <c r="BW830" s="209">
        <v>4.2999999999999997E-2</v>
      </c>
      <c r="BX830" s="209" t="s">
        <v>121</v>
      </c>
      <c r="BY830" s="209">
        <v>3.3000000000000002E-2</v>
      </c>
      <c r="BZ830" s="209">
        <v>0.16</v>
      </c>
      <c r="CA830" s="209">
        <v>3.5000000000000003E-2</v>
      </c>
      <c r="CB830" s="209" t="s">
        <v>121</v>
      </c>
      <c r="CC830" s="209">
        <v>7.1139999999999999</v>
      </c>
      <c r="CD830" s="209">
        <v>0.374</v>
      </c>
      <c r="CE830" s="209">
        <v>0.02</v>
      </c>
      <c r="CF830" s="209">
        <v>4.0000000000000001E-3</v>
      </c>
      <c r="CG830" s="209">
        <v>1E-3</v>
      </c>
      <c r="CH830" s="209">
        <v>2E-3</v>
      </c>
      <c r="CI830" s="209">
        <v>1E-3</v>
      </c>
      <c r="CJ830" s="209" t="s">
        <v>121</v>
      </c>
      <c r="CK830" s="209">
        <v>0.97499999999999998</v>
      </c>
      <c r="CL830" s="209" t="s">
        <v>121</v>
      </c>
      <c r="CM830" s="209">
        <v>2E-3</v>
      </c>
      <c r="CN830" s="209">
        <v>2E-3</v>
      </c>
      <c r="CO830" s="209">
        <v>1E-3</v>
      </c>
      <c r="CP830" s="209">
        <v>0.99299999999999999</v>
      </c>
      <c r="CQ830" s="209">
        <v>6.0999999999999999E-2</v>
      </c>
      <c r="CR830" s="209" t="s">
        <v>121</v>
      </c>
      <c r="CS830" s="209">
        <v>2E-3</v>
      </c>
      <c r="CT830" s="209" t="s">
        <v>121</v>
      </c>
      <c r="CU830" s="209">
        <v>23.010999999999999</v>
      </c>
      <c r="CV830" s="209">
        <v>0.318</v>
      </c>
      <c r="CW830" s="209">
        <v>6.0000000000000001E-3</v>
      </c>
      <c r="CX830" s="209">
        <v>0.11799999999999999</v>
      </c>
      <c r="CY830" s="209">
        <v>7.5999999999999998E-2</v>
      </c>
      <c r="CZ830" s="209">
        <v>3.0000000000000001E-3</v>
      </c>
      <c r="DA830" s="209">
        <v>1E-3</v>
      </c>
      <c r="DB830" s="209" t="s">
        <v>121</v>
      </c>
      <c r="DC830" s="209">
        <v>4.7E-2</v>
      </c>
      <c r="DD830" s="209" t="s">
        <v>121</v>
      </c>
      <c r="DE830" s="209">
        <v>4.7E-2</v>
      </c>
      <c r="DF830" s="209">
        <v>5.1879999999999997</v>
      </c>
      <c r="DG830" s="209">
        <v>7.6999999999999999E-2</v>
      </c>
      <c r="DH830" s="209">
        <v>0.68700000000000006</v>
      </c>
      <c r="DI830" s="209">
        <v>1.2999999999999999E-2</v>
      </c>
      <c r="DJ830" s="209" t="s">
        <v>121</v>
      </c>
      <c r="DK830" s="209">
        <v>2E-3</v>
      </c>
      <c r="DL830" s="61" t="str">
        <f t="shared" si="16"/>
        <v>Anlieferung 14-2</v>
      </c>
    </row>
    <row r="831" spans="1:132">
      <c r="A831" s="11">
        <v>44629</v>
      </c>
      <c r="B831" s="64" t="s">
        <v>207</v>
      </c>
      <c r="C831" s="25" t="s">
        <v>119</v>
      </c>
      <c r="D831" s="21">
        <v>32</v>
      </c>
      <c r="E831" s="2">
        <v>100</v>
      </c>
      <c r="H831" s="3">
        <f>((F831)/(E831/100))</f>
        <v>0</v>
      </c>
      <c r="I831" s="4" t="e">
        <f>E831/F831</f>
        <v>#DIV/0!</v>
      </c>
      <c r="J831" s="4" t="e">
        <f>100/G831</f>
        <v>#DIV/0!</v>
      </c>
      <c r="N831" s="37" t="e">
        <f>M831/(K831/100)</f>
        <v>#DIV/0!</v>
      </c>
      <c r="O831" s="37" t="e">
        <f>N831/J831</f>
        <v>#DIV/0!</v>
      </c>
      <c r="P831" s="5" t="e">
        <f>M831/(L831/100)</f>
        <v>#DIV/0!</v>
      </c>
      <c r="Q831" s="5" t="e">
        <f>P831*I831</f>
        <v>#DIV/0!</v>
      </c>
      <c r="U831" s="15" t="e">
        <f>100-(T831-R831)/S831*100</f>
        <v>#DIV/0!</v>
      </c>
      <c r="V831" s="21">
        <v>1.6</v>
      </c>
      <c r="X831" s="2">
        <v>10.96</v>
      </c>
      <c r="Y831" s="2">
        <v>4.91</v>
      </c>
      <c r="Z831" s="21">
        <v>1315</v>
      </c>
      <c r="AB831" s="14" t="e">
        <f>((AE831-AC831)*(1000/AD831))*1000</f>
        <v>#DIV/0!</v>
      </c>
      <c r="AF831" s="7" t="e">
        <f>#REF!*0.8</f>
        <v>#REF!</v>
      </c>
      <c r="AG831" s="2">
        <v>147</v>
      </c>
      <c r="AH831" s="8">
        <f>((AG831)*(H831/100))</f>
        <v>0</v>
      </c>
      <c r="AI831" s="7" t="e">
        <f>AG831/AH831</f>
        <v>#DIV/0!</v>
      </c>
      <c r="AJ831" s="6">
        <v>22.22</v>
      </c>
      <c r="AK831" s="2">
        <v>0.59199999999999997</v>
      </c>
      <c r="AO831" s="20" t="s">
        <v>1526</v>
      </c>
      <c r="AP831" s="209">
        <v>8.0000000000000002E-3</v>
      </c>
      <c r="AQ831" s="209">
        <v>2E-3</v>
      </c>
      <c r="AR831" s="209">
        <v>6.7000000000000004E-2</v>
      </c>
      <c r="AS831" s="209">
        <v>0.01</v>
      </c>
      <c r="AT831" s="209" t="s">
        <v>121</v>
      </c>
      <c r="AU831" s="209">
        <v>8.0000000000000002E-3</v>
      </c>
      <c r="AV831" s="209">
        <v>6.1820000000000004</v>
      </c>
      <c r="AW831" s="209">
        <v>0.159</v>
      </c>
      <c r="AX831" s="209" t="s">
        <v>121</v>
      </c>
      <c r="AY831" s="209">
        <v>6.0000000000000001E-3</v>
      </c>
      <c r="AZ831" s="209">
        <v>5.1999999999999998E-2</v>
      </c>
      <c r="BA831" s="209">
        <v>0.01</v>
      </c>
      <c r="BB831" s="209">
        <v>3.556</v>
      </c>
      <c r="BC831" s="209">
        <v>5.8999999999999997E-2</v>
      </c>
      <c r="BD831" s="209">
        <v>0.61099999999999999</v>
      </c>
      <c r="BE831" s="209">
        <v>2.4E-2</v>
      </c>
      <c r="BF831" s="209" t="s">
        <v>121</v>
      </c>
      <c r="BG831" s="209">
        <v>1.2999999999999999E-2</v>
      </c>
      <c r="BH831" s="209">
        <v>1.968</v>
      </c>
      <c r="BI831" s="209">
        <v>0.501</v>
      </c>
      <c r="BJ831" s="209" t="s">
        <v>121</v>
      </c>
      <c r="BK831" s="209">
        <v>4.0000000000000001E-3</v>
      </c>
      <c r="BL831" s="209">
        <v>6.0000000000000001E-3</v>
      </c>
      <c r="BM831" s="209">
        <v>3.0000000000000001E-3</v>
      </c>
      <c r="BN831" s="209">
        <v>24.23</v>
      </c>
      <c r="BO831" s="209">
        <v>1.212</v>
      </c>
      <c r="BP831" s="209">
        <v>45.139000000000003</v>
      </c>
      <c r="BQ831" s="209">
        <v>0.79900000000000004</v>
      </c>
      <c r="BR831" s="209">
        <v>4.0000000000000001E-3</v>
      </c>
      <c r="BS831" s="209">
        <v>1E-3</v>
      </c>
      <c r="BT831" s="209">
        <v>2.4740000000000002</v>
      </c>
      <c r="BU831" s="209">
        <v>0.18099999999999999</v>
      </c>
      <c r="BV831" s="209" t="s">
        <v>121</v>
      </c>
      <c r="BW831" s="209">
        <v>9.6000000000000002E-2</v>
      </c>
      <c r="BX831" s="209" t="s">
        <v>121</v>
      </c>
      <c r="BY831" s="209">
        <v>1.0999999999999999E-2</v>
      </c>
      <c r="BZ831" s="209">
        <v>1.1299999999999999</v>
      </c>
      <c r="CA831" s="209">
        <v>8.8999999999999996E-2</v>
      </c>
      <c r="CB831" s="209" t="s">
        <v>121</v>
      </c>
      <c r="CC831" s="209">
        <v>5.2549999999999999</v>
      </c>
      <c r="CD831" s="209">
        <v>0.371</v>
      </c>
      <c r="CE831" s="209">
        <v>2.1999999999999999E-2</v>
      </c>
      <c r="CF831" s="209" t="s">
        <v>121</v>
      </c>
      <c r="CG831" s="209">
        <v>4.0000000000000001E-3</v>
      </c>
      <c r="CH831" s="209">
        <v>4.0000000000000001E-3</v>
      </c>
      <c r="CI831" s="209">
        <v>1E-3</v>
      </c>
      <c r="CJ831" s="209" t="s">
        <v>121</v>
      </c>
      <c r="CK831" s="209">
        <v>1.127</v>
      </c>
      <c r="CL831" s="209" t="s">
        <v>121</v>
      </c>
      <c r="CM831" s="209">
        <v>2E-3</v>
      </c>
      <c r="CN831" s="209">
        <v>5.0000000000000001E-3</v>
      </c>
      <c r="CO831" s="209">
        <v>1E-3</v>
      </c>
      <c r="CP831" s="209">
        <v>1.454</v>
      </c>
      <c r="CQ831" s="209">
        <v>0.127</v>
      </c>
      <c r="CR831" s="209" t="s">
        <v>121</v>
      </c>
      <c r="CS831" s="209">
        <v>2E-3</v>
      </c>
      <c r="CT831" s="209" t="s">
        <v>121</v>
      </c>
      <c r="CU831" s="209">
        <v>31.279</v>
      </c>
      <c r="CV831" s="209">
        <v>0.40600000000000003</v>
      </c>
      <c r="CW831" s="209">
        <v>8.9999999999999993E-3</v>
      </c>
      <c r="CX831" s="209">
        <v>1.774</v>
      </c>
      <c r="CY831" s="209">
        <v>0.109</v>
      </c>
      <c r="CZ831" s="209" t="s">
        <v>121</v>
      </c>
      <c r="DA831" s="209">
        <v>2E-3</v>
      </c>
      <c r="DB831" s="209" t="s">
        <v>121</v>
      </c>
      <c r="DC831" s="209">
        <v>5.0999999999999997E-2</v>
      </c>
      <c r="DD831" s="209">
        <v>8.5999999999999993E-2</v>
      </c>
      <c r="DE831" s="209">
        <v>0.03</v>
      </c>
      <c r="DF831" s="209">
        <v>3.9569999999999999</v>
      </c>
      <c r="DG831" s="209">
        <v>6.4000000000000001E-2</v>
      </c>
      <c r="DH831" s="209">
        <v>2.7749999999999999</v>
      </c>
      <c r="DI831" s="209">
        <v>5.8999999999999997E-2</v>
      </c>
      <c r="DJ831" s="209" t="s">
        <v>121</v>
      </c>
      <c r="DK831" s="209">
        <v>2E-3</v>
      </c>
      <c r="DL831" s="61" t="str">
        <f t="shared" si="16"/>
        <v>Anlieferung 14-3</v>
      </c>
    </row>
    <row r="832" spans="1:132">
      <c r="A832" s="11">
        <v>44629</v>
      </c>
      <c r="B832" s="64"/>
      <c r="C832" s="25" t="s">
        <v>117</v>
      </c>
      <c r="H832" s="3" t="e">
        <f>((F832)/(E832/100))</f>
        <v>#DIV/0!</v>
      </c>
      <c r="I832" s="4" t="e">
        <f>E832/F832</f>
        <v>#DIV/0!</v>
      </c>
      <c r="J832" s="4" t="e">
        <f>100/G832</f>
        <v>#DIV/0!</v>
      </c>
      <c r="N832" s="37" t="e">
        <f>M832/(K832/100)</f>
        <v>#DIV/0!</v>
      </c>
      <c r="O832" s="37" t="e">
        <f>N832/J832</f>
        <v>#DIV/0!</v>
      </c>
      <c r="P832" s="5" t="e">
        <f>M832/(L832/100)</f>
        <v>#DIV/0!</v>
      </c>
      <c r="Q832" s="5" t="e">
        <f>P832*I832</f>
        <v>#DIV/0!</v>
      </c>
      <c r="U832" s="15" t="e">
        <f>100-(T832-R832)/S832*100</f>
        <v>#DIV/0!</v>
      </c>
      <c r="X832" s="2">
        <v>12.49</v>
      </c>
      <c r="AB832" s="14" t="e">
        <f>((AE832-AC832)*(1000/AD832))*1000</f>
        <v>#DIV/0!</v>
      </c>
      <c r="AF832" s="7" t="e">
        <f>#REF!*0.8</f>
        <v>#REF!</v>
      </c>
      <c r="AH832" s="8" t="e">
        <f>((AG832)*(H832/100))</f>
        <v>#DIV/0!</v>
      </c>
      <c r="AI832" s="7" t="e">
        <f>AG832/AH832</f>
        <v>#DIV/0!</v>
      </c>
      <c r="AO832" s="20" t="s">
        <v>1527</v>
      </c>
      <c r="AP832" s="209" t="s">
        <v>121</v>
      </c>
      <c r="AQ832" s="209">
        <v>4.0000000000000001E-3</v>
      </c>
      <c r="AR832" s="209" t="s">
        <v>121</v>
      </c>
      <c r="AS832" s="209">
        <v>1.2999999999999999E-2</v>
      </c>
      <c r="AT832" s="209" t="s">
        <v>121</v>
      </c>
      <c r="AU832" s="209">
        <v>8.9999999999999993E-3</v>
      </c>
      <c r="AV832" s="209">
        <v>8.5570000000000004</v>
      </c>
      <c r="AW832" s="209">
        <v>0.28299999999999997</v>
      </c>
      <c r="AX832" s="209">
        <v>7.0000000000000001E-3</v>
      </c>
      <c r="AY832" s="209">
        <v>4.0000000000000001E-3</v>
      </c>
      <c r="AZ832" s="209">
        <v>3.7999999999999999E-2</v>
      </c>
      <c r="BA832" s="209">
        <v>4.0000000000000001E-3</v>
      </c>
      <c r="BB832" s="209">
        <v>16.071000000000002</v>
      </c>
      <c r="BC832" s="209">
        <v>0.43</v>
      </c>
      <c r="BD832" s="209">
        <v>14.079000000000001</v>
      </c>
      <c r="BE832" s="209">
        <v>0.379</v>
      </c>
      <c r="BF832" s="209" t="s">
        <v>121</v>
      </c>
      <c r="BG832" s="209">
        <v>1.0999999999999999E-2</v>
      </c>
      <c r="BH832" s="209">
        <v>1.7450000000000001</v>
      </c>
      <c r="BI832" s="209">
        <v>0.40400000000000003</v>
      </c>
      <c r="BJ832" s="209" t="s">
        <v>121</v>
      </c>
      <c r="BK832" s="209">
        <v>4.0000000000000001E-3</v>
      </c>
      <c r="BL832" s="209" t="s">
        <v>121</v>
      </c>
      <c r="BM832" s="209">
        <v>5.0000000000000001E-3</v>
      </c>
      <c r="BN832" s="209">
        <v>4.3999999999999997E-2</v>
      </c>
      <c r="BO832" s="209">
        <v>2.4E-2</v>
      </c>
      <c r="BP832" s="209">
        <v>46.948999999999998</v>
      </c>
      <c r="BQ832" s="209">
        <v>0.69699999999999995</v>
      </c>
      <c r="BR832" s="209">
        <v>0.17399999999999999</v>
      </c>
      <c r="BS832" s="209">
        <v>6.0000000000000001E-3</v>
      </c>
      <c r="BT832" s="209">
        <v>0.85699999999999998</v>
      </c>
      <c r="BU832" s="209">
        <v>9.9000000000000005E-2</v>
      </c>
      <c r="BV832" s="209" t="s">
        <v>121</v>
      </c>
      <c r="BW832" s="209">
        <v>8.3000000000000004E-2</v>
      </c>
      <c r="BX832" s="209" t="s">
        <v>121</v>
      </c>
      <c r="BY832" s="209">
        <v>3.2000000000000001E-2</v>
      </c>
      <c r="BZ832" s="209">
        <v>0.34499999999999997</v>
      </c>
      <c r="CA832" s="209">
        <v>5.0999999999999997E-2</v>
      </c>
      <c r="CB832" s="209" t="s">
        <v>121</v>
      </c>
      <c r="CC832" s="209">
        <v>4.3609999999999998</v>
      </c>
      <c r="CD832" s="209">
        <v>9.5000000000000001E-2</v>
      </c>
      <c r="CE832" s="209">
        <v>1.2E-2</v>
      </c>
      <c r="CF832" s="209" t="s">
        <v>121</v>
      </c>
      <c r="CG832" s="209">
        <v>6.0000000000000001E-3</v>
      </c>
      <c r="CH832" s="209" t="s">
        <v>121</v>
      </c>
      <c r="CI832" s="209">
        <v>2E-3</v>
      </c>
      <c r="CJ832" s="209" t="s">
        <v>121</v>
      </c>
      <c r="CK832" s="209">
        <v>0.92900000000000005</v>
      </c>
      <c r="CL832" s="209" t="s">
        <v>121</v>
      </c>
      <c r="CM832" s="209">
        <v>2E-3</v>
      </c>
      <c r="CN832" s="209">
        <v>3.0000000000000001E-3</v>
      </c>
      <c r="CO832" s="209">
        <v>1E-3</v>
      </c>
      <c r="CP832" s="209">
        <v>0.999</v>
      </c>
      <c r="CQ832" s="209">
        <v>5.2999999999999999E-2</v>
      </c>
      <c r="CR832" s="209" t="s">
        <v>121</v>
      </c>
      <c r="CS832" s="209">
        <v>2E-3</v>
      </c>
      <c r="CT832" s="209" t="s">
        <v>121</v>
      </c>
      <c r="CU832" s="209">
        <v>25.945</v>
      </c>
      <c r="CV832" s="209">
        <v>3.0000000000000001E-3</v>
      </c>
      <c r="CW832" s="209">
        <v>1E-3</v>
      </c>
      <c r="CX832" s="209">
        <v>0.108</v>
      </c>
      <c r="CY832" s="209">
        <v>1.2999999999999999E-2</v>
      </c>
      <c r="CZ832" s="209" t="s">
        <v>121</v>
      </c>
      <c r="DA832" s="209">
        <v>2E-3</v>
      </c>
      <c r="DB832" s="209" t="s">
        <v>121</v>
      </c>
      <c r="DC832" s="209">
        <v>8.0000000000000002E-3</v>
      </c>
      <c r="DD832" s="209" t="s">
        <v>121</v>
      </c>
      <c r="DE832" s="209">
        <v>2.5999999999999999E-2</v>
      </c>
      <c r="DF832" s="209">
        <v>1.9119999999999999</v>
      </c>
      <c r="DG832" s="209">
        <v>5.3999999999999999E-2</v>
      </c>
      <c r="DH832" s="209">
        <v>3.754</v>
      </c>
      <c r="DI832" s="209">
        <v>6.9000000000000006E-2</v>
      </c>
      <c r="DJ832" s="209" t="s">
        <v>121</v>
      </c>
      <c r="DK832" s="209">
        <v>2E-3</v>
      </c>
      <c r="DL832" s="61" t="str">
        <f t="shared" si="16"/>
        <v>Anlieferung 14-4</v>
      </c>
    </row>
    <row r="833" spans="1:116">
      <c r="A833" s="11">
        <v>44629</v>
      </c>
      <c r="B833" s="64" t="s">
        <v>316</v>
      </c>
      <c r="C833" s="25" t="s">
        <v>128</v>
      </c>
      <c r="H833" s="3" t="e">
        <f>((F833)/(E833/100))</f>
        <v>#DIV/0!</v>
      </c>
      <c r="I833" s="4" t="e">
        <f>E833/F833</f>
        <v>#DIV/0!</v>
      </c>
      <c r="J833" s="4" t="e">
        <f>100/G833</f>
        <v>#DIV/0!</v>
      </c>
      <c r="N833" s="37" t="e">
        <f>M833/(K833/100)</f>
        <v>#DIV/0!</v>
      </c>
      <c r="O833" s="37" t="e">
        <f>N833/J833</f>
        <v>#DIV/0!</v>
      </c>
      <c r="P833" s="5" t="e">
        <f>M833/(L833/100)</f>
        <v>#DIV/0!</v>
      </c>
      <c r="Q833" s="5" t="e">
        <f>P833*I833</f>
        <v>#DIV/0!</v>
      </c>
      <c r="U833" s="15" t="e">
        <f>100-(T833-R833)/S833*100</f>
        <v>#DIV/0!</v>
      </c>
      <c r="AB833" s="14" t="e">
        <f>((AE833-AC833)*(1000/AD833))*1000</f>
        <v>#DIV/0!</v>
      </c>
      <c r="AF833" s="7" t="e">
        <f>#REF!*0.8</f>
        <v>#REF!</v>
      </c>
      <c r="AH833" s="8" t="e">
        <f>((AG833)*(H833/100))</f>
        <v>#DIV/0!</v>
      </c>
      <c r="AI833" s="7" t="e">
        <f>AG833/AH833</f>
        <v>#DIV/0!</v>
      </c>
      <c r="AO833" s="68" t="s">
        <v>316</v>
      </c>
      <c r="AP833" s="209" t="s">
        <v>121</v>
      </c>
      <c r="AQ833" s="209">
        <v>5.0000000000000001E-3</v>
      </c>
      <c r="AR833" s="209">
        <v>1.7999999999999999E-2</v>
      </c>
      <c r="AS833" s="209">
        <v>1.0999999999999999E-2</v>
      </c>
      <c r="AT833" s="209" t="s">
        <v>121</v>
      </c>
      <c r="AU833" s="209">
        <v>1.0999999999999999E-2</v>
      </c>
      <c r="AV833" s="209">
        <v>11.89</v>
      </c>
      <c r="AW833" s="209">
        <v>0.38900000000000001</v>
      </c>
      <c r="AX833" s="209" t="s">
        <v>121</v>
      </c>
      <c r="AY833" s="209">
        <v>0.01</v>
      </c>
      <c r="AZ833" s="209">
        <v>1.5</v>
      </c>
      <c r="BA833" s="209">
        <v>3.5000000000000003E-2</v>
      </c>
      <c r="BB833" s="209">
        <v>4.8049999999999997</v>
      </c>
      <c r="BC833" s="209">
        <v>0.11</v>
      </c>
      <c r="BD833" s="209">
        <v>2.2850000000000001</v>
      </c>
      <c r="BE833" s="209">
        <v>6.8000000000000005E-2</v>
      </c>
      <c r="BF833" s="209" t="s">
        <v>121</v>
      </c>
      <c r="BG833" s="209">
        <v>0.01</v>
      </c>
      <c r="BH833" s="209">
        <v>2.294</v>
      </c>
      <c r="BI833" s="209">
        <v>0.499</v>
      </c>
      <c r="BJ833" s="209" t="s">
        <v>121</v>
      </c>
      <c r="BK833" s="209">
        <v>5.0000000000000001E-3</v>
      </c>
      <c r="BL833" s="209">
        <v>6.0000000000000001E-3</v>
      </c>
      <c r="BM833" s="209">
        <v>4.0000000000000001E-3</v>
      </c>
      <c r="BN833" s="209">
        <v>8.7289999999999992</v>
      </c>
      <c r="BO833" s="209">
        <v>0.48799999999999999</v>
      </c>
      <c r="BP833" s="209">
        <v>45.146999999999998</v>
      </c>
      <c r="BQ833" s="209">
        <v>0.93100000000000005</v>
      </c>
      <c r="BR833" s="209">
        <v>0.23400000000000001</v>
      </c>
      <c r="BS833" s="209">
        <v>7.0000000000000001E-3</v>
      </c>
      <c r="BT833" s="209">
        <v>2.0270000000000001</v>
      </c>
      <c r="BU833" s="209">
        <v>0.159</v>
      </c>
      <c r="BV833" s="209" t="s">
        <v>121</v>
      </c>
      <c r="BW833" s="209">
        <v>0.16300000000000001</v>
      </c>
      <c r="BX833" s="209" t="s">
        <v>121</v>
      </c>
      <c r="BY833" s="209">
        <v>1.9E-2</v>
      </c>
      <c r="BZ833" s="209">
        <v>1.292</v>
      </c>
      <c r="CA833" s="209">
        <v>9.9000000000000005E-2</v>
      </c>
      <c r="CB833" s="209">
        <v>7.4459999999999997</v>
      </c>
      <c r="CC833" s="209">
        <v>3.2330000000000001</v>
      </c>
      <c r="CD833" s="209">
        <v>0.122</v>
      </c>
      <c r="CE833" s="209">
        <v>2.4E-2</v>
      </c>
      <c r="CF833" s="209" t="s">
        <v>121</v>
      </c>
      <c r="CG833" s="209">
        <v>8.0000000000000002E-3</v>
      </c>
      <c r="CH833" s="209">
        <v>6.0000000000000001E-3</v>
      </c>
      <c r="CI833" s="209">
        <v>1E-3</v>
      </c>
      <c r="CJ833" s="209" t="s">
        <v>121</v>
      </c>
      <c r="CK833" s="209">
        <v>1.2689999999999999</v>
      </c>
      <c r="CL833" s="209" t="s">
        <v>121</v>
      </c>
      <c r="CM833" s="209">
        <v>2E-3</v>
      </c>
      <c r="CN833" s="209">
        <v>4.0000000000000001E-3</v>
      </c>
      <c r="CO833" s="209">
        <v>1E-3</v>
      </c>
      <c r="CP833" s="209">
        <v>0.84499999999999997</v>
      </c>
      <c r="CQ833" s="209">
        <v>8.2000000000000003E-2</v>
      </c>
      <c r="CR833" s="209" t="s">
        <v>121</v>
      </c>
      <c r="CS833" s="209">
        <v>3.0000000000000001E-3</v>
      </c>
      <c r="CT833" s="209" t="s">
        <v>121</v>
      </c>
      <c r="CU833" s="209">
        <v>33.412999999999997</v>
      </c>
      <c r="CV833" s="209">
        <v>0.14000000000000001</v>
      </c>
      <c r="CW833" s="209">
        <v>4.0000000000000001E-3</v>
      </c>
      <c r="CX833" s="209">
        <v>2.339</v>
      </c>
      <c r="CY833" s="209">
        <v>9.4E-2</v>
      </c>
      <c r="CZ833" s="209" t="s">
        <v>121</v>
      </c>
      <c r="DA833" s="209">
        <v>3.0000000000000001E-3</v>
      </c>
      <c r="DB833" s="209" t="s">
        <v>121</v>
      </c>
      <c r="DC833" s="209">
        <v>3.3000000000000002E-2</v>
      </c>
      <c r="DD833" s="209" t="s">
        <v>121</v>
      </c>
      <c r="DE833" s="209">
        <v>2.5999999999999999E-2</v>
      </c>
      <c r="DF833" s="209">
        <v>1.2210000000000001</v>
      </c>
      <c r="DG833" s="209">
        <v>3.1E-2</v>
      </c>
      <c r="DH833" s="209">
        <v>7.6349999999999998</v>
      </c>
      <c r="DI833" s="209">
        <v>0.14299999999999999</v>
      </c>
      <c r="DJ833" s="209" t="s">
        <v>121</v>
      </c>
      <c r="DK833" s="209">
        <v>2E-3</v>
      </c>
      <c r="DL833" s="61" t="str">
        <f t="shared" si="16"/>
        <v>Anlieferung 14-5</v>
      </c>
    </row>
    <row r="834" spans="1:116">
      <c r="A834" s="11">
        <v>44629</v>
      </c>
      <c r="B834" s="64" t="s">
        <v>317</v>
      </c>
      <c r="C834" s="25" t="s">
        <v>128</v>
      </c>
      <c r="H834" s="3" t="e">
        <f>((F834)/(E834/100))</f>
        <v>#DIV/0!</v>
      </c>
      <c r="I834" s="4" t="e">
        <f>E834/F834</f>
        <v>#DIV/0!</v>
      </c>
      <c r="J834" s="4" t="e">
        <f>100/G834</f>
        <v>#DIV/0!</v>
      </c>
      <c r="N834" s="37" t="e">
        <f>M834/(K834/100)</f>
        <v>#DIV/0!</v>
      </c>
      <c r="O834" s="37" t="e">
        <f>N834/J834</f>
        <v>#DIV/0!</v>
      </c>
      <c r="P834" s="5" t="e">
        <f>M834/(L834/100)</f>
        <v>#DIV/0!</v>
      </c>
      <c r="Q834" s="5" t="e">
        <f>P834*I834</f>
        <v>#DIV/0!</v>
      </c>
      <c r="U834" s="15" t="e">
        <f>100-(T834-R834)/S834*100</f>
        <v>#DIV/0!</v>
      </c>
      <c r="AB834" s="14" t="e">
        <f>((AE834-AC834)*(1000/AD834))*1000</f>
        <v>#DIV/0!</v>
      </c>
      <c r="AF834" s="7" t="e">
        <f>#REF!*0.8</f>
        <v>#REF!</v>
      </c>
      <c r="AH834" s="8" t="e">
        <f>((AG834)*(H834/100))</f>
        <v>#DIV/0!</v>
      </c>
      <c r="AI834" s="7" t="e">
        <f>AG834/AH834</f>
        <v>#DIV/0!</v>
      </c>
      <c r="AO834" s="68" t="s">
        <v>317</v>
      </c>
      <c r="AP834" s="209" t="s">
        <v>121</v>
      </c>
      <c r="AQ834" s="209">
        <v>3.0000000000000001E-3</v>
      </c>
      <c r="AR834" s="209" t="s">
        <v>121</v>
      </c>
      <c r="AS834" s="209">
        <v>1.4999999999999999E-2</v>
      </c>
      <c r="AT834" s="209" t="s">
        <v>121</v>
      </c>
      <c r="AU834" s="209">
        <v>8.9999999999999993E-3</v>
      </c>
      <c r="AV834" s="209">
        <v>9.3719999999999999</v>
      </c>
      <c r="AW834" s="209">
        <v>0.16400000000000001</v>
      </c>
      <c r="AX834" s="209" t="s">
        <v>121</v>
      </c>
      <c r="AY834" s="209">
        <v>8.9999999999999993E-3</v>
      </c>
      <c r="AZ834" s="209">
        <v>2.2320000000000002</v>
      </c>
      <c r="BA834" s="209">
        <v>0.03</v>
      </c>
      <c r="BB834" s="209">
        <v>7.6999999999999999E-2</v>
      </c>
      <c r="BC834" s="209">
        <v>6.0000000000000001E-3</v>
      </c>
      <c r="BD834" s="209">
        <v>25.736999999999998</v>
      </c>
      <c r="BE834" s="209">
        <v>0.26600000000000001</v>
      </c>
      <c r="BF834" s="209" t="s">
        <v>121</v>
      </c>
      <c r="BG834" s="209">
        <v>8.9999999999999993E-3</v>
      </c>
      <c r="BH834" s="209">
        <v>2.0049999999999999</v>
      </c>
      <c r="BI834" s="209">
        <v>0.30599999999999999</v>
      </c>
      <c r="BJ834" s="209">
        <v>6.0000000000000001E-3</v>
      </c>
      <c r="BK834" s="209">
        <v>2E-3</v>
      </c>
      <c r="BL834" s="209">
        <v>5.0000000000000001E-3</v>
      </c>
      <c r="BM834" s="209">
        <v>3.0000000000000001E-3</v>
      </c>
      <c r="BN834" s="209">
        <v>0.155</v>
      </c>
      <c r="BO834" s="209">
        <v>2.5999999999999999E-2</v>
      </c>
      <c r="BP834" s="209">
        <v>45.180999999999997</v>
      </c>
      <c r="BQ834" s="209">
        <v>0.60899999999999999</v>
      </c>
      <c r="BR834" s="209">
        <v>3.6999999999999998E-2</v>
      </c>
      <c r="BS834" s="209">
        <v>2E-3</v>
      </c>
      <c r="BT834" s="209">
        <v>1.0649999999999999</v>
      </c>
      <c r="BU834" s="209">
        <v>0.09</v>
      </c>
      <c r="BV834" s="209">
        <v>0.11</v>
      </c>
      <c r="BW834" s="209">
        <v>3.0000000000000001E-3</v>
      </c>
      <c r="BX834" s="209">
        <v>4.9000000000000002E-2</v>
      </c>
      <c r="BY834" s="209">
        <v>2.5000000000000001E-2</v>
      </c>
      <c r="BZ834" s="209">
        <v>0.153</v>
      </c>
      <c r="CA834" s="209">
        <v>4.4999999999999998E-2</v>
      </c>
      <c r="CB834" s="209" t="s">
        <v>121</v>
      </c>
      <c r="CC834" s="209">
        <v>5.1189999999999998</v>
      </c>
      <c r="CD834" s="209">
        <v>0.25700000000000001</v>
      </c>
      <c r="CE834" s="209">
        <v>0.02</v>
      </c>
      <c r="CF834" s="209" t="s">
        <v>121</v>
      </c>
      <c r="CG834" s="209">
        <v>2E-3</v>
      </c>
      <c r="CH834" s="209" t="s">
        <v>121</v>
      </c>
      <c r="CI834" s="209">
        <v>2E-3</v>
      </c>
      <c r="CJ834" s="209">
        <v>0.38900000000000001</v>
      </c>
      <c r="CK834" s="209">
        <v>1.9E-2</v>
      </c>
      <c r="CL834" s="209" t="s">
        <v>121</v>
      </c>
      <c r="CM834" s="209">
        <v>2E-3</v>
      </c>
      <c r="CN834" s="209" t="s">
        <v>121</v>
      </c>
      <c r="CO834" s="209">
        <v>2E-3</v>
      </c>
      <c r="CP834" s="209">
        <v>0.95299999999999996</v>
      </c>
      <c r="CQ834" s="209">
        <v>1.0999999999999999E-2</v>
      </c>
      <c r="CR834" s="209" t="s">
        <v>121</v>
      </c>
      <c r="CS834" s="209">
        <v>3.0000000000000001E-3</v>
      </c>
      <c r="CT834" s="209">
        <v>1.2529999999999999</v>
      </c>
      <c r="CU834" s="209">
        <v>5.3999999999999999E-2</v>
      </c>
      <c r="CV834" s="209">
        <v>1.2E-2</v>
      </c>
      <c r="CW834" s="209">
        <v>1E-3</v>
      </c>
      <c r="CX834" s="209">
        <v>0.30499999999999999</v>
      </c>
      <c r="CY834" s="209">
        <v>3.4000000000000002E-2</v>
      </c>
      <c r="CZ834" s="209" t="s">
        <v>121</v>
      </c>
      <c r="DA834" s="209">
        <v>2E-3</v>
      </c>
      <c r="DB834" s="209" t="s">
        <v>121</v>
      </c>
      <c r="DC834" s="209">
        <v>3.2000000000000001E-2</v>
      </c>
      <c r="DD834" s="209" t="s">
        <v>121</v>
      </c>
      <c r="DE834" s="209">
        <v>7.4999999999999997E-2</v>
      </c>
      <c r="DF834" s="209">
        <v>10.597</v>
      </c>
      <c r="DG834" s="209">
        <v>0.14699999999999999</v>
      </c>
      <c r="DH834" s="209">
        <v>3.9E-2</v>
      </c>
      <c r="DI834" s="209">
        <v>1E-3</v>
      </c>
      <c r="DJ834" s="209" t="s">
        <v>121</v>
      </c>
      <c r="DK834" s="209">
        <v>2E-3</v>
      </c>
      <c r="DL834" s="61" t="str">
        <f t="shared" si="16"/>
        <v>Anlieferung 14-6</v>
      </c>
    </row>
    <row r="835" spans="1:116">
      <c r="A835" s="11">
        <v>44629</v>
      </c>
      <c r="B835" s="64" t="s">
        <v>318</v>
      </c>
      <c r="C835" s="25" t="s">
        <v>128</v>
      </c>
      <c r="H835" s="3" t="e">
        <f>((F835)/(E835/100))</f>
        <v>#DIV/0!</v>
      </c>
      <c r="I835" s="4" t="e">
        <f>E835/F835</f>
        <v>#DIV/0!</v>
      </c>
      <c r="J835" s="4" t="e">
        <f>100/G835</f>
        <v>#DIV/0!</v>
      </c>
      <c r="N835" s="37" t="e">
        <f>M835/(K835/100)</f>
        <v>#DIV/0!</v>
      </c>
      <c r="O835" s="37" t="e">
        <f>N835/J835</f>
        <v>#DIV/0!</v>
      </c>
      <c r="P835" s="5" t="e">
        <f>M835/(L835/100)</f>
        <v>#DIV/0!</v>
      </c>
      <c r="Q835" s="5" t="e">
        <f>P835*I835</f>
        <v>#DIV/0!</v>
      </c>
      <c r="U835" s="15" t="e">
        <f>100-(T835-R835)/S835*100</f>
        <v>#DIV/0!</v>
      </c>
      <c r="AB835" s="14" t="e">
        <f>((AE835-AC835)*(1000/AD835))*1000</f>
        <v>#DIV/0!</v>
      </c>
      <c r="AF835" s="7" t="e">
        <f>#REF!*0.8</f>
        <v>#REF!</v>
      </c>
      <c r="AH835" s="8" t="e">
        <f>((AG835)*(H835/100))</f>
        <v>#DIV/0!</v>
      </c>
      <c r="AI835" s="7" t="e">
        <f>AG835/AH835</f>
        <v>#DIV/0!</v>
      </c>
      <c r="AO835" s="68" t="s">
        <v>318</v>
      </c>
      <c r="AP835" s="209" t="s">
        <v>121</v>
      </c>
      <c r="AQ835" s="209">
        <v>5.0000000000000001E-3</v>
      </c>
      <c r="AR835" s="209" t="s">
        <v>121</v>
      </c>
      <c r="AS835" s="209">
        <v>1.7000000000000001E-2</v>
      </c>
      <c r="AT835" s="209" t="s">
        <v>121</v>
      </c>
      <c r="AU835" s="209">
        <v>8.0000000000000002E-3</v>
      </c>
      <c r="AV835" s="209">
        <v>7.2030000000000003</v>
      </c>
      <c r="AW835" s="209">
        <v>0.17499999999999999</v>
      </c>
      <c r="AX835" s="209">
        <v>1.2E-2</v>
      </c>
      <c r="AY835" s="209">
        <v>3.0000000000000001E-3</v>
      </c>
      <c r="AZ835" s="209">
        <v>1.6279999999999999</v>
      </c>
      <c r="BA835" s="209">
        <v>2.7E-2</v>
      </c>
      <c r="BB835" s="209">
        <v>17.123999999999999</v>
      </c>
      <c r="BC835" s="209">
        <v>0.33100000000000002</v>
      </c>
      <c r="BD835" s="209">
        <v>11.417</v>
      </c>
      <c r="BE835" s="209">
        <v>0.26800000000000002</v>
      </c>
      <c r="BF835" s="209" t="s">
        <v>121</v>
      </c>
      <c r="BG835" s="209">
        <v>8.9999999999999993E-3</v>
      </c>
      <c r="BH835" s="209">
        <v>3.4260000000000002</v>
      </c>
      <c r="BI835" s="209">
        <v>0.40600000000000003</v>
      </c>
      <c r="BJ835" s="209">
        <v>3.0000000000000001E-3</v>
      </c>
      <c r="BK835" s="209">
        <v>2E-3</v>
      </c>
      <c r="BL835" s="209">
        <v>6.0000000000000001E-3</v>
      </c>
      <c r="BM835" s="209">
        <v>3.0000000000000001E-3</v>
      </c>
      <c r="BN835" s="209">
        <v>0.13400000000000001</v>
      </c>
      <c r="BO835" s="209">
        <v>2.1999999999999999E-2</v>
      </c>
      <c r="BP835" s="209">
        <v>50.762</v>
      </c>
      <c r="BQ835" s="209">
        <v>0.55100000000000005</v>
      </c>
      <c r="BR835" s="209">
        <v>0.158</v>
      </c>
      <c r="BS835" s="209">
        <v>5.0000000000000001E-3</v>
      </c>
      <c r="BT835" s="209">
        <v>0.91500000000000004</v>
      </c>
      <c r="BU835" s="209">
        <v>8.5999999999999993E-2</v>
      </c>
      <c r="BV835" s="209">
        <v>0.111</v>
      </c>
      <c r="BW835" s="209">
        <v>4.2000000000000003E-2</v>
      </c>
      <c r="BX835" s="209" t="s">
        <v>121</v>
      </c>
      <c r="BY835" s="209">
        <v>3.5999999999999997E-2</v>
      </c>
      <c r="BZ835" s="209">
        <v>0.16300000000000001</v>
      </c>
      <c r="CA835" s="209">
        <v>4.1000000000000002E-2</v>
      </c>
      <c r="CB835" s="209" t="s">
        <v>121</v>
      </c>
      <c r="CC835" s="209">
        <v>3.9980000000000002</v>
      </c>
      <c r="CD835" s="209">
        <v>7.6999999999999999E-2</v>
      </c>
      <c r="CE835" s="209">
        <v>1.4999999999999999E-2</v>
      </c>
      <c r="CF835" s="209" t="s">
        <v>121</v>
      </c>
      <c r="CG835" s="209">
        <v>2E-3</v>
      </c>
      <c r="CH835" s="209" t="s">
        <v>121</v>
      </c>
      <c r="CI835" s="209">
        <v>2E-3</v>
      </c>
      <c r="CJ835" s="209" t="s">
        <v>121</v>
      </c>
      <c r="CK835" s="209">
        <v>0.90700000000000003</v>
      </c>
      <c r="CL835" s="209" t="s">
        <v>121</v>
      </c>
      <c r="CM835" s="209">
        <v>2E-3</v>
      </c>
      <c r="CN835" s="209" t="s">
        <v>121</v>
      </c>
      <c r="CO835" s="209">
        <v>2E-3</v>
      </c>
      <c r="CP835" s="209">
        <v>1.2170000000000001</v>
      </c>
      <c r="CQ835" s="209">
        <v>0.05</v>
      </c>
      <c r="CR835" s="209" t="s">
        <v>121</v>
      </c>
      <c r="CS835" s="209">
        <v>2E-3</v>
      </c>
      <c r="CT835" s="209" t="s">
        <v>121</v>
      </c>
      <c r="CU835" s="209">
        <v>22.437000000000001</v>
      </c>
      <c r="CV835" s="209">
        <v>8.0000000000000002E-3</v>
      </c>
      <c r="CW835" s="209">
        <v>1E-3</v>
      </c>
      <c r="CX835" s="209">
        <v>0.315</v>
      </c>
      <c r="CY835" s="209">
        <v>2.9000000000000001E-2</v>
      </c>
      <c r="CZ835" s="209" t="s">
        <v>121</v>
      </c>
      <c r="DA835" s="209">
        <v>2E-3</v>
      </c>
      <c r="DB835" s="209" t="s">
        <v>121</v>
      </c>
      <c r="DC835" s="209">
        <v>2.5999999999999999E-2</v>
      </c>
      <c r="DD835" s="209" t="s">
        <v>121</v>
      </c>
      <c r="DE835" s="209">
        <v>2.5000000000000001E-2</v>
      </c>
      <c r="DF835" s="209">
        <v>2.1019999999999999</v>
      </c>
      <c r="DG835" s="209">
        <v>4.3999999999999997E-2</v>
      </c>
      <c r="DH835" s="209">
        <v>0.05</v>
      </c>
      <c r="DI835" s="209">
        <v>2E-3</v>
      </c>
      <c r="DJ835" s="209" t="s">
        <v>121</v>
      </c>
      <c r="DK835" s="209">
        <v>2E-3</v>
      </c>
      <c r="DL835" s="61" t="str">
        <f t="shared" si="16"/>
        <v>Anlieferung 14-7</v>
      </c>
    </row>
    <row r="836" spans="1:116">
      <c r="A836" s="11">
        <v>44629</v>
      </c>
      <c r="B836" s="64" t="s">
        <v>319</v>
      </c>
      <c r="C836" s="25" t="s">
        <v>128</v>
      </c>
      <c r="H836" s="3" t="e">
        <f>((F836)/(E836/100))</f>
        <v>#DIV/0!</v>
      </c>
      <c r="I836" s="4" t="e">
        <f>E836/F836</f>
        <v>#DIV/0!</v>
      </c>
      <c r="J836" s="4" t="e">
        <f>100/G836</f>
        <v>#DIV/0!</v>
      </c>
      <c r="N836" s="37" t="e">
        <f>M836/(K836/100)</f>
        <v>#DIV/0!</v>
      </c>
      <c r="O836" s="37" t="e">
        <f>N836/J836</f>
        <v>#DIV/0!</v>
      </c>
      <c r="P836" s="5" t="e">
        <f>M836/(L836/100)</f>
        <v>#DIV/0!</v>
      </c>
      <c r="Q836" s="5" t="e">
        <f>P836*I836</f>
        <v>#DIV/0!</v>
      </c>
      <c r="U836" s="15" t="e">
        <f>100-(T836-R836)/S836*100</f>
        <v>#DIV/0!</v>
      </c>
      <c r="AB836" s="14" t="e">
        <f>((AE836-AC836)*(1000/AD836))*1000</f>
        <v>#DIV/0!</v>
      </c>
      <c r="AF836" s="7" t="e">
        <f>#REF!*0.8</f>
        <v>#REF!</v>
      </c>
      <c r="AH836" s="8" t="e">
        <f>((AG836)*(H836/100))</f>
        <v>#DIV/0!</v>
      </c>
      <c r="AI836" s="7" t="e">
        <f>AG836/AH836</f>
        <v>#DIV/0!</v>
      </c>
      <c r="AO836" s="68" t="s">
        <v>319</v>
      </c>
      <c r="AP836" s="209" t="s">
        <v>121</v>
      </c>
      <c r="AQ836" s="209">
        <v>3.0000000000000001E-3</v>
      </c>
      <c r="AR836" s="209" t="s">
        <v>121</v>
      </c>
      <c r="AS836" s="209">
        <v>1.2E-2</v>
      </c>
      <c r="AT836" s="209" t="s">
        <v>121</v>
      </c>
      <c r="AU836" s="209">
        <v>8.9999999999999993E-3</v>
      </c>
      <c r="AV836" s="209">
        <v>11.308999999999999</v>
      </c>
      <c r="AW836" s="209">
        <v>0.28899999999999998</v>
      </c>
      <c r="AX836" s="209">
        <v>1.2E-2</v>
      </c>
      <c r="AY836" s="209">
        <v>4.0000000000000001E-3</v>
      </c>
      <c r="AZ836" s="209">
        <v>2.9489999999999998</v>
      </c>
      <c r="BA836" s="209">
        <v>4.2000000000000003E-2</v>
      </c>
      <c r="BB836" s="209">
        <v>0.318</v>
      </c>
      <c r="BC836" s="209">
        <v>0.01</v>
      </c>
      <c r="BD836" s="209">
        <v>13.840999999999999</v>
      </c>
      <c r="BE836" s="209">
        <v>0.252</v>
      </c>
      <c r="BF836" s="209" t="s">
        <v>121</v>
      </c>
      <c r="BG836" s="209">
        <v>7.0000000000000001E-3</v>
      </c>
      <c r="BH836" s="209">
        <v>1.9390000000000001</v>
      </c>
      <c r="BI836" s="209">
        <v>0.34</v>
      </c>
      <c r="BJ836" s="209">
        <v>5.0000000000000001E-3</v>
      </c>
      <c r="BK836" s="209">
        <v>2E-3</v>
      </c>
      <c r="BL836" s="209" t="s">
        <v>121</v>
      </c>
      <c r="BM836" s="209">
        <v>6.0000000000000001E-3</v>
      </c>
      <c r="BN836" s="209">
        <v>0.10199999999999999</v>
      </c>
      <c r="BO836" s="209">
        <v>2.8000000000000001E-2</v>
      </c>
      <c r="BP836" s="209">
        <v>54.301000000000002</v>
      </c>
      <c r="BQ836" s="209">
        <v>0.53500000000000003</v>
      </c>
      <c r="BR836" s="209">
        <v>4.7E-2</v>
      </c>
      <c r="BS836" s="209">
        <v>2E-3</v>
      </c>
      <c r="BT836" s="209">
        <v>0.70199999999999996</v>
      </c>
      <c r="BU836" s="209">
        <v>8.6999999999999994E-2</v>
      </c>
      <c r="BV836" s="209" t="s">
        <v>121</v>
      </c>
      <c r="BW836" s="209">
        <v>6.0999999999999999E-2</v>
      </c>
      <c r="BX836" s="209" t="s">
        <v>121</v>
      </c>
      <c r="BY836" s="209">
        <v>4.1000000000000002E-2</v>
      </c>
      <c r="BZ836" s="209">
        <v>0.26</v>
      </c>
      <c r="CA836" s="209">
        <v>4.5999999999999999E-2</v>
      </c>
      <c r="CB836" s="209" t="s">
        <v>121</v>
      </c>
      <c r="CC836" s="209">
        <v>3.6480000000000001</v>
      </c>
      <c r="CD836" s="209">
        <v>0.127</v>
      </c>
      <c r="CE836" s="209">
        <v>2.1000000000000001E-2</v>
      </c>
      <c r="CF836" s="209" t="s">
        <v>121</v>
      </c>
      <c r="CG836" s="209">
        <v>2E-3</v>
      </c>
      <c r="CH836" s="209" t="s">
        <v>121</v>
      </c>
      <c r="CI836" s="209">
        <v>2E-3</v>
      </c>
      <c r="CJ836" s="209" t="s">
        <v>121</v>
      </c>
      <c r="CK836" s="209">
        <v>0.84299999999999997</v>
      </c>
      <c r="CL836" s="209" t="s">
        <v>121</v>
      </c>
      <c r="CM836" s="209">
        <v>2E-3</v>
      </c>
      <c r="CN836" s="209">
        <v>2E-3</v>
      </c>
      <c r="CO836" s="209">
        <v>1E-3</v>
      </c>
      <c r="CP836" s="209">
        <v>1.0049999999999999</v>
      </c>
      <c r="CQ836" s="209">
        <v>4.8000000000000001E-2</v>
      </c>
      <c r="CR836" s="209" t="s">
        <v>121</v>
      </c>
      <c r="CS836" s="209">
        <v>2E-3</v>
      </c>
      <c r="CT836" s="209" t="s">
        <v>121</v>
      </c>
      <c r="CU836" s="209">
        <v>22.099</v>
      </c>
      <c r="CV836" s="209">
        <v>6.0000000000000001E-3</v>
      </c>
      <c r="CW836" s="209">
        <v>1E-3</v>
      </c>
      <c r="CX836" s="209">
        <v>0.29399999999999998</v>
      </c>
      <c r="CY836" s="209">
        <v>1.9E-2</v>
      </c>
      <c r="CZ836" s="209" t="s">
        <v>121</v>
      </c>
      <c r="DA836" s="209">
        <v>2E-3</v>
      </c>
      <c r="DB836" s="209">
        <v>2.3E-2</v>
      </c>
      <c r="DC836" s="209">
        <v>7.0000000000000001E-3</v>
      </c>
      <c r="DD836" s="209" t="s">
        <v>121</v>
      </c>
      <c r="DE836" s="209">
        <v>7.0999999999999994E-2</v>
      </c>
      <c r="DF836" s="209">
        <v>10.063000000000001</v>
      </c>
      <c r="DG836" s="209">
        <v>0.159</v>
      </c>
      <c r="DH836" s="209">
        <v>5.8000000000000003E-2</v>
      </c>
      <c r="DI836" s="209">
        <v>2E-3</v>
      </c>
      <c r="DJ836" s="209" t="s">
        <v>121</v>
      </c>
      <c r="DK836" s="209">
        <v>2E-3</v>
      </c>
      <c r="DL836" s="61" t="str">
        <f t="shared" si="16"/>
        <v>Anlieferung 14-8</v>
      </c>
    </row>
    <row r="837" spans="1:116">
      <c r="A837" s="11">
        <v>44629</v>
      </c>
      <c r="B837" s="64" t="s">
        <v>320</v>
      </c>
      <c r="C837" s="25" t="s">
        <v>128</v>
      </c>
      <c r="H837" s="3" t="e">
        <f>((F837)/(E837/100))</f>
        <v>#DIV/0!</v>
      </c>
      <c r="I837" s="4" t="e">
        <f>E837/F837</f>
        <v>#DIV/0!</v>
      </c>
      <c r="J837" s="4" t="e">
        <f>100/G837</f>
        <v>#DIV/0!</v>
      </c>
      <c r="N837" s="37" t="e">
        <f>M837/(K837/100)</f>
        <v>#DIV/0!</v>
      </c>
      <c r="O837" s="37" t="e">
        <f>N837/J837</f>
        <v>#DIV/0!</v>
      </c>
      <c r="P837" s="5" t="e">
        <f>M837/(L837/100)</f>
        <v>#DIV/0!</v>
      </c>
      <c r="Q837" s="5" t="e">
        <f>P837*I837</f>
        <v>#DIV/0!</v>
      </c>
      <c r="U837" s="15" t="e">
        <f>100-(T837-R837)/S837*100</f>
        <v>#DIV/0!</v>
      </c>
      <c r="AB837" s="14" t="e">
        <f>((AE837-AC837)*(1000/AD837))*1000</f>
        <v>#DIV/0!</v>
      </c>
      <c r="AF837" s="7" t="e">
        <f>#REF!*0.8</f>
        <v>#REF!</v>
      </c>
      <c r="AH837" s="8" t="e">
        <f>((AG837)*(H837/100))</f>
        <v>#DIV/0!</v>
      </c>
      <c r="AI837" s="7" t="e">
        <f>AG837/AH837</f>
        <v>#DIV/0!</v>
      </c>
      <c r="AO837" s="68" t="s">
        <v>320</v>
      </c>
      <c r="AP837" s="209">
        <v>8.0000000000000002E-3</v>
      </c>
      <c r="AQ837" s="209">
        <v>2E-3</v>
      </c>
      <c r="AR837" s="209">
        <v>6.7000000000000004E-2</v>
      </c>
      <c r="AS837" s="209">
        <v>0.01</v>
      </c>
      <c r="AT837" s="209" t="s">
        <v>121</v>
      </c>
      <c r="AU837" s="209">
        <v>8.0000000000000002E-3</v>
      </c>
      <c r="AV837" s="209">
        <v>5.9320000000000004</v>
      </c>
      <c r="AW837" s="209">
        <v>0.126</v>
      </c>
      <c r="AX837" s="209" t="s">
        <v>121</v>
      </c>
      <c r="AY837" s="209">
        <v>5.0000000000000001E-3</v>
      </c>
      <c r="AZ837" s="209">
        <v>0.27500000000000002</v>
      </c>
      <c r="BA837" s="209">
        <v>1.0999999999999999E-2</v>
      </c>
      <c r="BB837" s="209">
        <v>4.3250000000000002</v>
      </c>
      <c r="BC837" s="209">
        <v>6.8000000000000005E-2</v>
      </c>
      <c r="BD837" s="209">
        <v>0.54600000000000004</v>
      </c>
      <c r="BE837" s="209">
        <v>2.3E-2</v>
      </c>
      <c r="BF837" s="209" t="s">
        <v>121</v>
      </c>
      <c r="BG837" s="209">
        <v>0.01</v>
      </c>
      <c r="BH837" s="209">
        <v>2.2469999999999999</v>
      </c>
      <c r="BI837" s="209">
        <v>0.54900000000000004</v>
      </c>
      <c r="BJ837" s="209" t="s">
        <v>121</v>
      </c>
      <c r="BK837" s="209">
        <v>5.0000000000000001E-3</v>
      </c>
      <c r="BL837" s="209" t="s">
        <v>121</v>
      </c>
      <c r="BM837" s="209">
        <v>4.0000000000000001E-3</v>
      </c>
      <c r="BN837" s="209">
        <v>22.917999999999999</v>
      </c>
      <c r="BO837" s="209">
        <v>1.024</v>
      </c>
      <c r="BP837" s="209">
        <v>40.637999999999998</v>
      </c>
      <c r="BQ837" s="209">
        <v>0.84099999999999997</v>
      </c>
      <c r="BR837" s="209">
        <v>0.02</v>
      </c>
      <c r="BS837" s="209">
        <v>2E-3</v>
      </c>
      <c r="BT837" s="209">
        <v>2.7109999999999999</v>
      </c>
      <c r="BU837" s="209">
        <v>0.20300000000000001</v>
      </c>
      <c r="BV837" s="209">
        <v>0.23200000000000001</v>
      </c>
      <c r="BW837" s="209">
        <v>7.0000000000000007E-2</v>
      </c>
      <c r="BX837" s="209" t="s">
        <v>121</v>
      </c>
      <c r="BY837" s="209">
        <v>1.0999999999999999E-2</v>
      </c>
      <c r="BZ837" s="209">
        <v>1.198</v>
      </c>
      <c r="CA837" s="209">
        <v>9.5000000000000001E-2</v>
      </c>
      <c r="CB837" s="209">
        <v>8.0939999999999994</v>
      </c>
      <c r="CC837" s="209">
        <v>3.6819999999999999</v>
      </c>
      <c r="CD837" s="209">
        <v>0.34300000000000003</v>
      </c>
      <c r="CE837" s="209">
        <v>2.1999999999999999E-2</v>
      </c>
      <c r="CF837" s="209" t="s">
        <v>121</v>
      </c>
      <c r="CG837" s="209">
        <v>4.0000000000000001E-3</v>
      </c>
      <c r="CH837" s="209">
        <v>4.0000000000000001E-3</v>
      </c>
      <c r="CI837" s="209">
        <v>1E-3</v>
      </c>
      <c r="CJ837" s="209" t="s">
        <v>121</v>
      </c>
      <c r="CK837" s="209">
        <v>1.1830000000000001</v>
      </c>
      <c r="CL837" s="209" t="s">
        <v>121</v>
      </c>
      <c r="CM837" s="209">
        <v>2E-3</v>
      </c>
      <c r="CN837" s="209">
        <v>5.0000000000000001E-3</v>
      </c>
      <c r="CO837" s="209">
        <v>1E-3</v>
      </c>
      <c r="CP837" s="209">
        <v>1.329</v>
      </c>
      <c r="CQ837" s="209">
        <v>0.11899999999999999</v>
      </c>
      <c r="CR837" s="209" t="s">
        <v>121</v>
      </c>
      <c r="CS837" s="209">
        <v>2E-3</v>
      </c>
      <c r="CT837" s="209" t="s">
        <v>121</v>
      </c>
      <c r="CU837" s="209">
        <v>32.030999999999999</v>
      </c>
      <c r="CV837" s="209">
        <v>0.41199999999999998</v>
      </c>
      <c r="CW837" s="209">
        <v>8.0000000000000002E-3</v>
      </c>
      <c r="CX837" s="209">
        <v>1.764</v>
      </c>
      <c r="CY837" s="209">
        <v>0.111</v>
      </c>
      <c r="CZ837" s="209" t="s">
        <v>121</v>
      </c>
      <c r="DA837" s="209">
        <v>2E-3</v>
      </c>
      <c r="DB837" s="209" t="s">
        <v>121</v>
      </c>
      <c r="DC837" s="209">
        <v>4.7E-2</v>
      </c>
      <c r="DD837" s="209">
        <v>0.11</v>
      </c>
      <c r="DE837" s="209">
        <v>0.03</v>
      </c>
      <c r="DF837" s="209">
        <v>3.911</v>
      </c>
      <c r="DG837" s="209">
        <v>6.0999999999999999E-2</v>
      </c>
      <c r="DH837" s="209">
        <v>2.883</v>
      </c>
      <c r="DI837" s="209">
        <v>0.05</v>
      </c>
      <c r="DJ837" s="209">
        <v>2E-3</v>
      </c>
      <c r="DK837" s="209">
        <v>1E-3</v>
      </c>
      <c r="DL837" s="61" t="str">
        <f t="shared" si="16"/>
        <v>Anlieferung 14-9</v>
      </c>
    </row>
    <row r="838" spans="1:116">
      <c r="A838" s="11">
        <v>44629</v>
      </c>
      <c r="B838" s="64" t="s">
        <v>321</v>
      </c>
      <c r="C838" s="25" t="s">
        <v>128</v>
      </c>
      <c r="H838" s="3" t="e">
        <f>((F838)/(E838/100))</f>
        <v>#DIV/0!</v>
      </c>
      <c r="I838" s="4" t="e">
        <f>E838/F838</f>
        <v>#DIV/0!</v>
      </c>
      <c r="J838" s="4" t="e">
        <f>100/G838</f>
        <v>#DIV/0!</v>
      </c>
      <c r="N838" s="37" t="e">
        <f>M838/(K838/100)</f>
        <v>#DIV/0!</v>
      </c>
      <c r="O838" s="37" t="e">
        <f>N838/J838</f>
        <v>#DIV/0!</v>
      </c>
      <c r="P838" s="5" t="e">
        <f>M838/(L838/100)</f>
        <v>#DIV/0!</v>
      </c>
      <c r="Q838" s="5" t="e">
        <f>P838*I838</f>
        <v>#DIV/0!</v>
      </c>
      <c r="U838" s="15" t="e">
        <f>100-(T838-R838)/S838*100</f>
        <v>#DIV/0!</v>
      </c>
      <c r="AB838" s="14" t="e">
        <f>((AE838-AC838)*(1000/AD838))*1000</f>
        <v>#DIV/0!</v>
      </c>
      <c r="AF838" s="7" t="e">
        <f>#REF!*0.8</f>
        <v>#REF!</v>
      </c>
      <c r="AH838" s="8" t="e">
        <f>((AG838)*(H838/100))</f>
        <v>#DIV/0!</v>
      </c>
      <c r="AI838" s="7" t="e">
        <f>AG838/AH838</f>
        <v>#DIV/0!</v>
      </c>
      <c r="AO838" s="68" t="s">
        <v>321</v>
      </c>
      <c r="AP838" s="209" t="s">
        <v>121</v>
      </c>
      <c r="AQ838" s="209">
        <v>6.0000000000000001E-3</v>
      </c>
      <c r="AR838" s="209">
        <v>1.7999999999999999E-2</v>
      </c>
      <c r="AS838" s="209">
        <v>8.0000000000000002E-3</v>
      </c>
      <c r="AT838" s="209" t="s">
        <v>121</v>
      </c>
      <c r="AU838" s="209">
        <v>7.0000000000000001E-3</v>
      </c>
      <c r="AV838" s="209">
        <v>3.6190000000000002</v>
      </c>
      <c r="AW838" s="209">
        <v>9.1999999999999998E-2</v>
      </c>
      <c r="AX838" s="209" t="s">
        <v>121</v>
      </c>
      <c r="AY838" s="209">
        <v>4.0000000000000001E-3</v>
      </c>
      <c r="AZ838" s="209">
        <v>1.1459999999999999</v>
      </c>
      <c r="BA838" s="209">
        <v>3.1E-2</v>
      </c>
      <c r="BB838" s="209">
        <v>3.5339999999999998</v>
      </c>
      <c r="BC838" s="209">
        <v>9.5000000000000001E-2</v>
      </c>
      <c r="BD838" s="209">
        <v>13.561999999999999</v>
      </c>
      <c r="BE838" s="209">
        <v>0.41099999999999998</v>
      </c>
      <c r="BF838" s="209" t="s">
        <v>121</v>
      </c>
      <c r="BG838" s="209">
        <v>0.01</v>
      </c>
      <c r="BH838" s="209">
        <v>1.7270000000000001</v>
      </c>
      <c r="BI838" s="209">
        <v>0.42699999999999999</v>
      </c>
      <c r="BJ838" s="209" t="s">
        <v>121</v>
      </c>
      <c r="BK838" s="209">
        <v>4.0000000000000001E-3</v>
      </c>
      <c r="BL838" s="209" t="s">
        <v>121</v>
      </c>
      <c r="BM838" s="209">
        <v>4.0000000000000001E-3</v>
      </c>
      <c r="BN838" s="209">
        <v>4.1500000000000004</v>
      </c>
      <c r="BO838" s="209">
        <v>0.19700000000000001</v>
      </c>
      <c r="BP838" s="209">
        <v>52.052</v>
      </c>
      <c r="BQ838" s="209">
        <v>0.58299999999999996</v>
      </c>
      <c r="BR838" s="209">
        <v>0.28000000000000003</v>
      </c>
      <c r="BS838" s="209">
        <v>7.0000000000000001E-3</v>
      </c>
      <c r="BT838" s="209">
        <v>1.9239999999999999</v>
      </c>
      <c r="BU838" s="209">
        <v>0.122</v>
      </c>
      <c r="BV838" s="209" t="s">
        <v>121</v>
      </c>
      <c r="BW838" s="209">
        <v>9.9000000000000005E-2</v>
      </c>
      <c r="BX838" s="209" t="s">
        <v>121</v>
      </c>
      <c r="BY838" s="209">
        <v>0.03</v>
      </c>
      <c r="BZ838" s="209">
        <v>0.90900000000000003</v>
      </c>
      <c r="CA838" s="209">
        <v>6.2E-2</v>
      </c>
      <c r="CB838" s="209">
        <v>7.41</v>
      </c>
      <c r="CC838" s="209">
        <v>2.835</v>
      </c>
      <c r="CD838" s="209">
        <v>0.16400000000000001</v>
      </c>
      <c r="CE838" s="209">
        <v>1.7999999999999999E-2</v>
      </c>
      <c r="CF838" s="209" t="s">
        <v>121</v>
      </c>
      <c r="CG838" s="209">
        <v>5.0000000000000001E-3</v>
      </c>
      <c r="CH838" s="209">
        <v>3.0000000000000001E-3</v>
      </c>
      <c r="CI838" s="209">
        <v>1E-3</v>
      </c>
      <c r="CJ838" s="209" t="s">
        <v>121</v>
      </c>
      <c r="CK838" s="209">
        <v>1.163</v>
      </c>
      <c r="CL838" s="209" t="s">
        <v>121</v>
      </c>
      <c r="CM838" s="209">
        <v>2E-3</v>
      </c>
      <c r="CN838" s="209">
        <v>4.0000000000000001E-3</v>
      </c>
      <c r="CO838" s="209">
        <v>1E-3</v>
      </c>
      <c r="CP838" s="209">
        <v>0.86899999999999999</v>
      </c>
      <c r="CQ838" s="209">
        <v>6.2E-2</v>
      </c>
      <c r="CR838" s="209" t="s">
        <v>121</v>
      </c>
      <c r="CS838" s="209">
        <v>2E-3</v>
      </c>
      <c r="CT838" s="209" t="s">
        <v>121</v>
      </c>
      <c r="CU838" s="209">
        <v>30.870999999999999</v>
      </c>
      <c r="CV838" s="209">
        <v>8.6999999999999994E-2</v>
      </c>
      <c r="CW838" s="209">
        <v>2E-3</v>
      </c>
      <c r="CX838" s="209">
        <v>1.853</v>
      </c>
      <c r="CY838" s="209">
        <v>7.8E-2</v>
      </c>
      <c r="CZ838" s="209" t="s">
        <v>121</v>
      </c>
      <c r="DA838" s="209">
        <v>2E-3</v>
      </c>
      <c r="DB838" s="209" t="s">
        <v>121</v>
      </c>
      <c r="DC838" s="209">
        <v>2.8000000000000001E-2</v>
      </c>
      <c r="DD838" s="209" t="s">
        <v>121</v>
      </c>
      <c r="DE838" s="209">
        <v>5.0999999999999997E-2</v>
      </c>
      <c r="DF838" s="209">
        <v>2.7869999999999999</v>
      </c>
      <c r="DG838" s="209">
        <v>7.2999999999999995E-2</v>
      </c>
      <c r="DH838" s="209">
        <v>3.895</v>
      </c>
      <c r="DI838" s="209">
        <v>6.0999999999999999E-2</v>
      </c>
      <c r="DJ838" s="209" t="s">
        <v>121</v>
      </c>
      <c r="DK838" s="209">
        <v>2E-3</v>
      </c>
      <c r="DL838" s="61" t="str">
        <f t="shared" si="16"/>
        <v>Anlieferung 14-10</v>
      </c>
    </row>
    <row r="839" spans="1:116">
      <c r="A839" s="11">
        <v>44629</v>
      </c>
      <c r="B839" s="64" t="s">
        <v>322</v>
      </c>
      <c r="C839" s="25" t="s">
        <v>128</v>
      </c>
      <c r="H839" s="3" t="e">
        <f>((F839)/(E839/100))</f>
        <v>#DIV/0!</v>
      </c>
      <c r="I839" s="4" t="e">
        <f>E839/F839</f>
        <v>#DIV/0!</v>
      </c>
      <c r="J839" s="4" t="e">
        <f>100/G839</f>
        <v>#DIV/0!</v>
      </c>
      <c r="N839" s="37" t="e">
        <f>M839/(K839/100)</f>
        <v>#DIV/0!</v>
      </c>
      <c r="O839" s="37" t="e">
        <f>N839/J839</f>
        <v>#DIV/0!</v>
      </c>
      <c r="P839" s="5" t="e">
        <f>M839/(L839/100)</f>
        <v>#DIV/0!</v>
      </c>
      <c r="Q839" s="5" t="e">
        <f>P839*I839</f>
        <v>#DIV/0!</v>
      </c>
      <c r="U839" s="15" t="e">
        <f>100-(T839-R839)/S839*100</f>
        <v>#DIV/0!</v>
      </c>
      <c r="AB839" s="14" t="e">
        <f>((AE839-AC839)*(1000/AD839))*1000</f>
        <v>#DIV/0!</v>
      </c>
      <c r="AF839" s="7" t="e">
        <f>#REF!*0.8</f>
        <v>#REF!</v>
      </c>
      <c r="AH839" s="8" t="e">
        <f>((AG839)*(H839/100))</f>
        <v>#DIV/0!</v>
      </c>
      <c r="AI839" s="7" t="e">
        <f>AG839/AH839</f>
        <v>#DIV/0!</v>
      </c>
      <c r="AO839" s="68" t="s">
        <v>322</v>
      </c>
      <c r="AP839" s="209" t="s">
        <v>121</v>
      </c>
      <c r="AQ839" s="209">
        <v>5.0000000000000001E-3</v>
      </c>
      <c r="AR839" s="209">
        <v>1.7000000000000001E-2</v>
      </c>
      <c r="AS839" s="209">
        <v>8.9999999999999993E-3</v>
      </c>
      <c r="AT839" s="209" t="s">
        <v>121</v>
      </c>
      <c r="AU839" s="209">
        <v>8.9999999999999993E-3</v>
      </c>
      <c r="AV839" s="209">
        <v>8.141</v>
      </c>
      <c r="AW839" s="209">
        <v>0.28000000000000003</v>
      </c>
      <c r="AX839" s="209" t="s">
        <v>121</v>
      </c>
      <c r="AY839" s="209">
        <v>6.0000000000000001E-3</v>
      </c>
      <c r="AZ839" s="209">
        <v>0.08</v>
      </c>
      <c r="BA839" s="209">
        <v>5.0000000000000001E-3</v>
      </c>
      <c r="BB839" s="209">
        <v>16.373999999999999</v>
      </c>
      <c r="BC839" s="209">
        <v>0.499</v>
      </c>
      <c r="BD839" s="209">
        <v>14.62</v>
      </c>
      <c r="BE839" s="209">
        <v>0.437</v>
      </c>
      <c r="BF839" s="209" t="s">
        <v>121</v>
      </c>
      <c r="BG839" s="209">
        <v>1.6E-2</v>
      </c>
      <c r="BH839" s="209">
        <v>2.4020000000000001</v>
      </c>
      <c r="BI839" s="209">
        <v>0.47599999999999998</v>
      </c>
      <c r="BJ839" s="209" t="s">
        <v>121</v>
      </c>
      <c r="BK839" s="209">
        <v>4.0000000000000001E-3</v>
      </c>
      <c r="BL839" s="209" t="s">
        <v>121</v>
      </c>
      <c r="BM839" s="209">
        <v>8.0000000000000002E-3</v>
      </c>
      <c r="BN839" s="209">
        <v>8.4000000000000005E-2</v>
      </c>
      <c r="BO839" s="209">
        <v>2.5000000000000001E-2</v>
      </c>
      <c r="BP839" s="209">
        <v>44.536000000000001</v>
      </c>
      <c r="BQ839" s="209">
        <v>0.74099999999999999</v>
      </c>
      <c r="BR839" s="209">
        <v>0.159</v>
      </c>
      <c r="BS839" s="209">
        <v>6.0000000000000001E-3</v>
      </c>
      <c r="BT839" s="209">
        <v>0.81499999999999995</v>
      </c>
      <c r="BU839" s="209">
        <v>9.8000000000000004E-2</v>
      </c>
      <c r="BV839" s="209" t="s">
        <v>121</v>
      </c>
      <c r="BW839" s="209">
        <v>0.104</v>
      </c>
      <c r="BX839" s="209" t="s">
        <v>121</v>
      </c>
      <c r="BY839" s="209">
        <v>2.9000000000000001E-2</v>
      </c>
      <c r="BZ839" s="209">
        <v>0.37</v>
      </c>
      <c r="CA839" s="209">
        <v>5.1999999999999998E-2</v>
      </c>
      <c r="CB839" s="209">
        <v>5.0179999999999998</v>
      </c>
      <c r="CC839" s="209">
        <v>3.3</v>
      </c>
      <c r="CD839" s="209">
        <v>0.114</v>
      </c>
      <c r="CE839" s="209">
        <v>1.2999999999999999E-2</v>
      </c>
      <c r="CF839" s="209" t="s">
        <v>121</v>
      </c>
      <c r="CG839" s="209">
        <v>6.0000000000000001E-3</v>
      </c>
      <c r="CH839" s="209" t="s">
        <v>121</v>
      </c>
      <c r="CI839" s="209">
        <v>2E-3</v>
      </c>
      <c r="CJ839" s="209" t="s">
        <v>121</v>
      </c>
      <c r="CK839" s="209">
        <v>1.026</v>
      </c>
      <c r="CL839" s="209" t="s">
        <v>121</v>
      </c>
      <c r="CM839" s="209">
        <v>2E-3</v>
      </c>
      <c r="CN839" s="209">
        <v>4.0000000000000001E-3</v>
      </c>
      <c r="CO839" s="209">
        <v>1E-3</v>
      </c>
      <c r="CP839" s="209">
        <v>1.069</v>
      </c>
      <c r="CQ839" s="209">
        <v>0.06</v>
      </c>
      <c r="CR839" s="209" t="s">
        <v>121</v>
      </c>
      <c r="CS839" s="209">
        <v>2E-3</v>
      </c>
      <c r="CT839" s="209" t="s">
        <v>121</v>
      </c>
      <c r="CU839" s="209">
        <v>28.048999999999999</v>
      </c>
      <c r="CV839" s="209">
        <v>5.0000000000000001E-3</v>
      </c>
      <c r="CW839" s="209">
        <v>1E-3</v>
      </c>
      <c r="CX839" s="209">
        <v>0.16900000000000001</v>
      </c>
      <c r="CY839" s="209">
        <v>1.7999999999999999E-2</v>
      </c>
      <c r="CZ839" s="209" t="s">
        <v>121</v>
      </c>
      <c r="DA839" s="209">
        <v>3.0000000000000001E-3</v>
      </c>
      <c r="DB839" s="209" t="s">
        <v>121</v>
      </c>
      <c r="DC839" s="209">
        <v>1.4999999999999999E-2</v>
      </c>
      <c r="DD839" s="209" t="s">
        <v>121</v>
      </c>
      <c r="DE839" s="209">
        <v>2.7E-2</v>
      </c>
      <c r="DF839" s="209">
        <v>1.837</v>
      </c>
      <c r="DG839" s="209">
        <v>5.8000000000000003E-2</v>
      </c>
      <c r="DH839" s="209">
        <v>4.1630000000000003</v>
      </c>
      <c r="DI839" s="209">
        <v>7.8E-2</v>
      </c>
      <c r="DJ839" s="209" t="s">
        <v>121</v>
      </c>
      <c r="DK839" s="209">
        <v>2E-3</v>
      </c>
      <c r="DL839" s="61" t="str">
        <f t="shared" si="16"/>
        <v>Anlieferung 14-11</v>
      </c>
    </row>
    <row r="840" spans="1:116">
      <c r="A840" s="11">
        <v>44629</v>
      </c>
      <c r="B840" s="64" t="s">
        <v>323</v>
      </c>
      <c r="C840" s="25" t="s">
        <v>128</v>
      </c>
      <c r="H840" s="3" t="e">
        <f>((F840)/(E840/100))</f>
        <v>#DIV/0!</v>
      </c>
      <c r="I840" s="4" t="e">
        <f>E840/F840</f>
        <v>#DIV/0!</v>
      </c>
      <c r="J840" s="4" t="e">
        <f>100/G840</f>
        <v>#DIV/0!</v>
      </c>
      <c r="N840" s="37" t="e">
        <f>M840/(K840/100)</f>
        <v>#DIV/0!</v>
      </c>
      <c r="O840" s="37" t="e">
        <f>N840/J840</f>
        <v>#DIV/0!</v>
      </c>
      <c r="P840" s="5" t="e">
        <f>M840/(L840/100)</f>
        <v>#DIV/0!</v>
      </c>
      <c r="Q840" s="5" t="e">
        <f>P840*I840</f>
        <v>#DIV/0!</v>
      </c>
      <c r="U840" s="15" t="e">
        <f>100-(T840-R840)/S840*100</f>
        <v>#DIV/0!</v>
      </c>
      <c r="AB840" s="14" t="e">
        <f>((AE840-AC840)*(1000/AD840))*1000</f>
        <v>#DIV/0!</v>
      </c>
      <c r="AF840" s="7" t="e">
        <f>#REF!*0.8</f>
        <v>#REF!</v>
      </c>
      <c r="AH840" s="8" t="e">
        <f>((AG840)*(H840/100))</f>
        <v>#DIV/0!</v>
      </c>
      <c r="AI840" s="7" t="e">
        <f>AG840/AH840</f>
        <v>#DIV/0!</v>
      </c>
      <c r="AO840" s="68" t="s">
        <v>323</v>
      </c>
      <c r="AP840" s="209">
        <v>1.9E-2</v>
      </c>
      <c r="AQ840" s="209">
        <v>7.0000000000000001E-3</v>
      </c>
      <c r="AR840" s="209">
        <v>1.4999999999999999E-2</v>
      </c>
      <c r="AS840" s="209">
        <v>8.9999999999999993E-3</v>
      </c>
      <c r="AT840" s="209" t="s">
        <v>121</v>
      </c>
      <c r="AU840" s="209">
        <v>8.0000000000000002E-3</v>
      </c>
      <c r="AV840" s="209">
        <v>7.415</v>
      </c>
      <c r="AW840" s="209">
        <v>0.191</v>
      </c>
      <c r="AX840" s="209">
        <v>7.0000000000000001E-3</v>
      </c>
      <c r="AY840" s="209">
        <v>4.0000000000000001E-3</v>
      </c>
      <c r="AZ840" s="209">
        <v>1.9770000000000001</v>
      </c>
      <c r="BA840" s="209">
        <v>3.5000000000000003E-2</v>
      </c>
      <c r="BB840" s="209">
        <v>0.41799999999999998</v>
      </c>
      <c r="BC840" s="209">
        <v>1.4E-2</v>
      </c>
      <c r="BD840" s="209">
        <v>24.294</v>
      </c>
      <c r="BE840" s="209">
        <v>0.51800000000000002</v>
      </c>
      <c r="BF840" s="209" t="s">
        <v>121</v>
      </c>
      <c r="BG840" s="209">
        <v>8.0000000000000002E-3</v>
      </c>
      <c r="BH840" s="209">
        <v>2.206</v>
      </c>
      <c r="BI840" s="209">
        <v>0.39500000000000002</v>
      </c>
      <c r="BJ840" s="209">
        <v>2.1999999999999999E-2</v>
      </c>
      <c r="BK840" s="209">
        <v>6.0000000000000001E-3</v>
      </c>
      <c r="BL840" s="209" t="s">
        <v>121</v>
      </c>
      <c r="BM840" s="209">
        <v>5.0000000000000001E-3</v>
      </c>
      <c r="BN840" s="209">
        <v>3.9E-2</v>
      </c>
      <c r="BO840" s="209">
        <v>2.1999999999999999E-2</v>
      </c>
      <c r="BP840" s="209">
        <v>48.536000000000001</v>
      </c>
      <c r="BQ840" s="209">
        <v>0.61099999999999999</v>
      </c>
      <c r="BR840" s="209">
        <v>1.863</v>
      </c>
      <c r="BS840" s="209">
        <v>3.2000000000000001E-2</v>
      </c>
      <c r="BT840" s="209">
        <v>0.70799999999999996</v>
      </c>
      <c r="BU840" s="209">
        <v>0.1</v>
      </c>
      <c r="BV840" s="209" t="s">
        <v>121</v>
      </c>
      <c r="BW840" s="209">
        <v>0.106</v>
      </c>
      <c r="BX840" s="209" t="s">
        <v>121</v>
      </c>
      <c r="BY840" s="209">
        <v>3.7999999999999999E-2</v>
      </c>
      <c r="BZ840" s="209">
        <v>0.20899999999999999</v>
      </c>
      <c r="CA840" s="209">
        <v>5.1999999999999998E-2</v>
      </c>
      <c r="CB840" s="209">
        <v>4.8600000000000003</v>
      </c>
      <c r="CC840" s="209">
        <v>2.7669999999999999</v>
      </c>
      <c r="CD840" s="209">
        <v>0.16700000000000001</v>
      </c>
      <c r="CE840" s="209">
        <v>0.02</v>
      </c>
      <c r="CF840" s="209" t="s">
        <v>121</v>
      </c>
      <c r="CG840" s="209">
        <v>3.0000000000000001E-3</v>
      </c>
      <c r="CH840" s="209">
        <v>2E-3</v>
      </c>
      <c r="CI840" s="209">
        <v>1E-3</v>
      </c>
      <c r="CJ840" s="209" t="s">
        <v>121</v>
      </c>
      <c r="CK840" s="209">
        <v>0.83</v>
      </c>
      <c r="CL840" s="209" t="s">
        <v>121</v>
      </c>
      <c r="CM840" s="209">
        <v>2E-3</v>
      </c>
      <c r="CN840" s="209">
        <v>1.4999999999999999E-2</v>
      </c>
      <c r="CO840" s="209">
        <v>2E-3</v>
      </c>
      <c r="CP840" s="209">
        <v>0.95399999999999996</v>
      </c>
      <c r="CQ840" s="209">
        <v>4.8000000000000001E-2</v>
      </c>
      <c r="CR840" s="209" t="s">
        <v>121</v>
      </c>
      <c r="CS840" s="209">
        <v>0.01</v>
      </c>
      <c r="CT840" s="209" t="s">
        <v>121</v>
      </c>
      <c r="CU840" s="209">
        <v>23.523</v>
      </c>
      <c r="CV840" s="209">
        <v>4.0000000000000001E-3</v>
      </c>
      <c r="CW840" s="209">
        <v>1E-3</v>
      </c>
      <c r="CX840" s="209">
        <v>0.14199999999999999</v>
      </c>
      <c r="CY840" s="209">
        <v>1.7999999999999999E-2</v>
      </c>
      <c r="CZ840" s="209" t="s">
        <v>121</v>
      </c>
      <c r="DA840" s="209">
        <v>3.0000000000000001E-3</v>
      </c>
      <c r="DB840" s="209">
        <v>1.7999999999999999E-2</v>
      </c>
      <c r="DC840" s="209">
        <v>7.0000000000000001E-3</v>
      </c>
      <c r="DD840" s="209" t="s">
        <v>121</v>
      </c>
      <c r="DE840" s="209">
        <v>5.0999999999999997E-2</v>
      </c>
      <c r="DF840" s="209">
        <v>4.5979999999999999</v>
      </c>
      <c r="DG840" s="209">
        <v>9.7000000000000003E-2</v>
      </c>
      <c r="DH840" s="209">
        <v>1.4630000000000001</v>
      </c>
      <c r="DI840" s="209">
        <v>2.4E-2</v>
      </c>
      <c r="DJ840" s="209" t="s">
        <v>121</v>
      </c>
      <c r="DK840" s="209">
        <v>2E-3</v>
      </c>
      <c r="DL840" s="61" t="str">
        <f t="shared" si="16"/>
        <v>Anlieferung 14-12</v>
      </c>
    </row>
    <row r="841" spans="1:116">
      <c r="A841" s="11">
        <v>44629</v>
      </c>
      <c r="B841" s="64" t="s">
        <v>324</v>
      </c>
      <c r="C841" s="25" t="s">
        <v>128</v>
      </c>
      <c r="H841" s="3" t="e">
        <f>((F841)/(E841/100))</f>
        <v>#DIV/0!</v>
      </c>
      <c r="I841" s="4" t="e">
        <f>E841/F841</f>
        <v>#DIV/0!</v>
      </c>
      <c r="J841" s="4" t="e">
        <f>100/G841</f>
        <v>#DIV/0!</v>
      </c>
      <c r="N841" s="37" t="e">
        <f>M841/(K841/100)</f>
        <v>#DIV/0!</v>
      </c>
      <c r="O841" s="37" t="e">
        <f>N841/J841</f>
        <v>#DIV/0!</v>
      </c>
      <c r="P841" s="5" t="e">
        <f>M841/(L841/100)</f>
        <v>#DIV/0!</v>
      </c>
      <c r="Q841" s="5" t="e">
        <f>P841*I841</f>
        <v>#DIV/0!</v>
      </c>
      <c r="U841" s="15" t="e">
        <f>100-(T841-R841)/S841*100</f>
        <v>#DIV/0!</v>
      </c>
      <c r="AB841" s="14" t="e">
        <f>((AE841-AC841)*(1000/AD841))*1000</f>
        <v>#DIV/0!</v>
      </c>
      <c r="AF841" s="7" t="e">
        <f>#REF!*0.8</f>
        <v>#REF!</v>
      </c>
      <c r="AH841" s="8" t="e">
        <f>((AG841)*(H841/100))</f>
        <v>#DIV/0!</v>
      </c>
      <c r="AI841" s="7" t="e">
        <f>AG841/AH841</f>
        <v>#DIV/0!</v>
      </c>
      <c r="AO841" s="68" t="s">
        <v>324</v>
      </c>
      <c r="AP841" s="209" t="s">
        <v>121</v>
      </c>
      <c r="AQ841" s="209">
        <v>3.0000000000000001E-3</v>
      </c>
      <c r="AR841" s="209">
        <v>3.4000000000000002E-2</v>
      </c>
      <c r="AS841" s="209">
        <v>8.0000000000000002E-3</v>
      </c>
      <c r="AT841" s="209">
        <v>1.2999999999999999E-2</v>
      </c>
      <c r="AU841" s="209">
        <v>4.0000000000000001E-3</v>
      </c>
      <c r="AV841" s="209">
        <v>3.7679999999999998</v>
      </c>
      <c r="AW841" s="209">
        <v>7.4999999999999997E-2</v>
      </c>
      <c r="AX841" s="209">
        <v>5.0000000000000001E-3</v>
      </c>
      <c r="AY841" s="209">
        <v>2E-3</v>
      </c>
      <c r="AZ841" s="209">
        <v>0.91400000000000003</v>
      </c>
      <c r="BA841" s="209">
        <v>0.02</v>
      </c>
      <c r="BB841" s="209">
        <v>2.5710000000000002</v>
      </c>
      <c r="BC841" s="209">
        <v>5.5E-2</v>
      </c>
      <c r="BD841" s="209">
        <v>22.364999999999998</v>
      </c>
      <c r="BE841" s="209">
        <v>0.498</v>
      </c>
      <c r="BF841" s="209" t="s">
        <v>121</v>
      </c>
      <c r="BG841" s="209">
        <v>6.0000000000000001E-3</v>
      </c>
      <c r="BH841" s="209">
        <v>2.5299999999999998</v>
      </c>
      <c r="BI841" s="209">
        <v>0.39</v>
      </c>
      <c r="BJ841" s="209">
        <v>6.0000000000000001E-3</v>
      </c>
      <c r="BK841" s="209">
        <v>2E-3</v>
      </c>
      <c r="BL841" s="209" t="s">
        <v>121</v>
      </c>
      <c r="BM841" s="209">
        <v>3.0000000000000001E-3</v>
      </c>
      <c r="BN841" s="209">
        <v>3.2090000000000001</v>
      </c>
      <c r="BO841" s="209">
        <v>0.12</v>
      </c>
      <c r="BP841" s="209">
        <v>54.14</v>
      </c>
      <c r="BQ841" s="209">
        <v>0.47499999999999998</v>
      </c>
      <c r="BR841" s="209">
        <v>0.06</v>
      </c>
      <c r="BS841" s="209">
        <v>3.0000000000000001E-3</v>
      </c>
      <c r="BT841" s="209">
        <v>1.5960000000000001</v>
      </c>
      <c r="BU841" s="209">
        <v>9.6000000000000002E-2</v>
      </c>
      <c r="BV841" s="209">
        <v>0.17</v>
      </c>
      <c r="BW841" s="209">
        <v>4.8000000000000001E-2</v>
      </c>
      <c r="BX841" s="209" t="s">
        <v>121</v>
      </c>
      <c r="BY841" s="209">
        <v>4.1000000000000002E-2</v>
      </c>
      <c r="BZ841" s="209">
        <v>0.23699999999999999</v>
      </c>
      <c r="CA841" s="209">
        <v>3.6999999999999998E-2</v>
      </c>
      <c r="CB841" s="209" t="s">
        <v>121</v>
      </c>
      <c r="CC841" s="209">
        <v>6.2720000000000002</v>
      </c>
      <c r="CD841" s="209">
        <v>0.222</v>
      </c>
      <c r="CE841" s="209">
        <v>1.7000000000000001E-2</v>
      </c>
      <c r="CF841" s="209" t="s">
        <v>121</v>
      </c>
      <c r="CG841" s="209">
        <v>3.0000000000000001E-3</v>
      </c>
      <c r="CH841" s="209">
        <v>2E-3</v>
      </c>
      <c r="CI841" s="209">
        <v>1E-3</v>
      </c>
      <c r="CJ841" s="209" t="s">
        <v>121</v>
      </c>
      <c r="CK841" s="209">
        <v>0.875</v>
      </c>
      <c r="CL841" s="209" t="s">
        <v>121</v>
      </c>
      <c r="CM841" s="209">
        <v>2E-3</v>
      </c>
      <c r="CN841" s="209">
        <v>2E-3</v>
      </c>
      <c r="CO841" s="209">
        <v>1E-3</v>
      </c>
      <c r="CP841" s="209">
        <v>0.97</v>
      </c>
      <c r="CQ841" s="209">
        <v>4.9000000000000002E-2</v>
      </c>
      <c r="CR841" s="209" t="s">
        <v>121</v>
      </c>
      <c r="CS841" s="209">
        <v>2E-3</v>
      </c>
      <c r="CT841" s="209" t="s">
        <v>121</v>
      </c>
      <c r="CU841" s="209">
        <v>24.655999999999999</v>
      </c>
      <c r="CV841" s="209">
        <v>5.6000000000000001E-2</v>
      </c>
      <c r="CW841" s="209">
        <v>2E-3</v>
      </c>
      <c r="CX841" s="209">
        <v>0.36599999999999999</v>
      </c>
      <c r="CY841" s="209">
        <v>3.1E-2</v>
      </c>
      <c r="CZ841" s="209" t="s">
        <v>121</v>
      </c>
      <c r="DA841" s="209">
        <v>2E-3</v>
      </c>
      <c r="DB841" s="209" t="s">
        <v>121</v>
      </c>
      <c r="DC841" s="209">
        <v>1.7999999999999999E-2</v>
      </c>
      <c r="DD841" s="209" t="s">
        <v>121</v>
      </c>
      <c r="DE841" s="209">
        <v>4.7E-2</v>
      </c>
      <c r="DF841" s="209">
        <v>5.3380000000000001</v>
      </c>
      <c r="DG841" s="209">
        <v>0.106</v>
      </c>
      <c r="DH841" s="209">
        <v>1.4</v>
      </c>
      <c r="DI841" s="209">
        <v>2.1999999999999999E-2</v>
      </c>
      <c r="DJ841" s="209" t="s">
        <v>121</v>
      </c>
      <c r="DK841" s="209">
        <v>2E-3</v>
      </c>
      <c r="DL841" s="61" t="str">
        <f t="shared" si="16"/>
        <v>Anlieferung 14-13</v>
      </c>
    </row>
    <row r="842" spans="1:116">
      <c r="A842" s="11">
        <v>44629</v>
      </c>
      <c r="B842" s="64" t="s">
        <v>325</v>
      </c>
      <c r="C842" s="25" t="s">
        <v>128</v>
      </c>
      <c r="H842" s="3" t="e">
        <f>((F842)/(E842/100))</f>
        <v>#DIV/0!</v>
      </c>
      <c r="I842" s="4" t="e">
        <f>E842/F842</f>
        <v>#DIV/0!</v>
      </c>
      <c r="J842" s="4" t="e">
        <f>100/G842</f>
        <v>#DIV/0!</v>
      </c>
      <c r="N842" s="37" t="e">
        <f>M842/(K842/100)</f>
        <v>#DIV/0!</v>
      </c>
      <c r="O842" s="37" t="e">
        <f>N842/J842</f>
        <v>#DIV/0!</v>
      </c>
      <c r="P842" s="5" t="e">
        <f>M842/(L842/100)</f>
        <v>#DIV/0!</v>
      </c>
      <c r="Q842" s="5" t="e">
        <f>P842*I842</f>
        <v>#DIV/0!</v>
      </c>
      <c r="U842" s="15" t="e">
        <f>100-(T842-R842)/S842*100</f>
        <v>#DIV/0!</v>
      </c>
      <c r="AB842" s="14" t="e">
        <f>((AE842-AC842)*(1000/AD842))*1000</f>
        <v>#DIV/0!</v>
      </c>
      <c r="AF842" s="7" t="e">
        <f>#REF!*0.8</f>
        <v>#REF!</v>
      </c>
      <c r="AH842" s="8" t="e">
        <f>((AG842)*(H842/100))</f>
        <v>#DIV/0!</v>
      </c>
      <c r="AI842" s="7" t="e">
        <f>AG842/AH842</f>
        <v>#DIV/0!</v>
      </c>
      <c r="AO842" s="68" t="s">
        <v>325</v>
      </c>
      <c r="AP842" s="209">
        <v>1.2999999999999999E-2</v>
      </c>
      <c r="AQ842" s="209">
        <v>4.0000000000000001E-3</v>
      </c>
      <c r="AR842" s="209">
        <v>2.9000000000000001E-2</v>
      </c>
      <c r="AS842" s="209">
        <v>8.0000000000000002E-3</v>
      </c>
      <c r="AT842" s="209" t="s">
        <v>121</v>
      </c>
      <c r="AU842" s="209">
        <v>7.0000000000000001E-3</v>
      </c>
      <c r="AV842" s="209">
        <v>5.218</v>
      </c>
      <c r="AW842" s="209">
        <v>0.11</v>
      </c>
      <c r="AX842" s="209">
        <v>7.0000000000000001E-3</v>
      </c>
      <c r="AY842" s="209">
        <v>3.0000000000000001E-3</v>
      </c>
      <c r="AZ842" s="209">
        <v>1.4339999999999999</v>
      </c>
      <c r="BA842" s="209">
        <v>2.9000000000000001E-2</v>
      </c>
      <c r="BB842" s="209">
        <v>2.7890000000000001</v>
      </c>
      <c r="BC842" s="209">
        <v>4.5999999999999999E-2</v>
      </c>
      <c r="BD842" s="209">
        <v>12.577999999999999</v>
      </c>
      <c r="BE842" s="209">
        <v>0.223</v>
      </c>
      <c r="BF842" s="209" t="s">
        <v>121</v>
      </c>
      <c r="BG842" s="209">
        <v>7.0000000000000001E-3</v>
      </c>
      <c r="BH842" s="209">
        <v>2.157</v>
      </c>
      <c r="BI842" s="209">
        <v>0.41699999999999998</v>
      </c>
      <c r="BJ842" s="209">
        <v>8.0000000000000002E-3</v>
      </c>
      <c r="BK842" s="209">
        <v>3.0000000000000001E-3</v>
      </c>
      <c r="BL842" s="209" t="s">
        <v>121</v>
      </c>
      <c r="BM842" s="209">
        <v>6.0000000000000001E-3</v>
      </c>
      <c r="BN842" s="209">
        <v>7.4950000000000001</v>
      </c>
      <c r="BO842" s="209">
        <v>0.32100000000000001</v>
      </c>
      <c r="BP842" s="209">
        <v>49.963999999999999</v>
      </c>
      <c r="BQ842" s="209">
        <v>0.57699999999999996</v>
      </c>
      <c r="BR842" s="209">
        <v>0.63200000000000001</v>
      </c>
      <c r="BS842" s="209">
        <v>1.0999999999999999E-2</v>
      </c>
      <c r="BT842" s="209">
        <v>3.2749999999999999</v>
      </c>
      <c r="BU842" s="209">
        <v>0.17499999999999999</v>
      </c>
      <c r="BV842" s="209" t="s">
        <v>121</v>
      </c>
      <c r="BW842" s="209">
        <v>0.10199999999999999</v>
      </c>
      <c r="BX842" s="209" t="s">
        <v>121</v>
      </c>
      <c r="BY842" s="209">
        <v>3.5999999999999997E-2</v>
      </c>
      <c r="BZ842" s="209">
        <v>0.57999999999999996</v>
      </c>
      <c r="CA842" s="209">
        <v>4.9000000000000002E-2</v>
      </c>
      <c r="CB842" s="209">
        <v>6.4930000000000003</v>
      </c>
      <c r="CC842" s="209">
        <v>2.8279999999999998</v>
      </c>
      <c r="CD842" s="209">
        <v>0.185</v>
      </c>
      <c r="CE842" s="209">
        <v>1.7999999999999999E-2</v>
      </c>
      <c r="CF842" s="209" t="s">
        <v>121</v>
      </c>
      <c r="CG842" s="209">
        <v>2E-3</v>
      </c>
      <c r="CH842" s="209" t="s">
        <v>121</v>
      </c>
      <c r="CI842" s="209">
        <v>2E-3</v>
      </c>
      <c r="CJ842" s="209" t="s">
        <v>121</v>
      </c>
      <c r="CK842" s="209">
        <v>0.93100000000000005</v>
      </c>
      <c r="CL842" s="209" t="s">
        <v>121</v>
      </c>
      <c r="CM842" s="209">
        <v>2E-3</v>
      </c>
      <c r="CN842" s="209">
        <v>8.0000000000000002E-3</v>
      </c>
      <c r="CO842" s="209">
        <v>1E-3</v>
      </c>
      <c r="CP842" s="209">
        <v>0.88200000000000001</v>
      </c>
      <c r="CQ842" s="209">
        <v>5.6000000000000001E-2</v>
      </c>
      <c r="CR842" s="209" t="s">
        <v>121</v>
      </c>
      <c r="CS842" s="209">
        <v>4.0000000000000001E-3</v>
      </c>
      <c r="CT842" s="209" t="s">
        <v>121</v>
      </c>
      <c r="CU842" s="209">
        <v>26.206</v>
      </c>
      <c r="CV842" s="209">
        <v>0.125</v>
      </c>
      <c r="CW842" s="209">
        <v>3.0000000000000001E-3</v>
      </c>
      <c r="CX842" s="209">
        <v>0.59199999999999997</v>
      </c>
      <c r="CY842" s="209">
        <v>5.0999999999999997E-2</v>
      </c>
      <c r="CZ842" s="209" t="s">
        <v>121</v>
      </c>
      <c r="DA842" s="209">
        <v>2E-3</v>
      </c>
      <c r="DB842" s="209" t="s">
        <v>121</v>
      </c>
      <c r="DC842" s="209">
        <v>4.2000000000000003E-2</v>
      </c>
      <c r="DD842" s="209" t="s">
        <v>121</v>
      </c>
      <c r="DE842" s="209">
        <v>4.2999999999999997E-2</v>
      </c>
      <c r="DF842" s="209">
        <v>4.4290000000000003</v>
      </c>
      <c r="DG842" s="209">
        <v>6.8000000000000005E-2</v>
      </c>
      <c r="DH842" s="209">
        <v>1.1020000000000001</v>
      </c>
      <c r="DI842" s="209">
        <v>1.7999999999999999E-2</v>
      </c>
      <c r="DJ842" s="209" t="s">
        <v>121</v>
      </c>
      <c r="DK842" s="209">
        <v>2E-3</v>
      </c>
      <c r="DL842" s="61" t="str">
        <f t="shared" si="16"/>
        <v>Anlieferung 14-14</v>
      </c>
    </row>
    <row r="843" spans="1:116">
      <c r="A843" s="11">
        <v>44629</v>
      </c>
      <c r="B843" s="64" t="s">
        <v>326</v>
      </c>
      <c r="C843" s="25" t="s">
        <v>128</v>
      </c>
      <c r="H843" s="3" t="e">
        <f>((F843)/(E843/100))</f>
        <v>#DIV/0!</v>
      </c>
      <c r="I843" s="4" t="e">
        <f>E843/F843</f>
        <v>#DIV/0!</v>
      </c>
      <c r="J843" s="4" t="e">
        <f>100/G843</f>
        <v>#DIV/0!</v>
      </c>
      <c r="N843" s="37" t="e">
        <f>M843/(K843/100)</f>
        <v>#DIV/0!</v>
      </c>
      <c r="O843" s="37" t="e">
        <f>N843/J843</f>
        <v>#DIV/0!</v>
      </c>
      <c r="P843" s="5" t="e">
        <f>M843/(L843/100)</f>
        <v>#DIV/0!</v>
      </c>
      <c r="Q843" s="5" t="e">
        <f>P843*I843</f>
        <v>#DIV/0!</v>
      </c>
      <c r="U843" s="15" t="e">
        <f>100-(T843-R843)/S843*100</f>
        <v>#DIV/0!</v>
      </c>
      <c r="AB843" s="14" t="e">
        <f>((AE843-AC843)*(1000/AD843))*1000</f>
        <v>#DIV/0!</v>
      </c>
      <c r="AF843" s="7" t="e">
        <f>#REF!*0.8</f>
        <v>#REF!</v>
      </c>
      <c r="AH843" s="8" t="e">
        <f>((AG843)*(H843/100))</f>
        <v>#DIV/0!</v>
      </c>
      <c r="AI843" s="7" t="e">
        <f>AG843/AH843</f>
        <v>#DIV/0!</v>
      </c>
      <c r="AO843" s="68" t="s">
        <v>326</v>
      </c>
      <c r="AP843" s="209" t="s">
        <v>121</v>
      </c>
      <c r="AQ843" s="209">
        <v>2E-3</v>
      </c>
      <c r="AR843" s="209">
        <v>0.02</v>
      </c>
      <c r="AS843" s="209">
        <v>0.01</v>
      </c>
      <c r="AT843" s="209" t="s">
        <v>121</v>
      </c>
      <c r="AU843" s="209">
        <v>8.9999999999999993E-3</v>
      </c>
      <c r="AV843" s="209">
        <v>13.255000000000001</v>
      </c>
      <c r="AW843" s="209">
        <v>0.21099999999999999</v>
      </c>
      <c r="AX843" s="209">
        <v>1.6E-2</v>
      </c>
      <c r="AY843" s="209">
        <v>4.0000000000000001E-3</v>
      </c>
      <c r="AZ843" s="209">
        <v>2.992</v>
      </c>
      <c r="BA843" s="209">
        <v>3.5999999999999997E-2</v>
      </c>
      <c r="BB843" s="209">
        <v>0.18099999999999999</v>
      </c>
      <c r="BC843" s="209">
        <v>8.0000000000000002E-3</v>
      </c>
      <c r="BD843" s="209">
        <v>20.797000000000001</v>
      </c>
      <c r="BE843" s="209">
        <v>0.218</v>
      </c>
      <c r="BF843" s="209" t="s">
        <v>121</v>
      </c>
      <c r="BG843" s="209">
        <v>7.0000000000000001E-3</v>
      </c>
      <c r="BH843" s="209">
        <v>1.9330000000000001</v>
      </c>
      <c r="BI843" s="209">
        <v>0.30599999999999999</v>
      </c>
      <c r="BJ843" s="209">
        <v>6.0000000000000001E-3</v>
      </c>
      <c r="BK843" s="209">
        <v>2E-3</v>
      </c>
      <c r="BL843" s="209">
        <v>4.0000000000000001E-3</v>
      </c>
      <c r="BM843" s="209">
        <v>3.0000000000000001E-3</v>
      </c>
      <c r="BN843" s="209">
        <v>0.17699999999999999</v>
      </c>
      <c r="BO843" s="209">
        <v>0.03</v>
      </c>
      <c r="BP843" s="209">
        <v>45.293999999999997</v>
      </c>
      <c r="BQ843" s="209">
        <v>0.60199999999999998</v>
      </c>
      <c r="BR843" s="209">
        <v>2.5000000000000001E-2</v>
      </c>
      <c r="BS843" s="209">
        <v>2E-3</v>
      </c>
      <c r="BT843" s="209">
        <v>0.68600000000000005</v>
      </c>
      <c r="BU843" s="209">
        <v>8.8999999999999996E-2</v>
      </c>
      <c r="BV843" s="209">
        <v>0.105</v>
      </c>
      <c r="BW843" s="209">
        <v>4.0000000000000001E-3</v>
      </c>
      <c r="BX843" s="209">
        <v>3.9E-2</v>
      </c>
      <c r="BY843" s="209">
        <v>2.4E-2</v>
      </c>
      <c r="BZ843" s="209">
        <v>0.25800000000000001</v>
      </c>
      <c r="CA843" s="209">
        <v>4.7E-2</v>
      </c>
      <c r="CB843" s="209">
        <v>5.4660000000000002</v>
      </c>
      <c r="CC843" s="209">
        <v>2.2650000000000001</v>
      </c>
      <c r="CD843" s="209">
        <v>0.191</v>
      </c>
      <c r="CE843" s="209">
        <v>2.1999999999999999E-2</v>
      </c>
      <c r="CF843" s="209" t="s">
        <v>121</v>
      </c>
      <c r="CG843" s="209">
        <v>2E-3</v>
      </c>
      <c r="CH843" s="209" t="s">
        <v>121</v>
      </c>
      <c r="CI843" s="209">
        <v>2E-3</v>
      </c>
      <c r="CJ843" s="209">
        <v>0.44700000000000001</v>
      </c>
      <c r="CK843" s="209">
        <v>2.1000000000000001E-2</v>
      </c>
      <c r="CL843" s="209" t="s">
        <v>121</v>
      </c>
      <c r="CM843" s="209">
        <v>2E-3</v>
      </c>
      <c r="CN843" s="209">
        <v>2E-3</v>
      </c>
      <c r="CO843" s="209">
        <v>1E-3</v>
      </c>
      <c r="CP843" s="209">
        <v>1.0720000000000001</v>
      </c>
      <c r="CQ843" s="209">
        <v>1.2E-2</v>
      </c>
      <c r="CR843" s="209" t="s">
        <v>121</v>
      </c>
      <c r="CS843" s="209">
        <v>2E-3</v>
      </c>
      <c r="CT843" s="209">
        <v>2.532</v>
      </c>
      <c r="CU843" s="209">
        <v>7.0000000000000007E-2</v>
      </c>
      <c r="CV843" s="209">
        <v>1.0999999999999999E-2</v>
      </c>
      <c r="CW843" s="209">
        <v>1E-3</v>
      </c>
      <c r="CX843" s="209">
        <v>0.28599999999999998</v>
      </c>
      <c r="CY843" s="209">
        <v>2.1000000000000001E-2</v>
      </c>
      <c r="CZ843" s="209" t="s">
        <v>121</v>
      </c>
      <c r="DA843" s="209">
        <v>2E-3</v>
      </c>
      <c r="DB843" s="209">
        <v>0.03</v>
      </c>
      <c r="DC843" s="209">
        <v>8.9999999999999993E-3</v>
      </c>
      <c r="DD843" s="209" t="s">
        <v>121</v>
      </c>
      <c r="DE843" s="209">
        <v>4.3999999999999997E-2</v>
      </c>
      <c r="DF843" s="209">
        <v>4.1399999999999997</v>
      </c>
      <c r="DG843" s="209">
        <v>5.7000000000000002E-2</v>
      </c>
      <c r="DH843" s="209">
        <v>2.9000000000000001E-2</v>
      </c>
      <c r="DI843" s="209">
        <v>1E-3</v>
      </c>
      <c r="DJ843" s="209" t="s">
        <v>121</v>
      </c>
      <c r="DK843" s="209">
        <v>2E-3</v>
      </c>
      <c r="DL843" s="61" t="str">
        <f t="shared" si="16"/>
        <v>Anlieferung 14-15</v>
      </c>
    </row>
    <row r="844" spans="1:116">
      <c r="A844" s="11">
        <v>44629</v>
      </c>
      <c r="B844" s="64" t="s">
        <v>327</v>
      </c>
      <c r="C844" s="25" t="s">
        <v>128</v>
      </c>
      <c r="H844" s="3" t="e">
        <f>((F844)/(E844/100))</f>
        <v>#DIV/0!</v>
      </c>
      <c r="I844" s="4" t="e">
        <f>E844/F844</f>
        <v>#DIV/0!</v>
      </c>
      <c r="J844" s="4" t="e">
        <f>100/G844</f>
        <v>#DIV/0!</v>
      </c>
      <c r="N844" s="37" t="e">
        <f>M844/(K844/100)</f>
        <v>#DIV/0!</v>
      </c>
      <c r="O844" s="37" t="e">
        <f>N844/J844</f>
        <v>#DIV/0!</v>
      </c>
      <c r="P844" s="5" t="e">
        <f>M844/(L844/100)</f>
        <v>#DIV/0!</v>
      </c>
      <c r="Q844" s="5" t="e">
        <f>P844*I844</f>
        <v>#DIV/0!</v>
      </c>
      <c r="U844" s="15" t="e">
        <f>100-(T844-R844)/S844*100</f>
        <v>#DIV/0!</v>
      </c>
      <c r="AB844" s="14" t="e">
        <f>((AE844-AC844)*(1000/AD844))*1000</f>
        <v>#DIV/0!</v>
      </c>
      <c r="AF844" s="7" t="e">
        <f>#REF!*0.8</f>
        <v>#REF!</v>
      </c>
      <c r="AH844" s="8" t="e">
        <f>((AG844)*(H844/100))</f>
        <v>#DIV/0!</v>
      </c>
      <c r="AI844" s="7" t="e">
        <f>AG844/AH844</f>
        <v>#DIV/0!</v>
      </c>
      <c r="AO844" s="68" t="s">
        <v>327</v>
      </c>
      <c r="AP844" s="209" t="s">
        <v>121</v>
      </c>
      <c r="AQ844" s="209">
        <v>6.0000000000000001E-3</v>
      </c>
      <c r="AR844" s="209">
        <v>1.7000000000000001E-2</v>
      </c>
      <c r="AS844" s="209">
        <v>8.0000000000000002E-3</v>
      </c>
      <c r="AT844" s="209">
        <v>0.11</v>
      </c>
      <c r="AU844" s="209">
        <v>7.0000000000000001E-3</v>
      </c>
      <c r="AV844" s="209">
        <v>5.0060000000000002</v>
      </c>
      <c r="AW844" s="209">
        <v>0.11</v>
      </c>
      <c r="AX844" s="209">
        <v>6.0000000000000001E-3</v>
      </c>
      <c r="AY844" s="209">
        <v>3.0000000000000001E-3</v>
      </c>
      <c r="AZ844" s="209">
        <v>0.95399999999999996</v>
      </c>
      <c r="BA844" s="209">
        <v>1.9E-2</v>
      </c>
      <c r="BB844" s="209">
        <v>8.8989999999999991</v>
      </c>
      <c r="BC844" s="209">
        <v>0.155</v>
      </c>
      <c r="BD844" s="209">
        <v>18.190000000000001</v>
      </c>
      <c r="BE844" s="209">
        <v>0.36799999999999999</v>
      </c>
      <c r="BF844" s="209" t="s">
        <v>121</v>
      </c>
      <c r="BG844" s="209">
        <v>7.0000000000000001E-3</v>
      </c>
      <c r="BH844" s="209">
        <v>2.9359999999999999</v>
      </c>
      <c r="BI844" s="209">
        <v>0.41</v>
      </c>
      <c r="BJ844" s="209">
        <v>4.0000000000000001E-3</v>
      </c>
      <c r="BK844" s="209">
        <v>2E-3</v>
      </c>
      <c r="BL844" s="209">
        <v>5.0000000000000001E-3</v>
      </c>
      <c r="BM844" s="209">
        <v>3.0000000000000001E-3</v>
      </c>
      <c r="BN844" s="209">
        <v>3.5129999999999999</v>
      </c>
      <c r="BO844" s="209">
        <v>0.13900000000000001</v>
      </c>
      <c r="BP844" s="209">
        <v>45.935000000000002</v>
      </c>
      <c r="BQ844" s="209">
        <v>0.60299999999999998</v>
      </c>
      <c r="BR844" s="209">
        <v>0.16300000000000001</v>
      </c>
      <c r="BS844" s="209">
        <v>5.0000000000000001E-3</v>
      </c>
      <c r="BT844" s="209">
        <v>1.831</v>
      </c>
      <c r="BU844" s="209">
        <v>0.108</v>
      </c>
      <c r="BV844" s="209" t="s">
        <v>121</v>
      </c>
      <c r="BW844" s="209">
        <v>6.6000000000000003E-2</v>
      </c>
      <c r="BX844" s="209" t="s">
        <v>121</v>
      </c>
      <c r="BY844" s="209">
        <v>4.1000000000000002E-2</v>
      </c>
      <c r="BZ844" s="209">
        <v>0.497</v>
      </c>
      <c r="CA844" s="209">
        <v>4.5999999999999999E-2</v>
      </c>
      <c r="CB844" s="209">
        <v>4.8849999999999998</v>
      </c>
      <c r="CC844" s="209">
        <v>2.7440000000000002</v>
      </c>
      <c r="CD844" s="209">
        <v>0.14299999999999999</v>
      </c>
      <c r="CE844" s="209">
        <v>1.4999999999999999E-2</v>
      </c>
      <c r="CF844" s="209">
        <v>1.7999999999999999E-2</v>
      </c>
      <c r="CG844" s="209">
        <v>2E-3</v>
      </c>
      <c r="CH844" s="209" t="s">
        <v>121</v>
      </c>
      <c r="CI844" s="209">
        <v>2E-3</v>
      </c>
      <c r="CJ844" s="209" t="s">
        <v>121</v>
      </c>
      <c r="CK844" s="209">
        <v>0.92</v>
      </c>
      <c r="CL844" s="209" t="s">
        <v>121</v>
      </c>
      <c r="CM844" s="209">
        <v>2E-3</v>
      </c>
      <c r="CN844" s="209">
        <v>3.0000000000000001E-3</v>
      </c>
      <c r="CO844" s="209">
        <v>1E-3</v>
      </c>
      <c r="CP844" s="209">
        <v>0.95399999999999996</v>
      </c>
      <c r="CQ844" s="209">
        <v>4.7E-2</v>
      </c>
      <c r="CR844" s="209" t="s">
        <v>121</v>
      </c>
      <c r="CS844" s="209">
        <v>2E-3</v>
      </c>
      <c r="CT844" s="209" t="s">
        <v>121</v>
      </c>
      <c r="CU844" s="209">
        <v>23.14</v>
      </c>
      <c r="CV844" s="209">
        <v>6.8000000000000005E-2</v>
      </c>
      <c r="CW844" s="209">
        <v>2E-3</v>
      </c>
      <c r="CX844" s="209">
        <v>1.2430000000000001</v>
      </c>
      <c r="CY844" s="209">
        <v>4.8000000000000001E-2</v>
      </c>
      <c r="CZ844" s="209" t="s">
        <v>121</v>
      </c>
      <c r="DA844" s="209">
        <v>2E-3</v>
      </c>
      <c r="DB844" s="209" t="s">
        <v>121</v>
      </c>
      <c r="DC844" s="209">
        <v>3.7999999999999999E-2</v>
      </c>
      <c r="DD844" s="209" t="s">
        <v>121</v>
      </c>
      <c r="DE844" s="209">
        <v>3.9E-2</v>
      </c>
      <c r="DF844" s="209">
        <v>3.585</v>
      </c>
      <c r="DG844" s="209">
        <v>6.4000000000000001E-2</v>
      </c>
      <c r="DH844" s="209">
        <v>0.97099999999999997</v>
      </c>
      <c r="DI844" s="209">
        <v>1.6E-2</v>
      </c>
      <c r="DJ844" s="209" t="s">
        <v>121</v>
      </c>
      <c r="DK844" s="209">
        <v>2E-3</v>
      </c>
      <c r="DL844" s="61" t="str">
        <f t="shared" si="16"/>
        <v>Anlieferung 14-16</v>
      </c>
    </row>
    <row r="845" spans="1:116">
      <c r="A845" s="11">
        <v>44629</v>
      </c>
      <c r="B845" s="64" t="s">
        <v>328</v>
      </c>
      <c r="C845" s="25" t="s">
        <v>128</v>
      </c>
      <c r="H845" s="3" t="e">
        <f>((F845)/(E845/100))</f>
        <v>#DIV/0!</v>
      </c>
      <c r="I845" s="4" t="e">
        <f>E845/F845</f>
        <v>#DIV/0!</v>
      </c>
      <c r="J845" s="4" t="e">
        <f>100/G845</f>
        <v>#DIV/0!</v>
      </c>
      <c r="N845" s="37" t="e">
        <f>M845/(K845/100)</f>
        <v>#DIV/0!</v>
      </c>
      <c r="O845" s="37" t="e">
        <f>N845/J845</f>
        <v>#DIV/0!</v>
      </c>
      <c r="P845" s="5" t="e">
        <f>M845/(L845/100)</f>
        <v>#DIV/0!</v>
      </c>
      <c r="Q845" s="5" t="e">
        <f>P845*I845</f>
        <v>#DIV/0!</v>
      </c>
      <c r="U845" s="15" t="e">
        <f>100-(T845-R845)/S845*100</f>
        <v>#DIV/0!</v>
      </c>
      <c r="AB845" s="14" t="e">
        <f>((AE845-AC845)*(1000/AD845))*1000</f>
        <v>#DIV/0!</v>
      </c>
      <c r="AF845" s="7" t="e">
        <f>#REF!*0.8</f>
        <v>#REF!</v>
      </c>
      <c r="AH845" s="8" t="e">
        <f>((AG845)*(H845/100))</f>
        <v>#DIV/0!</v>
      </c>
      <c r="AI845" s="7" t="e">
        <f>AG845/AH845</f>
        <v>#DIV/0!</v>
      </c>
      <c r="AO845" s="68" t="s">
        <v>328</v>
      </c>
      <c r="AP845" s="209" t="s">
        <v>121</v>
      </c>
      <c r="AQ845" s="209">
        <v>5.0000000000000001E-3</v>
      </c>
      <c r="AR845" s="209" t="s">
        <v>121</v>
      </c>
      <c r="AS845" s="209">
        <v>1.7999999999999999E-2</v>
      </c>
      <c r="AT845" s="209" t="s">
        <v>121</v>
      </c>
      <c r="AU845" s="209">
        <v>1.2999999999999999E-2</v>
      </c>
      <c r="AV845" s="209">
        <v>13.047000000000001</v>
      </c>
      <c r="AW845" s="209">
        <v>0.33900000000000002</v>
      </c>
      <c r="AX845" s="209">
        <v>8.9999999999999993E-3</v>
      </c>
      <c r="AY845" s="209">
        <v>6.0000000000000001E-3</v>
      </c>
      <c r="AZ845" s="209">
        <v>1.635</v>
      </c>
      <c r="BA845" s="209">
        <v>4.9000000000000002E-2</v>
      </c>
      <c r="BB845" s="209">
        <v>5.4589999999999996</v>
      </c>
      <c r="BC845" s="209">
        <v>0.16300000000000001</v>
      </c>
      <c r="BD845" s="209">
        <v>0.83899999999999997</v>
      </c>
      <c r="BE845" s="209">
        <v>0.04</v>
      </c>
      <c r="BF845" s="209" t="s">
        <v>121</v>
      </c>
      <c r="BG845" s="209">
        <v>1.7000000000000001E-2</v>
      </c>
      <c r="BH845" s="209">
        <v>2.847</v>
      </c>
      <c r="BI845" s="209">
        <v>0.61199999999999999</v>
      </c>
      <c r="BJ845" s="209" t="s">
        <v>121</v>
      </c>
      <c r="BK845" s="209">
        <v>4.0000000000000001E-3</v>
      </c>
      <c r="BL845" s="209" t="s">
        <v>121</v>
      </c>
      <c r="BM845" s="209">
        <v>8.0000000000000002E-3</v>
      </c>
      <c r="BN845" s="209">
        <v>9.5879999999999992</v>
      </c>
      <c r="BO845" s="209">
        <v>0.45300000000000001</v>
      </c>
      <c r="BP845" s="209">
        <v>36.223999999999997</v>
      </c>
      <c r="BQ845" s="209">
        <v>1.1339999999999999</v>
      </c>
      <c r="BR845" s="209">
        <v>8.9999999999999993E-3</v>
      </c>
      <c r="BS845" s="209">
        <v>2E-3</v>
      </c>
      <c r="BT845" s="209">
        <v>1.4950000000000001</v>
      </c>
      <c r="BU845" s="209">
        <v>0.13900000000000001</v>
      </c>
      <c r="BV845" s="209" t="s">
        <v>121</v>
      </c>
      <c r="BW845" s="209">
        <v>0.13300000000000001</v>
      </c>
      <c r="BX845" s="209" t="s">
        <v>121</v>
      </c>
      <c r="BY845" s="209">
        <v>1.4E-2</v>
      </c>
      <c r="BZ845" s="209">
        <v>1.4039999999999999</v>
      </c>
      <c r="CA845" s="209">
        <v>0.11600000000000001</v>
      </c>
      <c r="CB845" s="209">
        <v>13.382999999999999</v>
      </c>
      <c r="CC845" s="209">
        <v>3.6720000000000002</v>
      </c>
      <c r="CD845" s="209">
        <v>0.13200000000000001</v>
      </c>
      <c r="CE845" s="209">
        <v>2.5999999999999999E-2</v>
      </c>
      <c r="CF845" s="209" t="s">
        <v>121</v>
      </c>
      <c r="CG845" s="209">
        <v>0.01</v>
      </c>
      <c r="CH845" s="209">
        <v>7.0000000000000001E-3</v>
      </c>
      <c r="CI845" s="209">
        <v>1E-3</v>
      </c>
      <c r="CJ845" s="209" t="s">
        <v>121</v>
      </c>
      <c r="CK845" s="209">
        <v>1.4370000000000001</v>
      </c>
      <c r="CL845" s="209" t="s">
        <v>121</v>
      </c>
      <c r="CM845" s="209">
        <v>2E-3</v>
      </c>
      <c r="CN845" s="209">
        <v>3.0000000000000001E-3</v>
      </c>
      <c r="CO845" s="209">
        <v>1E-3</v>
      </c>
      <c r="CP845" s="209">
        <v>0.70699999999999996</v>
      </c>
      <c r="CQ845" s="209">
        <v>8.2000000000000003E-2</v>
      </c>
      <c r="CR845" s="209" t="s">
        <v>121</v>
      </c>
      <c r="CS845" s="209">
        <v>3.0000000000000001E-3</v>
      </c>
      <c r="CT845" s="209" t="s">
        <v>121</v>
      </c>
      <c r="CU845" s="209">
        <v>35.645000000000003</v>
      </c>
      <c r="CV845" s="209">
        <v>0.158</v>
      </c>
      <c r="CW845" s="209">
        <v>5.0000000000000001E-3</v>
      </c>
      <c r="CX845" s="209">
        <v>2.6659999999999999</v>
      </c>
      <c r="CY845" s="209">
        <v>0.121</v>
      </c>
      <c r="CZ845" s="209" t="s">
        <v>121</v>
      </c>
      <c r="DA845" s="209">
        <v>2E-3</v>
      </c>
      <c r="DB845" s="209" t="s">
        <v>121</v>
      </c>
      <c r="DC845" s="209">
        <v>3.3000000000000002E-2</v>
      </c>
      <c r="DD845" s="209" t="s">
        <v>121</v>
      </c>
      <c r="DE845" s="209">
        <v>2.9000000000000001E-2</v>
      </c>
      <c r="DF845" s="209">
        <v>1.4430000000000001</v>
      </c>
      <c r="DG845" s="209">
        <v>4.5999999999999999E-2</v>
      </c>
      <c r="DH845" s="209">
        <v>8.93</v>
      </c>
      <c r="DI845" s="209">
        <v>0.188</v>
      </c>
      <c r="DJ845" s="209" t="s">
        <v>121</v>
      </c>
      <c r="DK845" s="209">
        <v>2E-3</v>
      </c>
      <c r="DL845" s="61" t="str">
        <f t="shared" si="16"/>
        <v>Anlieferung 14-17</v>
      </c>
    </row>
    <row r="846" spans="1:116">
      <c r="A846" s="11">
        <v>44629</v>
      </c>
      <c r="B846" s="64" t="s">
        <v>329</v>
      </c>
      <c r="C846" s="25" t="s">
        <v>128</v>
      </c>
      <c r="H846" s="3" t="e">
        <f>((F846)/(E846/100))</f>
        <v>#DIV/0!</v>
      </c>
      <c r="I846" s="4" t="e">
        <f>E846/F846</f>
        <v>#DIV/0!</v>
      </c>
      <c r="J846" s="4" t="e">
        <f>100/G846</f>
        <v>#DIV/0!</v>
      </c>
      <c r="N846" s="37" t="e">
        <f>M846/(K846/100)</f>
        <v>#DIV/0!</v>
      </c>
      <c r="O846" s="37" t="e">
        <f>N846/J846</f>
        <v>#DIV/0!</v>
      </c>
      <c r="P846" s="5" t="e">
        <f>M846/(L846/100)</f>
        <v>#DIV/0!</v>
      </c>
      <c r="Q846" s="5" t="e">
        <f>P846*I846</f>
        <v>#DIV/0!</v>
      </c>
      <c r="U846" s="15" t="e">
        <f>100-(T846-R846)/S846*100</f>
        <v>#DIV/0!</v>
      </c>
      <c r="AB846" s="14" t="e">
        <f>((AE846-AC846)*(1000/AD846))*1000</f>
        <v>#DIV/0!</v>
      </c>
      <c r="AF846" s="7" t="e">
        <f>#REF!*0.8</f>
        <v>#REF!</v>
      </c>
      <c r="AH846" s="8" t="e">
        <f>((AG846)*(H846/100))</f>
        <v>#DIV/0!</v>
      </c>
      <c r="AI846" s="7" t="e">
        <f>AG846/AH846</f>
        <v>#DIV/0!</v>
      </c>
      <c r="AO846" s="68" t="s">
        <v>329</v>
      </c>
      <c r="AP846" s="209">
        <v>5.0000000000000001E-3</v>
      </c>
      <c r="AQ846" s="209">
        <v>3.0000000000000001E-3</v>
      </c>
      <c r="AR846" s="209">
        <v>1.4999999999999999E-2</v>
      </c>
      <c r="AS846" s="209">
        <v>8.0000000000000002E-3</v>
      </c>
      <c r="AT846" s="209">
        <v>4.3999999999999997E-2</v>
      </c>
      <c r="AU846" s="209">
        <v>6.0000000000000001E-3</v>
      </c>
      <c r="AV846" s="209">
        <v>5.3970000000000002</v>
      </c>
      <c r="AW846" s="209">
        <v>0.127</v>
      </c>
      <c r="AX846" s="209" t="s">
        <v>121</v>
      </c>
      <c r="AY846" s="209">
        <v>5.0000000000000001E-3</v>
      </c>
      <c r="AZ846" s="209">
        <v>0.97099999999999997</v>
      </c>
      <c r="BA846" s="209">
        <v>2.1000000000000001E-2</v>
      </c>
      <c r="BB846" s="209">
        <v>7.0469999999999997</v>
      </c>
      <c r="BC846" s="209">
        <v>0.11700000000000001</v>
      </c>
      <c r="BD846" s="209">
        <v>11.173999999999999</v>
      </c>
      <c r="BE846" s="209">
        <v>0.21099999999999999</v>
      </c>
      <c r="BF846" s="209" t="s">
        <v>121</v>
      </c>
      <c r="BG846" s="209">
        <v>8.9999999999999993E-3</v>
      </c>
      <c r="BH846" s="209">
        <v>2.2050000000000001</v>
      </c>
      <c r="BI846" s="209">
        <v>0.42899999999999999</v>
      </c>
      <c r="BJ846" s="209" t="s">
        <v>121</v>
      </c>
      <c r="BK846" s="209">
        <v>4.0000000000000001E-3</v>
      </c>
      <c r="BL846" s="209">
        <v>7.0000000000000001E-3</v>
      </c>
      <c r="BM846" s="209">
        <v>3.0000000000000001E-3</v>
      </c>
      <c r="BN846" s="209">
        <v>7.1559999999999997</v>
      </c>
      <c r="BO846" s="209">
        <v>0.33200000000000002</v>
      </c>
      <c r="BP846" s="209">
        <v>51.825000000000003</v>
      </c>
      <c r="BQ846" s="209">
        <v>0.59799999999999998</v>
      </c>
      <c r="BR846" s="209">
        <v>0.29899999999999999</v>
      </c>
      <c r="BS846" s="209">
        <v>7.0000000000000001E-3</v>
      </c>
      <c r="BT846" s="209">
        <v>1.64</v>
      </c>
      <c r="BU846" s="209">
        <v>0.109</v>
      </c>
      <c r="BV846" s="209" t="s">
        <v>121</v>
      </c>
      <c r="BW846" s="209">
        <v>0.121</v>
      </c>
      <c r="BX846" s="209" t="s">
        <v>121</v>
      </c>
      <c r="BY846" s="209">
        <v>4.1000000000000002E-2</v>
      </c>
      <c r="BZ846" s="209">
        <v>0.46800000000000003</v>
      </c>
      <c r="CA846" s="209">
        <v>4.5999999999999999E-2</v>
      </c>
      <c r="CB846" s="209">
        <v>4.6950000000000003</v>
      </c>
      <c r="CC846" s="209">
        <v>2.9359999999999999</v>
      </c>
      <c r="CD846" s="209">
        <v>0.2</v>
      </c>
      <c r="CE846" s="209">
        <v>1.7999999999999999E-2</v>
      </c>
      <c r="CF846" s="209" t="s">
        <v>121</v>
      </c>
      <c r="CG846" s="209">
        <v>3.0000000000000001E-3</v>
      </c>
      <c r="CH846" s="209">
        <v>2E-3</v>
      </c>
      <c r="CI846" s="209">
        <v>1E-3</v>
      </c>
      <c r="CJ846" s="209" t="s">
        <v>121</v>
      </c>
      <c r="CK846" s="209">
        <v>0.99399999999999999</v>
      </c>
      <c r="CL846" s="209" t="s">
        <v>121</v>
      </c>
      <c r="CM846" s="209">
        <v>2E-3</v>
      </c>
      <c r="CN846" s="209">
        <v>3.0000000000000001E-3</v>
      </c>
      <c r="CO846" s="209">
        <v>1E-3</v>
      </c>
      <c r="CP846" s="209">
        <v>0.95499999999999996</v>
      </c>
      <c r="CQ846" s="209">
        <v>6.3E-2</v>
      </c>
      <c r="CR846" s="209" t="s">
        <v>121</v>
      </c>
      <c r="CS846" s="209">
        <v>2E-3</v>
      </c>
      <c r="CT846" s="209" t="s">
        <v>121</v>
      </c>
      <c r="CU846" s="209">
        <v>27.734999999999999</v>
      </c>
      <c r="CV846" s="209">
        <v>0.13800000000000001</v>
      </c>
      <c r="CW846" s="209">
        <v>3.0000000000000001E-3</v>
      </c>
      <c r="CX846" s="209">
        <v>0.755</v>
      </c>
      <c r="CY846" s="209">
        <v>0.06</v>
      </c>
      <c r="CZ846" s="209" t="s">
        <v>121</v>
      </c>
      <c r="DA846" s="209">
        <v>2E-3</v>
      </c>
      <c r="DB846" s="209" t="s">
        <v>121</v>
      </c>
      <c r="DC846" s="209">
        <v>4.2000000000000003E-2</v>
      </c>
      <c r="DD846" s="209" t="s">
        <v>121</v>
      </c>
      <c r="DE846" s="209">
        <v>3.6999999999999998E-2</v>
      </c>
      <c r="DF846" s="209">
        <v>3.3039999999999998</v>
      </c>
      <c r="DG846" s="209">
        <v>5.6000000000000001E-2</v>
      </c>
      <c r="DH846" s="209">
        <v>1.6890000000000001</v>
      </c>
      <c r="DI846" s="209">
        <v>2.9000000000000001E-2</v>
      </c>
      <c r="DJ846" s="209" t="s">
        <v>121</v>
      </c>
      <c r="DK846" s="209">
        <v>2E-3</v>
      </c>
      <c r="DL846" s="61" t="str">
        <f t="shared" si="16"/>
        <v>Anlieferung 14-18</v>
      </c>
    </row>
    <row r="847" spans="1:116">
      <c r="A847" s="11">
        <v>44629</v>
      </c>
      <c r="B847" s="64" t="s">
        <v>330</v>
      </c>
      <c r="C847" s="25" t="s">
        <v>128</v>
      </c>
      <c r="H847" s="3" t="e">
        <f>((F847)/(E847/100))</f>
        <v>#DIV/0!</v>
      </c>
      <c r="I847" s="4" t="e">
        <f>E847/F847</f>
        <v>#DIV/0!</v>
      </c>
      <c r="J847" s="4" t="e">
        <f>100/G847</f>
        <v>#DIV/0!</v>
      </c>
      <c r="N847" s="37" t="e">
        <f>M847/(K847/100)</f>
        <v>#DIV/0!</v>
      </c>
      <c r="O847" s="37" t="e">
        <f>N847/J847</f>
        <v>#DIV/0!</v>
      </c>
      <c r="P847" s="5" t="e">
        <f>M847/(L847/100)</f>
        <v>#DIV/0!</v>
      </c>
      <c r="Q847" s="5" t="e">
        <f>P847*I847</f>
        <v>#DIV/0!</v>
      </c>
      <c r="U847" s="15" t="e">
        <f>100-(T847-R847)/S847*100</f>
        <v>#DIV/0!</v>
      </c>
      <c r="AB847" s="14" t="e">
        <f>((AE847-AC847)*(1000/AD847))*1000</f>
        <v>#DIV/0!</v>
      </c>
      <c r="AF847" s="7" t="e">
        <f>#REF!*0.8</f>
        <v>#REF!</v>
      </c>
      <c r="AH847" s="8" t="e">
        <f>((AG847)*(H847/100))</f>
        <v>#DIV/0!</v>
      </c>
      <c r="AI847" s="7" t="e">
        <f>AG847/AH847</f>
        <v>#DIV/0!</v>
      </c>
      <c r="AO847" s="68" t="s">
        <v>330</v>
      </c>
      <c r="AP847" s="209" t="s">
        <v>121</v>
      </c>
      <c r="AQ847" s="209">
        <v>3.0000000000000001E-3</v>
      </c>
      <c r="AR847" s="209" t="s">
        <v>121</v>
      </c>
      <c r="AS847" s="209">
        <v>1.0999999999999999E-2</v>
      </c>
      <c r="AT847" s="209">
        <v>0.95299999999999996</v>
      </c>
      <c r="AU847" s="209">
        <v>2.9000000000000001E-2</v>
      </c>
      <c r="AV847" s="209">
        <v>9.0190000000000001</v>
      </c>
      <c r="AW847" s="209">
        <v>0.23200000000000001</v>
      </c>
      <c r="AX847" s="209">
        <v>1.4E-2</v>
      </c>
      <c r="AY847" s="209">
        <v>4.0000000000000001E-3</v>
      </c>
      <c r="AZ847" s="209">
        <v>1.8819999999999999</v>
      </c>
      <c r="BA847" s="209">
        <v>3.3000000000000002E-2</v>
      </c>
      <c r="BB847" s="209">
        <v>3.843</v>
      </c>
      <c r="BC847" s="209">
        <v>7.6999999999999999E-2</v>
      </c>
      <c r="BD847" s="209">
        <v>9.7989999999999995</v>
      </c>
      <c r="BE847" s="209">
        <v>0.222</v>
      </c>
      <c r="BF847" s="209" t="s">
        <v>121</v>
      </c>
      <c r="BG847" s="209">
        <v>6.0000000000000001E-3</v>
      </c>
      <c r="BH847" s="209">
        <v>2.262</v>
      </c>
      <c r="BI847" s="209">
        <v>0.36799999999999999</v>
      </c>
      <c r="BJ847" s="209" t="s">
        <v>121</v>
      </c>
      <c r="BK847" s="209">
        <v>3.0000000000000001E-3</v>
      </c>
      <c r="BL847" s="209" t="s">
        <v>121</v>
      </c>
      <c r="BM847" s="209">
        <v>6.0000000000000001E-3</v>
      </c>
      <c r="BN847" s="209">
        <v>0.50700000000000001</v>
      </c>
      <c r="BO847" s="209">
        <v>3.6999999999999998E-2</v>
      </c>
      <c r="BP847" s="209">
        <v>59.603999999999999</v>
      </c>
      <c r="BQ847" s="209">
        <v>0.45500000000000002</v>
      </c>
      <c r="BR847" s="209">
        <v>6.9000000000000006E-2</v>
      </c>
      <c r="BS847" s="209">
        <v>3.0000000000000001E-3</v>
      </c>
      <c r="BT847" s="209">
        <v>1.7789999999999999</v>
      </c>
      <c r="BU847" s="209">
        <v>0.113</v>
      </c>
      <c r="BV847" s="209">
        <v>0.43099999999999999</v>
      </c>
      <c r="BW847" s="209">
        <v>0.05</v>
      </c>
      <c r="BX847" s="209" t="s">
        <v>121</v>
      </c>
      <c r="BY847" s="209">
        <v>2.8000000000000001E-2</v>
      </c>
      <c r="BZ847" s="209">
        <v>0.35899999999999999</v>
      </c>
      <c r="CA847" s="209">
        <v>4.3999999999999997E-2</v>
      </c>
      <c r="CB847" s="209" t="s">
        <v>121</v>
      </c>
      <c r="CC847" s="209">
        <v>5.4020000000000001</v>
      </c>
      <c r="CD847" s="209">
        <v>7.9000000000000001E-2</v>
      </c>
      <c r="CE847" s="209">
        <v>1.7000000000000001E-2</v>
      </c>
      <c r="CF847" s="209">
        <v>8.6999999999999994E-2</v>
      </c>
      <c r="CG847" s="209">
        <v>3.0000000000000001E-3</v>
      </c>
      <c r="CH847" s="209" t="s">
        <v>121</v>
      </c>
      <c r="CI847" s="209">
        <v>2E-3</v>
      </c>
      <c r="CJ847" s="209" t="s">
        <v>121</v>
      </c>
      <c r="CK847" s="209">
        <v>1.085</v>
      </c>
      <c r="CL847" s="209" t="s">
        <v>121</v>
      </c>
      <c r="CM847" s="209">
        <v>2E-3</v>
      </c>
      <c r="CN847" s="209">
        <v>2E-3</v>
      </c>
      <c r="CO847" s="209">
        <v>1E-3</v>
      </c>
      <c r="CP847" s="209">
        <v>1.1639999999999999</v>
      </c>
      <c r="CQ847" s="209">
        <v>0.06</v>
      </c>
      <c r="CR847" s="209" t="s">
        <v>121</v>
      </c>
      <c r="CS847" s="209">
        <v>2E-3</v>
      </c>
      <c r="CT847" s="209" t="s">
        <v>121</v>
      </c>
      <c r="CU847" s="209">
        <v>24.632000000000001</v>
      </c>
      <c r="CV847" s="209">
        <v>1.7999999999999999E-2</v>
      </c>
      <c r="CW847" s="209">
        <v>1E-3</v>
      </c>
      <c r="CX847" s="209">
        <v>0.27300000000000002</v>
      </c>
      <c r="CY847" s="209">
        <v>2.4E-2</v>
      </c>
      <c r="CZ847" s="209" t="s">
        <v>121</v>
      </c>
      <c r="DA847" s="209">
        <v>2E-3</v>
      </c>
      <c r="DB847" s="209" t="s">
        <v>121</v>
      </c>
      <c r="DC847" s="209">
        <v>1.4E-2</v>
      </c>
      <c r="DD847" s="209" t="s">
        <v>121</v>
      </c>
      <c r="DE847" s="209">
        <v>5.2999999999999999E-2</v>
      </c>
      <c r="DF847" s="209">
        <v>6.923</v>
      </c>
      <c r="DG847" s="209">
        <v>0.13100000000000001</v>
      </c>
      <c r="DH847" s="209">
        <v>0.91600000000000004</v>
      </c>
      <c r="DI847" s="209">
        <v>1.4E-2</v>
      </c>
      <c r="DJ847" s="209" t="s">
        <v>121</v>
      </c>
      <c r="DK847" s="209">
        <v>2E-3</v>
      </c>
      <c r="DL847" s="61" t="str">
        <f t="shared" si="16"/>
        <v>Anlieferung 14-19</v>
      </c>
    </row>
    <row r="848" spans="1:116">
      <c r="A848" s="11">
        <v>44629</v>
      </c>
      <c r="B848" s="64" t="s">
        <v>331</v>
      </c>
      <c r="C848" s="25" t="s">
        <v>128</v>
      </c>
      <c r="H848" s="3" t="e">
        <f>((F848)/(E848/100))</f>
        <v>#DIV/0!</v>
      </c>
      <c r="I848" s="4" t="e">
        <f>E848/F848</f>
        <v>#DIV/0!</v>
      </c>
      <c r="J848" s="4" t="e">
        <f>100/G848</f>
        <v>#DIV/0!</v>
      </c>
      <c r="N848" s="37" t="e">
        <f>M848/(K848/100)</f>
        <v>#DIV/0!</v>
      </c>
      <c r="O848" s="37" t="e">
        <f>N848/J848</f>
        <v>#DIV/0!</v>
      </c>
      <c r="P848" s="5" t="e">
        <f>M848/(L848/100)</f>
        <v>#DIV/0!</v>
      </c>
      <c r="Q848" s="5" t="e">
        <f>P848*I848</f>
        <v>#DIV/0!</v>
      </c>
      <c r="U848" s="15" t="e">
        <f>100-(T848-R848)/S848*100</f>
        <v>#DIV/0!</v>
      </c>
      <c r="AB848" s="14" t="e">
        <f>((AE848-AC848)*(1000/AD848))*1000</f>
        <v>#DIV/0!</v>
      </c>
      <c r="AF848" s="7" t="e">
        <f>#REF!*0.8</f>
        <v>#REF!</v>
      </c>
      <c r="AH848" s="8" t="e">
        <f>((AG848)*(H848/100))</f>
        <v>#DIV/0!</v>
      </c>
      <c r="AI848" s="7" t="e">
        <f>AG848/AH848</f>
        <v>#DIV/0!</v>
      </c>
      <c r="AO848" s="68" t="s">
        <v>331</v>
      </c>
      <c r="AP848" s="209" t="s">
        <v>121</v>
      </c>
      <c r="AQ848" s="209">
        <v>5.0000000000000001E-3</v>
      </c>
      <c r="AR848" s="209">
        <v>0.04</v>
      </c>
      <c r="AS848" s="209">
        <v>8.0000000000000002E-3</v>
      </c>
      <c r="AT848" s="209">
        <v>1.7000000000000001E-2</v>
      </c>
      <c r="AU848" s="209">
        <v>5.0000000000000001E-3</v>
      </c>
      <c r="AV848" s="209">
        <v>4.8310000000000004</v>
      </c>
      <c r="AW848" s="209">
        <v>0.113</v>
      </c>
      <c r="AX848" s="209">
        <v>6.0000000000000001E-3</v>
      </c>
      <c r="AY848" s="209">
        <v>3.0000000000000001E-3</v>
      </c>
      <c r="AZ848" s="209">
        <v>0.93200000000000005</v>
      </c>
      <c r="BA848" s="209">
        <v>1.9E-2</v>
      </c>
      <c r="BB848" s="209">
        <v>8.7230000000000008</v>
      </c>
      <c r="BC848" s="209">
        <v>0.13800000000000001</v>
      </c>
      <c r="BD848" s="209">
        <v>13.94</v>
      </c>
      <c r="BE848" s="209">
        <v>0.24099999999999999</v>
      </c>
      <c r="BF848" s="209" t="s">
        <v>121</v>
      </c>
      <c r="BG848" s="209">
        <v>8.9999999999999993E-3</v>
      </c>
      <c r="BH848" s="209">
        <v>3.0459999999999998</v>
      </c>
      <c r="BI848" s="209">
        <v>0.44400000000000001</v>
      </c>
      <c r="BJ848" s="209">
        <v>7.0000000000000001E-3</v>
      </c>
      <c r="BK848" s="209">
        <v>3.0000000000000001E-3</v>
      </c>
      <c r="BL848" s="209">
        <v>8.9999999999999993E-3</v>
      </c>
      <c r="BM848" s="209">
        <v>3.0000000000000001E-3</v>
      </c>
      <c r="BN848" s="209">
        <v>7.1580000000000004</v>
      </c>
      <c r="BO848" s="209">
        <v>0.309</v>
      </c>
      <c r="BP848" s="209">
        <v>45.139000000000003</v>
      </c>
      <c r="BQ848" s="209">
        <v>0.67900000000000005</v>
      </c>
      <c r="BR848" s="209">
        <v>0.29499999999999998</v>
      </c>
      <c r="BS848" s="209">
        <v>7.0000000000000001E-3</v>
      </c>
      <c r="BT848" s="209">
        <v>1.3560000000000001</v>
      </c>
      <c r="BU848" s="209">
        <v>9.6000000000000002E-2</v>
      </c>
      <c r="BV848" s="209" t="s">
        <v>121</v>
      </c>
      <c r="BW848" s="209">
        <v>9.1999999999999998E-2</v>
      </c>
      <c r="BX848" s="209" t="s">
        <v>121</v>
      </c>
      <c r="BY848" s="209">
        <v>2.9000000000000001E-2</v>
      </c>
      <c r="BZ848" s="209">
        <v>0.41199999999999998</v>
      </c>
      <c r="CA848" s="209">
        <v>4.4999999999999998E-2</v>
      </c>
      <c r="CB848" s="209">
        <v>6.3879999999999999</v>
      </c>
      <c r="CC848" s="209">
        <v>2.9140000000000001</v>
      </c>
      <c r="CD848" s="209">
        <v>0.22600000000000001</v>
      </c>
      <c r="CE848" s="209">
        <v>1.7999999999999999E-2</v>
      </c>
      <c r="CF848" s="209" t="s">
        <v>121</v>
      </c>
      <c r="CG848" s="209">
        <v>3.0000000000000001E-3</v>
      </c>
      <c r="CH848" s="209">
        <v>2E-3</v>
      </c>
      <c r="CI848" s="209">
        <v>1E-3</v>
      </c>
      <c r="CJ848" s="209" t="s">
        <v>121</v>
      </c>
      <c r="CK848" s="209">
        <v>0.89300000000000002</v>
      </c>
      <c r="CL848" s="209" t="s">
        <v>121</v>
      </c>
      <c r="CM848" s="209">
        <v>2E-3</v>
      </c>
      <c r="CN848" s="209">
        <v>4.0000000000000001E-3</v>
      </c>
      <c r="CO848" s="209">
        <v>1E-3</v>
      </c>
      <c r="CP848" s="209">
        <v>1.0609999999999999</v>
      </c>
      <c r="CQ848" s="209">
        <v>6.0999999999999999E-2</v>
      </c>
      <c r="CR848" s="209" t="s">
        <v>121</v>
      </c>
      <c r="CS848" s="209">
        <v>3.0000000000000001E-3</v>
      </c>
      <c r="CT848" s="209" t="s">
        <v>121</v>
      </c>
      <c r="CU848" s="209">
        <v>25.408000000000001</v>
      </c>
      <c r="CV848" s="209">
        <v>0.14499999999999999</v>
      </c>
      <c r="CW848" s="209">
        <v>3.0000000000000001E-3</v>
      </c>
      <c r="CX848" s="209">
        <v>0.59699999999999998</v>
      </c>
      <c r="CY848" s="209">
        <v>5.8999999999999997E-2</v>
      </c>
      <c r="CZ848" s="209" t="s">
        <v>121</v>
      </c>
      <c r="DA848" s="209">
        <v>2E-3</v>
      </c>
      <c r="DB848" s="209" t="s">
        <v>121</v>
      </c>
      <c r="DC848" s="209">
        <v>4.2000000000000003E-2</v>
      </c>
      <c r="DD848" s="209" t="s">
        <v>121</v>
      </c>
      <c r="DE848" s="209">
        <v>0.04</v>
      </c>
      <c r="DF848" s="209">
        <v>4.1180000000000003</v>
      </c>
      <c r="DG848" s="209">
        <v>6.7000000000000004E-2</v>
      </c>
      <c r="DH848" s="209">
        <v>1.532</v>
      </c>
      <c r="DI848" s="209">
        <v>2.8000000000000001E-2</v>
      </c>
      <c r="DJ848" s="209" t="s">
        <v>121</v>
      </c>
      <c r="DK848" s="209">
        <v>2E-3</v>
      </c>
      <c r="DL848" s="61" t="str">
        <f t="shared" si="16"/>
        <v>Anlieferung 14-20</v>
      </c>
    </row>
    <row r="849" spans="1:132">
      <c r="A849" s="11">
        <v>44629</v>
      </c>
      <c r="B849" s="64" t="s">
        <v>332</v>
      </c>
      <c r="C849" s="25" t="s">
        <v>128</v>
      </c>
      <c r="H849" s="3" t="e">
        <f>((F849)/(E849/100))</f>
        <v>#DIV/0!</v>
      </c>
      <c r="I849" s="4" t="e">
        <f>E849/F849</f>
        <v>#DIV/0!</v>
      </c>
      <c r="J849" s="4" t="e">
        <f>100/G849</f>
        <v>#DIV/0!</v>
      </c>
      <c r="N849" s="37" t="e">
        <f>M849/(K849/100)</f>
        <v>#DIV/0!</v>
      </c>
      <c r="O849" s="37" t="e">
        <f>N849/J849</f>
        <v>#DIV/0!</v>
      </c>
      <c r="P849" s="5" t="e">
        <f>M849/(L849/100)</f>
        <v>#DIV/0!</v>
      </c>
      <c r="Q849" s="5" t="e">
        <f>P849*I849</f>
        <v>#DIV/0!</v>
      </c>
      <c r="U849" s="15" t="e">
        <f>100-(T849-R849)/S849*100</f>
        <v>#DIV/0!</v>
      </c>
      <c r="AB849" s="14" t="e">
        <f>((AE849-AC849)*(1000/AD849))*1000</f>
        <v>#DIV/0!</v>
      </c>
      <c r="AF849" s="7" t="e">
        <f>#REF!*0.8</f>
        <v>#REF!</v>
      </c>
      <c r="AH849" s="8" t="e">
        <f>((AG849)*(H849/100))</f>
        <v>#DIV/0!</v>
      </c>
      <c r="AI849" s="7" t="e">
        <f>AG849/AH849</f>
        <v>#DIV/0!</v>
      </c>
      <c r="AO849" s="68" t="s">
        <v>332</v>
      </c>
      <c r="AP849" s="209" t="s">
        <v>121</v>
      </c>
      <c r="AQ849" s="209">
        <v>4.0000000000000001E-3</v>
      </c>
      <c r="AR849" s="209">
        <v>1.7000000000000001E-2</v>
      </c>
      <c r="AS849" s="209">
        <v>8.0000000000000002E-3</v>
      </c>
      <c r="AT849" s="209">
        <v>0.92300000000000004</v>
      </c>
      <c r="AU849" s="209">
        <v>0.03</v>
      </c>
      <c r="AV849" s="209">
        <v>2.4910000000000001</v>
      </c>
      <c r="AW849" s="209">
        <v>7.2999999999999995E-2</v>
      </c>
      <c r="AX849" s="209" t="s">
        <v>121</v>
      </c>
      <c r="AY849" s="209">
        <v>5.0000000000000001E-3</v>
      </c>
      <c r="AZ849" s="209">
        <v>1.7509999999999999</v>
      </c>
      <c r="BA849" s="209">
        <v>0.04</v>
      </c>
      <c r="BB849" s="209">
        <v>17.64</v>
      </c>
      <c r="BC849" s="209">
        <v>0.45</v>
      </c>
      <c r="BD849" s="209">
        <v>20.085000000000001</v>
      </c>
      <c r="BE849" s="209">
        <v>0.66500000000000004</v>
      </c>
      <c r="BF849" s="209" t="s">
        <v>121</v>
      </c>
      <c r="BG849" s="209">
        <v>1.6E-2</v>
      </c>
      <c r="BH849" s="209">
        <v>2.7029999999999998</v>
      </c>
      <c r="BI849" s="209">
        <v>0.502</v>
      </c>
      <c r="BJ849" s="209">
        <v>8.0000000000000002E-3</v>
      </c>
      <c r="BK849" s="209">
        <v>2E-3</v>
      </c>
      <c r="BL849" s="209" t="s">
        <v>121</v>
      </c>
      <c r="BM849" s="209">
        <v>4.0000000000000001E-3</v>
      </c>
      <c r="BN849" s="209">
        <v>1.5629999999999999</v>
      </c>
      <c r="BO849" s="209">
        <v>7.0999999999999994E-2</v>
      </c>
      <c r="BP849" s="209">
        <v>41.801000000000002</v>
      </c>
      <c r="BQ849" s="209">
        <v>0.68200000000000005</v>
      </c>
      <c r="BR849" s="209">
        <v>5.2999999999999999E-2</v>
      </c>
      <c r="BS849" s="209">
        <v>3.0000000000000001E-3</v>
      </c>
      <c r="BT849" s="209">
        <v>0.85899999999999999</v>
      </c>
      <c r="BU849" s="209">
        <v>8.8999999999999996E-2</v>
      </c>
      <c r="BV849" s="209">
        <v>8.4000000000000005E-2</v>
      </c>
      <c r="BW849" s="209">
        <v>0.05</v>
      </c>
      <c r="BX849" s="209" t="s">
        <v>121</v>
      </c>
      <c r="BY849" s="209">
        <v>4.2000000000000003E-2</v>
      </c>
      <c r="BZ849" s="209">
        <v>0.28699999999999998</v>
      </c>
      <c r="CA849" s="209">
        <v>4.4999999999999998E-2</v>
      </c>
      <c r="CB849" s="209" t="s">
        <v>121</v>
      </c>
      <c r="CC849" s="209">
        <v>8.6750000000000007</v>
      </c>
      <c r="CD849" s="209">
        <v>0.17599999999999999</v>
      </c>
      <c r="CE849" s="209">
        <v>1.7999999999999999E-2</v>
      </c>
      <c r="CF849" s="209">
        <v>0.57599999999999996</v>
      </c>
      <c r="CG849" s="209">
        <v>1.4E-2</v>
      </c>
      <c r="CH849" s="209" t="s">
        <v>121</v>
      </c>
      <c r="CI849" s="209">
        <v>2E-3</v>
      </c>
      <c r="CJ849" s="209" t="s">
        <v>121</v>
      </c>
      <c r="CK849" s="209">
        <v>1.151</v>
      </c>
      <c r="CL849" s="209" t="s">
        <v>121</v>
      </c>
      <c r="CM849" s="209">
        <v>2E-3</v>
      </c>
      <c r="CN849" s="209" t="s">
        <v>121</v>
      </c>
      <c r="CO849" s="209">
        <v>2E-3</v>
      </c>
      <c r="CP849" s="209">
        <v>1.3440000000000001</v>
      </c>
      <c r="CQ849" s="209">
        <v>6.0999999999999999E-2</v>
      </c>
      <c r="CR849" s="209" t="s">
        <v>121</v>
      </c>
      <c r="CS849" s="209">
        <v>2E-3</v>
      </c>
      <c r="CT849" s="209" t="s">
        <v>121</v>
      </c>
      <c r="CU849" s="209">
        <v>25.648</v>
      </c>
      <c r="CV849" s="209">
        <v>4.5999999999999999E-2</v>
      </c>
      <c r="CW849" s="209">
        <v>2E-3</v>
      </c>
      <c r="CX849" s="209">
        <v>0.26500000000000001</v>
      </c>
      <c r="CY849" s="209">
        <v>0.04</v>
      </c>
      <c r="CZ849" s="209" t="s">
        <v>121</v>
      </c>
      <c r="DA849" s="209">
        <v>2E-3</v>
      </c>
      <c r="DB849" s="209" t="s">
        <v>121</v>
      </c>
      <c r="DC849" s="209">
        <v>0.03</v>
      </c>
      <c r="DD849" s="209">
        <v>0.314</v>
      </c>
      <c r="DE849" s="209">
        <v>4.1000000000000002E-2</v>
      </c>
      <c r="DF849" s="209">
        <v>6.867</v>
      </c>
      <c r="DG849" s="209">
        <v>0.17199999999999999</v>
      </c>
      <c r="DH849" s="209">
        <v>0.129</v>
      </c>
      <c r="DI849" s="209">
        <v>4.0000000000000001E-3</v>
      </c>
      <c r="DJ849" s="209" t="s">
        <v>121</v>
      </c>
      <c r="DK849" s="209">
        <v>2E-3</v>
      </c>
      <c r="DL849" s="61" t="str">
        <f t="shared" si="16"/>
        <v>Anlieferung 14-21</v>
      </c>
    </row>
    <row r="850" spans="1:132">
      <c r="A850" s="11">
        <v>44629</v>
      </c>
      <c r="B850" s="64" t="s">
        <v>333</v>
      </c>
      <c r="C850" s="25" t="s">
        <v>128</v>
      </c>
      <c r="H850" s="3" t="e">
        <f>((F850)/(E850/100))</f>
        <v>#DIV/0!</v>
      </c>
      <c r="I850" s="4" t="e">
        <f>E850/F850</f>
        <v>#DIV/0!</v>
      </c>
      <c r="J850" s="4" t="e">
        <f>100/G850</f>
        <v>#DIV/0!</v>
      </c>
      <c r="N850" s="37" t="e">
        <f>M850/(K850/100)</f>
        <v>#DIV/0!</v>
      </c>
      <c r="O850" s="37" t="e">
        <f>N850/J850</f>
        <v>#DIV/0!</v>
      </c>
      <c r="P850" s="5" t="e">
        <f>M850/(L850/100)</f>
        <v>#DIV/0!</v>
      </c>
      <c r="Q850" s="5" t="e">
        <f>P850*I850</f>
        <v>#DIV/0!</v>
      </c>
      <c r="U850" s="15" t="e">
        <f>100-(T850-R850)/S850*100</f>
        <v>#DIV/0!</v>
      </c>
      <c r="AB850" s="14" t="e">
        <f>((AE850-AC850)*(1000/AD850))*1000</f>
        <v>#DIV/0!</v>
      </c>
      <c r="AF850" s="7" t="e">
        <f>#REF!*0.8</f>
        <v>#REF!</v>
      </c>
      <c r="AH850" s="8" t="e">
        <f>((AG850)*(H850/100))</f>
        <v>#DIV/0!</v>
      </c>
      <c r="AI850" s="7" t="e">
        <f>AG850/AH850</f>
        <v>#DIV/0!</v>
      </c>
      <c r="AO850" s="68" t="s">
        <v>333</v>
      </c>
      <c r="AP850" s="209" t="s">
        <v>121</v>
      </c>
      <c r="AQ850" s="209">
        <v>3.0000000000000001E-3</v>
      </c>
      <c r="AR850" s="209" t="s">
        <v>121</v>
      </c>
      <c r="AS850" s="209">
        <v>1.4999999999999999E-2</v>
      </c>
      <c r="AT850" s="209" t="s">
        <v>121</v>
      </c>
      <c r="AU850" s="209">
        <v>8.0000000000000002E-3</v>
      </c>
      <c r="AV850" s="209">
        <v>7.24</v>
      </c>
      <c r="AW850" s="209">
        <v>0.17599999999999999</v>
      </c>
      <c r="AX850" s="209" t="s">
        <v>121</v>
      </c>
      <c r="AY850" s="209">
        <v>5.0000000000000001E-3</v>
      </c>
      <c r="AZ850" s="209">
        <v>1.3520000000000001</v>
      </c>
      <c r="BA850" s="209">
        <v>2.5000000000000001E-2</v>
      </c>
      <c r="BB850" s="209">
        <v>0.14699999999999999</v>
      </c>
      <c r="BC850" s="209">
        <v>8.0000000000000002E-3</v>
      </c>
      <c r="BD850" s="209">
        <v>27.154</v>
      </c>
      <c r="BE850" s="209">
        <v>0.58899999999999997</v>
      </c>
      <c r="BF850" s="209" t="s">
        <v>121</v>
      </c>
      <c r="BG850" s="209">
        <v>1.0999999999999999E-2</v>
      </c>
      <c r="BH850" s="209">
        <v>2.6739999999999999</v>
      </c>
      <c r="BI850" s="209">
        <v>0.41599999999999998</v>
      </c>
      <c r="BJ850" s="209">
        <v>5.0000000000000001E-3</v>
      </c>
      <c r="BK850" s="209">
        <v>2E-3</v>
      </c>
      <c r="BL850" s="209" t="s">
        <v>121</v>
      </c>
      <c r="BM850" s="209">
        <v>4.0000000000000001E-3</v>
      </c>
      <c r="BN850" s="209">
        <v>0.155</v>
      </c>
      <c r="BO850" s="209">
        <v>2.4E-2</v>
      </c>
      <c r="BP850" s="209">
        <v>44.984999999999999</v>
      </c>
      <c r="BQ850" s="209">
        <v>0.61599999999999999</v>
      </c>
      <c r="BR850" s="209">
        <v>0.03</v>
      </c>
      <c r="BS850" s="209">
        <v>2E-3</v>
      </c>
      <c r="BT850" s="209">
        <v>0.94299999999999995</v>
      </c>
      <c r="BU850" s="209">
        <v>9.4E-2</v>
      </c>
      <c r="BV850" s="209" t="s">
        <v>121</v>
      </c>
      <c r="BW850" s="209">
        <v>7.0000000000000007E-2</v>
      </c>
      <c r="BX850" s="209" t="s">
        <v>121</v>
      </c>
      <c r="BY850" s="209">
        <v>3.9E-2</v>
      </c>
      <c r="BZ850" s="209">
        <v>0.64100000000000001</v>
      </c>
      <c r="CA850" s="209">
        <v>5.6000000000000001E-2</v>
      </c>
      <c r="CB850" s="209">
        <v>4.3029999999999999</v>
      </c>
      <c r="CC850" s="209">
        <v>2.851</v>
      </c>
      <c r="CD850" s="209">
        <v>0.214</v>
      </c>
      <c r="CE850" s="209">
        <v>1.9E-2</v>
      </c>
      <c r="CF850" s="209" t="s">
        <v>121</v>
      </c>
      <c r="CG850" s="209">
        <v>3.0000000000000001E-3</v>
      </c>
      <c r="CH850" s="209">
        <v>2E-3</v>
      </c>
      <c r="CI850" s="209">
        <v>1E-3</v>
      </c>
      <c r="CJ850" s="209" t="s">
        <v>121</v>
      </c>
      <c r="CK850" s="209">
        <v>0.88500000000000001</v>
      </c>
      <c r="CL850" s="209" t="s">
        <v>121</v>
      </c>
      <c r="CM850" s="209">
        <v>2E-3</v>
      </c>
      <c r="CN850" s="209" t="s">
        <v>121</v>
      </c>
      <c r="CO850" s="209">
        <v>2E-3</v>
      </c>
      <c r="CP850" s="209">
        <v>0.91300000000000003</v>
      </c>
      <c r="CQ850" s="209">
        <v>4.4999999999999998E-2</v>
      </c>
      <c r="CR850" s="209" t="s">
        <v>121</v>
      </c>
      <c r="CS850" s="209">
        <v>2E-3</v>
      </c>
      <c r="CT850" s="209" t="s">
        <v>121</v>
      </c>
      <c r="CU850" s="209">
        <v>24.009</v>
      </c>
      <c r="CV850" s="209">
        <v>5.0000000000000001E-3</v>
      </c>
      <c r="CW850" s="209">
        <v>1E-3</v>
      </c>
      <c r="CX850" s="209">
        <v>1.33</v>
      </c>
      <c r="CY850" s="209">
        <v>3.6999999999999998E-2</v>
      </c>
      <c r="CZ850" s="209" t="s">
        <v>121</v>
      </c>
      <c r="DA850" s="209">
        <v>2E-3</v>
      </c>
      <c r="DB850" s="209">
        <v>1.6E-2</v>
      </c>
      <c r="DC850" s="209">
        <v>0.01</v>
      </c>
      <c r="DD850" s="209" t="s">
        <v>121</v>
      </c>
      <c r="DE850" s="209">
        <v>5.7000000000000002E-2</v>
      </c>
      <c r="DF850" s="209">
        <v>6.2220000000000004</v>
      </c>
      <c r="DG850" s="209">
        <v>0.124</v>
      </c>
      <c r="DH850" s="209">
        <v>1.5720000000000001</v>
      </c>
      <c r="DI850" s="209">
        <v>2.5000000000000001E-2</v>
      </c>
      <c r="DJ850" s="209" t="s">
        <v>121</v>
      </c>
      <c r="DK850" s="209">
        <v>2E-3</v>
      </c>
      <c r="DL850" s="61" t="str">
        <f t="shared" si="16"/>
        <v>Anlieferung 14-22</v>
      </c>
    </row>
    <row r="851" spans="1:132">
      <c r="A851" s="11">
        <v>44629</v>
      </c>
      <c r="B851" s="64" t="s">
        <v>334</v>
      </c>
      <c r="C851" s="25" t="s">
        <v>128</v>
      </c>
      <c r="H851" s="3" t="e">
        <f>((F851)/(E851/100))</f>
        <v>#DIV/0!</v>
      </c>
      <c r="I851" s="4" t="e">
        <f>E851/F851</f>
        <v>#DIV/0!</v>
      </c>
      <c r="J851" s="4" t="e">
        <f>100/G851</f>
        <v>#DIV/0!</v>
      </c>
      <c r="N851" s="37" t="e">
        <f>M851/(K851/100)</f>
        <v>#DIV/0!</v>
      </c>
      <c r="O851" s="37" t="e">
        <f>N851/J851</f>
        <v>#DIV/0!</v>
      </c>
      <c r="P851" s="5" t="e">
        <f>M851/(L851/100)</f>
        <v>#DIV/0!</v>
      </c>
      <c r="Q851" s="5" t="e">
        <f>P851*I851</f>
        <v>#DIV/0!</v>
      </c>
      <c r="U851" s="15" t="e">
        <f>100-(T851-R851)/S851*100</f>
        <v>#DIV/0!</v>
      </c>
      <c r="AB851" s="14" t="e">
        <f>((AE851-AC851)*(1000/AD851))*1000</f>
        <v>#DIV/0!</v>
      </c>
      <c r="AF851" s="7" t="e">
        <f>#REF!*0.8</f>
        <v>#REF!</v>
      </c>
      <c r="AH851" s="8" t="e">
        <f>((AG851)*(H851/100))</f>
        <v>#DIV/0!</v>
      </c>
      <c r="AI851" s="7" t="e">
        <f>AG851/AH851</f>
        <v>#DIV/0!</v>
      </c>
      <c r="AO851" s="68" t="s">
        <v>334</v>
      </c>
      <c r="AP851" s="209" t="s">
        <v>121</v>
      </c>
      <c r="AQ851" s="209">
        <v>2E-3</v>
      </c>
      <c r="AR851" s="209" t="s">
        <v>121</v>
      </c>
      <c r="AS851" s="209">
        <v>1.2999999999999999E-2</v>
      </c>
      <c r="AT851" s="209" t="s">
        <v>121</v>
      </c>
      <c r="AU851" s="209">
        <v>0.01</v>
      </c>
      <c r="AV851" s="209">
        <v>13.156000000000001</v>
      </c>
      <c r="AW851" s="209">
        <v>0.35599999999999998</v>
      </c>
      <c r="AX851" s="209">
        <v>1.4E-2</v>
      </c>
      <c r="AY851" s="209">
        <v>4.0000000000000001E-3</v>
      </c>
      <c r="AZ851" s="209">
        <v>2.4870000000000001</v>
      </c>
      <c r="BA851" s="209">
        <v>3.5999999999999997E-2</v>
      </c>
      <c r="BB851" s="209">
        <v>0.08</v>
      </c>
      <c r="BC851" s="209">
        <v>6.0000000000000001E-3</v>
      </c>
      <c r="BD851" s="209">
        <v>17.913</v>
      </c>
      <c r="BE851" s="209">
        <v>0.30099999999999999</v>
      </c>
      <c r="BF851" s="209" t="s">
        <v>121</v>
      </c>
      <c r="BG851" s="209">
        <v>7.0000000000000001E-3</v>
      </c>
      <c r="BH851" s="209">
        <v>2.165</v>
      </c>
      <c r="BI851" s="209">
        <v>0.35699999999999998</v>
      </c>
      <c r="BJ851" s="209">
        <v>6.0000000000000001E-3</v>
      </c>
      <c r="BK851" s="209">
        <v>2E-3</v>
      </c>
      <c r="BL851" s="209" t="s">
        <v>121</v>
      </c>
      <c r="BM851" s="209">
        <v>7.0000000000000001E-3</v>
      </c>
      <c r="BN851" s="209" t="s">
        <v>121</v>
      </c>
      <c r="BO851" s="209">
        <v>6.5000000000000002E-2</v>
      </c>
      <c r="BP851" s="209">
        <v>53.908999999999999</v>
      </c>
      <c r="BQ851" s="209">
        <v>0.54400000000000004</v>
      </c>
      <c r="BR851" s="209">
        <v>0.03</v>
      </c>
      <c r="BS851" s="209">
        <v>2E-3</v>
      </c>
      <c r="BT851" s="209">
        <v>0.92300000000000004</v>
      </c>
      <c r="BU851" s="209">
        <v>9.4E-2</v>
      </c>
      <c r="BV851" s="209">
        <v>0.14699999999999999</v>
      </c>
      <c r="BW851" s="209">
        <v>4.2000000000000003E-2</v>
      </c>
      <c r="BX851" s="209" t="s">
        <v>121</v>
      </c>
      <c r="BY851" s="209">
        <v>3.4000000000000002E-2</v>
      </c>
      <c r="BZ851" s="209">
        <v>0.30099999999999999</v>
      </c>
      <c r="CA851" s="209">
        <v>4.7E-2</v>
      </c>
      <c r="CB851" s="209" t="s">
        <v>121</v>
      </c>
      <c r="CC851" s="209">
        <v>6.1520000000000001</v>
      </c>
      <c r="CD851" s="209">
        <v>0.183</v>
      </c>
      <c r="CE851" s="209">
        <v>2.1999999999999999E-2</v>
      </c>
      <c r="CF851" s="209" t="s">
        <v>121</v>
      </c>
      <c r="CG851" s="209">
        <v>2E-3</v>
      </c>
      <c r="CH851" s="209" t="s">
        <v>121</v>
      </c>
      <c r="CI851" s="209">
        <v>2E-3</v>
      </c>
      <c r="CJ851" s="209" t="s">
        <v>121</v>
      </c>
      <c r="CK851" s="209">
        <v>1.02</v>
      </c>
      <c r="CL851" s="209" t="s">
        <v>121</v>
      </c>
      <c r="CM851" s="209">
        <v>2E-3</v>
      </c>
      <c r="CN851" s="209">
        <v>2E-3</v>
      </c>
      <c r="CO851" s="209">
        <v>1E-3</v>
      </c>
      <c r="CP851" s="209">
        <v>0.96599999999999997</v>
      </c>
      <c r="CQ851" s="209">
        <v>4.9000000000000002E-2</v>
      </c>
      <c r="CR851" s="209" t="s">
        <v>121</v>
      </c>
      <c r="CS851" s="209">
        <v>2E-3</v>
      </c>
      <c r="CT851" s="209" t="s">
        <v>121</v>
      </c>
      <c r="CU851" s="209">
        <v>22.317</v>
      </c>
      <c r="CV851" s="209">
        <v>7.0000000000000001E-3</v>
      </c>
      <c r="CW851" s="209">
        <v>1E-3</v>
      </c>
      <c r="CX851" s="209">
        <v>0.33900000000000002</v>
      </c>
      <c r="CY851" s="209">
        <v>2.1000000000000001E-2</v>
      </c>
      <c r="CZ851" s="209" t="s">
        <v>121</v>
      </c>
      <c r="DA851" s="209">
        <v>2E-3</v>
      </c>
      <c r="DB851" s="209">
        <v>2.1999999999999999E-2</v>
      </c>
      <c r="DC851" s="209">
        <v>8.0000000000000002E-3</v>
      </c>
      <c r="DD851" s="209" t="s">
        <v>121</v>
      </c>
      <c r="DE851" s="209">
        <v>0.06</v>
      </c>
      <c r="DF851" s="209">
        <v>7.2709999999999999</v>
      </c>
      <c r="DG851" s="209">
        <v>0.114</v>
      </c>
      <c r="DH851" s="209">
        <v>6.0999999999999999E-2</v>
      </c>
      <c r="DI851" s="209">
        <v>2E-3</v>
      </c>
      <c r="DJ851" s="209" t="s">
        <v>121</v>
      </c>
      <c r="DK851" s="209">
        <v>2E-3</v>
      </c>
      <c r="DL851" s="61" t="str">
        <f t="shared" si="16"/>
        <v>Anlieferung 14-23</v>
      </c>
    </row>
    <row r="852" spans="1:132">
      <c r="A852" s="11">
        <v>44629</v>
      </c>
      <c r="B852" s="64" t="s">
        <v>1528</v>
      </c>
      <c r="C852" s="25" t="s">
        <v>128</v>
      </c>
      <c r="H852" s="3" t="e">
        <f>((F852)/(E852/100))</f>
        <v>#DIV/0!</v>
      </c>
      <c r="I852" s="4" t="e">
        <f>E852/F852</f>
        <v>#DIV/0!</v>
      </c>
      <c r="J852" s="4" t="e">
        <f>100/G852</f>
        <v>#DIV/0!</v>
      </c>
      <c r="N852" s="37" t="e">
        <f>M852/(K852/100)</f>
        <v>#DIV/0!</v>
      </c>
      <c r="O852" s="37" t="e">
        <f>N852/J852</f>
        <v>#DIV/0!</v>
      </c>
      <c r="P852" s="5" t="e">
        <f>M852/(L852/100)</f>
        <v>#DIV/0!</v>
      </c>
      <c r="Q852" s="5" t="e">
        <f>P852*I852</f>
        <v>#DIV/0!</v>
      </c>
      <c r="U852" s="15" t="e">
        <f>100-(T852-R852)/S852*100</f>
        <v>#DIV/0!</v>
      </c>
      <c r="AB852" s="14" t="e">
        <f>((AE852-AC852)*(1000/AD852))*1000</f>
        <v>#DIV/0!</v>
      </c>
      <c r="AF852" s="7" t="e">
        <f>#REF!*0.8</f>
        <v>#REF!</v>
      </c>
      <c r="AH852" s="8" t="e">
        <f>((AG852)*(H852/100))</f>
        <v>#DIV/0!</v>
      </c>
      <c r="AI852" s="7" t="e">
        <f>AG852/AH852</f>
        <v>#DIV/0!</v>
      </c>
      <c r="AO852" s="68" t="s">
        <v>1528</v>
      </c>
      <c r="AP852" s="209" t="s">
        <v>121</v>
      </c>
      <c r="AQ852" s="209">
        <v>4.0000000000000001E-3</v>
      </c>
      <c r="AR852" s="209">
        <v>1.2999999999999999E-2</v>
      </c>
      <c r="AS852" s="209">
        <v>7.0000000000000001E-3</v>
      </c>
      <c r="AT852" s="209" t="s">
        <v>121</v>
      </c>
      <c r="AU852" s="209">
        <v>7.0000000000000001E-3</v>
      </c>
      <c r="AV852" s="209">
        <v>6.6349999999999998</v>
      </c>
      <c r="AW852" s="209">
        <v>0.111</v>
      </c>
      <c r="AX852" s="209">
        <v>6.0000000000000001E-3</v>
      </c>
      <c r="AY852" s="209">
        <v>3.0000000000000001E-3</v>
      </c>
      <c r="AZ852" s="209">
        <v>1.8779999999999999</v>
      </c>
      <c r="BA852" s="209">
        <v>2.3E-2</v>
      </c>
      <c r="BB852" s="209">
        <v>16.908999999999999</v>
      </c>
      <c r="BC852" s="209">
        <v>0.19900000000000001</v>
      </c>
      <c r="BD852" s="209">
        <v>13.154999999999999</v>
      </c>
      <c r="BE852" s="209">
        <v>0.11700000000000001</v>
      </c>
      <c r="BF852" s="209" t="s">
        <v>121</v>
      </c>
      <c r="BG852" s="209">
        <v>1.2E-2</v>
      </c>
      <c r="BH852" s="209">
        <v>3.6219999999999999</v>
      </c>
      <c r="BI852" s="209">
        <v>0.36099999999999999</v>
      </c>
      <c r="BJ852" s="209">
        <v>4.0000000000000001E-3</v>
      </c>
      <c r="BK852" s="209">
        <v>2E-3</v>
      </c>
      <c r="BL852" s="209">
        <v>4.0000000000000001E-3</v>
      </c>
      <c r="BM852" s="209">
        <v>2E-3</v>
      </c>
      <c r="BN852" s="209">
        <v>5.0999999999999997E-2</v>
      </c>
      <c r="BO852" s="209">
        <v>0.02</v>
      </c>
      <c r="BP852" s="209">
        <v>46.619</v>
      </c>
      <c r="BQ852" s="209">
        <v>0.56999999999999995</v>
      </c>
      <c r="BR852" s="209">
        <v>0.192</v>
      </c>
      <c r="BS852" s="209">
        <v>5.0000000000000001E-3</v>
      </c>
      <c r="BT852" s="209">
        <v>0.81100000000000005</v>
      </c>
      <c r="BU852" s="209">
        <v>8.5999999999999993E-2</v>
      </c>
      <c r="BV852" s="209">
        <v>0.111</v>
      </c>
      <c r="BW852" s="209">
        <v>4.0000000000000001E-3</v>
      </c>
      <c r="BX852" s="209">
        <v>3.1E-2</v>
      </c>
      <c r="BY852" s="209">
        <v>1.7000000000000001E-2</v>
      </c>
      <c r="BZ852" s="209">
        <v>7.2999999999999995E-2</v>
      </c>
      <c r="CA852" s="209">
        <v>4.2999999999999997E-2</v>
      </c>
      <c r="CB852" s="209">
        <v>4.2480000000000002</v>
      </c>
      <c r="CC852" s="209">
        <v>2.367</v>
      </c>
      <c r="CD852" s="209">
        <v>0.11700000000000001</v>
      </c>
      <c r="CE852" s="209">
        <v>1.4999999999999999E-2</v>
      </c>
      <c r="CF852" s="209" t="s">
        <v>121</v>
      </c>
      <c r="CG852" s="209">
        <v>2E-3</v>
      </c>
      <c r="CH852" s="209" t="s">
        <v>121</v>
      </c>
      <c r="CI852" s="209">
        <v>2E-3</v>
      </c>
      <c r="CJ852" s="209">
        <v>0.36899999999999999</v>
      </c>
      <c r="CK852" s="209">
        <v>2.1000000000000001E-2</v>
      </c>
      <c r="CL852" s="209" t="s">
        <v>121</v>
      </c>
      <c r="CM852" s="209">
        <v>2E-3</v>
      </c>
      <c r="CN852" s="209" t="s">
        <v>121</v>
      </c>
      <c r="CO852" s="209">
        <v>2E-3</v>
      </c>
      <c r="CP852" s="209">
        <v>1.3580000000000001</v>
      </c>
      <c r="CQ852" s="209">
        <v>1.4E-2</v>
      </c>
      <c r="CR852" s="209" t="s">
        <v>121</v>
      </c>
      <c r="CS852" s="209">
        <v>2E-3</v>
      </c>
      <c r="CT852" s="209">
        <v>1.595</v>
      </c>
      <c r="CU852" s="209">
        <v>6.0999999999999999E-2</v>
      </c>
      <c r="CV852" s="209">
        <v>3.0000000000000001E-3</v>
      </c>
      <c r="CW852" s="209">
        <v>1E-3</v>
      </c>
      <c r="CX852" s="209">
        <v>0.16900000000000001</v>
      </c>
      <c r="CY852" s="209">
        <v>1.7000000000000001E-2</v>
      </c>
      <c r="CZ852" s="209" t="s">
        <v>121</v>
      </c>
      <c r="DA852" s="209">
        <v>2E-3</v>
      </c>
      <c r="DB852" s="209">
        <v>1.9E-2</v>
      </c>
      <c r="DC852" s="209">
        <v>7.0000000000000001E-3</v>
      </c>
      <c r="DD852" s="209" t="s">
        <v>121</v>
      </c>
      <c r="DE852" s="209">
        <v>2.4E-2</v>
      </c>
      <c r="DF852" s="209">
        <v>1.9670000000000001</v>
      </c>
      <c r="DG852" s="209">
        <v>2.9000000000000001E-2</v>
      </c>
      <c r="DH852" s="209">
        <v>2.7E-2</v>
      </c>
      <c r="DI852" s="209">
        <v>1E-3</v>
      </c>
      <c r="DJ852" s="209" t="s">
        <v>121</v>
      </c>
      <c r="DK852" s="209">
        <v>2E-3</v>
      </c>
      <c r="DL852" s="61" t="str">
        <f t="shared" si="16"/>
        <v>Anlieferung 14-24</v>
      </c>
    </row>
    <row r="853" spans="1:132">
      <c r="A853" s="11">
        <v>44629</v>
      </c>
      <c r="B853" s="64" t="s">
        <v>1529</v>
      </c>
      <c r="C853" s="25" t="s">
        <v>128</v>
      </c>
      <c r="H853" s="3" t="e">
        <f>((F853)/(E853/100))</f>
        <v>#DIV/0!</v>
      </c>
      <c r="I853" s="4" t="e">
        <f>E853/F853</f>
        <v>#DIV/0!</v>
      </c>
      <c r="J853" s="4" t="e">
        <f>100/G853</f>
        <v>#DIV/0!</v>
      </c>
      <c r="N853" s="37" t="e">
        <f>M853/(K853/100)</f>
        <v>#DIV/0!</v>
      </c>
      <c r="O853" s="37" t="e">
        <f>N853/J853</f>
        <v>#DIV/0!</v>
      </c>
      <c r="P853" s="5" t="e">
        <f>M853/(L853/100)</f>
        <v>#DIV/0!</v>
      </c>
      <c r="Q853" s="5" t="e">
        <f>P853*I853</f>
        <v>#DIV/0!</v>
      </c>
      <c r="U853" s="15" t="e">
        <f>100-(T853-R853)/S853*100</f>
        <v>#DIV/0!</v>
      </c>
      <c r="AB853" s="14" t="e">
        <f>((AE853-AC853)*(1000/AD853))*1000</f>
        <v>#DIV/0!</v>
      </c>
      <c r="AF853" s="7" t="e">
        <f>#REF!*0.8</f>
        <v>#REF!</v>
      </c>
      <c r="AH853" s="8" t="e">
        <f>((AG853)*(H853/100))</f>
        <v>#DIV/0!</v>
      </c>
      <c r="AI853" s="7" t="e">
        <f>AG853/AH853</f>
        <v>#DIV/0!</v>
      </c>
      <c r="AO853" s="68" t="s">
        <v>1529</v>
      </c>
      <c r="AP853" s="209" t="s">
        <v>121</v>
      </c>
      <c r="AQ853" s="209">
        <v>4.0000000000000001E-3</v>
      </c>
      <c r="AR853" s="209" t="s">
        <v>121</v>
      </c>
      <c r="AS853" s="209">
        <v>1.4E-2</v>
      </c>
      <c r="AT853" s="209">
        <v>3.1E-2</v>
      </c>
      <c r="AU853" s="209">
        <v>6.0000000000000001E-3</v>
      </c>
      <c r="AV853" s="209">
        <v>6.6929999999999996</v>
      </c>
      <c r="AW853" s="209">
        <v>0.16700000000000001</v>
      </c>
      <c r="AX853" s="209">
        <v>8.9999999999999993E-3</v>
      </c>
      <c r="AY853" s="209">
        <v>3.0000000000000001E-3</v>
      </c>
      <c r="AZ853" s="209">
        <v>1.0620000000000001</v>
      </c>
      <c r="BA853" s="209">
        <v>2.4E-2</v>
      </c>
      <c r="BB853" s="209">
        <v>4.5019999999999998</v>
      </c>
      <c r="BC853" s="209">
        <v>9.9000000000000005E-2</v>
      </c>
      <c r="BD853" s="209">
        <v>6.7409999999999997</v>
      </c>
      <c r="BE853" s="209">
        <v>0.17</v>
      </c>
      <c r="BF853" s="209" t="s">
        <v>121</v>
      </c>
      <c r="BG853" s="209">
        <v>8.0000000000000002E-3</v>
      </c>
      <c r="BH853" s="209">
        <v>1.92</v>
      </c>
      <c r="BI853" s="209">
        <v>0.4</v>
      </c>
      <c r="BJ853" s="209">
        <v>5.0000000000000001E-3</v>
      </c>
      <c r="BK853" s="209">
        <v>3.0000000000000001E-3</v>
      </c>
      <c r="BL853" s="209" t="s">
        <v>121</v>
      </c>
      <c r="BM853" s="209">
        <v>4.0000000000000001E-3</v>
      </c>
      <c r="BN853" s="209">
        <v>4.1349999999999998</v>
      </c>
      <c r="BO853" s="209">
        <v>0.20300000000000001</v>
      </c>
      <c r="BP853" s="209">
        <v>55.96</v>
      </c>
      <c r="BQ853" s="209">
        <v>0.53</v>
      </c>
      <c r="BR853" s="209">
        <v>0.28599999999999998</v>
      </c>
      <c r="BS853" s="209">
        <v>7.0000000000000001E-3</v>
      </c>
      <c r="BT853" s="209">
        <v>2.5030000000000001</v>
      </c>
      <c r="BU853" s="209">
        <v>0.14699999999999999</v>
      </c>
      <c r="BV853" s="209" t="s">
        <v>121</v>
      </c>
      <c r="BW853" s="209">
        <v>0.09</v>
      </c>
      <c r="BX853" s="209" t="s">
        <v>121</v>
      </c>
      <c r="BY853" s="209">
        <v>2.1000000000000001E-2</v>
      </c>
      <c r="BZ853" s="209">
        <v>0.68899999999999995</v>
      </c>
      <c r="CA853" s="209">
        <v>5.3999999999999999E-2</v>
      </c>
      <c r="CB853" s="209">
        <v>6.391</v>
      </c>
      <c r="CC853" s="209">
        <v>2.657</v>
      </c>
      <c r="CD853" s="209">
        <v>9.5000000000000001E-2</v>
      </c>
      <c r="CE853" s="209">
        <v>1.6E-2</v>
      </c>
      <c r="CF853" s="209">
        <v>2.9000000000000001E-2</v>
      </c>
      <c r="CG853" s="209">
        <v>3.0000000000000001E-3</v>
      </c>
      <c r="CH853" s="209">
        <v>3.0000000000000001E-3</v>
      </c>
      <c r="CI853" s="209">
        <v>1E-3</v>
      </c>
      <c r="CJ853" s="209" t="s">
        <v>121</v>
      </c>
      <c r="CK853" s="209">
        <v>1.0740000000000001</v>
      </c>
      <c r="CL853" s="209" t="s">
        <v>121</v>
      </c>
      <c r="CM853" s="209">
        <v>2E-3</v>
      </c>
      <c r="CN853" s="209">
        <v>3.0000000000000001E-3</v>
      </c>
      <c r="CO853" s="209">
        <v>1E-3</v>
      </c>
      <c r="CP853" s="209">
        <v>0.85099999999999998</v>
      </c>
      <c r="CQ853" s="209">
        <v>0.06</v>
      </c>
      <c r="CR853" s="209" t="s">
        <v>121</v>
      </c>
      <c r="CS853" s="209">
        <v>2E-3</v>
      </c>
      <c r="CT853" s="209" t="s">
        <v>121</v>
      </c>
      <c r="CU853" s="209">
        <v>29.265999999999998</v>
      </c>
      <c r="CV853" s="209">
        <v>6.8000000000000005E-2</v>
      </c>
      <c r="CW853" s="209">
        <v>2E-3</v>
      </c>
      <c r="CX853" s="209">
        <v>1.2190000000000001</v>
      </c>
      <c r="CY853" s="209">
        <v>5.3999999999999999E-2</v>
      </c>
      <c r="CZ853" s="209" t="s">
        <v>121</v>
      </c>
      <c r="DA853" s="209">
        <v>2E-3</v>
      </c>
      <c r="DB853" s="209" t="s">
        <v>121</v>
      </c>
      <c r="DC853" s="209">
        <v>3.5000000000000003E-2</v>
      </c>
      <c r="DD853" s="209" t="s">
        <v>121</v>
      </c>
      <c r="DE853" s="209">
        <v>4.1000000000000002E-2</v>
      </c>
      <c r="DF853" s="209">
        <v>4.1639999999999997</v>
      </c>
      <c r="DG853" s="209">
        <v>8.8999999999999996E-2</v>
      </c>
      <c r="DH853" s="209">
        <v>2.637</v>
      </c>
      <c r="DI853" s="209">
        <v>3.9E-2</v>
      </c>
      <c r="DJ853" s="209" t="s">
        <v>121</v>
      </c>
      <c r="DK853" s="209">
        <v>2E-3</v>
      </c>
      <c r="DL853" s="61" t="str">
        <f t="shared" si="16"/>
        <v>Anlieferung 14-25</v>
      </c>
    </row>
    <row r="854" spans="1:132">
      <c r="A854" s="11">
        <v>44629</v>
      </c>
      <c r="B854" s="64" t="s">
        <v>1530</v>
      </c>
      <c r="C854" s="25" t="s">
        <v>128</v>
      </c>
      <c r="H854" s="3" t="e">
        <f>((F854)/(E854/100))</f>
        <v>#DIV/0!</v>
      </c>
      <c r="I854" s="4" t="e">
        <f>E854/F854</f>
        <v>#DIV/0!</v>
      </c>
      <c r="J854" s="4" t="e">
        <f>100/G854</f>
        <v>#DIV/0!</v>
      </c>
      <c r="N854" s="37" t="e">
        <f>M854/(K854/100)</f>
        <v>#DIV/0!</v>
      </c>
      <c r="O854" s="37" t="e">
        <f>N854/J854</f>
        <v>#DIV/0!</v>
      </c>
      <c r="P854" s="5" t="e">
        <f>M854/(L854/100)</f>
        <v>#DIV/0!</v>
      </c>
      <c r="Q854" s="5" t="e">
        <f>P854*I854</f>
        <v>#DIV/0!</v>
      </c>
      <c r="U854" s="15" t="e">
        <f>100-(T854-R854)/S854*100</f>
        <v>#DIV/0!</v>
      </c>
      <c r="AB854" s="14" t="e">
        <f>((AE854-AC854)*(1000/AD854))*1000</f>
        <v>#DIV/0!</v>
      </c>
      <c r="AF854" s="7" t="e">
        <f>#REF!*0.8</f>
        <v>#REF!</v>
      </c>
      <c r="AH854" s="8" t="e">
        <f>((AG854)*(H854/100))</f>
        <v>#DIV/0!</v>
      </c>
      <c r="AI854" s="7" t="e">
        <f>AG854/AH854</f>
        <v>#DIV/0!</v>
      </c>
      <c r="AO854" s="68" t="s">
        <v>1530</v>
      </c>
      <c r="AP854" s="209">
        <v>2.5000000000000001E-2</v>
      </c>
      <c r="AQ854" s="209">
        <v>7.0000000000000001E-3</v>
      </c>
      <c r="AR854" s="209" t="s">
        <v>121</v>
      </c>
      <c r="AS854" s="209">
        <v>1.2999999999999999E-2</v>
      </c>
      <c r="AT854" s="209" t="s">
        <v>121</v>
      </c>
      <c r="AU854" s="209">
        <v>8.0000000000000002E-3</v>
      </c>
      <c r="AV854" s="209">
        <v>7.96</v>
      </c>
      <c r="AW854" s="209">
        <v>0.20399999999999999</v>
      </c>
      <c r="AX854" s="209" t="s">
        <v>121</v>
      </c>
      <c r="AY854" s="209">
        <v>8.9999999999999993E-3</v>
      </c>
      <c r="AZ854" s="209">
        <v>1.958</v>
      </c>
      <c r="BA854" s="209">
        <v>3.4000000000000002E-2</v>
      </c>
      <c r="BB854" s="209">
        <v>0.34699999999999998</v>
      </c>
      <c r="BC854" s="209">
        <v>1.2E-2</v>
      </c>
      <c r="BD854" s="209">
        <v>21.829000000000001</v>
      </c>
      <c r="BE854" s="209">
        <v>0.45400000000000001</v>
      </c>
      <c r="BF854" s="209" t="s">
        <v>121</v>
      </c>
      <c r="BG854" s="209">
        <v>0.01</v>
      </c>
      <c r="BH854" s="209">
        <v>2.0960000000000001</v>
      </c>
      <c r="BI854" s="209">
        <v>0.379</v>
      </c>
      <c r="BJ854" s="209">
        <v>2.3E-2</v>
      </c>
      <c r="BK854" s="209">
        <v>6.0000000000000001E-3</v>
      </c>
      <c r="BL854" s="209" t="s">
        <v>121</v>
      </c>
      <c r="BM854" s="209">
        <v>5.0000000000000001E-3</v>
      </c>
      <c r="BN854" s="209">
        <v>3.5999999999999997E-2</v>
      </c>
      <c r="BO854" s="209">
        <v>2.1999999999999999E-2</v>
      </c>
      <c r="BP854" s="209">
        <v>51.091999999999999</v>
      </c>
      <c r="BQ854" s="209">
        <v>0.57899999999999996</v>
      </c>
      <c r="BR854" s="209">
        <v>1.9419999999999999</v>
      </c>
      <c r="BS854" s="209">
        <v>3.3000000000000002E-2</v>
      </c>
      <c r="BT854" s="209">
        <v>0.628</v>
      </c>
      <c r="BU854" s="209">
        <v>9.6000000000000002E-2</v>
      </c>
      <c r="BV854" s="209" t="s">
        <v>121</v>
      </c>
      <c r="BW854" s="209">
        <v>6.8000000000000005E-2</v>
      </c>
      <c r="BX854" s="209" t="s">
        <v>121</v>
      </c>
      <c r="BY854" s="209">
        <v>3.5999999999999997E-2</v>
      </c>
      <c r="BZ854" s="209">
        <v>0.22700000000000001</v>
      </c>
      <c r="CA854" s="209">
        <v>5.1999999999999998E-2</v>
      </c>
      <c r="CB854" s="209">
        <v>4.5810000000000004</v>
      </c>
      <c r="CC854" s="209">
        <v>2.6629999999999998</v>
      </c>
      <c r="CD854" s="209">
        <v>0.184</v>
      </c>
      <c r="CE854" s="209">
        <v>0.02</v>
      </c>
      <c r="CF854" s="209" t="s">
        <v>121</v>
      </c>
      <c r="CG854" s="209">
        <v>3.0000000000000001E-3</v>
      </c>
      <c r="CH854" s="209" t="s">
        <v>121</v>
      </c>
      <c r="CI854" s="209">
        <v>2E-3</v>
      </c>
      <c r="CJ854" s="209" t="s">
        <v>121</v>
      </c>
      <c r="CK854" s="209">
        <v>0.81399999999999995</v>
      </c>
      <c r="CL854" s="209" t="s">
        <v>121</v>
      </c>
      <c r="CM854" s="209">
        <v>2E-3</v>
      </c>
      <c r="CN854" s="209">
        <v>0.01</v>
      </c>
      <c r="CO854" s="209">
        <v>2E-3</v>
      </c>
      <c r="CP854" s="209">
        <v>0.92500000000000004</v>
      </c>
      <c r="CQ854" s="209">
        <v>4.7E-2</v>
      </c>
      <c r="CR854" s="209" t="s">
        <v>121</v>
      </c>
      <c r="CS854" s="209">
        <v>7.0000000000000001E-3</v>
      </c>
      <c r="CT854" s="209" t="s">
        <v>121</v>
      </c>
      <c r="CU854" s="209">
        <v>23.190999999999999</v>
      </c>
      <c r="CV854" s="209">
        <v>4.0000000000000001E-3</v>
      </c>
      <c r="CW854" s="209">
        <v>1E-3</v>
      </c>
      <c r="CX854" s="209">
        <v>0.24099999999999999</v>
      </c>
      <c r="CY854" s="209">
        <v>1.7999999999999999E-2</v>
      </c>
      <c r="CZ854" s="209" t="s">
        <v>121</v>
      </c>
      <c r="DA854" s="209">
        <v>3.0000000000000001E-3</v>
      </c>
      <c r="DB854" s="209">
        <v>0.02</v>
      </c>
      <c r="DC854" s="209">
        <v>7.0000000000000001E-3</v>
      </c>
      <c r="DD854" s="209" t="s">
        <v>121</v>
      </c>
      <c r="DE854" s="209">
        <v>4.9000000000000002E-2</v>
      </c>
      <c r="DF854" s="209">
        <v>4.3789999999999996</v>
      </c>
      <c r="DG854" s="209">
        <v>0.09</v>
      </c>
      <c r="DH854" s="209">
        <v>1.3759999999999999</v>
      </c>
      <c r="DI854" s="209">
        <v>2.1999999999999999E-2</v>
      </c>
      <c r="DJ854" s="209" t="s">
        <v>121</v>
      </c>
      <c r="DK854" s="209">
        <v>2E-3</v>
      </c>
      <c r="DL854" s="61" t="str">
        <f t="shared" si="16"/>
        <v>Anlieferung 14-26</v>
      </c>
    </row>
    <row r="855" spans="1:132">
      <c r="A855" s="11">
        <v>44629</v>
      </c>
      <c r="B855" s="64" t="s">
        <v>1531</v>
      </c>
      <c r="C855" s="25" t="s">
        <v>128</v>
      </c>
      <c r="H855" s="3" t="e">
        <f>((F855)/(E855/100))</f>
        <v>#DIV/0!</v>
      </c>
      <c r="I855" s="4" t="e">
        <f>E855/F855</f>
        <v>#DIV/0!</v>
      </c>
      <c r="J855" s="4" t="e">
        <f>100/G855</f>
        <v>#DIV/0!</v>
      </c>
      <c r="N855" s="37" t="e">
        <f>M855/(K855/100)</f>
        <v>#DIV/0!</v>
      </c>
      <c r="O855" s="37" t="e">
        <f>N855/J855</f>
        <v>#DIV/0!</v>
      </c>
      <c r="P855" s="5" t="e">
        <f>M855/(L855/100)</f>
        <v>#DIV/0!</v>
      </c>
      <c r="Q855" s="5" t="e">
        <f>P855*I855</f>
        <v>#DIV/0!</v>
      </c>
      <c r="U855" s="15" t="e">
        <f>100-(T855-R855)/S855*100</f>
        <v>#DIV/0!</v>
      </c>
      <c r="AB855" s="14" t="e">
        <f>((AE855-AC855)*(1000/AD855))*1000</f>
        <v>#DIV/0!</v>
      </c>
      <c r="AF855" s="7" t="e">
        <f>#REF!*0.8</f>
        <v>#REF!</v>
      </c>
      <c r="AH855" s="8" t="e">
        <f>((AG855)*(H855/100))</f>
        <v>#DIV/0!</v>
      </c>
      <c r="AI855" s="7" t="e">
        <f>AG855/AH855</f>
        <v>#DIV/0!</v>
      </c>
      <c r="AO855" s="68" t="s">
        <v>1531</v>
      </c>
      <c r="AP855" s="209" t="s">
        <v>121</v>
      </c>
      <c r="AQ855" s="209">
        <v>3.0000000000000001E-3</v>
      </c>
      <c r="AR855" s="209">
        <v>1.7000000000000001E-2</v>
      </c>
      <c r="AS855" s="209">
        <v>0.01</v>
      </c>
      <c r="AT855" s="209" t="s">
        <v>121</v>
      </c>
      <c r="AU855" s="209">
        <v>0.01</v>
      </c>
      <c r="AV855" s="209">
        <v>12.12</v>
      </c>
      <c r="AW855" s="209">
        <v>0.214</v>
      </c>
      <c r="AX855" s="209">
        <v>8.0000000000000002E-3</v>
      </c>
      <c r="AY855" s="209">
        <v>4.0000000000000001E-3</v>
      </c>
      <c r="AZ855" s="209">
        <v>2.419</v>
      </c>
      <c r="BA855" s="209">
        <v>3.3000000000000002E-2</v>
      </c>
      <c r="BB855" s="209">
        <v>7.9000000000000001E-2</v>
      </c>
      <c r="BC855" s="209">
        <v>7.0000000000000001E-3</v>
      </c>
      <c r="BD855" s="209">
        <v>28.847000000000001</v>
      </c>
      <c r="BE855" s="209">
        <v>0.313</v>
      </c>
      <c r="BF855" s="209" t="s">
        <v>121</v>
      </c>
      <c r="BG855" s="209">
        <v>7.0000000000000001E-3</v>
      </c>
      <c r="BH855" s="209">
        <v>2.5979999999999999</v>
      </c>
      <c r="BI855" s="209">
        <v>0.32300000000000001</v>
      </c>
      <c r="BJ855" s="209">
        <v>6.0000000000000001E-3</v>
      </c>
      <c r="BK855" s="209">
        <v>2E-3</v>
      </c>
      <c r="BL855" s="209">
        <v>8.0000000000000002E-3</v>
      </c>
      <c r="BM855" s="209">
        <v>3.0000000000000001E-3</v>
      </c>
      <c r="BN855" s="209" t="s">
        <v>121</v>
      </c>
      <c r="BO855" s="209">
        <v>0.04</v>
      </c>
      <c r="BP855" s="209">
        <v>35.329000000000001</v>
      </c>
      <c r="BQ855" s="209">
        <v>0.77900000000000003</v>
      </c>
      <c r="BR855" s="209">
        <v>2.4E-2</v>
      </c>
      <c r="BS855" s="209">
        <v>2E-3</v>
      </c>
      <c r="BT855" s="209">
        <v>0.86699999999999999</v>
      </c>
      <c r="BU855" s="209">
        <v>9.2999999999999999E-2</v>
      </c>
      <c r="BV855" s="209">
        <v>0.18099999999999999</v>
      </c>
      <c r="BW855" s="209">
        <v>4.0000000000000001E-3</v>
      </c>
      <c r="BX855" s="209" t="s">
        <v>121</v>
      </c>
      <c r="BY855" s="209">
        <v>4.2000000000000003E-2</v>
      </c>
      <c r="BZ855" s="209">
        <v>0.23899999999999999</v>
      </c>
      <c r="CA855" s="209">
        <v>4.8000000000000001E-2</v>
      </c>
      <c r="CB855" s="209">
        <v>3.762</v>
      </c>
      <c r="CC855" s="209">
        <v>2.3570000000000002</v>
      </c>
      <c r="CD855" s="209">
        <v>0.28199999999999997</v>
      </c>
      <c r="CE855" s="209">
        <v>2.1999999999999999E-2</v>
      </c>
      <c r="CF855" s="209" t="s">
        <v>121</v>
      </c>
      <c r="CG855" s="209">
        <v>2E-3</v>
      </c>
      <c r="CH855" s="209" t="s">
        <v>121</v>
      </c>
      <c r="CI855" s="209">
        <v>2E-3</v>
      </c>
      <c r="CJ855" s="209">
        <v>0.41499999999999998</v>
      </c>
      <c r="CK855" s="209">
        <v>1.7999999999999999E-2</v>
      </c>
      <c r="CL855" s="209" t="s">
        <v>121</v>
      </c>
      <c r="CM855" s="209">
        <v>2E-3</v>
      </c>
      <c r="CN855" s="209" t="s">
        <v>121</v>
      </c>
      <c r="CO855" s="209">
        <v>2E-3</v>
      </c>
      <c r="CP855" s="209">
        <v>0.9</v>
      </c>
      <c r="CQ855" s="209">
        <v>0.01</v>
      </c>
      <c r="CR855" s="209" t="s">
        <v>121</v>
      </c>
      <c r="CS855" s="209">
        <v>3.0000000000000001E-3</v>
      </c>
      <c r="CT855" s="209">
        <v>1.2889999999999999</v>
      </c>
      <c r="CU855" s="209">
        <v>5.0999999999999997E-2</v>
      </c>
      <c r="CV855" s="209">
        <v>5.0000000000000001E-3</v>
      </c>
      <c r="CW855" s="209">
        <v>1E-3</v>
      </c>
      <c r="CX855" s="209">
        <v>0.252</v>
      </c>
      <c r="CY855" s="209">
        <v>0.02</v>
      </c>
      <c r="CZ855" s="209" t="s">
        <v>121</v>
      </c>
      <c r="DA855" s="209">
        <v>2E-3</v>
      </c>
      <c r="DB855" s="209">
        <v>1.4E-2</v>
      </c>
      <c r="DC855" s="209">
        <v>8.0000000000000002E-3</v>
      </c>
      <c r="DD855" s="209" t="s">
        <v>121</v>
      </c>
      <c r="DE855" s="209">
        <v>7.6999999999999999E-2</v>
      </c>
      <c r="DF855" s="209">
        <v>10.253</v>
      </c>
      <c r="DG855" s="209">
        <v>0.14799999999999999</v>
      </c>
      <c r="DH855" s="209">
        <v>3.6999999999999998E-2</v>
      </c>
      <c r="DI855" s="209">
        <v>1E-3</v>
      </c>
      <c r="DJ855" s="209" t="s">
        <v>121</v>
      </c>
      <c r="DK855" s="209">
        <v>2E-3</v>
      </c>
      <c r="DL855" s="61" t="str">
        <f t="shared" si="16"/>
        <v>Anlieferung 14-27</v>
      </c>
    </row>
    <row r="856" spans="1:132">
      <c r="A856" s="11">
        <v>44629</v>
      </c>
      <c r="B856" s="64" t="s">
        <v>1532</v>
      </c>
      <c r="C856" s="25" t="s">
        <v>128</v>
      </c>
      <c r="H856" s="3" t="e">
        <f>((F856)/(E856/100))</f>
        <v>#DIV/0!</v>
      </c>
      <c r="I856" s="4" t="e">
        <f>E856/F856</f>
        <v>#DIV/0!</v>
      </c>
      <c r="J856" s="4" t="e">
        <f>100/G856</f>
        <v>#DIV/0!</v>
      </c>
      <c r="N856" s="37" t="e">
        <f>M856/(K856/100)</f>
        <v>#DIV/0!</v>
      </c>
      <c r="O856" s="37" t="e">
        <f>N856/J856</f>
        <v>#DIV/0!</v>
      </c>
      <c r="P856" s="5" t="e">
        <f>M856/(L856/100)</f>
        <v>#DIV/0!</v>
      </c>
      <c r="Q856" s="5" t="e">
        <f>P856*I856</f>
        <v>#DIV/0!</v>
      </c>
      <c r="U856" s="15" t="e">
        <f>100-(T856-R856)/S856*100</f>
        <v>#DIV/0!</v>
      </c>
      <c r="AB856" s="14" t="e">
        <f>((AE856-AC856)*(1000/AD856))*1000</f>
        <v>#DIV/0!</v>
      </c>
      <c r="AF856" s="7" t="e">
        <f>#REF!*0.8</f>
        <v>#REF!</v>
      </c>
      <c r="AH856" s="8" t="e">
        <f>((AG856)*(H856/100))</f>
        <v>#DIV/0!</v>
      </c>
      <c r="AI856" s="7" t="e">
        <f>AG856/AH856</f>
        <v>#DIV/0!</v>
      </c>
      <c r="AO856" s="68" t="s">
        <v>1532</v>
      </c>
      <c r="AP856" s="209" t="s">
        <v>121</v>
      </c>
      <c r="AQ856" s="209">
        <v>3.0000000000000001E-3</v>
      </c>
      <c r="AR856" s="209">
        <v>2.4E-2</v>
      </c>
      <c r="AS856" s="209">
        <v>8.0000000000000002E-3</v>
      </c>
      <c r="AT856" s="209">
        <v>0.48399999999999999</v>
      </c>
      <c r="AU856" s="209">
        <v>1.4E-2</v>
      </c>
      <c r="AV856" s="209">
        <v>5.21</v>
      </c>
      <c r="AW856" s="209">
        <v>0.108</v>
      </c>
      <c r="AX856" s="209">
        <v>5.0000000000000001E-3</v>
      </c>
      <c r="AY856" s="209">
        <v>3.0000000000000001E-3</v>
      </c>
      <c r="AZ856" s="209">
        <v>1.0169999999999999</v>
      </c>
      <c r="BA856" s="209">
        <v>0.02</v>
      </c>
      <c r="BB856" s="209">
        <v>2.472</v>
      </c>
      <c r="BC856" s="209">
        <v>4.4999999999999998E-2</v>
      </c>
      <c r="BD856" s="209">
        <v>21.01</v>
      </c>
      <c r="BE856" s="209">
        <v>0.38400000000000001</v>
      </c>
      <c r="BF856" s="209" t="s">
        <v>121</v>
      </c>
      <c r="BG856" s="209">
        <v>6.0000000000000001E-3</v>
      </c>
      <c r="BH856" s="209">
        <v>3.2370000000000001</v>
      </c>
      <c r="BI856" s="209">
        <v>0.40600000000000003</v>
      </c>
      <c r="BJ856" s="209">
        <v>5.0000000000000001E-3</v>
      </c>
      <c r="BK856" s="209">
        <v>2E-3</v>
      </c>
      <c r="BL856" s="209" t="s">
        <v>121</v>
      </c>
      <c r="BM856" s="209">
        <v>4.0000000000000001E-3</v>
      </c>
      <c r="BN856" s="209">
        <v>3.6469999999999998</v>
      </c>
      <c r="BO856" s="209">
        <v>0.14599999999999999</v>
      </c>
      <c r="BP856" s="209">
        <v>47.94</v>
      </c>
      <c r="BQ856" s="209">
        <v>0.56499999999999995</v>
      </c>
      <c r="BR856" s="209">
        <v>5.8000000000000003E-2</v>
      </c>
      <c r="BS856" s="209">
        <v>3.0000000000000001E-3</v>
      </c>
      <c r="BT856" s="209">
        <v>1.64</v>
      </c>
      <c r="BU856" s="209">
        <v>0.104</v>
      </c>
      <c r="BV856" s="209" t="s">
        <v>121</v>
      </c>
      <c r="BW856" s="209">
        <v>0.1</v>
      </c>
      <c r="BX856" s="209" t="s">
        <v>121</v>
      </c>
      <c r="BY856" s="209">
        <v>3.4000000000000002E-2</v>
      </c>
      <c r="BZ856" s="209">
        <v>0.55500000000000005</v>
      </c>
      <c r="CA856" s="209">
        <v>4.7E-2</v>
      </c>
      <c r="CB856" s="209">
        <v>4.327</v>
      </c>
      <c r="CC856" s="209">
        <v>2.6280000000000001</v>
      </c>
      <c r="CD856" s="209">
        <v>0.20200000000000001</v>
      </c>
      <c r="CE856" s="209">
        <v>1.7000000000000001E-2</v>
      </c>
      <c r="CF856" s="209">
        <v>3.5000000000000003E-2</v>
      </c>
      <c r="CG856" s="209">
        <v>2E-3</v>
      </c>
      <c r="CH856" s="209">
        <v>2E-3</v>
      </c>
      <c r="CI856" s="209">
        <v>1E-3</v>
      </c>
      <c r="CJ856" s="209" t="s">
        <v>121</v>
      </c>
      <c r="CK856" s="209">
        <v>0.83599999999999997</v>
      </c>
      <c r="CL856" s="209" t="s">
        <v>121</v>
      </c>
      <c r="CM856" s="209">
        <v>2E-3</v>
      </c>
      <c r="CN856" s="209" t="s">
        <v>121</v>
      </c>
      <c r="CO856" s="209">
        <v>2E-3</v>
      </c>
      <c r="CP856" s="209">
        <v>1.0069999999999999</v>
      </c>
      <c r="CQ856" s="209">
        <v>5.0999999999999997E-2</v>
      </c>
      <c r="CR856" s="209" t="s">
        <v>121</v>
      </c>
      <c r="CS856" s="209">
        <v>2E-3</v>
      </c>
      <c r="CT856" s="209" t="s">
        <v>121</v>
      </c>
      <c r="CU856" s="209">
        <v>23.782</v>
      </c>
      <c r="CV856" s="209">
        <v>7.5999999999999998E-2</v>
      </c>
      <c r="CW856" s="209">
        <v>2E-3</v>
      </c>
      <c r="CX856" s="209">
        <v>1.177</v>
      </c>
      <c r="CY856" s="209">
        <v>4.8000000000000001E-2</v>
      </c>
      <c r="CZ856" s="209" t="s">
        <v>121</v>
      </c>
      <c r="DA856" s="209">
        <v>2E-3</v>
      </c>
      <c r="DB856" s="209" t="s">
        <v>121</v>
      </c>
      <c r="DC856" s="209">
        <v>2.4E-2</v>
      </c>
      <c r="DD856" s="209" t="s">
        <v>121</v>
      </c>
      <c r="DE856" s="209">
        <v>4.4999999999999998E-2</v>
      </c>
      <c r="DF856" s="209">
        <v>4.702</v>
      </c>
      <c r="DG856" s="209">
        <v>7.8E-2</v>
      </c>
      <c r="DH856" s="209">
        <v>1.1120000000000001</v>
      </c>
      <c r="DI856" s="209">
        <v>1.7000000000000001E-2</v>
      </c>
      <c r="DJ856" s="209" t="s">
        <v>121</v>
      </c>
      <c r="DK856" s="209">
        <v>2E-3</v>
      </c>
      <c r="DL856" s="61" t="str">
        <f t="shared" si="16"/>
        <v>Anlieferung 14-28</v>
      </c>
    </row>
    <row r="857" spans="1:132">
      <c r="A857" s="11">
        <v>44629</v>
      </c>
      <c r="B857" s="64" t="s">
        <v>1533</v>
      </c>
      <c r="C857" s="25" t="s">
        <v>128</v>
      </c>
      <c r="H857" s="3" t="e">
        <f>((F857)/(E857/100))</f>
        <v>#DIV/0!</v>
      </c>
      <c r="I857" s="4" t="e">
        <f>E857/F857</f>
        <v>#DIV/0!</v>
      </c>
      <c r="J857" s="4" t="e">
        <f>100/G857</f>
        <v>#DIV/0!</v>
      </c>
      <c r="N857" s="37" t="e">
        <f>M857/(K857/100)</f>
        <v>#DIV/0!</v>
      </c>
      <c r="O857" s="37" t="e">
        <f>N857/J857</f>
        <v>#DIV/0!</v>
      </c>
      <c r="P857" s="5" t="e">
        <f>M857/(L857/100)</f>
        <v>#DIV/0!</v>
      </c>
      <c r="Q857" s="5" t="e">
        <f>P857*I857</f>
        <v>#DIV/0!</v>
      </c>
      <c r="U857" s="15" t="e">
        <f>100-(T857-R857)/S857*100</f>
        <v>#DIV/0!</v>
      </c>
      <c r="AB857" s="14" t="e">
        <f>((AE857-AC857)*(1000/AD857))*1000</f>
        <v>#DIV/0!</v>
      </c>
      <c r="AF857" s="7" t="e">
        <f>#REF!*0.8</f>
        <v>#REF!</v>
      </c>
      <c r="AH857" s="8" t="e">
        <f>((AG857)*(H857/100))</f>
        <v>#DIV/0!</v>
      </c>
      <c r="AI857" s="7" t="e">
        <f>AG857/AH857</f>
        <v>#DIV/0!</v>
      </c>
      <c r="AO857" s="68" t="s">
        <v>1533</v>
      </c>
      <c r="AP857" s="207">
        <v>0.18</v>
      </c>
      <c r="AQ857" s="207">
        <v>3.0000000000000001E-3</v>
      </c>
      <c r="AR857" s="207">
        <v>5.0000000000000001E-3</v>
      </c>
      <c r="AS857" s="207">
        <v>3.0000000000000001E-3</v>
      </c>
      <c r="AT857" s="207">
        <v>8.3000000000000004E-2</v>
      </c>
      <c r="AU857" s="207">
        <v>3.0000000000000001E-3</v>
      </c>
      <c r="AV857" s="207">
        <v>7.2999999999999995E-2</v>
      </c>
      <c r="AW857" s="207">
        <v>2E-3</v>
      </c>
      <c r="AX857" s="207">
        <v>1.2999999999999999E-2</v>
      </c>
      <c r="AY857" s="207">
        <v>1E-3</v>
      </c>
      <c r="AZ857" s="207">
        <v>4.9000000000000002E-2</v>
      </c>
      <c r="BA857" s="207">
        <v>2E-3</v>
      </c>
      <c r="BB857" s="207">
        <v>7.6999999999999999E-2</v>
      </c>
      <c r="BC857" s="207">
        <v>2E-3</v>
      </c>
      <c r="BD857" s="207">
        <v>0.64</v>
      </c>
      <c r="BE857" s="207">
        <v>1.2E-2</v>
      </c>
      <c r="BF857" s="207" t="s">
        <v>121</v>
      </c>
      <c r="BG857" s="207">
        <v>8.0000000000000002E-3</v>
      </c>
      <c r="BH857" s="207" t="s">
        <v>121</v>
      </c>
      <c r="BI857" s="207">
        <v>3.698</v>
      </c>
      <c r="BJ857" s="207" t="s">
        <v>121</v>
      </c>
      <c r="BK857" s="207">
        <v>3.0000000000000001E-3</v>
      </c>
      <c r="BL857" s="207" t="s">
        <v>121</v>
      </c>
      <c r="BM857" s="207">
        <v>2E-3</v>
      </c>
      <c r="BN857" s="207">
        <v>0.107</v>
      </c>
      <c r="BO857" s="207">
        <v>7.0000000000000001E-3</v>
      </c>
      <c r="BP857" s="207">
        <v>63.484999999999999</v>
      </c>
      <c r="BQ857" s="207">
        <v>0.14299999999999999</v>
      </c>
      <c r="BR857" s="207">
        <v>5.0000000000000001E-3</v>
      </c>
      <c r="BS857" s="207">
        <v>1E-3</v>
      </c>
      <c r="BT857" s="207">
        <v>9.1199999999999992</v>
      </c>
      <c r="BU857" s="207">
        <v>0.11700000000000001</v>
      </c>
      <c r="BV857" s="207">
        <v>19.523</v>
      </c>
      <c r="BW857" s="207">
        <v>0.34699999999999998</v>
      </c>
      <c r="BX857" s="207" t="s">
        <v>121</v>
      </c>
      <c r="BY857" s="207">
        <v>5.0000000000000001E-3</v>
      </c>
      <c r="BZ857" s="207">
        <v>2.2429999999999999</v>
      </c>
      <c r="CA857" s="207">
        <v>4.2999999999999997E-2</v>
      </c>
      <c r="CB857" s="207" t="s">
        <v>121</v>
      </c>
      <c r="CC857" s="207">
        <v>29.411999999999999</v>
      </c>
      <c r="CD857" s="207">
        <v>2.8000000000000001E-2</v>
      </c>
      <c r="CE857" s="207">
        <v>5.0000000000000001E-3</v>
      </c>
      <c r="CF857" s="207" t="s">
        <v>121</v>
      </c>
      <c r="CG857" s="207">
        <v>2E-3</v>
      </c>
      <c r="CH857" s="207" t="s">
        <v>121</v>
      </c>
      <c r="CI857" s="207">
        <v>2E-3</v>
      </c>
      <c r="CJ857" s="207" t="s">
        <v>121</v>
      </c>
      <c r="CK857" s="207">
        <v>0.28499999999999998</v>
      </c>
      <c r="CL857" s="207" t="s">
        <v>121</v>
      </c>
      <c r="CM857" s="207">
        <v>2E-3</v>
      </c>
      <c r="CN857" s="207">
        <v>6.0000000000000001E-3</v>
      </c>
      <c r="CO857" s="207">
        <v>1E-3</v>
      </c>
      <c r="CP857" s="207">
        <v>1.6559999999999999</v>
      </c>
      <c r="CQ857" s="207">
        <v>6.7000000000000004E-2</v>
      </c>
      <c r="CR857" s="207" t="s">
        <v>121</v>
      </c>
      <c r="CS857" s="207">
        <v>2E-3</v>
      </c>
      <c r="CT857" s="207">
        <v>1.468</v>
      </c>
      <c r="CU857" s="207">
        <v>0.34599999999999997</v>
      </c>
      <c r="CV857" s="207">
        <v>0.02</v>
      </c>
      <c r="CW857" s="207">
        <v>1E-3</v>
      </c>
      <c r="CX857" s="207">
        <v>0.19</v>
      </c>
      <c r="CY857" s="207">
        <v>0.01</v>
      </c>
      <c r="CZ857" s="207" t="s">
        <v>121</v>
      </c>
      <c r="DA857" s="207">
        <v>2E-3</v>
      </c>
      <c r="DB857" s="207" t="s">
        <v>121</v>
      </c>
      <c r="DC857" s="207">
        <v>8.0000000000000002E-3</v>
      </c>
      <c r="DD857" s="207">
        <v>3.4000000000000002E-2</v>
      </c>
      <c r="DE857" s="207">
        <v>7.0000000000000001E-3</v>
      </c>
      <c r="DF857" s="207">
        <v>0.86799999999999999</v>
      </c>
      <c r="DG857" s="207">
        <v>0.01</v>
      </c>
      <c r="DH857" s="207">
        <v>1.6E-2</v>
      </c>
      <c r="DI857" s="207">
        <v>1E-3</v>
      </c>
      <c r="DJ857" s="207">
        <v>9.8000000000000004E-2</v>
      </c>
      <c r="DK857" s="207">
        <v>1E-3</v>
      </c>
      <c r="DL857" s="61" t="str">
        <f t="shared" si="16"/>
        <v>UTV 10.03.2022</v>
      </c>
    </row>
    <row r="858" spans="1:132">
      <c r="A858" s="11">
        <v>44629</v>
      </c>
      <c r="B858" s="64" t="s">
        <v>1534</v>
      </c>
      <c r="C858" s="25" t="s">
        <v>128</v>
      </c>
      <c r="H858" s="3" t="e">
        <f>((F858)/(E858/100))</f>
        <v>#DIV/0!</v>
      </c>
      <c r="I858" s="4" t="e">
        <f>E858/F858</f>
        <v>#DIV/0!</v>
      </c>
      <c r="J858" s="4" t="e">
        <f>100/G858</f>
        <v>#DIV/0!</v>
      </c>
      <c r="N858" s="37" t="e">
        <f>M858/(K858/100)</f>
        <v>#DIV/0!</v>
      </c>
      <c r="O858" s="37" t="e">
        <f>N858/J858</f>
        <v>#DIV/0!</v>
      </c>
      <c r="P858" s="5" t="e">
        <f>M858/(L858/100)</f>
        <v>#DIV/0!</v>
      </c>
      <c r="Q858" s="5" t="e">
        <f>P858*I858</f>
        <v>#DIV/0!</v>
      </c>
      <c r="U858" s="15" t="e">
        <f>100-(T858-R858)/S858*100</f>
        <v>#DIV/0!</v>
      </c>
      <c r="AB858" s="14" t="e">
        <f>((AE858-AC858)*(1000/AD858))*1000</f>
        <v>#DIV/0!</v>
      </c>
      <c r="AF858" s="7" t="e">
        <f>#REF!*0.8</f>
        <v>#REF!</v>
      </c>
      <c r="AH858" s="8" t="e">
        <f>((AG858)*(H858/100))</f>
        <v>#DIV/0!</v>
      </c>
      <c r="AI858" s="7" t="e">
        <f>AG858/AH858</f>
        <v>#DIV/0!</v>
      </c>
      <c r="AO858" s="68" t="s">
        <v>1534</v>
      </c>
      <c r="DL858" s="61" t="str">
        <f t="shared" si="16"/>
        <v>21-0398</v>
      </c>
      <c r="DM858" s="206">
        <v>-1.0326810526354801E-2</v>
      </c>
      <c r="DN858" s="206">
        <v>1.5682941764183E-2</v>
      </c>
      <c r="DO858" s="206">
        <v>0.101228712187846</v>
      </c>
      <c r="DP858" s="206">
        <v>1.2432438928288001E-2</v>
      </c>
      <c r="DQ858" s="206">
        <v>2.9972458256994402E-3</v>
      </c>
      <c r="DR858" s="206">
        <v>-2.1035601104760202E-2</v>
      </c>
      <c r="DS858" s="206">
        <v>307.42040570926002</v>
      </c>
      <c r="DT858" s="206">
        <v>8.8808469388325997E-2</v>
      </c>
      <c r="DU858" s="206">
        <v>1.09150910185207</v>
      </c>
      <c r="DV858" s="206">
        <v>1.2947321650835499</v>
      </c>
      <c r="DW858" s="206">
        <v>0.12507276307352899</v>
      </c>
      <c r="DX858" s="206">
        <v>1.6223325537814699E-2</v>
      </c>
      <c r="DY858" s="206">
        <v>188.861004927805</v>
      </c>
      <c r="DZ858" s="206">
        <v>7.3664184858553194E-2</v>
      </c>
      <c r="EA858" s="206">
        <v>0.43335657222907797</v>
      </c>
      <c r="EB858" s="206">
        <v>99.110509694842307</v>
      </c>
    </row>
    <row r="859" spans="1:132">
      <c r="A859" s="11">
        <v>44629</v>
      </c>
      <c r="B859" s="64" t="s">
        <v>1535</v>
      </c>
      <c r="C859" s="25" t="s">
        <v>128</v>
      </c>
      <c r="H859" s="3" t="e">
        <f>((F859)/(E859/100))</f>
        <v>#DIV/0!</v>
      </c>
      <c r="I859" s="4" t="e">
        <f>E859/F859</f>
        <v>#DIV/0!</v>
      </c>
      <c r="J859" s="4" t="e">
        <f>100/G859</f>
        <v>#DIV/0!</v>
      </c>
      <c r="N859" s="37" t="e">
        <f>M859/(K859/100)</f>
        <v>#DIV/0!</v>
      </c>
      <c r="O859" s="37" t="e">
        <f>N859/J859</f>
        <v>#DIV/0!</v>
      </c>
      <c r="P859" s="5" t="e">
        <f>M859/(L859/100)</f>
        <v>#DIV/0!</v>
      </c>
      <c r="Q859" s="5" t="e">
        <f>P859*I859</f>
        <v>#DIV/0!</v>
      </c>
      <c r="U859" s="15" t="e">
        <f>100-(T859-R859)/S859*100</f>
        <v>#DIV/0!</v>
      </c>
      <c r="AB859" s="14" t="e">
        <f>((AE859-AC859)*(1000/AD859))*1000</f>
        <v>#DIV/0!</v>
      </c>
      <c r="AF859" s="7" t="e">
        <f>#REF!*0.8</f>
        <v>#REF!</v>
      </c>
      <c r="AH859" s="8" t="e">
        <f>((AG859)*(H859/100))</f>
        <v>#DIV/0!</v>
      </c>
      <c r="AI859" s="7" t="e">
        <f>AG859/AH859</f>
        <v>#DIV/0!</v>
      </c>
      <c r="AO859" s="68" t="s">
        <v>1535</v>
      </c>
      <c r="AP859" s="208">
        <v>1.2E-2</v>
      </c>
      <c r="AQ859" s="208">
        <v>1E-3</v>
      </c>
      <c r="AR859" s="208">
        <v>8.0000000000000002E-3</v>
      </c>
      <c r="AS859" s="208">
        <v>3.0000000000000001E-3</v>
      </c>
      <c r="AT859" s="208">
        <v>0.03</v>
      </c>
      <c r="AU859" s="208">
        <v>3.0000000000000001E-3</v>
      </c>
      <c r="AV859" s="208">
        <v>5.8000000000000003E-2</v>
      </c>
      <c r="AW859" s="208">
        <v>3.0000000000000001E-3</v>
      </c>
      <c r="AX859" s="208" t="s">
        <v>121</v>
      </c>
      <c r="AY859" s="208">
        <v>2E-3</v>
      </c>
      <c r="AZ859" s="208">
        <v>5.1999999999999998E-2</v>
      </c>
      <c r="BA859" s="208">
        <v>3.0000000000000001E-3</v>
      </c>
      <c r="BB859" s="208">
        <v>0.35799999999999998</v>
      </c>
      <c r="BC859" s="208">
        <v>6.0000000000000001E-3</v>
      </c>
      <c r="BD859" s="208">
        <v>1.4319999999999999</v>
      </c>
      <c r="BE859" s="208">
        <v>0.02</v>
      </c>
      <c r="BF859" s="208" t="s">
        <v>121</v>
      </c>
      <c r="BG859" s="208">
        <v>7.0000000000000001E-3</v>
      </c>
      <c r="BH859" s="208">
        <v>10.792</v>
      </c>
      <c r="BI859" s="208">
        <v>2.3109999999999999</v>
      </c>
      <c r="BJ859" s="208" t="s">
        <v>121</v>
      </c>
      <c r="BK859" s="208">
        <v>2E-3</v>
      </c>
      <c r="BL859" s="208" t="s">
        <v>121</v>
      </c>
      <c r="BM859" s="208">
        <v>2E-3</v>
      </c>
      <c r="BN859" s="208">
        <v>0.20100000000000001</v>
      </c>
      <c r="BO859" s="208">
        <v>8.9999999999999993E-3</v>
      </c>
      <c r="BP859" s="208">
        <v>54.643999999999998</v>
      </c>
      <c r="BQ859" s="208">
        <v>0.193</v>
      </c>
      <c r="BR859" s="208" t="s">
        <v>121</v>
      </c>
      <c r="BS859" s="208">
        <v>2E-3</v>
      </c>
      <c r="BT859" s="208">
        <v>19.585999999999999</v>
      </c>
      <c r="BU859" s="208">
        <v>0.16200000000000001</v>
      </c>
      <c r="BV859" s="208">
        <v>2.3410000000000002</v>
      </c>
      <c r="BW859" s="208">
        <v>3.6999999999999998E-2</v>
      </c>
      <c r="BX859" s="208" t="s">
        <v>121</v>
      </c>
      <c r="BY859" s="208">
        <v>7.0000000000000001E-3</v>
      </c>
      <c r="BZ859" s="208">
        <v>0.14299999999999999</v>
      </c>
      <c r="CA859" s="208">
        <v>2.1000000000000001E-2</v>
      </c>
      <c r="CB859" s="208" t="s">
        <v>121</v>
      </c>
      <c r="CC859" s="208">
        <v>10.635</v>
      </c>
      <c r="CD859" s="208">
        <v>9.1999999999999998E-2</v>
      </c>
      <c r="CE859" s="208">
        <v>7.0000000000000001E-3</v>
      </c>
      <c r="CF859" s="208">
        <v>2E-3</v>
      </c>
      <c r="CG859" s="208">
        <v>1E-3</v>
      </c>
      <c r="CH859" s="208" t="s">
        <v>121</v>
      </c>
      <c r="CI859" s="208">
        <v>2E-3</v>
      </c>
      <c r="CJ859" s="208">
        <v>0.19500000000000001</v>
      </c>
      <c r="CK859" s="208">
        <v>6.8000000000000005E-2</v>
      </c>
      <c r="CL859" s="208" t="s">
        <v>121</v>
      </c>
      <c r="CM859" s="208">
        <v>2E-3</v>
      </c>
      <c r="CN859" s="208" t="s">
        <v>121</v>
      </c>
      <c r="CO859" s="208">
        <v>2E-3</v>
      </c>
      <c r="CP859" s="208">
        <v>0.46600000000000003</v>
      </c>
      <c r="CQ859" s="208">
        <v>2.5999999999999999E-2</v>
      </c>
      <c r="CR859" s="208" t="s">
        <v>121</v>
      </c>
      <c r="CS859" s="208">
        <v>2E-3</v>
      </c>
      <c r="CT859" s="208">
        <v>7.8019999999999996</v>
      </c>
      <c r="CU859" s="208">
        <v>0.32600000000000001</v>
      </c>
      <c r="CV859" s="208">
        <v>4.1000000000000002E-2</v>
      </c>
      <c r="CW859" s="208">
        <v>1E-3</v>
      </c>
      <c r="CX859" s="208">
        <v>1.365</v>
      </c>
      <c r="CY859" s="208">
        <v>2.3E-2</v>
      </c>
      <c r="CZ859" s="208" t="s">
        <v>121</v>
      </c>
      <c r="DA859" s="208">
        <v>2E-3</v>
      </c>
      <c r="DB859" s="208" t="s">
        <v>121</v>
      </c>
      <c r="DC859" s="208">
        <v>8.9999999999999993E-3</v>
      </c>
      <c r="DD859" s="208" t="s">
        <v>121</v>
      </c>
      <c r="DE859" s="208">
        <v>7.0000000000000001E-3</v>
      </c>
      <c r="DF859" s="208">
        <v>0.33700000000000002</v>
      </c>
      <c r="DG859" s="208">
        <v>5.0000000000000001E-3</v>
      </c>
      <c r="DH859" s="208">
        <v>1.4999999999999999E-2</v>
      </c>
      <c r="DI859" s="208">
        <v>1E-3</v>
      </c>
      <c r="DJ859" s="208" t="s">
        <v>121</v>
      </c>
      <c r="DK859" s="208">
        <v>2E-3</v>
      </c>
      <c r="DL859" s="61" t="str">
        <f t="shared" si="16"/>
        <v>VNE 2127</v>
      </c>
    </row>
    <row r="860" spans="1:132">
      <c r="A860" s="11">
        <v>44629</v>
      </c>
      <c r="B860" s="64" t="s">
        <v>1536</v>
      </c>
      <c r="C860" s="25" t="s">
        <v>128</v>
      </c>
      <c r="H860" s="3" t="e">
        <f>((F860)/(E860/100))</f>
        <v>#DIV/0!</v>
      </c>
      <c r="I860" s="4" t="e">
        <f>E860/F860</f>
        <v>#DIV/0!</v>
      </c>
      <c r="J860" s="4" t="e">
        <f>100/G860</f>
        <v>#DIV/0!</v>
      </c>
      <c r="N860" s="37" t="e">
        <f>M860/(K860/100)</f>
        <v>#DIV/0!</v>
      </c>
      <c r="O860" s="37" t="e">
        <f>N860/J860</f>
        <v>#DIV/0!</v>
      </c>
      <c r="P860" s="5" t="e">
        <f>M860/(L860/100)</f>
        <v>#DIV/0!</v>
      </c>
      <c r="Q860" s="5" t="e">
        <f>P860*I860</f>
        <v>#DIV/0!</v>
      </c>
      <c r="U860" s="15" t="e">
        <f>100-(T860-R860)/S860*100</f>
        <v>#DIV/0!</v>
      </c>
      <c r="AB860" s="14" t="e">
        <f>((AE860-AC860)*(1000/AD860))*1000</f>
        <v>#DIV/0!</v>
      </c>
      <c r="AF860" s="7" t="e">
        <f>#REF!*0.8</f>
        <v>#REF!</v>
      </c>
      <c r="AH860" s="8" t="e">
        <f>((AG860)*(H860/100))</f>
        <v>#DIV/0!</v>
      </c>
      <c r="AI860" s="7" t="e">
        <f>AG860/AH860</f>
        <v>#DIV/0!</v>
      </c>
      <c r="AO860" s="68" t="s">
        <v>1536</v>
      </c>
      <c r="AP860" s="210">
        <v>0.28699999999999998</v>
      </c>
      <c r="AQ860" s="210">
        <v>6.0000000000000001E-3</v>
      </c>
      <c r="AR860" s="210">
        <v>0.04</v>
      </c>
      <c r="AS860" s="210">
        <v>4.0000000000000001E-3</v>
      </c>
      <c r="AT860" s="210">
        <v>7.0000000000000001E-3</v>
      </c>
      <c r="AU860" s="210">
        <v>3.0000000000000001E-3</v>
      </c>
      <c r="AV860" s="210">
        <v>3.9E-2</v>
      </c>
      <c r="AW860" s="210">
        <v>3.0000000000000001E-3</v>
      </c>
      <c r="AX860" s="210">
        <v>5.0000000000000001E-3</v>
      </c>
      <c r="AY860" s="210">
        <v>1E-3</v>
      </c>
      <c r="AZ860" s="210">
        <v>0.222</v>
      </c>
      <c r="BA860" s="210">
        <v>7.0000000000000001E-3</v>
      </c>
      <c r="BB860" s="210">
        <v>0.20599999999999999</v>
      </c>
      <c r="BC860" s="210">
        <v>6.0000000000000001E-3</v>
      </c>
      <c r="BD860" s="210">
        <v>14.388</v>
      </c>
      <c r="BE860" s="210">
        <v>0.14299999999999999</v>
      </c>
      <c r="BF860" s="210" t="s">
        <v>121</v>
      </c>
      <c r="BG860" s="210">
        <v>1.0999999999999999E-2</v>
      </c>
      <c r="BH860" s="210">
        <v>3.5659999999999998</v>
      </c>
      <c r="BI860" s="210">
        <v>1.321</v>
      </c>
      <c r="BJ860" s="210" t="s">
        <v>121</v>
      </c>
      <c r="BK860" s="210">
        <v>6.0000000000000001E-3</v>
      </c>
      <c r="BL860" s="210" t="s">
        <v>121</v>
      </c>
      <c r="BM860" s="210">
        <v>2E-3</v>
      </c>
      <c r="BN860" s="210">
        <v>1.458</v>
      </c>
      <c r="BO860" s="210">
        <v>3.5999999999999997E-2</v>
      </c>
      <c r="BP860" s="210">
        <v>53.258000000000003</v>
      </c>
      <c r="BQ860" s="210">
        <v>0.27300000000000002</v>
      </c>
      <c r="BR860" s="210">
        <v>3.0000000000000001E-3</v>
      </c>
      <c r="BS860" s="210">
        <v>1E-3</v>
      </c>
      <c r="BT860" s="210">
        <v>9.3439999999999994</v>
      </c>
      <c r="BU860" s="210">
        <v>0.16700000000000001</v>
      </c>
      <c r="BV860" s="210">
        <v>0.67800000000000005</v>
      </c>
      <c r="BW860" s="210">
        <v>2.1000000000000001E-2</v>
      </c>
      <c r="BX860" s="210" t="s">
        <v>121</v>
      </c>
      <c r="BY860" s="210">
        <v>0.02</v>
      </c>
      <c r="BZ860" s="210">
        <v>0.46300000000000002</v>
      </c>
      <c r="CA860" s="210">
        <v>3.5000000000000003E-2</v>
      </c>
      <c r="CB860" s="210" t="s">
        <v>121</v>
      </c>
      <c r="CC860" s="210">
        <v>19.466000000000001</v>
      </c>
      <c r="CD860" s="210">
        <v>0.77500000000000002</v>
      </c>
      <c r="CE860" s="210">
        <v>1.7000000000000001E-2</v>
      </c>
      <c r="CF860" s="210">
        <v>5.0000000000000001E-3</v>
      </c>
      <c r="CG860" s="210">
        <v>1E-3</v>
      </c>
      <c r="CH860" s="210">
        <v>5.0000000000000001E-3</v>
      </c>
      <c r="CI860" s="210">
        <v>1E-3</v>
      </c>
      <c r="CJ860" s="210">
        <v>0.70399999999999996</v>
      </c>
      <c r="CK860" s="210">
        <v>8.3000000000000004E-2</v>
      </c>
      <c r="CL860" s="210" t="s">
        <v>121</v>
      </c>
      <c r="CM860" s="210">
        <v>2E-3</v>
      </c>
      <c r="CN860" s="210">
        <v>2E-3</v>
      </c>
      <c r="CO860" s="210">
        <v>1E-3</v>
      </c>
      <c r="CP860" s="210">
        <v>2.2410000000000001</v>
      </c>
      <c r="CQ860" s="210">
        <v>0.05</v>
      </c>
      <c r="CR860" s="210" t="s">
        <v>121</v>
      </c>
      <c r="CS860" s="210">
        <v>2E-3</v>
      </c>
      <c r="CT860" s="210">
        <v>5.3129999999999997</v>
      </c>
      <c r="CU860" s="210">
        <v>0.28699999999999998</v>
      </c>
      <c r="CV860" s="210">
        <v>3.7999999999999999E-2</v>
      </c>
      <c r="CW860" s="210">
        <v>1E-3</v>
      </c>
      <c r="CX860" s="210">
        <v>1.5409999999999999</v>
      </c>
      <c r="CY860" s="210">
        <v>3.5999999999999997E-2</v>
      </c>
      <c r="CZ860" s="210" t="s">
        <v>121</v>
      </c>
      <c r="DA860" s="210">
        <v>2E-3</v>
      </c>
      <c r="DB860" s="210">
        <v>4.8000000000000001E-2</v>
      </c>
      <c r="DC860" s="210">
        <v>1.2E-2</v>
      </c>
      <c r="DD860" s="210" t="s">
        <v>121</v>
      </c>
      <c r="DE860" s="210">
        <v>3.4000000000000002E-2</v>
      </c>
      <c r="DF860" s="210">
        <v>5.3159999999999998</v>
      </c>
      <c r="DG860" s="210">
        <v>7.2999999999999995E-2</v>
      </c>
      <c r="DH860" s="210">
        <v>3.2000000000000001E-2</v>
      </c>
      <c r="DI860" s="210">
        <v>1E-3</v>
      </c>
      <c r="DJ860" s="210">
        <v>5.0000000000000001E-3</v>
      </c>
      <c r="DK860" s="210">
        <v>1E-3</v>
      </c>
      <c r="DL860" s="61" t="str">
        <f t="shared" si="16"/>
        <v>DK II ENE 2624 10.03.2022</v>
      </c>
      <c r="DM860" s="232">
        <v>-2.9504701257961402E-3</v>
      </c>
      <c r="DN860" s="188">
        <v>3.8916217627305498E-5</v>
      </c>
      <c r="DO860" s="232">
        <v>-1.69913030727297E-2</v>
      </c>
      <c r="DP860" s="232">
        <v>0.54032676533087698</v>
      </c>
      <c r="DQ860" s="232">
        <v>2.1995305349364999E-3</v>
      </c>
      <c r="DR860" s="232">
        <v>9.8932246959421693E-3</v>
      </c>
      <c r="DS860" s="232">
        <v>-5.0739143102587203E-2</v>
      </c>
      <c r="DT860" s="232">
        <v>-3.75619104093005E-3</v>
      </c>
      <c r="DU860" s="232">
        <v>-5.5092866364635099E-4</v>
      </c>
      <c r="DV860" s="232">
        <v>2.1561720459669599E-3</v>
      </c>
      <c r="DW860" s="232">
        <v>7.8274624260031705E-2</v>
      </c>
      <c r="DX860" s="232">
        <v>-1.1794392131298501E-2</v>
      </c>
      <c r="DY860" s="232">
        <v>478.86298853528302</v>
      </c>
      <c r="DZ860" s="232">
        <v>0.14915585438712101</v>
      </c>
      <c r="EA860" s="232">
        <v>0.55322891687328002</v>
      </c>
      <c r="EB860" s="232">
        <v>96.396376181172897</v>
      </c>
    </row>
    <row r="861" spans="1:132">
      <c r="A861" s="11">
        <v>44630</v>
      </c>
      <c r="B861" s="64"/>
      <c r="C861" s="25" t="s">
        <v>117</v>
      </c>
      <c r="H861" s="3" t="e">
        <f>((F861)/(E861/100))</f>
        <v>#DIV/0!</v>
      </c>
      <c r="I861" s="4" t="e">
        <f>E861/F861</f>
        <v>#DIV/0!</v>
      </c>
      <c r="J861" s="4" t="e">
        <f>100/G861</f>
        <v>#DIV/0!</v>
      </c>
      <c r="N861" s="37" t="e">
        <f>M861/(K861/100)</f>
        <v>#DIV/0!</v>
      </c>
      <c r="O861" s="37" t="e">
        <f>N861/J861</f>
        <v>#DIV/0!</v>
      </c>
      <c r="P861" s="5" t="e">
        <f>M861/(L861/100)</f>
        <v>#DIV/0!</v>
      </c>
      <c r="Q861" s="5" t="e">
        <f>P861*I861</f>
        <v>#DIV/0!</v>
      </c>
      <c r="U861" s="15" t="e">
        <f>100-(T861-R861)/S861*100</f>
        <v>#DIV/0!</v>
      </c>
      <c r="X861" s="2">
        <v>13.37</v>
      </c>
      <c r="AB861" s="14" t="e">
        <f>((AE861-AC861)*(1000/AD861))*1000</f>
        <v>#DIV/0!</v>
      </c>
      <c r="AF861" s="7" t="e">
        <f>#REF!*0.8</f>
        <v>#REF!</v>
      </c>
      <c r="AH861" s="8" t="e">
        <f>((AG861)*(H861/100))</f>
        <v>#DIV/0!</v>
      </c>
      <c r="AI861" s="7" t="e">
        <f>AG861/AH861</f>
        <v>#DIV/0!</v>
      </c>
      <c r="AO861" s="20" t="s">
        <v>1537</v>
      </c>
      <c r="AP861" s="211" t="s">
        <v>121</v>
      </c>
      <c r="AQ861" s="211">
        <v>7.0000000000000001E-3</v>
      </c>
      <c r="AR861" s="211">
        <v>1.08</v>
      </c>
      <c r="AS861" s="211">
        <v>3.9E-2</v>
      </c>
      <c r="AT861" s="211" t="s">
        <v>121</v>
      </c>
      <c r="AU861" s="211">
        <v>8.0000000000000002E-3</v>
      </c>
      <c r="AV861" s="211">
        <v>2.8000000000000001E-2</v>
      </c>
      <c r="AW861" s="211">
        <v>5.0000000000000001E-3</v>
      </c>
      <c r="AX861" s="211" t="s">
        <v>121</v>
      </c>
      <c r="AY861" s="211">
        <v>3.0000000000000001E-3</v>
      </c>
      <c r="AZ861" s="211">
        <v>1.55</v>
      </c>
      <c r="BA861" s="211">
        <v>2.8000000000000001E-2</v>
      </c>
      <c r="BB861" s="211">
        <v>0.193</v>
      </c>
      <c r="BC861" s="211">
        <v>1.4E-2</v>
      </c>
      <c r="BD861" s="211">
        <v>84.406999999999996</v>
      </c>
      <c r="BE861" s="211">
        <v>1.0589999999999999</v>
      </c>
      <c r="BF861" s="211" t="s">
        <v>121</v>
      </c>
      <c r="BG861" s="211">
        <v>2.4E-2</v>
      </c>
      <c r="BH861" s="211">
        <v>2.282</v>
      </c>
      <c r="BI861" s="211">
        <v>0.42899999999999999</v>
      </c>
      <c r="BJ861" s="211">
        <v>1.0999999999999999E-2</v>
      </c>
      <c r="BK861" s="211">
        <v>3.0000000000000001E-3</v>
      </c>
      <c r="BL861" s="211" t="s">
        <v>121</v>
      </c>
      <c r="BM861" s="211">
        <v>5.0000000000000001E-3</v>
      </c>
      <c r="BN861" s="211">
        <v>4.1000000000000002E-2</v>
      </c>
      <c r="BO861" s="211">
        <v>1.9E-2</v>
      </c>
      <c r="BP861" s="211">
        <v>8.6150000000000002</v>
      </c>
      <c r="BQ861" s="211">
        <v>1.081</v>
      </c>
      <c r="BR861" s="211">
        <v>2E-3</v>
      </c>
      <c r="BS861" s="211">
        <v>1E-3</v>
      </c>
      <c r="BT861" s="211">
        <v>8.5999999999999993E-2</v>
      </c>
      <c r="BU861" s="211">
        <v>0.04</v>
      </c>
      <c r="BV861" s="211">
        <v>4.9000000000000002E-2</v>
      </c>
      <c r="BW861" s="211">
        <v>3.0000000000000001E-3</v>
      </c>
      <c r="BX861" s="211" t="s">
        <v>121</v>
      </c>
      <c r="BY861" s="211">
        <v>6.6000000000000003E-2</v>
      </c>
      <c r="BZ861" s="211" t="s">
        <v>121</v>
      </c>
      <c r="CA861" s="211">
        <v>6.6000000000000003E-2</v>
      </c>
      <c r="CB861" s="211" t="s">
        <v>121</v>
      </c>
      <c r="CC861" s="211">
        <v>6.391</v>
      </c>
      <c r="CD861" s="211">
        <v>0.63</v>
      </c>
      <c r="CE861" s="211">
        <v>2.4E-2</v>
      </c>
      <c r="CF861" s="211">
        <v>5.1999999999999998E-2</v>
      </c>
      <c r="CG861" s="211">
        <v>2E-3</v>
      </c>
      <c r="CH861" s="211" t="s">
        <v>121</v>
      </c>
      <c r="CI861" s="211">
        <v>2E-3</v>
      </c>
      <c r="CJ861" s="211">
        <v>6.6000000000000003E-2</v>
      </c>
      <c r="CK861" s="211">
        <v>1.2999999999999999E-2</v>
      </c>
      <c r="CL861" s="211" t="s">
        <v>121</v>
      </c>
      <c r="CM861" s="211">
        <v>2E-3</v>
      </c>
      <c r="CN861" s="211" t="s">
        <v>121</v>
      </c>
      <c r="CO861" s="211">
        <v>2E-3</v>
      </c>
      <c r="CP861" s="211">
        <v>0.128</v>
      </c>
      <c r="CQ861" s="211">
        <v>5.0000000000000001E-3</v>
      </c>
      <c r="CR861" s="211" t="s">
        <v>121</v>
      </c>
      <c r="CS861" s="211">
        <v>2E-3</v>
      </c>
      <c r="CT861" s="211">
        <v>0.60899999999999999</v>
      </c>
      <c r="CU861" s="211">
        <v>4.4999999999999998E-2</v>
      </c>
      <c r="CV861" s="211" t="s">
        <v>121</v>
      </c>
      <c r="CW861" s="211">
        <v>2E-3</v>
      </c>
      <c r="CX861" s="211" t="s">
        <v>121</v>
      </c>
      <c r="CY861" s="211">
        <v>3.6999999999999998E-2</v>
      </c>
      <c r="CZ861" s="211" t="s">
        <v>121</v>
      </c>
      <c r="DA861" s="211">
        <v>2E-3</v>
      </c>
      <c r="DB861" s="211" t="s">
        <v>121</v>
      </c>
      <c r="DC861" s="211">
        <v>0.02</v>
      </c>
      <c r="DD861" s="211" t="s">
        <v>121</v>
      </c>
      <c r="DE861" s="211">
        <v>2.4E-2</v>
      </c>
      <c r="DF861" s="211">
        <v>0.10199999999999999</v>
      </c>
      <c r="DG861" s="211">
        <v>8.9999999999999993E-3</v>
      </c>
      <c r="DH861" s="211">
        <v>4.2000000000000003E-2</v>
      </c>
      <c r="DI861" s="211">
        <v>2E-3</v>
      </c>
      <c r="DJ861" s="211" t="s">
        <v>121</v>
      </c>
      <c r="DK861" s="211">
        <v>2E-3</v>
      </c>
      <c r="DL861" s="61" t="str">
        <f t="shared" si="16"/>
        <v>ENE 1846 10.03.2022</v>
      </c>
    </row>
    <row r="862" spans="1:132">
      <c r="A862" s="11">
        <v>44630</v>
      </c>
      <c r="B862" s="64"/>
      <c r="C862" s="25" t="s">
        <v>905</v>
      </c>
      <c r="H862" s="3" t="e">
        <f>((F862)/(E862/100))</f>
        <v>#DIV/0!</v>
      </c>
      <c r="I862" s="4" t="e">
        <f>E862/F862</f>
        <v>#DIV/0!</v>
      </c>
      <c r="J862" s="4" t="e">
        <f>100/G862</f>
        <v>#DIV/0!</v>
      </c>
      <c r="N862" s="37" t="e">
        <f>M862/(K862/100)</f>
        <v>#DIV/0!</v>
      </c>
      <c r="O862" s="37" t="e">
        <f>N862/J862</f>
        <v>#DIV/0!</v>
      </c>
      <c r="P862" s="5" t="e">
        <f>M862/(L862/100)</f>
        <v>#DIV/0!</v>
      </c>
      <c r="Q862" s="5" t="e">
        <f>P862*I862</f>
        <v>#DIV/0!</v>
      </c>
      <c r="U862" s="15" t="e">
        <f>100-(T862-R862)/S862*100</f>
        <v>#DIV/0!</v>
      </c>
      <c r="V862" s="21">
        <v>27.26</v>
      </c>
      <c r="X862" s="2">
        <v>7.22</v>
      </c>
      <c r="Y862" s="2">
        <v>0.34</v>
      </c>
      <c r="AB862" s="14" t="e">
        <f>((AE862-AC862)*(1000/AD862))*1000</f>
        <v>#DIV/0!</v>
      </c>
      <c r="AF862" s="7" t="e">
        <f>#REF!*0.8</f>
        <v>#REF!</v>
      </c>
      <c r="AG862" s="2">
        <v>100</v>
      </c>
      <c r="AH862" s="8" t="e">
        <f>((AG862)*(H862/100))</f>
        <v>#DIV/0!</v>
      </c>
      <c r="AI862" s="7" t="e">
        <f>AG862/AH862</f>
        <v>#DIV/0!</v>
      </c>
      <c r="AJ862" s="6">
        <v>4.1929999999999996</v>
      </c>
      <c r="AK862" s="10" t="s">
        <v>1550</v>
      </c>
      <c r="AO862" s="20" t="s">
        <v>905</v>
      </c>
      <c r="AP862" s="212" t="s">
        <v>121</v>
      </c>
      <c r="AQ862" s="212">
        <v>4.0000000000000001E-3</v>
      </c>
      <c r="AR862" s="212">
        <v>6.2E-2</v>
      </c>
      <c r="AS862" s="212">
        <v>0.01</v>
      </c>
      <c r="AT862" s="212" t="s">
        <v>121</v>
      </c>
      <c r="AU862" s="212">
        <v>8.0000000000000002E-3</v>
      </c>
      <c r="AV862" s="212">
        <v>3.4000000000000002E-2</v>
      </c>
      <c r="AW862" s="212">
        <v>4.0000000000000001E-3</v>
      </c>
      <c r="AX862" s="212" t="s">
        <v>121</v>
      </c>
      <c r="AY862" s="212">
        <v>2E-3</v>
      </c>
      <c r="AZ862" s="212">
        <v>0.114</v>
      </c>
      <c r="BA862" s="212">
        <v>8.0000000000000002E-3</v>
      </c>
      <c r="BB862" s="212">
        <v>0.33600000000000002</v>
      </c>
      <c r="BC862" s="212">
        <v>1.2999999999999999E-2</v>
      </c>
      <c r="BD862" s="212">
        <v>63.720999999999997</v>
      </c>
      <c r="BE862" s="212">
        <v>0.59899999999999998</v>
      </c>
      <c r="BF862" s="212" t="s">
        <v>121</v>
      </c>
      <c r="BG862" s="212">
        <v>2.1000000000000001E-2</v>
      </c>
      <c r="BH862" s="212">
        <v>1.1319999999999999</v>
      </c>
      <c r="BI862" s="212">
        <v>0.251</v>
      </c>
      <c r="BJ862" s="212">
        <v>8.9999999999999993E-3</v>
      </c>
      <c r="BK862" s="212">
        <v>2E-3</v>
      </c>
      <c r="BL862" s="212" t="s">
        <v>121</v>
      </c>
      <c r="BM862" s="212">
        <v>4.0000000000000001E-3</v>
      </c>
      <c r="BN862" s="212">
        <v>4.5999999999999999E-2</v>
      </c>
      <c r="BO862" s="212">
        <v>1.4E-2</v>
      </c>
      <c r="BP862" s="212">
        <v>31.021999999999998</v>
      </c>
      <c r="BQ862" s="212">
        <v>0.623</v>
      </c>
      <c r="BR862" s="212" t="s">
        <v>121</v>
      </c>
      <c r="BS862" s="212">
        <v>2E-3</v>
      </c>
      <c r="BT862" s="212">
        <v>0.28199999999999997</v>
      </c>
      <c r="BU862" s="212">
        <v>4.7E-2</v>
      </c>
      <c r="BV862" s="212">
        <v>9.7000000000000003E-2</v>
      </c>
      <c r="BW862" s="212">
        <v>3.0000000000000001E-3</v>
      </c>
      <c r="BX862" s="212" t="s">
        <v>121</v>
      </c>
      <c r="BY862" s="212">
        <v>4.9000000000000002E-2</v>
      </c>
      <c r="BZ862" s="212" t="s">
        <v>121</v>
      </c>
      <c r="CA862" s="212">
        <v>5.1999999999999998E-2</v>
      </c>
      <c r="CB862" s="212" t="s">
        <v>121</v>
      </c>
      <c r="CC862" s="212">
        <v>3.5819999999999999</v>
      </c>
      <c r="CD862" s="212">
        <v>0.32500000000000001</v>
      </c>
      <c r="CE862" s="212">
        <v>1.4999999999999999E-2</v>
      </c>
      <c r="CF862" s="212">
        <v>3.7999999999999999E-2</v>
      </c>
      <c r="CG862" s="212">
        <v>1E-3</v>
      </c>
      <c r="CH862" s="212">
        <v>6.0000000000000001E-3</v>
      </c>
      <c r="CI862" s="212">
        <v>1E-3</v>
      </c>
      <c r="CJ862" s="212">
        <v>0.13600000000000001</v>
      </c>
      <c r="CK862" s="212">
        <v>1.2E-2</v>
      </c>
      <c r="CL862" s="212" t="s">
        <v>121</v>
      </c>
      <c r="CM862" s="212">
        <v>2E-3</v>
      </c>
      <c r="CN862" s="212" t="s">
        <v>121</v>
      </c>
      <c r="CO862" s="212">
        <v>2E-3</v>
      </c>
      <c r="CP862" s="212">
        <v>0.16400000000000001</v>
      </c>
      <c r="CQ862" s="212">
        <v>5.0000000000000001E-3</v>
      </c>
      <c r="CR862" s="212" t="s">
        <v>121</v>
      </c>
      <c r="CS862" s="212">
        <v>2E-3</v>
      </c>
      <c r="CT862" s="212">
        <v>2.286</v>
      </c>
      <c r="CU862" s="212">
        <v>6.0999999999999999E-2</v>
      </c>
      <c r="CV862" s="212" t="s">
        <v>121</v>
      </c>
      <c r="CW862" s="212">
        <v>2E-3</v>
      </c>
      <c r="CX862" s="212">
        <v>3.9E-2</v>
      </c>
      <c r="CY862" s="212">
        <v>1.4999999999999999E-2</v>
      </c>
      <c r="CZ862" s="212">
        <v>2E-3</v>
      </c>
      <c r="DA862" s="212">
        <v>1E-3</v>
      </c>
      <c r="DB862" s="212">
        <v>1.7999999999999999E-2</v>
      </c>
      <c r="DC862" s="212">
        <v>7.0000000000000001E-3</v>
      </c>
      <c r="DD862" s="212" t="s">
        <v>121</v>
      </c>
      <c r="DE862" s="212">
        <v>1.4999999999999999E-2</v>
      </c>
      <c r="DF862" s="212">
        <v>5.6000000000000001E-2</v>
      </c>
      <c r="DG862" s="212">
        <v>5.0000000000000001E-3</v>
      </c>
      <c r="DH862" s="212">
        <v>6.0000000000000001E-3</v>
      </c>
      <c r="DI862" s="212">
        <v>1E-3</v>
      </c>
      <c r="DJ862" s="212" t="s">
        <v>121</v>
      </c>
      <c r="DK862" s="212">
        <v>2E-3</v>
      </c>
      <c r="DL862" s="61" t="str">
        <f t="shared" si="16"/>
        <v>ENE 1745 10.03.2022</v>
      </c>
    </row>
    <row r="863" spans="1:132">
      <c r="A863" s="11">
        <v>44630</v>
      </c>
      <c r="B863" s="64" t="s">
        <v>1823</v>
      </c>
      <c r="C863" s="25" t="s">
        <v>830</v>
      </c>
      <c r="H863" s="3" t="e">
        <f>((F863)/(E863/100))</f>
        <v>#DIV/0!</v>
      </c>
      <c r="I863" s="4" t="e">
        <f>E863/F863</f>
        <v>#DIV/0!</v>
      </c>
      <c r="J863" s="4" t="e">
        <f>100/G863</f>
        <v>#DIV/0!</v>
      </c>
      <c r="N863" s="37" t="e">
        <f>M863/(K863/100)</f>
        <v>#DIV/0!</v>
      </c>
      <c r="O863" s="37" t="e">
        <f>N863/J863</f>
        <v>#DIV/0!</v>
      </c>
      <c r="P863" s="5" t="e">
        <f>M863/(L863/100)</f>
        <v>#DIV/0!</v>
      </c>
      <c r="Q863" s="5" t="e">
        <f>P863*I863</f>
        <v>#DIV/0!</v>
      </c>
      <c r="U863" s="15" t="e">
        <f>100-(T863-R863)/S863*100</f>
        <v>#DIV/0!</v>
      </c>
      <c r="AB863" s="14" t="e">
        <f>((AE863-AC863)*(1000/AD863))*1000</f>
        <v>#DIV/0!</v>
      </c>
      <c r="AF863" s="7" t="e">
        <f>#REF!*0.8</f>
        <v>#REF!</v>
      </c>
      <c r="AH863" s="8" t="e">
        <f>((AG863)*(H863/100))</f>
        <v>#DIV/0!</v>
      </c>
      <c r="AI863" s="7" t="e">
        <f>AG863/AH863</f>
        <v>#DIV/0!</v>
      </c>
      <c r="AO863" s="20" t="s">
        <v>830</v>
      </c>
      <c r="AP863" s="372">
        <v>9.8000000000000004E-2</v>
      </c>
      <c r="AQ863" s="372">
        <v>2E-3</v>
      </c>
      <c r="AR863" s="372">
        <v>0.01</v>
      </c>
      <c r="AS863" s="372">
        <v>3.0000000000000001E-3</v>
      </c>
      <c r="AT863" s="372">
        <v>0.02</v>
      </c>
      <c r="AU863" s="372">
        <v>2E-3</v>
      </c>
      <c r="AV863" s="372">
        <v>4.7E-2</v>
      </c>
      <c r="AW863" s="372">
        <v>2E-3</v>
      </c>
      <c r="AX863" s="372">
        <v>6.0000000000000001E-3</v>
      </c>
      <c r="AY863" s="372">
        <v>1E-3</v>
      </c>
      <c r="AZ863" s="372">
        <v>3.4000000000000002E-2</v>
      </c>
      <c r="BA863" s="372">
        <v>2E-3</v>
      </c>
      <c r="BB863" s="372">
        <v>0.60799999999999998</v>
      </c>
      <c r="BC863" s="372">
        <v>1.0999999999999999E-2</v>
      </c>
      <c r="BD863" s="372">
        <v>0.81299999999999994</v>
      </c>
      <c r="BE863" s="372">
        <v>1.6E-2</v>
      </c>
      <c r="BF863" s="372" t="s">
        <v>121</v>
      </c>
      <c r="BG863" s="372">
        <v>1.0999999999999999E-2</v>
      </c>
      <c r="BH863" s="372">
        <v>6.3559999999999999</v>
      </c>
      <c r="BI863" s="372">
        <v>3.4809999999999999</v>
      </c>
      <c r="BJ863" s="372" t="s">
        <v>121</v>
      </c>
      <c r="BK863" s="372">
        <v>2E-3</v>
      </c>
      <c r="BL863" s="372" t="s">
        <v>121</v>
      </c>
      <c r="BM863" s="372">
        <v>2E-3</v>
      </c>
      <c r="BN863" s="372">
        <v>0.17699999999999999</v>
      </c>
      <c r="BO863" s="372">
        <v>8.9999999999999993E-3</v>
      </c>
      <c r="BP863" s="372">
        <v>49.290999999999997</v>
      </c>
      <c r="BQ863" s="372">
        <v>0.20100000000000001</v>
      </c>
      <c r="BR863" s="372" t="s">
        <v>121</v>
      </c>
      <c r="BS863" s="372">
        <v>2E-3</v>
      </c>
      <c r="BT863" s="372">
        <v>15.21</v>
      </c>
      <c r="BU863" s="372">
        <v>0.20200000000000001</v>
      </c>
      <c r="BV863" s="372">
        <v>17.780999999999999</v>
      </c>
      <c r="BW863" s="372">
        <v>0.28599999999999998</v>
      </c>
      <c r="BX863" s="372" t="s">
        <v>121</v>
      </c>
      <c r="BY863" s="372">
        <v>7.0000000000000001E-3</v>
      </c>
      <c r="BZ863" s="372">
        <v>0.35899999999999999</v>
      </c>
      <c r="CA863" s="372">
        <v>2.4E-2</v>
      </c>
      <c r="CB863" s="372" t="s">
        <v>121</v>
      </c>
      <c r="CC863" s="372">
        <v>28.274999999999999</v>
      </c>
      <c r="CD863" s="372">
        <v>5.0999999999999997E-2</v>
      </c>
      <c r="CE863" s="372">
        <v>5.0000000000000001E-3</v>
      </c>
      <c r="CF863" s="372" t="s">
        <v>121</v>
      </c>
      <c r="CG863" s="372">
        <v>2E-3</v>
      </c>
      <c r="CH863" s="372" t="s">
        <v>121</v>
      </c>
      <c r="CI863" s="372">
        <v>2E-3</v>
      </c>
      <c r="CJ863" s="372">
        <v>0.23400000000000001</v>
      </c>
      <c r="CK863" s="372">
        <v>0.13200000000000001</v>
      </c>
      <c r="CL863" s="372" t="s">
        <v>121</v>
      </c>
      <c r="CM863" s="372">
        <v>2E-3</v>
      </c>
      <c r="CN863" s="372">
        <v>3.0000000000000001E-3</v>
      </c>
      <c r="CO863" s="372">
        <v>1E-3</v>
      </c>
      <c r="CP863" s="372">
        <v>0.86199999999999999</v>
      </c>
      <c r="CQ863" s="372">
        <v>5.0999999999999997E-2</v>
      </c>
      <c r="CR863" s="372" t="s">
        <v>121</v>
      </c>
      <c r="CS863" s="372">
        <v>2E-3</v>
      </c>
      <c r="CT863" s="372">
        <v>5.8680000000000003</v>
      </c>
      <c r="CU863" s="372">
        <v>0.42499999999999999</v>
      </c>
      <c r="CV863" s="372">
        <v>3.5999999999999997E-2</v>
      </c>
      <c r="CW863" s="372">
        <v>1E-3</v>
      </c>
      <c r="CX863" s="372">
        <v>1.3839999999999999</v>
      </c>
      <c r="CY863" s="372">
        <v>2.5999999999999999E-2</v>
      </c>
      <c r="CZ863" s="372" t="s">
        <v>121</v>
      </c>
      <c r="DA863" s="372">
        <v>2E-3</v>
      </c>
      <c r="DB863" s="372" t="s">
        <v>121</v>
      </c>
      <c r="DC863" s="372">
        <v>8.9999999999999993E-3</v>
      </c>
      <c r="DD863" s="372">
        <v>2.5000000000000001E-2</v>
      </c>
      <c r="DE863" s="372">
        <v>6.0000000000000001E-3</v>
      </c>
      <c r="DF863" s="372">
        <v>0.64900000000000002</v>
      </c>
      <c r="DG863" s="372">
        <v>1.0999999999999999E-2</v>
      </c>
      <c r="DH863" s="372">
        <v>1.4999999999999999E-2</v>
      </c>
      <c r="DI863" s="372">
        <v>1E-3</v>
      </c>
      <c r="DJ863" s="372">
        <v>4.2999999999999997E-2</v>
      </c>
      <c r="DK863" s="372">
        <v>1E-3</v>
      </c>
      <c r="DL863" s="61" t="str">
        <f t="shared" si="16"/>
        <v>VNE 1855 10.03.2022</v>
      </c>
    </row>
    <row r="864" spans="1:132">
      <c r="A864" s="11">
        <v>44630</v>
      </c>
      <c r="B864" s="64" t="s">
        <v>1539</v>
      </c>
      <c r="C864" s="25" t="s">
        <v>122</v>
      </c>
      <c r="D864" s="21">
        <v>20</v>
      </c>
      <c r="E864" s="2">
        <v>100</v>
      </c>
      <c r="F864" s="2">
        <v>80</v>
      </c>
      <c r="H864" s="3">
        <f>((F864)/(E864/100))</f>
        <v>80</v>
      </c>
      <c r="I864" s="4">
        <f>E864/F864</f>
        <v>1.25</v>
      </c>
      <c r="J864" s="4" t="e">
        <f>100/G864</f>
        <v>#DIV/0!</v>
      </c>
      <c r="N864" s="37" t="e">
        <f>M864/(K864/100)</f>
        <v>#DIV/0!</v>
      </c>
      <c r="O864" s="37" t="e">
        <f>N864/J864</f>
        <v>#DIV/0!</v>
      </c>
      <c r="P864" s="5" t="e">
        <f>M864/(L864/100)</f>
        <v>#DIV/0!</v>
      </c>
      <c r="Q864" s="5" t="e">
        <f>P864*I864</f>
        <v>#DIV/0!</v>
      </c>
      <c r="U864" s="15" t="e">
        <f>100-(T864-R864)/S864*100</f>
        <v>#DIV/0!</v>
      </c>
      <c r="V864" s="21">
        <v>0.73799999999999999</v>
      </c>
      <c r="X864" s="2">
        <v>10.95</v>
      </c>
      <c r="Y864" s="2">
        <v>3.95</v>
      </c>
      <c r="Z864" s="21">
        <v>489</v>
      </c>
      <c r="AB864" s="14" t="e">
        <f>((AE864-AC864)*(1000/AD864))*1000</f>
        <v>#DIV/0!</v>
      </c>
      <c r="AF864" s="7" t="e">
        <f>#REF!*0.8</f>
        <v>#REF!</v>
      </c>
      <c r="AG864" s="2">
        <v>124</v>
      </c>
      <c r="AH864" s="8">
        <f>((AG864)*(H864/100))</f>
        <v>99.2</v>
      </c>
      <c r="AI864" s="7">
        <f>AG864/AH864</f>
        <v>1.25</v>
      </c>
      <c r="AJ864" s="6">
        <v>40.409999999999997</v>
      </c>
      <c r="AK864" s="2">
        <v>0.54</v>
      </c>
      <c r="AO864" s="20" t="s">
        <v>1540</v>
      </c>
      <c r="AP864" s="213">
        <v>8.0000000000000002E-3</v>
      </c>
      <c r="AQ864" s="213">
        <v>2E-3</v>
      </c>
      <c r="AR864" s="213">
        <v>0.06</v>
      </c>
      <c r="AS864" s="213">
        <v>8.0000000000000002E-3</v>
      </c>
      <c r="AT864" s="213" t="s">
        <v>121</v>
      </c>
      <c r="AU864" s="213">
        <v>5.0000000000000001E-3</v>
      </c>
      <c r="AV864" s="213">
        <v>3.5000000000000003E-2</v>
      </c>
      <c r="AW864" s="213">
        <v>4.0000000000000001E-3</v>
      </c>
      <c r="AX864" s="213" t="s">
        <v>121</v>
      </c>
      <c r="AY864" s="213">
        <v>2E-3</v>
      </c>
      <c r="AZ864" s="213">
        <v>0.122</v>
      </c>
      <c r="BA864" s="213">
        <v>7.0000000000000001E-3</v>
      </c>
      <c r="BB864" s="213">
        <v>5.1999999999999998E-2</v>
      </c>
      <c r="BC864" s="213">
        <v>5.0000000000000001E-3</v>
      </c>
      <c r="BD864" s="213">
        <v>48.530999999999999</v>
      </c>
      <c r="BE864" s="213">
        <v>0.38</v>
      </c>
      <c r="BF864" s="213" t="s">
        <v>121</v>
      </c>
      <c r="BG864" s="213">
        <v>1.9E-2</v>
      </c>
      <c r="BH864" s="213">
        <v>0.33800000000000002</v>
      </c>
      <c r="BI864" s="213">
        <v>0.222</v>
      </c>
      <c r="BJ864" s="213">
        <v>8.0000000000000002E-3</v>
      </c>
      <c r="BK864" s="213">
        <v>2E-3</v>
      </c>
      <c r="BL864" s="213" t="s">
        <v>121</v>
      </c>
      <c r="BM864" s="213">
        <v>2E-3</v>
      </c>
      <c r="BN864" s="213">
        <v>5.6000000000000001E-2</v>
      </c>
      <c r="BO864" s="213">
        <v>1.2E-2</v>
      </c>
      <c r="BP864" s="213">
        <v>40.755000000000003</v>
      </c>
      <c r="BQ864" s="213">
        <v>0.45600000000000002</v>
      </c>
      <c r="BR864" s="213" t="s">
        <v>121</v>
      </c>
      <c r="BS864" s="213">
        <v>2E-3</v>
      </c>
      <c r="BT864" s="213">
        <v>4.077</v>
      </c>
      <c r="BU864" s="213">
        <v>0.13400000000000001</v>
      </c>
      <c r="BV864" s="213">
        <v>0.1</v>
      </c>
      <c r="BW864" s="213">
        <v>3.0000000000000001E-3</v>
      </c>
      <c r="BX864" s="213" t="s">
        <v>121</v>
      </c>
      <c r="BY864" s="213">
        <v>0.04</v>
      </c>
      <c r="BZ864" s="213">
        <v>0.14599999999999999</v>
      </c>
      <c r="CA864" s="213">
        <v>3.3000000000000002E-2</v>
      </c>
      <c r="CB864" s="213" t="s">
        <v>121</v>
      </c>
      <c r="CC864" s="213">
        <v>3</v>
      </c>
      <c r="CD864" s="213">
        <v>0.45900000000000002</v>
      </c>
      <c r="CE864" s="213">
        <v>1.4999999999999999E-2</v>
      </c>
      <c r="CF864" s="213">
        <v>1.7000000000000001E-2</v>
      </c>
      <c r="CG864" s="213">
        <v>1E-3</v>
      </c>
      <c r="CH864" s="213">
        <v>4.0000000000000001E-3</v>
      </c>
      <c r="CI864" s="213">
        <v>1E-3</v>
      </c>
      <c r="CJ864" s="213">
        <v>6.0999999999999999E-2</v>
      </c>
      <c r="CK864" s="213">
        <v>1.0999999999999999E-2</v>
      </c>
      <c r="CL864" s="213" t="s">
        <v>121</v>
      </c>
      <c r="CM864" s="213">
        <v>2E-3</v>
      </c>
      <c r="CN864" s="213" t="s">
        <v>121</v>
      </c>
      <c r="CO864" s="213">
        <v>2E-3</v>
      </c>
      <c r="CP864" s="213">
        <v>0.222</v>
      </c>
      <c r="CQ864" s="213">
        <v>5.0000000000000001E-3</v>
      </c>
      <c r="CR864" s="213" t="s">
        <v>121</v>
      </c>
      <c r="CS864" s="213">
        <v>2E-3</v>
      </c>
      <c r="CT864" s="213">
        <v>0.59699999999999998</v>
      </c>
      <c r="CU864" s="213">
        <v>3.7999999999999999E-2</v>
      </c>
      <c r="CV864" s="213">
        <v>5.0000000000000001E-3</v>
      </c>
      <c r="CW864" s="213">
        <v>1E-3</v>
      </c>
      <c r="CX864" s="213">
        <v>0.19600000000000001</v>
      </c>
      <c r="CY864" s="213">
        <v>1.7999999999999999E-2</v>
      </c>
      <c r="CZ864" s="213" t="s">
        <v>121</v>
      </c>
      <c r="DA864" s="213">
        <v>2E-3</v>
      </c>
      <c r="DB864" s="213">
        <v>1.4999999999999999E-2</v>
      </c>
      <c r="DC864" s="213">
        <v>7.0000000000000001E-3</v>
      </c>
      <c r="DD864" s="213" t="s">
        <v>121</v>
      </c>
      <c r="DE864" s="213">
        <v>2.5999999999999999E-2</v>
      </c>
      <c r="DF864" s="213">
        <v>1.3779999999999999</v>
      </c>
      <c r="DG864" s="213">
        <v>2.4E-2</v>
      </c>
      <c r="DH864" s="213">
        <v>1.2E-2</v>
      </c>
      <c r="DI864" s="213">
        <v>1E-3</v>
      </c>
      <c r="DJ864" s="213" t="s">
        <v>121</v>
      </c>
      <c r="DK864" s="213">
        <v>2E-3</v>
      </c>
      <c r="DL864" s="61" t="str">
        <f t="shared" si="16"/>
        <v>Liapor 10.03.2022</v>
      </c>
    </row>
    <row r="865" spans="1:132">
      <c r="A865" s="11">
        <v>44630</v>
      </c>
      <c r="B865" s="64" t="s">
        <v>90</v>
      </c>
      <c r="C865" s="25" t="s">
        <v>210</v>
      </c>
      <c r="H865" s="3" t="e">
        <f>((F865)/(E865/100))</f>
        <v>#DIV/0!</v>
      </c>
      <c r="I865" s="4" t="e">
        <f>E865/F865</f>
        <v>#DIV/0!</v>
      </c>
      <c r="J865" s="4" t="e">
        <f>100/G865</f>
        <v>#DIV/0!</v>
      </c>
      <c r="N865" s="37" t="e">
        <f>M865/(K865/100)</f>
        <v>#DIV/0!</v>
      </c>
      <c r="O865" s="37" t="e">
        <f>N865/J865</f>
        <v>#DIV/0!</v>
      </c>
      <c r="P865" s="5" t="e">
        <f>M865/(L865/100)</f>
        <v>#DIV/0!</v>
      </c>
      <c r="Q865" s="5" t="e">
        <f>P865*I865</f>
        <v>#DIV/0!</v>
      </c>
      <c r="U865" s="15" t="e">
        <f>100-(T865-R865)/S865*100</f>
        <v>#DIV/0!</v>
      </c>
      <c r="AB865" s="14" t="e">
        <f>((AE865-AC865)*(1000/AD865))*1000</f>
        <v>#DIV/0!</v>
      </c>
      <c r="AF865" s="7" t="e">
        <f>#REF!*0.8</f>
        <v>#REF!</v>
      </c>
      <c r="AH865" s="8" t="e">
        <f>((AG865)*(H865/100))</f>
        <v>#DIV/0!</v>
      </c>
      <c r="AI865" s="7" t="e">
        <f>AG865/AH865</f>
        <v>#DIV/0!</v>
      </c>
      <c r="AO865" s="20" t="s">
        <v>1541</v>
      </c>
      <c r="AP865" s="214">
        <v>6.2E-2</v>
      </c>
      <c r="AQ865" s="214">
        <v>1E-3</v>
      </c>
      <c r="AR865" s="214">
        <v>0.02</v>
      </c>
      <c r="AS865" s="214">
        <v>3.0000000000000001E-3</v>
      </c>
      <c r="AT865" s="214">
        <v>1.0999999999999999E-2</v>
      </c>
      <c r="AU865" s="214">
        <v>2E-3</v>
      </c>
      <c r="AV865" s="214">
        <v>2.4E-2</v>
      </c>
      <c r="AW865" s="214">
        <v>2E-3</v>
      </c>
      <c r="AX865" s="214" t="s">
        <v>121</v>
      </c>
      <c r="AY865" s="214">
        <v>2E-3</v>
      </c>
      <c r="AZ865" s="214">
        <v>5.6000000000000001E-2</v>
      </c>
      <c r="BA865" s="214">
        <v>3.0000000000000001E-3</v>
      </c>
      <c r="BB865" s="214">
        <v>0.14499999999999999</v>
      </c>
      <c r="BC865" s="214">
        <v>3.0000000000000001E-3</v>
      </c>
      <c r="BD865" s="214">
        <v>4.3689999999999998</v>
      </c>
      <c r="BE865" s="214">
        <v>0.03</v>
      </c>
      <c r="BF865" s="214" t="s">
        <v>121</v>
      </c>
      <c r="BG865" s="214">
        <v>3.0000000000000001E-3</v>
      </c>
      <c r="BH865" s="214">
        <v>2.173</v>
      </c>
      <c r="BI865" s="214">
        <v>0.626</v>
      </c>
      <c r="BJ865" s="214" t="s">
        <v>121</v>
      </c>
      <c r="BK865" s="214">
        <v>3.0000000000000001E-3</v>
      </c>
      <c r="BL865" s="214" t="s">
        <v>121</v>
      </c>
      <c r="BM865" s="214">
        <v>2E-3</v>
      </c>
      <c r="BN865" s="214">
        <v>0.10100000000000001</v>
      </c>
      <c r="BO865" s="214">
        <v>7.0000000000000001E-3</v>
      </c>
      <c r="BP865" s="214">
        <v>71.397999999999996</v>
      </c>
      <c r="BQ865" s="214">
        <v>0.111</v>
      </c>
      <c r="BR865" s="214">
        <v>5.0000000000000001E-3</v>
      </c>
      <c r="BS865" s="214">
        <v>1E-3</v>
      </c>
      <c r="BT865" s="214">
        <v>13.241</v>
      </c>
      <c r="BU865" s="214">
        <v>0.124</v>
      </c>
      <c r="BV865" s="214">
        <v>0.78600000000000003</v>
      </c>
      <c r="BW865" s="214">
        <v>1.7999999999999999E-2</v>
      </c>
      <c r="BX865" s="214" t="s">
        <v>121</v>
      </c>
      <c r="BY865" s="214">
        <v>0.01</v>
      </c>
      <c r="BZ865" s="214">
        <v>0.52700000000000002</v>
      </c>
      <c r="CA865" s="214">
        <v>2.5000000000000001E-2</v>
      </c>
      <c r="CB865" s="214" t="s">
        <v>121</v>
      </c>
      <c r="CC865" s="214">
        <v>6.2050000000000001</v>
      </c>
      <c r="CD865" s="214">
        <v>6.7000000000000004E-2</v>
      </c>
      <c r="CE865" s="214">
        <v>5.0000000000000001E-3</v>
      </c>
      <c r="CF865" s="214" t="s">
        <v>121</v>
      </c>
      <c r="CG865" s="214">
        <v>2E-3</v>
      </c>
      <c r="CH865" s="214" t="s">
        <v>121</v>
      </c>
      <c r="CI865" s="214">
        <v>2E-3</v>
      </c>
      <c r="CJ865" s="214">
        <v>0.55000000000000004</v>
      </c>
      <c r="CK865" s="214">
        <v>6.3E-2</v>
      </c>
      <c r="CL865" s="214" t="s">
        <v>121</v>
      </c>
      <c r="CM865" s="214">
        <v>2E-3</v>
      </c>
      <c r="CN865" s="214">
        <v>2E-3</v>
      </c>
      <c r="CO865" s="214">
        <v>1E-3</v>
      </c>
      <c r="CP865" s="214">
        <v>1.4690000000000001</v>
      </c>
      <c r="CQ865" s="214">
        <v>3.3000000000000002E-2</v>
      </c>
      <c r="CR865" s="214" t="s">
        <v>121</v>
      </c>
      <c r="CS865" s="214">
        <v>2E-3</v>
      </c>
      <c r="CT865" s="214">
        <v>4.0309999999999997</v>
      </c>
      <c r="CU865" s="214">
        <v>0.218</v>
      </c>
      <c r="CV865" s="214">
        <v>3.1E-2</v>
      </c>
      <c r="CW865" s="214">
        <v>1E-3</v>
      </c>
      <c r="CX865" s="214">
        <v>0.499</v>
      </c>
      <c r="CY865" s="214">
        <v>1.4999999999999999E-2</v>
      </c>
      <c r="CZ865" s="214" t="s">
        <v>121</v>
      </c>
      <c r="DA865" s="214">
        <v>2E-3</v>
      </c>
      <c r="DB865" s="214">
        <v>3.1E-2</v>
      </c>
      <c r="DC865" s="214">
        <v>5.0000000000000001E-3</v>
      </c>
      <c r="DD865" s="214" t="s">
        <v>121</v>
      </c>
      <c r="DE865" s="214">
        <v>7.0000000000000001E-3</v>
      </c>
      <c r="DF865" s="214">
        <v>0.36499999999999999</v>
      </c>
      <c r="DG865" s="214">
        <v>4.0000000000000001E-3</v>
      </c>
      <c r="DH865" s="214">
        <v>2.7E-2</v>
      </c>
      <c r="DI865" s="214">
        <v>1E-3</v>
      </c>
      <c r="DJ865" s="214">
        <v>5.0000000000000001E-3</v>
      </c>
      <c r="DK865" s="214">
        <v>1E-3</v>
      </c>
      <c r="DL865" s="61" t="str">
        <f t="shared" si="16"/>
        <v>DK III ENE 2600 10.03.2022</v>
      </c>
      <c r="DM865" s="232">
        <v>-4.9935660326170302E-3</v>
      </c>
      <c r="DN865" s="232">
        <v>-9.3843064273352404E-3</v>
      </c>
      <c r="DO865" s="232">
        <v>-0.12849521399862299</v>
      </c>
      <c r="DP865" s="232">
        <v>0.66222067500065496</v>
      </c>
      <c r="DQ865" s="232">
        <v>4.8473232486855498E-2</v>
      </c>
      <c r="DR865" s="232">
        <v>1.5246349368163801E-2</v>
      </c>
      <c r="DS865" s="232">
        <v>0.29629149003112698</v>
      </c>
      <c r="DT865" s="232">
        <v>5.6684471593254297E-3</v>
      </c>
      <c r="DU865" s="232">
        <v>-2.26052168166165E-3</v>
      </c>
      <c r="DV865" s="232">
        <v>6.8363560153942198E-3</v>
      </c>
      <c r="DW865" s="232">
        <v>0.41835028661122298</v>
      </c>
      <c r="DX865" s="232">
        <v>9.6023351545603902E-2</v>
      </c>
      <c r="DY865" s="232">
        <v>528.390899674043</v>
      </c>
      <c r="DZ865" s="232">
        <v>0.359291307298375</v>
      </c>
      <c r="EA865" s="232">
        <v>1.2313464170334101</v>
      </c>
      <c r="EB865" s="232">
        <v>97.575781836508398</v>
      </c>
    </row>
    <row r="866" spans="1:132">
      <c r="A866" s="11">
        <v>44630</v>
      </c>
      <c r="B866" s="64" t="s">
        <v>90</v>
      </c>
      <c r="C866" s="25" t="s">
        <v>123</v>
      </c>
      <c r="D866" s="21">
        <v>20</v>
      </c>
      <c r="E866" s="2">
        <v>100</v>
      </c>
      <c r="F866" s="2">
        <v>100</v>
      </c>
      <c r="G866" s="2">
        <v>80</v>
      </c>
      <c r="H866" s="3">
        <f>((F866)/(E866/100))</f>
        <v>100</v>
      </c>
      <c r="I866" s="4">
        <f>E866/F866</f>
        <v>1</v>
      </c>
      <c r="J866" s="4">
        <f>100/G866</f>
        <v>1.25</v>
      </c>
      <c r="K866" s="2">
        <v>20</v>
      </c>
      <c r="M866" s="2">
        <f>101.563-100.889</f>
        <v>0.67400000000000659</v>
      </c>
      <c r="N866" s="37">
        <f>M866/(K866/100)</f>
        <v>3.370000000000033</v>
      </c>
      <c r="O866" s="37">
        <f>N866/J866</f>
        <v>2.6960000000000264</v>
      </c>
      <c r="P866" s="5" t="e">
        <f>M866/(L866/100)</f>
        <v>#DIV/0!</v>
      </c>
      <c r="Q866" s="5" t="e">
        <f>P866*I866</f>
        <v>#DIV/0!</v>
      </c>
      <c r="U866" s="15" t="e">
        <f>100-(T866-R866)/S866*100</f>
        <v>#DIV/0!</v>
      </c>
      <c r="AB866" s="14" t="e">
        <f>((AE866-AC866)*(1000/AD866))*1000</f>
        <v>#DIV/0!</v>
      </c>
      <c r="AF866" s="7" t="e">
        <f>#REF!*0.8</f>
        <v>#REF!</v>
      </c>
      <c r="AH866" s="8">
        <f>((AG866)*(H866/100))</f>
        <v>0</v>
      </c>
      <c r="AI866" s="7" t="e">
        <f>AG866/AH866</f>
        <v>#DIV/0!</v>
      </c>
      <c r="AO866" s="20" t="s">
        <v>1542</v>
      </c>
      <c r="AP866" s="217">
        <v>0.18099999999999999</v>
      </c>
      <c r="AQ866" s="217">
        <v>3.0000000000000001E-3</v>
      </c>
      <c r="AR866" s="217">
        <v>6.0000000000000001E-3</v>
      </c>
      <c r="AS866" s="217">
        <v>3.0000000000000001E-3</v>
      </c>
      <c r="AT866" s="217">
        <v>7.5999999999999998E-2</v>
      </c>
      <c r="AU866" s="217">
        <v>3.0000000000000001E-3</v>
      </c>
      <c r="AV866" s="217">
        <v>6.3E-2</v>
      </c>
      <c r="AW866" s="217">
        <v>2E-3</v>
      </c>
      <c r="AX866" s="217">
        <v>1.0999999999999999E-2</v>
      </c>
      <c r="AY866" s="217">
        <v>1E-3</v>
      </c>
      <c r="AZ866" s="217">
        <v>3.7999999999999999E-2</v>
      </c>
      <c r="BA866" s="217">
        <v>2E-3</v>
      </c>
      <c r="BB866" s="217">
        <v>5.0999999999999997E-2</v>
      </c>
      <c r="BC866" s="217">
        <v>2E-3</v>
      </c>
      <c r="BD866" s="217">
        <v>0.59099999999999997</v>
      </c>
      <c r="BE866" s="217">
        <v>1.0999999999999999E-2</v>
      </c>
      <c r="BF866" s="217" t="s">
        <v>121</v>
      </c>
      <c r="BG866" s="217">
        <v>8.0000000000000002E-3</v>
      </c>
      <c r="BH866" s="217" t="s">
        <v>121</v>
      </c>
      <c r="BI866" s="217">
        <v>2.0350000000000001</v>
      </c>
      <c r="BJ866" s="217" t="s">
        <v>121</v>
      </c>
      <c r="BK866" s="217">
        <v>3.0000000000000001E-3</v>
      </c>
      <c r="BL866" s="217" t="s">
        <v>121</v>
      </c>
      <c r="BM866" s="217">
        <v>2E-3</v>
      </c>
      <c r="BN866" s="217">
        <v>0.11700000000000001</v>
      </c>
      <c r="BO866" s="217">
        <v>8.0000000000000002E-3</v>
      </c>
      <c r="BP866" s="217">
        <v>59.366999999999997</v>
      </c>
      <c r="BQ866" s="217">
        <v>0.156</v>
      </c>
      <c r="BR866" s="217">
        <v>2E-3</v>
      </c>
      <c r="BS866" s="217">
        <v>1E-3</v>
      </c>
      <c r="BT866" s="217">
        <v>13.349</v>
      </c>
      <c r="BU866" s="217">
        <v>0.13300000000000001</v>
      </c>
      <c r="BV866" s="217">
        <v>11.736000000000001</v>
      </c>
      <c r="BW866" s="217">
        <v>0.11799999999999999</v>
      </c>
      <c r="BX866" s="217" t="s">
        <v>121</v>
      </c>
      <c r="BY866" s="217">
        <v>4.0000000000000001E-3</v>
      </c>
      <c r="BZ866" s="217">
        <v>3.79</v>
      </c>
      <c r="CA866" s="217">
        <v>5.2999999999999999E-2</v>
      </c>
      <c r="CB866" s="217" t="s">
        <v>121</v>
      </c>
      <c r="CC866" s="217">
        <v>16.82</v>
      </c>
      <c r="CD866" s="217">
        <v>3.1E-2</v>
      </c>
      <c r="CE866" s="217">
        <v>5.0000000000000001E-3</v>
      </c>
      <c r="CF866" s="217" t="s">
        <v>121</v>
      </c>
      <c r="CG866" s="217">
        <v>2E-3</v>
      </c>
      <c r="CH866" s="217" t="s">
        <v>121</v>
      </c>
      <c r="CI866" s="217">
        <v>2E-3</v>
      </c>
      <c r="CJ866" s="217">
        <v>1.0580000000000001</v>
      </c>
      <c r="CK866" s="217">
        <v>0.13200000000000001</v>
      </c>
      <c r="CL866" s="217" t="s">
        <v>121</v>
      </c>
      <c r="CM866" s="217">
        <v>2E-3</v>
      </c>
      <c r="CN866" s="217">
        <v>7.0000000000000001E-3</v>
      </c>
      <c r="CO866" s="217">
        <v>1E-3</v>
      </c>
      <c r="CP866" s="217">
        <v>3.4329999999999998</v>
      </c>
      <c r="CQ866" s="217">
        <v>7.2999999999999995E-2</v>
      </c>
      <c r="CR866" s="217" t="s">
        <v>121</v>
      </c>
      <c r="CS866" s="217">
        <v>2E-3</v>
      </c>
      <c r="CT866" s="217">
        <v>3.3279999999999998</v>
      </c>
      <c r="CU866" s="217">
        <v>0.33500000000000002</v>
      </c>
      <c r="CV866" s="217">
        <v>0.02</v>
      </c>
      <c r="CW866" s="217">
        <v>1E-3</v>
      </c>
      <c r="CX866" s="217">
        <v>0.14899999999999999</v>
      </c>
      <c r="CY866" s="217">
        <v>8.9999999999999993E-3</v>
      </c>
      <c r="CZ866" s="217" t="s">
        <v>121</v>
      </c>
      <c r="DA866" s="217">
        <v>2E-3</v>
      </c>
      <c r="DB866" s="217" t="s">
        <v>121</v>
      </c>
      <c r="DC866" s="217">
        <v>6.0000000000000001E-3</v>
      </c>
      <c r="DD866" s="217">
        <v>2.1999999999999999E-2</v>
      </c>
      <c r="DE866" s="217">
        <v>7.0000000000000001E-3</v>
      </c>
      <c r="DF866" s="217">
        <v>0.91900000000000004</v>
      </c>
      <c r="DG866" s="217">
        <v>8.9999999999999993E-3</v>
      </c>
      <c r="DH866" s="217">
        <v>7.0000000000000001E-3</v>
      </c>
      <c r="DI866" s="217">
        <v>1E-3</v>
      </c>
      <c r="DJ866" s="217">
        <v>8.4000000000000005E-2</v>
      </c>
      <c r="DK866" s="217">
        <v>1E-3</v>
      </c>
      <c r="DL866" s="61" t="str">
        <f t="shared" si="16"/>
        <v>UTV 10.03.2022</v>
      </c>
    </row>
    <row r="867" spans="1:132">
      <c r="A867" s="11">
        <v>44630</v>
      </c>
      <c r="B867" s="64"/>
      <c r="C867" s="25" t="s">
        <v>740</v>
      </c>
      <c r="H867" s="3" t="e">
        <f>((F867)/(E867/100))</f>
        <v>#DIV/0!</v>
      </c>
      <c r="I867" s="4" t="e">
        <f>E867/F867</f>
        <v>#DIV/0!</v>
      </c>
      <c r="J867" s="4" t="e">
        <f>100/G867</f>
        <v>#DIV/0!</v>
      </c>
      <c r="N867" s="37" t="e">
        <f>M867/(K867/100)</f>
        <v>#DIV/0!</v>
      </c>
      <c r="O867" s="37" t="e">
        <f>N867/J867</f>
        <v>#DIV/0!</v>
      </c>
      <c r="P867" s="5" t="e">
        <f>M867/(L867/100)</f>
        <v>#DIV/0!</v>
      </c>
      <c r="Q867" s="5" t="e">
        <f>P867*I867</f>
        <v>#DIV/0!</v>
      </c>
      <c r="U867" s="15" t="e">
        <f>100-(T867-R867)/S867*100</f>
        <v>#DIV/0!</v>
      </c>
      <c r="X867" s="2">
        <v>11.79</v>
      </c>
      <c r="Y867" s="2">
        <v>14.96</v>
      </c>
      <c r="Z867" s="21">
        <v>4876</v>
      </c>
      <c r="AB867" s="14" t="e">
        <f>((AE867-AC867)*(1000/AD867))*1000</f>
        <v>#DIV/0!</v>
      </c>
      <c r="AF867" s="7" t="e">
        <f>#REF!*0.8</f>
        <v>#REF!</v>
      </c>
      <c r="AH867" s="8" t="e">
        <f>((AG867)*(H867/100))</f>
        <v>#DIV/0!</v>
      </c>
      <c r="AI867" s="7" t="e">
        <f>AG867/AH867</f>
        <v>#DIV/0!</v>
      </c>
      <c r="AO867" s="20" t="s">
        <v>1543</v>
      </c>
      <c r="AP867" s="216">
        <v>8.7999999999999995E-2</v>
      </c>
      <c r="AQ867" s="216">
        <v>2E-3</v>
      </c>
      <c r="AR867" s="216">
        <v>5.8000000000000003E-2</v>
      </c>
      <c r="AS867" s="216">
        <v>3.0000000000000001E-3</v>
      </c>
      <c r="AT867" s="216">
        <v>1.4E-2</v>
      </c>
      <c r="AU867" s="216">
        <v>2E-3</v>
      </c>
      <c r="AV867" s="216">
        <v>7.4999999999999997E-2</v>
      </c>
      <c r="AW867" s="216">
        <v>2E-3</v>
      </c>
      <c r="AX867" s="216" t="s">
        <v>121</v>
      </c>
      <c r="AY867" s="216">
        <v>2E-3</v>
      </c>
      <c r="AZ867" s="216">
        <v>6.0999999999999999E-2</v>
      </c>
      <c r="BA867" s="216">
        <v>3.0000000000000001E-3</v>
      </c>
      <c r="BB867" s="216">
        <v>0.27900000000000003</v>
      </c>
      <c r="BC867" s="216">
        <v>5.0000000000000001E-3</v>
      </c>
      <c r="BD867" s="216">
        <v>4.0250000000000004</v>
      </c>
      <c r="BE867" s="216">
        <v>0.03</v>
      </c>
      <c r="BF867" s="216" t="s">
        <v>121</v>
      </c>
      <c r="BG867" s="216">
        <v>6.0000000000000001E-3</v>
      </c>
      <c r="BH867" s="216">
        <v>3.6379999999999999</v>
      </c>
      <c r="BI867" s="216">
        <v>0.85199999999999998</v>
      </c>
      <c r="BJ867" s="216" t="s">
        <v>121</v>
      </c>
      <c r="BK867" s="216">
        <v>2E-3</v>
      </c>
      <c r="BL867" s="216" t="s">
        <v>121</v>
      </c>
      <c r="BM867" s="216">
        <v>2E-3</v>
      </c>
      <c r="BN867" s="216">
        <v>0.14299999999999999</v>
      </c>
      <c r="BO867" s="216">
        <v>8.0000000000000002E-3</v>
      </c>
      <c r="BP867" s="216">
        <v>64.424000000000007</v>
      </c>
      <c r="BQ867" s="216">
        <v>0.14299999999999999</v>
      </c>
      <c r="BR867" s="216">
        <v>3.0000000000000001E-3</v>
      </c>
      <c r="BS867" s="216">
        <v>1E-3</v>
      </c>
      <c r="BT867" s="216">
        <v>13.176</v>
      </c>
      <c r="BU867" s="216">
        <v>0.13</v>
      </c>
      <c r="BV867" s="216">
        <v>1.68</v>
      </c>
      <c r="BW867" s="216">
        <v>2.7E-2</v>
      </c>
      <c r="BX867" s="216" t="s">
        <v>121</v>
      </c>
      <c r="BY867" s="216">
        <v>0.01</v>
      </c>
      <c r="BZ867" s="216">
        <v>0.7</v>
      </c>
      <c r="CA867" s="216">
        <v>2.8000000000000001E-2</v>
      </c>
      <c r="CB867" s="216" t="s">
        <v>121</v>
      </c>
      <c r="CC867" s="216">
        <v>7.2480000000000002</v>
      </c>
      <c r="CD867" s="216">
        <v>0.21299999999999999</v>
      </c>
      <c r="CE867" s="216">
        <v>8.0000000000000002E-3</v>
      </c>
      <c r="CF867" s="216">
        <v>2E-3</v>
      </c>
      <c r="CG867" s="216">
        <v>1E-3</v>
      </c>
      <c r="CH867" s="216" t="s">
        <v>121</v>
      </c>
      <c r="CI867" s="216">
        <v>2E-3</v>
      </c>
      <c r="CJ867" s="216">
        <v>0.40899999999999997</v>
      </c>
      <c r="CK867" s="216">
        <v>6.6000000000000003E-2</v>
      </c>
      <c r="CL867" s="216" t="s">
        <v>121</v>
      </c>
      <c r="CM867" s="216">
        <v>2E-3</v>
      </c>
      <c r="CN867" s="216">
        <v>2E-3</v>
      </c>
      <c r="CO867" s="216">
        <v>1E-3</v>
      </c>
      <c r="CP867" s="216">
        <v>1.575</v>
      </c>
      <c r="CQ867" s="216">
        <v>3.5999999999999997E-2</v>
      </c>
      <c r="CR867" s="216" t="s">
        <v>121</v>
      </c>
      <c r="CS867" s="216">
        <v>2E-3</v>
      </c>
      <c r="CT867" s="216">
        <v>7.5140000000000002</v>
      </c>
      <c r="CU867" s="216">
        <v>0.28299999999999997</v>
      </c>
      <c r="CV867" s="216">
        <v>2.9000000000000001E-2</v>
      </c>
      <c r="CW867" s="216">
        <v>1E-3</v>
      </c>
      <c r="CX867" s="216">
        <v>0.64900000000000002</v>
      </c>
      <c r="CY867" s="216">
        <v>1.6E-2</v>
      </c>
      <c r="CZ867" s="216" t="s">
        <v>121</v>
      </c>
      <c r="DA867" s="216">
        <v>2E-3</v>
      </c>
      <c r="DB867" s="216">
        <v>1.2999999999999999E-2</v>
      </c>
      <c r="DC867" s="216">
        <v>5.0000000000000001E-3</v>
      </c>
      <c r="DD867" s="216">
        <v>5.8000000000000003E-2</v>
      </c>
      <c r="DE867" s="216">
        <v>8.0000000000000002E-3</v>
      </c>
      <c r="DF867" s="216">
        <v>1.103</v>
      </c>
      <c r="DG867" s="216">
        <v>0.01</v>
      </c>
      <c r="DH867" s="216">
        <v>4.2000000000000003E-2</v>
      </c>
      <c r="DI867" s="216">
        <v>1E-3</v>
      </c>
      <c r="DJ867" s="216">
        <v>6.0000000000000001E-3</v>
      </c>
      <c r="DK867" s="216">
        <v>1E-3</v>
      </c>
      <c r="DL867" s="61" t="str">
        <f t="shared" si="16"/>
        <v>DK III W1 10.03.2022</v>
      </c>
      <c r="DM867" s="232">
        <v>-1.15815037878468E-2</v>
      </c>
      <c r="DN867" s="232">
        <v>2.3585477520553701E-2</v>
      </c>
      <c r="DO867" s="232">
        <v>-5.7869816324883402E-2</v>
      </c>
      <c r="DP867" s="232">
        <v>0.39269132594117401</v>
      </c>
      <c r="DQ867" s="232">
        <v>2.25190525378944E-2</v>
      </c>
      <c r="DR867" s="232">
        <v>4.84409323334654E-2</v>
      </c>
      <c r="DS867" s="232">
        <v>0.102213766006461</v>
      </c>
      <c r="DT867" s="232">
        <v>-9.3638640687691201E-3</v>
      </c>
      <c r="DU867" s="232">
        <v>3.1633861183948499E-4</v>
      </c>
      <c r="DV867" s="232">
        <v>0.29728681198930901</v>
      </c>
      <c r="DW867" s="232">
        <v>0.63729486581259798</v>
      </c>
      <c r="DX867" s="232">
        <v>0.134665940773846</v>
      </c>
      <c r="DY867" s="232">
        <v>1078.9310412458401</v>
      </c>
      <c r="DZ867" s="232">
        <v>0.214176313721163</v>
      </c>
      <c r="EA867" s="232">
        <v>23.258520489539102</v>
      </c>
      <c r="EB867" s="232">
        <v>96.572691773211403</v>
      </c>
    </row>
    <row r="868" spans="1:132">
      <c r="A868" s="11">
        <v>44630</v>
      </c>
      <c r="B868" s="64"/>
      <c r="C868" s="25" t="s">
        <v>181</v>
      </c>
      <c r="D868" s="21">
        <v>13</v>
      </c>
      <c r="E868" s="2">
        <v>100</v>
      </c>
      <c r="F868" s="2">
        <v>100</v>
      </c>
      <c r="G868" s="2">
        <v>87</v>
      </c>
      <c r="H868" s="3">
        <f>((F868)/(E868/100))</f>
        <v>100</v>
      </c>
      <c r="I868" s="4">
        <f>E868/F868</f>
        <v>1</v>
      </c>
      <c r="J868" s="4">
        <f>100/G868</f>
        <v>1.1494252873563218</v>
      </c>
      <c r="K868" s="2">
        <v>20</v>
      </c>
      <c r="M868" s="2">
        <f>99.254-98.666</f>
        <v>0.58800000000000807</v>
      </c>
      <c r="N868" s="37">
        <f>M868/(K868/100)</f>
        <v>2.9400000000000404</v>
      </c>
      <c r="O868" s="37">
        <f>N868/J868</f>
        <v>2.5578000000000354</v>
      </c>
      <c r="P868" s="5" t="e">
        <f>M868/(L868/100)</f>
        <v>#DIV/0!</v>
      </c>
      <c r="Q868" s="5" t="e">
        <f>P868*I868</f>
        <v>#DIV/0!</v>
      </c>
      <c r="U868" s="15" t="e">
        <f>100-(T868-R868)/S868*100</f>
        <v>#DIV/0!</v>
      </c>
      <c r="AB868" s="14" t="e">
        <f>((AE868-AC868)*(1000/AD868))*1000</f>
        <v>#DIV/0!</v>
      </c>
      <c r="AF868" s="7" t="e">
        <f>#REF!*0.8</f>
        <v>#REF!</v>
      </c>
      <c r="AH868" s="8">
        <f>((AG868)*(H868/100))</f>
        <v>0</v>
      </c>
      <c r="AI868" s="7" t="e">
        <f>AG868/AH868</f>
        <v>#DIV/0!</v>
      </c>
      <c r="AO868" s="20" t="s">
        <v>1544</v>
      </c>
      <c r="AP868" s="215">
        <v>6.4000000000000001E-2</v>
      </c>
      <c r="AQ868" s="215">
        <v>2E-3</v>
      </c>
      <c r="AR868" s="215">
        <v>2.3E-2</v>
      </c>
      <c r="AS868" s="215">
        <v>3.0000000000000001E-3</v>
      </c>
      <c r="AT868" s="215">
        <v>0.01</v>
      </c>
      <c r="AU868" s="215">
        <v>2E-3</v>
      </c>
      <c r="AV868" s="215">
        <v>2.5000000000000001E-2</v>
      </c>
      <c r="AW868" s="215">
        <v>2E-3</v>
      </c>
      <c r="AX868" s="215" t="s">
        <v>121</v>
      </c>
      <c r="AY868" s="215">
        <v>2E-3</v>
      </c>
      <c r="AZ868" s="215">
        <v>0.04</v>
      </c>
      <c r="BA868" s="215">
        <v>3.0000000000000001E-3</v>
      </c>
      <c r="BB868" s="215">
        <v>0.16300000000000001</v>
      </c>
      <c r="BC868" s="215">
        <v>4.0000000000000001E-3</v>
      </c>
      <c r="BD868" s="215">
        <v>4.968</v>
      </c>
      <c r="BE868" s="215">
        <v>0.04</v>
      </c>
      <c r="BF868" s="215" t="s">
        <v>121</v>
      </c>
      <c r="BG868" s="215">
        <v>5.0000000000000001E-3</v>
      </c>
      <c r="BH868" s="215">
        <v>4.1749999999999998</v>
      </c>
      <c r="BI868" s="215">
        <v>1.077</v>
      </c>
      <c r="BJ868" s="215" t="s">
        <v>121</v>
      </c>
      <c r="BK868" s="215">
        <v>2E-3</v>
      </c>
      <c r="BL868" s="215" t="s">
        <v>121</v>
      </c>
      <c r="BM868" s="215">
        <v>2E-3</v>
      </c>
      <c r="BN868" s="215">
        <v>1.3979999999999999</v>
      </c>
      <c r="BO868" s="215">
        <v>2.1000000000000001E-2</v>
      </c>
      <c r="BP868" s="215">
        <v>54.442999999999998</v>
      </c>
      <c r="BQ868" s="215">
        <v>0.20599999999999999</v>
      </c>
      <c r="BR868" s="215" t="s">
        <v>121</v>
      </c>
      <c r="BS868" s="215">
        <v>2E-3</v>
      </c>
      <c r="BT868" s="215">
        <v>13.866</v>
      </c>
      <c r="BU868" s="215">
        <v>0.14000000000000001</v>
      </c>
      <c r="BV868" s="215">
        <v>0.64900000000000002</v>
      </c>
      <c r="BW868" s="215">
        <v>1.9E-2</v>
      </c>
      <c r="BX868" s="215">
        <v>1.2999999999999999E-2</v>
      </c>
      <c r="BY868" s="215">
        <v>8.0000000000000002E-3</v>
      </c>
      <c r="BZ868" s="215">
        <v>0.496</v>
      </c>
      <c r="CA868" s="215">
        <v>2.7E-2</v>
      </c>
      <c r="CB868" s="215" t="s">
        <v>121</v>
      </c>
      <c r="CC868" s="215">
        <v>8.9730000000000008</v>
      </c>
      <c r="CD868" s="215">
        <v>0.151</v>
      </c>
      <c r="CE868" s="215">
        <v>8.0000000000000002E-3</v>
      </c>
      <c r="CF868" s="215">
        <v>2E-3</v>
      </c>
      <c r="CG868" s="215">
        <v>1E-3</v>
      </c>
      <c r="CH868" s="215" t="s">
        <v>121</v>
      </c>
      <c r="CI868" s="215">
        <v>2E-3</v>
      </c>
      <c r="CJ868" s="215">
        <v>1.3180000000000001</v>
      </c>
      <c r="CK868" s="215">
        <v>9.1999999999999998E-2</v>
      </c>
      <c r="CL868" s="215" t="s">
        <v>121</v>
      </c>
      <c r="CM868" s="215">
        <v>2E-3</v>
      </c>
      <c r="CN868" s="215">
        <v>2E-3</v>
      </c>
      <c r="CO868" s="215">
        <v>1E-3</v>
      </c>
      <c r="CP868" s="215">
        <v>3.0590000000000002</v>
      </c>
      <c r="CQ868" s="215">
        <v>5.0999999999999997E-2</v>
      </c>
      <c r="CR868" s="215" t="s">
        <v>121</v>
      </c>
      <c r="CS868" s="215">
        <v>2E-3</v>
      </c>
      <c r="CT868" s="215">
        <v>6.1479999999999997</v>
      </c>
      <c r="CU868" s="215">
        <v>0.27800000000000002</v>
      </c>
      <c r="CV868" s="215">
        <v>4.3999999999999997E-2</v>
      </c>
      <c r="CW868" s="215">
        <v>1E-3</v>
      </c>
      <c r="CX868" s="215">
        <v>1.79</v>
      </c>
      <c r="CY868" s="215">
        <v>2.7E-2</v>
      </c>
      <c r="CZ868" s="215" t="s">
        <v>121</v>
      </c>
      <c r="DA868" s="215">
        <v>2E-3</v>
      </c>
      <c r="DB868" s="215">
        <v>1.6E-2</v>
      </c>
      <c r="DC868" s="215">
        <v>8.0000000000000002E-3</v>
      </c>
      <c r="DD868" s="215" t="s">
        <v>121</v>
      </c>
      <c r="DE868" s="215">
        <v>0.01</v>
      </c>
      <c r="DF868" s="215">
        <v>0.72599999999999998</v>
      </c>
      <c r="DG868" s="215">
        <v>8.0000000000000002E-3</v>
      </c>
      <c r="DH868" s="215">
        <v>1.7000000000000001E-2</v>
      </c>
      <c r="DI868" s="215">
        <v>1E-3</v>
      </c>
      <c r="DJ868" s="215">
        <v>4.0000000000000001E-3</v>
      </c>
      <c r="DK868" s="215">
        <v>1E-3</v>
      </c>
      <c r="DL868" s="61" t="str">
        <f t="shared" si="16"/>
        <v>DK II10.03.2022</v>
      </c>
      <c r="DM868" s="232">
        <v>-3.0038955361683501E-3</v>
      </c>
      <c r="DN868" s="232">
        <v>1.3541072328157001E-3</v>
      </c>
      <c r="DO868" s="232">
        <v>-1.14476822850562E-2</v>
      </c>
      <c r="DP868" s="232">
        <v>0.31433085709175002</v>
      </c>
      <c r="DQ868" s="232">
        <v>1.2287081316354101E-3</v>
      </c>
      <c r="DR868" s="232">
        <v>1.6576836224326999E-2</v>
      </c>
      <c r="DS868" s="232">
        <v>-5.37296740184003E-2</v>
      </c>
      <c r="DT868" s="232">
        <v>-5.7488322966096298E-3</v>
      </c>
      <c r="DU868" s="188">
        <v>-3.2545218135329902E-5</v>
      </c>
      <c r="DV868" s="232">
        <v>1.26750548088677E-2</v>
      </c>
      <c r="DW868" s="232">
        <v>7.2042094069612206E-2</v>
      </c>
      <c r="DX868" s="232">
        <v>-6.1843520201353298E-3</v>
      </c>
      <c r="DY868" s="232">
        <v>658.02980825021905</v>
      </c>
      <c r="DZ868" s="232">
        <v>0.136502765732157</v>
      </c>
      <c r="EA868" s="232">
        <v>4.6930848747738301</v>
      </c>
      <c r="EB868" s="232">
        <v>95.799611825326707</v>
      </c>
    </row>
    <row r="869" spans="1:132">
      <c r="A869" s="11">
        <v>44630</v>
      </c>
      <c r="B869" s="64" t="s">
        <v>372</v>
      </c>
      <c r="C869" s="25" t="s">
        <v>119</v>
      </c>
      <c r="D869" s="21">
        <v>30</v>
      </c>
      <c r="E869" s="2">
        <v>100</v>
      </c>
      <c r="F869" s="2">
        <v>70</v>
      </c>
      <c r="H869" s="3">
        <f>((F869)/(E869/100))</f>
        <v>70</v>
      </c>
      <c r="I869" s="4">
        <f>E869/F869</f>
        <v>1.4285714285714286</v>
      </c>
      <c r="J869" s="4" t="e">
        <f>100/G869</f>
        <v>#DIV/0!</v>
      </c>
      <c r="N869" s="37" t="e">
        <f>M869/(K869/100)</f>
        <v>#DIV/0!</v>
      </c>
      <c r="O869" s="37" t="e">
        <f>N869/J869</f>
        <v>#DIV/0!</v>
      </c>
      <c r="P869" s="5" t="e">
        <f>M869/(L869/100)</f>
        <v>#DIV/0!</v>
      </c>
      <c r="Q869" s="5" t="e">
        <f>P869*I869</f>
        <v>#DIV/0!</v>
      </c>
      <c r="U869" s="15" t="e">
        <f>100-(T869-R869)/S869*100</f>
        <v>#DIV/0!</v>
      </c>
      <c r="V869" s="21">
        <v>0.66200000000000003</v>
      </c>
      <c r="X869" s="2">
        <v>11.96</v>
      </c>
      <c r="Y869" s="2">
        <v>7.43</v>
      </c>
      <c r="Z869" s="21">
        <v>1137</v>
      </c>
      <c r="AB869" s="14" t="e">
        <f>((AE869-AC869)*(1000/AD869))*1000</f>
        <v>#DIV/0!</v>
      </c>
      <c r="AF869" s="7" t="e">
        <f>#REF!*0.8</f>
        <v>#REF!</v>
      </c>
      <c r="AG869" s="2">
        <v>143</v>
      </c>
      <c r="AH869" s="8">
        <f>((AG869)*(H869/100))</f>
        <v>100.1</v>
      </c>
      <c r="AI869" s="7">
        <f>AG869/AH869</f>
        <v>1.4285714285714286</v>
      </c>
      <c r="AJ869" s="6">
        <v>48.69</v>
      </c>
      <c r="AK869" s="2">
        <v>0.66200000000000003</v>
      </c>
      <c r="AO869" s="20" t="s">
        <v>1545</v>
      </c>
      <c r="AP869" s="218">
        <v>0.217</v>
      </c>
      <c r="AQ869" s="218">
        <v>3.0000000000000001E-3</v>
      </c>
      <c r="AR869" s="218" t="s">
        <v>121</v>
      </c>
      <c r="AS869" s="218">
        <v>5.0000000000000001E-3</v>
      </c>
      <c r="AT869" s="218">
        <v>0.09</v>
      </c>
      <c r="AU869" s="218">
        <v>3.0000000000000001E-3</v>
      </c>
      <c r="AV869" s="218">
        <v>5.8999999999999997E-2</v>
      </c>
      <c r="AW869" s="218">
        <v>2E-3</v>
      </c>
      <c r="AX869" s="218">
        <v>1.2999999999999999E-2</v>
      </c>
      <c r="AY869" s="218">
        <v>1E-3</v>
      </c>
      <c r="AZ869" s="218">
        <v>1.6E-2</v>
      </c>
      <c r="BA869" s="218">
        <v>2E-3</v>
      </c>
      <c r="BB869" s="218">
        <v>5.5E-2</v>
      </c>
      <c r="BC869" s="218">
        <v>2E-3</v>
      </c>
      <c r="BD869" s="218">
        <v>0.47799999999999998</v>
      </c>
      <c r="BE869" s="218">
        <v>0.01</v>
      </c>
      <c r="BF869" s="218" t="s">
        <v>121</v>
      </c>
      <c r="BG869" s="218">
        <v>8.9999999999999993E-3</v>
      </c>
      <c r="BH869" s="218" t="s">
        <v>121</v>
      </c>
      <c r="BI869" s="218">
        <v>2.2349999999999999</v>
      </c>
      <c r="BJ869" s="218" t="s">
        <v>121</v>
      </c>
      <c r="BK869" s="218">
        <v>3.0000000000000001E-3</v>
      </c>
      <c r="BL869" s="218" t="s">
        <v>121</v>
      </c>
      <c r="BM869" s="218">
        <v>2E-3</v>
      </c>
      <c r="BN869" s="218">
        <v>0.105</v>
      </c>
      <c r="BO869" s="218">
        <v>8.0000000000000002E-3</v>
      </c>
      <c r="BP869" s="218">
        <v>58.305</v>
      </c>
      <c r="BQ869" s="218">
        <v>0.161</v>
      </c>
      <c r="BR869" s="218">
        <v>3.0000000000000001E-3</v>
      </c>
      <c r="BS869" s="218">
        <v>1E-3</v>
      </c>
      <c r="BT869" s="218">
        <v>11.788</v>
      </c>
      <c r="BU869" s="218">
        <v>0.126</v>
      </c>
      <c r="BV869" s="218">
        <v>13.925000000000001</v>
      </c>
      <c r="BW869" s="218">
        <v>0.13700000000000001</v>
      </c>
      <c r="BX869" s="218" t="s">
        <v>121</v>
      </c>
      <c r="BY869" s="218">
        <v>4.0000000000000001E-3</v>
      </c>
      <c r="BZ869" s="218">
        <v>4.8949999999999996</v>
      </c>
      <c r="CA869" s="218">
        <v>0.06</v>
      </c>
      <c r="CB869" s="218" t="s">
        <v>121</v>
      </c>
      <c r="CC869" s="218">
        <v>16.829000000000001</v>
      </c>
      <c r="CD869" s="218">
        <v>2.8000000000000001E-2</v>
      </c>
      <c r="CE869" s="218">
        <v>5.0000000000000001E-3</v>
      </c>
      <c r="CF869" s="218" t="s">
        <v>121</v>
      </c>
      <c r="CG869" s="218">
        <v>2E-3</v>
      </c>
      <c r="CH869" s="218" t="s">
        <v>121</v>
      </c>
      <c r="CI869" s="218">
        <v>2E-3</v>
      </c>
      <c r="CJ869" s="218">
        <v>0.96499999999999997</v>
      </c>
      <c r="CK869" s="218">
        <v>0.13700000000000001</v>
      </c>
      <c r="CL869" s="218" t="s">
        <v>121</v>
      </c>
      <c r="CM869" s="218">
        <v>2E-3</v>
      </c>
      <c r="CN869" s="218">
        <v>6.0000000000000001E-3</v>
      </c>
      <c r="CO869" s="218">
        <v>1E-3</v>
      </c>
      <c r="CP869" s="218">
        <v>3.31</v>
      </c>
      <c r="CQ869" s="218">
        <v>7.3999999999999996E-2</v>
      </c>
      <c r="CR869" s="218" t="s">
        <v>121</v>
      </c>
      <c r="CS869" s="218">
        <v>2E-3</v>
      </c>
      <c r="CT869" s="218">
        <v>2.7229999999999999</v>
      </c>
      <c r="CU869" s="218">
        <v>0.34100000000000003</v>
      </c>
      <c r="CV869" s="218">
        <v>1.9E-2</v>
      </c>
      <c r="CW869" s="218">
        <v>1E-3</v>
      </c>
      <c r="CX869" s="218">
        <v>0.16500000000000001</v>
      </c>
      <c r="CY869" s="218">
        <v>8.9999999999999993E-3</v>
      </c>
      <c r="CZ869" s="218" t="s">
        <v>121</v>
      </c>
      <c r="DA869" s="218">
        <v>2E-3</v>
      </c>
      <c r="DB869" s="218" t="s">
        <v>121</v>
      </c>
      <c r="DC869" s="218">
        <v>7.0000000000000001E-3</v>
      </c>
      <c r="DD869" s="218">
        <v>2.8000000000000001E-2</v>
      </c>
      <c r="DE869" s="218">
        <v>7.0000000000000001E-3</v>
      </c>
      <c r="DF869" s="218">
        <v>0.88800000000000001</v>
      </c>
      <c r="DG869" s="218">
        <v>8.9999999999999993E-3</v>
      </c>
      <c r="DH869" s="218">
        <v>6.0000000000000001E-3</v>
      </c>
      <c r="DI869" s="218">
        <v>1E-3</v>
      </c>
      <c r="DJ869" s="218">
        <v>7.6999999999999999E-2</v>
      </c>
      <c r="DK869" s="218">
        <v>1E-3</v>
      </c>
      <c r="DL869" s="61" t="str">
        <f t="shared" si="16"/>
        <v>UTV 11.03.2022</v>
      </c>
    </row>
    <row r="870" spans="1:132">
      <c r="A870" s="11">
        <v>44630</v>
      </c>
      <c r="B870" s="64"/>
      <c r="C870" s="25" t="s">
        <v>117</v>
      </c>
      <c r="H870" s="3" t="e">
        <f>((F870)/(E870/100))</f>
        <v>#DIV/0!</v>
      </c>
      <c r="I870" s="4" t="e">
        <f>E870/F870</f>
        <v>#DIV/0!</v>
      </c>
      <c r="J870" s="4" t="e">
        <f>100/G870</f>
        <v>#DIV/0!</v>
      </c>
      <c r="N870" s="37" t="e">
        <f>M870/(K870/100)</f>
        <v>#DIV/0!</v>
      </c>
      <c r="O870" s="37" t="e">
        <f>N870/J870</f>
        <v>#DIV/0!</v>
      </c>
      <c r="P870" s="5" t="e">
        <f>M870/(L870/100)</f>
        <v>#DIV/0!</v>
      </c>
      <c r="Q870" s="5" t="e">
        <f>P870*I870</f>
        <v>#DIV/0!</v>
      </c>
      <c r="U870" s="15" t="e">
        <f>100-(T870-R870)/S870*100</f>
        <v>#DIV/0!</v>
      </c>
      <c r="X870" s="2">
        <v>10.7</v>
      </c>
      <c r="AB870" s="14" t="e">
        <f>((AE870-AC870)*(1000/AD870))*1000</f>
        <v>#DIV/0!</v>
      </c>
      <c r="AF870" s="7" t="e">
        <f>#REF!*0.8</f>
        <v>#REF!</v>
      </c>
      <c r="AH870" s="8" t="e">
        <f>((AG870)*(H870/100))</f>
        <v>#DIV/0!</v>
      </c>
      <c r="AI870" s="7" t="e">
        <f>AG870/AH870</f>
        <v>#DIV/0!</v>
      </c>
      <c r="AO870" s="20" t="s">
        <v>1537</v>
      </c>
      <c r="DL870" s="61" t="str">
        <f t="shared" si="16"/>
        <v>VNE 1855 11.03.2022</v>
      </c>
    </row>
    <row r="871" spans="1:132">
      <c r="A871" s="11">
        <v>44630</v>
      </c>
      <c r="B871" s="64" t="s">
        <v>208</v>
      </c>
      <c r="C871" s="25" t="s">
        <v>119</v>
      </c>
      <c r="D871" s="21">
        <v>30</v>
      </c>
      <c r="E871" s="2">
        <v>100</v>
      </c>
      <c r="F871" s="2">
        <v>70</v>
      </c>
      <c r="H871" s="3">
        <f>((F871)/(E871/100))</f>
        <v>70</v>
      </c>
      <c r="I871" s="4">
        <f>E871/F871</f>
        <v>1.4285714285714286</v>
      </c>
      <c r="J871" s="4" t="e">
        <f>100/G871</f>
        <v>#DIV/0!</v>
      </c>
      <c r="N871" s="37" t="e">
        <f>M871/(K871/100)</f>
        <v>#DIV/0!</v>
      </c>
      <c r="O871" s="37" t="e">
        <f>N871/J871</f>
        <v>#DIV/0!</v>
      </c>
      <c r="P871" s="5" t="e">
        <f>M871/(L871/100)</f>
        <v>#DIV/0!</v>
      </c>
      <c r="Q871" s="5" t="e">
        <f>P871*I871</f>
        <v>#DIV/0!</v>
      </c>
      <c r="U871" s="15" t="e">
        <f>100-(T871-R871)/S871*100</f>
        <v>#DIV/0!</v>
      </c>
      <c r="V871" s="21">
        <v>0.191</v>
      </c>
      <c r="X871" s="2">
        <v>9.81</v>
      </c>
      <c r="Y871" s="2">
        <v>9.9499999999999993</v>
      </c>
      <c r="Z871" s="21">
        <v>2897</v>
      </c>
      <c r="AB871" s="14" t="e">
        <f>((AE871-AC871)*(1000/AD871))*1000</f>
        <v>#DIV/0!</v>
      </c>
      <c r="AF871" s="7" t="e">
        <f>#REF!*0.8</f>
        <v>#REF!</v>
      </c>
      <c r="AG871" s="2">
        <v>143</v>
      </c>
      <c r="AH871" s="8">
        <f>((AG871)*(H871/100))</f>
        <v>100.1</v>
      </c>
      <c r="AI871" s="7">
        <f>AG871/AH871</f>
        <v>1.4285714285714286</v>
      </c>
      <c r="AJ871" s="6">
        <v>76.16</v>
      </c>
      <c r="AK871" s="2">
        <v>0.39300000000000002</v>
      </c>
      <c r="AO871" s="20" t="s">
        <v>1546</v>
      </c>
      <c r="DL871" s="61" t="str">
        <f t="shared" si="16"/>
        <v xml:space="preserve">Clariant </v>
      </c>
      <c r="DM871" s="232">
        <v>1.8808287340760399E-2</v>
      </c>
      <c r="DN871" s="232">
        <v>-9.13344958542688E-4</v>
      </c>
      <c r="DO871" s="232">
        <v>-1.44915972856585E-2</v>
      </c>
      <c r="DP871" s="232">
        <v>1.94420527363433E-2</v>
      </c>
      <c r="DQ871" s="232">
        <v>3.6348986186873398E-2</v>
      </c>
      <c r="DR871" s="232">
        <v>1.20024155281882E-2</v>
      </c>
      <c r="DS871" s="232">
        <v>4.0307932942685598</v>
      </c>
      <c r="DT871" s="232">
        <v>0.19993969187223501</v>
      </c>
      <c r="DU871" s="232">
        <v>5.5618837503068003E-3</v>
      </c>
      <c r="DV871" s="232">
        <v>9.7557366428822796E-3</v>
      </c>
      <c r="DW871" s="232">
        <v>0.23602817995467301</v>
      </c>
      <c r="DX871" s="232">
        <v>8.8212438498565097E-4</v>
      </c>
      <c r="DY871" s="232">
        <v>19.109344184288499</v>
      </c>
      <c r="DZ871" s="232">
        <v>0.66620557130914104</v>
      </c>
      <c r="EA871" s="232">
        <v>135.08985352630501</v>
      </c>
      <c r="EB871" s="232">
        <v>89.800059676578996</v>
      </c>
    </row>
    <row r="872" spans="1:132">
      <c r="A872" s="11">
        <v>44630</v>
      </c>
      <c r="B872" s="64"/>
      <c r="C872" s="25" t="s">
        <v>124</v>
      </c>
      <c r="D872" s="21">
        <v>30</v>
      </c>
      <c r="E872" s="2">
        <v>100</v>
      </c>
      <c r="F872" s="2">
        <v>70</v>
      </c>
      <c r="H872" s="3">
        <f>((F872)/(E872/100))</f>
        <v>70</v>
      </c>
      <c r="I872" s="4">
        <f>E872/F872</f>
        <v>1.4285714285714286</v>
      </c>
      <c r="J872" s="4" t="e">
        <f>100/G872</f>
        <v>#DIV/0!</v>
      </c>
      <c r="N872" s="37" t="e">
        <f>M872/(K872/100)</f>
        <v>#DIV/0!</v>
      </c>
      <c r="O872" s="37" t="e">
        <f>N872/J872</f>
        <v>#DIV/0!</v>
      </c>
      <c r="P872" s="5" t="e">
        <f>M872/(L872/100)</f>
        <v>#DIV/0!</v>
      </c>
      <c r="Q872" s="5" t="e">
        <f>P872*I872</f>
        <v>#DIV/0!</v>
      </c>
      <c r="U872" s="15" t="e">
        <f>100-(T872-R872)/S872*100</f>
        <v>#DIV/0!</v>
      </c>
      <c r="V872" s="21">
        <v>0.77</v>
      </c>
      <c r="X872" s="2">
        <v>11.17</v>
      </c>
      <c r="Y872" s="2">
        <v>5.32</v>
      </c>
      <c r="Z872" s="21">
        <v>1154</v>
      </c>
      <c r="AB872" s="14" t="e">
        <f>((AE872-AC872)*(1000/AD872))*1000</f>
        <v>#DIV/0!</v>
      </c>
      <c r="AF872" s="7" t="e">
        <f>#REF!*0.8</f>
        <v>#REF!</v>
      </c>
      <c r="AG872" s="2">
        <v>143</v>
      </c>
      <c r="AH872" s="8">
        <f>((AG872)*(H872/100))</f>
        <v>100.1</v>
      </c>
      <c r="AI872" s="7">
        <f>AG872/AH872</f>
        <v>1.4285714285714286</v>
      </c>
      <c r="AO872" s="20" t="s">
        <v>1547</v>
      </c>
      <c r="AP872" s="220">
        <v>6.9000000000000006E-2</v>
      </c>
      <c r="AQ872" s="220">
        <v>1E-3</v>
      </c>
      <c r="AR872" s="220">
        <v>1.6E-2</v>
      </c>
      <c r="AS872" s="220">
        <v>3.0000000000000001E-3</v>
      </c>
      <c r="AT872" s="220">
        <v>1.2E-2</v>
      </c>
      <c r="AU872" s="220">
        <v>2E-3</v>
      </c>
      <c r="AV872" s="220">
        <v>3.1E-2</v>
      </c>
      <c r="AW872" s="220">
        <v>2E-3</v>
      </c>
      <c r="AX872" s="220" t="s">
        <v>121</v>
      </c>
      <c r="AY872" s="220">
        <v>2E-3</v>
      </c>
      <c r="AZ872" s="220">
        <v>4.8000000000000001E-2</v>
      </c>
      <c r="BA872" s="220">
        <v>3.0000000000000001E-3</v>
      </c>
      <c r="BB872" s="220">
        <v>0.13100000000000001</v>
      </c>
      <c r="BC872" s="220">
        <v>3.0000000000000001E-3</v>
      </c>
      <c r="BD872" s="220">
        <v>4.6539999999999999</v>
      </c>
      <c r="BE872" s="220">
        <v>3.3000000000000002E-2</v>
      </c>
      <c r="BF872" s="220" t="s">
        <v>121</v>
      </c>
      <c r="BG872" s="220">
        <v>5.0000000000000001E-3</v>
      </c>
      <c r="BH872" s="220">
        <v>2.7240000000000002</v>
      </c>
      <c r="BI872" s="220">
        <v>0.78400000000000003</v>
      </c>
      <c r="BJ872" s="220" t="s">
        <v>121</v>
      </c>
      <c r="BK872" s="220">
        <v>3.0000000000000001E-3</v>
      </c>
      <c r="BL872" s="220" t="s">
        <v>121</v>
      </c>
      <c r="BM872" s="220">
        <v>2E-3</v>
      </c>
      <c r="BN872" s="220">
        <v>0.13</v>
      </c>
      <c r="BO872" s="220">
        <v>7.0000000000000001E-3</v>
      </c>
      <c r="BP872" s="220">
        <v>69.433999999999997</v>
      </c>
      <c r="BQ872" s="220">
        <v>0.12</v>
      </c>
      <c r="BR872" s="220">
        <v>3.0000000000000001E-3</v>
      </c>
      <c r="BS872" s="220">
        <v>1E-3</v>
      </c>
      <c r="BT872" s="220">
        <v>13.164999999999999</v>
      </c>
      <c r="BU872" s="220">
        <v>0.13100000000000001</v>
      </c>
      <c r="BV872" s="220">
        <v>0.82299999999999995</v>
      </c>
      <c r="BW872" s="220">
        <v>0.02</v>
      </c>
      <c r="BX872" s="220" t="s">
        <v>121</v>
      </c>
      <c r="BY872" s="220">
        <v>1.2E-2</v>
      </c>
      <c r="BZ872" s="220">
        <v>0.52800000000000002</v>
      </c>
      <c r="CA872" s="220">
        <v>2.5999999999999999E-2</v>
      </c>
      <c r="CB872" s="220" t="s">
        <v>121</v>
      </c>
      <c r="CC872" s="220">
        <v>8.8279999999999994</v>
      </c>
      <c r="CD872" s="220">
        <v>8.5000000000000006E-2</v>
      </c>
      <c r="CE872" s="220">
        <v>6.0000000000000001E-3</v>
      </c>
      <c r="CF872" s="220">
        <v>2E-3</v>
      </c>
      <c r="CG872" s="220">
        <v>1E-3</v>
      </c>
      <c r="CH872" s="220" t="s">
        <v>121</v>
      </c>
      <c r="CI872" s="220">
        <v>2E-3</v>
      </c>
      <c r="CJ872" s="220">
        <v>1.0269999999999999</v>
      </c>
      <c r="CK872" s="220">
        <v>7.8E-2</v>
      </c>
      <c r="CL872" s="220" t="s">
        <v>121</v>
      </c>
      <c r="CM872" s="220">
        <v>2E-3</v>
      </c>
      <c r="CN872" s="220">
        <v>2E-3</v>
      </c>
      <c r="CO872" s="220">
        <v>1E-3</v>
      </c>
      <c r="CP872" s="220">
        <v>1.7390000000000001</v>
      </c>
      <c r="CQ872" s="220">
        <v>3.6999999999999998E-2</v>
      </c>
      <c r="CR872" s="220" t="s">
        <v>121</v>
      </c>
      <c r="CS872" s="220">
        <v>2E-3</v>
      </c>
      <c r="CT872" s="220">
        <v>4.2050000000000001</v>
      </c>
      <c r="CU872" s="220">
        <v>0.23499999999999999</v>
      </c>
      <c r="CV872" s="220">
        <v>0.1</v>
      </c>
      <c r="CW872" s="220">
        <v>1E-3</v>
      </c>
      <c r="CX872" s="220">
        <v>0.44</v>
      </c>
      <c r="CY872" s="220">
        <v>1.4E-2</v>
      </c>
      <c r="CZ872" s="220" t="s">
        <v>121</v>
      </c>
      <c r="DA872" s="220">
        <v>2E-3</v>
      </c>
      <c r="DB872" s="220">
        <v>3.5999999999999997E-2</v>
      </c>
      <c r="DC872" s="220">
        <v>5.0000000000000001E-3</v>
      </c>
      <c r="DD872" s="220" t="s">
        <v>121</v>
      </c>
      <c r="DE872" s="220">
        <v>8.0000000000000002E-3</v>
      </c>
      <c r="DF872" s="220">
        <v>0.55800000000000005</v>
      </c>
      <c r="DG872" s="220">
        <v>6.0000000000000001E-3</v>
      </c>
      <c r="DH872" s="220">
        <v>2.7E-2</v>
      </c>
      <c r="DI872" s="220">
        <v>1E-3</v>
      </c>
      <c r="DJ872" s="220">
        <v>6.0000000000000001E-3</v>
      </c>
      <c r="DK872" s="220">
        <v>1E-3</v>
      </c>
      <c r="DL872" s="61" t="str">
        <f t="shared" si="16"/>
        <v>DK III ENE 2600 11.03.2022</v>
      </c>
      <c r="DM872" s="232">
        <v>1.0906687452364699E-2</v>
      </c>
      <c r="DN872" s="232">
        <v>-4.9793770693402602E-3</v>
      </c>
      <c r="DO872" s="232">
        <v>2.18609896776479E-2</v>
      </c>
      <c r="DP872" s="232">
        <v>0.72857359761379004</v>
      </c>
      <c r="DQ872" s="232">
        <v>9.7262382024748701E-3</v>
      </c>
      <c r="DR872" s="232">
        <v>1.50991243056584E-2</v>
      </c>
      <c r="DS872" s="232">
        <v>0.10925304065435799</v>
      </c>
      <c r="DT872" s="232">
        <v>1.9089537523491601E-2</v>
      </c>
      <c r="DU872" s="232">
        <v>5.2896035302402904E-3</v>
      </c>
      <c r="DV872" s="232">
        <v>1.5920161743972101E-2</v>
      </c>
      <c r="DW872" s="232">
        <v>0.22628759317281499</v>
      </c>
      <c r="DX872" s="232">
        <v>8.9372595279280195E-2</v>
      </c>
      <c r="DY872" s="232">
        <v>244.47358281197</v>
      </c>
      <c r="DZ872" s="232">
        <v>0.39317526012545001</v>
      </c>
      <c r="EA872" s="232">
        <v>6.6732019555943998</v>
      </c>
      <c r="EB872" s="232">
        <v>95.300956651974801</v>
      </c>
    </row>
    <row r="873" spans="1:132">
      <c r="A873" s="11">
        <v>44631</v>
      </c>
      <c r="B873" s="64" t="s">
        <v>1549</v>
      </c>
      <c r="C873" s="25" t="s">
        <v>117</v>
      </c>
      <c r="H873" s="3" t="e">
        <f>((F873)/(E873/100))</f>
        <v>#DIV/0!</v>
      </c>
      <c r="I873" s="4" t="e">
        <f>E873/F873</f>
        <v>#DIV/0!</v>
      </c>
      <c r="J873" s="4" t="e">
        <f>100/G873</f>
        <v>#DIV/0!</v>
      </c>
      <c r="N873" s="37" t="e">
        <f>M873/(K873/100)</f>
        <v>#DIV/0!</v>
      </c>
      <c r="O873" s="37" t="e">
        <f>N873/J873</f>
        <v>#DIV/0!</v>
      </c>
      <c r="P873" s="5" t="e">
        <f>M873/(L873/100)</f>
        <v>#DIV/0!</v>
      </c>
      <c r="Q873" s="5" t="e">
        <f>P873*I873</f>
        <v>#DIV/0!</v>
      </c>
      <c r="U873" s="15" t="e">
        <f>100-(T873-R873)/S873*100</f>
        <v>#DIV/0!</v>
      </c>
      <c r="AB873" s="14" t="e">
        <f>((AE873-AC873)*(1000/AD873))*1000</f>
        <v>#DIV/0!</v>
      </c>
      <c r="AF873" s="7" t="e">
        <f>#REF!*0.8</f>
        <v>#REF!</v>
      </c>
      <c r="AH873" s="8" t="e">
        <f>((AG873)*(H873/100))</f>
        <v>#DIV/0!</v>
      </c>
      <c r="AI873" s="7" t="e">
        <f>AG873/AH873</f>
        <v>#DIV/0!</v>
      </c>
      <c r="AK873" s="2">
        <v>0.314</v>
      </c>
      <c r="AO873" s="20" t="s">
        <v>1548</v>
      </c>
      <c r="DL873" s="61" t="str">
        <f t="shared" si="16"/>
        <v>CH 7343 KW 10</v>
      </c>
      <c r="DM873" s="232">
        <v>0.28050392902742199</v>
      </c>
      <c r="DN873" s="232">
        <v>9.2916600072893308E-3</v>
      </c>
      <c r="DO873" s="232">
        <v>4.6450376419666498E-2</v>
      </c>
      <c r="DP873" s="232">
        <v>1.7044643437859499</v>
      </c>
      <c r="DQ873" s="232">
        <v>0.67683220184571302</v>
      </c>
      <c r="DR873" s="232">
        <v>0.10068482566589899</v>
      </c>
      <c r="DS873" s="232">
        <v>1018.81445442728</v>
      </c>
      <c r="DT873" s="232">
        <v>12.4722093347824</v>
      </c>
      <c r="DU873" s="232">
        <v>5.6910568271797697E-2</v>
      </c>
      <c r="DV873" s="232">
        <v>9.0851549088228595E-2</v>
      </c>
      <c r="DW873" s="232">
        <v>7.7051811061326705E-2</v>
      </c>
      <c r="DX873" s="232">
        <v>0.71850197980754704</v>
      </c>
      <c r="DY873" s="232">
        <v>86.868898577226005</v>
      </c>
      <c r="DZ873" s="232">
        <v>16.494067940829598</v>
      </c>
      <c r="EA873" s="232">
        <v>58.185709707700298</v>
      </c>
      <c r="EB873" s="232">
        <v>144.48983146965199</v>
      </c>
    </row>
    <row r="874" spans="1:132">
      <c r="A874" s="11">
        <v>44631</v>
      </c>
      <c r="B874" s="64"/>
      <c r="C874" s="25" t="s">
        <v>740</v>
      </c>
      <c r="H874" s="3" t="e">
        <f>((F874)/(E874/100))</f>
        <v>#DIV/0!</v>
      </c>
      <c r="I874" s="4" t="e">
        <f>E874/F874</f>
        <v>#DIV/0!</v>
      </c>
      <c r="J874" s="4" t="e">
        <f>100/G874</f>
        <v>#DIV/0!</v>
      </c>
      <c r="N874" s="37" t="e">
        <f>M874/(K874/100)</f>
        <v>#DIV/0!</v>
      </c>
      <c r="O874" s="37" t="e">
        <f>N874/J874</f>
        <v>#DIV/0!</v>
      </c>
      <c r="P874" s="5" t="e">
        <f>M874/(L874/100)</f>
        <v>#DIV/0!</v>
      </c>
      <c r="Q874" s="5" t="e">
        <f>P874*I874</f>
        <v>#DIV/0!</v>
      </c>
      <c r="U874" s="15" t="e">
        <f>100-(T874-R874)/S874*100</f>
        <v>#DIV/0!</v>
      </c>
      <c r="X874" s="2">
        <v>11.75</v>
      </c>
      <c r="Y874" s="2">
        <v>9.4499999999999993</v>
      </c>
      <c r="Z874" s="21">
        <v>2747</v>
      </c>
      <c r="AB874" s="14" t="e">
        <f>((AE874-AC874)*(1000/AD874))*1000</f>
        <v>#DIV/0!</v>
      </c>
      <c r="AF874" s="7" t="e">
        <f>#REF!*0.8</f>
        <v>#REF!</v>
      </c>
      <c r="AH874" s="8" t="e">
        <f>((AG874)*(H874/100))</f>
        <v>#DIV/0!</v>
      </c>
      <c r="AI874" s="7" t="e">
        <f>AG874/AH874</f>
        <v>#DIV/0!</v>
      </c>
      <c r="AO874" s="20" t="s">
        <v>1552</v>
      </c>
      <c r="AP874" s="219">
        <v>0.32700000000000001</v>
      </c>
      <c r="AQ874" s="219">
        <v>5.0000000000000001E-3</v>
      </c>
      <c r="AR874" s="219" t="s">
        <v>121</v>
      </c>
      <c r="AS874" s="219">
        <v>4.0000000000000001E-3</v>
      </c>
      <c r="AT874" s="219">
        <v>8.3000000000000004E-2</v>
      </c>
      <c r="AU874" s="219">
        <v>4.0000000000000001E-3</v>
      </c>
      <c r="AV874" s="219">
        <v>7.6999999999999999E-2</v>
      </c>
      <c r="AW874" s="219">
        <v>3.0000000000000001E-3</v>
      </c>
      <c r="AX874" s="219">
        <v>2.4E-2</v>
      </c>
      <c r="AY874" s="219">
        <v>2E-3</v>
      </c>
      <c r="AZ874" s="219">
        <v>1.0999999999999999E-2</v>
      </c>
      <c r="BA874" s="219">
        <v>2E-3</v>
      </c>
      <c r="BB874" s="219">
        <v>0.112</v>
      </c>
      <c r="BC874" s="219">
        <v>3.0000000000000001E-3</v>
      </c>
      <c r="BD874" s="219">
        <v>0.374</v>
      </c>
      <c r="BE874" s="219">
        <v>0.01</v>
      </c>
      <c r="BF874" s="219" t="s">
        <v>121</v>
      </c>
      <c r="BG874" s="219">
        <v>3.0000000000000001E-3</v>
      </c>
      <c r="BH874" s="219" t="s">
        <v>121</v>
      </c>
      <c r="BI874" s="219">
        <v>3.1989999999999998</v>
      </c>
      <c r="BJ874" s="219" t="s">
        <v>121</v>
      </c>
      <c r="BK874" s="219">
        <v>6.0000000000000001E-3</v>
      </c>
      <c r="BL874" s="219" t="s">
        <v>121</v>
      </c>
      <c r="BM874" s="219">
        <v>2E-3</v>
      </c>
      <c r="BN874" s="219" t="s">
        <v>121</v>
      </c>
      <c r="BO874" s="219">
        <v>0.02</v>
      </c>
      <c r="BP874" s="219">
        <v>58.843000000000004</v>
      </c>
      <c r="BQ874" s="219">
        <v>0.185</v>
      </c>
      <c r="BR874" s="219" t="s">
        <v>121</v>
      </c>
      <c r="BS874" s="219">
        <v>2E-3</v>
      </c>
      <c r="BT874" s="219">
        <v>1.1080000000000001</v>
      </c>
      <c r="BU874" s="219">
        <v>0.05</v>
      </c>
      <c r="BV874" s="219">
        <v>26.55</v>
      </c>
      <c r="BW874" s="219">
        <v>0.377</v>
      </c>
      <c r="BX874" s="219" t="s">
        <v>121</v>
      </c>
      <c r="BY874" s="219">
        <v>4.0000000000000001E-3</v>
      </c>
      <c r="BZ874" s="219">
        <v>3.1070000000000002</v>
      </c>
      <c r="CA874" s="219">
        <v>5.5E-2</v>
      </c>
      <c r="CB874" s="219" t="s">
        <v>121</v>
      </c>
      <c r="CC874" s="219">
        <v>26.826000000000001</v>
      </c>
      <c r="CD874" s="219" t="s">
        <v>121</v>
      </c>
      <c r="CE874" s="219">
        <v>7.0000000000000001E-3</v>
      </c>
      <c r="CF874" s="219" t="s">
        <v>121</v>
      </c>
      <c r="CG874" s="219">
        <v>2E-3</v>
      </c>
      <c r="CH874" s="219" t="s">
        <v>121</v>
      </c>
      <c r="CI874" s="219">
        <v>2E-3</v>
      </c>
      <c r="CJ874" s="219" t="s">
        <v>121</v>
      </c>
      <c r="CK874" s="219">
        <v>0.27</v>
      </c>
      <c r="CL874" s="219" t="s">
        <v>121</v>
      </c>
      <c r="CM874" s="219">
        <v>2E-3</v>
      </c>
      <c r="CN874" s="219">
        <v>1.0999999999999999E-2</v>
      </c>
      <c r="CO874" s="219">
        <v>1E-3</v>
      </c>
      <c r="CP874" s="219">
        <v>3.33</v>
      </c>
      <c r="CQ874" s="219">
        <v>9.6000000000000002E-2</v>
      </c>
      <c r="CR874" s="219" t="s">
        <v>121</v>
      </c>
      <c r="CS874" s="219">
        <v>2E-3</v>
      </c>
      <c r="CT874" s="219">
        <v>1.5209999999999999</v>
      </c>
      <c r="CU874" s="219">
        <v>0.39200000000000002</v>
      </c>
      <c r="CV874" s="219">
        <v>5.0000000000000001E-3</v>
      </c>
      <c r="CW874" s="219">
        <v>1E-3</v>
      </c>
      <c r="CX874" s="219">
        <v>6.4000000000000001E-2</v>
      </c>
      <c r="CY874" s="219">
        <v>6.0000000000000001E-3</v>
      </c>
      <c r="CZ874" s="219" t="s">
        <v>121</v>
      </c>
      <c r="DA874" s="219">
        <v>3.0000000000000001E-3</v>
      </c>
      <c r="DB874" s="219" t="s">
        <v>121</v>
      </c>
      <c r="DC874" s="219">
        <v>4.0000000000000001E-3</v>
      </c>
      <c r="DD874" s="219">
        <v>4.7E-2</v>
      </c>
      <c r="DE874" s="219">
        <v>1.0999999999999999E-2</v>
      </c>
      <c r="DF874" s="219">
        <v>1.744</v>
      </c>
      <c r="DG874" s="219">
        <v>1.9E-2</v>
      </c>
      <c r="DH874" s="219">
        <v>2E-3</v>
      </c>
      <c r="DI874" s="219">
        <v>1E-3</v>
      </c>
      <c r="DJ874" s="219">
        <v>0.17399999999999999</v>
      </c>
      <c r="DK874" s="219">
        <v>2E-3</v>
      </c>
      <c r="DL874" s="61" t="str">
        <f t="shared" si="16"/>
        <v>NL 689393 11.03.2022</v>
      </c>
    </row>
    <row r="875" spans="1:132">
      <c r="A875" s="11">
        <v>44631</v>
      </c>
      <c r="B875" s="64" t="s">
        <v>1554</v>
      </c>
      <c r="C875" s="25" t="s">
        <v>1553</v>
      </c>
      <c r="H875" s="3" t="e">
        <f>((F875)/(E875/100))</f>
        <v>#DIV/0!</v>
      </c>
      <c r="I875" s="4" t="e">
        <f>E875/F875</f>
        <v>#DIV/0!</v>
      </c>
      <c r="J875" s="4" t="e">
        <f>100/G875</f>
        <v>#DIV/0!</v>
      </c>
      <c r="N875" s="37" t="e">
        <f>M875/(K875/100)</f>
        <v>#DIV/0!</v>
      </c>
      <c r="O875" s="37" t="e">
        <f>N875/J875</f>
        <v>#DIV/0!</v>
      </c>
      <c r="P875" s="5" t="e">
        <f>M875/(L875/100)</f>
        <v>#DIV/0!</v>
      </c>
      <c r="Q875" s="5" t="e">
        <f>P875*I875</f>
        <v>#DIV/0!</v>
      </c>
      <c r="U875" s="15" t="e">
        <f>100-(T875-R875)/S875*100</f>
        <v>#DIV/0!</v>
      </c>
      <c r="V875" s="21">
        <v>0.14199999999999999</v>
      </c>
      <c r="X875" s="10" t="s">
        <v>1567</v>
      </c>
      <c r="Y875" s="10" t="s">
        <v>1568</v>
      </c>
      <c r="AB875" s="14" t="e">
        <f>((AE875-AC875)*(1000/AD875))*1000</f>
        <v>#DIV/0!</v>
      </c>
      <c r="AF875" s="7" t="e">
        <f>#REF!*0.8</f>
        <v>#REF!</v>
      </c>
      <c r="AH875" s="8" t="e">
        <f>((AG875)*(H875/100))</f>
        <v>#DIV/0!</v>
      </c>
      <c r="AI875" s="7" t="e">
        <f>AG875/AH875</f>
        <v>#DIV/0!</v>
      </c>
      <c r="AJ875" s="6">
        <v>618.79999999999995</v>
      </c>
      <c r="AK875" s="10" t="s">
        <v>1570</v>
      </c>
      <c r="AO875" s="20" t="s">
        <v>1555</v>
      </c>
      <c r="AP875" s="224">
        <v>0.16400000000000001</v>
      </c>
      <c r="AQ875" s="224">
        <v>3.0000000000000001E-3</v>
      </c>
      <c r="AR875" s="224">
        <v>5.0000000000000001E-3</v>
      </c>
      <c r="AS875" s="224">
        <v>3.0000000000000001E-3</v>
      </c>
      <c r="AT875" s="224">
        <v>7.5999999999999998E-2</v>
      </c>
      <c r="AU875" s="224">
        <v>3.0000000000000001E-3</v>
      </c>
      <c r="AV875" s="224">
        <v>5.8000000000000003E-2</v>
      </c>
      <c r="AW875" s="224">
        <v>2E-3</v>
      </c>
      <c r="AX875" s="224">
        <v>1.0999999999999999E-2</v>
      </c>
      <c r="AY875" s="224">
        <v>1E-3</v>
      </c>
      <c r="AZ875" s="224">
        <v>1.7999999999999999E-2</v>
      </c>
      <c r="BA875" s="224">
        <v>2E-3</v>
      </c>
      <c r="BB875" s="224">
        <v>4.2000000000000003E-2</v>
      </c>
      <c r="BC875" s="224">
        <v>2E-3</v>
      </c>
      <c r="BD875" s="224">
        <v>0.498</v>
      </c>
      <c r="BE875" s="224">
        <v>0.01</v>
      </c>
      <c r="BF875" s="224" t="s">
        <v>121</v>
      </c>
      <c r="BG875" s="224">
        <v>0.01</v>
      </c>
      <c r="BH875" s="224" t="s">
        <v>121</v>
      </c>
      <c r="BI875" s="224">
        <v>2.7330000000000001</v>
      </c>
      <c r="BJ875" s="224" t="s">
        <v>121</v>
      </c>
      <c r="BK875" s="224">
        <v>3.0000000000000001E-3</v>
      </c>
      <c r="BL875" s="224" t="s">
        <v>121</v>
      </c>
      <c r="BM875" s="224">
        <v>2E-3</v>
      </c>
      <c r="BN875" s="224">
        <v>0.109</v>
      </c>
      <c r="BO875" s="224">
        <v>8.0000000000000002E-3</v>
      </c>
      <c r="BP875" s="224">
        <v>54.241</v>
      </c>
      <c r="BQ875" s="224">
        <v>0.17100000000000001</v>
      </c>
      <c r="BR875" s="224">
        <v>3.0000000000000001E-3</v>
      </c>
      <c r="BS875" s="224">
        <v>1E-3</v>
      </c>
      <c r="BT875" s="224">
        <v>11.064</v>
      </c>
      <c r="BU875" s="224">
        <v>0.13100000000000001</v>
      </c>
      <c r="BV875" s="224">
        <v>18.161000000000001</v>
      </c>
      <c r="BW875" s="224">
        <v>0.249</v>
      </c>
      <c r="BX875" s="224" t="s">
        <v>121</v>
      </c>
      <c r="BY875" s="224">
        <v>4.0000000000000001E-3</v>
      </c>
      <c r="BZ875" s="224">
        <v>7.43</v>
      </c>
      <c r="CA875" s="224">
        <v>8.1000000000000003E-2</v>
      </c>
      <c r="CB875" s="224" t="s">
        <v>121</v>
      </c>
      <c r="CC875" s="224">
        <v>23.007000000000001</v>
      </c>
      <c r="CD875" s="224">
        <v>3.1E-2</v>
      </c>
      <c r="CE875" s="224">
        <v>5.0000000000000001E-3</v>
      </c>
      <c r="CF875" s="224" t="s">
        <v>121</v>
      </c>
      <c r="CG875" s="224">
        <v>2E-3</v>
      </c>
      <c r="CH875" s="224" t="s">
        <v>121</v>
      </c>
      <c r="CI875" s="224">
        <v>2E-3</v>
      </c>
      <c r="CJ875" s="224">
        <v>0.57699999999999996</v>
      </c>
      <c r="CK875" s="224">
        <v>0.14099999999999999</v>
      </c>
      <c r="CL875" s="224" t="s">
        <v>121</v>
      </c>
      <c r="CM875" s="224">
        <v>2E-3</v>
      </c>
      <c r="CN875" s="224">
        <v>7.0000000000000001E-3</v>
      </c>
      <c r="CO875" s="224">
        <v>1E-3</v>
      </c>
      <c r="CP875" s="224">
        <v>2.4950000000000001</v>
      </c>
      <c r="CQ875" s="224">
        <v>7.5999999999999998E-2</v>
      </c>
      <c r="CR875" s="224" t="s">
        <v>121</v>
      </c>
      <c r="CS875" s="224">
        <v>2E-3</v>
      </c>
      <c r="CT875" s="224">
        <v>1.923</v>
      </c>
      <c r="CU875" s="224">
        <v>0.35499999999999998</v>
      </c>
      <c r="CV875" s="224">
        <v>1.9E-2</v>
      </c>
      <c r="CW875" s="224">
        <v>1E-3</v>
      </c>
      <c r="CX875" s="224">
        <v>0.128</v>
      </c>
      <c r="CY875" s="224">
        <v>8.9999999999999993E-3</v>
      </c>
      <c r="CZ875" s="224" t="s">
        <v>121</v>
      </c>
      <c r="DA875" s="224">
        <v>2E-3</v>
      </c>
      <c r="DB875" s="224" t="s">
        <v>121</v>
      </c>
      <c r="DC875" s="224">
        <v>5.0000000000000001E-3</v>
      </c>
      <c r="DD875" s="224">
        <v>2.8000000000000001E-2</v>
      </c>
      <c r="DE875" s="224">
        <v>6.0000000000000001E-3</v>
      </c>
      <c r="DF875" s="224">
        <v>0.78100000000000003</v>
      </c>
      <c r="DG875" s="224">
        <v>8.9999999999999993E-3</v>
      </c>
      <c r="DH875" s="224">
        <v>6.0000000000000001E-3</v>
      </c>
      <c r="DI875" s="224">
        <v>1E-3</v>
      </c>
      <c r="DJ875" s="224">
        <v>8.2000000000000003E-2</v>
      </c>
      <c r="DK875" s="224">
        <v>1E-3</v>
      </c>
      <c r="DL875" s="61" t="str">
        <f t="shared" si="16"/>
        <v>UTV 11.03.2022</v>
      </c>
    </row>
    <row r="876" spans="1:132">
      <c r="A876" s="11">
        <v>44631</v>
      </c>
      <c r="B876" s="64" t="s">
        <v>372</v>
      </c>
      <c r="C876" s="25" t="s">
        <v>125</v>
      </c>
      <c r="D876" s="21">
        <v>35</v>
      </c>
      <c r="E876" s="2">
        <v>100</v>
      </c>
      <c r="F876" s="2">
        <v>65</v>
      </c>
      <c r="H876" s="3">
        <f>((F876)/(E876/100))</f>
        <v>65</v>
      </c>
      <c r="I876" s="4">
        <f>E876/F876</f>
        <v>1.5384615384615385</v>
      </c>
      <c r="J876" s="4" t="e">
        <f>100/G876</f>
        <v>#DIV/0!</v>
      </c>
      <c r="N876" s="37" t="e">
        <f>M876/(K876/100)</f>
        <v>#DIV/0!</v>
      </c>
      <c r="O876" s="37" t="e">
        <f>N876/J876</f>
        <v>#DIV/0!</v>
      </c>
      <c r="P876" s="5" t="e">
        <f>M876/(L876/100)</f>
        <v>#DIV/0!</v>
      </c>
      <c r="Q876" s="5" t="e">
        <f>P876*I876</f>
        <v>#DIV/0!</v>
      </c>
      <c r="U876" s="15" t="e">
        <f>100-(T876-R876)/S876*100</f>
        <v>#DIV/0!</v>
      </c>
      <c r="V876" s="21">
        <v>0.72899999999999998</v>
      </c>
      <c r="X876" s="2">
        <v>11.2</v>
      </c>
      <c r="Y876" s="2">
        <v>5.14</v>
      </c>
      <c r="Z876" s="21">
        <v>1202</v>
      </c>
      <c r="AB876" s="14" t="e">
        <f>((AE876-AC876)*(1000/AD876))*1000</f>
        <v>#DIV/0!</v>
      </c>
      <c r="AF876" s="7" t="e">
        <f>#REF!*0.8</f>
        <v>#REF!</v>
      </c>
      <c r="AG876" s="2">
        <v>145</v>
      </c>
      <c r="AH876" s="8">
        <f>((AG876)*(H876/100))</f>
        <v>94.25</v>
      </c>
      <c r="AI876" s="7">
        <f>AG876/AH876</f>
        <v>1.5384615384615385</v>
      </c>
      <c r="AJ876" s="6">
        <v>57.06</v>
      </c>
      <c r="AK876" s="2">
        <v>0.72899999999999998</v>
      </c>
      <c r="AO876" s="20" t="s">
        <v>1556</v>
      </c>
      <c r="AP876" s="221">
        <v>4.7E-2</v>
      </c>
      <c r="AQ876" s="221">
        <v>1E-3</v>
      </c>
      <c r="AR876" s="221">
        <v>1.9E-2</v>
      </c>
      <c r="AS876" s="221">
        <v>3.0000000000000001E-3</v>
      </c>
      <c r="AT876" s="221">
        <v>0.01</v>
      </c>
      <c r="AU876" s="221">
        <v>2E-3</v>
      </c>
      <c r="AV876" s="221">
        <v>3.2000000000000001E-2</v>
      </c>
      <c r="AW876" s="221">
        <v>2E-3</v>
      </c>
      <c r="AX876" s="221" t="s">
        <v>121</v>
      </c>
      <c r="AY876" s="221">
        <v>2E-3</v>
      </c>
      <c r="AZ876" s="221">
        <v>2.8000000000000001E-2</v>
      </c>
      <c r="BA876" s="221">
        <v>3.0000000000000001E-3</v>
      </c>
      <c r="BB876" s="221">
        <v>0.14299999999999999</v>
      </c>
      <c r="BC876" s="221">
        <v>3.0000000000000001E-3</v>
      </c>
      <c r="BD876" s="221">
        <v>4.9809999999999999</v>
      </c>
      <c r="BE876" s="221">
        <v>3.7999999999999999E-2</v>
      </c>
      <c r="BF876" s="221" t="s">
        <v>121</v>
      </c>
      <c r="BG876" s="221">
        <v>3.0000000000000001E-3</v>
      </c>
      <c r="BH876" s="221">
        <v>2.6070000000000002</v>
      </c>
      <c r="BI876" s="221">
        <v>0.82899999999999996</v>
      </c>
      <c r="BJ876" s="221" t="s">
        <v>121</v>
      </c>
      <c r="BK876" s="221">
        <v>2E-3</v>
      </c>
      <c r="BL876" s="221" t="s">
        <v>121</v>
      </c>
      <c r="BM876" s="221">
        <v>2E-3</v>
      </c>
      <c r="BN876" s="221">
        <v>1.284</v>
      </c>
      <c r="BO876" s="221">
        <v>1.9E-2</v>
      </c>
      <c r="BP876" s="221">
        <v>63.743000000000002</v>
      </c>
      <c r="BQ876" s="221">
        <v>0.153</v>
      </c>
      <c r="BR876" s="221">
        <v>3.0000000000000001E-3</v>
      </c>
      <c r="BS876" s="221">
        <v>1E-3</v>
      </c>
      <c r="BT876" s="221">
        <v>13.253</v>
      </c>
      <c r="BU876" s="221">
        <v>0.13600000000000001</v>
      </c>
      <c r="BV876" s="221">
        <v>0.628</v>
      </c>
      <c r="BW876" s="221">
        <v>1.7999999999999999E-2</v>
      </c>
      <c r="BX876" s="221">
        <v>1.4E-2</v>
      </c>
      <c r="BY876" s="221">
        <v>7.0000000000000001E-3</v>
      </c>
      <c r="BZ876" s="221">
        <v>0.498</v>
      </c>
      <c r="CA876" s="221">
        <v>2.7E-2</v>
      </c>
      <c r="CB876" s="221" t="s">
        <v>121</v>
      </c>
      <c r="CC876" s="221">
        <v>8.1240000000000006</v>
      </c>
      <c r="CD876" s="221">
        <v>0.26</v>
      </c>
      <c r="CE876" s="221">
        <v>8.9999999999999993E-3</v>
      </c>
      <c r="CF876" s="221" t="s">
        <v>121</v>
      </c>
      <c r="CG876" s="221">
        <v>2E-3</v>
      </c>
      <c r="CH876" s="221" t="s">
        <v>121</v>
      </c>
      <c r="CI876" s="221">
        <v>2E-3</v>
      </c>
      <c r="CJ876" s="221">
        <v>1.619</v>
      </c>
      <c r="CK876" s="221">
        <v>9.5000000000000001E-2</v>
      </c>
      <c r="CL876" s="221" t="s">
        <v>121</v>
      </c>
      <c r="CM876" s="221">
        <v>2E-3</v>
      </c>
      <c r="CN876" s="221">
        <v>2E-3</v>
      </c>
      <c r="CO876" s="221">
        <v>1E-3</v>
      </c>
      <c r="CP876" s="221">
        <v>3.1970000000000001</v>
      </c>
      <c r="CQ876" s="221">
        <v>5.0999999999999997E-2</v>
      </c>
      <c r="CR876" s="221" t="s">
        <v>121</v>
      </c>
      <c r="CS876" s="221">
        <v>2E-3</v>
      </c>
      <c r="CT876" s="221">
        <v>5.4820000000000002</v>
      </c>
      <c r="CU876" s="221">
        <v>0.26500000000000001</v>
      </c>
      <c r="CV876" s="221">
        <v>3.5000000000000003E-2</v>
      </c>
      <c r="CW876" s="221">
        <v>1E-3</v>
      </c>
      <c r="CX876" s="221">
        <v>1.2649999999999999</v>
      </c>
      <c r="CY876" s="221">
        <v>2.1999999999999999E-2</v>
      </c>
      <c r="CZ876" s="221" t="s">
        <v>121</v>
      </c>
      <c r="DA876" s="221">
        <v>2E-3</v>
      </c>
      <c r="DB876" s="221">
        <v>1.4E-2</v>
      </c>
      <c r="DC876" s="221">
        <v>7.0000000000000001E-3</v>
      </c>
      <c r="DD876" s="221" t="s">
        <v>121</v>
      </c>
      <c r="DE876" s="221">
        <v>0.01</v>
      </c>
      <c r="DF876" s="221">
        <v>0.81100000000000005</v>
      </c>
      <c r="DG876" s="221">
        <v>8.0000000000000002E-3</v>
      </c>
      <c r="DH876" s="221">
        <v>1.4999999999999999E-2</v>
      </c>
      <c r="DI876" s="221">
        <v>1E-3</v>
      </c>
      <c r="DJ876" s="221">
        <v>5.0000000000000001E-3</v>
      </c>
      <c r="DK876" s="221">
        <v>1E-3</v>
      </c>
      <c r="DL876" s="61" t="str">
        <f t="shared" si="16"/>
        <v>DK II 11.03.2022</v>
      </c>
      <c r="DM876" s="232">
        <v>1.2101036968968399E-2</v>
      </c>
      <c r="DN876" s="232">
        <v>6.0098812961934802E-3</v>
      </c>
      <c r="DO876" s="232">
        <v>1.35736887013687E-3</v>
      </c>
      <c r="DP876" s="232">
        <v>0.33939106153085102</v>
      </c>
      <c r="DQ876" s="232">
        <v>6.67084946399496E-3</v>
      </c>
      <c r="DR876" s="232">
        <v>-3.15704203354782E-3</v>
      </c>
      <c r="DS876" s="232">
        <v>2.9756929760410999E-2</v>
      </c>
      <c r="DT876" s="232">
        <v>5.4981758766477103E-3</v>
      </c>
      <c r="DU876" s="232">
        <v>1.6036533846572399E-3</v>
      </c>
      <c r="DV876" s="232">
        <v>2.2826698352862499E-2</v>
      </c>
      <c r="DW876" s="232">
        <v>9.4151392785790697E-2</v>
      </c>
      <c r="DX876" s="232">
        <v>5.3903160931293497E-3</v>
      </c>
      <c r="DY876" s="232">
        <v>623.13161554087606</v>
      </c>
      <c r="DZ876" s="232">
        <v>0.42811201648484798</v>
      </c>
      <c r="EA876" s="232">
        <v>0.31947369917493601</v>
      </c>
      <c r="EB876" s="232">
        <v>93.795791674234195</v>
      </c>
    </row>
    <row r="877" spans="1:132">
      <c r="A877" s="11">
        <v>44631</v>
      </c>
      <c r="B877" s="64" t="s">
        <v>1558</v>
      </c>
      <c r="C877" s="25" t="s">
        <v>859</v>
      </c>
      <c r="H877" s="3" t="e">
        <f>((F877)/(E877/100))</f>
        <v>#DIV/0!</v>
      </c>
      <c r="I877" s="4" t="e">
        <f>E877/F877</f>
        <v>#DIV/0!</v>
      </c>
      <c r="J877" s="4" t="e">
        <f>100/G877</f>
        <v>#DIV/0!</v>
      </c>
      <c r="N877" s="37" t="e">
        <f>M877/(K877/100)</f>
        <v>#DIV/0!</v>
      </c>
      <c r="O877" s="37" t="e">
        <f>N877/J877</f>
        <v>#DIV/0!</v>
      </c>
      <c r="P877" s="5" t="e">
        <f>M877/(L877/100)</f>
        <v>#DIV/0!</v>
      </c>
      <c r="Q877" s="5" t="e">
        <f>P877*I877</f>
        <v>#DIV/0!</v>
      </c>
      <c r="U877" s="15" t="e">
        <f>100-(T877-R877)/S877*100</f>
        <v>#DIV/0!</v>
      </c>
      <c r="V877" s="21">
        <v>8.1069999999999993</v>
      </c>
      <c r="X877" s="2">
        <v>8.18</v>
      </c>
      <c r="Y877" s="2">
        <v>21.9</v>
      </c>
      <c r="Z877" s="21">
        <v>7182</v>
      </c>
      <c r="AB877" s="14" t="e">
        <f>((AE877-AC877)*(1000/AD877))*1000</f>
        <v>#DIV/0!</v>
      </c>
      <c r="AF877" s="7" t="e">
        <f>#REF!*0.8</f>
        <v>#REF!</v>
      </c>
      <c r="AG877" s="2">
        <v>100</v>
      </c>
      <c r="AH877" s="8" t="e">
        <f>((AG877)*(H877/100))</f>
        <v>#DIV/0!</v>
      </c>
      <c r="AI877" s="7" t="e">
        <f>AG877/AH877</f>
        <v>#DIV/0!</v>
      </c>
      <c r="AJ877" s="6">
        <v>162.4</v>
      </c>
      <c r="AK877" s="2">
        <v>1.704</v>
      </c>
      <c r="AO877" s="20" t="s">
        <v>1557</v>
      </c>
      <c r="AP877" s="223">
        <v>0.20499999999999999</v>
      </c>
      <c r="AQ877" s="223">
        <v>3.0000000000000001E-3</v>
      </c>
      <c r="AR877" s="223">
        <v>2.9000000000000001E-2</v>
      </c>
      <c r="AS877" s="223">
        <v>3.0000000000000001E-3</v>
      </c>
      <c r="AT877" s="223">
        <v>1.7000000000000001E-2</v>
      </c>
      <c r="AU877" s="223">
        <v>2E-3</v>
      </c>
      <c r="AV877" s="223">
        <v>3.9E-2</v>
      </c>
      <c r="AW877" s="223">
        <v>2E-3</v>
      </c>
      <c r="AX877" s="223">
        <v>3.0000000000000001E-3</v>
      </c>
      <c r="AY877" s="223">
        <v>1E-3</v>
      </c>
      <c r="AZ877" s="223">
        <v>4.8000000000000001E-2</v>
      </c>
      <c r="BA877" s="223">
        <v>3.0000000000000001E-3</v>
      </c>
      <c r="BB877" s="223">
        <v>0.254</v>
      </c>
      <c r="BC877" s="223">
        <v>4.0000000000000001E-3</v>
      </c>
      <c r="BD877" s="223">
        <v>3.427</v>
      </c>
      <c r="BE877" s="223">
        <v>2.9000000000000001E-2</v>
      </c>
      <c r="BF877" s="223" t="s">
        <v>121</v>
      </c>
      <c r="BG877" s="223">
        <v>5.0000000000000001E-3</v>
      </c>
      <c r="BH877" s="223">
        <v>6.0170000000000003</v>
      </c>
      <c r="BI877" s="223">
        <v>1.3740000000000001</v>
      </c>
      <c r="BJ877" s="223" t="s">
        <v>121</v>
      </c>
      <c r="BK877" s="223">
        <v>3.0000000000000001E-3</v>
      </c>
      <c r="BL877" s="223" t="s">
        <v>121</v>
      </c>
      <c r="BM877" s="223">
        <v>2E-3</v>
      </c>
      <c r="BN877" s="223">
        <v>0.14000000000000001</v>
      </c>
      <c r="BO877" s="223">
        <v>8.0000000000000002E-3</v>
      </c>
      <c r="BP877" s="223">
        <v>57.118000000000002</v>
      </c>
      <c r="BQ877" s="223">
        <v>0.16500000000000001</v>
      </c>
      <c r="BR877" s="223" t="s">
        <v>121</v>
      </c>
      <c r="BS877" s="223">
        <v>2E-3</v>
      </c>
      <c r="BT877" s="223">
        <v>16.847999999999999</v>
      </c>
      <c r="BU877" s="223">
        <v>0.14699999999999999</v>
      </c>
      <c r="BV877" s="223">
        <v>2.2309999999999999</v>
      </c>
      <c r="BW877" s="223">
        <v>3.5000000000000003E-2</v>
      </c>
      <c r="BX877" s="223">
        <v>1.0999999999999999E-2</v>
      </c>
      <c r="BY877" s="223">
        <v>6.0000000000000001E-3</v>
      </c>
      <c r="BZ877" s="223">
        <v>0.753</v>
      </c>
      <c r="CA877" s="223">
        <v>0.03</v>
      </c>
      <c r="CB877" s="223" t="s">
        <v>121</v>
      </c>
      <c r="CC877" s="223">
        <v>9.4030000000000005</v>
      </c>
      <c r="CD877" s="223">
        <v>0.14199999999999999</v>
      </c>
      <c r="CE877" s="223">
        <v>7.0000000000000001E-3</v>
      </c>
      <c r="CF877" s="223">
        <v>3.0000000000000001E-3</v>
      </c>
      <c r="CG877" s="223">
        <v>1E-3</v>
      </c>
      <c r="CH877" s="223" t="s">
        <v>121</v>
      </c>
      <c r="CI877" s="223">
        <v>2E-3</v>
      </c>
      <c r="CJ877" s="223">
        <v>0.41</v>
      </c>
      <c r="CK877" s="223">
        <v>0.08</v>
      </c>
      <c r="CL877" s="223" t="s">
        <v>121</v>
      </c>
      <c r="CM877" s="223">
        <v>2E-3</v>
      </c>
      <c r="CN877" s="223">
        <v>5.0000000000000001E-3</v>
      </c>
      <c r="CO877" s="223">
        <v>1E-3</v>
      </c>
      <c r="CP877" s="223">
        <v>2.024</v>
      </c>
      <c r="CQ877" s="223">
        <v>4.4999999999999998E-2</v>
      </c>
      <c r="CR877" s="223" t="s">
        <v>121</v>
      </c>
      <c r="CS877" s="223">
        <v>2E-3</v>
      </c>
      <c r="CT877" s="223">
        <v>8.8209999999999997</v>
      </c>
      <c r="CU877" s="223">
        <v>0.33100000000000002</v>
      </c>
      <c r="CV877" s="223">
        <v>0.03</v>
      </c>
      <c r="CW877" s="223">
        <v>1E-3</v>
      </c>
      <c r="CX877" s="223">
        <v>0.60699999999999998</v>
      </c>
      <c r="CY877" s="223">
        <v>1.7000000000000001E-2</v>
      </c>
      <c r="CZ877" s="223" t="s">
        <v>121</v>
      </c>
      <c r="DA877" s="223">
        <v>2E-3</v>
      </c>
      <c r="DB877" s="223">
        <v>3.3000000000000002E-2</v>
      </c>
      <c r="DC877" s="223">
        <v>5.0000000000000001E-3</v>
      </c>
      <c r="DD877" s="223">
        <v>1.4999999999999999E-2</v>
      </c>
      <c r="DE877" s="223">
        <v>6.0000000000000001E-3</v>
      </c>
      <c r="DF877" s="223">
        <v>0.72799999999999998</v>
      </c>
      <c r="DG877" s="223">
        <v>8.0000000000000002E-3</v>
      </c>
      <c r="DH877" s="223">
        <v>2.1999999999999999E-2</v>
      </c>
      <c r="DI877" s="223">
        <v>1E-3</v>
      </c>
      <c r="DJ877" s="223">
        <v>1.0999999999999999E-2</v>
      </c>
      <c r="DK877" s="223">
        <v>1E-3</v>
      </c>
      <c r="DL877" s="61" t="str">
        <f t="shared" si="16"/>
        <v>DK III W1 11.03.2022</v>
      </c>
      <c r="DM877" s="232">
        <v>4.3375674157716503E-2</v>
      </c>
      <c r="DN877" s="232">
        <v>5.8072023079459703E-2</v>
      </c>
      <c r="DO877" s="232">
        <v>1.13304756638138E-2</v>
      </c>
      <c r="DP877" s="232">
        <v>0.76217608913027102</v>
      </c>
      <c r="DQ877" s="232">
        <v>1.9631369766983198E-2</v>
      </c>
      <c r="DR877" s="232">
        <v>5.7238288049681896E-3</v>
      </c>
      <c r="DS877" s="232">
        <v>0.166280566833023</v>
      </c>
      <c r="DT877" s="232">
        <v>2.4761325785607701E-2</v>
      </c>
      <c r="DU877" s="232">
        <v>1.8550295458424401E-3</v>
      </c>
      <c r="DV877" s="232">
        <v>0.110513906500063</v>
      </c>
      <c r="DW877" s="232">
        <v>4.1184996325385299</v>
      </c>
      <c r="DX877" s="232">
        <v>6.1658086915037498E-2</v>
      </c>
      <c r="DY877" s="232">
        <v>1126.88435579835</v>
      </c>
      <c r="DZ877" s="232">
        <v>0.38954540330613502</v>
      </c>
      <c r="EA877" s="232">
        <v>0.63693312138219205</v>
      </c>
      <c r="EB877" s="232">
        <v>94.511776323271306</v>
      </c>
    </row>
    <row r="878" spans="1:132">
      <c r="A878" s="11">
        <v>44631</v>
      </c>
      <c r="B878" s="64"/>
      <c r="C878" s="25" t="s">
        <v>727</v>
      </c>
      <c r="H878" s="3" t="e">
        <f>((F878)/(E878/100))</f>
        <v>#DIV/0!</v>
      </c>
      <c r="I878" s="4" t="e">
        <f>E878/F878</f>
        <v>#DIV/0!</v>
      </c>
      <c r="J878" s="4" t="e">
        <f>100/G878</f>
        <v>#DIV/0!</v>
      </c>
      <c r="N878" s="37" t="e">
        <f>M878/(K878/100)</f>
        <v>#DIV/0!</v>
      </c>
      <c r="O878" s="37" t="e">
        <f>N878/J878</f>
        <v>#DIV/0!</v>
      </c>
      <c r="P878" s="5" t="e">
        <f>M878/(L878/100)</f>
        <v>#DIV/0!</v>
      </c>
      <c r="Q878" s="5" t="e">
        <f>P878*I878</f>
        <v>#DIV/0!</v>
      </c>
      <c r="U878" s="15" t="e">
        <f>100-(T878-R878)/S878*100</f>
        <v>#DIV/0!</v>
      </c>
      <c r="AB878" s="14" t="e">
        <f>((AE878-AC878)*(1000/AD878))*1000</f>
        <v>#DIV/0!</v>
      </c>
      <c r="AF878" s="7" t="e">
        <f>#REF!*0.8</f>
        <v>#REF!</v>
      </c>
      <c r="AH878" s="8" t="e">
        <f>((AG878)*(H878/100))</f>
        <v>#DIV/0!</v>
      </c>
      <c r="AI878" s="7" t="e">
        <f>AG878/AH878</f>
        <v>#DIV/0!</v>
      </c>
      <c r="AO878" s="20" t="s">
        <v>1559</v>
      </c>
      <c r="AP878" s="222" t="s">
        <v>121</v>
      </c>
      <c r="AQ878" s="222">
        <v>7.0000000000000001E-3</v>
      </c>
      <c r="AR878" s="222">
        <v>0.129</v>
      </c>
      <c r="AS878" s="222">
        <v>1.7000000000000001E-2</v>
      </c>
      <c r="AT878" s="222" t="s">
        <v>121</v>
      </c>
      <c r="AU878" s="222">
        <v>1.0999999999999999E-2</v>
      </c>
      <c r="AV878" s="222">
        <v>3.7999999999999999E-2</v>
      </c>
      <c r="AW878" s="222">
        <v>6.0000000000000001E-3</v>
      </c>
      <c r="AX878" s="222" t="s">
        <v>121</v>
      </c>
      <c r="AY878" s="222">
        <v>3.0000000000000001E-3</v>
      </c>
      <c r="AZ878" s="222">
        <v>0.14699999999999999</v>
      </c>
      <c r="BA878" s="222">
        <v>1.2E-2</v>
      </c>
      <c r="BB878" s="222">
        <v>0.26600000000000001</v>
      </c>
      <c r="BC878" s="222">
        <v>1.4999999999999999E-2</v>
      </c>
      <c r="BD878" s="222">
        <v>84.096000000000004</v>
      </c>
      <c r="BE878" s="222">
        <v>1.034</v>
      </c>
      <c r="BF878" s="222" t="s">
        <v>121</v>
      </c>
      <c r="BG878" s="222">
        <v>0.03</v>
      </c>
      <c r="BH878" s="222">
        <v>0.81599999999999995</v>
      </c>
      <c r="BI878" s="222">
        <v>0.42899999999999999</v>
      </c>
      <c r="BJ878" s="222">
        <v>1.7000000000000001E-2</v>
      </c>
      <c r="BK878" s="222">
        <v>3.0000000000000001E-3</v>
      </c>
      <c r="BL878" s="222" t="s">
        <v>121</v>
      </c>
      <c r="BM878" s="222">
        <v>5.0000000000000001E-3</v>
      </c>
      <c r="BN878" s="222">
        <v>5.3999999999999999E-2</v>
      </c>
      <c r="BO878" s="222">
        <v>0.02</v>
      </c>
      <c r="BP878" s="222">
        <v>8.5180000000000007</v>
      </c>
      <c r="BQ878" s="222">
        <v>1.081</v>
      </c>
      <c r="BR878" s="222">
        <v>5.0000000000000001E-3</v>
      </c>
      <c r="BS878" s="222">
        <v>1E-3</v>
      </c>
      <c r="BT878" s="222">
        <v>0.23799999999999999</v>
      </c>
      <c r="BU878" s="222">
        <v>5.3999999999999999E-2</v>
      </c>
      <c r="BV878" s="222">
        <v>6.3E-2</v>
      </c>
      <c r="BW878" s="222">
        <v>4.0000000000000001E-3</v>
      </c>
      <c r="BX878" s="222" t="s">
        <v>121</v>
      </c>
      <c r="BY878" s="222">
        <v>6.4000000000000001E-2</v>
      </c>
      <c r="BZ878" s="222" t="s">
        <v>121</v>
      </c>
      <c r="CA878" s="222">
        <v>7.0000000000000007E-2</v>
      </c>
      <c r="CB878" s="222" t="s">
        <v>121</v>
      </c>
      <c r="CC878" s="222">
        <v>5.8630000000000004</v>
      </c>
      <c r="CD878" s="222">
        <v>0.4</v>
      </c>
      <c r="CE878" s="222">
        <v>1.7999999999999999E-2</v>
      </c>
      <c r="CF878" s="222">
        <v>2.9000000000000001E-2</v>
      </c>
      <c r="CG878" s="222">
        <v>2E-3</v>
      </c>
      <c r="CH878" s="222" t="s">
        <v>121</v>
      </c>
      <c r="CI878" s="222">
        <v>2E-3</v>
      </c>
      <c r="CJ878" s="222">
        <v>0.26500000000000001</v>
      </c>
      <c r="CK878" s="222">
        <v>1.7000000000000001E-2</v>
      </c>
      <c r="CL878" s="222" t="s">
        <v>121</v>
      </c>
      <c r="CM878" s="222">
        <v>2E-3</v>
      </c>
      <c r="CN878" s="222" t="s">
        <v>121</v>
      </c>
      <c r="CO878" s="222">
        <v>2E-3</v>
      </c>
      <c r="CP878" s="222">
        <v>0.125</v>
      </c>
      <c r="CQ878" s="222">
        <v>5.0000000000000001E-3</v>
      </c>
      <c r="CR878" s="222" t="s">
        <v>121</v>
      </c>
      <c r="CS878" s="222">
        <v>2E-3</v>
      </c>
      <c r="CT878" s="222">
        <v>0.35699999999999998</v>
      </c>
      <c r="CU878" s="222">
        <v>4.3999999999999997E-2</v>
      </c>
      <c r="CV878" s="222" t="s">
        <v>121</v>
      </c>
      <c r="CW878" s="222">
        <v>2E-3</v>
      </c>
      <c r="CX878" s="222" t="s">
        <v>121</v>
      </c>
      <c r="CY878" s="222">
        <v>3.5000000000000003E-2</v>
      </c>
      <c r="CZ878" s="222">
        <v>4.0000000000000001E-3</v>
      </c>
      <c r="DA878" s="222">
        <v>2E-3</v>
      </c>
      <c r="DB878" s="222" t="s">
        <v>121</v>
      </c>
      <c r="DC878" s="222">
        <v>1.4E-2</v>
      </c>
      <c r="DD878" s="222" t="s">
        <v>121</v>
      </c>
      <c r="DE878" s="222">
        <v>2.5999999999999999E-2</v>
      </c>
      <c r="DF878" s="222">
        <v>0.14099999999999999</v>
      </c>
      <c r="DG878" s="222">
        <v>0.01</v>
      </c>
      <c r="DH878" s="222">
        <v>8.0000000000000002E-3</v>
      </c>
      <c r="DI878" s="222">
        <v>1E-3</v>
      </c>
      <c r="DJ878" s="222" t="s">
        <v>121</v>
      </c>
      <c r="DK878" s="222">
        <v>2E-3</v>
      </c>
      <c r="DL878" s="61" t="str">
        <f t="shared" si="16"/>
        <v>VNE 1337 11.03.2022</v>
      </c>
    </row>
    <row r="879" spans="1:132">
      <c r="A879" s="11">
        <v>44631</v>
      </c>
      <c r="B879" s="64"/>
      <c r="C879" s="25" t="s">
        <v>117</v>
      </c>
      <c r="H879" s="3" t="e">
        <f>((F879)/(E879/100))</f>
        <v>#DIV/0!</v>
      </c>
      <c r="I879" s="4" t="e">
        <f>E879/F879</f>
        <v>#DIV/0!</v>
      </c>
      <c r="J879" s="4" t="e">
        <f>100/G879</f>
        <v>#DIV/0!</v>
      </c>
      <c r="N879" s="37" t="e">
        <f>M879/(K879/100)</f>
        <v>#DIV/0!</v>
      </c>
      <c r="O879" s="37" t="e">
        <f>N879/J879</f>
        <v>#DIV/0!</v>
      </c>
      <c r="P879" s="5" t="e">
        <f>M879/(L879/100)</f>
        <v>#DIV/0!</v>
      </c>
      <c r="Q879" s="5" t="e">
        <f>P879*I879</f>
        <v>#DIV/0!</v>
      </c>
      <c r="U879" s="15" t="e">
        <f>100-(T879-R879)/S879*100</f>
        <v>#DIV/0!</v>
      </c>
      <c r="X879" s="2">
        <v>11.97</v>
      </c>
      <c r="AB879" s="14" t="e">
        <f>((AE879-AC879)*(1000/AD879))*1000</f>
        <v>#DIV/0!</v>
      </c>
      <c r="AF879" s="7" t="e">
        <f>#REF!*0.8</f>
        <v>#REF!</v>
      </c>
      <c r="AH879" s="8" t="e">
        <f>((AG879)*(H879/100))</f>
        <v>#DIV/0!</v>
      </c>
      <c r="AI879" s="7" t="e">
        <f>AG879/AH879</f>
        <v>#DIV/0!</v>
      </c>
      <c r="AO879" s="20" t="s">
        <v>1548</v>
      </c>
      <c r="AP879" s="225">
        <v>3.0000000000000001E-3</v>
      </c>
      <c r="AQ879" s="225">
        <v>1E-3</v>
      </c>
      <c r="AR879" s="225" t="s">
        <v>121</v>
      </c>
      <c r="AS879" s="225">
        <v>3.0000000000000001E-3</v>
      </c>
      <c r="AT879" s="225" t="s">
        <v>121</v>
      </c>
      <c r="AU879" s="225">
        <v>2E-3</v>
      </c>
      <c r="AV879" s="225" t="s">
        <v>121</v>
      </c>
      <c r="AW879" s="225">
        <v>2E-3</v>
      </c>
      <c r="AX879" s="225" t="s">
        <v>121</v>
      </c>
      <c r="AY879" s="225">
        <v>2E-3</v>
      </c>
      <c r="AZ879" s="225">
        <v>5.1999999999999998E-2</v>
      </c>
      <c r="BA879" s="225">
        <v>5.0000000000000001E-3</v>
      </c>
      <c r="BB879" s="225">
        <v>0.01</v>
      </c>
      <c r="BC879" s="225">
        <v>2E-3</v>
      </c>
      <c r="BD879" s="225">
        <v>4.9139999999999997</v>
      </c>
      <c r="BE879" s="225">
        <v>0.442</v>
      </c>
      <c r="BF879" s="225" t="s">
        <v>121</v>
      </c>
      <c r="BG879" s="225">
        <v>2E-3</v>
      </c>
      <c r="BH879" s="225">
        <v>1.4419999999999999</v>
      </c>
      <c r="BI879" s="225">
        <v>0.60499999999999998</v>
      </c>
      <c r="BJ879" s="225" t="s">
        <v>121</v>
      </c>
      <c r="BK879" s="225">
        <v>2E-3</v>
      </c>
      <c r="BL879" s="225" t="s">
        <v>121</v>
      </c>
      <c r="BM879" s="225">
        <v>2E-3</v>
      </c>
      <c r="BN879" s="225">
        <v>1.2E-2</v>
      </c>
      <c r="BO879" s="225">
        <v>5.0000000000000001E-3</v>
      </c>
      <c r="BP879" s="225">
        <v>90.313999999999993</v>
      </c>
      <c r="BQ879" s="225">
        <v>4.2000000000000003E-2</v>
      </c>
      <c r="BR879" s="225" t="s">
        <v>121</v>
      </c>
      <c r="BS879" s="225">
        <v>2E-3</v>
      </c>
      <c r="BT879" s="225">
        <v>1.1200000000000001</v>
      </c>
      <c r="BU879" s="225">
        <v>9.6000000000000002E-2</v>
      </c>
      <c r="BV879" s="225" t="s">
        <v>121</v>
      </c>
      <c r="BW879" s="225">
        <v>0.312</v>
      </c>
      <c r="BX879" s="225" t="s">
        <v>121</v>
      </c>
      <c r="BY879" s="225">
        <v>8.9999999999999993E-3</v>
      </c>
      <c r="BZ879" s="225">
        <v>0.91500000000000004</v>
      </c>
      <c r="CA879" s="225">
        <v>7.1999999999999995E-2</v>
      </c>
      <c r="CB879" s="225" t="s">
        <v>121</v>
      </c>
      <c r="CC879" s="225">
        <v>6.2990000000000004</v>
      </c>
      <c r="CD879" s="225">
        <v>4.9000000000000002E-2</v>
      </c>
      <c r="CE879" s="225">
        <v>6.0000000000000001E-3</v>
      </c>
      <c r="CF879" s="225" t="s">
        <v>121</v>
      </c>
      <c r="CG879" s="225">
        <v>2E-3</v>
      </c>
      <c r="CH879" s="225" t="s">
        <v>121</v>
      </c>
      <c r="CI879" s="225">
        <v>2E-3</v>
      </c>
      <c r="CJ879" s="225" t="s">
        <v>121</v>
      </c>
      <c r="CK879" s="225">
        <v>3.37</v>
      </c>
      <c r="CL879" s="225" t="s">
        <v>121</v>
      </c>
      <c r="CM879" s="225">
        <v>2E-3</v>
      </c>
      <c r="CN879" s="225" t="s">
        <v>121</v>
      </c>
      <c r="CO879" s="225">
        <v>2E-3</v>
      </c>
      <c r="CP879" s="225">
        <v>0.77500000000000002</v>
      </c>
      <c r="CQ879" s="225">
        <v>0.109</v>
      </c>
      <c r="CR879" s="225" t="s">
        <v>121</v>
      </c>
      <c r="CS879" s="225">
        <v>2E-3</v>
      </c>
      <c r="CT879" s="225" t="s">
        <v>121</v>
      </c>
      <c r="CU879" s="225">
        <v>48.466999999999999</v>
      </c>
      <c r="CV879" s="225">
        <v>4.0000000000000001E-3</v>
      </c>
      <c r="CW879" s="225">
        <v>1E-3</v>
      </c>
      <c r="CX879" s="225">
        <v>0.128</v>
      </c>
      <c r="CY879" s="225">
        <v>1.2999999999999999E-2</v>
      </c>
      <c r="CZ879" s="225" t="s">
        <v>121</v>
      </c>
      <c r="DA879" s="225">
        <v>2E-3</v>
      </c>
      <c r="DB879" s="225" t="s">
        <v>121</v>
      </c>
      <c r="DC879" s="225">
        <v>4.0000000000000001E-3</v>
      </c>
      <c r="DD879" s="225" t="s">
        <v>121</v>
      </c>
      <c r="DE879" s="225">
        <v>3.0000000000000001E-3</v>
      </c>
      <c r="DF879" s="225">
        <v>2.7E-2</v>
      </c>
      <c r="DG879" s="225">
        <v>3.0000000000000001E-3</v>
      </c>
      <c r="DH879" s="225">
        <v>0.22500000000000001</v>
      </c>
      <c r="DI879" s="225">
        <v>2.1999999999999999E-2</v>
      </c>
      <c r="DJ879" s="225">
        <v>2E-3</v>
      </c>
      <c r="DK879" s="225">
        <v>1E-3</v>
      </c>
      <c r="DL879" s="61" t="str">
        <f t="shared" si="16"/>
        <v>VNE 1683 11.03.2022</v>
      </c>
    </row>
    <row r="880" spans="1:132">
      <c r="A880" s="11">
        <v>44631</v>
      </c>
      <c r="B880" s="64"/>
      <c r="C880" s="25" t="s">
        <v>122</v>
      </c>
      <c r="D880" s="21">
        <v>30</v>
      </c>
      <c r="E880" s="2">
        <v>100</v>
      </c>
      <c r="F880" s="2">
        <v>70</v>
      </c>
      <c r="H880" s="3">
        <f>((F880)/(E880/100))</f>
        <v>70</v>
      </c>
      <c r="I880" s="4">
        <f>E880/F880</f>
        <v>1.4285714285714286</v>
      </c>
      <c r="J880" s="4" t="e">
        <f>100/G880</f>
        <v>#DIV/0!</v>
      </c>
      <c r="N880" s="37" t="e">
        <f>M880/(K880/100)</f>
        <v>#DIV/0!</v>
      </c>
      <c r="O880" s="37" t="e">
        <f>N880/J880</f>
        <v>#DIV/0!</v>
      </c>
      <c r="P880" s="5" t="e">
        <f>M880/(L880/100)</f>
        <v>#DIV/0!</v>
      </c>
      <c r="Q880" s="5" t="e">
        <f>P880*I880</f>
        <v>#DIV/0!</v>
      </c>
      <c r="U880" s="15" t="e">
        <f>100-(T880-R880)/S880*100</f>
        <v>#DIV/0!</v>
      </c>
      <c r="V880" s="21">
        <v>1.48</v>
      </c>
      <c r="X880" s="2">
        <v>10.57</v>
      </c>
      <c r="Y880" s="2">
        <v>5.15</v>
      </c>
      <c r="Z880" s="21">
        <v>879</v>
      </c>
      <c r="AB880" s="14" t="e">
        <f>((AE880-AC880)*(1000/AD880))*1000</f>
        <v>#DIV/0!</v>
      </c>
      <c r="AF880" s="7" t="e">
        <f>#REF!*0.8</f>
        <v>#REF!</v>
      </c>
      <c r="AG880" s="2">
        <v>143</v>
      </c>
      <c r="AH880" s="8">
        <f>((AG880)*(H880/100))</f>
        <v>100.1</v>
      </c>
      <c r="AI880" s="7">
        <f>AG880/AH880</f>
        <v>1.4285714285714286</v>
      </c>
      <c r="AJ880" s="6">
        <v>24.86</v>
      </c>
      <c r="AK880" s="2">
        <v>0.76200000000000001</v>
      </c>
      <c r="AO880" s="20" t="s">
        <v>1560</v>
      </c>
      <c r="AP880" s="226">
        <v>0.26</v>
      </c>
      <c r="AQ880" s="226">
        <v>4.0000000000000001E-3</v>
      </c>
      <c r="AR880" s="226">
        <v>7.0000000000000001E-3</v>
      </c>
      <c r="AS880" s="226">
        <v>3.0000000000000001E-3</v>
      </c>
      <c r="AT880" s="226">
        <v>0.121</v>
      </c>
      <c r="AU880" s="226">
        <v>4.0000000000000001E-3</v>
      </c>
      <c r="AV880" s="226">
        <v>8.3000000000000004E-2</v>
      </c>
      <c r="AW880" s="226">
        <v>3.0000000000000001E-3</v>
      </c>
      <c r="AX880" s="226">
        <v>1.7000000000000001E-2</v>
      </c>
      <c r="AY880" s="226">
        <v>1E-3</v>
      </c>
      <c r="AZ880" s="226">
        <v>3.5999999999999997E-2</v>
      </c>
      <c r="BA880" s="226">
        <v>2E-3</v>
      </c>
      <c r="BB880" s="226">
        <v>7.1999999999999995E-2</v>
      </c>
      <c r="BC880" s="226">
        <v>2E-3</v>
      </c>
      <c r="BD880" s="226">
        <v>0.51800000000000002</v>
      </c>
      <c r="BE880" s="226">
        <v>0.01</v>
      </c>
      <c r="BF880" s="226" t="s">
        <v>121</v>
      </c>
      <c r="BG880" s="226">
        <v>7.0000000000000001E-3</v>
      </c>
      <c r="BH880" s="226" t="s">
        <v>121</v>
      </c>
      <c r="BI880" s="226">
        <v>3.899</v>
      </c>
      <c r="BJ880" s="226" t="s">
        <v>121</v>
      </c>
      <c r="BK880" s="226">
        <v>4.0000000000000001E-3</v>
      </c>
      <c r="BL880" s="226" t="s">
        <v>121</v>
      </c>
      <c r="BM880" s="226">
        <v>2E-3</v>
      </c>
      <c r="BN880" s="226">
        <v>7.1999999999999995E-2</v>
      </c>
      <c r="BO880" s="226">
        <v>8.0000000000000002E-3</v>
      </c>
      <c r="BP880" s="226">
        <v>57.154000000000003</v>
      </c>
      <c r="BQ880" s="226">
        <v>0.16500000000000001</v>
      </c>
      <c r="BR880" s="226">
        <v>4.0000000000000001E-3</v>
      </c>
      <c r="BS880" s="226">
        <v>1E-3</v>
      </c>
      <c r="BT880" s="226">
        <v>12.513999999999999</v>
      </c>
      <c r="BU880" s="226">
        <v>0.14000000000000001</v>
      </c>
      <c r="BV880" s="226">
        <v>19.745000000000001</v>
      </c>
      <c r="BW880" s="226">
        <v>0.32500000000000001</v>
      </c>
      <c r="BX880" s="226" t="s">
        <v>121</v>
      </c>
      <c r="BY880" s="226">
        <v>4.0000000000000001E-3</v>
      </c>
      <c r="BZ880" s="226">
        <v>2.6880000000000002</v>
      </c>
      <c r="CA880" s="226">
        <v>4.7E-2</v>
      </c>
      <c r="CB880" s="226" t="s">
        <v>121</v>
      </c>
      <c r="CC880" s="226">
        <v>27.635000000000002</v>
      </c>
      <c r="CD880" s="226">
        <v>0.03</v>
      </c>
      <c r="CE880" s="226">
        <v>5.0000000000000001E-3</v>
      </c>
      <c r="CF880" s="226" t="s">
        <v>121</v>
      </c>
      <c r="CG880" s="226">
        <v>2E-3</v>
      </c>
      <c r="CH880" s="226" t="s">
        <v>121</v>
      </c>
      <c r="CI880" s="226">
        <v>2E-3</v>
      </c>
      <c r="CJ880" s="226" t="s">
        <v>121</v>
      </c>
      <c r="CK880" s="226">
        <v>0.33400000000000002</v>
      </c>
      <c r="CL880" s="226" t="s">
        <v>121</v>
      </c>
      <c r="CM880" s="226">
        <v>2E-3</v>
      </c>
      <c r="CN880" s="226">
        <v>7.0000000000000001E-3</v>
      </c>
      <c r="CO880" s="226">
        <v>1E-3</v>
      </c>
      <c r="CP880" s="226">
        <v>4</v>
      </c>
      <c r="CQ880" s="226">
        <v>0.11600000000000001</v>
      </c>
      <c r="CR880" s="226" t="s">
        <v>121</v>
      </c>
      <c r="CS880" s="226">
        <v>2E-3</v>
      </c>
      <c r="CT880" s="226">
        <v>1.2030000000000001</v>
      </c>
      <c r="CU880" s="226">
        <v>0.36299999999999999</v>
      </c>
      <c r="CV880" s="226">
        <v>1.4E-2</v>
      </c>
      <c r="CW880" s="226">
        <v>1E-3</v>
      </c>
      <c r="CX880" s="226">
        <v>0.106</v>
      </c>
      <c r="CY880" s="226">
        <v>8.9999999999999993E-3</v>
      </c>
      <c r="CZ880" s="226" t="s">
        <v>121</v>
      </c>
      <c r="DA880" s="226">
        <v>2E-3</v>
      </c>
      <c r="DB880" s="226" t="s">
        <v>121</v>
      </c>
      <c r="DC880" s="226">
        <v>5.0000000000000001E-3</v>
      </c>
      <c r="DD880" s="226">
        <v>3.1E-2</v>
      </c>
      <c r="DE880" s="226">
        <v>8.0000000000000002E-3</v>
      </c>
      <c r="DF880" s="226">
        <v>1.1970000000000001</v>
      </c>
      <c r="DG880" s="226">
        <v>1.2E-2</v>
      </c>
      <c r="DH880" s="226">
        <v>3.0000000000000001E-3</v>
      </c>
      <c r="DI880" s="226">
        <v>1E-3</v>
      </c>
      <c r="DJ880" s="226">
        <v>0.112</v>
      </c>
      <c r="DK880" s="226">
        <v>1E-3</v>
      </c>
      <c r="DL880" s="61" t="str">
        <f t="shared" si="16"/>
        <v>UTV 14.03.2022</v>
      </c>
    </row>
    <row r="881" spans="1:132">
      <c r="A881" s="11">
        <v>44631</v>
      </c>
      <c r="B881" s="64" t="s">
        <v>208</v>
      </c>
      <c r="C881" s="25" t="s">
        <v>119</v>
      </c>
      <c r="D881" s="21">
        <v>25</v>
      </c>
      <c r="E881" s="2">
        <v>100</v>
      </c>
      <c r="F881" s="2">
        <v>75</v>
      </c>
      <c r="H881" s="3">
        <f>((F881)/(E881/100))</f>
        <v>75</v>
      </c>
      <c r="I881" s="4">
        <f>E881/F881</f>
        <v>1.3333333333333333</v>
      </c>
      <c r="J881" s="4" t="e">
        <f>100/G881</f>
        <v>#DIV/0!</v>
      </c>
      <c r="N881" s="37" t="e">
        <f>M881/(K881/100)</f>
        <v>#DIV/0!</v>
      </c>
      <c r="O881" s="37" t="e">
        <f>N881/J881</f>
        <v>#DIV/0!</v>
      </c>
      <c r="P881" s="5" t="e">
        <f>M881/(L881/100)</f>
        <v>#DIV/0!</v>
      </c>
      <c r="Q881" s="5" t="e">
        <f>P881*I881</f>
        <v>#DIV/0!</v>
      </c>
      <c r="U881" s="15" t="e">
        <f>100-(T881-R881)/S881*100</f>
        <v>#DIV/0!</v>
      </c>
      <c r="V881" s="21">
        <v>1.51</v>
      </c>
      <c r="X881" s="2">
        <v>11.31</v>
      </c>
      <c r="Y881" s="2">
        <v>10.46</v>
      </c>
      <c r="Z881" s="21">
        <v>3272</v>
      </c>
      <c r="AB881" s="14" t="e">
        <f>((AE881-AC881)*(1000/AD881))*1000</f>
        <v>#DIV/0!</v>
      </c>
      <c r="AF881" s="7" t="e">
        <f>#REF!*0.8</f>
        <v>#REF!</v>
      </c>
      <c r="AG881" s="2">
        <v>133</v>
      </c>
      <c r="AH881" s="8">
        <f>((AG881)*(H881/100))</f>
        <v>99.75</v>
      </c>
      <c r="AI881" s="7">
        <f>AG881/AH881</f>
        <v>1.3333333333333333</v>
      </c>
      <c r="AJ881" s="6">
        <v>72.16</v>
      </c>
      <c r="AK881" s="2">
        <v>0.33900000000000002</v>
      </c>
      <c r="AO881" s="20" t="s">
        <v>1561</v>
      </c>
      <c r="AP881" s="226">
        <v>0.224</v>
      </c>
      <c r="AQ881" s="226">
        <v>3.0000000000000001E-3</v>
      </c>
      <c r="AR881" s="226">
        <v>8.0000000000000002E-3</v>
      </c>
      <c r="AS881" s="226">
        <v>3.0000000000000001E-3</v>
      </c>
      <c r="AT881" s="226">
        <v>9.2999999999999999E-2</v>
      </c>
      <c r="AU881" s="226">
        <v>3.0000000000000001E-3</v>
      </c>
      <c r="AV881" s="226">
        <v>6.8000000000000005E-2</v>
      </c>
      <c r="AW881" s="226">
        <v>2E-3</v>
      </c>
      <c r="AX881" s="226">
        <v>1.4999999999999999E-2</v>
      </c>
      <c r="AY881" s="226">
        <v>1E-3</v>
      </c>
      <c r="AZ881" s="226">
        <v>3.5000000000000003E-2</v>
      </c>
      <c r="BA881" s="226">
        <v>2E-3</v>
      </c>
      <c r="BB881" s="226">
        <v>7.3999999999999996E-2</v>
      </c>
      <c r="BC881" s="226">
        <v>2E-3</v>
      </c>
      <c r="BD881" s="226">
        <v>0.56599999999999995</v>
      </c>
      <c r="BE881" s="226">
        <v>1.0999999999999999E-2</v>
      </c>
      <c r="BF881" s="226" t="s">
        <v>121</v>
      </c>
      <c r="BG881" s="226">
        <v>8.0000000000000002E-3</v>
      </c>
      <c r="BH881" s="226" t="s">
        <v>121</v>
      </c>
      <c r="BI881" s="226">
        <v>3.375</v>
      </c>
      <c r="BJ881" s="226" t="s">
        <v>121</v>
      </c>
      <c r="BK881" s="226">
        <v>4.0000000000000001E-3</v>
      </c>
      <c r="BL881" s="226" t="s">
        <v>121</v>
      </c>
      <c r="BM881" s="226">
        <v>2E-3</v>
      </c>
      <c r="BN881" s="226">
        <v>8.1000000000000003E-2</v>
      </c>
      <c r="BO881" s="226">
        <v>8.0000000000000002E-3</v>
      </c>
      <c r="BP881" s="226">
        <v>60.046999999999997</v>
      </c>
      <c r="BQ881" s="226">
        <v>0.156</v>
      </c>
      <c r="BR881" s="226">
        <v>3.0000000000000001E-3</v>
      </c>
      <c r="BS881" s="226">
        <v>1E-3</v>
      </c>
      <c r="BT881" s="226">
        <v>11.856</v>
      </c>
      <c r="BU881" s="226">
        <v>0.13400000000000001</v>
      </c>
      <c r="BV881" s="226">
        <v>17.423999999999999</v>
      </c>
      <c r="BW881" s="226">
        <v>0.27800000000000002</v>
      </c>
      <c r="BX881" s="226" t="s">
        <v>121</v>
      </c>
      <c r="BY881" s="226">
        <v>5.0000000000000001E-3</v>
      </c>
      <c r="BZ881" s="226">
        <v>3.3479999999999999</v>
      </c>
      <c r="CA881" s="226">
        <v>5.1999999999999998E-2</v>
      </c>
      <c r="CB881" s="226" t="s">
        <v>121</v>
      </c>
      <c r="CC881" s="226">
        <v>26.863</v>
      </c>
      <c r="CD881" s="226">
        <v>2.4E-2</v>
      </c>
      <c r="CE881" s="226">
        <v>5.0000000000000001E-3</v>
      </c>
      <c r="CF881" s="226" t="s">
        <v>121</v>
      </c>
      <c r="CG881" s="226">
        <v>2E-3</v>
      </c>
      <c r="CH881" s="226" t="s">
        <v>121</v>
      </c>
      <c r="CI881" s="226">
        <v>2E-3</v>
      </c>
      <c r="CJ881" s="226">
        <v>0.49</v>
      </c>
      <c r="CK881" s="226">
        <v>0.13900000000000001</v>
      </c>
      <c r="CL881" s="226" t="s">
        <v>121</v>
      </c>
      <c r="CM881" s="226">
        <v>2E-3</v>
      </c>
      <c r="CN881" s="226">
        <v>7.0000000000000001E-3</v>
      </c>
      <c r="CO881" s="226">
        <v>1E-3</v>
      </c>
      <c r="CP881" s="226">
        <v>2.5619999999999998</v>
      </c>
      <c r="CQ881" s="226">
        <v>8.1000000000000003E-2</v>
      </c>
      <c r="CR881" s="226" t="s">
        <v>121</v>
      </c>
      <c r="CS881" s="226">
        <v>2E-3</v>
      </c>
      <c r="CT881" s="226">
        <v>1.714</v>
      </c>
      <c r="CU881" s="226">
        <v>0.34799999999999998</v>
      </c>
      <c r="CV881" s="226">
        <v>1.4E-2</v>
      </c>
      <c r="CW881" s="226">
        <v>1E-3</v>
      </c>
      <c r="CX881" s="226">
        <v>0.107</v>
      </c>
      <c r="CY881" s="226">
        <v>8.0000000000000002E-3</v>
      </c>
      <c r="CZ881" s="226" t="s">
        <v>121</v>
      </c>
      <c r="DA881" s="226">
        <v>2E-3</v>
      </c>
      <c r="DB881" s="226" t="s">
        <v>121</v>
      </c>
      <c r="DC881" s="226">
        <v>4.0000000000000001E-3</v>
      </c>
      <c r="DD881" s="226">
        <v>0.03</v>
      </c>
      <c r="DE881" s="226">
        <v>8.0000000000000002E-3</v>
      </c>
      <c r="DF881" s="226">
        <v>1.08</v>
      </c>
      <c r="DG881" s="226">
        <v>1.0999999999999999E-2</v>
      </c>
      <c r="DH881" s="226">
        <v>5.0000000000000001E-3</v>
      </c>
      <c r="DI881" s="226">
        <v>1E-3</v>
      </c>
      <c r="DJ881" s="226">
        <v>0.115</v>
      </c>
      <c r="DK881" s="226">
        <v>1E-3</v>
      </c>
      <c r="DL881" s="61" t="str">
        <f t="shared" si="16"/>
        <v>UTV 14.03.2022</v>
      </c>
    </row>
    <row r="882" spans="1:132">
      <c r="A882" s="11">
        <v>44631</v>
      </c>
      <c r="B882" s="64" t="s">
        <v>90</v>
      </c>
      <c r="C882" s="25" t="s">
        <v>1562</v>
      </c>
      <c r="H882" s="3" t="e">
        <f>((F882)/(E882/100))</f>
        <v>#DIV/0!</v>
      </c>
      <c r="I882" s="4" t="e">
        <f>E882/F882</f>
        <v>#DIV/0!</v>
      </c>
      <c r="J882" s="4" t="e">
        <f>100/G882</f>
        <v>#DIV/0!</v>
      </c>
      <c r="N882" s="37" t="e">
        <f>M882/(K882/100)</f>
        <v>#DIV/0!</v>
      </c>
      <c r="O882" s="37" t="e">
        <f>N882/J882</f>
        <v>#DIV/0!</v>
      </c>
      <c r="P882" s="5" t="e">
        <f>M882/(L882/100)</f>
        <v>#DIV/0!</v>
      </c>
      <c r="Q882" s="5" t="e">
        <f>P882*I882</f>
        <v>#DIV/0!</v>
      </c>
      <c r="U882" s="15" t="e">
        <f>100-(T882-R882)/S882*100</f>
        <v>#DIV/0!</v>
      </c>
      <c r="AB882" s="14" t="e">
        <f>((AE882-AC882)*(1000/AD882))*1000</f>
        <v>#DIV/0!</v>
      </c>
      <c r="AF882" s="7" t="e">
        <f>#REF!*0.8</f>
        <v>#REF!</v>
      </c>
      <c r="AH882" s="8" t="e">
        <f>((AG882)*(H882/100))</f>
        <v>#DIV/0!</v>
      </c>
      <c r="AI882" s="7" t="e">
        <f>AG882/AH882</f>
        <v>#DIV/0!</v>
      </c>
      <c r="AO882" s="20" t="s">
        <v>1563</v>
      </c>
      <c r="DL882" s="61" t="s">
        <v>1578</v>
      </c>
      <c r="DM882" s="232">
        <v>4.5347658488426597E-2</v>
      </c>
      <c r="DN882" s="232">
        <v>5.7355128386316996E-3</v>
      </c>
      <c r="DO882" s="232">
        <v>6.28971070149044E-3</v>
      </c>
      <c r="DP882" s="232">
        <v>3.3025311287346399</v>
      </c>
      <c r="DQ882" s="232">
        <v>0.95114064612424498</v>
      </c>
      <c r="DR882" s="232">
        <v>-4.5253677463163201E-2</v>
      </c>
      <c r="DS882" s="232">
        <v>0.86875023246170702</v>
      </c>
      <c r="DT882" s="232">
        <v>0.104294333455881</v>
      </c>
      <c r="DU882" s="232">
        <v>5.7316048655087999E-2</v>
      </c>
      <c r="DV882" s="232">
        <v>1.25696778855532E-2</v>
      </c>
      <c r="DW882" s="232">
        <v>0.22483567764672499</v>
      </c>
      <c r="DX882" s="232">
        <v>-7.4094884324262394E-2</v>
      </c>
      <c r="DY882" s="232">
        <v>500.91518604579801</v>
      </c>
      <c r="DZ882" s="232">
        <v>0.152004516556735</v>
      </c>
      <c r="EA882" s="232">
        <v>0.31808472432478602</v>
      </c>
      <c r="EB882" s="232">
        <v>95.592557573136801</v>
      </c>
    </row>
    <row r="883" spans="1:132">
      <c r="A883" s="11">
        <v>44631</v>
      </c>
      <c r="B883" s="64" t="s">
        <v>1564</v>
      </c>
      <c r="C883" s="25" t="s">
        <v>245</v>
      </c>
      <c r="H883" s="3" t="e">
        <f>((F883)/(E883/100))</f>
        <v>#DIV/0!</v>
      </c>
      <c r="I883" s="4" t="e">
        <f>E883/F883</f>
        <v>#DIV/0!</v>
      </c>
      <c r="J883" s="4" t="e">
        <f>100/G883</f>
        <v>#DIV/0!</v>
      </c>
      <c r="N883" s="37" t="e">
        <f>M883/(K883/100)</f>
        <v>#DIV/0!</v>
      </c>
      <c r="O883" s="37" t="e">
        <f>N883/J883</f>
        <v>#DIV/0!</v>
      </c>
      <c r="P883" s="5" t="e">
        <f>M883/(L883/100)</f>
        <v>#DIV/0!</v>
      </c>
      <c r="Q883" s="5" t="e">
        <f>P883*I883</f>
        <v>#DIV/0!</v>
      </c>
      <c r="U883" s="15" t="e">
        <f>100-(T883-R883)/S883*100</f>
        <v>#DIV/0!</v>
      </c>
      <c r="X883" s="2">
        <v>6.8</v>
      </c>
      <c r="Y883" s="2">
        <v>1</v>
      </c>
      <c r="AB883" s="14" t="e">
        <f>((AE883-AC883)*(1000/AD883))*1000</f>
        <v>#DIV/0!</v>
      </c>
      <c r="AF883" s="7" t="e">
        <f>#REF!*0.8</f>
        <v>#REF!</v>
      </c>
      <c r="AH883" s="8" t="e">
        <f>((AG883)*(H883/100))</f>
        <v>#DIV/0!</v>
      </c>
      <c r="AI883" s="7" t="e">
        <f>AG883/AH883</f>
        <v>#DIV/0!</v>
      </c>
      <c r="AO883" s="20" t="s">
        <v>1565</v>
      </c>
      <c r="AP883" s="227">
        <v>0.111</v>
      </c>
      <c r="AQ883" s="227">
        <v>2E-3</v>
      </c>
      <c r="AR883" s="227">
        <v>5.3999999999999999E-2</v>
      </c>
      <c r="AS883" s="227">
        <v>3.0000000000000001E-3</v>
      </c>
      <c r="AT883" s="227">
        <v>1.6E-2</v>
      </c>
      <c r="AU883" s="227">
        <v>2E-3</v>
      </c>
      <c r="AV883" s="227">
        <v>0.04</v>
      </c>
      <c r="AW883" s="227">
        <v>2E-3</v>
      </c>
      <c r="AX883" s="227">
        <v>2E-3</v>
      </c>
      <c r="AY883" s="227">
        <v>1E-3</v>
      </c>
      <c r="AZ883" s="227">
        <v>0.16</v>
      </c>
      <c r="BA883" s="227">
        <v>4.0000000000000001E-3</v>
      </c>
      <c r="BB883" s="227">
        <v>0.223</v>
      </c>
      <c r="BC883" s="227">
        <v>4.0000000000000001E-3</v>
      </c>
      <c r="BD883" s="227">
        <v>5.7859999999999996</v>
      </c>
      <c r="BE883" s="227">
        <v>3.7999999999999999E-2</v>
      </c>
      <c r="BF883" s="227" t="s">
        <v>121</v>
      </c>
      <c r="BG883" s="227">
        <v>5.0000000000000001E-3</v>
      </c>
      <c r="BH883" s="227">
        <v>2.4159999999999999</v>
      </c>
      <c r="BI883" s="227">
        <v>0.73399999999999999</v>
      </c>
      <c r="BJ883" s="227" t="s">
        <v>121</v>
      </c>
      <c r="BK883" s="227">
        <v>3.0000000000000001E-3</v>
      </c>
      <c r="BL883" s="227" t="s">
        <v>121</v>
      </c>
      <c r="BM883" s="227">
        <v>2E-3</v>
      </c>
      <c r="BN883" s="227">
        <v>0.128</v>
      </c>
      <c r="BO883" s="227">
        <v>7.0000000000000001E-3</v>
      </c>
      <c r="BP883" s="227">
        <v>67.825000000000003</v>
      </c>
      <c r="BQ883" s="227">
        <v>0.13100000000000001</v>
      </c>
      <c r="BR883" s="227" t="s">
        <v>121</v>
      </c>
      <c r="BS883" s="227">
        <v>2E-3</v>
      </c>
      <c r="BT883" s="227">
        <v>11.805</v>
      </c>
      <c r="BU883" s="227">
        <v>0.129</v>
      </c>
      <c r="BV883" s="227">
        <v>1.55</v>
      </c>
      <c r="BW883" s="227">
        <v>2.5999999999999999E-2</v>
      </c>
      <c r="BX883" s="227" t="s">
        <v>121</v>
      </c>
      <c r="BY883" s="227">
        <v>1.0999999999999999E-2</v>
      </c>
      <c r="BZ883" s="227">
        <v>0.59099999999999997</v>
      </c>
      <c r="CA883" s="227">
        <v>2.8000000000000001E-2</v>
      </c>
      <c r="CB883" s="227" t="s">
        <v>121</v>
      </c>
      <c r="CC883" s="227">
        <v>7.3140000000000001</v>
      </c>
      <c r="CD883" s="227">
        <v>0.31</v>
      </c>
      <c r="CE883" s="227">
        <v>8.9999999999999993E-3</v>
      </c>
      <c r="CF883" s="227">
        <v>6.0000000000000001E-3</v>
      </c>
      <c r="CG883" s="227">
        <v>1E-3</v>
      </c>
      <c r="CH883" s="227" t="s">
        <v>121</v>
      </c>
      <c r="CI883" s="227">
        <v>2E-3</v>
      </c>
      <c r="CJ883" s="227">
        <v>0.309</v>
      </c>
      <c r="CK883" s="227">
        <v>6.4000000000000001E-2</v>
      </c>
      <c r="CL883" s="227" t="s">
        <v>121</v>
      </c>
      <c r="CM883" s="227">
        <v>2E-3</v>
      </c>
      <c r="CN883" s="227">
        <v>2E-3</v>
      </c>
      <c r="CO883" s="227">
        <v>1E-3</v>
      </c>
      <c r="CP883" s="227">
        <v>1.79</v>
      </c>
      <c r="CQ883" s="227">
        <v>3.7999999999999999E-2</v>
      </c>
      <c r="CR883" s="227" t="s">
        <v>121</v>
      </c>
      <c r="CS883" s="227">
        <v>2E-3</v>
      </c>
      <c r="CT883" s="227">
        <v>5.2329999999999997</v>
      </c>
      <c r="CU883" s="227">
        <v>0.252</v>
      </c>
      <c r="CV883" s="227">
        <v>2.7E-2</v>
      </c>
      <c r="CW883" s="227">
        <v>1E-3</v>
      </c>
      <c r="CX883" s="227">
        <v>0.503</v>
      </c>
      <c r="CY883" s="227">
        <v>1.6E-2</v>
      </c>
      <c r="CZ883" s="227" t="s">
        <v>121</v>
      </c>
      <c r="DA883" s="227">
        <v>2E-3</v>
      </c>
      <c r="DB883" s="227">
        <v>3.5000000000000003E-2</v>
      </c>
      <c r="DC883" s="227">
        <v>5.0000000000000001E-3</v>
      </c>
      <c r="DD883" s="227" t="s">
        <v>121</v>
      </c>
      <c r="DE883" s="227">
        <v>1.0999999999999999E-2</v>
      </c>
      <c r="DF883" s="227">
        <v>1.0289999999999999</v>
      </c>
      <c r="DG883" s="227">
        <v>8.9999999999999993E-3</v>
      </c>
      <c r="DH883" s="227">
        <v>2.9000000000000001E-2</v>
      </c>
      <c r="DI883" s="227">
        <v>1E-3</v>
      </c>
      <c r="DJ883" s="227">
        <v>1.2E-2</v>
      </c>
      <c r="DK883" s="227">
        <v>1E-3</v>
      </c>
      <c r="DL883" s="61" t="str">
        <f t="shared" si="16"/>
        <v>DK III 2562 14.03.2022</v>
      </c>
      <c r="DM883" s="232">
        <v>-6.4965277607386797E-3</v>
      </c>
      <c r="DN883" s="232">
        <v>3.3728230664503301E-3</v>
      </c>
      <c r="DO883" s="232">
        <v>-2.2480192074642899E-2</v>
      </c>
      <c r="DP883" s="232">
        <v>1.06521734526023</v>
      </c>
      <c r="DQ883" s="232">
        <v>2.2966802328276099E-2</v>
      </c>
      <c r="DR883" s="232">
        <v>-2.0779837187177502E-2</v>
      </c>
      <c r="DS883" s="232">
        <v>3.19454679253579E-2</v>
      </c>
      <c r="DT883" s="232">
        <v>1.29155928762046E-2</v>
      </c>
      <c r="DU883" s="232">
        <v>3.8812181509157101E-3</v>
      </c>
      <c r="DV883" s="232">
        <v>0.31367264868669797</v>
      </c>
      <c r="DW883" s="232">
        <v>0.42462316177125198</v>
      </c>
      <c r="DX883" s="232">
        <v>0.674399655461287</v>
      </c>
      <c r="DY883" s="232">
        <v>1360.02213287686</v>
      </c>
      <c r="DZ883" s="232">
        <v>1.3682241259806101</v>
      </c>
      <c r="EA883" s="232">
        <v>1.3992271869591899</v>
      </c>
      <c r="EB883" s="232">
        <v>148.297755590561</v>
      </c>
    </row>
    <row r="884" spans="1:132">
      <c r="A884" s="11">
        <v>44634</v>
      </c>
      <c r="B884" s="64" t="s">
        <v>730</v>
      </c>
      <c r="C884" s="25" t="s">
        <v>117</v>
      </c>
      <c r="H884" s="3" t="e">
        <f>((F884)/(E884/100))</f>
        <v>#DIV/0!</v>
      </c>
      <c r="I884" s="4" t="e">
        <f>E884/F884</f>
        <v>#DIV/0!</v>
      </c>
      <c r="J884" s="4" t="e">
        <f>100/G884</f>
        <v>#DIV/0!</v>
      </c>
      <c r="N884" s="37" t="e">
        <f>M884/(K884/100)</f>
        <v>#DIV/0!</v>
      </c>
      <c r="O884" s="37" t="e">
        <f>N884/J884</f>
        <v>#DIV/0!</v>
      </c>
      <c r="P884" s="5" t="e">
        <f>M884/(L884/100)</f>
        <v>#DIV/0!</v>
      </c>
      <c r="Q884" s="5" t="e">
        <f>P884*I884</f>
        <v>#DIV/0!</v>
      </c>
      <c r="U884" s="15" t="e">
        <f>100-(T884-R884)/S884*100</f>
        <v>#DIV/0!</v>
      </c>
      <c r="X884" s="2">
        <v>10.02</v>
      </c>
      <c r="AB884" s="14" t="e">
        <f>((AE884-AC884)*(1000/AD884))*1000</f>
        <v>#DIV/0!</v>
      </c>
      <c r="AF884" s="7" t="e">
        <f>#REF!*0.8</f>
        <v>#REF!</v>
      </c>
      <c r="AH884" s="8" t="e">
        <f>((AG884)*(H884/100))</f>
        <v>#DIV/0!</v>
      </c>
      <c r="AI884" s="7" t="e">
        <f>AG884/AH884</f>
        <v>#DIV/0!</v>
      </c>
      <c r="AO884" s="20" t="s">
        <v>1566</v>
      </c>
      <c r="AP884" s="228">
        <v>7.0000000000000007E-2</v>
      </c>
      <c r="AQ884" s="228">
        <v>2E-3</v>
      </c>
      <c r="AR884" s="228">
        <v>2.1999999999999999E-2</v>
      </c>
      <c r="AS884" s="228">
        <v>3.0000000000000001E-3</v>
      </c>
      <c r="AT884" s="228">
        <v>1.4E-2</v>
      </c>
      <c r="AU884" s="228">
        <v>2E-3</v>
      </c>
      <c r="AV884" s="228">
        <v>3.7999999999999999E-2</v>
      </c>
      <c r="AW884" s="228">
        <v>2E-3</v>
      </c>
      <c r="AX884" s="228" t="s">
        <v>121</v>
      </c>
      <c r="AY884" s="228">
        <v>2E-3</v>
      </c>
      <c r="AZ884" s="228">
        <v>4.7E-2</v>
      </c>
      <c r="BA884" s="228">
        <v>3.0000000000000001E-3</v>
      </c>
      <c r="BB884" s="228">
        <v>0.20599999999999999</v>
      </c>
      <c r="BC884" s="228">
        <v>4.0000000000000001E-3</v>
      </c>
      <c r="BD884" s="228">
        <v>5.484</v>
      </c>
      <c r="BE884" s="228">
        <v>3.5999999999999997E-2</v>
      </c>
      <c r="BF884" s="228" t="s">
        <v>121</v>
      </c>
      <c r="BG884" s="228">
        <v>4.0000000000000001E-3</v>
      </c>
      <c r="BH884" s="228">
        <v>2.5009999999999999</v>
      </c>
      <c r="BI884" s="228">
        <v>0.68899999999999995</v>
      </c>
      <c r="BJ884" s="228" t="s">
        <v>121</v>
      </c>
      <c r="BK884" s="228">
        <v>3.0000000000000001E-3</v>
      </c>
      <c r="BL884" s="228" t="s">
        <v>121</v>
      </c>
      <c r="BM884" s="228">
        <v>2E-3</v>
      </c>
      <c r="BN884" s="228">
        <v>0.16300000000000001</v>
      </c>
      <c r="BO884" s="228">
        <v>8.0000000000000002E-3</v>
      </c>
      <c r="BP884" s="228">
        <v>69.625</v>
      </c>
      <c r="BQ884" s="228">
        <v>0.122</v>
      </c>
      <c r="BR884" s="228">
        <v>5.0000000000000001E-3</v>
      </c>
      <c r="BS884" s="228">
        <v>1E-3</v>
      </c>
      <c r="BT884" s="228">
        <v>12.254</v>
      </c>
      <c r="BU884" s="228">
        <v>0.127</v>
      </c>
      <c r="BV884" s="228">
        <v>0.78800000000000003</v>
      </c>
      <c r="BW884" s="228">
        <v>1.9E-2</v>
      </c>
      <c r="BX884" s="228" t="s">
        <v>121</v>
      </c>
      <c r="BY884" s="228">
        <v>1.0999999999999999E-2</v>
      </c>
      <c r="BZ884" s="228">
        <v>0.51700000000000002</v>
      </c>
      <c r="CA884" s="228">
        <v>2.7E-2</v>
      </c>
      <c r="CB884" s="228" t="s">
        <v>121</v>
      </c>
      <c r="CC884" s="228">
        <v>6.5819999999999999</v>
      </c>
      <c r="CD884" s="228">
        <v>0.11600000000000001</v>
      </c>
      <c r="CE884" s="228">
        <v>6.0000000000000001E-3</v>
      </c>
      <c r="CF884" s="228">
        <v>2E-3</v>
      </c>
      <c r="CG884" s="228">
        <v>1E-3</v>
      </c>
      <c r="CH884" s="228" t="s">
        <v>121</v>
      </c>
      <c r="CI884" s="228">
        <v>2E-3</v>
      </c>
      <c r="CJ884" s="228">
        <v>1.0820000000000001</v>
      </c>
      <c r="CK884" s="228">
        <v>7.6999999999999999E-2</v>
      </c>
      <c r="CL884" s="228" t="s">
        <v>121</v>
      </c>
      <c r="CM884" s="228">
        <v>2E-3</v>
      </c>
      <c r="CN884" s="228">
        <v>2E-3</v>
      </c>
      <c r="CO884" s="228">
        <v>1E-3</v>
      </c>
      <c r="CP884" s="228">
        <v>1.823</v>
      </c>
      <c r="CQ884" s="228">
        <v>3.6999999999999998E-2</v>
      </c>
      <c r="CR884" s="228" t="s">
        <v>121</v>
      </c>
      <c r="CS884" s="228">
        <v>2E-3</v>
      </c>
      <c r="CT884" s="228">
        <v>4.1070000000000002</v>
      </c>
      <c r="CU884" s="228">
        <v>0.22700000000000001</v>
      </c>
      <c r="CV884" s="228">
        <v>3.6999999999999998E-2</v>
      </c>
      <c r="CW884" s="228">
        <v>1E-3</v>
      </c>
      <c r="CX884" s="228">
        <v>0.42299999999999999</v>
      </c>
      <c r="CY884" s="228">
        <v>1.6E-2</v>
      </c>
      <c r="CZ884" s="228" t="s">
        <v>121</v>
      </c>
      <c r="DA884" s="228">
        <v>2E-3</v>
      </c>
      <c r="DB884" s="228">
        <v>0.03</v>
      </c>
      <c r="DC884" s="228">
        <v>5.0000000000000001E-3</v>
      </c>
      <c r="DD884" s="228" t="s">
        <v>121</v>
      </c>
      <c r="DE884" s="228">
        <v>8.0000000000000002E-3</v>
      </c>
      <c r="DF884" s="228">
        <v>0.59099999999999997</v>
      </c>
      <c r="DG884" s="228">
        <v>6.0000000000000001E-3</v>
      </c>
      <c r="DH884" s="228">
        <v>4.1000000000000002E-2</v>
      </c>
      <c r="DI884" s="228">
        <v>1E-3</v>
      </c>
      <c r="DJ884" s="228">
        <v>5.0000000000000001E-3</v>
      </c>
      <c r="DK884" s="228">
        <v>1E-3</v>
      </c>
      <c r="DL884" s="61" t="str">
        <f t="shared" si="16"/>
        <v>DK III 2600 14.03.2022</v>
      </c>
      <c r="DM884" s="232">
        <v>-1.45243453920515E-2</v>
      </c>
      <c r="DN884" s="232">
        <v>4.0290014060551903E-3</v>
      </c>
      <c r="DO884" s="232">
        <v>6.9940358665336296E-3</v>
      </c>
      <c r="DP884" s="232">
        <v>0.83063661712582804</v>
      </c>
      <c r="DQ884" s="232">
        <v>8.8727612464097692E-3</v>
      </c>
      <c r="DR884" s="232">
        <v>-4.74220447526251E-4</v>
      </c>
      <c r="DS884" s="232">
        <v>-9.8105109798528004E-2</v>
      </c>
      <c r="DT884" s="232">
        <v>1.8212756539649402E-2</v>
      </c>
      <c r="DU884" s="232">
        <v>1.3676087421176299E-3</v>
      </c>
      <c r="DV884" s="232">
        <v>6.5233210534683898E-3</v>
      </c>
      <c r="DW884" s="232">
        <v>0.144443425937933</v>
      </c>
      <c r="DX884" s="232">
        <v>0.43776258415248198</v>
      </c>
      <c r="DY884" s="232">
        <v>775.44989794974003</v>
      </c>
      <c r="DZ884" s="232">
        <v>1.3227965781728901</v>
      </c>
      <c r="EA884" s="232">
        <v>0.81034562966259505</v>
      </c>
      <c r="EB884" s="232">
        <v>149.10150598365601</v>
      </c>
    </row>
    <row r="885" spans="1:132">
      <c r="A885" s="11">
        <v>44634</v>
      </c>
      <c r="B885" s="64" t="s">
        <v>1549</v>
      </c>
      <c r="C885" s="25" t="s">
        <v>117</v>
      </c>
      <c r="H885" s="3" t="e">
        <f>((F885)/(E885/100))</f>
        <v>#DIV/0!</v>
      </c>
      <c r="I885" s="4" t="e">
        <f>E885/F885</f>
        <v>#DIV/0!</v>
      </c>
      <c r="J885" s="4" t="e">
        <f>100/G885</f>
        <v>#DIV/0!</v>
      </c>
      <c r="N885" s="37" t="e">
        <f>M885/(K885/100)</f>
        <v>#DIV/0!</v>
      </c>
      <c r="O885" s="37" t="e">
        <f>N885/J885</f>
        <v>#DIV/0!</v>
      </c>
      <c r="P885" s="5" t="e">
        <f>M885/(L885/100)</f>
        <v>#DIV/0!</v>
      </c>
      <c r="Q885" s="5" t="e">
        <f>P885*I885</f>
        <v>#DIV/0!</v>
      </c>
      <c r="U885" s="15" t="e">
        <f>100-(T885-R885)/S885*100</f>
        <v>#DIV/0!</v>
      </c>
      <c r="X885" s="2">
        <v>9.8800000000000008</v>
      </c>
      <c r="AB885" s="14" t="e">
        <f>((AE885-AC885)*(1000/AD885))*1000</f>
        <v>#DIV/0!</v>
      </c>
      <c r="AF885" s="7" t="e">
        <f>#REF!*0.8</f>
        <v>#REF!</v>
      </c>
      <c r="AH885" s="8" t="e">
        <f>((AG885)*(H885/100))</f>
        <v>#DIV/0!</v>
      </c>
      <c r="AI885" s="7" t="e">
        <f>AG885/AH885</f>
        <v>#DIV/0!</v>
      </c>
      <c r="AO885" s="20" t="s">
        <v>1566</v>
      </c>
      <c r="AP885" s="229">
        <v>0.35799999999999998</v>
      </c>
      <c r="AQ885" s="229">
        <v>5.0000000000000001E-3</v>
      </c>
      <c r="AR885" s="229" t="s">
        <v>121</v>
      </c>
      <c r="AS885" s="229">
        <v>4.0000000000000001E-3</v>
      </c>
      <c r="AT885" s="229">
        <v>8.2000000000000003E-2</v>
      </c>
      <c r="AU885" s="229">
        <v>3.0000000000000001E-3</v>
      </c>
      <c r="AV885" s="229">
        <v>0.08</v>
      </c>
      <c r="AW885" s="229">
        <v>3.0000000000000001E-3</v>
      </c>
      <c r="AX885" s="229">
        <v>0.03</v>
      </c>
      <c r="AY885" s="229">
        <v>2E-3</v>
      </c>
      <c r="AZ885" s="229">
        <v>0.02</v>
      </c>
      <c r="BA885" s="229">
        <v>2E-3</v>
      </c>
      <c r="BB885" s="229">
        <v>0.11700000000000001</v>
      </c>
      <c r="BC885" s="229">
        <v>3.0000000000000001E-3</v>
      </c>
      <c r="BD885" s="229">
        <v>0.48699999999999999</v>
      </c>
      <c r="BE885" s="229">
        <v>0.01</v>
      </c>
      <c r="BF885" s="229" t="s">
        <v>121</v>
      </c>
      <c r="BG885" s="229">
        <v>3.0000000000000001E-3</v>
      </c>
      <c r="BH885" s="229" t="s">
        <v>121</v>
      </c>
      <c r="BI885" s="229">
        <v>2.83</v>
      </c>
      <c r="BJ885" s="229" t="s">
        <v>121</v>
      </c>
      <c r="BK885" s="229">
        <v>5.0000000000000001E-3</v>
      </c>
      <c r="BL885" s="229" t="s">
        <v>121</v>
      </c>
      <c r="BM885" s="229">
        <v>2E-3</v>
      </c>
      <c r="BN885" s="229">
        <v>1.7000000000000001E-2</v>
      </c>
      <c r="BO885" s="229">
        <v>7.0000000000000001E-3</v>
      </c>
      <c r="BP885" s="229">
        <v>60.927999999999997</v>
      </c>
      <c r="BQ885" s="229">
        <v>0.16800000000000001</v>
      </c>
      <c r="BR885" s="229">
        <v>3.0000000000000001E-3</v>
      </c>
      <c r="BS885" s="229">
        <v>1E-3</v>
      </c>
      <c r="BT885" s="229">
        <v>1.3759999999999999</v>
      </c>
      <c r="BU885" s="229">
        <v>0.05</v>
      </c>
      <c r="BV885" s="229">
        <v>24.048999999999999</v>
      </c>
      <c r="BW885" s="229">
        <v>0.247</v>
      </c>
      <c r="BX885" s="229" t="s">
        <v>121</v>
      </c>
      <c r="BY885" s="229">
        <v>4.0000000000000001E-3</v>
      </c>
      <c r="BZ885" s="229">
        <v>3.1040000000000001</v>
      </c>
      <c r="CA885" s="229">
        <v>0.05</v>
      </c>
      <c r="CB885" s="229" t="s">
        <v>121</v>
      </c>
      <c r="CC885" s="229">
        <v>20.49</v>
      </c>
      <c r="CD885" s="229">
        <v>7.0000000000000001E-3</v>
      </c>
      <c r="CE885" s="229">
        <v>4.0000000000000001E-3</v>
      </c>
      <c r="CF885" s="229">
        <v>6.0000000000000001E-3</v>
      </c>
      <c r="CG885" s="229">
        <v>1E-3</v>
      </c>
      <c r="CH885" s="229" t="s">
        <v>121</v>
      </c>
      <c r="CI885" s="229">
        <v>2E-3</v>
      </c>
      <c r="CJ885" s="229">
        <v>0.28199999999999997</v>
      </c>
      <c r="CK885" s="229">
        <v>0.154</v>
      </c>
      <c r="CL885" s="229" t="s">
        <v>121</v>
      </c>
      <c r="CM885" s="229">
        <v>2E-3</v>
      </c>
      <c r="CN885" s="229">
        <v>1.0999999999999999E-2</v>
      </c>
      <c r="CO885" s="229">
        <v>1E-3</v>
      </c>
      <c r="CP885" s="229">
        <v>2.9209999999999998</v>
      </c>
      <c r="CQ885" s="229">
        <v>8.1000000000000003E-2</v>
      </c>
      <c r="CR885" s="229" t="s">
        <v>121</v>
      </c>
      <c r="CS885" s="229">
        <v>2E-3</v>
      </c>
      <c r="CT885" s="229">
        <v>1.7270000000000001</v>
      </c>
      <c r="CU885" s="229">
        <v>0.39200000000000002</v>
      </c>
      <c r="CV885" s="229">
        <v>5.0000000000000001E-3</v>
      </c>
      <c r="CW885" s="229">
        <v>1E-3</v>
      </c>
      <c r="CX885" s="229">
        <v>7.0999999999999994E-2</v>
      </c>
      <c r="CY885" s="229">
        <v>6.0000000000000001E-3</v>
      </c>
      <c r="CZ885" s="229" t="s">
        <v>121</v>
      </c>
      <c r="DA885" s="229">
        <v>3.0000000000000001E-3</v>
      </c>
      <c r="DB885" s="229" t="s">
        <v>121</v>
      </c>
      <c r="DC885" s="229">
        <v>5.0000000000000001E-3</v>
      </c>
      <c r="DD885" s="229">
        <v>5.3999999999999999E-2</v>
      </c>
      <c r="DE885" s="229">
        <v>0.01</v>
      </c>
      <c r="DF885" s="229">
        <v>1.86</v>
      </c>
      <c r="DG885" s="229">
        <v>1.7000000000000001E-2</v>
      </c>
      <c r="DH885" s="229">
        <v>3.0000000000000001E-3</v>
      </c>
      <c r="DI885" s="229">
        <v>1E-3</v>
      </c>
      <c r="DJ885" s="229">
        <v>0.186</v>
      </c>
      <c r="DK885" s="229">
        <v>2E-3</v>
      </c>
      <c r="DL885" s="61" t="str">
        <f t="shared" ref="DL885:DL949" si="17">AO889</f>
        <v>NL 689393 14.03.2022</v>
      </c>
    </row>
    <row r="886" spans="1:132">
      <c r="A886" s="11">
        <v>44634</v>
      </c>
      <c r="B886" s="64" t="s">
        <v>1569</v>
      </c>
      <c r="C886" s="25" t="s">
        <v>1220</v>
      </c>
      <c r="H886" s="3" t="e">
        <f>((F886)/(E886/100))</f>
        <v>#DIV/0!</v>
      </c>
      <c r="I886" s="4" t="e">
        <f>E886/F886</f>
        <v>#DIV/0!</v>
      </c>
      <c r="J886" s="4" t="e">
        <f>100/G886</f>
        <v>#DIV/0!</v>
      </c>
      <c r="N886" s="37" t="e">
        <f>M886/(K886/100)</f>
        <v>#DIV/0!</v>
      </c>
      <c r="O886" s="37" t="e">
        <f>N886/J886</f>
        <v>#DIV/0!</v>
      </c>
      <c r="P886" s="5" t="e">
        <f>M886/(L886/100)</f>
        <v>#DIV/0!</v>
      </c>
      <c r="Q886" s="5" t="e">
        <f>P886*I886</f>
        <v>#DIV/0!</v>
      </c>
      <c r="U886" s="15" t="e">
        <f>100-(T886-R886)/S886*100</f>
        <v>#DIV/0!</v>
      </c>
      <c r="V886" s="21">
        <v>8.2899999999999991</v>
      </c>
      <c r="X886" s="2">
        <v>11.64</v>
      </c>
      <c r="Y886" s="2">
        <v>18.73</v>
      </c>
      <c r="Z886" s="21">
        <v>2315</v>
      </c>
      <c r="AB886" s="14">
        <f>((AE886-AC886)*(1000/AD886))*1000</f>
        <v>16688.238733796257</v>
      </c>
      <c r="AC886" s="21">
        <v>90.334000000000003</v>
      </c>
      <c r="AD886" s="21">
        <v>152.203</v>
      </c>
      <c r="AE886" s="21">
        <v>92.873999999999995</v>
      </c>
      <c r="AF886" s="7" t="e">
        <f>#REF!*0.8</f>
        <v>#REF!</v>
      </c>
      <c r="AG886" s="2">
        <v>100</v>
      </c>
      <c r="AH886" s="8" t="e">
        <f>((AG886)*(H886/100))</f>
        <v>#DIV/0!</v>
      </c>
      <c r="AI886" s="7" t="e">
        <f>AG886/AH886</f>
        <v>#DIV/0!</v>
      </c>
      <c r="AJ886" s="6">
        <v>1.6180000000000001</v>
      </c>
      <c r="AK886" s="2">
        <v>3.3029999999999999</v>
      </c>
      <c r="AO886" s="20"/>
      <c r="AP886" s="232">
        <v>0.126</v>
      </c>
      <c r="AQ886" s="232">
        <v>2E-3</v>
      </c>
      <c r="AR886" s="232" t="s">
        <v>121</v>
      </c>
      <c r="AS886" s="232">
        <v>4.0000000000000001E-3</v>
      </c>
      <c r="AT886" s="232">
        <v>3.6999999999999998E-2</v>
      </c>
      <c r="AU886" s="232">
        <v>2E-3</v>
      </c>
      <c r="AV886" s="232">
        <v>3.5999999999999997E-2</v>
      </c>
      <c r="AW886" s="232">
        <v>2E-3</v>
      </c>
      <c r="AX886" s="232">
        <v>8.0000000000000002E-3</v>
      </c>
      <c r="AY886" s="232">
        <v>1E-3</v>
      </c>
      <c r="AZ886" s="232">
        <v>1.7999999999999999E-2</v>
      </c>
      <c r="BA886" s="232">
        <v>2E-3</v>
      </c>
      <c r="BB886" s="232">
        <v>3.9E-2</v>
      </c>
      <c r="BC886" s="232">
        <v>2E-3</v>
      </c>
      <c r="BD886" s="232">
        <v>0.46</v>
      </c>
      <c r="BE886" s="232">
        <v>0.01</v>
      </c>
      <c r="BF886" s="232" t="s">
        <v>121</v>
      </c>
      <c r="BG886" s="232">
        <v>8.0000000000000002E-3</v>
      </c>
      <c r="BH886" s="232" t="s">
        <v>121</v>
      </c>
      <c r="BI886" s="232">
        <v>3.3340000000000001</v>
      </c>
      <c r="BJ886" s="232" t="s">
        <v>121</v>
      </c>
      <c r="BK886" s="232">
        <v>2E-3</v>
      </c>
      <c r="BL886" s="232" t="s">
        <v>121</v>
      </c>
      <c r="BM886" s="232">
        <v>2E-3</v>
      </c>
      <c r="BN886" s="232">
        <v>4.4999999999999998E-2</v>
      </c>
      <c r="BO886" s="232">
        <v>7.0000000000000001E-3</v>
      </c>
      <c r="BP886" s="232">
        <v>62.47</v>
      </c>
      <c r="BQ886" s="232">
        <v>0.13600000000000001</v>
      </c>
      <c r="BR886" s="232">
        <v>2E-3</v>
      </c>
      <c r="BS886" s="232">
        <v>1E-3</v>
      </c>
      <c r="BT886" s="232">
        <v>12.186</v>
      </c>
      <c r="BU886" s="232">
        <v>0.17299999999999999</v>
      </c>
      <c r="BV886" s="232">
        <v>20.021999999999998</v>
      </c>
      <c r="BW886" s="232">
        <v>0.60599999999999998</v>
      </c>
      <c r="BX886" s="232" t="s">
        <v>121</v>
      </c>
      <c r="BY886" s="232">
        <v>4.0000000000000001E-3</v>
      </c>
      <c r="BZ886" s="232">
        <v>1.363</v>
      </c>
      <c r="CA886" s="232">
        <v>3.5000000000000003E-2</v>
      </c>
      <c r="CB886" s="232" t="s">
        <v>121</v>
      </c>
      <c r="CC886" s="232">
        <v>39.71</v>
      </c>
      <c r="CD886" s="232">
        <v>2.5000000000000001E-2</v>
      </c>
      <c r="CE886" s="232">
        <v>4.0000000000000001E-3</v>
      </c>
      <c r="CF886" s="232" t="s">
        <v>121</v>
      </c>
      <c r="CG886" s="232">
        <v>2E-3</v>
      </c>
      <c r="CH886" s="232" t="s">
        <v>121</v>
      </c>
      <c r="CI886" s="232">
        <v>2E-3</v>
      </c>
      <c r="CJ886" s="232" t="s">
        <v>121</v>
      </c>
      <c r="CK886" s="232">
        <v>0.46800000000000003</v>
      </c>
      <c r="CL886" s="232" t="s">
        <v>121</v>
      </c>
      <c r="CM886" s="232">
        <v>2E-3</v>
      </c>
      <c r="CN886" s="232">
        <v>4.0000000000000001E-3</v>
      </c>
      <c r="CO886" s="232">
        <v>1E-3</v>
      </c>
      <c r="CP886" s="232">
        <v>1.621</v>
      </c>
      <c r="CQ886" s="232">
        <v>0.10299999999999999</v>
      </c>
      <c r="CR886" s="232" t="s">
        <v>121</v>
      </c>
      <c r="CS886" s="232">
        <v>2E-3</v>
      </c>
      <c r="CT886" s="232" t="s">
        <v>121</v>
      </c>
      <c r="CU886" s="232">
        <v>0.75</v>
      </c>
      <c r="CV886" s="232">
        <v>8.9999999999999993E-3</v>
      </c>
      <c r="CW886" s="232">
        <v>1E-3</v>
      </c>
      <c r="CX886" s="232">
        <v>2.9000000000000001E-2</v>
      </c>
      <c r="CY886" s="232">
        <v>6.0000000000000001E-3</v>
      </c>
      <c r="CZ886" s="232" t="s">
        <v>121</v>
      </c>
      <c r="DA886" s="232">
        <v>2E-3</v>
      </c>
      <c r="DB886" s="232" t="s">
        <v>121</v>
      </c>
      <c r="DC886" s="232">
        <v>4.0000000000000001E-3</v>
      </c>
      <c r="DD886" s="232">
        <v>2.9000000000000001E-2</v>
      </c>
      <c r="DE886" s="232">
        <v>6.0000000000000001E-3</v>
      </c>
      <c r="DF886" s="232">
        <v>0.63700000000000001</v>
      </c>
      <c r="DG886" s="232">
        <v>8.0000000000000002E-3</v>
      </c>
      <c r="DH886" s="232">
        <v>8.9999999999999993E-3</v>
      </c>
      <c r="DI886" s="232">
        <v>1E-3</v>
      </c>
      <c r="DJ886" s="232">
        <v>0.08</v>
      </c>
      <c r="DK886" s="232">
        <v>1E-3</v>
      </c>
      <c r="DL886" s="61" t="str">
        <f t="shared" si="17"/>
        <v>UTV 14.03.2022</v>
      </c>
    </row>
    <row r="887" spans="1:132">
      <c r="A887" s="11">
        <v>44634</v>
      </c>
      <c r="B887" s="64">
        <v>2562</v>
      </c>
      <c r="C887" s="25" t="s">
        <v>125</v>
      </c>
      <c r="D887" s="21">
        <v>33</v>
      </c>
      <c r="E887" s="2">
        <v>100</v>
      </c>
      <c r="F887" s="2">
        <v>67</v>
      </c>
      <c r="H887" s="3">
        <f>((F887)/(E887/100))</f>
        <v>67</v>
      </c>
      <c r="I887" s="4">
        <f>E887/F887</f>
        <v>1.4925373134328359</v>
      </c>
      <c r="J887" s="4" t="e">
        <f>100/G887</f>
        <v>#DIV/0!</v>
      </c>
      <c r="N887" s="37" t="e">
        <f>M887/(K887/100)</f>
        <v>#DIV/0!</v>
      </c>
      <c r="O887" s="37" t="e">
        <f>N887/J887</f>
        <v>#DIV/0!</v>
      </c>
      <c r="P887" s="5" t="e">
        <f>M887/(L887/100)</f>
        <v>#DIV/0!</v>
      </c>
      <c r="Q887" s="5" t="e">
        <f>P887*I887</f>
        <v>#DIV/0!</v>
      </c>
      <c r="U887" s="15" t="e">
        <f>100-(T887-R887)/S887*100</f>
        <v>#DIV/0!</v>
      </c>
      <c r="V887" s="21">
        <v>0.375</v>
      </c>
      <c r="X887" s="2">
        <v>10.86</v>
      </c>
      <c r="Y887" s="2">
        <v>10.28</v>
      </c>
      <c r="Z887" s="21">
        <v>2934</v>
      </c>
      <c r="AB887" s="14" t="e">
        <f>((AE887-AC887)*(1000/AD887))*1000</f>
        <v>#DIV/0!</v>
      </c>
      <c r="AF887" s="7" t="e">
        <f>#REF!*0.8</f>
        <v>#REF!</v>
      </c>
      <c r="AG887" s="2">
        <v>155</v>
      </c>
      <c r="AH887" s="8">
        <f>((AG887)*(H887/100))</f>
        <v>103.85000000000001</v>
      </c>
      <c r="AI887" s="7">
        <f>AG887/AH887</f>
        <v>1.4925373134328357</v>
      </c>
      <c r="AJ887" s="6">
        <v>89.8</v>
      </c>
      <c r="AK887" s="2">
        <v>1.0649999999999999</v>
      </c>
      <c r="AO887" s="20" t="s">
        <v>1573</v>
      </c>
      <c r="AP887" s="231">
        <v>0.16500000000000001</v>
      </c>
      <c r="AQ887" s="231">
        <v>3.0000000000000001E-3</v>
      </c>
      <c r="AR887" s="231">
        <v>3.5999999999999997E-2</v>
      </c>
      <c r="AS887" s="231">
        <v>3.0000000000000001E-3</v>
      </c>
      <c r="AT887" s="231">
        <v>1.2E-2</v>
      </c>
      <c r="AU887" s="231">
        <v>2E-3</v>
      </c>
      <c r="AV887" s="231">
        <v>4.2000000000000003E-2</v>
      </c>
      <c r="AW887" s="231">
        <v>2E-3</v>
      </c>
      <c r="AX887" s="231">
        <v>2E-3</v>
      </c>
      <c r="AY887" s="231">
        <v>1E-3</v>
      </c>
      <c r="AZ887" s="231">
        <v>5.5E-2</v>
      </c>
      <c r="BA887" s="231">
        <v>3.0000000000000001E-3</v>
      </c>
      <c r="BB887" s="231">
        <v>0.214</v>
      </c>
      <c r="BC887" s="231">
        <v>4.0000000000000001E-3</v>
      </c>
      <c r="BD887" s="231">
        <v>4.5540000000000003</v>
      </c>
      <c r="BE887" s="231">
        <v>3.5000000000000003E-2</v>
      </c>
      <c r="BF887" s="231" t="s">
        <v>121</v>
      </c>
      <c r="BG887" s="231">
        <v>6.0000000000000001E-3</v>
      </c>
      <c r="BH887" s="231">
        <v>3.431</v>
      </c>
      <c r="BI887" s="231">
        <v>1.01</v>
      </c>
      <c r="BJ887" s="231" t="s">
        <v>121</v>
      </c>
      <c r="BK887" s="231">
        <v>4.0000000000000001E-3</v>
      </c>
      <c r="BL887" s="231" t="s">
        <v>121</v>
      </c>
      <c r="BM887" s="231">
        <v>2E-3</v>
      </c>
      <c r="BN887" s="231">
        <v>0.13200000000000001</v>
      </c>
      <c r="BO887" s="231">
        <v>7.0000000000000001E-3</v>
      </c>
      <c r="BP887" s="231">
        <v>63.082000000000001</v>
      </c>
      <c r="BQ887" s="231">
        <v>0.14499999999999999</v>
      </c>
      <c r="BR887" s="231">
        <v>2E-3</v>
      </c>
      <c r="BS887" s="231">
        <v>1E-3</v>
      </c>
      <c r="BT887" s="231">
        <v>14.352</v>
      </c>
      <c r="BU887" s="231">
        <v>0.13900000000000001</v>
      </c>
      <c r="BV887" s="231">
        <v>1.748</v>
      </c>
      <c r="BW887" s="231">
        <v>2.9000000000000001E-2</v>
      </c>
      <c r="BX887" s="231">
        <v>1.4999999999999999E-2</v>
      </c>
      <c r="BY887" s="231">
        <v>7.0000000000000001E-3</v>
      </c>
      <c r="BZ887" s="231">
        <v>0.92</v>
      </c>
      <c r="CA887" s="231">
        <v>3.1E-2</v>
      </c>
      <c r="CB887" s="231" t="s">
        <v>121</v>
      </c>
      <c r="CC887" s="231">
        <v>11.209</v>
      </c>
      <c r="CD887" s="231">
        <v>0.20599999999999999</v>
      </c>
      <c r="CE887" s="231">
        <v>8.0000000000000002E-3</v>
      </c>
      <c r="CF887" s="231">
        <v>3.0000000000000001E-3</v>
      </c>
      <c r="CG887" s="231">
        <v>1E-3</v>
      </c>
      <c r="CH887" s="231" t="s">
        <v>121</v>
      </c>
      <c r="CI887" s="231">
        <v>2E-3</v>
      </c>
      <c r="CJ887" s="231">
        <v>0.41199999999999998</v>
      </c>
      <c r="CK887" s="231">
        <v>7.0999999999999994E-2</v>
      </c>
      <c r="CL887" s="231" t="s">
        <v>121</v>
      </c>
      <c r="CM887" s="231">
        <v>2E-3</v>
      </c>
      <c r="CN887" s="231">
        <v>4.0000000000000001E-3</v>
      </c>
      <c r="CO887" s="231">
        <v>1E-3</v>
      </c>
      <c r="CP887" s="231">
        <v>1.8220000000000001</v>
      </c>
      <c r="CQ887" s="231">
        <v>0.04</v>
      </c>
      <c r="CR887" s="231" t="s">
        <v>121</v>
      </c>
      <c r="CS887" s="231">
        <v>2E-3</v>
      </c>
      <c r="CT887" s="231">
        <v>7.3520000000000003</v>
      </c>
      <c r="CU887" s="231">
        <v>0.29099999999999998</v>
      </c>
      <c r="CV887" s="231">
        <v>2.9000000000000001E-2</v>
      </c>
      <c r="CW887" s="231">
        <v>1E-3</v>
      </c>
      <c r="CX887" s="231">
        <v>0.57199999999999995</v>
      </c>
      <c r="CY887" s="231">
        <v>1.6E-2</v>
      </c>
      <c r="CZ887" s="231" t="s">
        <v>121</v>
      </c>
      <c r="DA887" s="231">
        <v>2E-3</v>
      </c>
      <c r="DB887" s="231">
        <v>4.3999999999999997E-2</v>
      </c>
      <c r="DC887" s="231">
        <v>5.0000000000000001E-3</v>
      </c>
      <c r="DD887" s="231" t="s">
        <v>121</v>
      </c>
      <c r="DE887" s="231">
        <v>0.01</v>
      </c>
      <c r="DF887" s="231">
        <v>0.745</v>
      </c>
      <c r="DG887" s="231">
        <v>8.0000000000000002E-3</v>
      </c>
      <c r="DH887" s="231">
        <v>3.1E-2</v>
      </c>
      <c r="DI887" s="231">
        <v>1E-3</v>
      </c>
      <c r="DJ887" s="231">
        <v>8.9999999999999993E-3</v>
      </c>
      <c r="DK887" s="231">
        <v>1E-3</v>
      </c>
      <c r="DL887" s="61" t="str">
        <f t="shared" si="17"/>
        <v>DK III W1 14.03.2022</v>
      </c>
      <c r="DM887" s="232">
        <v>-1.2770663004889301E-2</v>
      </c>
      <c r="DN887" s="232">
        <v>4.79126972047191E-2</v>
      </c>
      <c r="DO887" s="232">
        <v>4.9852694473182899E-2</v>
      </c>
      <c r="DP887" s="232">
        <v>0.99113747401733299</v>
      </c>
      <c r="DQ887" s="232">
        <v>2.7300668193639702E-2</v>
      </c>
      <c r="DR887" s="232">
        <v>-3.9227505925800901E-3</v>
      </c>
      <c r="DS887" s="232">
        <v>4.4712564035026298E-2</v>
      </c>
      <c r="DT887" s="232">
        <v>1.1798707632866201E-2</v>
      </c>
      <c r="DU887" s="232">
        <v>6.6170560054109699E-3</v>
      </c>
      <c r="DV887" s="232">
        <v>9.8905273297930099E-2</v>
      </c>
      <c r="DW887" s="232">
        <v>0.90321476811758505</v>
      </c>
      <c r="DX887" s="232">
        <v>0.47375607582607399</v>
      </c>
      <c r="DY887" s="232">
        <v>1399.8502224868701</v>
      </c>
      <c r="DZ887" s="232">
        <v>0.75598233760687805</v>
      </c>
      <c r="EA887" s="232">
        <v>3.4355788635431801</v>
      </c>
      <c r="EB887" s="232">
        <v>147.53502389063101</v>
      </c>
    </row>
    <row r="888" spans="1:132">
      <c r="A888" s="11">
        <v>44634</v>
      </c>
      <c r="B888" s="64">
        <v>2600</v>
      </c>
      <c r="C888" s="25" t="s">
        <v>125</v>
      </c>
      <c r="D888" s="21">
        <v>33</v>
      </c>
      <c r="E888" s="2">
        <v>100</v>
      </c>
      <c r="F888" s="2">
        <v>67</v>
      </c>
      <c r="H888" s="3">
        <f>((F888)/(E888/100))</f>
        <v>67</v>
      </c>
      <c r="I888" s="4">
        <f>E888/F888</f>
        <v>1.4925373134328359</v>
      </c>
      <c r="J888" s="4" t="e">
        <f>100/G888</f>
        <v>#DIV/0!</v>
      </c>
      <c r="N888" s="37" t="e">
        <f>M888/(K888/100)</f>
        <v>#DIV/0!</v>
      </c>
      <c r="O888" s="37" t="e">
        <f>N888/J888</f>
        <v>#DIV/0!</v>
      </c>
      <c r="P888" s="5" t="e">
        <f>M888/(L888/100)</f>
        <v>#DIV/0!</v>
      </c>
      <c r="Q888" s="5" t="e">
        <f>P888*I888</f>
        <v>#DIV/0!</v>
      </c>
      <c r="U888" s="15" t="e">
        <f>100-(T888-R888)/S888*100</f>
        <v>#DIV/0!</v>
      </c>
      <c r="V888" s="21">
        <v>0.54800000000000004</v>
      </c>
      <c r="X888" s="2">
        <v>10.78</v>
      </c>
      <c r="Y888" s="2">
        <v>6.47</v>
      </c>
      <c r="Z888" s="21">
        <v>1392</v>
      </c>
      <c r="AB888" s="14" t="e">
        <f>((AE888-AC888)*(1000/AD888))*1000</f>
        <v>#DIV/0!</v>
      </c>
      <c r="AF888" s="7" t="e">
        <f>#REF!*0.8</f>
        <v>#REF!</v>
      </c>
      <c r="AG888" s="2">
        <v>155</v>
      </c>
      <c r="AH888" s="8">
        <f>((AG888)*(H888/100))</f>
        <v>103.85000000000001</v>
      </c>
      <c r="AI888" s="7">
        <f>AG888/AH888</f>
        <v>1.4925373134328357</v>
      </c>
      <c r="AJ888" s="6">
        <v>27.06</v>
      </c>
      <c r="AK888" s="2">
        <v>0.83099999999999996</v>
      </c>
      <c r="AO888" s="20" t="s">
        <v>1574</v>
      </c>
      <c r="AP888" s="230">
        <v>4.9000000000000002E-2</v>
      </c>
      <c r="AQ888" s="230">
        <v>1E-3</v>
      </c>
      <c r="AR888" s="230">
        <v>0.03</v>
      </c>
      <c r="AS888" s="230">
        <v>3.0000000000000001E-3</v>
      </c>
      <c r="AT888" s="230">
        <v>0.01</v>
      </c>
      <c r="AU888" s="230">
        <v>2E-3</v>
      </c>
      <c r="AV888" s="230">
        <v>1.0999999999999999E-2</v>
      </c>
      <c r="AW888" s="230">
        <v>1E-3</v>
      </c>
      <c r="AX888" s="230" t="s">
        <v>121</v>
      </c>
      <c r="AY888" s="230">
        <v>2E-3</v>
      </c>
      <c r="AZ888" s="230">
        <v>2.9000000000000001E-2</v>
      </c>
      <c r="BA888" s="230">
        <v>2E-3</v>
      </c>
      <c r="BB888" s="230">
        <v>0.153</v>
      </c>
      <c r="BC888" s="230">
        <v>3.0000000000000001E-3</v>
      </c>
      <c r="BD888" s="230">
        <v>3.202</v>
      </c>
      <c r="BE888" s="230">
        <v>2.4E-2</v>
      </c>
      <c r="BF888" s="230" t="s">
        <v>121</v>
      </c>
      <c r="BG888" s="230">
        <v>2E-3</v>
      </c>
      <c r="BH888" s="230">
        <v>1.704</v>
      </c>
      <c r="BI888" s="230">
        <v>0.55900000000000005</v>
      </c>
      <c r="BJ888" s="230" t="s">
        <v>121</v>
      </c>
      <c r="BK888" s="230">
        <v>2E-3</v>
      </c>
      <c r="BL888" s="230" t="s">
        <v>121</v>
      </c>
      <c r="BM888" s="230">
        <v>2E-3</v>
      </c>
      <c r="BN888" s="230">
        <v>0.18</v>
      </c>
      <c r="BO888" s="230">
        <v>7.0000000000000001E-3</v>
      </c>
      <c r="BP888" s="230">
        <v>74.135000000000005</v>
      </c>
      <c r="BQ888" s="230">
        <v>9.8000000000000004E-2</v>
      </c>
      <c r="BR888" s="230">
        <v>2E-3</v>
      </c>
      <c r="BS888" s="230">
        <v>1E-3</v>
      </c>
      <c r="BT888" s="230">
        <v>9.8439999999999994</v>
      </c>
      <c r="BU888" s="230">
        <v>0.105</v>
      </c>
      <c r="BV888" s="230">
        <v>0.86299999999999999</v>
      </c>
      <c r="BW888" s="230">
        <v>1.7999999999999999E-2</v>
      </c>
      <c r="BX888" s="230" t="s">
        <v>121</v>
      </c>
      <c r="BY888" s="230">
        <v>8.9999999999999993E-3</v>
      </c>
      <c r="BZ888" s="230">
        <v>0.439</v>
      </c>
      <c r="CA888" s="230">
        <v>2.1999999999999999E-2</v>
      </c>
      <c r="CB888" s="230" t="s">
        <v>121</v>
      </c>
      <c r="CC888" s="230">
        <v>7.5270000000000001</v>
      </c>
      <c r="CD888" s="230">
        <v>0.128</v>
      </c>
      <c r="CE888" s="230">
        <v>6.0000000000000001E-3</v>
      </c>
      <c r="CF888" s="230" t="s">
        <v>121</v>
      </c>
      <c r="CG888" s="230">
        <v>2E-3</v>
      </c>
      <c r="CH888" s="230" t="s">
        <v>121</v>
      </c>
      <c r="CI888" s="230">
        <v>2E-3</v>
      </c>
      <c r="CJ888" s="230">
        <v>1.1399999999999999</v>
      </c>
      <c r="CK888" s="230">
        <v>7.1999999999999995E-2</v>
      </c>
      <c r="CL888" s="230" t="s">
        <v>121</v>
      </c>
      <c r="CM888" s="230">
        <v>2E-3</v>
      </c>
      <c r="CN888" s="230" t="s">
        <v>121</v>
      </c>
      <c r="CO888" s="230">
        <v>2E-3</v>
      </c>
      <c r="CP888" s="230">
        <v>1.528</v>
      </c>
      <c r="CQ888" s="230">
        <v>3.3000000000000002E-2</v>
      </c>
      <c r="CR888" s="230" t="s">
        <v>121</v>
      </c>
      <c r="CS888" s="230">
        <v>2E-3</v>
      </c>
      <c r="CT888" s="230">
        <v>5.6870000000000003</v>
      </c>
      <c r="CU888" s="230">
        <v>0.23799999999999999</v>
      </c>
      <c r="CV888" s="230">
        <v>2.5999999999999999E-2</v>
      </c>
      <c r="CW888" s="230">
        <v>1E-3</v>
      </c>
      <c r="CX888" s="230">
        <v>0.47399999999999998</v>
      </c>
      <c r="CY888" s="230">
        <v>1.4E-2</v>
      </c>
      <c r="CZ888" s="230" t="s">
        <v>121</v>
      </c>
      <c r="DA888" s="230">
        <v>2E-3</v>
      </c>
      <c r="DB888" s="230">
        <v>0.04</v>
      </c>
      <c r="DC888" s="230">
        <v>5.0000000000000001E-3</v>
      </c>
      <c r="DD888" s="230" t="s">
        <v>121</v>
      </c>
      <c r="DE888" s="230">
        <v>6.0000000000000001E-3</v>
      </c>
      <c r="DF888" s="230">
        <v>0.309</v>
      </c>
      <c r="DG888" s="230">
        <v>4.0000000000000001E-3</v>
      </c>
      <c r="DH888" s="230">
        <v>8.9999999999999993E-3</v>
      </c>
      <c r="DI888" s="230">
        <v>1E-3</v>
      </c>
      <c r="DJ888" s="230">
        <v>4.0000000000000001E-3</v>
      </c>
      <c r="DK888" s="230">
        <v>1E-3</v>
      </c>
      <c r="DL888" s="61" t="str">
        <f t="shared" si="17"/>
        <v>DK III W2 14.03.2022</v>
      </c>
      <c r="DM888" s="232">
        <v>-1.4136856602112601E-2</v>
      </c>
      <c r="DN888" s="232">
        <v>1.95668885184547E-2</v>
      </c>
      <c r="DO888" s="232">
        <v>2.8808319315305302E-2</v>
      </c>
      <c r="DP888" s="232">
        <v>0.85475435145863199</v>
      </c>
      <c r="DQ888" s="232">
        <v>7.83991367407217E-2</v>
      </c>
      <c r="DR888" s="232">
        <v>-4.8870452005235999E-3</v>
      </c>
      <c r="DS888" s="232">
        <v>-2.9719830532290302E-3</v>
      </c>
      <c r="DT888" s="232">
        <v>1.6788333550313402E-2</v>
      </c>
      <c r="DU888" s="232">
        <v>7.1285670738238504E-3</v>
      </c>
      <c r="DV888" s="232">
        <v>7.9306270967268895E-3</v>
      </c>
      <c r="DW888" s="232">
        <v>0.46065288347426903</v>
      </c>
      <c r="DX888" s="232">
        <v>0.53659851856526397</v>
      </c>
      <c r="DY888" s="232">
        <v>1075.1445495287501</v>
      </c>
      <c r="DZ888" s="232">
        <v>0.78619806024331496</v>
      </c>
      <c r="EA888" s="232">
        <v>14.295435616306399</v>
      </c>
      <c r="EB888" s="232">
        <v>147.38442533604399</v>
      </c>
    </row>
    <row r="889" spans="1:132">
      <c r="A889" s="11">
        <v>44634</v>
      </c>
      <c r="B889" s="64"/>
      <c r="C889" s="25" t="s">
        <v>727</v>
      </c>
      <c r="H889" s="3" t="e">
        <f>((F889)/(E889/100))</f>
        <v>#DIV/0!</v>
      </c>
      <c r="I889" s="4" t="e">
        <f>E889/F889</f>
        <v>#DIV/0!</v>
      </c>
      <c r="J889" s="4" t="e">
        <f>100/G889</f>
        <v>#DIV/0!</v>
      </c>
      <c r="N889" s="37" t="e">
        <f>M889/(K889/100)</f>
        <v>#DIV/0!</v>
      </c>
      <c r="O889" s="37" t="e">
        <f>N889/J889</f>
        <v>#DIV/0!</v>
      </c>
      <c r="P889" s="5" t="e">
        <f>M889/(L889/100)</f>
        <v>#DIV/0!</v>
      </c>
      <c r="Q889" s="5" t="e">
        <f>P889*I889</f>
        <v>#DIV/0!</v>
      </c>
      <c r="U889" s="15" t="e">
        <f>100-(T889-R889)/S889*100</f>
        <v>#DIV/0!</v>
      </c>
      <c r="AB889" s="14" t="e">
        <f>((AE889-AC889)*(1000/AD889))*1000</f>
        <v>#DIV/0!</v>
      </c>
      <c r="AF889" s="7" t="e">
        <f>#REF!*0.8</f>
        <v>#REF!</v>
      </c>
      <c r="AH889" s="8" t="e">
        <f>((AG889)*(H889/100))</f>
        <v>#DIV/0!</v>
      </c>
      <c r="AI889" s="7" t="e">
        <f>AG889/AH889</f>
        <v>#DIV/0!</v>
      </c>
      <c r="AO889" s="20" t="s">
        <v>1575</v>
      </c>
      <c r="DL889" s="61">
        <f t="shared" si="17"/>
        <v>0</v>
      </c>
    </row>
    <row r="890" spans="1:132">
      <c r="A890" s="11">
        <v>44634</v>
      </c>
      <c r="B890" s="64"/>
      <c r="C890" s="25" t="s">
        <v>117</v>
      </c>
      <c r="H890" s="3" t="e">
        <f>((F890)/(E890/100))</f>
        <v>#DIV/0!</v>
      </c>
      <c r="I890" s="4" t="e">
        <f>E890/F890</f>
        <v>#DIV/0!</v>
      </c>
      <c r="J890" s="4" t="e">
        <f>100/G890</f>
        <v>#DIV/0!</v>
      </c>
      <c r="N890" s="37" t="e">
        <f>M890/(K890/100)</f>
        <v>#DIV/0!</v>
      </c>
      <c r="O890" s="37" t="e">
        <f>N890/J890</f>
        <v>#DIV/0!</v>
      </c>
      <c r="P890" s="5" t="e">
        <f>M890/(L890/100)</f>
        <v>#DIV/0!</v>
      </c>
      <c r="Q890" s="5" t="e">
        <f>P890*I890</f>
        <v>#DIV/0!</v>
      </c>
      <c r="U890" s="15" t="e">
        <f>100-(T890-R890)/S890*100</f>
        <v>#DIV/0!</v>
      </c>
      <c r="X890" s="2">
        <v>11.56</v>
      </c>
      <c r="AB890" s="14" t="e">
        <f>((AE890-AC890)*(1000/AD890))*1000</f>
        <v>#DIV/0!</v>
      </c>
      <c r="AF890" s="7" t="e">
        <f>#REF!*0.8</f>
        <v>#REF!</v>
      </c>
      <c r="AH890" s="8" t="e">
        <f>((AG890)*(H890/100))</f>
        <v>#DIV/0!</v>
      </c>
      <c r="AI890" s="7" t="e">
        <f>AG890/AH890</f>
        <v>#DIV/0!</v>
      </c>
      <c r="AO890" s="20" t="s">
        <v>1566</v>
      </c>
      <c r="AP890" s="233">
        <v>0.38900000000000001</v>
      </c>
      <c r="AQ890" s="233">
        <v>5.0000000000000001E-3</v>
      </c>
      <c r="AR890" s="233" t="s">
        <v>121</v>
      </c>
      <c r="AS890" s="233">
        <v>6.0000000000000001E-3</v>
      </c>
      <c r="AT890" s="233">
        <v>0.106</v>
      </c>
      <c r="AU890" s="233">
        <v>4.0000000000000001E-3</v>
      </c>
      <c r="AV890" s="233">
        <v>0.121</v>
      </c>
      <c r="AW890" s="233">
        <v>3.0000000000000001E-3</v>
      </c>
      <c r="AX890" s="233">
        <v>3.1E-2</v>
      </c>
      <c r="AY890" s="233">
        <v>2E-3</v>
      </c>
      <c r="AZ890" s="233">
        <v>2.3E-2</v>
      </c>
      <c r="BA890" s="233">
        <v>2E-3</v>
      </c>
      <c r="BB890" s="233">
        <v>5.3999999999999999E-2</v>
      </c>
      <c r="BC890" s="233">
        <v>3.0000000000000001E-3</v>
      </c>
      <c r="BD890" s="233">
        <v>3.3740000000000001</v>
      </c>
      <c r="BE890" s="233">
        <v>1.2E-2</v>
      </c>
      <c r="BF890" s="233" t="s">
        <v>121</v>
      </c>
      <c r="BG890" s="233">
        <v>6.0000000000000001E-3</v>
      </c>
      <c r="BH890" s="233" t="s">
        <v>121</v>
      </c>
      <c r="BI890" s="233">
        <v>6.5529999999999999</v>
      </c>
      <c r="BJ890" s="233" t="s">
        <v>121</v>
      </c>
      <c r="BK890" s="233">
        <v>5.0000000000000001E-3</v>
      </c>
      <c r="BL890" s="233" t="s">
        <v>121</v>
      </c>
      <c r="BM890" s="233">
        <v>2E-3</v>
      </c>
      <c r="BN890" s="233">
        <v>6.7000000000000004E-2</v>
      </c>
      <c r="BO890" s="233">
        <v>8.0000000000000002E-3</v>
      </c>
      <c r="BP890" s="233">
        <v>49.557000000000002</v>
      </c>
      <c r="BQ890" s="233">
        <v>0.186</v>
      </c>
      <c r="BR890" s="233">
        <v>1.2E-2</v>
      </c>
      <c r="BS890" s="233">
        <v>1E-3</v>
      </c>
      <c r="BT890" s="233">
        <v>1.89</v>
      </c>
      <c r="BU890" s="233">
        <v>0.06</v>
      </c>
      <c r="BV890" s="233">
        <v>32.232999999999997</v>
      </c>
      <c r="BW890" s="233">
        <v>0.95199999999999996</v>
      </c>
      <c r="BX890" s="233" t="s">
        <v>121</v>
      </c>
      <c r="BY890" s="233">
        <v>5.0000000000000001E-3</v>
      </c>
      <c r="BZ890" s="233">
        <v>3.5129999999999999</v>
      </c>
      <c r="CA890" s="233">
        <v>5.6000000000000001E-2</v>
      </c>
      <c r="CB890" s="233" t="s">
        <v>121</v>
      </c>
      <c r="CC890" s="233">
        <v>44.04</v>
      </c>
      <c r="CD890" s="233">
        <v>1.7999999999999999E-2</v>
      </c>
      <c r="CE890" s="233">
        <v>4.0000000000000001E-3</v>
      </c>
      <c r="CF890" s="233">
        <v>2E-3</v>
      </c>
      <c r="CG890" s="233">
        <v>1E-3</v>
      </c>
      <c r="CH890" s="233" t="s">
        <v>121</v>
      </c>
      <c r="CI890" s="233">
        <v>2E-3</v>
      </c>
      <c r="CJ890" s="233" t="s">
        <v>121</v>
      </c>
      <c r="CK890" s="233">
        <v>0.47699999999999998</v>
      </c>
      <c r="CL890" s="233" t="s">
        <v>121</v>
      </c>
      <c r="CM890" s="233">
        <v>2E-3</v>
      </c>
      <c r="CN890" s="233">
        <v>1.0999999999999999E-2</v>
      </c>
      <c r="CO890" s="233">
        <v>1E-3</v>
      </c>
      <c r="CP890" s="233">
        <v>4.3689999999999998</v>
      </c>
      <c r="CQ890" s="233">
        <v>0.22800000000000001</v>
      </c>
      <c r="CR890" s="233" t="s">
        <v>121</v>
      </c>
      <c r="CS890" s="233">
        <v>2E-3</v>
      </c>
      <c r="CT890" s="233">
        <v>2.14</v>
      </c>
      <c r="CU890" s="233">
        <v>0.65900000000000003</v>
      </c>
      <c r="CV890" s="233">
        <v>6.0000000000000001E-3</v>
      </c>
      <c r="CW890" s="233">
        <v>1E-3</v>
      </c>
      <c r="CX890" s="233">
        <v>0.114</v>
      </c>
      <c r="CY890" s="233">
        <v>7.0000000000000001E-3</v>
      </c>
      <c r="CZ890" s="233" t="s">
        <v>121</v>
      </c>
      <c r="DA890" s="233">
        <v>3.0000000000000001E-3</v>
      </c>
      <c r="DB890" s="233" t="s">
        <v>121</v>
      </c>
      <c r="DC890" s="233">
        <v>4.0000000000000001E-3</v>
      </c>
      <c r="DD890" s="233">
        <v>6.4000000000000001E-2</v>
      </c>
      <c r="DE890" s="233">
        <v>0.01</v>
      </c>
      <c r="DF890" s="233">
        <v>1.7310000000000001</v>
      </c>
      <c r="DG890" s="233">
        <v>1.7000000000000001E-2</v>
      </c>
      <c r="DH890" s="233">
        <v>2E-3</v>
      </c>
      <c r="DI890" s="233">
        <v>1E-3</v>
      </c>
      <c r="DJ890" s="233">
        <v>0.16600000000000001</v>
      </c>
      <c r="DK890" s="233">
        <v>2E-3</v>
      </c>
    </row>
    <row r="891" spans="1:132">
      <c r="A891" s="11">
        <v>44634</v>
      </c>
      <c r="B891" s="64" t="s">
        <v>120</v>
      </c>
      <c r="C891" s="25" t="s">
        <v>119</v>
      </c>
      <c r="D891" s="21">
        <v>25</v>
      </c>
      <c r="E891" s="2">
        <v>100</v>
      </c>
      <c r="F891" s="2">
        <v>75</v>
      </c>
      <c r="H891" s="3">
        <f>((F891)/(E891/100))</f>
        <v>75</v>
      </c>
      <c r="I891" s="4">
        <f>E891/F891</f>
        <v>1.3333333333333333</v>
      </c>
      <c r="J891" s="4" t="e">
        <f>100/G891</f>
        <v>#DIV/0!</v>
      </c>
      <c r="N891" s="37" t="e">
        <f>M891/(K891/100)</f>
        <v>#DIV/0!</v>
      </c>
      <c r="O891" s="37" t="e">
        <f>N891/J891</f>
        <v>#DIV/0!</v>
      </c>
      <c r="P891" s="5" t="e">
        <f>M891/(L891/100)</f>
        <v>#DIV/0!</v>
      </c>
      <c r="Q891" s="5" t="e">
        <f>P891*I891</f>
        <v>#DIV/0!</v>
      </c>
      <c r="U891" s="15" t="e">
        <f>100-(T891-R891)/S891*100</f>
        <v>#DIV/0!</v>
      </c>
      <c r="V891" s="21">
        <v>0.86599999999999999</v>
      </c>
      <c r="X891" s="2">
        <v>10.130000000000001</v>
      </c>
      <c r="Y891" s="2">
        <v>10.65</v>
      </c>
      <c r="Z891" s="21">
        <v>3200</v>
      </c>
      <c r="AB891" s="14" t="e">
        <f>((AE891-AC891)*(1000/AD891))*1000</f>
        <v>#DIV/0!</v>
      </c>
      <c r="AF891" s="7" t="e">
        <f>#REF!*0.8</f>
        <v>#REF!</v>
      </c>
      <c r="AG891" s="2">
        <v>133</v>
      </c>
      <c r="AH891" s="8">
        <f>((AG891)*(H891/100))</f>
        <v>99.75</v>
      </c>
      <c r="AI891" s="7">
        <f>AG891/AH891</f>
        <v>1.3333333333333333</v>
      </c>
      <c r="AJ891" s="6">
        <v>45.24</v>
      </c>
      <c r="AK891" s="2">
        <v>0.99099999999999999</v>
      </c>
      <c r="AO891" s="20" t="s">
        <v>1572</v>
      </c>
      <c r="DM891" s="244">
        <v>-2.27864308806436E-3</v>
      </c>
      <c r="DN891" s="244">
        <v>-3.91823802829623E-3</v>
      </c>
      <c r="DO891" s="244">
        <v>2.1166816426947698E-3</v>
      </c>
      <c r="DP891" s="244">
        <v>0.14999457642320499</v>
      </c>
      <c r="DQ891" s="244">
        <v>0.132650864589237</v>
      </c>
      <c r="DR891" s="244">
        <v>3.10172991860669E-2</v>
      </c>
      <c r="DS891" s="244">
        <v>3.3217343231073202</v>
      </c>
      <c r="DT891" s="244">
        <v>5.6558097990987898E-2</v>
      </c>
      <c r="DU891" s="244">
        <v>-1.2902339551270001E-4</v>
      </c>
      <c r="DV891" s="244">
        <v>0.83364090804512403</v>
      </c>
      <c r="DW891" s="244">
        <v>7.6913684256103301E-2</v>
      </c>
      <c r="DX891" s="244">
        <v>0.14066327579105101</v>
      </c>
      <c r="DY891" s="244">
        <v>297.14756298793202</v>
      </c>
      <c r="DZ891" s="244">
        <v>13.7117174764422</v>
      </c>
      <c r="EA891" s="244">
        <v>-1.50410348734729E-2</v>
      </c>
      <c r="EB891" s="244">
        <v>98.110738374510305</v>
      </c>
    </row>
    <row r="892" spans="1:132">
      <c r="A892" s="11">
        <v>44634</v>
      </c>
      <c r="B892" s="64" t="s">
        <v>126</v>
      </c>
      <c r="C892" s="25" t="s">
        <v>119</v>
      </c>
      <c r="D892" s="21">
        <v>44</v>
      </c>
      <c r="E892" s="2">
        <v>100</v>
      </c>
      <c r="F892" s="2">
        <v>56</v>
      </c>
      <c r="H892" s="3">
        <f>((F892)/(E892/100))</f>
        <v>56</v>
      </c>
      <c r="I892" s="4">
        <f>E892/F892</f>
        <v>1.7857142857142858</v>
      </c>
      <c r="J892" s="4" t="e">
        <f>100/G892</f>
        <v>#DIV/0!</v>
      </c>
      <c r="N892" s="37" t="e">
        <f>M892/(K892/100)</f>
        <v>#DIV/0!</v>
      </c>
      <c r="O892" s="37" t="e">
        <f>N892/J892</f>
        <v>#DIV/0!</v>
      </c>
      <c r="P892" s="5" t="e">
        <f>M892/(L892/100)</f>
        <v>#DIV/0!</v>
      </c>
      <c r="Q892" s="5" t="e">
        <f>P892*I892</f>
        <v>#DIV/0!</v>
      </c>
      <c r="U892" s="15" t="e">
        <f>100-(T892-R892)/S892*100</f>
        <v>#DIV/0!</v>
      </c>
      <c r="V892" s="21">
        <v>0.23200000000000001</v>
      </c>
      <c r="X892" s="2">
        <v>9.9700000000000006</v>
      </c>
      <c r="Y892" s="2">
        <v>6.48</v>
      </c>
      <c r="Z892" s="21">
        <v>1631</v>
      </c>
      <c r="AB892" s="14" t="e">
        <f>((AE892-AC892)*(1000/AD892))*1000</f>
        <v>#DIV/0!</v>
      </c>
      <c r="AF892" s="7" t="e">
        <f>#REF!*0.8</f>
        <v>#REF!</v>
      </c>
      <c r="AG892" s="2">
        <v>180</v>
      </c>
      <c r="AH892" s="8">
        <f>((AG892)*(H892/100))</f>
        <v>100.80000000000001</v>
      </c>
      <c r="AI892" s="7">
        <f>AG892/AH892</f>
        <v>1.7857142857142856</v>
      </c>
      <c r="AJ892" s="6">
        <v>24.51</v>
      </c>
      <c r="AK892" s="2">
        <v>0.85499999999999998</v>
      </c>
      <c r="AO892" s="20" t="s">
        <v>1571</v>
      </c>
      <c r="AP892" s="236">
        <v>0.16400000000000001</v>
      </c>
      <c r="AQ892" s="236">
        <v>2E-3</v>
      </c>
      <c r="AR892" s="236">
        <v>6.2E-2</v>
      </c>
      <c r="AS892" s="236">
        <v>3.0000000000000001E-3</v>
      </c>
      <c r="AT892" s="236">
        <v>7.0000000000000001E-3</v>
      </c>
      <c r="AU892" s="236">
        <v>2E-3</v>
      </c>
      <c r="AV892" s="236">
        <v>3.5000000000000003E-2</v>
      </c>
      <c r="AW892" s="236">
        <v>2E-3</v>
      </c>
      <c r="AX892" s="236">
        <v>2E-3</v>
      </c>
      <c r="AY892" s="236">
        <v>1E-3</v>
      </c>
      <c r="AZ892" s="236">
        <v>4.5999999999999999E-2</v>
      </c>
      <c r="BA892" s="236">
        <v>3.0000000000000001E-3</v>
      </c>
      <c r="BB892" s="236">
        <v>0.11</v>
      </c>
      <c r="BC892" s="236">
        <v>4.0000000000000001E-3</v>
      </c>
      <c r="BD892" s="236">
        <v>22.15</v>
      </c>
      <c r="BE892" s="236">
        <v>3.2000000000000001E-2</v>
      </c>
      <c r="BF892" s="236" t="s">
        <v>121</v>
      </c>
      <c r="BG892" s="236">
        <v>5.0000000000000001E-3</v>
      </c>
      <c r="BH892" s="236">
        <v>1.875</v>
      </c>
      <c r="BI892" s="236">
        <v>0.64700000000000002</v>
      </c>
      <c r="BJ892" s="236" t="s">
        <v>121</v>
      </c>
      <c r="BK892" s="236">
        <v>3.0000000000000001E-3</v>
      </c>
      <c r="BL892" s="236" t="s">
        <v>121</v>
      </c>
      <c r="BM892" s="236">
        <v>2E-3</v>
      </c>
      <c r="BN892" s="236">
        <v>0.14000000000000001</v>
      </c>
      <c r="BO892" s="236">
        <v>7.0000000000000001E-3</v>
      </c>
      <c r="BP892" s="236">
        <v>51.845999999999997</v>
      </c>
      <c r="BQ892" s="236">
        <v>0.121</v>
      </c>
      <c r="BR892" s="236" t="s">
        <v>121</v>
      </c>
      <c r="BS892" s="236">
        <v>2E-3</v>
      </c>
      <c r="BT892" s="236">
        <v>11.605</v>
      </c>
      <c r="BU892" s="236">
        <v>0.123</v>
      </c>
      <c r="BV892" s="236">
        <v>1.222</v>
      </c>
      <c r="BW892" s="236">
        <v>2.3E-2</v>
      </c>
      <c r="BX892" s="236">
        <v>0.02</v>
      </c>
      <c r="BY892" s="236">
        <v>7.0000000000000001E-3</v>
      </c>
      <c r="BZ892" s="236">
        <v>0.70299999999999996</v>
      </c>
      <c r="CA892" s="236">
        <v>2.8000000000000001E-2</v>
      </c>
      <c r="CB892" s="236" t="s">
        <v>121</v>
      </c>
      <c r="CC892" s="236">
        <v>8.9700000000000006</v>
      </c>
      <c r="CD892" s="236">
        <v>0.13</v>
      </c>
      <c r="CE892" s="236">
        <v>7.0000000000000001E-3</v>
      </c>
      <c r="CF892" s="236">
        <v>2E-3</v>
      </c>
      <c r="CG892" s="236">
        <v>1E-3</v>
      </c>
      <c r="CH892" s="236" t="s">
        <v>121</v>
      </c>
      <c r="CI892" s="236">
        <v>2E-3</v>
      </c>
      <c r="CJ892" s="236">
        <v>0.27400000000000002</v>
      </c>
      <c r="CK892" s="236">
        <v>5.8000000000000003E-2</v>
      </c>
      <c r="CL892" s="236" t="s">
        <v>121</v>
      </c>
      <c r="CM892" s="236">
        <v>2E-3</v>
      </c>
      <c r="CN892" s="236">
        <v>2E-3</v>
      </c>
      <c r="CO892" s="236">
        <v>1E-3</v>
      </c>
      <c r="CP892" s="236">
        <v>1.504</v>
      </c>
      <c r="CQ892" s="236">
        <v>3.4000000000000002E-2</v>
      </c>
      <c r="CR892" s="236" t="s">
        <v>121</v>
      </c>
      <c r="CS892" s="236">
        <v>2E-3</v>
      </c>
      <c r="CT892" s="236">
        <v>6.6070000000000002</v>
      </c>
      <c r="CU892" s="236">
        <v>0.25900000000000001</v>
      </c>
      <c r="CV892" s="236">
        <v>0.03</v>
      </c>
      <c r="CW892" s="236">
        <v>1E-3</v>
      </c>
      <c r="CX892" s="236">
        <v>0.76200000000000001</v>
      </c>
      <c r="CY892" s="236">
        <v>1.6E-2</v>
      </c>
      <c r="CZ892" s="236" t="s">
        <v>121</v>
      </c>
      <c r="DA892" s="236">
        <v>2E-3</v>
      </c>
      <c r="DB892" s="236">
        <v>1.0999999999999999E-2</v>
      </c>
      <c r="DC892" s="236">
        <v>5.0000000000000001E-3</v>
      </c>
      <c r="DD892" s="236" t="s">
        <v>121</v>
      </c>
      <c r="DE892" s="236">
        <v>8.9999999999999993E-3</v>
      </c>
      <c r="DF892" s="236">
        <v>0.64600000000000002</v>
      </c>
      <c r="DG892" s="236">
        <v>7.0000000000000001E-3</v>
      </c>
      <c r="DH892" s="236">
        <v>3.2000000000000001E-2</v>
      </c>
      <c r="DI892" s="236">
        <v>1E-3</v>
      </c>
      <c r="DJ892" s="236">
        <v>7.0000000000000001E-3</v>
      </c>
      <c r="DK892" s="236">
        <v>1E-3</v>
      </c>
      <c r="DL892" s="61" t="str">
        <f t="shared" si="17"/>
        <v>DK III W1 15.03.2022</v>
      </c>
      <c r="DM892" s="237">
        <v>1.15748981899209E-2</v>
      </c>
      <c r="DN892" s="237">
        <v>6.3351664028487895E-2</v>
      </c>
      <c r="DO892" s="237">
        <v>-2.9520185366527701E-2</v>
      </c>
      <c r="DP892" s="237">
        <v>0.625462935362322</v>
      </c>
      <c r="DQ892" s="237">
        <v>1.31185563682528E-2</v>
      </c>
      <c r="DR892" s="237">
        <v>-2.51592197484432E-2</v>
      </c>
      <c r="DS892" s="237">
        <v>0.93867544410944803</v>
      </c>
      <c r="DT892" s="237">
        <v>1.3758230314858301E-2</v>
      </c>
      <c r="DU892" s="237">
        <v>-5.5304716931535197E-4</v>
      </c>
      <c r="DV892" s="237">
        <v>0.190412886166727</v>
      </c>
      <c r="DW892" s="237">
        <v>1.13622959957111</v>
      </c>
      <c r="DX892" s="237">
        <v>0.123462353215537</v>
      </c>
      <c r="DY892" s="237">
        <v>1875.0790316616601</v>
      </c>
      <c r="DZ892" s="237">
        <v>0.99658719632904902</v>
      </c>
      <c r="EA892" s="237">
        <v>0.113357154599805</v>
      </c>
      <c r="EB892" s="237">
        <v>96.985793933658698</v>
      </c>
    </row>
    <row r="893" spans="1:132">
      <c r="A893" s="11">
        <v>44634</v>
      </c>
      <c r="B893" s="64"/>
      <c r="C893" s="25" t="s">
        <v>242</v>
      </c>
      <c r="H893" s="3" t="e">
        <f>((F893)/(E893/100))</f>
        <v>#DIV/0!</v>
      </c>
      <c r="I893" s="4" t="e">
        <f>E893/F893</f>
        <v>#DIV/0!</v>
      </c>
      <c r="J893" s="4" t="e">
        <f>100/G893</f>
        <v>#DIV/0!</v>
      </c>
      <c r="N893" s="37" t="e">
        <f>M893/(K893/100)</f>
        <v>#DIV/0!</v>
      </c>
      <c r="O893" s="37" t="e">
        <f>N893/J893</f>
        <v>#DIV/0!</v>
      </c>
      <c r="P893" s="5" t="e">
        <f>M893/(L893/100)</f>
        <v>#DIV/0!</v>
      </c>
      <c r="Q893" s="5" t="e">
        <f>P893*I893</f>
        <v>#DIV/0!</v>
      </c>
      <c r="U893" s="15" t="e">
        <f>100-(T893-R893)/S893*100</f>
        <v>#DIV/0!</v>
      </c>
      <c r="X893" s="2">
        <v>10.220000000000001</v>
      </c>
      <c r="Y893" s="2">
        <v>0.73599999999999999</v>
      </c>
      <c r="AB893" s="14" t="e">
        <f>((AE893-AC893)*(1000/AD893))*1000</f>
        <v>#DIV/0!</v>
      </c>
      <c r="AF893" s="7" t="e">
        <f>#REF!*0.8</f>
        <v>#REF!</v>
      </c>
      <c r="AH893" s="8" t="e">
        <f>((AG893)*(H893/100))</f>
        <v>#DIV/0!</v>
      </c>
      <c r="AI893" s="7" t="e">
        <f>AG893/AH893</f>
        <v>#DIV/0!</v>
      </c>
      <c r="AO893" s="20"/>
      <c r="AP893" s="234">
        <v>6.7000000000000004E-2</v>
      </c>
      <c r="AQ893" s="234">
        <v>1E-3</v>
      </c>
      <c r="AR893" s="234">
        <v>2.5999999999999999E-2</v>
      </c>
      <c r="AS893" s="234">
        <v>3.0000000000000001E-3</v>
      </c>
      <c r="AT893" s="234">
        <v>8.9999999999999993E-3</v>
      </c>
      <c r="AU893" s="234">
        <v>2E-3</v>
      </c>
      <c r="AV893" s="234">
        <v>1.2E-2</v>
      </c>
      <c r="AW893" s="234">
        <v>1E-3</v>
      </c>
      <c r="AX893" s="234" t="s">
        <v>121</v>
      </c>
      <c r="AY893" s="234">
        <v>2E-3</v>
      </c>
      <c r="AZ893" s="234">
        <v>2.1999999999999999E-2</v>
      </c>
      <c r="BA893" s="234">
        <v>2E-3</v>
      </c>
      <c r="BB893" s="234">
        <v>8.2000000000000003E-2</v>
      </c>
      <c r="BC893" s="234">
        <v>3.0000000000000001E-3</v>
      </c>
      <c r="BD893" s="234">
        <v>10.147</v>
      </c>
      <c r="BE893" s="234">
        <v>0.02</v>
      </c>
      <c r="BF893" s="234" t="s">
        <v>121</v>
      </c>
      <c r="BG893" s="234">
        <v>3.0000000000000001E-3</v>
      </c>
      <c r="BH893" s="234">
        <v>2.8610000000000002</v>
      </c>
      <c r="BI893" s="234">
        <v>1.3380000000000001</v>
      </c>
      <c r="BJ893" s="234" t="s">
        <v>121</v>
      </c>
      <c r="BK893" s="234">
        <v>2E-3</v>
      </c>
      <c r="BL893" s="234" t="s">
        <v>121</v>
      </c>
      <c r="BM893" s="234">
        <v>2E-3</v>
      </c>
      <c r="BN893" s="234">
        <v>0.115</v>
      </c>
      <c r="BO893" s="234">
        <v>6.0000000000000001E-3</v>
      </c>
      <c r="BP893" s="234">
        <v>58.634</v>
      </c>
      <c r="BQ893" s="234">
        <v>0.121</v>
      </c>
      <c r="BR893" s="234" t="s">
        <v>121</v>
      </c>
      <c r="BS893" s="234">
        <v>2E-3</v>
      </c>
      <c r="BT893" s="234">
        <v>14.41</v>
      </c>
      <c r="BU893" s="234">
        <v>0.13400000000000001</v>
      </c>
      <c r="BV893" s="234">
        <v>1.3069999999999999</v>
      </c>
      <c r="BW893" s="234">
        <v>3.7999999999999999E-2</v>
      </c>
      <c r="BX893" s="234" t="s">
        <v>121</v>
      </c>
      <c r="BY893" s="234">
        <v>7.0000000000000001E-3</v>
      </c>
      <c r="BZ893" s="234">
        <v>0.68300000000000005</v>
      </c>
      <c r="CA893" s="234">
        <v>2.5000000000000001E-2</v>
      </c>
      <c r="CB893" s="234" t="s">
        <v>121</v>
      </c>
      <c r="CC893" s="234">
        <v>14.141999999999999</v>
      </c>
      <c r="CD893" s="234">
        <v>9.7000000000000003E-2</v>
      </c>
      <c r="CE893" s="234">
        <v>6.0000000000000001E-3</v>
      </c>
      <c r="CF893" s="234">
        <v>2E-3</v>
      </c>
      <c r="CG893" s="234">
        <v>1E-3</v>
      </c>
      <c r="CH893" s="234" t="s">
        <v>121</v>
      </c>
      <c r="CI893" s="234">
        <v>2E-3</v>
      </c>
      <c r="CJ893" s="234">
        <v>0.81699999999999995</v>
      </c>
      <c r="CK893" s="234">
        <v>0.125</v>
      </c>
      <c r="CL893" s="234" t="s">
        <v>121</v>
      </c>
      <c r="CM893" s="234">
        <v>2E-3</v>
      </c>
      <c r="CN893" s="234">
        <v>2E-3</v>
      </c>
      <c r="CO893" s="234">
        <v>1E-3</v>
      </c>
      <c r="CP893" s="234">
        <v>2.0830000000000002</v>
      </c>
      <c r="CQ893" s="234">
        <v>6.5000000000000002E-2</v>
      </c>
      <c r="CR893" s="234" t="s">
        <v>121</v>
      </c>
      <c r="CS893" s="234">
        <v>2E-3</v>
      </c>
      <c r="CT893" s="234">
        <v>7.6520000000000001</v>
      </c>
      <c r="CU893" s="234">
        <v>0.45300000000000001</v>
      </c>
      <c r="CV893" s="234">
        <v>0.128</v>
      </c>
      <c r="CW893" s="234">
        <v>1E-3</v>
      </c>
      <c r="CX893" s="234">
        <v>0.46200000000000002</v>
      </c>
      <c r="CY893" s="234">
        <v>1.4E-2</v>
      </c>
      <c r="CZ893" s="234" t="s">
        <v>121</v>
      </c>
      <c r="DA893" s="234">
        <v>2E-3</v>
      </c>
      <c r="DB893" s="234">
        <v>5.8999999999999997E-2</v>
      </c>
      <c r="DC893" s="234">
        <v>5.0000000000000001E-3</v>
      </c>
      <c r="DD893" s="234" t="s">
        <v>121</v>
      </c>
      <c r="DE893" s="234">
        <v>6.0000000000000001E-3</v>
      </c>
      <c r="DF893" s="234">
        <v>0.29699999999999999</v>
      </c>
      <c r="DG893" s="234">
        <v>4.0000000000000001E-3</v>
      </c>
      <c r="DH893" s="234">
        <v>1.0999999999999999E-2</v>
      </c>
      <c r="DI893" s="234">
        <v>1E-3</v>
      </c>
      <c r="DJ893" s="234">
        <v>5.0000000000000001E-3</v>
      </c>
      <c r="DK893" s="234">
        <v>1E-3</v>
      </c>
      <c r="DL893" s="61" t="str">
        <f t="shared" si="17"/>
        <v>DK III W2 15.03.2022</v>
      </c>
      <c r="DM893" s="237">
        <v>1.0820763731290799E-2</v>
      </c>
      <c r="DN893" s="237">
        <v>8.1827103140187409E-3</v>
      </c>
      <c r="DO893" s="237">
        <v>8.9041339442225406E-2</v>
      </c>
      <c r="DP893" s="237">
        <v>0.43869846931476603</v>
      </c>
      <c r="DQ893" s="237">
        <v>8.5490065686509395E-2</v>
      </c>
      <c r="DR893" s="237">
        <v>-9.1111931488694203E-3</v>
      </c>
      <c r="DS893" s="237">
        <v>0.23304960161838201</v>
      </c>
      <c r="DT893" s="237">
        <v>6.7097034754278698E-3</v>
      </c>
      <c r="DU893" s="237">
        <v>-1.34410658779613E-3</v>
      </c>
      <c r="DV893" s="237">
        <v>8.3479686407681494E-3</v>
      </c>
      <c r="DW893" s="237">
        <v>1.2610338455808801</v>
      </c>
      <c r="DX893" s="237">
        <v>0.100783300668076</v>
      </c>
      <c r="DY893" s="237">
        <v>585.56487084352204</v>
      </c>
      <c r="DZ893" s="237">
        <v>0.20528471836407899</v>
      </c>
      <c r="EA893" s="237">
        <v>-0.14146526653008301</v>
      </c>
      <c r="EB893" s="237">
        <v>98.749164347808303</v>
      </c>
    </row>
    <row r="894" spans="1:132">
      <c r="A894" s="11">
        <v>44635</v>
      </c>
      <c r="B894" s="64"/>
      <c r="C894" s="25" t="s">
        <v>727</v>
      </c>
      <c r="H894" s="3" t="e">
        <f>((F894)/(E894/100))</f>
        <v>#DIV/0!</v>
      </c>
      <c r="I894" s="4" t="e">
        <f>E894/F894</f>
        <v>#DIV/0!</v>
      </c>
      <c r="J894" s="4" t="e">
        <f>100/G894</f>
        <v>#DIV/0!</v>
      </c>
      <c r="N894" s="37" t="e">
        <f>M894/(K894/100)</f>
        <v>#DIV/0!</v>
      </c>
      <c r="O894" s="37" t="e">
        <f>N894/J894</f>
        <v>#DIV/0!</v>
      </c>
      <c r="P894" s="5" t="e">
        <f>M894/(L894/100)</f>
        <v>#DIV/0!</v>
      </c>
      <c r="Q894" s="5" t="e">
        <f>P894*I894</f>
        <v>#DIV/0!</v>
      </c>
      <c r="U894" s="15" t="e">
        <f>100-(T894-R894)/S894*100</f>
        <v>#DIV/0!</v>
      </c>
      <c r="AB894" s="14" t="e">
        <f>((AE894-AC894)*(1000/AD894))*1000</f>
        <v>#DIV/0!</v>
      </c>
      <c r="AF894" s="7" t="e">
        <f>#REF!*0.8</f>
        <v>#REF!</v>
      </c>
      <c r="AH894" s="8" t="e">
        <f>((AG894)*(H894/100))</f>
        <v>#DIV/0!</v>
      </c>
      <c r="AI894" s="7" t="e">
        <f>AG894/AH894</f>
        <v>#DIV/0!</v>
      </c>
      <c r="AO894" s="20" t="s">
        <v>1576</v>
      </c>
      <c r="AP894" s="235">
        <v>0.17100000000000001</v>
      </c>
      <c r="AQ894" s="235">
        <v>3.0000000000000001E-3</v>
      </c>
      <c r="AR894" s="235" t="s">
        <v>121</v>
      </c>
      <c r="AS894" s="235">
        <v>6.0000000000000001E-3</v>
      </c>
      <c r="AT894" s="235">
        <v>6.2E-2</v>
      </c>
      <c r="AU894" s="235">
        <v>3.0000000000000001E-3</v>
      </c>
      <c r="AV894" s="235">
        <v>5.0999999999999997E-2</v>
      </c>
      <c r="AW894" s="235">
        <v>2E-3</v>
      </c>
      <c r="AX894" s="235">
        <v>1.2E-2</v>
      </c>
      <c r="AY894" s="235">
        <v>1E-3</v>
      </c>
      <c r="AZ894" s="235">
        <v>1.2999999999999999E-2</v>
      </c>
      <c r="BA894" s="235">
        <v>2E-3</v>
      </c>
      <c r="BB894" s="235">
        <v>2.7E-2</v>
      </c>
      <c r="BC894" s="235">
        <v>2E-3</v>
      </c>
      <c r="BD894" s="235">
        <v>1.9</v>
      </c>
      <c r="BE894" s="235">
        <v>8.9999999999999993E-3</v>
      </c>
      <c r="BF894" s="235" t="s">
        <v>121</v>
      </c>
      <c r="BG894" s="235">
        <v>8.0000000000000002E-3</v>
      </c>
      <c r="BH894" s="235">
        <v>2.3740000000000001</v>
      </c>
      <c r="BI894" s="235">
        <v>1.4650000000000001</v>
      </c>
      <c r="BJ894" s="235" t="s">
        <v>121</v>
      </c>
      <c r="BK894" s="235">
        <v>3.0000000000000001E-3</v>
      </c>
      <c r="BL894" s="235" t="s">
        <v>121</v>
      </c>
      <c r="BM894" s="235">
        <v>2E-3</v>
      </c>
      <c r="BN894" s="235">
        <v>5.3999999999999999E-2</v>
      </c>
      <c r="BO894" s="235">
        <v>7.0000000000000001E-3</v>
      </c>
      <c r="BP894" s="235">
        <v>61.502000000000002</v>
      </c>
      <c r="BQ894" s="235">
        <v>0.14699999999999999</v>
      </c>
      <c r="BR894" s="235">
        <v>4.0000000000000001E-3</v>
      </c>
      <c r="BS894" s="235">
        <v>1E-3</v>
      </c>
      <c r="BT894" s="235">
        <v>12.821</v>
      </c>
      <c r="BU894" s="235">
        <v>0.128</v>
      </c>
      <c r="BV894" s="235">
        <v>13.994</v>
      </c>
      <c r="BW894" s="235">
        <v>0.13500000000000001</v>
      </c>
      <c r="BX894" s="235" t="s">
        <v>121</v>
      </c>
      <c r="BY894" s="235">
        <v>4.0000000000000001E-3</v>
      </c>
      <c r="BZ894" s="235">
        <v>1.8069999999999999</v>
      </c>
      <c r="CA894" s="235">
        <v>3.6999999999999998E-2</v>
      </c>
      <c r="CB894" s="235" t="s">
        <v>121</v>
      </c>
      <c r="CC894" s="235">
        <v>15.714</v>
      </c>
      <c r="CD894" s="235">
        <v>2.5000000000000001E-2</v>
      </c>
      <c r="CE894" s="235">
        <v>4.0000000000000001E-3</v>
      </c>
      <c r="CF894" s="235" t="s">
        <v>121</v>
      </c>
      <c r="CG894" s="235">
        <v>2E-3</v>
      </c>
      <c r="CH894" s="235" t="s">
        <v>121</v>
      </c>
      <c r="CI894" s="235">
        <v>2E-3</v>
      </c>
      <c r="CJ894" s="235" t="s">
        <v>121</v>
      </c>
      <c r="CK894" s="235">
        <v>0.17399999999999999</v>
      </c>
      <c r="CL894" s="235" t="s">
        <v>121</v>
      </c>
      <c r="CM894" s="235">
        <v>2E-3</v>
      </c>
      <c r="CN894" s="235">
        <v>5.0000000000000001E-3</v>
      </c>
      <c r="CO894" s="235">
        <v>1E-3</v>
      </c>
      <c r="CP894" s="235">
        <v>2.2799999999999998</v>
      </c>
      <c r="CQ894" s="235">
        <v>6.0999999999999999E-2</v>
      </c>
      <c r="CR894" s="235" t="s">
        <v>121</v>
      </c>
      <c r="CS894" s="235">
        <v>2E-3</v>
      </c>
      <c r="CT894" s="235">
        <v>1.512</v>
      </c>
      <c r="CU894" s="235">
        <v>0.307</v>
      </c>
      <c r="CV894" s="235">
        <v>1.0999999999999999E-2</v>
      </c>
      <c r="CW894" s="235">
        <v>1E-3</v>
      </c>
      <c r="CX894" s="235">
        <v>0.10100000000000001</v>
      </c>
      <c r="CY894" s="235">
        <v>8.0000000000000002E-3</v>
      </c>
      <c r="CZ894" s="235" t="s">
        <v>121</v>
      </c>
      <c r="DA894" s="235">
        <v>2E-3</v>
      </c>
      <c r="DB894" s="235">
        <v>4.0000000000000001E-3</v>
      </c>
      <c r="DC894" s="235">
        <v>2E-3</v>
      </c>
      <c r="DD894" s="235">
        <v>3.6999999999999998E-2</v>
      </c>
      <c r="DE894" s="235">
        <v>7.0000000000000001E-3</v>
      </c>
      <c r="DF894" s="235">
        <v>0.96199999999999997</v>
      </c>
      <c r="DG894" s="235">
        <v>0.01</v>
      </c>
      <c r="DH894" s="235">
        <v>6.0000000000000001E-3</v>
      </c>
      <c r="DI894" s="235">
        <v>1E-3</v>
      </c>
      <c r="DJ894" s="235">
        <v>0.11</v>
      </c>
      <c r="DK894" s="235">
        <v>1E-3</v>
      </c>
      <c r="DL894" s="61" t="str">
        <f t="shared" si="17"/>
        <v>UTV 15.03.2022</v>
      </c>
    </row>
    <row r="895" spans="1:132">
      <c r="A895" s="11">
        <v>44635</v>
      </c>
      <c r="B895" s="64" t="s">
        <v>1577</v>
      </c>
      <c r="C895" s="25" t="s">
        <v>1283</v>
      </c>
      <c r="D895" s="21">
        <v>20</v>
      </c>
      <c r="E895" s="2">
        <v>100</v>
      </c>
      <c r="F895" s="2">
        <v>100</v>
      </c>
      <c r="G895" s="2">
        <v>80</v>
      </c>
      <c r="H895" s="3">
        <f>((F895)/(E895/100))</f>
        <v>100</v>
      </c>
      <c r="I895" s="4">
        <f>E895/F895</f>
        <v>1</v>
      </c>
      <c r="J895" s="4">
        <f>100/G895</f>
        <v>1.25</v>
      </c>
      <c r="K895" s="2">
        <v>20</v>
      </c>
      <c r="N895" s="37">
        <f>M895/(K895/100)</f>
        <v>0</v>
      </c>
      <c r="O895" s="37">
        <f>N895/J895</f>
        <v>0</v>
      </c>
      <c r="P895" s="5" t="e">
        <f>M895/(L895/100)</f>
        <v>#DIV/0!</v>
      </c>
      <c r="Q895" s="5" t="e">
        <f>P895*I895</f>
        <v>#DIV/0!</v>
      </c>
      <c r="U895" s="15" t="e">
        <f>100-(T895-R895)/S895*100</f>
        <v>#DIV/0!</v>
      </c>
      <c r="V895" s="21">
        <v>0.48199999999999998</v>
      </c>
      <c r="X895" s="10" t="s">
        <v>1593</v>
      </c>
      <c r="Y895" s="10" t="s">
        <v>1594</v>
      </c>
      <c r="Z895" s="21">
        <v>720</v>
      </c>
      <c r="AB895" s="14" t="e">
        <f>((AE895-AC895)*(1000/AD895))*1000</f>
        <v>#DIV/0!</v>
      </c>
      <c r="AF895" s="7" t="e">
        <f>#REF!*0.8</f>
        <v>#REF!</v>
      </c>
      <c r="AH895" s="8">
        <f>((AG895)*(H895/100))</f>
        <v>0</v>
      </c>
      <c r="AI895" s="7" t="e">
        <f>AG895/AH895</f>
        <v>#DIV/0!</v>
      </c>
      <c r="AJ895" s="6">
        <v>86.94</v>
      </c>
      <c r="AK895" s="10" t="s">
        <v>1598</v>
      </c>
      <c r="AM895" s="21">
        <v>17.71</v>
      </c>
      <c r="AN895" s="21">
        <v>12.21</v>
      </c>
      <c r="AO895" s="24" t="s">
        <v>1283</v>
      </c>
      <c r="DL895" s="61">
        <f t="shared" si="17"/>
        <v>0</v>
      </c>
      <c r="DM895" s="237">
        <v>5.5793758981763598E-3</v>
      </c>
      <c r="DN895" s="237">
        <v>6.7440589750303696E-3</v>
      </c>
      <c r="DO895" s="237">
        <v>1.38595592690408</v>
      </c>
      <c r="DP895" s="237">
        <v>2.2220686272774901</v>
      </c>
      <c r="DQ895" s="237">
        <v>0.28625540399977401</v>
      </c>
      <c r="DR895" s="237">
        <v>-3.4124694462244502E-3</v>
      </c>
      <c r="DS895" s="237">
        <v>3.0562136818916501E-2</v>
      </c>
      <c r="DT895" s="237">
        <v>1.2527240956059E-2</v>
      </c>
      <c r="DU895" s="237">
        <v>-4.7329886233254601E-4</v>
      </c>
      <c r="DV895" s="237">
        <v>3.4247532457069999E-3</v>
      </c>
      <c r="DW895" s="237">
        <v>0.25720791227669698</v>
      </c>
      <c r="DX895" s="237">
        <v>-1.3278916747585299E-2</v>
      </c>
      <c r="DY895" s="237">
        <v>570.27236673864695</v>
      </c>
      <c r="DZ895" s="237">
        <v>6.2360236814112603E-2</v>
      </c>
      <c r="EA895" s="237">
        <v>-7.2438956183199898E-2</v>
      </c>
      <c r="EB895" s="237">
        <v>98.186054817773396</v>
      </c>
    </row>
    <row r="896" spans="1:132">
      <c r="A896" s="11">
        <v>44635</v>
      </c>
      <c r="B896" s="64" t="s">
        <v>120</v>
      </c>
      <c r="C896" s="25" t="s">
        <v>125</v>
      </c>
      <c r="D896" s="21">
        <v>33</v>
      </c>
      <c r="E896" s="2">
        <v>100</v>
      </c>
      <c r="F896" s="2">
        <v>67</v>
      </c>
      <c r="H896" s="3">
        <f>((F896)/(E896/100))</f>
        <v>67</v>
      </c>
      <c r="I896" s="4">
        <f>E896/F896</f>
        <v>1.4925373134328359</v>
      </c>
      <c r="J896" s="4" t="e">
        <f>100/G896</f>
        <v>#DIV/0!</v>
      </c>
      <c r="N896" s="37" t="e">
        <f>M896/(K896/100)</f>
        <v>#DIV/0!</v>
      </c>
      <c r="O896" s="37" t="e">
        <f>N896/J896</f>
        <v>#DIV/0!</v>
      </c>
      <c r="P896" s="5" t="e">
        <f>M896/(L896/100)</f>
        <v>#DIV/0!</v>
      </c>
      <c r="Q896" s="5" t="e">
        <f>P896*I896</f>
        <v>#DIV/0!</v>
      </c>
      <c r="U896" s="15" t="e">
        <f>100-(T896-R896)/S896*100</f>
        <v>#DIV/0!</v>
      </c>
      <c r="V896" s="21">
        <v>3.19</v>
      </c>
      <c r="X896" s="2">
        <v>12.46</v>
      </c>
      <c r="Y896" s="2">
        <v>14.04</v>
      </c>
      <c r="Z896" s="21">
        <v>2648</v>
      </c>
      <c r="AB896" s="14" t="e">
        <f>((AE896-AC896)*(1000/AD896))*1000</f>
        <v>#DIV/0!</v>
      </c>
      <c r="AF896" s="7" t="e">
        <f>#REF!*0.8</f>
        <v>#REF!</v>
      </c>
      <c r="AG896" s="2">
        <v>150</v>
      </c>
      <c r="AH896" s="8">
        <f>((AG896)*(H896/100))</f>
        <v>100.5</v>
      </c>
      <c r="AI896" s="7">
        <f>AG896/AH896</f>
        <v>1.4925373134328359</v>
      </c>
      <c r="AJ896" s="6">
        <v>84.49</v>
      </c>
      <c r="AK896" s="2">
        <v>0.625</v>
      </c>
      <c r="AO896" s="24" t="s">
        <v>1580</v>
      </c>
      <c r="DL896" s="61" t="s">
        <v>1586</v>
      </c>
      <c r="DM896" s="237">
        <v>1.35072115581139E-2</v>
      </c>
      <c r="DN896" s="237">
        <v>4.0201822359000796E-3</v>
      </c>
      <c r="DO896" s="237">
        <v>3.2973165141678602</v>
      </c>
      <c r="DP896" s="237">
        <v>1.9846568415564101</v>
      </c>
      <c r="DQ896" s="237">
        <v>0.17466286386000299</v>
      </c>
      <c r="DR896" s="237">
        <v>1.7560247878850299E-3</v>
      </c>
      <c r="DS896" s="237">
        <v>0.65342568770839604</v>
      </c>
      <c r="DT896" s="237">
        <v>6.9065438960591904E-2</v>
      </c>
      <c r="DU896" s="237">
        <v>5.3445279571770401E-4</v>
      </c>
      <c r="DV896" s="237">
        <v>2.38161666623649E-3</v>
      </c>
      <c r="DW896" s="237">
        <v>0.13467010955515901</v>
      </c>
      <c r="DX896" s="237">
        <v>-2.0795214952440098E-2</v>
      </c>
      <c r="DY896" s="237">
        <v>44.446153153474199</v>
      </c>
      <c r="DZ896" s="237">
        <v>0.205041311911171</v>
      </c>
      <c r="EA896" s="237">
        <v>0.106123637687338</v>
      </c>
      <c r="EB896" s="237">
        <v>97.086052502535395</v>
      </c>
    </row>
    <row r="897" spans="1:132">
      <c r="A897" s="11">
        <v>44635</v>
      </c>
      <c r="B897" s="64" t="s">
        <v>207</v>
      </c>
      <c r="C897" s="25" t="s">
        <v>119</v>
      </c>
      <c r="D897" s="21">
        <v>32</v>
      </c>
      <c r="E897" s="2">
        <v>100</v>
      </c>
      <c r="F897" s="2">
        <v>68</v>
      </c>
      <c r="H897" s="3">
        <f>((F897)/(E897/100))</f>
        <v>68</v>
      </c>
      <c r="I897" s="4">
        <f>E897/F897</f>
        <v>1.4705882352941178</v>
      </c>
      <c r="J897" s="4" t="e">
        <f>100/G897</f>
        <v>#DIV/0!</v>
      </c>
      <c r="N897" s="37" t="e">
        <f>M897/(K897/100)</f>
        <v>#DIV/0!</v>
      </c>
      <c r="O897" s="37" t="e">
        <f>N897/J897</f>
        <v>#DIV/0!</v>
      </c>
      <c r="P897" s="5" t="e">
        <f>M897/(L897/100)</f>
        <v>#DIV/0!</v>
      </c>
      <c r="Q897" s="5" t="e">
        <f>P897*I897</f>
        <v>#DIV/0!</v>
      </c>
      <c r="U897" s="15" t="e">
        <f>100-(T897-R897)/S897*100</f>
        <v>#DIV/0!</v>
      </c>
      <c r="V897" s="21">
        <v>1.46</v>
      </c>
      <c r="X897" s="2">
        <v>12.41</v>
      </c>
      <c r="Y897" s="2">
        <v>7.42</v>
      </c>
      <c r="Z897" s="21">
        <v>1293</v>
      </c>
      <c r="AB897" s="14" t="e">
        <f>((AE897-AC897)*(1000/AD897))*1000</f>
        <v>#DIV/0!</v>
      </c>
      <c r="AF897" s="7" t="e">
        <f>#REF!*0.8</f>
        <v>#REF!</v>
      </c>
      <c r="AG897" s="2">
        <v>147</v>
      </c>
      <c r="AH897" s="8">
        <f>((AG897)*(H897/100))</f>
        <v>99.960000000000008</v>
      </c>
      <c r="AI897" s="7">
        <f>AG897/AH897</f>
        <v>1.4705882352941175</v>
      </c>
      <c r="AJ897" s="6">
        <v>28.76</v>
      </c>
      <c r="AK897" s="2">
        <v>0.439</v>
      </c>
      <c r="AO897" s="24" t="s">
        <v>1581</v>
      </c>
      <c r="DL897" s="61">
        <f t="shared" si="17"/>
        <v>0</v>
      </c>
    </row>
    <row r="898" spans="1:132">
      <c r="A898" s="11">
        <v>44635</v>
      </c>
      <c r="B898" s="64"/>
      <c r="C898" s="25" t="s">
        <v>117</v>
      </c>
      <c r="H898" s="3" t="e">
        <f>((F898)/(E898/100))</f>
        <v>#DIV/0!</v>
      </c>
      <c r="I898" s="4" t="e">
        <f>E898/F898</f>
        <v>#DIV/0!</v>
      </c>
      <c r="J898" s="4" t="e">
        <f>100/G898</f>
        <v>#DIV/0!</v>
      </c>
      <c r="N898" s="37" t="e">
        <f>M898/(K898/100)</f>
        <v>#DIV/0!</v>
      </c>
      <c r="O898" s="37" t="e">
        <f>N898/J898</f>
        <v>#DIV/0!</v>
      </c>
      <c r="P898" s="5" t="e">
        <f>M898/(L898/100)</f>
        <v>#DIV/0!</v>
      </c>
      <c r="Q898" s="5" t="e">
        <f>P898*I898</f>
        <v>#DIV/0!</v>
      </c>
      <c r="U898" s="15" t="e">
        <f>100-(T898-R898)/S898*100</f>
        <v>#DIV/0!</v>
      </c>
      <c r="X898" s="2">
        <v>12.01</v>
      </c>
      <c r="AB898" s="14" t="e">
        <f>((AE898-AC898)*(1000/AD898))*1000</f>
        <v>#DIV/0!</v>
      </c>
      <c r="AF898" s="7" t="e">
        <f>#REF!*0.8</f>
        <v>#REF!</v>
      </c>
      <c r="AG898" s="2">
        <v>60</v>
      </c>
      <c r="AH898" s="8" t="e">
        <f>((AG898)*(H898/100))</f>
        <v>#DIV/0!</v>
      </c>
      <c r="AI898" s="7" t="e">
        <f>AG898/AH898</f>
        <v>#DIV/0!</v>
      </c>
      <c r="AO898" s="24" t="s">
        <v>1582</v>
      </c>
      <c r="AP898" s="237">
        <v>0.38100000000000001</v>
      </c>
      <c r="AQ898" s="237">
        <v>5.0000000000000001E-3</v>
      </c>
      <c r="AR898" s="237" t="s">
        <v>121</v>
      </c>
      <c r="AS898" s="237">
        <v>5.0000000000000001E-3</v>
      </c>
      <c r="AT898" s="237">
        <v>9.7000000000000003E-2</v>
      </c>
      <c r="AU898" s="237">
        <v>4.0000000000000001E-3</v>
      </c>
      <c r="AV898" s="237">
        <v>0.10199999999999999</v>
      </c>
      <c r="AW898" s="237">
        <v>3.0000000000000001E-3</v>
      </c>
      <c r="AX898" s="237">
        <v>3.1E-2</v>
      </c>
      <c r="AY898" s="237">
        <v>2E-3</v>
      </c>
      <c r="AZ898" s="237">
        <v>1.7999999999999999E-2</v>
      </c>
      <c r="BA898" s="237">
        <v>2E-3</v>
      </c>
      <c r="BB898" s="237">
        <v>5.8000000000000003E-2</v>
      </c>
      <c r="BC898" s="237">
        <v>3.0000000000000001E-3</v>
      </c>
      <c r="BD898" s="237">
        <v>1.911</v>
      </c>
      <c r="BE898" s="237">
        <v>8.9999999999999993E-3</v>
      </c>
      <c r="BF898" s="237" t="s">
        <v>121</v>
      </c>
      <c r="BG898" s="237">
        <v>6.0000000000000001E-3</v>
      </c>
      <c r="BH898" s="237" t="s">
        <v>121</v>
      </c>
      <c r="BI898" s="237">
        <v>6.6150000000000002</v>
      </c>
      <c r="BJ898" s="237" t="s">
        <v>121</v>
      </c>
      <c r="BK898" s="237">
        <v>5.0000000000000001E-3</v>
      </c>
      <c r="BL898" s="237" t="s">
        <v>121</v>
      </c>
      <c r="BM898" s="237">
        <v>2E-3</v>
      </c>
      <c r="BN898" s="237">
        <v>4.4999999999999998E-2</v>
      </c>
      <c r="BO898" s="237">
        <v>8.0000000000000002E-3</v>
      </c>
      <c r="BP898" s="237">
        <v>49.374000000000002</v>
      </c>
      <c r="BQ898" s="237">
        <v>0.19</v>
      </c>
      <c r="BR898" s="237">
        <v>8.0000000000000002E-3</v>
      </c>
      <c r="BS898" s="237">
        <v>1E-3</v>
      </c>
      <c r="BT898" s="237">
        <v>1.284</v>
      </c>
      <c r="BU898" s="237">
        <v>5.1999999999999998E-2</v>
      </c>
      <c r="BV898" s="237">
        <v>34.061</v>
      </c>
      <c r="BW898" s="237">
        <v>0.92</v>
      </c>
      <c r="BX898" s="237" t="s">
        <v>121</v>
      </c>
      <c r="BY898" s="237">
        <v>4.0000000000000001E-3</v>
      </c>
      <c r="BZ898" s="237">
        <v>3.7029999999999998</v>
      </c>
      <c r="CA898" s="237">
        <v>5.7000000000000002E-2</v>
      </c>
      <c r="CB898" s="237" t="s">
        <v>121</v>
      </c>
      <c r="CC898" s="237">
        <v>41.576999999999998</v>
      </c>
      <c r="CD898" s="237">
        <v>1.2999999999999999E-2</v>
      </c>
      <c r="CE898" s="237">
        <v>4.0000000000000001E-3</v>
      </c>
      <c r="CF898" s="237">
        <v>2E-3</v>
      </c>
      <c r="CG898" s="237">
        <v>1E-3</v>
      </c>
      <c r="CH898" s="237" t="s">
        <v>121</v>
      </c>
      <c r="CI898" s="237">
        <v>2E-3</v>
      </c>
      <c r="CJ898" s="237" t="s">
        <v>121</v>
      </c>
      <c r="CK898" s="237">
        <v>0.54800000000000004</v>
      </c>
      <c r="CL898" s="237" t="s">
        <v>121</v>
      </c>
      <c r="CM898" s="237">
        <v>2E-3</v>
      </c>
      <c r="CN898" s="237">
        <v>0.01</v>
      </c>
      <c r="CO898" s="237">
        <v>1E-3</v>
      </c>
      <c r="CP898" s="237">
        <v>4.407</v>
      </c>
      <c r="CQ898" s="237">
        <v>0.22</v>
      </c>
      <c r="CR898" s="237" t="s">
        <v>121</v>
      </c>
      <c r="CS898" s="237">
        <v>2E-3</v>
      </c>
      <c r="CT898" s="237">
        <v>2.4119999999999999</v>
      </c>
      <c r="CU898" s="237">
        <v>0.67100000000000004</v>
      </c>
      <c r="CV898" s="237">
        <v>6.0000000000000001E-3</v>
      </c>
      <c r="CW898" s="237">
        <v>1E-3</v>
      </c>
      <c r="CX898" s="237">
        <v>7.5999999999999998E-2</v>
      </c>
      <c r="CY898" s="237">
        <v>6.0000000000000001E-3</v>
      </c>
      <c r="CZ898" s="237" t="s">
        <v>121</v>
      </c>
      <c r="DA898" s="237">
        <v>3.0000000000000001E-3</v>
      </c>
      <c r="DB898" s="237" t="s">
        <v>121</v>
      </c>
      <c r="DC898" s="237">
        <v>3.0000000000000001E-3</v>
      </c>
      <c r="DD898" s="237">
        <v>5.1999999999999998E-2</v>
      </c>
      <c r="DE898" s="237">
        <v>0.01</v>
      </c>
      <c r="DF898" s="237">
        <v>1.7689999999999999</v>
      </c>
      <c r="DG898" s="237">
        <v>1.6E-2</v>
      </c>
      <c r="DH898" s="237">
        <v>2E-3</v>
      </c>
      <c r="DI898" s="237">
        <v>1E-3</v>
      </c>
      <c r="DJ898" s="237">
        <v>0.17</v>
      </c>
      <c r="DK898" s="237">
        <v>2E-3</v>
      </c>
      <c r="DL898" s="61" t="str">
        <f t="shared" si="17"/>
        <v>NL 689393 16.03.2022</v>
      </c>
    </row>
    <row r="899" spans="1:132">
      <c r="A899" s="11">
        <v>44635</v>
      </c>
      <c r="B899" s="64" t="s">
        <v>1579</v>
      </c>
      <c r="C899" s="25" t="s">
        <v>1509</v>
      </c>
      <c r="H899" s="3" t="e">
        <f>((F899)/(E899/100))</f>
        <v>#DIV/0!</v>
      </c>
      <c r="I899" s="4" t="e">
        <f>E899/F899</f>
        <v>#DIV/0!</v>
      </c>
      <c r="J899" s="4" t="e">
        <f>100/G899</f>
        <v>#DIV/0!</v>
      </c>
      <c r="N899" s="37" t="e">
        <f>M899/(K899/100)</f>
        <v>#DIV/0!</v>
      </c>
      <c r="O899" s="37" t="e">
        <f>N899/J899</f>
        <v>#DIV/0!</v>
      </c>
      <c r="P899" s="5" t="e">
        <f>M899/(L899/100)</f>
        <v>#DIV/0!</v>
      </c>
      <c r="Q899" s="5" t="e">
        <f>P899*I899</f>
        <v>#DIV/0!</v>
      </c>
      <c r="U899" s="15" t="e">
        <f>100-(T899-R899)/S899*100</f>
        <v>#DIV/0!</v>
      </c>
      <c r="X899" s="10">
        <v>12.01</v>
      </c>
      <c r="Y899" s="10">
        <v>6.7</v>
      </c>
      <c r="AB899" s="14" t="e">
        <f>((AE899-AC899)*(1000/AD899))*1000</f>
        <v>#DIV/0!</v>
      </c>
      <c r="AF899" s="7" t="e">
        <f>#REF!*0.8</f>
        <v>#REF!</v>
      </c>
      <c r="AH899" s="8" t="e">
        <f>((AG899)*(H899/100))</f>
        <v>#DIV/0!</v>
      </c>
      <c r="AI899" s="7" t="e">
        <f>AG899/AH899</f>
        <v>#DIV/0!</v>
      </c>
      <c r="AK899" s="10">
        <v>2.222</v>
      </c>
      <c r="AL899" s="10">
        <v>1.3859999999999999</v>
      </c>
      <c r="AO899" s="24"/>
      <c r="AP899" s="238">
        <v>4.8000000000000001E-2</v>
      </c>
      <c r="AQ899" s="238">
        <v>1E-3</v>
      </c>
      <c r="AR899" s="238">
        <v>2.5999999999999999E-2</v>
      </c>
      <c r="AS899" s="238">
        <v>2E-3</v>
      </c>
      <c r="AT899" s="238">
        <v>7.0000000000000001E-3</v>
      </c>
      <c r="AU899" s="238">
        <v>1E-3</v>
      </c>
      <c r="AV899" s="238">
        <v>0.01</v>
      </c>
      <c r="AW899" s="238">
        <v>1E-3</v>
      </c>
      <c r="AX899" s="238" t="s">
        <v>121</v>
      </c>
      <c r="AY899" s="238">
        <v>2E-3</v>
      </c>
      <c r="AZ899" s="238">
        <v>3.3000000000000002E-2</v>
      </c>
      <c r="BA899" s="238">
        <v>2E-3</v>
      </c>
      <c r="BB899" s="238">
        <v>6.3E-2</v>
      </c>
      <c r="BC899" s="238">
        <v>3.0000000000000001E-3</v>
      </c>
      <c r="BD899" s="238">
        <v>14.167999999999999</v>
      </c>
      <c r="BE899" s="238">
        <v>2.1000000000000001E-2</v>
      </c>
      <c r="BF899" s="238" t="s">
        <v>121</v>
      </c>
      <c r="BG899" s="238">
        <v>2E-3</v>
      </c>
      <c r="BH899" s="238">
        <v>1.6659999999999999</v>
      </c>
      <c r="BI899" s="238">
        <v>0.42899999999999999</v>
      </c>
      <c r="BJ899" s="238" t="s">
        <v>121</v>
      </c>
      <c r="BK899" s="238">
        <v>2E-3</v>
      </c>
      <c r="BL899" s="238" t="s">
        <v>121</v>
      </c>
      <c r="BM899" s="238">
        <v>2E-3</v>
      </c>
      <c r="BN899" s="238">
        <v>0.09</v>
      </c>
      <c r="BO899" s="238">
        <v>5.0000000000000001E-3</v>
      </c>
      <c r="BP899" s="238">
        <v>69.492000000000004</v>
      </c>
      <c r="BQ899" s="238">
        <v>7.2999999999999995E-2</v>
      </c>
      <c r="BR899" s="238" t="s">
        <v>121</v>
      </c>
      <c r="BS899" s="238">
        <v>2E-3</v>
      </c>
      <c r="BT899" s="238">
        <v>7.7119999999999997</v>
      </c>
      <c r="BU899" s="238">
        <v>8.7999999999999995E-2</v>
      </c>
      <c r="BV899" s="238">
        <v>0.59499999999999997</v>
      </c>
      <c r="BW899" s="238">
        <v>1.4E-2</v>
      </c>
      <c r="BX899" s="238" t="s">
        <v>121</v>
      </c>
      <c r="BY899" s="238">
        <v>7.0000000000000001E-3</v>
      </c>
      <c r="BZ899" s="238">
        <v>0.308</v>
      </c>
      <c r="CA899" s="238">
        <v>1.9E-2</v>
      </c>
      <c r="CB899" s="238" t="s">
        <v>121</v>
      </c>
      <c r="CC899" s="238">
        <v>4.0570000000000004</v>
      </c>
      <c r="CD899" s="238">
        <v>0.17100000000000001</v>
      </c>
      <c r="CE899" s="238">
        <v>6.0000000000000001E-3</v>
      </c>
      <c r="CF899" s="238" t="s">
        <v>121</v>
      </c>
      <c r="CG899" s="238">
        <v>2E-3</v>
      </c>
      <c r="CH899" s="238" t="s">
        <v>121</v>
      </c>
      <c r="CI899" s="238">
        <v>2E-3</v>
      </c>
      <c r="CJ899" s="238">
        <v>0.59699999999999998</v>
      </c>
      <c r="CK899" s="238">
        <v>5.3999999999999999E-2</v>
      </c>
      <c r="CL899" s="238" t="s">
        <v>121</v>
      </c>
      <c r="CM899" s="238">
        <v>2E-3</v>
      </c>
      <c r="CN899" s="238" t="s">
        <v>121</v>
      </c>
      <c r="CO899" s="238">
        <v>2E-3</v>
      </c>
      <c r="CP899" s="238">
        <v>1.1579999999999999</v>
      </c>
      <c r="CQ899" s="238">
        <v>2.7E-2</v>
      </c>
      <c r="CR899" s="238" t="s">
        <v>121</v>
      </c>
      <c r="CS899" s="238">
        <v>2E-3</v>
      </c>
      <c r="CT899" s="238">
        <v>3.1840000000000002</v>
      </c>
      <c r="CU899" s="238">
        <v>0.18</v>
      </c>
      <c r="CV899" s="238">
        <v>0.02</v>
      </c>
      <c r="CW899" s="238">
        <v>1E-3</v>
      </c>
      <c r="CX899" s="238">
        <v>0.312</v>
      </c>
      <c r="CY899" s="238">
        <v>1.0999999999999999E-2</v>
      </c>
      <c r="CZ899" s="238" t="s">
        <v>121</v>
      </c>
      <c r="DA899" s="238">
        <v>2E-3</v>
      </c>
      <c r="DB899" s="238">
        <v>5.3999999999999999E-2</v>
      </c>
      <c r="DC899" s="238">
        <v>4.0000000000000001E-3</v>
      </c>
      <c r="DD899" s="238" t="s">
        <v>121</v>
      </c>
      <c r="DE899" s="238">
        <v>5.0000000000000001E-3</v>
      </c>
      <c r="DF899" s="238">
        <v>0.26800000000000002</v>
      </c>
      <c r="DG899" s="238">
        <v>3.0000000000000001E-3</v>
      </c>
      <c r="DH899" s="238">
        <v>8.0000000000000002E-3</v>
      </c>
      <c r="DI899" s="238">
        <v>1E-3</v>
      </c>
      <c r="DJ899" s="238">
        <v>3.0000000000000001E-3</v>
      </c>
      <c r="DK899" s="238">
        <v>1E-3</v>
      </c>
      <c r="DL899" s="61" t="str">
        <f t="shared" si="17"/>
        <v>DK III 2600 16.03.2022</v>
      </c>
      <c r="DM899" s="244">
        <v>-4.9820636081010904E-3</v>
      </c>
      <c r="DN899" s="244">
        <v>-9.8468919091848905E-3</v>
      </c>
      <c r="DO899" s="244">
        <v>2.9825955547505601E-2</v>
      </c>
      <c r="DP899" s="244">
        <v>0.80895756439708</v>
      </c>
      <c r="DQ899" s="244">
        <v>-1.72367232787242E-4</v>
      </c>
      <c r="DR899" s="244">
        <v>1.8255503790474099E-2</v>
      </c>
      <c r="DS899" s="244">
        <v>2.9754414029233902</v>
      </c>
      <c r="DT899" s="244">
        <v>-8.0626688443869495E-3</v>
      </c>
      <c r="DU899" s="244">
        <v>-1.14506435198261E-3</v>
      </c>
      <c r="DV899" s="244">
        <v>1.8810325109819601E-2</v>
      </c>
      <c r="DW899" s="244">
        <v>0.239103259157389</v>
      </c>
      <c r="DX899" s="244">
        <v>0.22314027184726901</v>
      </c>
      <c r="DY899" s="244">
        <v>1006.64196098274</v>
      </c>
      <c r="DZ899" s="244">
        <v>0.217271522694262</v>
      </c>
      <c r="EA899" s="244">
        <v>4.7164331935330104</v>
      </c>
      <c r="EB899" s="244">
        <v>97.952341049223605</v>
      </c>
    </row>
    <row r="900" spans="1:132">
      <c r="A900" s="11">
        <v>44635</v>
      </c>
      <c r="B900" s="64" t="s">
        <v>1585</v>
      </c>
      <c r="C900" s="25" t="s">
        <v>1509</v>
      </c>
      <c r="H900" s="3"/>
      <c r="I900" s="4"/>
      <c r="J900" s="4"/>
      <c r="P900" s="5"/>
      <c r="Q900" s="5"/>
      <c r="U900" s="15"/>
      <c r="X900" s="10">
        <v>12.62</v>
      </c>
      <c r="Y900" s="10">
        <v>97.3</v>
      </c>
      <c r="AB900" s="14"/>
      <c r="AF900" s="7"/>
      <c r="AH900" s="8"/>
      <c r="AI900" s="7"/>
      <c r="AK900" s="10">
        <v>1.9850000000000001</v>
      </c>
      <c r="AL900" s="10">
        <v>3.2970000000000002</v>
      </c>
      <c r="AO900" s="24"/>
      <c r="DL900" s="61">
        <f t="shared" si="17"/>
        <v>0</v>
      </c>
    </row>
    <row r="901" spans="1:132">
      <c r="A901" s="11">
        <v>44635</v>
      </c>
      <c r="B901" s="64"/>
      <c r="C901" s="25" t="s">
        <v>867</v>
      </c>
      <c r="H901" s="3" t="e">
        <f>((F901)/(E901/100))</f>
        <v>#DIV/0!</v>
      </c>
      <c r="I901" s="4" t="e">
        <f>E901/F901</f>
        <v>#DIV/0!</v>
      </c>
      <c r="J901" s="4" t="e">
        <f>100/G901</f>
        <v>#DIV/0!</v>
      </c>
      <c r="N901" s="37" t="e">
        <f>M901/(K901/100)</f>
        <v>#DIV/0!</v>
      </c>
      <c r="O901" s="37" t="e">
        <f>N901/J901</f>
        <v>#DIV/0!</v>
      </c>
      <c r="P901" s="5" t="e">
        <f>M901/(L901/100)</f>
        <v>#DIV/0!</v>
      </c>
      <c r="Q901" s="5" t="e">
        <f>P901*I901</f>
        <v>#DIV/0!</v>
      </c>
      <c r="U901" s="15" t="e">
        <f>100-(T901-R901)/S901*100</f>
        <v>#DIV/0!</v>
      </c>
      <c r="X901" s="2">
        <v>12.45</v>
      </c>
      <c r="Y901" s="2">
        <v>17.68</v>
      </c>
      <c r="Z901" s="21">
        <v>2886</v>
      </c>
      <c r="AB901" s="14" t="e">
        <f>((AE901-AC901)*(1000/AD901))*1000</f>
        <v>#DIV/0!</v>
      </c>
      <c r="AF901" s="7" t="e">
        <f>#REF!*0.8</f>
        <v>#REF!</v>
      </c>
      <c r="AH901" s="8" t="e">
        <f>((AG901)*(H901/100))</f>
        <v>#DIV/0!</v>
      </c>
      <c r="AI901" s="7" t="e">
        <f>AG901/AH901</f>
        <v>#DIV/0!</v>
      </c>
      <c r="AO901" s="20"/>
      <c r="AP901" s="239">
        <v>8.2000000000000003E-2</v>
      </c>
      <c r="AQ901" s="239">
        <v>2E-3</v>
      </c>
      <c r="AR901" s="239">
        <v>3.1E-2</v>
      </c>
      <c r="AS901" s="239">
        <v>3.0000000000000001E-3</v>
      </c>
      <c r="AT901" s="239">
        <v>5.0000000000000001E-3</v>
      </c>
      <c r="AU901" s="239">
        <v>2E-3</v>
      </c>
      <c r="AV901" s="239">
        <v>1.2E-2</v>
      </c>
      <c r="AW901" s="239">
        <v>2E-3</v>
      </c>
      <c r="AX901" s="239" t="s">
        <v>121</v>
      </c>
      <c r="AY901" s="239">
        <v>2E-3</v>
      </c>
      <c r="AZ901" s="239">
        <v>3.4000000000000002E-2</v>
      </c>
      <c r="BA901" s="239">
        <v>3.0000000000000001E-3</v>
      </c>
      <c r="BB901" s="239">
        <v>5.7000000000000002E-2</v>
      </c>
      <c r="BC901" s="239">
        <v>3.0000000000000001E-3</v>
      </c>
      <c r="BD901" s="239">
        <v>29.385000000000002</v>
      </c>
      <c r="BE901" s="239">
        <v>4.9000000000000002E-2</v>
      </c>
      <c r="BF901" s="239" t="s">
        <v>121</v>
      </c>
      <c r="BG901" s="239">
        <v>5.0000000000000001E-3</v>
      </c>
      <c r="BH901" s="239">
        <v>3.371</v>
      </c>
      <c r="BI901" s="239">
        <v>1.123</v>
      </c>
      <c r="BJ901" s="239" t="s">
        <v>121</v>
      </c>
      <c r="BK901" s="239">
        <v>2E-3</v>
      </c>
      <c r="BL901" s="239" t="s">
        <v>121</v>
      </c>
      <c r="BM901" s="239">
        <v>2E-3</v>
      </c>
      <c r="BN901" s="239">
        <v>1.242</v>
      </c>
      <c r="BO901" s="239">
        <v>2.1999999999999999E-2</v>
      </c>
      <c r="BP901" s="239">
        <v>37.030999999999999</v>
      </c>
      <c r="BQ901" s="239">
        <v>0.16500000000000001</v>
      </c>
      <c r="BR901" s="239">
        <v>3.0000000000000001E-3</v>
      </c>
      <c r="BS901" s="239">
        <v>1E-3</v>
      </c>
      <c r="BT901" s="239">
        <v>13.984</v>
      </c>
      <c r="BU901" s="239">
        <v>0.155</v>
      </c>
      <c r="BV901" s="239">
        <v>0.70799999999999996</v>
      </c>
      <c r="BW901" s="239">
        <v>0.02</v>
      </c>
      <c r="BX901" s="239" t="s">
        <v>121</v>
      </c>
      <c r="BY901" s="239">
        <v>1.2E-2</v>
      </c>
      <c r="BZ901" s="239">
        <v>0.46</v>
      </c>
      <c r="CA901" s="239">
        <v>2.8000000000000001E-2</v>
      </c>
      <c r="CB901" s="239" t="s">
        <v>121</v>
      </c>
      <c r="CC901" s="239">
        <v>13.974</v>
      </c>
      <c r="CD901" s="239">
        <v>0.19800000000000001</v>
      </c>
      <c r="CE901" s="239">
        <v>8.0000000000000002E-3</v>
      </c>
      <c r="CF901" s="239" t="s">
        <v>121</v>
      </c>
      <c r="CG901" s="239">
        <v>2E-3</v>
      </c>
      <c r="CH901" s="239" t="s">
        <v>121</v>
      </c>
      <c r="CI901" s="239">
        <v>2E-3</v>
      </c>
      <c r="CJ901" s="239">
        <v>1.538</v>
      </c>
      <c r="CK901" s="239">
        <v>9.5000000000000001E-2</v>
      </c>
      <c r="CL901" s="239" t="s">
        <v>121</v>
      </c>
      <c r="CM901" s="239">
        <v>2E-3</v>
      </c>
      <c r="CN901" s="239">
        <v>2E-3</v>
      </c>
      <c r="CO901" s="239">
        <v>1E-3</v>
      </c>
      <c r="CP901" s="239">
        <v>2.056</v>
      </c>
      <c r="CQ901" s="239">
        <v>4.3999999999999997E-2</v>
      </c>
      <c r="CR901" s="239" t="s">
        <v>121</v>
      </c>
      <c r="CS901" s="239">
        <v>2E-3</v>
      </c>
      <c r="CT901" s="239">
        <v>6.6210000000000004</v>
      </c>
      <c r="CU901" s="239">
        <v>0.29199999999999998</v>
      </c>
      <c r="CV901" s="239">
        <v>3.5999999999999997E-2</v>
      </c>
      <c r="CW901" s="239">
        <v>1E-3</v>
      </c>
      <c r="CX901" s="239">
        <v>2.3239999999999998</v>
      </c>
      <c r="CY901" s="239">
        <v>3.2000000000000001E-2</v>
      </c>
      <c r="CZ901" s="239" t="s">
        <v>121</v>
      </c>
      <c r="DA901" s="239">
        <v>2E-3</v>
      </c>
      <c r="DB901" s="239">
        <v>2.3E-2</v>
      </c>
      <c r="DC901" s="239">
        <v>8.9999999999999993E-3</v>
      </c>
      <c r="DD901" s="239" t="s">
        <v>121</v>
      </c>
      <c r="DE901" s="239">
        <v>0.01</v>
      </c>
      <c r="DF901" s="239">
        <v>0.748</v>
      </c>
      <c r="DG901" s="239">
        <v>8.9999999999999993E-3</v>
      </c>
      <c r="DH901" s="239">
        <v>2.5000000000000001E-2</v>
      </c>
      <c r="DI901" s="239">
        <v>1E-3</v>
      </c>
      <c r="DJ901" s="239">
        <v>4.0000000000000001E-3</v>
      </c>
      <c r="DK901" s="239">
        <v>1E-3</v>
      </c>
      <c r="DL901" s="61" t="str">
        <f t="shared" si="17"/>
        <v>DK II</v>
      </c>
      <c r="DM901" s="244">
        <v>5.0156416119711597E-2</v>
      </c>
      <c r="DN901" s="244">
        <v>-1.29145615195402E-3</v>
      </c>
      <c r="DO901" s="244">
        <v>0.36700394052176299</v>
      </c>
      <c r="DP901" s="244">
        <v>0.82600036441793701</v>
      </c>
      <c r="DQ901" s="244">
        <v>0.120318646192099</v>
      </c>
      <c r="DR901" s="244">
        <v>1.9530342270414801E-2</v>
      </c>
      <c r="DS901" s="244">
        <v>214.749661825635</v>
      </c>
      <c r="DT901" s="244">
        <v>0.13139435237675001</v>
      </c>
      <c r="DU901" s="244">
        <v>-1.06805416037442E-3</v>
      </c>
      <c r="DV901" s="244">
        <v>0.22872894143907699</v>
      </c>
      <c r="DW901" s="244">
        <v>0.20739800532757199</v>
      </c>
      <c r="DX901" s="244">
        <v>2.1877015004441098</v>
      </c>
      <c r="DY901" s="244">
        <v>2086.5811507424601</v>
      </c>
      <c r="DZ901" s="244">
        <v>5.0512217055378104</v>
      </c>
      <c r="EA901" s="244">
        <v>1.92479259430716</v>
      </c>
      <c r="EB901" s="244">
        <v>98.310560708236906</v>
      </c>
    </row>
    <row r="902" spans="1:132">
      <c r="A902" s="11">
        <v>44636</v>
      </c>
      <c r="B902" s="64"/>
      <c r="C902" s="25" t="s">
        <v>727</v>
      </c>
      <c r="H902" s="3" t="e">
        <f>((F902)/(E902/100))</f>
        <v>#DIV/0!</v>
      </c>
      <c r="I902" s="4" t="e">
        <f>E902/F902</f>
        <v>#DIV/0!</v>
      </c>
      <c r="J902" s="4" t="e">
        <f>100/G902</f>
        <v>#DIV/0!</v>
      </c>
      <c r="N902" s="37" t="e">
        <f>M902/(K902/100)</f>
        <v>#DIV/0!</v>
      </c>
      <c r="O902" s="37" t="e">
        <f>N902/J902</f>
        <v>#DIV/0!</v>
      </c>
      <c r="P902" s="5" t="e">
        <f>M902/(L902/100)</f>
        <v>#DIV/0!</v>
      </c>
      <c r="Q902" s="5" t="e">
        <f>P902*I902</f>
        <v>#DIV/0!</v>
      </c>
      <c r="U902" s="15" t="e">
        <f>100-(T902-R902)/S902*100</f>
        <v>#DIV/0!</v>
      </c>
      <c r="AB902" s="14" t="e">
        <f>((AE902-AC902)*(1000/AD902))*1000</f>
        <v>#DIV/0!</v>
      </c>
      <c r="AF902" s="7" t="e">
        <f>#REF!*0.8</f>
        <v>#REF!</v>
      </c>
      <c r="AH902" s="8" t="e">
        <f>((AG902)*(H902/100))</f>
        <v>#DIV/0!</v>
      </c>
      <c r="AI902" s="7" t="e">
        <f>AG902/AH902</f>
        <v>#DIV/0!</v>
      </c>
      <c r="AO902" s="20" t="s">
        <v>1583</v>
      </c>
      <c r="AP902" s="240">
        <v>3.7999999999999999E-2</v>
      </c>
      <c r="AQ902" s="240">
        <v>1E-3</v>
      </c>
      <c r="AR902" s="240">
        <v>2.5999999999999999E-2</v>
      </c>
      <c r="AS902" s="240">
        <v>3.0000000000000001E-3</v>
      </c>
      <c r="AT902" s="240">
        <v>6.0000000000000001E-3</v>
      </c>
      <c r="AU902" s="240">
        <v>2E-3</v>
      </c>
      <c r="AV902" s="240">
        <v>1.0999999999999999E-2</v>
      </c>
      <c r="AW902" s="240">
        <v>1E-3</v>
      </c>
      <c r="AX902" s="240" t="s">
        <v>121</v>
      </c>
      <c r="AY902" s="240">
        <v>2E-3</v>
      </c>
      <c r="AZ902" s="240">
        <v>4.5999999999999999E-2</v>
      </c>
      <c r="BA902" s="240">
        <v>2E-3</v>
      </c>
      <c r="BB902" s="240">
        <v>5.6000000000000001E-2</v>
      </c>
      <c r="BC902" s="240">
        <v>3.0000000000000001E-3</v>
      </c>
      <c r="BD902" s="240">
        <v>17.663</v>
      </c>
      <c r="BE902" s="240">
        <v>2.5999999999999999E-2</v>
      </c>
      <c r="BF902" s="240" t="s">
        <v>121</v>
      </c>
      <c r="BG902" s="240">
        <v>3.0000000000000001E-3</v>
      </c>
      <c r="BH902" s="240">
        <v>2.6709999999999998</v>
      </c>
      <c r="BI902" s="240">
        <v>0.97299999999999998</v>
      </c>
      <c r="BJ902" s="240" t="s">
        <v>121</v>
      </c>
      <c r="BK902" s="240">
        <v>2E-3</v>
      </c>
      <c r="BL902" s="240" t="s">
        <v>121</v>
      </c>
      <c r="BM902" s="240">
        <v>2E-3</v>
      </c>
      <c r="BN902" s="240">
        <v>0.20699999999999999</v>
      </c>
      <c r="BO902" s="240">
        <v>7.0000000000000001E-3</v>
      </c>
      <c r="BP902" s="240">
        <v>57.286000000000001</v>
      </c>
      <c r="BQ902" s="240">
        <v>0.107</v>
      </c>
      <c r="BR902" s="240">
        <v>2E-3</v>
      </c>
      <c r="BS902" s="240">
        <v>1E-3</v>
      </c>
      <c r="BT902" s="240">
        <v>8.9359999999999999</v>
      </c>
      <c r="BU902" s="240">
        <v>0.1</v>
      </c>
      <c r="BV902" s="240">
        <v>1.1020000000000001</v>
      </c>
      <c r="BW902" s="240">
        <v>3.1E-2</v>
      </c>
      <c r="BX902" s="240" t="s">
        <v>121</v>
      </c>
      <c r="BY902" s="240">
        <v>8.0000000000000002E-3</v>
      </c>
      <c r="BZ902" s="240">
        <v>0.41099999999999998</v>
      </c>
      <c r="CA902" s="240">
        <v>2.1000000000000001E-2</v>
      </c>
      <c r="CB902" s="240" t="s">
        <v>121</v>
      </c>
      <c r="CC902" s="240">
        <v>8.7520000000000007</v>
      </c>
      <c r="CD902" s="240">
        <v>0.128</v>
      </c>
      <c r="CE902" s="240">
        <v>6.0000000000000001E-3</v>
      </c>
      <c r="CF902" s="240" t="s">
        <v>121</v>
      </c>
      <c r="CG902" s="240">
        <v>2E-3</v>
      </c>
      <c r="CH902" s="240" t="s">
        <v>121</v>
      </c>
      <c r="CI902" s="240">
        <v>2E-3</v>
      </c>
      <c r="CJ902" s="240">
        <v>1.292</v>
      </c>
      <c r="CK902" s="240">
        <v>0.11700000000000001</v>
      </c>
      <c r="CL902" s="240" t="s">
        <v>121</v>
      </c>
      <c r="CM902" s="240">
        <v>2E-3</v>
      </c>
      <c r="CN902" s="240" t="s">
        <v>121</v>
      </c>
      <c r="CO902" s="240">
        <v>2E-3</v>
      </c>
      <c r="CP902" s="240">
        <v>1.821</v>
      </c>
      <c r="CQ902" s="240">
        <v>5.2999999999999999E-2</v>
      </c>
      <c r="CR902" s="240" t="s">
        <v>121</v>
      </c>
      <c r="CS902" s="240">
        <v>2E-3</v>
      </c>
      <c r="CT902" s="240">
        <v>7.61</v>
      </c>
      <c r="CU902" s="240">
        <v>0.39700000000000002</v>
      </c>
      <c r="CV902" s="240">
        <v>2.8000000000000001E-2</v>
      </c>
      <c r="CW902" s="240">
        <v>1E-3</v>
      </c>
      <c r="CX902" s="240">
        <v>0.38500000000000001</v>
      </c>
      <c r="CY902" s="240">
        <v>1.2E-2</v>
      </c>
      <c r="CZ902" s="240" t="s">
        <v>121</v>
      </c>
      <c r="DA902" s="240">
        <v>2E-3</v>
      </c>
      <c r="DB902" s="240">
        <v>2.4E-2</v>
      </c>
      <c r="DC902" s="240">
        <v>4.0000000000000001E-3</v>
      </c>
      <c r="DD902" s="240" t="s">
        <v>121</v>
      </c>
      <c r="DE902" s="240">
        <v>5.0000000000000001E-3</v>
      </c>
      <c r="DF902" s="240">
        <v>0.23200000000000001</v>
      </c>
      <c r="DG902" s="240">
        <v>3.0000000000000001E-3</v>
      </c>
      <c r="DH902" s="240">
        <v>1.2E-2</v>
      </c>
      <c r="DI902" s="240">
        <v>1E-3</v>
      </c>
      <c r="DJ902" s="240">
        <v>4.0000000000000001E-3</v>
      </c>
      <c r="DK902" s="240">
        <v>1E-3</v>
      </c>
      <c r="DL902" s="61" t="str">
        <f t="shared" si="17"/>
        <v>DK III ENE 2600-2</v>
      </c>
      <c r="DM902" s="244">
        <v>1.1516148240241501E-2</v>
      </c>
      <c r="DN902" s="244">
        <v>9.6027506331313201E-3</v>
      </c>
      <c r="DO902" s="244">
        <v>-1.38985082678069E-2</v>
      </c>
      <c r="DP902" s="244">
        <v>0.44610222721546</v>
      </c>
      <c r="DQ902" s="244">
        <v>-5.48931662893163E-3</v>
      </c>
      <c r="DR902" s="244">
        <v>1.73835093948542E-2</v>
      </c>
      <c r="DS902" s="244">
        <v>2.7316841451004401</v>
      </c>
      <c r="DT902" s="244">
        <v>1.57468376276736E-3</v>
      </c>
      <c r="DU902" s="244">
        <v>-1.77180400486352E-3</v>
      </c>
      <c r="DV902" s="244">
        <v>1.76034149720651E-2</v>
      </c>
      <c r="DW902" s="244">
        <v>0.21466419527615699</v>
      </c>
      <c r="DX902" s="244">
        <v>5.1665144319856998E-2</v>
      </c>
      <c r="DY902" s="244">
        <v>1077.43802593797</v>
      </c>
      <c r="DZ902" s="244">
        <v>-0.32558789945590599</v>
      </c>
      <c r="EA902" s="244">
        <v>3.7237476870386601</v>
      </c>
      <c r="EB902" s="244">
        <v>98.115698442456207</v>
      </c>
    </row>
    <row r="903" spans="1:132">
      <c r="A903" s="11">
        <v>44636</v>
      </c>
      <c r="B903" s="64" t="s">
        <v>844</v>
      </c>
      <c r="C903" s="25" t="s">
        <v>125</v>
      </c>
      <c r="D903" s="21">
        <v>54</v>
      </c>
      <c r="E903" s="2">
        <v>100</v>
      </c>
      <c r="F903" s="2">
        <v>46</v>
      </c>
      <c r="H903" s="3">
        <f>((F903)/(E903/100))</f>
        <v>46</v>
      </c>
      <c r="I903" s="4">
        <f>E903/F903</f>
        <v>2.1739130434782608</v>
      </c>
      <c r="J903" s="4" t="e">
        <f>100/G903</f>
        <v>#DIV/0!</v>
      </c>
      <c r="N903" s="37" t="e">
        <f>M903/(K903/100)</f>
        <v>#DIV/0!</v>
      </c>
      <c r="O903" s="37" t="e">
        <f>N903/J903</f>
        <v>#DIV/0!</v>
      </c>
      <c r="P903" s="5" t="e">
        <f>M903/(L903/100)</f>
        <v>#DIV/0!</v>
      </c>
      <c r="Q903" s="5" t="e">
        <f>P903*I903</f>
        <v>#DIV/0!</v>
      </c>
      <c r="U903" s="15" t="e">
        <f>100-(T903-R903)/S903*100</f>
        <v>#DIV/0!</v>
      </c>
      <c r="V903" s="21">
        <v>0.65300000000000002</v>
      </c>
      <c r="X903" s="2">
        <v>10.16</v>
      </c>
      <c r="Y903" s="2">
        <v>6.33</v>
      </c>
      <c r="Z903" s="21">
        <v>1592</v>
      </c>
      <c r="AB903" s="14" t="e">
        <f>((AE903-AC903)*(1000/AD903))*1000</f>
        <v>#DIV/0!</v>
      </c>
      <c r="AF903" s="7" t="e">
        <f>#REF!*0.8</f>
        <v>#REF!</v>
      </c>
      <c r="AG903" s="2">
        <v>218</v>
      </c>
      <c r="AH903" s="8">
        <f>((AG903)*(H903/100))</f>
        <v>100.28</v>
      </c>
      <c r="AI903" s="7">
        <f>AG903/AH903</f>
        <v>2.1739130434782608</v>
      </c>
      <c r="AJ903" s="6">
        <v>35.840000000000003</v>
      </c>
      <c r="AK903" s="2">
        <v>0.80900000000000005</v>
      </c>
      <c r="AO903" s="20" t="s">
        <v>1584</v>
      </c>
      <c r="AP903" s="241">
        <v>6.0000000000000001E-3</v>
      </c>
      <c r="AQ903" s="241">
        <v>2E-3</v>
      </c>
      <c r="AR903" s="241">
        <v>3.2000000000000001E-2</v>
      </c>
      <c r="AS903" s="241">
        <v>8.0000000000000002E-3</v>
      </c>
      <c r="AT903" s="241">
        <v>8.9999999999999993E-3</v>
      </c>
      <c r="AU903" s="241">
        <v>5.0000000000000001E-3</v>
      </c>
      <c r="AV903" s="241">
        <v>4.8380000000000001</v>
      </c>
      <c r="AW903" s="241">
        <v>0.11700000000000001</v>
      </c>
      <c r="AX903" s="241" t="s">
        <v>121</v>
      </c>
      <c r="AY903" s="241">
        <v>4.0000000000000001E-3</v>
      </c>
      <c r="AZ903" s="241">
        <v>0.76500000000000001</v>
      </c>
      <c r="BA903" s="241">
        <v>1.9E-2</v>
      </c>
      <c r="BB903" s="241">
        <v>3.399</v>
      </c>
      <c r="BC903" s="241">
        <v>0.11600000000000001</v>
      </c>
      <c r="BD903" s="241">
        <v>39.776000000000003</v>
      </c>
      <c r="BE903" s="241">
        <v>0.16</v>
      </c>
      <c r="BF903" s="241" t="s">
        <v>121</v>
      </c>
      <c r="BG903" s="241">
        <v>1.0999999999999999E-2</v>
      </c>
      <c r="BH903" s="241">
        <v>2.129</v>
      </c>
      <c r="BI903" s="241">
        <v>0.48</v>
      </c>
      <c r="BJ903" s="241" t="s">
        <v>121</v>
      </c>
      <c r="BK903" s="241">
        <v>3.0000000000000001E-3</v>
      </c>
      <c r="BL903" s="241">
        <v>4.0000000000000001E-3</v>
      </c>
      <c r="BM903" s="241">
        <v>3.0000000000000001E-3</v>
      </c>
      <c r="BN903" s="241">
        <v>9.3379999999999992</v>
      </c>
      <c r="BO903" s="241">
        <v>0.46700000000000003</v>
      </c>
      <c r="BP903" s="241">
        <v>19.841999999999999</v>
      </c>
      <c r="BQ903" s="241">
        <v>0.66400000000000003</v>
      </c>
      <c r="BR903" s="241">
        <v>0.11899999999999999</v>
      </c>
      <c r="BS903" s="241">
        <v>4.0000000000000001E-3</v>
      </c>
      <c r="BT903" s="241">
        <v>2.444</v>
      </c>
      <c r="BU903" s="241">
        <v>0.159</v>
      </c>
      <c r="BV903" s="241" t="s">
        <v>121</v>
      </c>
      <c r="BW903" s="241">
        <v>9.5000000000000001E-2</v>
      </c>
      <c r="BX903" s="241" t="s">
        <v>121</v>
      </c>
      <c r="BY903" s="241">
        <v>2.5000000000000001E-2</v>
      </c>
      <c r="BZ903" s="241">
        <v>0.80400000000000005</v>
      </c>
      <c r="CA903" s="241">
        <v>6.2E-2</v>
      </c>
      <c r="CB903" s="241">
        <v>8.3239999999999998</v>
      </c>
      <c r="CC903" s="241">
        <v>3.1789999999999998</v>
      </c>
      <c r="CD903" s="241">
        <v>0.23200000000000001</v>
      </c>
      <c r="CE903" s="241">
        <v>1.9E-2</v>
      </c>
      <c r="CF903" s="241" t="s">
        <v>121</v>
      </c>
      <c r="CG903" s="241">
        <v>4.0000000000000001E-3</v>
      </c>
      <c r="CH903" s="241">
        <v>3.0000000000000001E-3</v>
      </c>
      <c r="CI903" s="241">
        <v>1E-3</v>
      </c>
      <c r="CJ903" s="241" t="s">
        <v>121</v>
      </c>
      <c r="CK903" s="241">
        <v>1.133</v>
      </c>
      <c r="CL903" s="241" t="s">
        <v>121</v>
      </c>
      <c r="CM903" s="241">
        <v>2E-3</v>
      </c>
      <c r="CN903" s="241">
        <v>4.0000000000000001E-3</v>
      </c>
      <c r="CO903" s="241">
        <v>1E-3</v>
      </c>
      <c r="CP903" s="241">
        <v>1.022</v>
      </c>
      <c r="CQ903" s="241">
        <v>7.6999999999999999E-2</v>
      </c>
      <c r="CR903" s="241" t="s">
        <v>121</v>
      </c>
      <c r="CS903" s="241">
        <v>3.0000000000000001E-3</v>
      </c>
      <c r="CT903" s="241" t="s">
        <v>121</v>
      </c>
      <c r="CU903" s="241">
        <v>30.728999999999999</v>
      </c>
      <c r="CV903" s="241">
        <v>0.18099999999999999</v>
      </c>
      <c r="CW903" s="241">
        <v>4.0000000000000001E-3</v>
      </c>
      <c r="CX903" s="241">
        <v>1.024</v>
      </c>
      <c r="CY903" s="241">
        <v>7.4999999999999997E-2</v>
      </c>
      <c r="CZ903" s="241" t="s">
        <v>121</v>
      </c>
      <c r="DA903" s="241">
        <v>2E-3</v>
      </c>
      <c r="DB903" s="241" t="s">
        <v>121</v>
      </c>
      <c r="DC903" s="241">
        <v>0.04</v>
      </c>
      <c r="DD903" s="241" t="s">
        <v>121</v>
      </c>
      <c r="DE903" s="241">
        <v>3.5000000000000003E-2</v>
      </c>
      <c r="DF903" s="241">
        <v>3.12</v>
      </c>
      <c r="DG903" s="241">
        <v>5.3999999999999999E-2</v>
      </c>
      <c r="DH903" s="241">
        <v>2.5550000000000002</v>
      </c>
      <c r="DI903" s="241">
        <v>4.3999999999999997E-2</v>
      </c>
      <c r="DJ903" s="241" t="s">
        <v>121</v>
      </c>
      <c r="DK903" s="241">
        <v>2E-3</v>
      </c>
      <c r="DL903" s="61" t="str">
        <f t="shared" si="17"/>
        <v>Anlieferung 15-1</v>
      </c>
    </row>
    <row r="904" spans="1:132">
      <c r="A904" s="11">
        <v>44636</v>
      </c>
      <c r="B904" s="64" t="s">
        <v>84</v>
      </c>
      <c r="C904" s="25" t="s">
        <v>740</v>
      </c>
      <c r="H904" s="3" t="e">
        <f>((F904)/(E904/100))</f>
        <v>#DIV/0!</v>
      </c>
      <c r="I904" s="4" t="e">
        <f>E904/F904</f>
        <v>#DIV/0!</v>
      </c>
      <c r="J904" s="4" t="e">
        <f>100/G904</f>
        <v>#DIV/0!</v>
      </c>
      <c r="N904" s="37" t="e">
        <f>M904/(K904/100)</f>
        <v>#DIV/0!</v>
      </c>
      <c r="O904" s="37" t="e">
        <f>N904/J904</f>
        <v>#DIV/0!</v>
      </c>
      <c r="P904" s="5" t="e">
        <f>M904/(L904/100)</f>
        <v>#DIV/0!</v>
      </c>
      <c r="Q904" s="5" t="e">
        <f>P904*I904</f>
        <v>#DIV/0!</v>
      </c>
      <c r="U904" s="15" t="e">
        <f>100-(T904-R904)/S904*100</f>
        <v>#DIV/0!</v>
      </c>
      <c r="Z904" s="21">
        <v>4432</v>
      </c>
      <c r="AB904" s="14" t="e">
        <f>((AE904-AC904)*(1000/AD904))*1000</f>
        <v>#DIV/0!</v>
      </c>
      <c r="AF904" s="7" t="e">
        <f>#REF!*0.8</f>
        <v>#REF!</v>
      </c>
      <c r="AH904" s="8" t="e">
        <f>((AG904)*(H904/100))</f>
        <v>#DIV/0!</v>
      </c>
      <c r="AI904" s="7" t="e">
        <f>AG904/AH904</f>
        <v>#DIV/0!</v>
      </c>
      <c r="AP904" s="241">
        <v>5.0000000000000001E-3</v>
      </c>
      <c r="AQ904" s="241">
        <v>2E-3</v>
      </c>
      <c r="AR904" s="241">
        <v>1.4999999999999999E-2</v>
      </c>
      <c r="AS904" s="241">
        <v>0.01</v>
      </c>
      <c r="AT904" s="241" t="s">
        <v>121</v>
      </c>
      <c r="AU904" s="241">
        <v>1.0999999999999999E-2</v>
      </c>
      <c r="AV904" s="241">
        <v>10.539</v>
      </c>
      <c r="AW904" s="241">
        <v>0.24099999999999999</v>
      </c>
      <c r="AX904" s="241" t="s">
        <v>121</v>
      </c>
      <c r="AY904" s="241">
        <v>7.0000000000000001E-3</v>
      </c>
      <c r="AZ904" s="241">
        <v>4.5999999999999999E-2</v>
      </c>
      <c r="BA904" s="241">
        <v>8.9999999999999993E-3</v>
      </c>
      <c r="BB904" s="241">
        <v>2.2109999999999999</v>
      </c>
      <c r="BC904" s="241">
        <v>7.1999999999999995E-2</v>
      </c>
      <c r="BD904" s="241">
        <v>2.444</v>
      </c>
      <c r="BE904" s="241">
        <v>2.3E-2</v>
      </c>
      <c r="BF904" s="241" t="s">
        <v>121</v>
      </c>
      <c r="BG904" s="241">
        <v>1.0999999999999999E-2</v>
      </c>
      <c r="BH904" s="241">
        <v>2.5619999999999998</v>
      </c>
      <c r="BI904" s="241">
        <v>0.55700000000000005</v>
      </c>
      <c r="BJ904" s="241" t="s">
        <v>121</v>
      </c>
      <c r="BK904" s="241">
        <v>4.0000000000000001E-3</v>
      </c>
      <c r="BL904" s="241">
        <v>8.0000000000000002E-3</v>
      </c>
      <c r="BM904" s="241">
        <v>3.0000000000000001E-3</v>
      </c>
      <c r="BN904" s="241">
        <v>19.073</v>
      </c>
      <c r="BO904" s="241">
        <v>0.83899999999999997</v>
      </c>
      <c r="BP904" s="241">
        <v>38.228000000000002</v>
      </c>
      <c r="BQ904" s="241">
        <v>0.9</v>
      </c>
      <c r="BR904" s="241">
        <v>0.01</v>
      </c>
      <c r="BS904" s="241">
        <v>2E-3</v>
      </c>
      <c r="BT904" s="241">
        <v>1.978</v>
      </c>
      <c r="BU904" s="241">
        <v>0.154</v>
      </c>
      <c r="BV904" s="241" t="s">
        <v>121</v>
      </c>
      <c r="BW904" s="241">
        <v>9.6000000000000002E-2</v>
      </c>
      <c r="BX904" s="241" t="s">
        <v>121</v>
      </c>
      <c r="BY904" s="241">
        <v>1.0999999999999999E-2</v>
      </c>
      <c r="BZ904" s="241">
        <v>1.498</v>
      </c>
      <c r="CA904" s="241">
        <v>0.112</v>
      </c>
      <c r="CB904" s="241">
        <v>8.7249999999999996</v>
      </c>
      <c r="CC904" s="241">
        <v>3.714</v>
      </c>
      <c r="CD904" s="241">
        <v>0.28999999999999998</v>
      </c>
      <c r="CE904" s="241">
        <v>2.1000000000000001E-2</v>
      </c>
      <c r="CF904" s="241" t="s">
        <v>121</v>
      </c>
      <c r="CG904" s="241">
        <v>4.0000000000000001E-3</v>
      </c>
      <c r="CH904" s="241">
        <v>4.0000000000000001E-3</v>
      </c>
      <c r="CI904" s="241">
        <v>1E-3</v>
      </c>
      <c r="CJ904" s="241" t="s">
        <v>121</v>
      </c>
      <c r="CK904" s="241">
        <v>1.129</v>
      </c>
      <c r="CL904" s="241" t="s">
        <v>121</v>
      </c>
      <c r="CM904" s="241">
        <v>2E-3</v>
      </c>
      <c r="CN904" s="241">
        <v>3.0000000000000001E-3</v>
      </c>
      <c r="CO904" s="241">
        <v>1E-3</v>
      </c>
      <c r="CP904" s="241">
        <v>1.597</v>
      </c>
      <c r="CQ904" s="241">
        <v>0.13600000000000001</v>
      </c>
      <c r="CR904" s="241" t="s">
        <v>121</v>
      </c>
      <c r="CS904" s="241">
        <v>2E-3</v>
      </c>
      <c r="CT904" s="241" t="s">
        <v>121</v>
      </c>
      <c r="CU904" s="241">
        <v>30.725999999999999</v>
      </c>
      <c r="CV904" s="241">
        <v>0.32100000000000001</v>
      </c>
      <c r="CW904" s="241">
        <v>6.0000000000000001E-3</v>
      </c>
      <c r="CX904" s="241">
        <v>2.988</v>
      </c>
      <c r="CY904" s="241">
        <v>0.13400000000000001</v>
      </c>
      <c r="CZ904" s="241" t="s">
        <v>121</v>
      </c>
      <c r="DA904" s="241">
        <v>2E-3</v>
      </c>
      <c r="DB904" s="241" t="s">
        <v>121</v>
      </c>
      <c r="DC904" s="241">
        <v>4.7E-2</v>
      </c>
      <c r="DD904" s="241" t="s">
        <v>121</v>
      </c>
      <c r="DE904" s="241">
        <v>4.9000000000000002E-2</v>
      </c>
      <c r="DF904" s="241">
        <v>4.8959999999999999</v>
      </c>
      <c r="DG904" s="241">
        <v>7.8E-2</v>
      </c>
      <c r="DH904" s="241">
        <v>2.5499999999999998</v>
      </c>
      <c r="DI904" s="241">
        <v>4.3999999999999997E-2</v>
      </c>
      <c r="DJ904" s="241" t="s">
        <v>121</v>
      </c>
      <c r="DK904" s="241">
        <v>2E-3</v>
      </c>
      <c r="DL904" s="61" t="str">
        <f t="shared" si="17"/>
        <v>Anlieferung 15-2</v>
      </c>
    </row>
    <row r="905" spans="1:132">
      <c r="A905" s="11">
        <v>44636</v>
      </c>
      <c r="B905" s="64"/>
      <c r="C905" s="25" t="s">
        <v>124</v>
      </c>
      <c r="D905" s="21">
        <v>27</v>
      </c>
      <c r="E905" s="2">
        <v>100</v>
      </c>
      <c r="F905" s="2">
        <v>73</v>
      </c>
      <c r="H905" s="3">
        <f>((F905)/(E905/100))</f>
        <v>73</v>
      </c>
      <c r="I905" s="4">
        <f>E905/F905</f>
        <v>1.3698630136986301</v>
      </c>
      <c r="J905" s="4" t="e">
        <f>100/G905</f>
        <v>#DIV/0!</v>
      </c>
      <c r="N905" s="37" t="e">
        <f>M905/(K905/100)</f>
        <v>#DIV/0!</v>
      </c>
      <c r="O905" s="37" t="e">
        <f>N905/J905</f>
        <v>#DIV/0!</v>
      </c>
      <c r="P905" s="5" t="e">
        <f>M905/(L905/100)</f>
        <v>#DIV/0!</v>
      </c>
      <c r="Q905" s="5" t="e">
        <f>P905*I905</f>
        <v>#DIV/0!</v>
      </c>
      <c r="U905" s="15" t="e">
        <f>100-(T905-R905)/S905*100</f>
        <v>#DIV/0!</v>
      </c>
      <c r="V905" s="21">
        <v>1.0900000000000001</v>
      </c>
      <c r="X905" s="2">
        <v>11.54</v>
      </c>
      <c r="Y905" s="2">
        <v>5.18</v>
      </c>
      <c r="Z905" s="21">
        <v>912</v>
      </c>
      <c r="AB905" s="14" t="e">
        <f>((AE905-AC905)*(1000/AD905))*1000</f>
        <v>#DIV/0!</v>
      </c>
      <c r="AF905" s="7" t="e">
        <f>#REF!*0.8</f>
        <v>#REF!</v>
      </c>
      <c r="AG905" s="2">
        <v>137</v>
      </c>
      <c r="AH905" s="8">
        <f>((AG905)*(H905/100))</f>
        <v>100.00999999999999</v>
      </c>
      <c r="AI905" s="7">
        <f>AG905/AH905</f>
        <v>1.3698630136986303</v>
      </c>
      <c r="AJ905" s="6">
        <v>5.8979999999999997</v>
      </c>
      <c r="AK905" s="2">
        <v>0.82599999999999996</v>
      </c>
      <c r="AO905" s="20" t="s">
        <v>124</v>
      </c>
      <c r="AP905" s="241" t="s">
        <v>121</v>
      </c>
      <c r="AQ905" s="241">
        <v>0.01</v>
      </c>
      <c r="AR905" s="241" t="s">
        <v>121</v>
      </c>
      <c r="AS905" s="241">
        <v>1.2E-2</v>
      </c>
      <c r="AT905" s="241" t="s">
        <v>121</v>
      </c>
      <c r="AU905" s="241">
        <v>8.9999999999999993E-3</v>
      </c>
      <c r="AV905" s="241" t="s">
        <v>121</v>
      </c>
      <c r="AW905" s="241">
        <v>0.39100000000000001</v>
      </c>
      <c r="AX905" s="241" t="s">
        <v>121</v>
      </c>
      <c r="AY905" s="241">
        <v>6.0000000000000001E-3</v>
      </c>
      <c r="AZ905" s="241" t="s">
        <v>121</v>
      </c>
      <c r="BA905" s="241">
        <v>5.6000000000000001E-2</v>
      </c>
      <c r="BB905" s="241" t="s">
        <v>121</v>
      </c>
      <c r="BC905" s="241">
        <v>1.7000000000000001E-2</v>
      </c>
      <c r="BD905" s="241">
        <v>0.74299999999999999</v>
      </c>
      <c r="BE905" s="241">
        <v>0.35299999999999998</v>
      </c>
      <c r="BF905" s="241" t="s">
        <v>121</v>
      </c>
      <c r="BG905" s="241">
        <v>1.0999999999999999E-2</v>
      </c>
      <c r="BH905" s="241" t="s">
        <v>121</v>
      </c>
      <c r="BI905" s="241">
        <v>0.59499999999999997</v>
      </c>
      <c r="BJ905" s="241" t="s">
        <v>121</v>
      </c>
      <c r="BK905" s="241">
        <v>8.9999999999999993E-3</v>
      </c>
      <c r="BL905" s="241" t="s">
        <v>121</v>
      </c>
      <c r="BM905" s="241">
        <v>5.0000000000000001E-3</v>
      </c>
      <c r="BN905" s="241" t="s">
        <v>121</v>
      </c>
      <c r="BO905" s="241">
        <v>4.8000000000000001E-2</v>
      </c>
      <c r="BP905" s="241" t="s">
        <v>121</v>
      </c>
      <c r="BQ905" s="241">
        <v>0.81100000000000005</v>
      </c>
      <c r="BR905" s="241" t="s">
        <v>121</v>
      </c>
      <c r="BS905" s="241">
        <v>5.3999999999999999E-2</v>
      </c>
      <c r="BT905" s="241" t="s">
        <v>121</v>
      </c>
      <c r="BU905" s="241">
        <v>0.14299999999999999</v>
      </c>
      <c r="BV905" s="241" t="s">
        <v>121</v>
      </c>
      <c r="BW905" s="241">
        <v>7.2999999999999995E-2</v>
      </c>
      <c r="BX905" s="241" t="s">
        <v>121</v>
      </c>
      <c r="BY905" s="241">
        <v>3.7999999999999999E-2</v>
      </c>
      <c r="BZ905" s="241" t="s">
        <v>121</v>
      </c>
      <c r="CA905" s="241">
        <v>7.5999999999999998E-2</v>
      </c>
      <c r="CB905" s="241" t="s">
        <v>121</v>
      </c>
      <c r="CC905" s="241">
        <v>4.1150000000000002</v>
      </c>
      <c r="CD905" s="241" t="s">
        <v>121</v>
      </c>
      <c r="CE905" s="241">
        <v>2.8000000000000001E-2</v>
      </c>
      <c r="CF905" s="241" t="s">
        <v>121</v>
      </c>
      <c r="CG905" s="241">
        <v>3.0000000000000001E-3</v>
      </c>
      <c r="CH905" s="241" t="s">
        <v>121</v>
      </c>
      <c r="CI905" s="241">
        <v>2E-3</v>
      </c>
      <c r="CJ905" s="241" t="s">
        <v>121</v>
      </c>
      <c r="CK905" s="241">
        <v>1.05</v>
      </c>
      <c r="CL905" s="241" t="s">
        <v>121</v>
      </c>
      <c r="CM905" s="241">
        <v>2E-3</v>
      </c>
      <c r="CN905" s="241" t="s">
        <v>121</v>
      </c>
      <c r="CO905" s="241">
        <v>3.0000000000000001E-3</v>
      </c>
      <c r="CP905" s="241" t="s">
        <v>121</v>
      </c>
      <c r="CQ905" s="241">
        <v>7.9000000000000001E-2</v>
      </c>
      <c r="CR905" s="241" t="s">
        <v>121</v>
      </c>
      <c r="CS905" s="241">
        <v>7.0000000000000001E-3</v>
      </c>
      <c r="CT905" s="241" t="s">
        <v>121</v>
      </c>
      <c r="CU905" s="241">
        <v>24.312000000000001</v>
      </c>
      <c r="CV905" s="241" t="s">
        <v>121</v>
      </c>
      <c r="CW905" s="241">
        <v>2E-3</v>
      </c>
      <c r="CX905" s="241" t="s">
        <v>121</v>
      </c>
      <c r="CY905" s="241">
        <v>2.3E-2</v>
      </c>
      <c r="CZ905" s="241" t="s">
        <v>121</v>
      </c>
      <c r="DA905" s="241">
        <v>3.0000000000000001E-3</v>
      </c>
      <c r="DB905" s="241" t="s">
        <v>121</v>
      </c>
      <c r="DC905" s="241">
        <v>0.01</v>
      </c>
      <c r="DD905" s="241" t="s">
        <v>121</v>
      </c>
      <c r="DE905" s="241">
        <v>4.7E-2</v>
      </c>
      <c r="DF905" s="241" t="s">
        <v>121</v>
      </c>
      <c r="DG905" s="241">
        <v>0.13400000000000001</v>
      </c>
      <c r="DH905" s="241" t="s">
        <v>121</v>
      </c>
      <c r="DI905" s="241">
        <v>3.2000000000000001E-2</v>
      </c>
      <c r="DJ905" s="241" t="s">
        <v>121</v>
      </c>
      <c r="DK905" s="241">
        <v>2E-3</v>
      </c>
      <c r="DL905" s="61" t="str">
        <f t="shared" si="17"/>
        <v>Anlieferung 15-3</v>
      </c>
    </row>
    <row r="906" spans="1:132">
      <c r="A906" s="11">
        <v>44636</v>
      </c>
      <c r="B906" s="64" t="s">
        <v>845</v>
      </c>
      <c r="C906" s="25" t="s">
        <v>119</v>
      </c>
      <c r="D906" s="21">
        <v>33</v>
      </c>
      <c r="E906" s="2">
        <v>100</v>
      </c>
      <c r="F906" s="2">
        <v>67</v>
      </c>
      <c r="H906" s="3">
        <f>((F906)/(E906/100))</f>
        <v>67</v>
      </c>
      <c r="I906" s="4">
        <f>E906/F906</f>
        <v>1.4925373134328359</v>
      </c>
      <c r="J906" s="4" t="e">
        <f>100/G906</f>
        <v>#DIV/0!</v>
      </c>
      <c r="N906" s="37" t="e">
        <f>M906/(K906/100)</f>
        <v>#DIV/0!</v>
      </c>
      <c r="O906" s="37" t="e">
        <f>N906/J906</f>
        <v>#DIV/0!</v>
      </c>
      <c r="P906" s="5" t="e">
        <f>M906/(L906/100)</f>
        <v>#DIV/0!</v>
      </c>
      <c r="Q906" s="5" t="e">
        <f>P906*I906</f>
        <v>#DIV/0!</v>
      </c>
      <c r="U906" s="15" t="e">
        <f>100-(T906-R906)/S906*100</f>
        <v>#DIV/0!</v>
      </c>
      <c r="V906" s="21">
        <v>0.96399999999999997</v>
      </c>
      <c r="X906" s="2">
        <v>10.050000000000001</v>
      </c>
      <c r="Y906" s="2">
        <v>6.02</v>
      </c>
      <c r="Z906" s="21">
        <v>1575</v>
      </c>
      <c r="AB906" s="14" t="e">
        <f>((AE906-AC906)*(1000/AD906))*1000</f>
        <v>#DIV/0!</v>
      </c>
      <c r="AF906" s="7" t="e">
        <f>#REF!*0.8</f>
        <v>#REF!</v>
      </c>
      <c r="AG906" s="2">
        <v>150</v>
      </c>
      <c r="AH906" s="8">
        <f>((AG906)*(H906/100))</f>
        <v>100.5</v>
      </c>
      <c r="AI906" s="7">
        <f>AG906/AH906</f>
        <v>1.4925373134328359</v>
      </c>
      <c r="AJ906" s="6">
        <v>26.31</v>
      </c>
      <c r="AK906" s="2">
        <v>0.44600000000000001</v>
      </c>
      <c r="AO906" s="20" t="s">
        <v>1587</v>
      </c>
      <c r="AP906" s="241" t="s">
        <v>121</v>
      </c>
      <c r="AQ906" s="241">
        <v>5.0000000000000001E-3</v>
      </c>
      <c r="AR906" s="241">
        <v>1.0999999999999999E-2</v>
      </c>
      <c r="AS906" s="241">
        <v>6.0000000000000001E-3</v>
      </c>
      <c r="AT906" s="241" t="s">
        <v>121</v>
      </c>
      <c r="AU906" s="241">
        <v>8.9999999999999993E-3</v>
      </c>
      <c r="AV906" s="241">
        <v>2.9780000000000002</v>
      </c>
      <c r="AW906" s="241">
        <v>4.9000000000000002E-2</v>
      </c>
      <c r="AX906" s="241" t="s">
        <v>121</v>
      </c>
      <c r="AY906" s="241">
        <v>4.0000000000000001E-3</v>
      </c>
      <c r="AZ906" s="241">
        <v>2.3069999999999999</v>
      </c>
      <c r="BA906" s="241">
        <v>2.5000000000000001E-2</v>
      </c>
      <c r="BB906" s="241">
        <v>6.7549999999999999</v>
      </c>
      <c r="BC906" s="241">
        <v>0.15</v>
      </c>
      <c r="BD906" s="241">
        <v>50.908000000000001</v>
      </c>
      <c r="BE906" s="241">
        <v>8.2000000000000003E-2</v>
      </c>
      <c r="BF906" s="241" t="s">
        <v>121</v>
      </c>
      <c r="BG906" s="241">
        <v>8.0000000000000002E-3</v>
      </c>
      <c r="BH906" s="241"/>
      <c r="BI906" s="241"/>
      <c r="BJ906" s="241" t="s">
        <v>121</v>
      </c>
      <c r="BK906" s="241">
        <v>3.0000000000000001E-3</v>
      </c>
      <c r="BL906" s="241">
        <v>4.0000000000000001E-3</v>
      </c>
      <c r="BM906" s="241">
        <v>2E-3</v>
      </c>
      <c r="BN906" s="241">
        <v>0.74199999999999999</v>
      </c>
      <c r="BO906" s="241">
        <v>2.5999999999999999E-2</v>
      </c>
      <c r="BP906" s="241">
        <v>27.56</v>
      </c>
      <c r="BQ906" s="241">
        <v>0.379</v>
      </c>
      <c r="BR906" s="241">
        <v>0.23499999999999999</v>
      </c>
      <c r="BS906" s="241">
        <v>6.0000000000000001E-3</v>
      </c>
      <c r="BT906" s="241">
        <v>1.37</v>
      </c>
      <c r="BU906" s="241">
        <v>7.5999999999999998E-2</v>
      </c>
      <c r="BV906" s="241"/>
      <c r="BW906" s="241"/>
      <c r="BX906" s="241" t="s">
        <v>121</v>
      </c>
      <c r="BY906" s="241">
        <v>2.1000000000000001E-2</v>
      </c>
      <c r="BZ906" s="241">
        <v>0.10100000000000001</v>
      </c>
      <c r="CA906" s="241">
        <v>3.3000000000000002E-2</v>
      </c>
      <c r="CB906" s="241"/>
      <c r="CC906" s="241"/>
      <c r="CD906" s="241">
        <v>8.6999999999999994E-2</v>
      </c>
      <c r="CE906" s="241">
        <v>1.4999999999999999E-2</v>
      </c>
      <c r="CF906" s="241">
        <v>0.10100000000000001</v>
      </c>
      <c r="CG906" s="241">
        <v>2E-3</v>
      </c>
      <c r="CH906" s="241" t="s">
        <v>121</v>
      </c>
      <c r="CI906" s="241">
        <v>2E-3</v>
      </c>
      <c r="CJ906" s="241"/>
      <c r="CK906" s="241"/>
      <c r="CL906" s="241" t="s">
        <v>121</v>
      </c>
      <c r="CM906" s="241">
        <v>2E-3</v>
      </c>
      <c r="CN906" s="241" t="s">
        <v>121</v>
      </c>
      <c r="CO906" s="241">
        <v>2E-3</v>
      </c>
      <c r="CP906" s="241"/>
      <c r="CQ906" s="241"/>
      <c r="CR906" s="241" t="s">
        <v>121</v>
      </c>
      <c r="CS906" s="241">
        <v>2E-3</v>
      </c>
      <c r="CT906" s="241"/>
      <c r="CU906" s="241"/>
      <c r="CV906" s="241">
        <v>1.0999999999999999E-2</v>
      </c>
      <c r="CW906" s="241">
        <v>1E-3</v>
      </c>
      <c r="CX906" s="241">
        <v>0.26800000000000002</v>
      </c>
      <c r="CY906" s="241">
        <v>2.1999999999999999E-2</v>
      </c>
      <c r="CZ906" s="241" t="s">
        <v>121</v>
      </c>
      <c r="DA906" s="241">
        <v>2E-3</v>
      </c>
      <c r="DB906" s="241">
        <v>2.3E-2</v>
      </c>
      <c r="DC906" s="241">
        <v>8.9999999999999993E-3</v>
      </c>
      <c r="DD906" s="241" t="s">
        <v>121</v>
      </c>
      <c r="DE906" s="241">
        <v>4.3999999999999997E-2</v>
      </c>
      <c r="DF906" s="241">
        <v>6.2149999999999999</v>
      </c>
      <c r="DG906" s="241">
        <v>7.1999999999999995E-2</v>
      </c>
      <c r="DH906" s="241">
        <v>0.28899999999999998</v>
      </c>
      <c r="DI906" s="241">
        <v>5.0000000000000001E-3</v>
      </c>
      <c r="DJ906" s="241" t="s">
        <v>121</v>
      </c>
      <c r="DK906" s="241">
        <v>2E-3</v>
      </c>
      <c r="DL906" s="61" t="str">
        <f t="shared" si="17"/>
        <v>Anlieferung 15-4</v>
      </c>
    </row>
    <row r="907" spans="1:132">
      <c r="A907" s="11">
        <v>44636</v>
      </c>
      <c r="B907" s="64" t="s">
        <v>338</v>
      </c>
      <c r="C907" s="25" t="s">
        <v>128</v>
      </c>
      <c r="H907" s="3" t="e">
        <f>((F907)/(E907/100))</f>
        <v>#DIV/0!</v>
      </c>
      <c r="I907" s="4" t="e">
        <f>E907/F907</f>
        <v>#DIV/0!</v>
      </c>
      <c r="J907" s="4" t="e">
        <f>100/G907</f>
        <v>#DIV/0!</v>
      </c>
      <c r="N907" s="37" t="e">
        <f>M907/(K907/100)</f>
        <v>#DIV/0!</v>
      </c>
      <c r="O907" s="37" t="e">
        <f>N907/J907</f>
        <v>#DIV/0!</v>
      </c>
      <c r="P907" s="5" t="e">
        <f>M907/(L907/100)</f>
        <v>#DIV/0!</v>
      </c>
      <c r="Q907" s="5" t="e">
        <f>P907*I907</f>
        <v>#DIV/0!</v>
      </c>
      <c r="U907" s="15" t="e">
        <f>100-(T907-R907)/S907*100</f>
        <v>#DIV/0!</v>
      </c>
      <c r="AB907" s="14" t="e">
        <f>((AE907-AC907)*(1000/AD907))*1000</f>
        <v>#DIV/0!</v>
      </c>
      <c r="AF907" s="7" t="e">
        <f>#REF!*0.8</f>
        <v>#REF!</v>
      </c>
      <c r="AH907" s="8" t="e">
        <f>((AG907)*(H907/100))</f>
        <v>#DIV/0!</v>
      </c>
      <c r="AI907" s="7" t="e">
        <f>AG907/AH907</f>
        <v>#DIV/0!</v>
      </c>
      <c r="AO907" s="68" t="s">
        <v>338</v>
      </c>
      <c r="AP907" s="241" t="s">
        <v>121</v>
      </c>
      <c r="AQ907" s="241">
        <v>4.0000000000000001E-3</v>
      </c>
      <c r="AR907" s="241" t="s">
        <v>121</v>
      </c>
      <c r="AS907" s="241">
        <v>1.2E-2</v>
      </c>
      <c r="AT907" s="241" t="s">
        <v>121</v>
      </c>
      <c r="AU907" s="241">
        <v>8.9999999999999993E-3</v>
      </c>
      <c r="AV907" s="241">
        <v>10.353</v>
      </c>
      <c r="AW907" s="241">
        <v>0.27500000000000002</v>
      </c>
      <c r="AX907" s="241">
        <v>1.4E-2</v>
      </c>
      <c r="AY907" s="241">
        <v>4.0000000000000001E-3</v>
      </c>
      <c r="AZ907" s="241">
        <v>2.2160000000000002</v>
      </c>
      <c r="BA907" s="241">
        <v>3.9E-2</v>
      </c>
      <c r="BB907" s="241">
        <v>0.35099999999999998</v>
      </c>
      <c r="BC907" s="241">
        <v>1.7000000000000001E-2</v>
      </c>
      <c r="BD907" s="241">
        <v>51.381999999999998</v>
      </c>
      <c r="BE907" s="241">
        <v>0.19500000000000001</v>
      </c>
      <c r="BF907" s="241" t="s">
        <v>121</v>
      </c>
      <c r="BG907" s="241">
        <v>8.0000000000000002E-3</v>
      </c>
      <c r="BH907" s="241">
        <v>2.1709999999999998</v>
      </c>
      <c r="BI907" s="241">
        <v>0.40200000000000002</v>
      </c>
      <c r="BJ907" s="241" t="s">
        <v>121</v>
      </c>
      <c r="BK907" s="241">
        <v>6.0000000000000001E-3</v>
      </c>
      <c r="BL907" s="241" t="s">
        <v>121</v>
      </c>
      <c r="BM907" s="241">
        <v>5.0000000000000001E-3</v>
      </c>
      <c r="BN907" s="241">
        <v>4.0389999999999997</v>
      </c>
      <c r="BO907" s="241">
        <v>0.20300000000000001</v>
      </c>
      <c r="BP907" s="241">
        <v>13.358000000000001</v>
      </c>
      <c r="BQ907" s="241">
        <v>0.56299999999999994</v>
      </c>
      <c r="BR907" s="241">
        <v>0.28199999999999997</v>
      </c>
      <c r="BS907" s="241">
        <v>6.0000000000000001E-3</v>
      </c>
      <c r="BT907" s="241">
        <v>1.78</v>
      </c>
      <c r="BU907" s="241">
        <v>0.121</v>
      </c>
      <c r="BV907" s="241" t="s">
        <v>121</v>
      </c>
      <c r="BW907" s="241">
        <v>8.1000000000000003E-2</v>
      </c>
      <c r="BX907" s="241" t="s">
        <v>121</v>
      </c>
      <c r="BY907" s="241">
        <v>2.7E-2</v>
      </c>
      <c r="BZ907" s="241">
        <v>0.249</v>
      </c>
      <c r="CA907" s="241">
        <v>4.2000000000000003E-2</v>
      </c>
      <c r="CB907" s="241">
        <v>4.6970000000000001</v>
      </c>
      <c r="CC907" s="241">
        <v>2.7210000000000001</v>
      </c>
      <c r="CD907" s="241">
        <v>0.113</v>
      </c>
      <c r="CE907" s="241">
        <v>0.02</v>
      </c>
      <c r="CF907" s="241" t="s">
        <v>121</v>
      </c>
      <c r="CG907" s="241">
        <v>3.0000000000000001E-3</v>
      </c>
      <c r="CH907" s="241" t="s">
        <v>121</v>
      </c>
      <c r="CI907" s="241">
        <v>2E-3</v>
      </c>
      <c r="CJ907" s="241" t="s">
        <v>121</v>
      </c>
      <c r="CK907" s="241">
        <v>0.97</v>
      </c>
      <c r="CL907" s="241" t="s">
        <v>121</v>
      </c>
      <c r="CM907" s="241">
        <v>2E-3</v>
      </c>
      <c r="CN907" s="241">
        <v>3.0000000000000001E-3</v>
      </c>
      <c r="CO907" s="241">
        <v>1E-3</v>
      </c>
      <c r="CP907" s="241">
        <v>1.1240000000000001</v>
      </c>
      <c r="CQ907" s="241">
        <v>7.1999999999999995E-2</v>
      </c>
      <c r="CR907" s="241" t="s">
        <v>121</v>
      </c>
      <c r="CS907" s="241">
        <v>2E-3</v>
      </c>
      <c r="CT907" s="241" t="s">
        <v>121</v>
      </c>
      <c r="CU907" s="241">
        <v>27.13</v>
      </c>
      <c r="CV907" s="241">
        <v>6.7000000000000004E-2</v>
      </c>
      <c r="CW907" s="241">
        <v>2E-3</v>
      </c>
      <c r="CX907" s="241">
        <v>0.29799999999999999</v>
      </c>
      <c r="CY907" s="241">
        <v>4.2999999999999997E-2</v>
      </c>
      <c r="CZ907" s="241" t="s">
        <v>121</v>
      </c>
      <c r="DA907" s="241">
        <v>2E-3</v>
      </c>
      <c r="DB907" s="241" t="s">
        <v>121</v>
      </c>
      <c r="DC907" s="241">
        <v>4.2000000000000003E-2</v>
      </c>
      <c r="DD907" s="241" t="s">
        <v>121</v>
      </c>
      <c r="DE907" s="241">
        <v>0.05</v>
      </c>
      <c r="DF907" s="241">
        <v>5.5739999999999998</v>
      </c>
      <c r="DG907" s="241">
        <v>9.2999999999999999E-2</v>
      </c>
      <c r="DH907" s="241">
        <v>1.839</v>
      </c>
      <c r="DI907" s="241">
        <v>2.7E-2</v>
      </c>
      <c r="DJ907" s="241" t="s">
        <v>121</v>
      </c>
      <c r="DK907" s="241">
        <v>2E-3</v>
      </c>
      <c r="DL907" s="61" t="str">
        <f t="shared" si="17"/>
        <v>Anlieferung 15-5</v>
      </c>
    </row>
    <row r="908" spans="1:132">
      <c r="A908" s="11">
        <v>44636</v>
      </c>
      <c r="B908" s="64" t="s">
        <v>339</v>
      </c>
      <c r="C908" s="25" t="s">
        <v>128</v>
      </c>
      <c r="H908" s="3" t="e">
        <f>((F908)/(E908/100))</f>
        <v>#DIV/0!</v>
      </c>
      <c r="I908" s="4" t="e">
        <f>E908/F908</f>
        <v>#DIV/0!</v>
      </c>
      <c r="J908" s="4" t="e">
        <f>100/G908</f>
        <v>#DIV/0!</v>
      </c>
      <c r="N908" s="37" t="e">
        <f>M908/(K908/100)</f>
        <v>#DIV/0!</v>
      </c>
      <c r="O908" s="37" t="e">
        <f>N908/J908</f>
        <v>#DIV/0!</v>
      </c>
      <c r="P908" s="5" t="e">
        <f>M908/(L908/100)</f>
        <v>#DIV/0!</v>
      </c>
      <c r="Q908" s="5" t="e">
        <f>P908*I908</f>
        <v>#DIV/0!</v>
      </c>
      <c r="U908" s="15" t="e">
        <f>100-(T908-R908)/S908*100</f>
        <v>#DIV/0!</v>
      </c>
      <c r="AB908" s="14" t="e">
        <f>((AE908-AC908)*(1000/AD908))*1000</f>
        <v>#DIV/0!</v>
      </c>
      <c r="AF908" s="7" t="e">
        <f>#REF!*0.8</f>
        <v>#REF!</v>
      </c>
      <c r="AH908" s="8" t="e">
        <f>((AG908)*(H908/100))</f>
        <v>#DIV/0!</v>
      </c>
      <c r="AI908" s="7" t="e">
        <f>AG908/AH908</f>
        <v>#DIV/0!</v>
      </c>
      <c r="AO908" s="68" t="s">
        <v>339</v>
      </c>
      <c r="AP908" s="241" t="s">
        <v>121</v>
      </c>
      <c r="AQ908" s="241">
        <v>3.0000000000000001E-3</v>
      </c>
      <c r="AR908" s="241" t="s">
        <v>121</v>
      </c>
      <c r="AS908" s="241">
        <v>8.9999999999999993E-3</v>
      </c>
      <c r="AT908" s="241">
        <v>0.01</v>
      </c>
      <c r="AU908" s="241">
        <v>5.0000000000000001E-3</v>
      </c>
      <c r="AV908" s="241">
        <v>7.0039999999999996</v>
      </c>
      <c r="AW908" s="241">
        <v>0.112</v>
      </c>
      <c r="AX908" s="241">
        <v>1.0999999999999999E-2</v>
      </c>
      <c r="AY908" s="241">
        <v>3.0000000000000001E-3</v>
      </c>
      <c r="AZ908" s="241">
        <v>2.6349999999999998</v>
      </c>
      <c r="BA908" s="241">
        <v>2.9000000000000001E-2</v>
      </c>
      <c r="BB908" s="241">
        <v>8.4930000000000003</v>
      </c>
      <c r="BC908" s="241">
        <v>0.183</v>
      </c>
      <c r="BD908" s="241">
        <v>22.091000000000001</v>
      </c>
      <c r="BE908" s="241">
        <v>4.9000000000000002E-2</v>
      </c>
      <c r="BF908" s="241" t="s">
        <v>121</v>
      </c>
      <c r="BG908" s="241">
        <v>6.0000000000000001E-3</v>
      </c>
      <c r="BH908" s="241">
        <v>5.1740000000000004</v>
      </c>
      <c r="BI908" s="241">
        <v>0.379</v>
      </c>
      <c r="BJ908" s="241" t="s">
        <v>121</v>
      </c>
      <c r="BK908" s="241">
        <v>3.0000000000000001E-3</v>
      </c>
      <c r="BL908" s="241" t="s">
        <v>121</v>
      </c>
      <c r="BM908" s="241">
        <v>5.0000000000000001E-3</v>
      </c>
      <c r="BN908" s="241">
        <v>0.214</v>
      </c>
      <c r="BO908" s="241">
        <v>2.4E-2</v>
      </c>
      <c r="BP908" s="241">
        <v>46.097000000000001</v>
      </c>
      <c r="BQ908" s="241">
        <v>0.47299999999999998</v>
      </c>
      <c r="BR908" s="241">
        <v>0.17699999999999999</v>
      </c>
      <c r="BS908" s="241">
        <v>5.0000000000000001E-3</v>
      </c>
      <c r="BT908" s="241">
        <v>0.47899999999999998</v>
      </c>
      <c r="BU908" s="241">
        <v>6.6000000000000003E-2</v>
      </c>
      <c r="BV908" s="241">
        <v>7.3999999999999996E-2</v>
      </c>
      <c r="BW908" s="241">
        <v>4.0000000000000001E-3</v>
      </c>
      <c r="BX908" s="241" t="s">
        <v>121</v>
      </c>
      <c r="BY908" s="241">
        <v>1.4999999999999999E-2</v>
      </c>
      <c r="BZ908" s="241">
        <v>8.1000000000000003E-2</v>
      </c>
      <c r="CA908" s="241">
        <v>3.5999999999999997E-2</v>
      </c>
      <c r="CB908" s="241">
        <v>3.0779999999999998</v>
      </c>
      <c r="CC908" s="241">
        <v>2.0259999999999998</v>
      </c>
      <c r="CD908" s="241">
        <v>2.8000000000000001E-2</v>
      </c>
      <c r="CE908" s="241">
        <v>1.6E-2</v>
      </c>
      <c r="CF908" s="241" t="s">
        <v>121</v>
      </c>
      <c r="CG908" s="241">
        <v>2E-3</v>
      </c>
      <c r="CH908" s="241" t="s">
        <v>121</v>
      </c>
      <c r="CI908" s="241">
        <v>2E-3</v>
      </c>
      <c r="CJ908" s="241">
        <v>0.33600000000000002</v>
      </c>
      <c r="CK908" s="241">
        <v>0.02</v>
      </c>
      <c r="CL908" s="241" t="s">
        <v>121</v>
      </c>
      <c r="CM908" s="241">
        <v>2E-3</v>
      </c>
      <c r="CN908" s="241" t="s">
        <v>121</v>
      </c>
      <c r="CO908" s="241">
        <v>2E-3</v>
      </c>
      <c r="CP908" s="241">
        <v>1.077</v>
      </c>
      <c r="CQ908" s="241">
        <v>1.2999999999999999E-2</v>
      </c>
      <c r="CR908" s="241" t="s">
        <v>121</v>
      </c>
      <c r="CS908" s="241">
        <v>2E-3</v>
      </c>
      <c r="CT908" s="241">
        <v>2.1240000000000001</v>
      </c>
      <c r="CU908" s="241">
        <v>7.0000000000000007E-2</v>
      </c>
      <c r="CV908" s="241">
        <v>6.0000000000000001E-3</v>
      </c>
      <c r="CW908" s="241">
        <v>1E-3</v>
      </c>
      <c r="CX908" s="241">
        <v>0.255</v>
      </c>
      <c r="CY908" s="241">
        <v>0.02</v>
      </c>
      <c r="CZ908" s="241" t="s">
        <v>121</v>
      </c>
      <c r="DA908" s="241">
        <v>2E-3</v>
      </c>
      <c r="DB908" s="241">
        <v>1.9E-2</v>
      </c>
      <c r="DC908" s="241">
        <v>8.0000000000000002E-3</v>
      </c>
      <c r="DD908" s="241" t="s">
        <v>121</v>
      </c>
      <c r="DE908" s="241">
        <v>1.4999999999999999E-2</v>
      </c>
      <c r="DF908" s="241">
        <v>0.48099999999999998</v>
      </c>
      <c r="DG908" s="241">
        <v>1.2E-2</v>
      </c>
      <c r="DH908" s="241">
        <v>3.4000000000000002E-2</v>
      </c>
      <c r="DI908" s="241">
        <v>1E-3</v>
      </c>
      <c r="DJ908" s="241" t="s">
        <v>121</v>
      </c>
      <c r="DK908" s="241">
        <v>2E-3</v>
      </c>
      <c r="DL908" s="61" t="str">
        <f t="shared" si="17"/>
        <v>Anlieferung 15-6</v>
      </c>
    </row>
    <row r="909" spans="1:132">
      <c r="A909" s="11">
        <v>44636</v>
      </c>
      <c r="B909" s="64" t="s">
        <v>340</v>
      </c>
      <c r="C909" s="25" t="s">
        <v>128</v>
      </c>
      <c r="H909" s="3" t="e">
        <f>((F909)/(E909/100))</f>
        <v>#DIV/0!</v>
      </c>
      <c r="I909" s="4" t="e">
        <f>E909/F909</f>
        <v>#DIV/0!</v>
      </c>
      <c r="J909" s="4" t="e">
        <f>100/G909</f>
        <v>#DIV/0!</v>
      </c>
      <c r="N909" s="37" t="e">
        <f>M909/(K909/100)</f>
        <v>#DIV/0!</v>
      </c>
      <c r="O909" s="37" t="e">
        <f>N909/J909</f>
        <v>#DIV/0!</v>
      </c>
      <c r="P909" s="5" t="e">
        <f>M909/(L909/100)</f>
        <v>#DIV/0!</v>
      </c>
      <c r="Q909" s="5" t="e">
        <f>P909*I909</f>
        <v>#DIV/0!</v>
      </c>
      <c r="U909" s="15" t="e">
        <f>100-(T909-R909)/S909*100</f>
        <v>#DIV/0!</v>
      </c>
      <c r="AB909" s="14" t="e">
        <f>((AE909-AC909)*(1000/AD909))*1000</f>
        <v>#DIV/0!</v>
      </c>
      <c r="AF909" s="7" t="e">
        <f>#REF!*0.8</f>
        <v>#REF!</v>
      </c>
      <c r="AH909" s="8" t="e">
        <f>((AG909)*(H909/100))</f>
        <v>#DIV/0!</v>
      </c>
      <c r="AI909" s="7" t="e">
        <f>AG909/AH909</f>
        <v>#DIV/0!</v>
      </c>
      <c r="AO909" s="68" t="s">
        <v>340</v>
      </c>
      <c r="AP909" s="241" t="s">
        <v>121</v>
      </c>
      <c r="AQ909" s="241">
        <v>3.0000000000000001E-3</v>
      </c>
      <c r="AR909" s="241" t="s">
        <v>121</v>
      </c>
      <c r="AS909" s="241">
        <v>1.2E-2</v>
      </c>
      <c r="AT909" s="241" t="s">
        <v>121</v>
      </c>
      <c r="AU909" s="241">
        <v>8.0000000000000002E-3</v>
      </c>
      <c r="AV909" s="241" t="s">
        <v>121</v>
      </c>
      <c r="AW909" s="241">
        <v>0.20699999999999999</v>
      </c>
      <c r="AX909" s="241" t="s">
        <v>121</v>
      </c>
      <c r="AY909" s="241">
        <v>6.0000000000000001E-3</v>
      </c>
      <c r="AZ909" s="241" t="s">
        <v>121</v>
      </c>
      <c r="BA909" s="241">
        <v>0.04</v>
      </c>
      <c r="BB909" s="241" t="s">
        <v>121</v>
      </c>
      <c r="BC909" s="241">
        <v>0.23</v>
      </c>
      <c r="BD909" s="241">
        <v>0.72599999999999998</v>
      </c>
      <c r="BE909" s="241">
        <v>0.28199999999999997</v>
      </c>
      <c r="BF909" s="241" t="s">
        <v>121</v>
      </c>
      <c r="BG909" s="241">
        <v>1.2E-2</v>
      </c>
      <c r="BH909" s="241" t="s">
        <v>121</v>
      </c>
      <c r="BI909" s="241">
        <v>0.71899999999999997</v>
      </c>
      <c r="BJ909" s="241" t="s">
        <v>121</v>
      </c>
      <c r="BK909" s="241">
        <v>2E-3</v>
      </c>
      <c r="BL909" s="241" t="s">
        <v>121</v>
      </c>
      <c r="BM909" s="241">
        <v>4.0000000000000001E-3</v>
      </c>
      <c r="BN909" s="241" t="s">
        <v>121</v>
      </c>
      <c r="BO909" s="241">
        <v>0.38700000000000001</v>
      </c>
      <c r="BP909" s="241" t="s">
        <v>121</v>
      </c>
      <c r="BQ909" s="241">
        <v>1.032</v>
      </c>
      <c r="BR909" s="241" t="s">
        <v>121</v>
      </c>
      <c r="BS909" s="241">
        <v>2E-3</v>
      </c>
      <c r="BT909" s="241" t="s">
        <v>121</v>
      </c>
      <c r="BU909" s="241">
        <v>0.14599999999999999</v>
      </c>
      <c r="BV909" s="241" t="s">
        <v>121</v>
      </c>
      <c r="BW909" s="241">
        <v>6.5000000000000002E-2</v>
      </c>
      <c r="BX909" s="241" t="s">
        <v>121</v>
      </c>
      <c r="BY909" s="241">
        <v>3.2000000000000001E-2</v>
      </c>
      <c r="BZ909" s="241" t="s">
        <v>121</v>
      </c>
      <c r="CA909" s="241">
        <v>7.5999999999999998E-2</v>
      </c>
      <c r="CB909" s="241" t="s">
        <v>121</v>
      </c>
      <c r="CC909" s="241">
        <v>4.8979999999999997</v>
      </c>
      <c r="CD909" s="241" t="s">
        <v>121</v>
      </c>
      <c r="CE909" s="241">
        <v>2.5000000000000001E-2</v>
      </c>
      <c r="CF909" s="241" t="s">
        <v>121</v>
      </c>
      <c r="CG909" s="241">
        <v>2E-3</v>
      </c>
      <c r="CH909" s="241" t="s">
        <v>121</v>
      </c>
      <c r="CI909" s="241">
        <v>2E-3</v>
      </c>
      <c r="CJ909" s="241" t="s">
        <v>121</v>
      </c>
      <c r="CK909" s="241">
        <v>0.79800000000000004</v>
      </c>
      <c r="CL909" s="241" t="s">
        <v>121</v>
      </c>
      <c r="CM909" s="241">
        <v>2E-3</v>
      </c>
      <c r="CN909" s="241" t="s">
        <v>121</v>
      </c>
      <c r="CO909" s="241">
        <v>2E-3</v>
      </c>
      <c r="CP909" s="241" t="s">
        <v>121</v>
      </c>
      <c r="CQ909" s="241">
        <v>0.109</v>
      </c>
      <c r="CR909" s="241" t="s">
        <v>121</v>
      </c>
      <c r="CS909" s="241">
        <v>2E-3</v>
      </c>
      <c r="CT909" s="241" t="s">
        <v>121</v>
      </c>
      <c r="CU909" s="241">
        <v>23.062999999999999</v>
      </c>
      <c r="CV909" s="241" t="s">
        <v>121</v>
      </c>
      <c r="CW909" s="241">
        <v>5.0000000000000001E-3</v>
      </c>
      <c r="CX909" s="241" t="s">
        <v>121</v>
      </c>
      <c r="CY909" s="241">
        <v>8.8999999999999996E-2</v>
      </c>
      <c r="CZ909" s="241" t="s">
        <v>121</v>
      </c>
      <c r="DA909" s="241">
        <v>2E-3</v>
      </c>
      <c r="DB909" s="241" t="s">
        <v>121</v>
      </c>
      <c r="DC909" s="241">
        <v>3.6999999999999998E-2</v>
      </c>
      <c r="DD909" s="241" t="s">
        <v>121</v>
      </c>
      <c r="DE909" s="241">
        <v>4.5999999999999999E-2</v>
      </c>
      <c r="DF909" s="241" t="s">
        <v>121</v>
      </c>
      <c r="DG909" s="241">
        <v>9.9000000000000005E-2</v>
      </c>
      <c r="DH909" s="241" t="s">
        <v>121</v>
      </c>
      <c r="DI909" s="241">
        <v>4.0000000000000001E-3</v>
      </c>
      <c r="DJ909" s="241" t="s">
        <v>121</v>
      </c>
      <c r="DK909" s="241">
        <v>2E-3</v>
      </c>
      <c r="DL909" s="61" t="str">
        <f t="shared" si="17"/>
        <v>Anlieferung 15-7</v>
      </c>
    </row>
    <row r="910" spans="1:132">
      <c r="A910" s="11">
        <v>44636</v>
      </c>
      <c r="B910" s="64" t="s">
        <v>341</v>
      </c>
      <c r="C910" s="25" t="s">
        <v>128</v>
      </c>
      <c r="H910" s="3" t="e">
        <f>((F910)/(E910/100))</f>
        <v>#DIV/0!</v>
      </c>
      <c r="I910" s="4" t="e">
        <f>E910/F910</f>
        <v>#DIV/0!</v>
      </c>
      <c r="J910" s="4" t="e">
        <f>100/G910</f>
        <v>#DIV/0!</v>
      </c>
      <c r="N910" s="37" t="e">
        <f>M910/(K910/100)</f>
        <v>#DIV/0!</v>
      </c>
      <c r="O910" s="37" t="e">
        <f>N910/J910</f>
        <v>#DIV/0!</v>
      </c>
      <c r="P910" s="5" t="e">
        <f>M910/(L910/100)</f>
        <v>#DIV/0!</v>
      </c>
      <c r="Q910" s="5" t="e">
        <f>P910*I910</f>
        <v>#DIV/0!</v>
      </c>
      <c r="U910" s="15" t="e">
        <f>100-(T910-R910)/S910*100</f>
        <v>#DIV/0!</v>
      </c>
      <c r="AB910" s="14" t="e">
        <f>((AE910-AC910)*(1000/AD910))*1000</f>
        <v>#DIV/0!</v>
      </c>
      <c r="AF910" s="7" t="e">
        <f>#REF!*0.8</f>
        <v>#REF!</v>
      </c>
      <c r="AH910" s="8" t="e">
        <f>((AG910)*(H910/100))</f>
        <v>#DIV/0!</v>
      </c>
      <c r="AI910" s="7" t="e">
        <f>AG910/AH910</f>
        <v>#DIV/0!</v>
      </c>
      <c r="AO910" s="68" t="s">
        <v>341</v>
      </c>
      <c r="AP910" s="241" t="s">
        <v>121</v>
      </c>
      <c r="AQ910" s="241">
        <v>3.0000000000000001E-3</v>
      </c>
      <c r="AR910" s="241" t="s">
        <v>121</v>
      </c>
      <c r="AS910" s="241">
        <v>1.2E-2</v>
      </c>
      <c r="AT910" s="241" t="s">
        <v>121</v>
      </c>
      <c r="AU910" s="241">
        <v>8.0000000000000002E-3</v>
      </c>
      <c r="AV910" s="241" t="s">
        <v>121</v>
      </c>
      <c r="AW910" s="241">
        <v>0.13700000000000001</v>
      </c>
      <c r="AX910" s="241" t="s">
        <v>121</v>
      </c>
      <c r="AY910" s="241">
        <v>7.0000000000000001E-3</v>
      </c>
      <c r="AZ910" s="241" t="s">
        <v>121</v>
      </c>
      <c r="BA910" s="241">
        <v>0.05</v>
      </c>
      <c r="BB910" s="241" t="s">
        <v>121</v>
      </c>
      <c r="BC910" s="241">
        <v>0.55600000000000005</v>
      </c>
      <c r="BD910" s="241">
        <v>0.70099999999999996</v>
      </c>
      <c r="BE910" s="241">
        <v>0.14299999999999999</v>
      </c>
      <c r="BF910" s="241" t="s">
        <v>121</v>
      </c>
      <c r="BG910" s="241">
        <v>1.7999999999999999E-2</v>
      </c>
      <c r="BH910" s="241" t="s">
        <v>121</v>
      </c>
      <c r="BI910" s="241">
        <v>0.61399999999999999</v>
      </c>
      <c r="BJ910" s="241" t="s">
        <v>121</v>
      </c>
      <c r="BK910" s="241">
        <v>2E-3</v>
      </c>
      <c r="BL910" s="241" t="s">
        <v>121</v>
      </c>
      <c r="BM910" s="241">
        <v>4.0000000000000001E-3</v>
      </c>
      <c r="BN910" s="241" t="s">
        <v>121</v>
      </c>
      <c r="BO910" s="241">
        <v>3.3000000000000002E-2</v>
      </c>
      <c r="BP910" s="241" t="s">
        <v>121</v>
      </c>
      <c r="BQ910" s="241">
        <v>1.173</v>
      </c>
      <c r="BR910" s="241" t="s">
        <v>121</v>
      </c>
      <c r="BS910" s="241">
        <v>3.0000000000000001E-3</v>
      </c>
      <c r="BT910" s="241" t="s">
        <v>121</v>
      </c>
      <c r="BU910" s="241">
        <v>0.125</v>
      </c>
      <c r="BV910" s="241" t="s">
        <v>121</v>
      </c>
      <c r="BW910" s="241">
        <v>6.0000000000000001E-3</v>
      </c>
      <c r="BX910" s="241" t="s">
        <v>121</v>
      </c>
      <c r="BY910" s="241">
        <v>2.7E-2</v>
      </c>
      <c r="BZ910" s="241" t="s">
        <v>121</v>
      </c>
      <c r="CA910" s="241">
        <v>7.0999999999999994E-2</v>
      </c>
      <c r="CB910" s="241" t="s">
        <v>121</v>
      </c>
      <c r="CC910" s="241">
        <v>4.5069999999999997</v>
      </c>
      <c r="CD910" s="241" t="s">
        <v>121</v>
      </c>
      <c r="CE910" s="241">
        <v>2.7E-2</v>
      </c>
      <c r="CF910" s="241" t="s">
        <v>121</v>
      </c>
      <c r="CG910" s="241">
        <v>2E-3</v>
      </c>
      <c r="CH910" s="241" t="s">
        <v>121</v>
      </c>
      <c r="CI910" s="241">
        <v>2E-3</v>
      </c>
      <c r="CJ910" s="241" t="s">
        <v>121</v>
      </c>
      <c r="CK910" s="241">
        <v>3.4000000000000002E-2</v>
      </c>
      <c r="CL910" s="241" t="s">
        <v>121</v>
      </c>
      <c r="CM910" s="241">
        <v>2E-3</v>
      </c>
      <c r="CN910" s="241" t="s">
        <v>121</v>
      </c>
      <c r="CO910" s="241">
        <v>2E-3</v>
      </c>
      <c r="CP910" s="241" t="s">
        <v>121</v>
      </c>
      <c r="CQ910" s="241">
        <v>1.9E-2</v>
      </c>
      <c r="CR910" s="241" t="s">
        <v>121</v>
      </c>
      <c r="CS910" s="241">
        <v>2E-3</v>
      </c>
      <c r="CT910" s="241" t="s">
        <v>121</v>
      </c>
      <c r="CU910" s="241">
        <v>9.9000000000000005E-2</v>
      </c>
      <c r="CV910" s="241" t="s">
        <v>121</v>
      </c>
      <c r="CW910" s="241">
        <v>2E-3</v>
      </c>
      <c r="CX910" s="241" t="s">
        <v>121</v>
      </c>
      <c r="CY910" s="241">
        <v>2.9000000000000001E-2</v>
      </c>
      <c r="CZ910" s="241" t="s">
        <v>121</v>
      </c>
      <c r="DA910" s="241">
        <v>2E-3</v>
      </c>
      <c r="DB910" s="241" t="s">
        <v>121</v>
      </c>
      <c r="DC910" s="241">
        <v>1.9E-2</v>
      </c>
      <c r="DD910" s="241" t="s">
        <v>121</v>
      </c>
      <c r="DE910" s="241">
        <v>4.4999999999999998E-2</v>
      </c>
      <c r="DF910" s="241" t="s">
        <v>121</v>
      </c>
      <c r="DG910" s="241">
        <v>9.8000000000000004E-2</v>
      </c>
      <c r="DH910" s="241" t="s">
        <v>121</v>
      </c>
      <c r="DI910" s="241">
        <v>2E-3</v>
      </c>
      <c r="DJ910" s="241" t="s">
        <v>121</v>
      </c>
      <c r="DK910" s="241">
        <v>2E-3</v>
      </c>
      <c r="DL910" s="61" t="str">
        <f t="shared" si="17"/>
        <v>Anlieferung 15-8</v>
      </c>
    </row>
    <row r="911" spans="1:132">
      <c r="A911" s="11">
        <v>44636</v>
      </c>
      <c r="B911" s="64" t="s">
        <v>342</v>
      </c>
      <c r="C911" s="25" t="s">
        <v>128</v>
      </c>
      <c r="H911" s="3" t="e">
        <f>((F911)/(E911/100))</f>
        <v>#DIV/0!</v>
      </c>
      <c r="I911" s="4" t="e">
        <f>E911/F911</f>
        <v>#DIV/0!</v>
      </c>
      <c r="J911" s="4" t="e">
        <f>100/G911</f>
        <v>#DIV/0!</v>
      </c>
      <c r="N911" s="37" t="e">
        <f>M911/(K911/100)</f>
        <v>#DIV/0!</v>
      </c>
      <c r="O911" s="37" t="e">
        <f>N911/J911</f>
        <v>#DIV/0!</v>
      </c>
      <c r="P911" s="5" t="e">
        <f>M911/(L911/100)</f>
        <v>#DIV/0!</v>
      </c>
      <c r="Q911" s="5" t="e">
        <f>P911*I911</f>
        <v>#DIV/0!</v>
      </c>
      <c r="U911" s="15" t="e">
        <f>100-(T911-R911)/S911*100</f>
        <v>#DIV/0!</v>
      </c>
      <c r="AB911" s="14" t="e">
        <f>((AE911-AC911)*(1000/AD911))*1000</f>
        <v>#DIV/0!</v>
      </c>
      <c r="AF911" s="7" t="e">
        <f>#REF!*0.8</f>
        <v>#REF!</v>
      </c>
      <c r="AH911" s="8" t="e">
        <f>((AG911)*(H911/100))</f>
        <v>#DIV/0!</v>
      </c>
      <c r="AI911" s="7" t="e">
        <f>AG911/AH911</f>
        <v>#DIV/0!</v>
      </c>
      <c r="AO911" s="68" t="s">
        <v>342</v>
      </c>
      <c r="AP911" s="241">
        <v>3.0000000000000001E-3</v>
      </c>
      <c r="AQ911" s="241">
        <v>2E-3</v>
      </c>
      <c r="AR911" s="241" t="s">
        <v>121</v>
      </c>
      <c r="AS911" s="241">
        <v>1.4E-2</v>
      </c>
      <c r="AT911" s="241">
        <v>1.177</v>
      </c>
      <c r="AU911" s="241">
        <v>2.5999999999999999E-2</v>
      </c>
      <c r="AV911" s="241">
        <v>3.0019999999999998</v>
      </c>
      <c r="AW911" s="241">
        <v>5.6000000000000001E-2</v>
      </c>
      <c r="AX911" s="241" t="s">
        <v>121</v>
      </c>
      <c r="AY911" s="241">
        <v>4.0000000000000001E-3</v>
      </c>
      <c r="AZ911" s="241">
        <v>2.2909999999999999</v>
      </c>
      <c r="BA911" s="241">
        <v>2.9000000000000001E-2</v>
      </c>
      <c r="BB911" s="241">
        <v>6.181</v>
      </c>
      <c r="BC911" s="241">
        <v>0.159</v>
      </c>
      <c r="BD911" s="241">
        <v>67.459000000000003</v>
      </c>
      <c r="BE911" s="241">
        <v>0.13100000000000001</v>
      </c>
      <c r="BF911" s="241" t="s">
        <v>121</v>
      </c>
      <c r="BG911" s="241">
        <v>1.0999999999999999E-2</v>
      </c>
      <c r="BH911" s="241">
        <v>2.7170000000000001</v>
      </c>
      <c r="BI911" s="241">
        <v>0.38900000000000001</v>
      </c>
      <c r="BJ911" s="241">
        <v>4.0000000000000001E-3</v>
      </c>
      <c r="BK911" s="241">
        <v>2E-3</v>
      </c>
      <c r="BL911" s="241" t="s">
        <v>121</v>
      </c>
      <c r="BM911" s="241">
        <v>4.0000000000000001E-3</v>
      </c>
      <c r="BN911" s="241">
        <v>2.028</v>
      </c>
      <c r="BO911" s="241">
        <v>5.2999999999999999E-2</v>
      </c>
      <c r="BP911" s="241">
        <v>2.0019999999999998</v>
      </c>
      <c r="BQ911" s="241">
        <v>0.54400000000000004</v>
      </c>
      <c r="BR911" s="241">
        <v>5.0999999999999997E-2</v>
      </c>
      <c r="BS911" s="241">
        <v>3.0000000000000001E-3</v>
      </c>
      <c r="BT911" s="241">
        <v>0.64100000000000001</v>
      </c>
      <c r="BU911" s="241">
        <v>0.08</v>
      </c>
      <c r="BV911" s="241">
        <v>7.9000000000000001E-2</v>
      </c>
      <c r="BW911" s="241">
        <v>4.0000000000000001E-3</v>
      </c>
      <c r="BX911" s="241" t="s">
        <v>121</v>
      </c>
      <c r="BY911" s="241">
        <v>0.04</v>
      </c>
      <c r="BZ911" s="241">
        <v>0.18</v>
      </c>
      <c r="CA911" s="241">
        <v>4.2000000000000003E-2</v>
      </c>
      <c r="CB911" s="241" t="s">
        <v>121</v>
      </c>
      <c r="CC911" s="241">
        <v>6.0510000000000002</v>
      </c>
      <c r="CD911" s="241">
        <v>0.13900000000000001</v>
      </c>
      <c r="CE911" s="241">
        <v>1.7999999999999999E-2</v>
      </c>
      <c r="CF911" s="241">
        <v>0.71199999999999997</v>
      </c>
      <c r="CG911" s="241">
        <v>1.2E-2</v>
      </c>
      <c r="CH911" s="241" t="s">
        <v>121</v>
      </c>
      <c r="CI911" s="241">
        <v>2E-3</v>
      </c>
      <c r="CJ911" s="241">
        <v>0.20899999999999999</v>
      </c>
      <c r="CK911" s="241">
        <v>2.1999999999999999E-2</v>
      </c>
      <c r="CL911" s="241" t="s">
        <v>121</v>
      </c>
      <c r="CM911" s="241">
        <v>2E-3</v>
      </c>
      <c r="CN911" s="241">
        <v>2E-3</v>
      </c>
      <c r="CO911" s="241">
        <v>1E-3</v>
      </c>
      <c r="CP911" s="241">
        <v>1.633</v>
      </c>
      <c r="CQ911" s="241">
        <v>1.7999999999999999E-2</v>
      </c>
      <c r="CR911" s="241" t="s">
        <v>121</v>
      </c>
      <c r="CS911" s="241">
        <v>2E-3</v>
      </c>
      <c r="CT911" s="241">
        <v>2.403</v>
      </c>
      <c r="CU911" s="241">
        <v>7.9000000000000001E-2</v>
      </c>
      <c r="CV911" s="241">
        <v>4.2000000000000003E-2</v>
      </c>
      <c r="CW911" s="241">
        <v>1E-3</v>
      </c>
      <c r="CX911" s="241">
        <v>0.224</v>
      </c>
      <c r="CY911" s="241">
        <v>3.9E-2</v>
      </c>
      <c r="CZ911" s="241" t="s">
        <v>121</v>
      </c>
      <c r="DA911" s="241">
        <v>2E-3</v>
      </c>
      <c r="DB911" s="241" t="s">
        <v>121</v>
      </c>
      <c r="DC911" s="241">
        <v>3.5000000000000003E-2</v>
      </c>
      <c r="DD911" s="241">
        <v>0.31900000000000001</v>
      </c>
      <c r="DE911" s="241">
        <v>3.5999999999999997E-2</v>
      </c>
      <c r="DF911" s="241">
        <v>6.4779999999999998</v>
      </c>
      <c r="DG911" s="241">
        <v>8.6999999999999994E-2</v>
      </c>
      <c r="DH911" s="241">
        <v>0.02</v>
      </c>
      <c r="DI911" s="241">
        <v>1E-3</v>
      </c>
      <c r="DJ911" s="241" t="s">
        <v>121</v>
      </c>
      <c r="DK911" s="241">
        <v>2E-3</v>
      </c>
      <c r="DL911" s="61" t="str">
        <f t="shared" si="17"/>
        <v>Anlieferung 15-9</v>
      </c>
    </row>
    <row r="912" spans="1:132">
      <c r="A912" s="11">
        <v>44636</v>
      </c>
      <c r="B912" s="64" t="s">
        <v>343</v>
      </c>
      <c r="C912" s="25" t="s">
        <v>128</v>
      </c>
      <c r="H912" s="3" t="e">
        <f>((F912)/(E912/100))</f>
        <v>#DIV/0!</v>
      </c>
      <c r="I912" s="4" t="e">
        <f>E912/F912</f>
        <v>#DIV/0!</v>
      </c>
      <c r="J912" s="4" t="e">
        <f>100/G912</f>
        <v>#DIV/0!</v>
      </c>
      <c r="N912" s="37" t="e">
        <f>M912/(K912/100)</f>
        <v>#DIV/0!</v>
      </c>
      <c r="O912" s="37" t="e">
        <f>N912/J912</f>
        <v>#DIV/0!</v>
      </c>
      <c r="P912" s="5" t="e">
        <f>M912/(L912/100)</f>
        <v>#DIV/0!</v>
      </c>
      <c r="Q912" s="5" t="e">
        <f>P912*I912</f>
        <v>#DIV/0!</v>
      </c>
      <c r="U912" s="15" t="e">
        <f>100-(T912-R912)/S912*100</f>
        <v>#DIV/0!</v>
      </c>
      <c r="AB912" s="14" t="e">
        <f>((AE912-AC912)*(1000/AD912))*1000</f>
        <v>#DIV/0!</v>
      </c>
      <c r="AF912" s="7" t="e">
        <f>#REF!*0.8</f>
        <v>#REF!</v>
      </c>
      <c r="AH912" s="8" t="e">
        <f>((AG912)*(H912/100))</f>
        <v>#DIV/0!</v>
      </c>
      <c r="AI912" s="7" t="e">
        <f>AG912/AH912</f>
        <v>#DIV/0!</v>
      </c>
      <c r="AO912" s="68" t="s">
        <v>343</v>
      </c>
      <c r="AP912" s="241" t="s">
        <v>121</v>
      </c>
      <c r="AQ912" s="241">
        <v>2E-3</v>
      </c>
      <c r="AR912" s="241" t="s">
        <v>121</v>
      </c>
      <c r="AS912" s="241">
        <v>1.4E-2</v>
      </c>
      <c r="AT912" s="241" t="s">
        <v>121</v>
      </c>
      <c r="AU912" s="241">
        <v>8.9999999999999993E-3</v>
      </c>
      <c r="AV912" s="241" t="s">
        <v>121</v>
      </c>
      <c r="AW912" s="241">
        <v>0.28899999999999998</v>
      </c>
      <c r="AX912" s="241" t="s">
        <v>121</v>
      </c>
      <c r="AY912" s="241">
        <v>6.0000000000000001E-3</v>
      </c>
      <c r="AZ912" s="241" t="s">
        <v>121</v>
      </c>
      <c r="BA912" s="241">
        <v>3.7999999999999999E-2</v>
      </c>
      <c r="BB912" s="241" t="s">
        <v>121</v>
      </c>
      <c r="BC912" s="241">
        <v>1.0999999999999999E-2</v>
      </c>
      <c r="BD912" s="241">
        <v>0.81499999999999995</v>
      </c>
      <c r="BE912" s="241">
        <v>0.26700000000000002</v>
      </c>
      <c r="BF912" s="241" t="s">
        <v>121</v>
      </c>
      <c r="BG912" s="241">
        <v>7.0000000000000001E-3</v>
      </c>
      <c r="BH912" s="241" t="s">
        <v>121</v>
      </c>
      <c r="BI912" s="241">
        <v>0.46500000000000002</v>
      </c>
      <c r="BJ912" s="241" t="s">
        <v>121</v>
      </c>
      <c r="BK912" s="241">
        <v>2E-3</v>
      </c>
      <c r="BL912" s="241" t="s">
        <v>121</v>
      </c>
      <c r="BM912" s="241">
        <v>4.0000000000000001E-3</v>
      </c>
      <c r="BN912" s="241" t="s">
        <v>121</v>
      </c>
      <c r="BO912" s="241">
        <v>0.04</v>
      </c>
      <c r="BP912" s="241" t="s">
        <v>121</v>
      </c>
      <c r="BQ912" s="241">
        <v>0.92200000000000004</v>
      </c>
      <c r="BR912" s="241" t="s">
        <v>121</v>
      </c>
      <c r="BS912" s="241">
        <v>2E-3</v>
      </c>
      <c r="BT912" s="241" t="s">
        <v>121</v>
      </c>
      <c r="BU912" s="241">
        <v>0.13800000000000001</v>
      </c>
      <c r="BV912" s="241" t="s">
        <v>121</v>
      </c>
      <c r="BW912" s="241">
        <v>5.0000000000000001E-3</v>
      </c>
      <c r="BX912" s="241" t="s">
        <v>121</v>
      </c>
      <c r="BY912" s="241">
        <v>3.7999999999999999E-2</v>
      </c>
      <c r="BZ912" s="241" t="s">
        <v>121</v>
      </c>
      <c r="CA912" s="241">
        <v>7.0999999999999994E-2</v>
      </c>
      <c r="CB912" s="241" t="s">
        <v>121</v>
      </c>
      <c r="CC912" s="241">
        <v>4.7300000000000004</v>
      </c>
      <c r="CD912" s="241" t="s">
        <v>121</v>
      </c>
      <c r="CE912" s="241">
        <v>2.9000000000000001E-2</v>
      </c>
      <c r="CF912" s="241" t="s">
        <v>121</v>
      </c>
      <c r="CG912" s="241">
        <v>2E-3</v>
      </c>
      <c r="CH912" s="241" t="s">
        <v>121</v>
      </c>
      <c r="CI912" s="241">
        <v>2E-3</v>
      </c>
      <c r="CJ912" s="241" t="s">
        <v>121</v>
      </c>
      <c r="CK912" s="241">
        <v>2.9000000000000001E-2</v>
      </c>
      <c r="CL912" s="241" t="s">
        <v>121</v>
      </c>
      <c r="CM912" s="241">
        <v>2E-3</v>
      </c>
      <c r="CN912" s="241" t="s">
        <v>121</v>
      </c>
      <c r="CO912" s="241">
        <v>2E-3</v>
      </c>
      <c r="CP912" s="241" t="s">
        <v>121</v>
      </c>
      <c r="CQ912" s="241">
        <v>1.7999999999999999E-2</v>
      </c>
      <c r="CR912" s="241" t="s">
        <v>121</v>
      </c>
      <c r="CS912" s="241">
        <v>2E-3</v>
      </c>
      <c r="CT912" s="241" t="s">
        <v>121</v>
      </c>
      <c r="CU912" s="241">
        <v>8.5000000000000006E-2</v>
      </c>
      <c r="CV912" s="241" t="s">
        <v>121</v>
      </c>
      <c r="CW912" s="241">
        <v>2E-3</v>
      </c>
      <c r="CX912" s="241" t="s">
        <v>121</v>
      </c>
      <c r="CY912" s="241">
        <v>3.1E-2</v>
      </c>
      <c r="CZ912" s="241" t="s">
        <v>121</v>
      </c>
      <c r="DA912" s="241">
        <v>2E-3</v>
      </c>
      <c r="DB912" s="241" t="s">
        <v>121</v>
      </c>
      <c r="DC912" s="241">
        <v>1.2E-2</v>
      </c>
      <c r="DD912" s="241" t="s">
        <v>121</v>
      </c>
      <c r="DE912" s="241">
        <v>7.0000000000000007E-2</v>
      </c>
      <c r="DF912" s="241" t="s">
        <v>121</v>
      </c>
      <c r="DG912" s="241">
        <v>0.192</v>
      </c>
      <c r="DH912" s="241" t="s">
        <v>121</v>
      </c>
      <c r="DI912" s="241">
        <v>2E-3</v>
      </c>
      <c r="DJ912" s="241" t="s">
        <v>121</v>
      </c>
      <c r="DK912" s="241">
        <v>2E-3</v>
      </c>
      <c r="DL912" s="61" t="str">
        <f t="shared" si="17"/>
        <v>Anlieferung 15-10</v>
      </c>
    </row>
    <row r="913" spans="1:132">
      <c r="A913" s="11">
        <v>44636</v>
      </c>
      <c r="B913" s="64" t="s">
        <v>344</v>
      </c>
      <c r="C913" s="25" t="s">
        <v>128</v>
      </c>
      <c r="H913" s="3" t="e">
        <f>((F913)/(E913/100))</f>
        <v>#DIV/0!</v>
      </c>
      <c r="I913" s="4" t="e">
        <f>E913/F913</f>
        <v>#DIV/0!</v>
      </c>
      <c r="J913" s="4" t="e">
        <f>100/G913</f>
        <v>#DIV/0!</v>
      </c>
      <c r="N913" s="37" t="e">
        <f>M913/(K913/100)</f>
        <v>#DIV/0!</v>
      </c>
      <c r="O913" s="37" t="e">
        <f>N913/J913</f>
        <v>#DIV/0!</v>
      </c>
      <c r="P913" s="5" t="e">
        <f>M913/(L913/100)</f>
        <v>#DIV/0!</v>
      </c>
      <c r="Q913" s="5" t="e">
        <f>P913*I913</f>
        <v>#DIV/0!</v>
      </c>
      <c r="U913" s="15" t="e">
        <f>100-(T913-R913)/S913*100</f>
        <v>#DIV/0!</v>
      </c>
      <c r="AB913" s="14" t="e">
        <f>((AE913-AC913)*(1000/AD913))*1000</f>
        <v>#DIV/0!</v>
      </c>
      <c r="AF913" s="7" t="e">
        <f>#REF!*0.8</f>
        <v>#REF!</v>
      </c>
      <c r="AH913" s="8" t="e">
        <f>((AG913)*(H913/100))</f>
        <v>#DIV/0!</v>
      </c>
      <c r="AI913" s="7" t="e">
        <f>AG913/AH913</f>
        <v>#DIV/0!</v>
      </c>
      <c r="AO913" s="68" t="s">
        <v>344</v>
      </c>
      <c r="AP913" s="241" t="s">
        <v>121</v>
      </c>
      <c r="AQ913" s="241">
        <v>0.01</v>
      </c>
      <c r="AR913" s="241" t="s">
        <v>121</v>
      </c>
      <c r="AS913" s="241">
        <v>1.2999999999999999E-2</v>
      </c>
      <c r="AT913" s="241" t="s">
        <v>121</v>
      </c>
      <c r="AU913" s="241">
        <v>8.0000000000000002E-3</v>
      </c>
      <c r="AV913" s="241" t="s">
        <v>121</v>
      </c>
      <c r="AW913" s="241">
        <v>0.33900000000000002</v>
      </c>
      <c r="AX913" s="241" t="s">
        <v>121</v>
      </c>
      <c r="AY913" s="241">
        <v>8.9999999999999993E-3</v>
      </c>
      <c r="AZ913" s="241" t="s">
        <v>121</v>
      </c>
      <c r="BA913" s="241">
        <v>6.4000000000000001E-2</v>
      </c>
      <c r="BB913" s="241" t="s">
        <v>121</v>
      </c>
      <c r="BC913" s="241">
        <v>7.4999999999999997E-2</v>
      </c>
      <c r="BD913" s="241">
        <v>0.80700000000000005</v>
      </c>
      <c r="BE913" s="241">
        <v>0.45300000000000001</v>
      </c>
      <c r="BF913" s="241" t="s">
        <v>121</v>
      </c>
      <c r="BG913" s="241">
        <v>7.0000000000000001E-3</v>
      </c>
      <c r="BH913" s="241" t="s">
        <v>121</v>
      </c>
      <c r="BI913" s="241">
        <v>0.59199999999999997</v>
      </c>
      <c r="BJ913" s="241" t="s">
        <v>121</v>
      </c>
      <c r="BK913" s="241">
        <v>8.9999999999999993E-3</v>
      </c>
      <c r="BL913" s="241" t="s">
        <v>121</v>
      </c>
      <c r="BM913" s="241">
        <v>5.0000000000000001E-3</v>
      </c>
      <c r="BN913" s="241" t="s">
        <v>121</v>
      </c>
      <c r="BO913" s="241">
        <v>4.2000000000000003E-2</v>
      </c>
      <c r="BP913" s="241" t="s">
        <v>121</v>
      </c>
      <c r="BQ913" s="241">
        <v>0.81499999999999995</v>
      </c>
      <c r="BR913" s="241" t="s">
        <v>121</v>
      </c>
      <c r="BS913" s="241">
        <v>4.8000000000000001E-2</v>
      </c>
      <c r="BT913" s="241" t="s">
        <v>121</v>
      </c>
      <c r="BU913" s="241">
        <v>0.14399999999999999</v>
      </c>
      <c r="BV913" s="241" t="s">
        <v>121</v>
      </c>
      <c r="BW913" s="241">
        <v>0.11700000000000001</v>
      </c>
      <c r="BX913" s="241" t="s">
        <v>121</v>
      </c>
      <c r="BY913" s="241">
        <v>3.5000000000000003E-2</v>
      </c>
      <c r="BZ913" s="241" t="s">
        <v>121</v>
      </c>
      <c r="CA913" s="241">
        <v>7.5999999999999998E-2</v>
      </c>
      <c r="CB913" s="241" t="s">
        <v>121</v>
      </c>
      <c r="CC913" s="241">
        <v>4.4820000000000002</v>
      </c>
      <c r="CD913" s="241" t="s">
        <v>121</v>
      </c>
      <c r="CE913" s="241">
        <v>0.03</v>
      </c>
      <c r="CF913" s="241" t="s">
        <v>121</v>
      </c>
      <c r="CG913" s="241">
        <v>3.0000000000000001E-3</v>
      </c>
      <c r="CH913" s="241" t="s">
        <v>121</v>
      </c>
      <c r="CI913" s="241">
        <v>2E-3</v>
      </c>
      <c r="CJ913" s="241" t="s">
        <v>121</v>
      </c>
      <c r="CK913" s="241">
        <v>0.9</v>
      </c>
      <c r="CL913" s="241" t="s">
        <v>121</v>
      </c>
      <c r="CM913" s="241">
        <v>2E-3</v>
      </c>
      <c r="CN913" s="241" t="s">
        <v>121</v>
      </c>
      <c r="CO913" s="241">
        <v>3.0000000000000001E-3</v>
      </c>
      <c r="CP913" s="241" t="s">
        <v>121</v>
      </c>
      <c r="CQ913" s="241">
        <v>7.5999999999999998E-2</v>
      </c>
      <c r="CR913" s="241" t="s">
        <v>121</v>
      </c>
      <c r="CS913" s="241">
        <v>7.0000000000000001E-3</v>
      </c>
      <c r="CT913" s="241" t="s">
        <v>121</v>
      </c>
      <c r="CU913" s="241">
        <v>24.155000000000001</v>
      </c>
      <c r="CV913" s="241" t="s">
        <v>121</v>
      </c>
      <c r="CW913" s="241">
        <v>2E-3</v>
      </c>
      <c r="CX913" s="241" t="s">
        <v>121</v>
      </c>
      <c r="CY913" s="241">
        <v>2.7E-2</v>
      </c>
      <c r="CZ913" s="241" t="s">
        <v>121</v>
      </c>
      <c r="DA913" s="241">
        <v>3.0000000000000001E-3</v>
      </c>
      <c r="DB913" s="241" t="s">
        <v>121</v>
      </c>
      <c r="DC913" s="241">
        <v>1.0999999999999999E-2</v>
      </c>
      <c r="DD913" s="241" t="s">
        <v>121</v>
      </c>
      <c r="DE913" s="241">
        <v>4.9000000000000002E-2</v>
      </c>
      <c r="DF913" s="241" t="s">
        <v>121</v>
      </c>
      <c r="DG913" s="241">
        <v>0.14000000000000001</v>
      </c>
      <c r="DH913" s="241" t="s">
        <v>121</v>
      </c>
      <c r="DI913" s="241">
        <v>3.4000000000000002E-2</v>
      </c>
      <c r="DJ913" s="241" t="s">
        <v>121</v>
      </c>
      <c r="DK913" s="241">
        <v>2E-3</v>
      </c>
      <c r="DL913" s="61" t="str">
        <f t="shared" si="17"/>
        <v>Anlieferung 15-11</v>
      </c>
    </row>
    <row r="914" spans="1:132">
      <c r="A914" s="11">
        <v>44636</v>
      </c>
      <c r="B914" s="64" t="s">
        <v>345</v>
      </c>
      <c r="C914" s="25" t="s">
        <v>128</v>
      </c>
      <c r="H914" s="3" t="e">
        <f>((F914)/(E914/100))</f>
        <v>#DIV/0!</v>
      </c>
      <c r="I914" s="4" t="e">
        <f>E914/F914</f>
        <v>#DIV/0!</v>
      </c>
      <c r="J914" s="4" t="e">
        <f>100/G914</f>
        <v>#DIV/0!</v>
      </c>
      <c r="N914" s="37" t="e">
        <f>M914/(K914/100)</f>
        <v>#DIV/0!</v>
      </c>
      <c r="O914" s="37" t="e">
        <f>N914/J914</f>
        <v>#DIV/0!</v>
      </c>
      <c r="P914" s="5" t="e">
        <f>M914/(L914/100)</f>
        <v>#DIV/0!</v>
      </c>
      <c r="Q914" s="5" t="e">
        <f>P914*I914</f>
        <v>#DIV/0!</v>
      </c>
      <c r="U914" s="15" t="e">
        <f>100-(T914-R914)/S914*100</f>
        <v>#DIV/0!</v>
      </c>
      <c r="AB914" s="14" t="e">
        <f>((AE914-AC914)*(1000/AD914))*1000</f>
        <v>#DIV/0!</v>
      </c>
      <c r="AF914" s="7" t="e">
        <f>#REF!*0.8</f>
        <v>#REF!</v>
      </c>
      <c r="AH914" s="8" t="e">
        <f>((AG914)*(H914/100))</f>
        <v>#DIV/0!</v>
      </c>
      <c r="AI914" s="7" t="e">
        <f>AG914/AH914</f>
        <v>#DIV/0!</v>
      </c>
      <c r="AO914" s="68" t="s">
        <v>345</v>
      </c>
      <c r="AP914" s="241" t="s">
        <v>121</v>
      </c>
      <c r="AQ914" s="241">
        <v>2E-3</v>
      </c>
      <c r="AR914" s="241" t="s">
        <v>121</v>
      </c>
      <c r="AS914" s="241">
        <v>1.2E-2</v>
      </c>
      <c r="AT914" s="241" t="s">
        <v>121</v>
      </c>
      <c r="AU914" s="241">
        <v>8.9999999999999993E-3</v>
      </c>
      <c r="AV914" s="241" t="s">
        <v>121</v>
      </c>
      <c r="AW914" s="241">
        <v>0.26400000000000001</v>
      </c>
      <c r="AX914" s="241" t="s">
        <v>121</v>
      </c>
      <c r="AY914" s="241">
        <v>6.0000000000000001E-3</v>
      </c>
      <c r="AZ914" s="241" t="s">
        <v>121</v>
      </c>
      <c r="BA914" s="241">
        <v>0.06</v>
      </c>
      <c r="BB914" s="241" t="s">
        <v>121</v>
      </c>
      <c r="BC914" s="241">
        <v>2.3E-2</v>
      </c>
      <c r="BD914" s="241">
        <v>0.77100000000000002</v>
      </c>
      <c r="BE914" s="241">
        <v>0.22600000000000001</v>
      </c>
      <c r="BF914" s="241" t="s">
        <v>121</v>
      </c>
      <c r="BG914" s="241">
        <v>8.0000000000000002E-3</v>
      </c>
      <c r="BH914" s="241" t="s">
        <v>121</v>
      </c>
      <c r="BI914" s="241">
        <v>0.56499999999999995</v>
      </c>
      <c r="BJ914" s="241" t="s">
        <v>121</v>
      </c>
      <c r="BK914" s="241">
        <v>2E-3</v>
      </c>
      <c r="BL914" s="241" t="s">
        <v>121</v>
      </c>
      <c r="BM914" s="241">
        <v>4.0000000000000001E-3</v>
      </c>
      <c r="BN914" s="241" t="s">
        <v>121</v>
      </c>
      <c r="BO914" s="241">
        <v>4.2000000000000003E-2</v>
      </c>
      <c r="BP914" s="241" t="s">
        <v>121</v>
      </c>
      <c r="BQ914" s="241">
        <v>0.90200000000000002</v>
      </c>
      <c r="BR914" s="241" t="s">
        <v>121</v>
      </c>
      <c r="BS914" s="241">
        <v>2E-3</v>
      </c>
      <c r="BT914" s="241" t="s">
        <v>121</v>
      </c>
      <c r="BU914" s="241">
        <v>0.128</v>
      </c>
      <c r="BV914" s="241" t="s">
        <v>121</v>
      </c>
      <c r="BW914" s="241">
        <v>5.0000000000000001E-3</v>
      </c>
      <c r="BX914" s="241" t="s">
        <v>121</v>
      </c>
      <c r="BY914" s="241">
        <v>5.8000000000000003E-2</v>
      </c>
      <c r="BZ914" s="241" t="s">
        <v>121</v>
      </c>
      <c r="CA914" s="241">
        <v>7.0999999999999994E-2</v>
      </c>
      <c r="CB914" s="241" t="s">
        <v>121</v>
      </c>
      <c r="CC914" s="241">
        <v>5.2939999999999996</v>
      </c>
      <c r="CD914" s="241" t="s">
        <v>121</v>
      </c>
      <c r="CE914" s="241">
        <v>3.2000000000000001E-2</v>
      </c>
      <c r="CF914" s="241" t="s">
        <v>121</v>
      </c>
      <c r="CG914" s="241">
        <v>2E-3</v>
      </c>
      <c r="CH914" s="241" t="s">
        <v>121</v>
      </c>
      <c r="CI914" s="241">
        <v>2E-3</v>
      </c>
      <c r="CJ914" s="241" t="s">
        <v>121</v>
      </c>
      <c r="CK914" s="241">
        <v>2.7E-2</v>
      </c>
      <c r="CL914" s="241" t="s">
        <v>121</v>
      </c>
      <c r="CM914" s="241">
        <v>2E-3</v>
      </c>
      <c r="CN914" s="241" t="s">
        <v>121</v>
      </c>
      <c r="CO914" s="241">
        <v>2E-3</v>
      </c>
      <c r="CP914" s="241" t="s">
        <v>121</v>
      </c>
      <c r="CQ914" s="241">
        <v>1.9E-2</v>
      </c>
      <c r="CR914" s="241" t="s">
        <v>121</v>
      </c>
      <c r="CS914" s="241">
        <v>2E-3</v>
      </c>
      <c r="CT914" s="241" t="s">
        <v>121</v>
      </c>
      <c r="CU914" s="241">
        <v>9.0999999999999998E-2</v>
      </c>
      <c r="CV914" s="241" t="s">
        <v>121</v>
      </c>
      <c r="CW914" s="241">
        <v>2E-3</v>
      </c>
      <c r="CX914" s="241" t="s">
        <v>121</v>
      </c>
      <c r="CY914" s="241">
        <v>3.5000000000000003E-2</v>
      </c>
      <c r="CZ914" s="241" t="s">
        <v>121</v>
      </c>
      <c r="DA914" s="241">
        <v>2E-3</v>
      </c>
      <c r="DB914" s="241" t="s">
        <v>121</v>
      </c>
      <c r="DC914" s="241">
        <v>1.4E-2</v>
      </c>
      <c r="DD914" s="241" t="s">
        <v>121</v>
      </c>
      <c r="DE914" s="241">
        <v>7.0999999999999994E-2</v>
      </c>
      <c r="DF914" s="241" t="s">
        <v>121</v>
      </c>
      <c r="DG914" s="241">
        <v>0.20200000000000001</v>
      </c>
      <c r="DH914" s="241" t="s">
        <v>121</v>
      </c>
      <c r="DI914" s="241">
        <v>2E-3</v>
      </c>
      <c r="DJ914" s="241" t="s">
        <v>121</v>
      </c>
      <c r="DK914" s="241">
        <v>2E-3</v>
      </c>
      <c r="DL914" s="61" t="str">
        <f t="shared" si="17"/>
        <v>Anlieferung 15-12</v>
      </c>
    </row>
    <row r="915" spans="1:132">
      <c r="A915" s="11">
        <v>44636</v>
      </c>
      <c r="B915" s="64" t="s">
        <v>346</v>
      </c>
      <c r="C915" s="25" t="s">
        <v>128</v>
      </c>
      <c r="H915" s="3" t="e">
        <f>((F915)/(E915/100))</f>
        <v>#DIV/0!</v>
      </c>
      <c r="I915" s="4" t="e">
        <f>E915/F915</f>
        <v>#DIV/0!</v>
      </c>
      <c r="J915" s="4" t="e">
        <f>100/G915</f>
        <v>#DIV/0!</v>
      </c>
      <c r="N915" s="37" t="e">
        <f>M915/(K915/100)</f>
        <v>#DIV/0!</v>
      </c>
      <c r="O915" s="37" t="e">
        <f>N915/J915</f>
        <v>#DIV/0!</v>
      </c>
      <c r="P915" s="5" t="e">
        <f>M915/(L915/100)</f>
        <v>#DIV/0!</v>
      </c>
      <c r="Q915" s="5" t="e">
        <f>P915*I915</f>
        <v>#DIV/0!</v>
      </c>
      <c r="U915" s="15" t="e">
        <f>100-(T915-R915)/S915*100</f>
        <v>#DIV/0!</v>
      </c>
      <c r="AB915" s="14" t="e">
        <f>((AE915-AC915)*(1000/AD915))*1000</f>
        <v>#DIV/0!</v>
      </c>
      <c r="AF915" s="7" t="e">
        <f>#REF!*0.8</f>
        <v>#REF!</v>
      </c>
      <c r="AH915" s="8" t="e">
        <f>((AG915)*(H915/100))</f>
        <v>#DIV/0!</v>
      </c>
      <c r="AI915" s="7" t="e">
        <f>AG915/AH915</f>
        <v>#DIV/0!</v>
      </c>
      <c r="AO915" s="68" t="s">
        <v>346</v>
      </c>
      <c r="AP915" s="241">
        <v>7.0000000000000001E-3</v>
      </c>
      <c r="AQ915" s="241">
        <v>2E-3</v>
      </c>
      <c r="AR915" s="241">
        <v>5.3999999999999999E-2</v>
      </c>
      <c r="AS915" s="241">
        <v>8.9999999999999993E-3</v>
      </c>
      <c r="AT915" s="241" t="s">
        <v>121</v>
      </c>
      <c r="AU915" s="241">
        <v>8.9999999999999993E-3</v>
      </c>
      <c r="AV915" s="241">
        <v>6.1020000000000003</v>
      </c>
      <c r="AW915" s="241">
        <v>0.14699999999999999</v>
      </c>
      <c r="AX915" s="241" t="s">
        <v>121</v>
      </c>
      <c r="AY915" s="241">
        <v>5.0000000000000001E-3</v>
      </c>
      <c r="AZ915" s="241">
        <v>0.11</v>
      </c>
      <c r="BA915" s="241">
        <v>0.01</v>
      </c>
      <c r="BB915" s="241">
        <v>1.837</v>
      </c>
      <c r="BC915" s="241">
        <v>5.8999999999999997E-2</v>
      </c>
      <c r="BD915" s="241">
        <v>1.825</v>
      </c>
      <c r="BE915" s="241">
        <v>0.02</v>
      </c>
      <c r="BF915" s="241" t="s">
        <v>121</v>
      </c>
      <c r="BG915" s="241">
        <v>1.2E-2</v>
      </c>
      <c r="BH915" s="241">
        <v>2.3279999999999998</v>
      </c>
      <c r="BI915" s="241">
        <v>0.499</v>
      </c>
      <c r="BJ915" s="241" t="s">
        <v>121</v>
      </c>
      <c r="BK915" s="241">
        <v>3.0000000000000001E-3</v>
      </c>
      <c r="BL915" s="241">
        <v>7.0000000000000001E-3</v>
      </c>
      <c r="BM915" s="241">
        <v>3.0000000000000001E-3</v>
      </c>
      <c r="BN915" s="241">
        <v>23.748000000000001</v>
      </c>
      <c r="BO915" s="241">
        <v>1.109</v>
      </c>
      <c r="BP915" s="241">
        <v>42.609000000000002</v>
      </c>
      <c r="BQ915" s="241">
        <v>0.82499999999999996</v>
      </c>
      <c r="BR915" s="241">
        <v>8.9999999999999993E-3</v>
      </c>
      <c r="BS915" s="241">
        <v>2E-3</v>
      </c>
      <c r="BT915" s="241">
        <v>2.327</v>
      </c>
      <c r="BU915" s="241">
        <v>0.16400000000000001</v>
      </c>
      <c r="BV915" s="241" t="s">
        <v>121</v>
      </c>
      <c r="BW915" s="241">
        <v>0.09</v>
      </c>
      <c r="BX915" s="241" t="s">
        <v>121</v>
      </c>
      <c r="BY915" s="241">
        <v>0.01</v>
      </c>
      <c r="BZ915" s="241">
        <v>1.083</v>
      </c>
      <c r="CA915" s="241">
        <v>8.2000000000000003E-2</v>
      </c>
      <c r="CB915" s="241">
        <v>6.7640000000000002</v>
      </c>
      <c r="CC915" s="241">
        <v>3.3679999999999999</v>
      </c>
      <c r="CD915" s="241">
        <v>0.35699999999999998</v>
      </c>
      <c r="CE915" s="241">
        <v>2.1999999999999999E-2</v>
      </c>
      <c r="CF915" s="241" t="s">
        <v>121</v>
      </c>
      <c r="CG915" s="241">
        <v>4.0000000000000001E-3</v>
      </c>
      <c r="CH915" s="241">
        <v>5.0000000000000001E-3</v>
      </c>
      <c r="CI915" s="241">
        <v>1E-3</v>
      </c>
      <c r="CJ915" s="241" t="s">
        <v>121</v>
      </c>
      <c r="CK915" s="241">
        <v>1.06</v>
      </c>
      <c r="CL915" s="241" t="s">
        <v>121</v>
      </c>
      <c r="CM915" s="241">
        <v>2E-3</v>
      </c>
      <c r="CN915" s="241">
        <v>4.0000000000000001E-3</v>
      </c>
      <c r="CO915" s="241">
        <v>1E-3</v>
      </c>
      <c r="CP915" s="241">
        <v>1.488</v>
      </c>
      <c r="CQ915" s="241">
        <v>0.121</v>
      </c>
      <c r="CR915" s="241" t="s">
        <v>121</v>
      </c>
      <c r="CS915" s="241">
        <v>2E-3</v>
      </c>
      <c r="CT915" s="241" t="s">
        <v>121</v>
      </c>
      <c r="CU915" s="241">
        <v>29.692</v>
      </c>
      <c r="CV915" s="241">
        <v>0.42</v>
      </c>
      <c r="CW915" s="241">
        <v>8.9999999999999993E-3</v>
      </c>
      <c r="CX915" s="241">
        <v>1.829</v>
      </c>
      <c r="CY915" s="241">
        <v>0.108</v>
      </c>
      <c r="CZ915" s="241" t="s">
        <v>121</v>
      </c>
      <c r="DA915" s="241">
        <v>2E-3</v>
      </c>
      <c r="DB915" s="241" t="s">
        <v>121</v>
      </c>
      <c r="DC915" s="241">
        <v>5.0999999999999997E-2</v>
      </c>
      <c r="DD915" s="241">
        <v>9.2999999999999999E-2</v>
      </c>
      <c r="DE915" s="241">
        <v>3.1E-2</v>
      </c>
      <c r="DF915" s="241">
        <v>4.2329999999999997</v>
      </c>
      <c r="DG915" s="241">
        <v>6.6000000000000003E-2</v>
      </c>
      <c r="DH915" s="241">
        <v>2.7440000000000002</v>
      </c>
      <c r="DI915" s="241">
        <v>5.5E-2</v>
      </c>
      <c r="DJ915" s="241" t="s">
        <v>121</v>
      </c>
      <c r="DK915" s="241">
        <v>2E-3</v>
      </c>
      <c r="DL915" s="61" t="str">
        <f t="shared" si="17"/>
        <v>Anlieferung 15-13</v>
      </c>
    </row>
    <row r="916" spans="1:132">
      <c r="A916" s="11">
        <v>44636</v>
      </c>
      <c r="B916" s="64" t="s">
        <v>347</v>
      </c>
      <c r="C916" s="25" t="s">
        <v>128</v>
      </c>
      <c r="H916" s="3" t="e">
        <f>((F916)/(E916/100))</f>
        <v>#DIV/0!</v>
      </c>
      <c r="I916" s="4" t="e">
        <f>E916/F916</f>
        <v>#DIV/0!</v>
      </c>
      <c r="J916" s="4" t="e">
        <f>100/G916</f>
        <v>#DIV/0!</v>
      </c>
      <c r="N916" s="37" t="e">
        <f>M916/(K916/100)</f>
        <v>#DIV/0!</v>
      </c>
      <c r="O916" s="37" t="e">
        <f>N916/J916</f>
        <v>#DIV/0!</v>
      </c>
      <c r="P916" s="5" t="e">
        <f>M916/(L916/100)</f>
        <v>#DIV/0!</v>
      </c>
      <c r="Q916" s="5" t="e">
        <f>P916*I916</f>
        <v>#DIV/0!</v>
      </c>
      <c r="U916" s="15" t="e">
        <f>100-(T916-R916)/S916*100</f>
        <v>#DIV/0!</v>
      </c>
      <c r="AB916" s="14" t="e">
        <f>((AE916-AC916)*(1000/AD916))*1000</f>
        <v>#DIV/0!</v>
      </c>
      <c r="AF916" s="7" t="e">
        <f>#REF!*0.8</f>
        <v>#REF!</v>
      </c>
      <c r="AH916" s="8" t="e">
        <f>((AG916)*(H916/100))</f>
        <v>#DIV/0!</v>
      </c>
      <c r="AI916" s="7" t="e">
        <f>AG916/AH916</f>
        <v>#DIV/0!</v>
      </c>
      <c r="AO916" s="68" t="s">
        <v>347</v>
      </c>
      <c r="AP916" s="241" t="s">
        <v>121</v>
      </c>
      <c r="AQ916" s="241">
        <v>4.0000000000000001E-3</v>
      </c>
      <c r="AR916" s="241" t="s">
        <v>121</v>
      </c>
      <c r="AS916" s="241">
        <v>1.9E-2</v>
      </c>
      <c r="AT916" s="241" t="s">
        <v>121</v>
      </c>
      <c r="AU916" s="241">
        <v>8.9999999999999993E-3</v>
      </c>
      <c r="AV916" s="241" t="s">
        <v>121</v>
      </c>
      <c r="AW916" s="241">
        <v>0.435</v>
      </c>
      <c r="AX916" s="241" t="s">
        <v>121</v>
      </c>
      <c r="AY916" s="241">
        <v>6.0000000000000001E-3</v>
      </c>
      <c r="AZ916" s="241" t="s">
        <v>121</v>
      </c>
      <c r="BA916" s="241">
        <v>1.0999999999999999E-2</v>
      </c>
      <c r="BB916" s="241" t="s">
        <v>121</v>
      </c>
      <c r="BC916" s="241">
        <v>0.59</v>
      </c>
      <c r="BD916" s="241">
        <v>0.70699999999999996</v>
      </c>
      <c r="BE916" s="241">
        <v>0.42</v>
      </c>
      <c r="BF916" s="241" t="s">
        <v>121</v>
      </c>
      <c r="BG916" s="241">
        <v>1.2E-2</v>
      </c>
      <c r="BH916" s="241" t="s">
        <v>121</v>
      </c>
      <c r="BI916" s="241">
        <v>0.67200000000000004</v>
      </c>
      <c r="BJ916" s="241" t="s">
        <v>121</v>
      </c>
      <c r="BK916" s="241">
        <v>5.0000000000000001E-3</v>
      </c>
      <c r="BL916" s="241" t="s">
        <v>121</v>
      </c>
      <c r="BM916" s="241">
        <v>5.0000000000000001E-3</v>
      </c>
      <c r="BN916" s="241" t="s">
        <v>121</v>
      </c>
      <c r="BO916" s="241">
        <v>3.9E-2</v>
      </c>
      <c r="BP916" s="241" t="s">
        <v>121</v>
      </c>
      <c r="BQ916" s="241">
        <v>1.0680000000000001</v>
      </c>
      <c r="BR916" s="241" t="s">
        <v>121</v>
      </c>
      <c r="BS916" s="241">
        <v>8.9999999999999993E-3</v>
      </c>
      <c r="BT916" s="241" t="s">
        <v>121</v>
      </c>
      <c r="BU916" s="241">
        <v>0.14599999999999999</v>
      </c>
      <c r="BV916" s="241" t="s">
        <v>121</v>
      </c>
      <c r="BW916" s="241">
        <v>8.3000000000000004E-2</v>
      </c>
      <c r="BX916" s="241" t="s">
        <v>121</v>
      </c>
      <c r="BY916" s="241">
        <v>3.9E-2</v>
      </c>
      <c r="BZ916" s="241" t="s">
        <v>121</v>
      </c>
      <c r="CA916" s="241">
        <v>7.8E-2</v>
      </c>
      <c r="CB916" s="241" t="s">
        <v>121</v>
      </c>
      <c r="CC916" s="241">
        <v>4.5540000000000003</v>
      </c>
      <c r="CD916" s="241" t="s">
        <v>121</v>
      </c>
      <c r="CE916" s="241">
        <v>0.02</v>
      </c>
      <c r="CF916" s="241" t="s">
        <v>121</v>
      </c>
      <c r="CG916" s="241">
        <v>6.0000000000000001E-3</v>
      </c>
      <c r="CH916" s="241" t="s">
        <v>121</v>
      </c>
      <c r="CI916" s="241">
        <v>2E-3</v>
      </c>
      <c r="CJ916" s="241" t="s">
        <v>121</v>
      </c>
      <c r="CK916" s="241">
        <v>0.96199999999999997</v>
      </c>
      <c r="CL916" s="241" t="s">
        <v>121</v>
      </c>
      <c r="CM916" s="241">
        <v>2E-3</v>
      </c>
      <c r="CN916" s="241" t="s">
        <v>121</v>
      </c>
      <c r="CO916" s="241">
        <v>2E-3</v>
      </c>
      <c r="CP916" s="241" t="s">
        <v>121</v>
      </c>
      <c r="CQ916" s="241">
        <v>8.8999999999999996E-2</v>
      </c>
      <c r="CR916" s="241" t="s">
        <v>121</v>
      </c>
      <c r="CS916" s="241">
        <v>3.0000000000000001E-3</v>
      </c>
      <c r="CT916" s="241" t="s">
        <v>121</v>
      </c>
      <c r="CU916" s="241">
        <v>26.72</v>
      </c>
      <c r="CV916" s="241" t="s">
        <v>121</v>
      </c>
      <c r="CW916" s="241">
        <v>2E-3</v>
      </c>
      <c r="CX916" s="241" t="s">
        <v>121</v>
      </c>
      <c r="CY916" s="241">
        <v>0.03</v>
      </c>
      <c r="CZ916" s="241" t="s">
        <v>121</v>
      </c>
      <c r="DA916" s="241">
        <v>2E-3</v>
      </c>
      <c r="DB916" s="241" t="s">
        <v>121</v>
      </c>
      <c r="DC916" s="241">
        <v>1.2999999999999999E-2</v>
      </c>
      <c r="DD916" s="241" t="s">
        <v>121</v>
      </c>
      <c r="DE916" s="241">
        <v>2.7E-2</v>
      </c>
      <c r="DF916" s="241" t="s">
        <v>121</v>
      </c>
      <c r="DG916" s="241">
        <v>7.0000000000000007E-2</v>
      </c>
      <c r="DH916" s="241" t="s">
        <v>121</v>
      </c>
      <c r="DI916" s="241">
        <v>0.11600000000000001</v>
      </c>
      <c r="DJ916" s="241" t="s">
        <v>121</v>
      </c>
      <c r="DK916" s="241">
        <v>2E-3</v>
      </c>
      <c r="DL916" s="61" t="str">
        <f t="shared" si="17"/>
        <v>Anlieferung 15-14</v>
      </c>
    </row>
    <row r="917" spans="1:132">
      <c r="A917" s="11">
        <v>44636</v>
      </c>
      <c r="B917" s="64" t="s">
        <v>348</v>
      </c>
      <c r="C917" s="25" t="s">
        <v>128</v>
      </c>
      <c r="H917" s="3" t="e">
        <f>((F917)/(E917/100))</f>
        <v>#DIV/0!</v>
      </c>
      <c r="I917" s="4" t="e">
        <f>E917/F917</f>
        <v>#DIV/0!</v>
      </c>
      <c r="J917" s="4" t="e">
        <f>100/G917</f>
        <v>#DIV/0!</v>
      </c>
      <c r="N917" s="37" t="e">
        <f>M917/(K917/100)</f>
        <v>#DIV/0!</v>
      </c>
      <c r="O917" s="37" t="e">
        <f>N917/J917</f>
        <v>#DIV/0!</v>
      </c>
      <c r="P917" s="5" t="e">
        <f>M917/(L917/100)</f>
        <v>#DIV/0!</v>
      </c>
      <c r="Q917" s="5" t="e">
        <f>P917*I917</f>
        <v>#DIV/0!</v>
      </c>
      <c r="U917" s="15" t="e">
        <f>100-(T917-R917)/S917*100</f>
        <v>#DIV/0!</v>
      </c>
      <c r="AB917" s="14" t="e">
        <f>((AE917-AC917)*(1000/AD917))*1000</f>
        <v>#DIV/0!</v>
      </c>
      <c r="AF917" s="7" t="e">
        <f>#REF!*0.8</f>
        <v>#REF!</v>
      </c>
      <c r="AH917" s="8" t="e">
        <f>((AG917)*(H917/100))</f>
        <v>#DIV/0!</v>
      </c>
      <c r="AI917" s="7" t="e">
        <f>AG917/AH917</f>
        <v>#DIV/0!</v>
      </c>
      <c r="AO917" s="68" t="s">
        <v>348</v>
      </c>
      <c r="AP917" s="241" t="s">
        <v>121</v>
      </c>
      <c r="AQ917" s="241">
        <v>2E-3</v>
      </c>
      <c r="AR917" s="241" t="s">
        <v>121</v>
      </c>
      <c r="AS917" s="241">
        <v>1.2E-2</v>
      </c>
      <c r="AT917" s="241" t="s">
        <v>121</v>
      </c>
      <c r="AU917" s="241">
        <v>0.01</v>
      </c>
      <c r="AV917" s="241" t="s">
        <v>121</v>
      </c>
      <c r="AW917" s="241">
        <v>0.314</v>
      </c>
      <c r="AX917" s="241" t="s">
        <v>121</v>
      </c>
      <c r="AY917" s="241">
        <v>6.0000000000000001E-3</v>
      </c>
      <c r="AZ917" s="241" t="s">
        <v>121</v>
      </c>
      <c r="BA917" s="241">
        <v>4.1000000000000002E-2</v>
      </c>
      <c r="BB917" s="241" t="s">
        <v>121</v>
      </c>
      <c r="BC917" s="241">
        <v>8.9999999999999993E-3</v>
      </c>
      <c r="BD917" s="241">
        <v>0.69599999999999995</v>
      </c>
      <c r="BE917" s="241">
        <v>0.185</v>
      </c>
      <c r="BF917" s="241" t="s">
        <v>121</v>
      </c>
      <c r="BG917" s="241">
        <v>7.0000000000000001E-3</v>
      </c>
      <c r="BH917" s="241" t="s">
        <v>121</v>
      </c>
      <c r="BI917" s="241">
        <v>0.55200000000000005</v>
      </c>
      <c r="BJ917" s="241" t="s">
        <v>121</v>
      </c>
      <c r="BK917" s="241">
        <v>2E-3</v>
      </c>
      <c r="BL917" s="241" t="s">
        <v>121</v>
      </c>
      <c r="BM917" s="241">
        <v>5.0000000000000001E-3</v>
      </c>
      <c r="BN917" s="241" t="s">
        <v>121</v>
      </c>
      <c r="BO917" s="241">
        <v>4.2999999999999997E-2</v>
      </c>
      <c r="BP917" s="241" t="s">
        <v>121</v>
      </c>
      <c r="BQ917" s="241">
        <v>0.97099999999999997</v>
      </c>
      <c r="BR917" s="241" t="s">
        <v>121</v>
      </c>
      <c r="BS917" s="241">
        <v>2E-3</v>
      </c>
      <c r="BT917" s="241" t="s">
        <v>121</v>
      </c>
      <c r="BU917" s="241">
        <v>0.13800000000000001</v>
      </c>
      <c r="BV917" s="241" t="s">
        <v>121</v>
      </c>
      <c r="BW917" s="241">
        <v>5.0000000000000001E-3</v>
      </c>
      <c r="BX917" s="241" t="s">
        <v>121</v>
      </c>
      <c r="BY917" s="241">
        <v>3.3000000000000002E-2</v>
      </c>
      <c r="BZ917" s="241" t="s">
        <v>121</v>
      </c>
      <c r="CA917" s="241">
        <v>7.1999999999999995E-2</v>
      </c>
      <c r="CB917" s="241" t="s">
        <v>121</v>
      </c>
      <c r="CC917" s="241">
        <v>3.637</v>
      </c>
      <c r="CD917" s="241" t="s">
        <v>121</v>
      </c>
      <c r="CE917" s="241">
        <v>2.9000000000000001E-2</v>
      </c>
      <c r="CF917" s="241" t="s">
        <v>121</v>
      </c>
      <c r="CG917" s="241">
        <v>2E-3</v>
      </c>
      <c r="CH917" s="241" t="s">
        <v>121</v>
      </c>
      <c r="CI917" s="241">
        <v>2E-3</v>
      </c>
      <c r="CJ917" s="241" t="s">
        <v>121</v>
      </c>
      <c r="CK917" s="241">
        <v>0.03</v>
      </c>
      <c r="CL917" s="241" t="s">
        <v>121</v>
      </c>
      <c r="CM917" s="241">
        <v>2E-3</v>
      </c>
      <c r="CN917" s="241" t="s">
        <v>121</v>
      </c>
      <c r="CO917" s="241">
        <v>2E-3</v>
      </c>
      <c r="CP917" s="241" t="s">
        <v>121</v>
      </c>
      <c r="CQ917" s="241">
        <v>2.1000000000000001E-2</v>
      </c>
      <c r="CR917" s="241" t="s">
        <v>121</v>
      </c>
      <c r="CS917" s="241">
        <v>2E-3</v>
      </c>
      <c r="CT917" s="241" t="s">
        <v>121</v>
      </c>
      <c r="CU917" s="241">
        <v>9.8000000000000004E-2</v>
      </c>
      <c r="CV917" s="241" t="s">
        <v>121</v>
      </c>
      <c r="CW917" s="241">
        <v>2E-3</v>
      </c>
      <c r="CX917" s="241" t="s">
        <v>121</v>
      </c>
      <c r="CY917" s="241">
        <v>2.8000000000000001E-2</v>
      </c>
      <c r="CZ917" s="241" t="s">
        <v>121</v>
      </c>
      <c r="DA917" s="241">
        <v>2E-3</v>
      </c>
      <c r="DB917" s="241" t="s">
        <v>121</v>
      </c>
      <c r="DC917" s="241">
        <v>1.0999999999999999E-2</v>
      </c>
      <c r="DD917" s="241" t="s">
        <v>121</v>
      </c>
      <c r="DE917" s="241">
        <v>6.8000000000000005E-2</v>
      </c>
      <c r="DF917" s="241" t="s">
        <v>121</v>
      </c>
      <c r="DG917" s="241">
        <v>0.17699999999999999</v>
      </c>
      <c r="DH917" s="241" t="s">
        <v>121</v>
      </c>
      <c r="DI917" s="241">
        <v>2E-3</v>
      </c>
      <c r="DJ917" s="241" t="s">
        <v>121</v>
      </c>
      <c r="DK917" s="241">
        <v>2E-3</v>
      </c>
      <c r="DL917" s="61" t="str">
        <f t="shared" si="17"/>
        <v>Anlieferung 15-15</v>
      </c>
    </row>
    <row r="918" spans="1:132">
      <c r="A918" s="11">
        <v>44636</v>
      </c>
      <c r="B918" s="64" t="s">
        <v>349</v>
      </c>
      <c r="C918" s="25" t="s">
        <v>128</v>
      </c>
      <c r="H918" s="3" t="e">
        <f>((F918)/(E918/100))</f>
        <v>#DIV/0!</v>
      </c>
      <c r="I918" s="4" t="e">
        <f>E918/F918</f>
        <v>#DIV/0!</v>
      </c>
      <c r="J918" s="4" t="e">
        <f>100/G918</f>
        <v>#DIV/0!</v>
      </c>
      <c r="N918" s="37" t="e">
        <f>M918/(K918/100)</f>
        <v>#DIV/0!</v>
      </c>
      <c r="O918" s="37" t="e">
        <f>N918/J918</f>
        <v>#DIV/0!</v>
      </c>
      <c r="P918" s="5" t="e">
        <f>M918/(L918/100)</f>
        <v>#DIV/0!</v>
      </c>
      <c r="Q918" s="5" t="e">
        <f>P918*I918</f>
        <v>#DIV/0!</v>
      </c>
      <c r="U918" s="15" t="e">
        <f>100-(T918-R918)/S918*100</f>
        <v>#DIV/0!</v>
      </c>
      <c r="AB918" s="14" t="e">
        <f>((AE918-AC918)*(1000/AD918))*1000</f>
        <v>#DIV/0!</v>
      </c>
      <c r="AF918" s="7" t="e">
        <f>#REF!*0.8</f>
        <v>#REF!</v>
      </c>
      <c r="AH918" s="8" t="e">
        <f>((AG918)*(H918/100))</f>
        <v>#DIV/0!</v>
      </c>
      <c r="AI918" s="7" t="e">
        <f>AG918/AH918</f>
        <v>#DIV/0!</v>
      </c>
      <c r="AO918" s="68" t="s">
        <v>349</v>
      </c>
      <c r="AP918" s="241" t="s">
        <v>121</v>
      </c>
      <c r="AQ918" s="241">
        <v>3.0000000000000001E-3</v>
      </c>
      <c r="AR918" s="241" t="s">
        <v>121</v>
      </c>
      <c r="AS918" s="241">
        <v>1.2999999999999999E-2</v>
      </c>
      <c r="AT918" s="241" t="s">
        <v>121</v>
      </c>
      <c r="AU918" s="241">
        <v>8.0000000000000002E-3</v>
      </c>
      <c r="AV918" s="241" t="s">
        <v>121</v>
      </c>
      <c r="AW918" s="241">
        <v>0.155</v>
      </c>
      <c r="AX918" s="241" t="s">
        <v>121</v>
      </c>
      <c r="AY918" s="241">
        <v>6.0000000000000001E-3</v>
      </c>
      <c r="AZ918" s="241" t="s">
        <v>121</v>
      </c>
      <c r="BA918" s="241">
        <v>2.5999999999999999E-2</v>
      </c>
      <c r="BB918" s="241" t="s">
        <v>121</v>
      </c>
      <c r="BC918" s="241">
        <v>0.33400000000000002</v>
      </c>
      <c r="BD918" s="241">
        <v>0.80500000000000005</v>
      </c>
      <c r="BE918" s="241">
        <v>0.28799999999999998</v>
      </c>
      <c r="BF918" s="241" t="s">
        <v>121</v>
      </c>
      <c r="BG918" s="241">
        <v>1.2999999999999999E-2</v>
      </c>
      <c r="BH918" s="241" t="s">
        <v>121</v>
      </c>
      <c r="BI918" s="241">
        <v>0.54500000000000004</v>
      </c>
      <c r="BJ918" s="241" t="s">
        <v>121</v>
      </c>
      <c r="BK918" s="241">
        <v>3.0000000000000001E-3</v>
      </c>
      <c r="BL918" s="241" t="s">
        <v>121</v>
      </c>
      <c r="BM918" s="241">
        <v>4.0000000000000001E-3</v>
      </c>
      <c r="BN918" s="241" t="s">
        <v>121</v>
      </c>
      <c r="BO918" s="241">
        <v>0.16600000000000001</v>
      </c>
      <c r="BP918" s="241" t="s">
        <v>121</v>
      </c>
      <c r="BQ918" s="241">
        <v>1.153</v>
      </c>
      <c r="BR918" s="241" t="s">
        <v>121</v>
      </c>
      <c r="BS918" s="241">
        <v>2E-3</v>
      </c>
      <c r="BT918" s="241" t="s">
        <v>121</v>
      </c>
      <c r="BU918" s="241">
        <v>0.13400000000000001</v>
      </c>
      <c r="BV918" s="241" t="s">
        <v>121</v>
      </c>
      <c r="BW918" s="241">
        <v>5.0000000000000001E-3</v>
      </c>
      <c r="BX918" s="241" t="s">
        <v>121</v>
      </c>
      <c r="BY918" s="241">
        <v>3.5999999999999997E-2</v>
      </c>
      <c r="BZ918" s="241" t="s">
        <v>121</v>
      </c>
      <c r="CA918" s="241">
        <v>7.4999999999999997E-2</v>
      </c>
      <c r="CB918" s="241" t="s">
        <v>121</v>
      </c>
      <c r="CC918" s="241">
        <v>6.7649999999999997</v>
      </c>
      <c r="CD918" s="241" t="s">
        <v>121</v>
      </c>
      <c r="CE918" s="241">
        <v>2.5000000000000001E-2</v>
      </c>
      <c r="CF918" s="241" t="s">
        <v>121</v>
      </c>
      <c r="CG918" s="241">
        <v>2E-3</v>
      </c>
      <c r="CH918" s="241" t="s">
        <v>121</v>
      </c>
      <c r="CI918" s="241">
        <v>2E-3</v>
      </c>
      <c r="CJ918" s="241" t="s">
        <v>121</v>
      </c>
      <c r="CK918" s="241">
        <v>3.1E-2</v>
      </c>
      <c r="CL918" s="241" t="s">
        <v>121</v>
      </c>
      <c r="CM918" s="241">
        <v>2E-3</v>
      </c>
      <c r="CN918" s="241" t="s">
        <v>121</v>
      </c>
      <c r="CO918" s="241">
        <v>2E-3</v>
      </c>
      <c r="CP918" s="241" t="s">
        <v>121</v>
      </c>
      <c r="CQ918" s="241">
        <v>2.3E-2</v>
      </c>
      <c r="CR918" s="241" t="s">
        <v>121</v>
      </c>
      <c r="CS918" s="241">
        <v>2E-3</v>
      </c>
      <c r="CT918" s="241" t="s">
        <v>121</v>
      </c>
      <c r="CU918" s="241">
        <v>0.10100000000000001</v>
      </c>
      <c r="CV918" s="241" t="s">
        <v>121</v>
      </c>
      <c r="CW918" s="241">
        <v>4.0000000000000001E-3</v>
      </c>
      <c r="CX918" s="241" t="s">
        <v>121</v>
      </c>
      <c r="CY918" s="241">
        <v>0.09</v>
      </c>
      <c r="CZ918" s="241" t="s">
        <v>121</v>
      </c>
      <c r="DA918" s="241">
        <v>2E-3</v>
      </c>
      <c r="DB918" s="241" t="s">
        <v>121</v>
      </c>
      <c r="DC918" s="241">
        <v>3.6999999999999998E-2</v>
      </c>
      <c r="DD918" s="241" t="s">
        <v>121</v>
      </c>
      <c r="DE918" s="241">
        <v>5.2999999999999999E-2</v>
      </c>
      <c r="DF918" s="241" t="s">
        <v>121</v>
      </c>
      <c r="DG918" s="241">
        <v>0.113</v>
      </c>
      <c r="DH918" s="241" t="s">
        <v>121</v>
      </c>
      <c r="DI918" s="241">
        <v>2E-3</v>
      </c>
      <c r="DJ918" s="241" t="s">
        <v>121</v>
      </c>
      <c r="DK918" s="241">
        <v>2E-3</v>
      </c>
      <c r="DL918" s="61" t="str">
        <f t="shared" si="17"/>
        <v>Anlieferung 15-16</v>
      </c>
    </row>
    <row r="919" spans="1:132">
      <c r="A919" s="11">
        <v>44636</v>
      </c>
      <c r="B919" s="64" t="s">
        <v>350</v>
      </c>
      <c r="C919" s="25" t="s">
        <v>128</v>
      </c>
      <c r="H919" s="3" t="e">
        <f>((F919)/(E919/100))</f>
        <v>#DIV/0!</v>
      </c>
      <c r="I919" s="4" t="e">
        <f>E919/F919</f>
        <v>#DIV/0!</v>
      </c>
      <c r="J919" s="4" t="e">
        <f>100/G919</f>
        <v>#DIV/0!</v>
      </c>
      <c r="N919" s="37" t="e">
        <f>M919/(K919/100)</f>
        <v>#DIV/0!</v>
      </c>
      <c r="O919" s="37" t="e">
        <f>N919/J919</f>
        <v>#DIV/0!</v>
      </c>
      <c r="P919" s="5" t="e">
        <f>M919/(L919/100)</f>
        <v>#DIV/0!</v>
      </c>
      <c r="Q919" s="5" t="e">
        <f>P919*I919</f>
        <v>#DIV/0!</v>
      </c>
      <c r="U919" s="15" t="e">
        <f>100-(T919-R919)/S919*100</f>
        <v>#DIV/0!</v>
      </c>
      <c r="AB919" s="14" t="e">
        <f>((AE919-AC919)*(1000/AD919))*1000</f>
        <v>#DIV/0!</v>
      </c>
      <c r="AF919" s="7" t="e">
        <f>#REF!*0.8</f>
        <v>#REF!</v>
      </c>
      <c r="AH919" s="8" t="e">
        <f>((AG919)*(H919/100))</f>
        <v>#DIV/0!</v>
      </c>
      <c r="AI919" s="7" t="e">
        <f>AG919/AH919</f>
        <v>#DIV/0!</v>
      </c>
      <c r="AO919" s="68" t="s">
        <v>350</v>
      </c>
      <c r="AP919" s="241" t="s">
        <v>121</v>
      </c>
      <c r="AQ919" s="241">
        <v>4.0000000000000001E-3</v>
      </c>
      <c r="AR919" s="241" t="s">
        <v>121</v>
      </c>
      <c r="AS919" s="241">
        <v>1.2999999999999999E-2</v>
      </c>
      <c r="AT919" s="241" t="s">
        <v>121</v>
      </c>
      <c r="AU919" s="241">
        <v>8.9999999999999993E-3</v>
      </c>
      <c r="AV919" s="241" t="s">
        <v>121</v>
      </c>
      <c r="AW919" s="241">
        <v>0.25600000000000001</v>
      </c>
      <c r="AX919" s="241" t="s">
        <v>121</v>
      </c>
      <c r="AY919" s="241">
        <v>5.0000000000000001E-3</v>
      </c>
      <c r="AZ919" s="241" t="s">
        <v>121</v>
      </c>
      <c r="BA919" s="241">
        <v>4.4999999999999998E-2</v>
      </c>
      <c r="BB919" s="241" t="s">
        <v>121</v>
      </c>
      <c r="BC919" s="241">
        <v>0.20599999999999999</v>
      </c>
      <c r="BD919" s="241">
        <v>0.80400000000000005</v>
      </c>
      <c r="BE919" s="241">
        <v>0.48399999999999999</v>
      </c>
      <c r="BF919" s="241" t="s">
        <v>121</v>
      </c>
      <c r="BG919" s="241">
        <v>8.0000000000000002E-3</v>
      </c>
      <c r="BH919" s="241" t="s">
        <v>121</v>
      </c>
      <c r="BI919" s="241">
        <v>0.65</v>
      </c>
      <c r="BJ919" s="241" t="s">
        <v>121</v>
      </c>
      <c r="BK919" s="241">
        <v>3.0000000000000001E-3</v>
      </c>
      <c r="BL919" s="241" t="s">
        <v>121</v>
      </c>
      <c r="BM919" s="241">
        <v>4.0000000000000001E-3</v>
      </c>
      <c r="BN919" s="241" t="s">
        <v>121</v>
      </c>
      <c r="BO919" s="241">
        <v>0.17</v>
      </c>
      <c r="BP919" s="241" t="s">
        <v>121</v>
      </c>
      <c r="BQ919" s="241">
        <v>0.95</v>
      </c>
      <c r="BR919" s="241" t="s">
        <v>121</v>
      </c>
      <c r="BS919" s="241">
        <v>7.0000000000000001E-3</v>
      </c>
      <c r="BT919" s="241" t="s">
        <v>121</v>
      </c>
      <c r="BU919" s="241">
        <v>0.14199999999999999</v>
      </c>
      <c r="BV919" s="241" t="s">
        <v>121</v>
      </c>
      <c r="BW919" s="241">
        <v>6.6000000000000003E-2</v>
      </c>
      <c r="BX919" s="241" t="s">
        <v>121</v>
      </c>
      <c r="BY919" s="241">
        <v>3.4000000000000002E-2</v>
      </c>
      <c r="BZ919" s="241" t="s">
        <v>121</v>
      </c>
      <c r="CA919" s="241">
        <v>6.2E-2</v>
      </c>
      <c r="CB919" s="241" t="s">
        <v>121</v>
      </c>
      <c r="CC919" s="241">
        <v>7.2</v>
      </c>
      <c r="CD919" s="241" t="s">
        <v>121</v>
      </c>
      <c r="CE919" s="241">
        <v>2.7E-2</v>
      </c>
      <c r="CF919" s="241" t="s">
        <v>121</v>
      </c>
      <c r="CG919" s="241">
        <v>2E-3</v>
      </c>
      <c r="CH919" s="241" t="s">
        <v>121</v>
      </c>
      <c r="CI919" s="241">
        <v>2E-3</v>
      </c>
      <c r="CJ919" s="241" t="s">
        <v>121</v>
      </c>
      <c r="CK919" s="241">
        <v>1.294</v>
      </c>
      <c r="CL919" s="241" t="s">
        <v>121</v>
      </c>
      <c r="CM919" s="241">
        <v>2E-3</v>
      </c>
      <c r="CN919" s="241" t="s">
        <v>121</v>
      </c>
      <c r="CO919" s="241">
        <v>2E-3</v>
      </c>
      <c r="CP919" s="241" t="s">
        <v>121</v>
      </c>
      <c r="CQ919" s="241">
        <v>7.6999999999999999E-2</v>
      </c>
      <c r="CR919" s="241" t="s">
        <v>121</v>
      </c>
      <c r="CS919" s="241">
        <v>2E-3</v>
      </c>
      <c r="CT919" s="241" t="s">
        <v>121</v>
      </c>
      <c r="CU919" s="241">
        <v>23.798999999999999</v>
      </c>
      <c r="CV919" s="241" t="s">
        <v>121</v>
      </c>
      <c r="CW919" s="241">
        <v>3.0000000000000001E-3</v>
      </c>
      <c r="CX919" s="241" t="s">
        <v>121</v>
      </c>
      <c r="CY919" s="241">
        <v>5.3999999999999999E-2</v>
      </c>
      <c r="CZ919" s="241" t="s">
        <v>121</v>
      </c>
      <c r="DA919" s="241">
        <v>2E-3</v>
      </c>
      <c r="DB919" s="241" t="s">
        <v>121</v>
      </c>
      <c r="DC919" s="241">
        <v>3.3000000000000002E-2</v>
      </c>
      <c r="DD919" s="241" t="s">
        <v>121</v>
      </c>
      <c r="DE919" s="241">
        <v>7.0000000000000007E-2</v>
      </c>
      <c r="DF919" s="241" t="s">
        <v>121</v>
      </c>
      <c r="DG919" s="241">
        <v>0.19900000000000001</v>
      </c>
      <c r="DH919" s="241" t="s">
        <v>121</v>
      </c>
      <c r="DI919" s="241">
        <v>1.2E-2</v>
      </c>
      <c r="DJ919" s="241" t="s">
        <v>121</v>
      </c>
      <c r="DK919" s="241">
        <v>2E-3</v>
      </c>
      <c r="DL919" s="61" t="str">
        <f t="shared" si="17"/>
        <v>Anlieferung 15-17</v>
      </c>
    </row>
    <row r="920" spans="1:132">
      <c r="A920" s="11">
        <v>44636</v>
      </c>
      <c r="B920" s="64" t="s">
        <v>351</v>
      </c>
      <c r="C920" s="25" t="s">
        <v>128</v>
      </c>
      <c r="H920" s="3" t="e">
        <f>((F920)/(E920/100))</f>
        <v>#DIV/0!</v>
      </c>
      <c r="I920" s="4" t="e">
        <f>E920/F920</f>
        <v>#DIV/0!</v>
      </c>
      <c r="J920" s="4" t="e">
        <f>100/G920</f>
        <v>#DIV/0!</v>
      </c>
      <c r="N920" s="37" t="e">
        <f>M920/(K920/100)</f>
        <v>#DIV/0!</v>
      </c>
      <c r="O920" s="37" t="e">
        <f>N920/J920</f>
        <v>#DIV/0!</v>
      </c>
      <c r="P920" s="5" t="e">
        <f>M920/(L920/100)</f>
        <v>#DIV/0!</v>
      </c>
      <c r="Q920" s="5" t="e">
        <f>P920*I920</f>
        <v>#DIV/0!</v>
      </c>
      <c r="U920" s="15" t="e">
        <f>100-(T920-R920)/S920*100</f>
        <v>#DIV/0!</v>
      </c>
      <c r="AB920" s="14" t="e">
        <f>((AE920-AC920)*(1000/AD920))*1000</f>
        <v>#DIV/0!</v>
      </c>
      <c r="AF920" s="7" t="e">
        <f>#REF!*0.8</f>
        <v>#REF!</v>
      </c>
      <c r="AH920" s="8" t="e">
        <f>((AG920)*(H920/100))</f>
        <v>#DIV/0!</v>
      </c>
      <c r="AI920" s="7" t="e">
        <f>AG920/AH920</f>
        <v>#DIV/0!</v>
      </c>
      <c r="AO920" s="68" t="s">
        <v>351</v>
      </c>
      <c r="AP920" s="241">
        <v>4.0000000000000001E-3</v>
      </c>
      <c r="AQ920" s="241">
        <v>2E-3</v>
      </c>
      <c r="AR920" s="241" t="s">
        <v>121</v>
      </c>
      <c r="AS920" s="241">
        <v>1.7000000000000001E-2</v>
      </c>
      <c r="AT920" s="241">
        <v>2.4E-2</v>
      </c>
      <c r="AU920" s="241">
        <v>6.0000000000000001E-3</v>
      </c>
      <c r="AV920" s="241">
        <v>7.1319999999999997</v>
      </c>
      <c r="AW920" s="241">
        <v>0.155</v>
      </c>
      <c r="AX920" s="241">
        <v>0.01</v>
      </c>
      <c r="AY920" s="241">
        <v>3.0000000000000001E-3</v>
      </c>
      <c r="AZ920" s="241">
        <v>2.0590000000000002</v>
      </c>
      <c r="BA920" s="241">
        <v>3.3000000000000002E-2</v>
      </c>
      <c r="BB920" s="241">
        <v>5.6189999999999998</v>
      </c>
      <c r="BC920" s="241">
        <v>0.16400000000000001</v>
      </c>
      <c r="BD920" s="241">
        <v>42.374000000000002</v>
      </c>
      <c r="BE920" s="241">
        <v>0.14499999999999999</v>
      </c>
      <c r="BF920" s="241" t="s">
        <v>121</v>
      </c>
      <c r="BG920" s="241">
        <v>7.0000000000000001E-3</v>
      </c>
      <c r="BH920" s="241">
        <v>5.5019999999999998</v>
      </c>
      <c r="BI920" s="241">
        <v>0.48499999999999999</v>
      </c>
      <c r="BJ920" s="241" t="s">
        <v>121</v>
      </c>
      <c r="BK920" s="241">
        <v>4.0000000000000001E-3</v>
      </c>
      <c r="BL920" s="241" t="s">
        <v>121</v>
      </c>
      <c r="BM920" s="241">
        <v>4.0000000000000001E-3</v>
      </c>
      <c r="BN920" s="241">
        <v>3.8260000000000001</v>
      </c>
      <c r="BO920" s="241">
        <v>0.16200000000000001</v>
      </c>
      <c r="BP920" s="241">
        <v>22.780999999999999</v>
      </c>
      <c r="BQ920" s="241">
        <v>0.55300000000000005</v>
      </c>
      <c r="BR920" s="241">
        <v>0.155</v>
      </c>
      <c r="BS920" s="241">
        <v>4.0000000000000001E-3</v>
      </c>
      <c r="BT920" s="241">
        <v>0.71699999999999997</v>
      </c>
      <c r="BU920" s="241">
        <v>7.5999999999999998E-2</v>
      </c>
      <c r="BV920" s="241" t="s">
        <v>121</v>
      </c>
      <c r="BW920" s="241">
        <v>8.1000000000000003E-2</v>
      </c>
      <c r="BX920" s="241" t="s">
        <v>121</v>
      </c>
      <c r="BY920" s="241">
        <v>2.1999999999999999E-2</v>
      </c>
      <c r="BZ920" s="241">
        <v>0.13700000000000001</v>
      </c>
      <c r="CA920" s="241">
        <v>3.7999999999999999E-2</v>
      </c>
      <c r="CB920" s="241">
        <v>5.681</v>
      </c>
      <c r="CC920" s="241">
        <v>2.6520000000000001</v>
      </c>
      <c r="CD920" s="241">
        <v>0.1</v>
      </c>
      <c r="CE920" s="241">
        <v>1.7000000000000001E-2</v>
      </c>
      <c r="CF920" s="241">
        <v>5.0000000000000001E-3</v>
      </c>
      <c r="CG920" s="241">
        <v>1E-3</v>
      </c>
      <c r="CH920" s="241" t="s">
        <v>121</v>
      </c>
      <c r="CI920" s="241">
        <v>2E-3</v>
      </c>
      <c r="CJ920" s="241" t="s">
        <v>121</v>
      </c>
      <c r="CK920" s="241">
        <v>0.81499999999999995</v>
      </c>
      <c r="CL920" s="241" t="s">
        <v>121</v>
      </c>
      <c r="CM920" s="241">
        <v>2E-3</v>
      </c>
      <c r="CN920" s="241" t="s">
        <v>121</v>
      </c>
      <c r="CO920" s="241">
        <v>2E-3</v>
      </c>
      <c r="CP920" s="241">
        <v>1.2150000000000001</v>
      </c>
      <c r="CQ920" s="241">
        <v>5.8000000000000003E-2</v>
      </c>
      <c r="CR920" s="241" t="s">
        <v>121</v>
      </c>
      <c r="CS920" s="241">
        <v>2E-3</v>
      </c>
      <c r="CT920" s="241" t="s">
        <v>121</v>
      </c>
      <c r="CU920" s="241">
        <v>23.486000000000001</v>
      </c>
      <c r="CV920" s="241">
        <v>7.8E-2</v>
      </c>
      <c r="CW920" s="241">
        <v>2E-3</v>
      </c>
      <c r="CX920" s="241">
        <v>0.47599999999999998</v>
      </c>
      <c r="CY920" s="241">
        <v>3.9E-2</v>
      </c>
      <c r="CZ920" s="241" t="s">
        <v>121</v>
      </c>
      <c r="DA920" s="241">
        <v>2E-3</v>
      </c>
      <c r="DB920" s="241" t="s">
        <v>121</v>
      </c>
      <c r="DC920" s="241">
        <v>3.5999999999999997E-2</v>
      </c>
      <c r="DD920" s="241" t="s">
        <v>121</v>
      </c>
      <c r="DE920" s="241">
        <v>2.5999999999999999E-2</v>
      </c>
      <c r="DF920" s="241">
        <v>1.837</v>
      </c>
      <c r="DG920" s="241">
        <v>3.1E-2</v>
      </c>
      <c r="DH920" s="241">
        <v>0.26600000000000001</v>
      </c>
      <c r="DI920" s="241">
        <v>5.0000000000000001E-3</v>
      </c>
      <c r="DJ920" s="241" t="s">
        <v>121</v>
      </c>
      <c r="DK920" s="241">
        <v>2E-3</v>
      </c>
      <c r="DL920" s="61" t="str">
        <f t="shared" si="17"/>
        <v>Anlieferung 15-18</v>
      </c>
    </row>
    <row r="921" spans="1:132">
      <c r="A921" s="11">
        <v>44636</v>
      </c>
      <c r="B921" s="64" t="s">
        <v>352</v>
      </c>
      <c r="C921" s="25" t="s">
        <v>128</v>
      </c>
      <c r="H921" s="3" t="e">
        <f>((F921)/(E921/100))</f>
        <v>#DIV/0!</v>
      </c>
      <c r="I921" s="4" t="e">
        <f>E921/F921</f>
        <v>#DIV/0!</v>
      </c>
      <c r="J921" s="4" t="e">
        <f>100/G921</f>
        <v>#DIV/0!</v>
      </c>
      <c r="N921" s="37" t="e">
        <f>M921/(K921/100)</f>
        <v>#DIV/0!</v>
      </c>
      <c r="O921" s="37" t="e">
        <f>N921/J921</f>
        <v>#DIV/0!</v>
      </c>
      <c r="P921" s="5" t="e">
        <f>M921/(L921/100)</f>
        <v>#DIV/0!</v>
      </c>
      <c r="Q921" s="5" t="e">
        <f>P921*I921</f>
        <v>#DIV/0!</v>
      </c>
      <c r="U921" s="15" t="e">
        <f>100-(T921-R921)/S921*100</f>
        <v>#DIV/0!</v>
      </c>
      <c r="AB921" s="14" t="e">
        <f>((AE921-AC921)*(1000/AD921))*1000</f>
        <v>#DIV/0!</v>
      </c>
      <c r="AF921" s="7" t="e">
        <f>#REF!*0.8</f>
        <v>#REF!</v>
      </c>
      <c r="AH921" s="8" t="e">
        <f>((AG921)*(H921/100))</f>
        <v>#DIV/0!</v>
      </c>
      <c r="AI921" s="7" t="e">
        <f>AG921/AH921</f>
        <v>#DIV/0!</v>
      </c>
      <c r="AO921" s="68" t="s">
        <v>352</v>
      </c>
      <c r="AP921" s="241" t="s">
        <v>121</v>
      </c>
      <c r="AQ921" s="241">
        <v>4.0000000000000001E-3</v>
      </c>
      <c r="AR921" s="241" t="s">
        <v>121</v>
      </c>
      <c r="AS921" s="241">
        <v>1.4999999999999999E-2</v>
      </c>
      <c r="AT921" s="241" t="s">
        <v>121</v>
      </c>
      <c r="AU921" s="241">
        <v>0.01</v>
      </c>
      <c r="AV921" s="241" t="s">
        <v>121</v>
      </c>
      <c r="AW921" s="241">
        <v>0.46300000000000002</v>
      </c>
      <c r="AX921" s="241" t="s">
        <v>121</v>
      </c>
      <c r="AY921" s="241">
        <v>8.9999999999999993E-3</v>
      </c>
      <c r="AZ921" s="241" t="s">
        <v>121</v>
      </c>
      <c r="BA921" s="241">
        <v>8.0000000000000002E-3</v>
      </c>
      <c r="BB921" s="241" t="s">
        <v>121</v>
      </c>
      <c r="BC921" s="241">
        <v>0.64200000000000002</v>
      </c>
      <c r="BD921" s="241">
        <v>0.68400000000000005</v>
      </c>
      <c r="BE921" s="241">
        <v>0.39900000000000002</v>
      </c>
      <c r="BF921" s="241" t="s">
        <v>121</v>
      </c>
      <c r="BG921" s="241">
        <v>1.4999999999999999E-2</v>
      </c>
      <c r="BH921" s="241" t="s">
        <v>121</v>
      </c>
      <c r="BI921" s="241">
        <v>0.68200000000000005</v>
      </c>
      <c r="BJ921" s="241" t="s">
        <v>121</v>
      </c>
      <c r="BK921" s="241">
        <v>4.0000000000000001E-3</v>
      </c>
      <c r="BL921" s="241" t="s">
        <v>121</v>
      </c>
      <c r="BM921" s="241">
        <v>6.0000000000000001E-3</v>
      </c>
      <c r="BN921" s="241" t="s">
        <v>121</v>
      </c>
      <c r="BO921" s="241">
        <v>0.04</v>
      </c>
      <c r="BP921" s="241" t="s">
        <v>121</v>
      </c>
      <c r="BQ921" s="241">
        <v>1.127</v>
      </c>
      <c r="BR921" s="241" t="s">
        <v>121</v>
      </c>
      <c r="BS921" s="241">
        <v>8.0000000000000002E-3</v>
      </c>
      <c r="BT921" s="241" t="s">
        <v>121</v>
      </c>
      <c r="BU921" s="241">
        <v>0.14699999999999999</v>
      </c>
      <c r="BV921" s="241" t="s">
        <v>121</v>
      </c>
      <c r="BW921" s="241">
        <v>8.4000000000000005E-2</v>
      </c>
      <c r="BX921" s="241" t="s">
        <v>121</v>
      </c>
      <c r="BY921" s="241">
        <v>4.2000000000000003E-2</v>
      </c>
      <c r="BZ921" s="241" t="s">
        <v>121</v>
      </c>
      <c r="CA921" s="241">
        <v>7.6999999999999999E-2</v>
      </c>
      <c r="CB921" s="241" t="s">
        <v>121</v>
      </c>
      <c r="CC921" s="241">
        <v>4.6920000000000002</v>
      </c>
      <c r="CD921" s="241" t="s">
        <v>121</v>
      </c>
      <c r="CE921" s="241">
        <v>1.9E-2</v>
      </c>
      <c r="CF921" s="241" t="s">
        <v>121</v>
      </c>
      <c r="CG921" s="241">
        <v>6.0000000000000001E-3</v>
      </c>
      <c r="CH921" s="241" t="s">
        <v>121</v>
      </c>
      <c r="CI921" s="241">
        <v>2E-3</v>
      </c>
      <c r="CJ921" s="241" t="s">
        <v>121</v>
      </c>
      <c r="CK921" s="241">
        <v>0.98</v>
      </c>
      <c r="CL921" s="241" t="s">
        <v>121</v>
      </c>
      <c r="CM921" s="241">
        <v>2E-3</v>
      </c>
      <c r="CN921" s="241" t="s">
        <v>121</v>
      </c>
      <c r="CO921" s="241">
        <v>2E-3</v>
      </c>
      <c r="CP921" s="241" t="s">
        <v>121</v>
      </c>
      <c r="CQ921" s="241">
        <v>8.8999999999999996E-2</v>
      </c>
      <c r="CR921" s="241" t="s">
        <v>121</v>
      </c>
      <c r="CS921" s="241">
        <v>2E-3</v>
      </c>
      <c r="CT921" s="241" t="s">
        <v>121</v>
      </c>
      <c r="CU921" s="241">
        <v>27.11</v>
      </c>
      <c r="CV921" s="241" t="s">
        <v>121</v>
      </c>
      <c r="CW921" s="241">
        <v>2E-3</v>
      </c>
      <c r="CX921" s="241" t="s">
        <v>121</v>
      </c>
      <c r="CY921" s="241">
        <v>3.1E-2</v>
      </c>
      <c r="CZ921" s="241" t="s">
        <v>121</v>
      </c>
      <c r="DA921" s="241">
        <v>2E-3</v>
      </c>
      <c r="DB921" s="241" t="s">
        <v>121</v>
      </c>
      <c r="DC921" s="241">
        <v>1.6E-2</v>
      </c>
      <c r="DD921" s="241" t="s">
        <v>121</v>
      </c>
      <c r="DE921" s="241">
        <v>2.7E-2</v>
      </c>
      <c r="DF921" s="241" t="s">
        <v>121</v>
      </c>
      <c r="DG921" s="241">
        <v>8.2000000000000003E-2</v>
      </c>
      <c r="DH921" s="241" t="s">
        <v>121</v>
      </c>
      <c r="DI921" s="241">
        <v>0.11700000000000001</v>
      </c>
      <c r="DJ921" s="241" t="s">
        <v>121</v>
      </c>
      <c r="DK921" s="241">
        <v>2E-3</v>
      </c>
      <c r="DL921" s="61" t="str">
        <f t="shared" si="17"/>
        <v>Anlieferung 15-19</v>
      </c>
    </row>
    <row r="922" spans="1:132">
      <c r="A922" s="11">
        <v>44636</v>
      </c>
      <c r="B922" s="64" t="s">
        <v>353</v>
      </c>
      <c r="C922" s="25" t="s">
        <v>128</v>
      </c>
      <c r="H922" s="3" t="e">
        <f>((F922)/(E922/100))</f>
        <v>#DIV/0!</v>
      </c>
      <c r="I922" s="4" t="e">
        <f>E922/F922</f>
        <v>#DIV/0!</v>
      </c>
      <c r="J922" s="4" t="e">
        <f>100/G922</f>
        <v>#DIV/0!</v>
      </c>
      <c r="N922" s="37" t="e">
        <f>M922/(K922/100)</f>
        <v>#DIV/0!</v>
      </c>
      <c r="O922" s="37" t="e">
        <f>N922/J922</f>
        <v>#DIV/0!</v>
      </c>
      <c r="P922" s="5" t="e">
        <f>M922/(L922/100)</f>
        <v>#DIV/0!</v>
      </c>
      <c r="Q922" s="5" t="e">
        <f>P922*I922</f>
        <v>#DIV/0!</v>
      </c>
      <c r="U922" s="15" t="e">
        <f>100-(T922-R922)/S922*100</f>
        <v>#DIV/0!</v>
      </c>
      <c r="AB922" s="14" t="e">
        <f>((AE922-AC922)*(1000/AD922))*1000</f>
        <v>#DIV/0!</v>
      </c>
      <c r="AF922" s="7" t="e">
        <f>#REF!*0.8</f>
        <v>#REF!</v>
      </c>
      <c r="AH922" s="8" t="e">
        <f>((AG922)*(H922/100))</f>
        <v>#DIV/0!</v>
      </c>
      <c r="AI922" s="7" t="e">
        <f>AG922/AH922</f>
        <v>#DIV/0!</v>
      </c>
      <c r="AO922" s="68" t="s">
        <v>353</v>
      </c>
      <c r="AP922" s="241" t="s">
        <v>121</v>
      </c>
      <c r="AQ922" s="241">
        <v>5.0000000000000001E-3</v>
      </c>
      <c r="AR922" s="241" t="s">
        <v>121</v>
      </c>
      <c r="AS922" s="241">
        <v>1.2E-2</v>
      </c>
      <c r="AT922" s="241" t="s">
        <v>121</v>
      </c>
      <c r="AU922" s="241">
        <v>4.2000000000000003E-2</v>
      </c>
      <c r="AV922" s="241" t="s">
        <v>121</v>
      </c>
      <c r="AW922" s="241">
        <v>7.1999999999999995E-2</v>
      </c>
      <c r="AX922" s="241" t="s">
        <v>121</v>
      </c>
      <c r="AY922" s="241">
        <v>4.0000000000000001E-3</v>
      </c>
      <c r="AZ922" s="241" t="s">
        <v>121</v>
      </c>
      <c r="BA922" s="241">
        <v>5.5E-2</v>
      </c>
      <c r="BB922" s="241" t="s">
        <v>121</v>
      </c>
      <c r="BC922" s="241">
        <v>0.40400000000000003</v>
      </c>
      <c r="BD922" s="241">
        <v>0.75</v>
      </c>
      <c r="BE922" s="241">
        <v>0.214</v>
      </c>
      <c r="BF922" s="241" t="s">
        <v>121</v>
      </c>
      <c r="BG922" s="241">
        <v>0.01</v>
      </c>
      <c r="BH922" s="241" t="s">
        <v>121</v>
      </c>
      <c r="BI922" s="241">
        <v>0.57399999999999995</v>
      </c>
      <c r="BJ922" s="241" t="s">
        <v>121</v>
      </c>
      <c r="BK922" s="241">
        <v>3.0000000000000001E-3</v>
      </c>
      <c r="BL922" s="241" t="s">
        <v>121</v>
      </c>
      <c r="BM922" s="241">
        <v>4.0000000000000001E-3</v>
      </c>
      <c r="BN922" s="241" t="s">
        <v>121</v>
      </c>
      <c r="BO922" s="241">
        <v>8.2000000000000003E-2</v>
      </c>
      <c r="BP922" s="241" t="s">
        <v>121</v>
      </c>
      <c r="BQ922" s="241">
        <v>1.2290000000000001</v>
      </c>
      <c r="BR922" s="241" t="s">
        <v>121</v>
      </c>
      <c r="BS922" s="241">
        <v>3.0000000000000001E-3</v>
      </c>
      <c r="BT922" s="241" t="s">
        <v>121</v>
      </c>
      <c r="BU922" s="241">
        <v>0.12</v>
      </c>
      <c r="BV922" s="241" t="s">
        <v>121</v>
      </c>
      <c r="BW922" s="241">
        <v>5.0000000000000001E-3</v>
      </c>
      <c r="BX922" s="241" t="s">
        <v>121</v>
      </c>
      <c r="BY922" s="241">
        <v>4.3999999999999997E-2</v>
      </c>
      <c r="BZ922" s="241" t="s">
        <v>121</v>
      </c>
      <c r="CA922" s="241">
        <v>0.06</v>
      </c>
      <c r="CB922" s="241" t="s">
        <v>121</v>
      </c>
      <c r="CC922" s="241">
        <v>4.585</v>
      </c>
      <c r="CD922" s="241" t="s">
        <v>121</v>
      </c>
      <c r="CE922" s="241">
        <v>3.2000000000000001E-2</v>
      </c>
      <c r="CF922" s="241" t="s">
        <v>121</v>
      </c>
      <c r="CG922" s="241">
        <v>2.4E-2</v>
      </c>
      <c r="CH922" s="241" t="s">
        <v>121</v>
      </c>
      <c r="CI922" s="241">
        <v>2E-3</v>
      </c>
      <c r="CJ922" s="241" t="s">
        <v>121</v>
      </c>
      <c r="CK922" s="241">
        <v>3.2000000000000001E-2</v>
      </c>
      <c r="CL922" s="241" t="s">
        <v>121</v>
      </c>
      <c r="CM922" s="241">
        <v>2E-3</v>
      </c>
      <c r="CN922" s="241" t="s">
        <v>121</v>
      </c>
      <c r="CO922" s="241">
        <v>2E-3</v>
      </c>
      <c r="CP922" s="241" t="s">
        <v>121</v>
      </c>
      <c r="CQ922" s="241">
        <v>2.5999999999999999E-2</v>
      </c>
      <c r="CR922" s="241" t="s">
        <v>121</v>
      </c>
      <c r="CS922" s="241">
        <v>2E-3</v>
      </c>
      <c r="CT922" s="241" t="s">
        <v>121</v>
      </c>
      <c r="CU922" s="241">
        <v>0.106</v>
      </c>
      <c r="CV922" s="241" t="s">
        <v>121</v>
      </c>
      <c r="CW922" s="241">
        <v>3.0000000000000001E-3</v>
      </c>
      <c r="CX922" s="241" t="s">
        <v>121</v>
      </c>
      <c r="CY922" s="241">
        <v>7.0999999999999994E-2</v>
      </c>
      <c r="CZ922" s="241" t="s">
        <v>121</v>
      </c>
      <c r="DA922" s="241">
        <v>2E-3</v>
      </c>
      <c r="DB922" s="241" t="s">
        <v>121</v>
      </c>
      <c r="DC922" s="241">
        <v>3.4000000000000002E-2</v>
      </c>
      <c r="DD922" s="241" t="s">
        <v>121</v>
      </c>
      <c r="DE922" s="241">
        <v>6.0999999999999999E-2</v>
      </c>
      <c r="DF922" s="241" t="s">
        <v>121</v>
      </c>
      <c r="DG922" s="241">
        <v>0.13400000000000001</v>
      </c>
      <c r="DH922" s="241" t="s">
        <v>121</v>
      </c>
      <c r="DI922" s="241">
        <v>2E-3</v>
      </c>
      <c r="DJ922" s="241" t="s">
        <v>121</v>
      </c>
      <c r="DK922" s="241">
        <v>2E-3</v>
      </c>
      <c r="DL922" s="61" t="str">
        <f t="shared" si="17"/>
        <v>Anlieferung 15-20</v>
      </c>
    </row>
    <row r="923" spans="1:132">
      <c r="A923" s="11">
        <v>44636</v>
      </c>
      <c r="B923" s="64" t="s">
        <v>354</v>
      </c>
      <c r="C923" s="25" t="s">
        <v>128</v>
      </c>
      <c r="H923" s="3" t="e">
        <f>((F923)/(E923/100))</f>
        <v>#DIV/0!</v>
      </c>
      <c r="I923" s="4" t="e">
        <f>E923/F923</f>
        <v>#DIV/0!</v>
      </c>
      <c r="J923" s="4" t="e">
        <f>100/G923</f>
        <v>#DIV/0!</v>
      </c>
      <c r="N923" s="37" t="e">
        <f>M923/(K923/100)</f>
        <v>#DIV/0!</v>
      </c>
      <c r="O923" s="37" t="e">
        <f>N923/J923</f>
        <v>#DIV/0!</v>
      </c>
      <c r="P923" s="5" t="e">
        <f>M923/(L923/100)</f>
        <v>#DIV/0!</v>
      </c>
      <c r="Q923" s="5" t="e">
        <f>P923*I923</f>
        <v>#DIV/0!</v>
      </c>
      <c r="U923" s="15" t="e">
        <f>100-(T923-R923)/S923*100</f>
        <v>#DIV/0!</v>
      </c>
      <c r="AB923" s="14" t="e">
        <f>((AE923-AC923)*(1000/AD923))*1000</f>
        <v>#DIV/0!</v>
      </c>
      <c r="AF923" s="7" t="e">
        <f>#REF!*0.8</f>
        <v>#REF!</v>
      </c>
      <c r="AH923" s="8" t="e">
        <f>((AG923)*(H923/100))</f>
        <v>#DIV/0!</v>
      </c>
      <c r="AI923" s="7" t="e">
        <f>AG923/AH923</f>
        <v>#DIV/0!</v>
      </c>
      <c r="AO923" s="68" t="s">
        <v>354</v>
      </c>
      <c r="AP923" s="244">
        <v>0.17399999999999999</v>
      </c>
      <c r="AQ923" s="244">
        <v>3.0000000000000001E-3</v>
      </c>
      <c r="AR923" s="244" t="s">
        <v>121</v>
      </c>
      <c r="AS923" s="244">
        <v>4.0000000000000001E-3</v>
      </c>
      <c r="AT923" s="244">
        <v>0.08</v>
      </c>
      <c r="AU923" s="244">
        <v>3.0000000000000001E-3</v>
      </c>
      <c r="AV923" s="244">
        <v>6.2E-2</v>
      </c>
      <c r="AW923" s="244">
        <v>2E-3</v>
      </c>
      <c r="AX923" s="244">
        <v>8.9999999999999993E-3</v>
      </c>
      <c r="AY923" s="244">
        <v>1E-3</v>
      </c>
      <c r="AZ923" s="244">
        <v>1.6E-2</v>
      </c>
      <c r="BA923" s="244">
        <v>2E-3</v>
      </c>
      <c r="BB923" s="244">
        <v>3.6999999999999998E-2</v>
      </c>
      <c r="BC923" s="244">
        <v>2E-3</v>
      </c>
      <c r="BD923" s="244">
        <v>3.4460000000000002</v>
      </c>
      <c r="BE923" s="244">
        <v>1.2E-2</v>
      </c>
      <c r="BF923" s="244" t="s">
        <v>121</v>
      </c>
      <c r="BG923" s="244">
        <v>7.0000000000000001E-3</v>
      </c>
      <c r="BH923" s="244" t="s">
        <v>121</v>
      </c>
      <c r="BI923" s="244">
        <v>3.6539999999999999</v>
      </c>
      <c r="BJ923" s="244" t="s">
        <v>121</v>
      </c>
      <c r="BK923" s="244">
        <v>3.0000000000000001E-3</v>
      </c>
      <c r="BL923" s="244" t="s">
        <v>121</v>
      </c>
      <c r="BM923" s="244">
        <v>2E-3</v>
      </c>
      <c r="BN923" s="244">
        <v>9.7000000000000003E-2</v>
      </c>
      <c r="BO923" s="244">
        <v>7.0000000000000001E-3</v>
      </c>
      <c r="BP923" s="244">
        <v>55.834000000000003</v>
      </c>
      <c r="BQ923" s="244">
        <v>0.159</v>
      </c>
      <c r="BR923" s="244">
        <v>3.0000000000000001E-3</v>
      </c>
      <c r="BS923" s="244">
        <v>1E-3</v>
      </c>
      <c r="BT923" s="244">
        <v>14.028</v>
      </c>
      <c r="BU923" s="244">
        <v>0.16700000000000001</v>
      </c>
      <c r="BV923" s="244">
        <v>14.183999999999999</v>
      </c>
      <c r="BW923" s="244">
        <v>0.23300000000000001</v>
      </c>
      <c r="BX923" s="244" t="s">
        <v>121</v>
      </c>
      <c r="BY923" s="244">
        <v>7.0000000000000001E-3</v>
      </c>
      <c r="BZ923" s="244">
        <v>1.7969999999999999</v>
      </c>
      <c r="CA923" s="244">
        <v>0.04</v>
      </c>
      <c r="CB923" s="244" t="s">
        <v>121</v>
      </c>
      <c r="CC923" s="244">
        <v>26.198</v>
      </c>
      <c r="CD923" s="244">
        <v>0.04</v>
      </c>
      <c r="CE923" s="244">
        <v>5.0000000000000001E-3</v>
      </c>
      <c r="CF923" s="244" t="s">
        <v>121</v>
      </c>
      <c r="CG923" s="244">
        <v>2E-3</v>
      </c>
      <c r="CH923" s="244" t="s">
        <v>121</v>
      </c>
      <c r="CI923" s="244">
        <v>2E-3</v>
      </c>
      <c r="CJ923" s="244" t="s">
        <v>121</v>
      </c>
      <c r="CK923" s="244">
        <v>0.38</v>
      </c>
      <c r="CL923" s="244" t="s">
        <v>121</v>
      </c>
      <c r="CM923" s="244">
        <v>2E-3</v>
      </c>
      <c r="CN923" s="244">
        <v>5.0000000000000001E-3</v>
      </c>
      <c r="CO923" s="244">
        <v>1E-3</v>
      </c>
      <c r="CP923" s="244">
        <v>3.3889999999999998</v>
      </c>
      <c r="CQ923" s="244">
        <v>0.11700000000000001</v>
      </c>
      <c r="CR923" s="244" t="s">
        <v>121</v>
      </c>
      <c r="CS923" s="244">
        <v>2E-3</v>
      </c>
      <c r="CT923" s="244">
        <v>2.9809999999999999</v>
      </c>
      <c r="CU923" s="244">
        <v>0.52100000000000002</v>
      </c>
      <c r="CV923" s="244">
        <v>0.02</v>
      </c>
      <c r="CW923" s="244">
        <v>1E-3</v>
      </c>
      <c r="CX923" s="244">
        <v>0.187</v>
      </c>
      <c r="CY923" s="244">
        <v>0.01</v>
      </c>
      <c r="CZ923" s="244" t="s">
        <v>121</v>
      </c>
      <c r="DA923" s="244">
        <v>2E-3</v>
      </c>
      <c r="DB923" s="244" t="s">
        <v>121</v>
      </c>
      <c r="DC923" s="244">
        <v>6.0000000000000001E-3</v>
      </c>
      <c r="DD923" s="244">
        <v>3.7999999999999999E-2</v>
      </c>
      <c r="DE923" s="244">
        <v>7.0000000000000001E-3</v>
      </c>
      <c r="DF923" s="244">
        <v>0.94699999999999995</v>
      </c>
      <c r="DG923" s="244">
        <v>1.2E-2</v>
      </c>
      <c r="DH923" s="244">
        <v>7.0000000000000001E-3</v>
      </c>
      <c r="DI923" s="244">
        <v>1E-3</v>
      </c>
      <c r="DJ923" s="244">
        <v>0.106</v>
      </c>
      <c r="DL923" s="61" t="str">
        <f t="shared" si="17"/>
        <v>UTV 16.03.2022</v>
      </c>
    </row>
    <row r="924" spans="1:132">
      <c r="A924" s="11">
        <v>44636</v>
      </c>
      <c r="B924" s="64" t="s">
        <v>355</v>
      </c>
      <c r="C924" s="25" t="s">
        <v>128</v>
      </c>
      <c r="H924" s="3" t="e">
        <f>((F924)/(E924/100))</f>
        <v>#DIV/0!</v>
      </c>
      <c r="I924" s="4" t="e">
        <f>E924/F924</f>
        <v>#DIV/0!</v>
      </c>
      <c r="J924" s="4" t="e">
        <f>100/G924</f>
        <v>#DIV/0!</v>
      </c>
      <c r="N924" s="37" t="e">
        <f>M924/(K924/100)</f>
        <v>#DIV/0!</v>
      </c>
      <c r="O924" s="37" t="e">
        <f>N924/J924</f>
        <v>#DIV/0!</v>
      </c>
      <c r="P924" s="5" t="e">
        <f>M924/(L924/100)</f>
        <v>#DIV/0!</v>
      </c>
      <c r="Q924" s="5" t="e">
        <f>P924*I924</f>
        <v>#DIV/0!</v>
      </c>
      <c r="U924" s="15" t="e">
        <f>100-(T924-R924)/S924*100</f>
        <v>#DIV/0!</v>
      </c>
      <c r="AB924" s="14" t="e">
        <f>((AE924-AC924)*(1000/AD924))*1000</f>
        <v>#DIV/0!</v>
      </c>
      <c r="AF924" s="7" t="e">
        <f>#REF!*0.8</f>
        <v>#REF!</v>
      </c>
      <c r="AH924" s="8" t="e">
        <f>((AG924)*(H924/100))</f>
        <v>#DIV/0!</v>
      </c>
      <c r="AI924" s="7" t="e">
        <f>AG924/AH924</f>
        <v>#DIV/0!</v>
      </c>
      <c r="AO924" s="68" t="s">
        <v>355</v>
      </c>
      <c r="AP924" s="243">
        <v>7.2999999999999995E-2</v>
      </c>
      <c r="AQ924" s="243">
        <v>2E-3</v>
      </c>
      <c r="AR924" s="243">
        <v>3.4000000000000002E-2</v>
      </c>
      <c r="AS924" s="243">
        <v>3.0000000000000001E-3</v>
      </c>
      <c r="AT924" s="243">
        <v>1.2999999999999999E-2</v>
      </c>
      <c r="AU924" s="243">
        <v>2E-3</v>
      </c>
      <c r="AV924" s="243">
        <v>0.02</v>
      </c>
      <c r="AW924" s="243">
        <v>2E-3</v>
      </c>
      <c r="AX924" s="243">
        <v>4.0000000000000001E-3</v>
      </c>
      <c r="AY924" s="243">
        <v>1E-3</v>
      </c>
      <c r="AZ924" s="243">
        <v>4.5999999999999999E-2</v>
      </c>
      <c r="BA924" s="243">
        <v>2E-3</v>
      </c>
      <c r="BB924" s="243">
        <v>0.106</v>
      </c>
      <c r="BC924" s="243">
        <v>4.0000000000000001E-3</v>
      </c>
      <c r="BD924" s="243">
        <v>12.612</v>
      </c>
      <c r="BE924" s="243">
        <v>2.5999999999999999E-2</v>
      </c>
      <c r="BF924" s="243" t="s">
        <v>121</v>
      </c>
      <c r="BG924" s="243">
        <v>6.0000000000000001E-3</v>
      </c>
      <c r="BH924" s="243">
        <v>3.9740000000000002</v>
      </c>
      <c r="BI924" s="243">
        <v>1.901</v>
      </c>
      <c r="BJ924" s="243" t="s">
        <v>121</v>
      </c>
      <c r="BK924" s="243">
        <v>3.0000000000000001E-3</v>
      </c>
      <c r="BL924" s="243" t="s">
        <v>121</v>
      </c>
      <c r="BM924" s="243">
        <v>2E-3</v>
      </c>
      <c r="BN924" s="243">
        <v>9.6000000000000002E-2</v>
      </c>
      <c r="BO924" s="243">
        <v>6.0000000000000001E-3</v>
      </c>
      <c r="BP924" s="243">
        <v>52.780999999999999</v>
      </c>
      <c r="BQ924" s="243">
        <v>0.13400000000000001</v>
      </c>
      <c r="BR924" s="243" t="s">
        <v>121</v>
      </c>
      <c r="BS924" s="243">
        <v>2E-3</v>
      </c>
      <c r="BT924" s="243">
        <v>14.987</v>
      </c>
      <c r="BU924" s="243">
        <v>0.16400000000000001</v>
      </c>
      <c r="BV924" s="243">
        <v>1.7490000000000001</v>
      </c>
      <c r="BW924" s="243">
        <v>4.4999999999999998E-2</v>
      </c>
      <c r="BX924" s="243" t="s">
        <v>121</v>
      </c>
      <c r="BY924" s="243">
        <v>7.0000000000000001E-3</v>
      </c>
      <c r="BZ924" s="243">
        <v>0.56799999999999995</v>
      </c>
      <c r="CA924" s="243">
        <v>2.5000000000000001E-2</v>
      </c>
      <c r="CB924" s="243" t="s">
        <v>121</v>
      </c>
      <c r="CC924" s="243">
        <v>20.222999999999999</v>
      </c>
      <c r="CD924" s="243">
        <v>0.11600000000000001</v>
      </c>
      <c r="CE924" s="243">
        <v>6.0000000000000001E-3</v>
      </c>
      <c r="CF924" s="243" t="s">
        <v>121</v>
      </c>
      <c r="CG924" s="243">
        <v>2E-3</v>
      </c>
      <c r="CH924" s="243" t="s">
        <v>121</v>
      </c>
      <c r="CI924" s="243">
        <v>2E-3</v>
      </c>
      <c r="CJ924" s="243">
        <v>0.215</v>
      </c>
      <c r="CK924" s="243">
        <v>0.108</v>
      </c>
      <c r="CL924" s="243" t="s">
        <v>121</v>
      </c>
      <c r="CM924" s="243">
        <v>2E-3</v>
      </c>
      <c r="CN924" s="243">
        <v>2E-3</v>
      </c>
      <c r="CO924" s="243">
        <v>1E-3</v>
      </c>
      <c r="CP924" s="243">
        <v>2.093</v>
      </c>
      <c r="CQ924" s="243">
        <v>6.7000000000000004E-2</v>
      </c>
      <c r="CR924" s="243" t="s">
        <v>121</v>
      </c>
      <c r="CS924" s="243">
        <v>2E-3</v>
      </c>
      <c r="CT924" s="243">
        <v>9.4489999999999998</v>
      </c>
      <c r="CU924" s="243">
        <v>0.48599999999999999</v>
      </c>
      <c r="CV924" s="243">
        <v>2.5000000000000001E-2</v>
      </c>
      <c r="CW924" s="243">
        <v>1E-3</v>
      </c>
      <c r="CX924" s="243">
        <v>0.504</v>
      </c>
      <c r="CY924" s="243">
        <v>1.4999999999999999E-2</v>
      </c>
      <c r="CZ924" s="243" t="s">
        <v>121</v>
      </c>
      <c r="DA924" s="243">
        <v>2E-3</v>
      </c>
      <c r="DB924" s="243">
        <v>8.4000000000000005E-2</v>
      </c>
      <c r="DC924" s="243">
        <v>5.0000000000000001E-3</v>
      </c>
      <c r="DD924" s="243" t="s">
        <v>121</v>
      </c>
      <c r="DE924" s="243">
        <v>7.0000000000000001E-3</v>
      </c>
      <c r="DF924" s="243">
        <v>0.41299999999999998</v>
      </c>
      <c r="DG924" s="243">
        <v>6.0000000000000001E-3</v>
      </c>
      <c r="DH924" s="243">
        <v>2.1999999999999999E-2</v>
      </c>
      <c r="DI924" s="243">
        <v>1E-3</v>
      </c>
      <c r="DJ924" s="243">
        <v>6.0000000000000001E-3</v>
      </c>
      <c r="DK924" s="243">
        <v>1E-3</v>
      </c>
      <c r="DL924" s="61" t="str">
        <f t="shared" si="17"/>
        <v>DK III W1 16.03.2022</v>
      </c>
      <c r="DM924" s="244">
        <v>1.5746106248996101E-2</v>
      </c>
      <c r="DN924" s="244">
        <v>4.7275903136310603E-2</v>
      </c>
      <c r="DO924" s="244">
        <v>1.51628352925482E-2</v>
      </c>
      <c r="DP924" s="244">
        <v>0.46216856355930802</v>
      </c>
      <c r="DQ924" s="244">
        <v>7.2956687417754906E-2</v>
      </c>
      <c r="DR924" s="244">
        <v>2.30847464992592E-2</v>
      </c>
      <c r="DS924" s="244">
        <v>2.8242826648016699</v>
      </c>
      <c r="DT924" s="244">
        <v>1.85693974181508E-2</v>
      </c>
      <c r="DU924" s="244">
        <v>-4.5224209909921001E-4</v>
      </c>
      <c r="DV924" s="244">
        <v>1.41596059028138E-2</v>
      </c>
      <c r="DW924" s="244">
        <v>1.9972092906729899</v>
      </c>
      <c r="DX924" s="244">
        <v>7.9002271958939205E-2</v>
      </c>
      <c r="DY924" s="244">
        <v>1070.3152327246301</v>
      </c>
      <c r="DZ924" s="244">
        <v>-0.18833887679393599</v>
      </c>
      <c r="EA924" s="244">
        <v>0.42448854373633399</v>
      </c>
      <c r="EB924" s="244">
        <v>98.242154714179307</v>
      </c>
    </row>
    <row r="925" spans="1:132">
      <c r="A925" s="11">
        <v>44636</v>
      </c>
      <c r="B925" s="64" t="s">
        <v>356</v>
      </c>
      <c r="C925" s="25" t="s">
        <v>128</v>
      </c>
      <c r="H925" s="3" t="e">
        <f>((F925)/(E925/100))</f>
        <v>#DIV/0!</v>
      </c>
      <c r="I925" s="4" t="e">
        <f>E925/F925</f>
        <v>#DIV/0!</v>
      </c>
      <c r="J925" s="4" t="e">
        <f>100/G925</f>
        <v>#DIV/0!</v>
      </c>
      <c r="N925" s="37" t="e">
        <f>M925/(K925/100)</f>
        <v>#DIV/0!</v>
      </c>
      <c r="O925" s="37" t="e">
        <f>N925/J925</f>
        <v>#DIV/0!</v>
      </c>
      <c r="P925" s="5" t="e">
        <f>M925/(L925/100)</f>
        <v>#DIV/0!</v>
      </c>
      <c r="Q925" s="5" t="e">
        <f>P925*I925</f>
        <v>#DIV/0!</v>
      </c>
      <c r="U925" s="15" t="e">
        <f>100-(T925-R925)/S925*100</f>
        <v>#DIV/0!</v>
      </c>
      <c r="AB925" s="14" t="e">
        <f>((AE925-AC925)*(1000/AD925))*1000</f>
        <v>#DIV/0!</v>
      </c>
      <c r="AF925" s="7" t="e">
        <f>#REF!*0.8</f>
        <v>#REF!</v>
      </c>
      <c r="AH925" s="8" t="e">
        <f>((AG925)*(H925/100))</f>
        <v>#DIV/0!</v>
      </c>
      <c r="AI925" s="7" t="e">
        <f>AG925/AH925</f>
        <v>#DIV/0!</v>
      </c>
      <c r="AO925" s="68" t="s">
        <v>356</v>
      </c>
      <c r="AP925" s="243">
        <v>5.8000000000000003E-2</v>
      </c>
      <c r="AQ925" s="243">
        <v>1E-3</v>
      </c>
      <c r="AR925" s="243">
        <v>1.4E-2</v>
      </c>
      <c r="AS925" s="243">
        <v>2E-3</v>
      </c>
      <c r="AT925" s="243">
        <v>1.4999999999999999E-2</v>
      </c>
      <c r="AU925" s="243">
        <v>2E-3</v>
      </c>
      <c r="AV925" s="243">
        <v>1.6E-2</v>
      </c>
      <c r="AW925" s="243">
        <v>1E-3</v>
      </c>
      <c r="AX925" s="243" t="s">
        <v>121</v>
      </c>
      <c r="AY925" s="243">
        <v>2E-3</v>
      </c>
      <c r="AZ925" s="243">
        <v>3.1E-2</v>
      </c>
      <c r="BA925" s="243">
        <v>2E-3</v>
      </c>
      <c r="BB925" s="243">
        <v>9.1999999999999998E-2</v>
      </c>
      <c r="BC925" s="243">
        <v>3.0000000000000001E-3</v>
      </c>
      <c r="BD925" s="243">
        <v>10.494999999999999</v>
      </c>
      <c r="BE925" s="243">
        <v>1.9E-2</v>
      </c>
      <c r="BF925" s="243" t="s">
        <v>121</v>
      </c>
      <c r="BG925" s="243">
        <v>3.0000000000000001E-3</v>
      </c>
      <c r="BH925" s="243">
        <v>2.552</v>
      </c>
      <c r="BI925" s="243">
        <v>0.68500000000000005</v>
      </c>
      <c r="BJ925" s="243" t="s">
        <v>121</v>
      </c>
      <c r="BK925" s="243">
        <v>2E-3</v>
      </c>
      <c r="BL925" s="243" t="s">
        <v>121</v>
      </c>
      <c r="BM925" s="243">
        <v>2E-3</v>
      </c>
      <c r="BN925" s="243">
        <v>0.14399999999999999</v>
      </c>
      <c r="BO925" s="243">
        <v>6.0000000000000001E-3</v>
      </c>
      <c r="BP925" s="243">
        <v>61.895000000000003</v>
      </c>
      <c r="BQ925" s="243">
        <v>0.111</v>
      </c>
      <c r="BR925" s="243" t="s">
        <v>121</v>
      </c>
      <c r="BS925" s="243">
        <v>2E-3</v>
      </c>
      <c r="BT925" s="243">
        <v>14.234</v>
      </c>
      <c r="BU925" s="243">
        <v>0.11899999999999999</v>
      </c>
      <c r="BV925" s="243">
        <v>1.0640000000000001</v>
      </c>
      <c r="BW925" s="243">
        <v>2.1000000000000001E-2</v>
      </c>
      <c r="BX925" s="243" t="s">
        <v>121</v>
      </c>
      <c r="BY925" s="243">
        <v>7.0000000000000001E-3</v>
      </c>
      <c r="BZ925" s="243">
        <v>0.69299999999999995</v>
      </c>
      <c r="CA925" s="243">
        <v>2.5000000000000001E-2</v>
      </c>
      <c r="CB925" s="243" t="s">
        <v>121</v>
      </c>
      <c r="CC925" s="243">
        <v>7.1870000000000003</v>
      </c>
      <c r="CD925" s="243">
        <v>0.09</v>
      </c>
      <c r="CE925" s="243">
        <v>6.0000000000000001E-3</v>
      </c>
      <c r="CF925" s="243">
        <v>2E-3</v>
      </c>
      <c r="CG925" s="243">
        <v>1E-3</v>
      </c>
      <c r="CH925" s="243" t="s">
        <v>121</v>
      </c>
      <c r="CI925" s="243">
        <v>2E-3</v>
      </c>
      <c r="CJ925" s="243">
        <v>0.54900000000000004</v>
      </c>
      <c r="CK925" s="243">
        <v>6.5000000000000002E-2</v>
      </c>
      <c r="CL925" s="243" t="s">
        <v>121</v>
      </c>
      <c r="CM925" s="243">
        <v>2E-3</v>
      </c>
      <c r="CN925" s="243">
        <v>2E-3</v>
      </c>
      <c r="CO925" s="243">
        <v>1E-3</v>
      </c>
      <c r="CP925" s="243">
        <v>1.6140000000000001</v>
      </c>
      <c r="CQ925" s="243">
        <v>3.5000000000000003E-2</v>
      </c>
      <c r="CR925" s="243" t="s">
        <v>121</v>
      </c>
      <c r="CS925" s="243">
        <v>2E-3</v>
      </c>
      <c r="CT925" s="243">
        <v>5.1660000000000004</v>
      </c>
      <c r="CU925" s="243">
        <v>0.24</v>
      </c>
      <c r="CV925" s="243">
        <v>3.3000000000000002E-2</v>
      </c>
      <c r="CW925" s="243">
        <v>1E-3</v>
      </c>
      <c r="CX925" s="243">
        <v>0.68100000000000005</v>
      </c>
      <c r="CY925" s="243">
        <v>1.4999999999999999E-2</v>
      </c>
      <c r="CZ925" s="243" t="s">
        <v>121</v>
      </c>
      <c r="DA925" s="243">
        <v>2E-3</v>
      </c>
      <c r="DB925" s="243">
        <v>3.2000000000000001E-2</v>
      </c>
      <c r="DC925" s="243">
        <v>5.0000000000000001E-3</v>
      </c>
      <c r="DD925" s="243" t="s">
        <v>121</v>
      </c>
      <c r="DE925" s="243">
        <v>7.0000000000000001E-3</v>
      </c>
      <c r="DF925" s="243">
        <v>0.502</v>
      </c>
      <c r="DG925" s="243">
        <v>5.0000000000000001E-3</v>
      </c>
      <c r="DH925" s="243">
        <v>1.2999999999999999E-2</v>
      </c>
      <c r="DI925" s="243">
        <v>1E-3</v>
      </c>
      <c r="DJ925" s="243">
        <v>6.0000000000000001E-3</v>
      </c>
      <c r="DK925" s="243">
        <v>1E-3</v>
      </c>
      <c r="DL925" s="61" t="str">
        <f t="shared" si="17"/>
        <v>DK III W2 16.03.2022</v>
      </c>
      <c r="DM925" s="244">
        <v>1.7479492454753699E-2</v>
      </c>
      <c r="DN925" s="244">
        <v>5.7412511510187498E-3</v>
      </c>
      <c r="DO925" s="244">
        <v>-1.8395773809924399E-2</v>
      </c>
      <c r="DP925" s="244">
        <v>0.950931177239702</v>
      </c>
      <c r="DQ925" s="244">
        <v>2.06029715129602E-3</v>
      </c>
      <c r="DR925" s="244">
        <v>-2.1675298763073302E-3</v>
      </c>
      <c r="DS925" s="244">
        <v>3.04315810269485</v>
      </c>
      <c r="DT925" s="244">
        <v>-1.9670601655527599E-3</v>
      </c>
      <c r="DU925" s="244">
        <v>-1.77654406457857E-3</v>
      </c>
      <c r="DV925" s="244">
        <v>7.6727817567611599E-3</v>
      </c>
      <c r="DW925" s="244">
        <v>0.84652124831376097</v>
      </c>
      <c r="DX925" s="244">
        <v>0.35512136767416502</v>
      </c>
      <c r="DY925" s="244">
        <v>761.35362602943599</v>
      </c>
      <c r="DZ925" s="244">
        <v>-0.33438562262441801</v>
      </c>
      <c r="EA925" s="244">
        <v>18.824871625975302</v>
      </c>
      <c r="EB925" s="244">
        <v>98.376748343397495</v>
      </c>
    </row>
    <row r="926" spans="1:132">
      <c r="A926" s="11">
        <v>44636</v>
      </c>
      <c r="B926" s="64" t="s">
        <v>1588</v>
      </c>
      <c r="C926" s="25" t="s">
        <v>128</v>
      </c>
      <c r="H926" s="3" t="e">
        <f>((F926)/(E926/100))</f>
        <v>#DIV/0!</v>
      </c>
      <c r="I926" s="4" t="e">
        <f>E926/F926</f>
        <v>#DIV/0!</v>
      </c>
      <c r="J926" s="4" t="e">
        <f>100/G926</f>
        <v>#DIV/0!</v>
      </c>
      <c r="N926" s="37" t="e">
        <f>M926/(K926/100)</f>
        <v>#DIV/0!</v>
      </c>
      <c r="O926" s="37" t="e">
        <f>N926/J926</f>
        <v>#DIV/0!</v>
      </c>
      <c r="P926" s="5" t="e">
        <f>M926/(L926/100)</f>
        <v>#DIV/0!</v>
      </c>
      <c r="Q926" s="5" t="e">
        <f>P926*I926</f>
        <v>#DIV/0!</v>
      </c>
      <c r="U926" s="15" t="e">
        <f>100-(T926-R926)/S926*100</f>
        <v>#DIV/0!</v>
      </c>
      <c r="AB926" s="14" t="e">
        <f>((AE926-AC926)*(1000/AD926))*1000</f>
        <v>#DIV/0!</v>
      </c>
      <c r="AF926" s="7" t="e">
        <f>#REF!*0.8</f>
        <v>#REF!</v>
      </c>
      <c r="AH926" s="8" t="e">
        <f>((AG926)*(H926/100))</f>
        <v>#DIV/0!</v>
      </c>
      <c r="AI926" s="7" t="e">
        <f>AG926/AH926</f>
        <v>#DIV/0!</v>
      </c>
      <c r="AO926" s="68" t="s">
        <v>1588</v>
      </c>
      <c r="AP926" s="242">
        <v>0.17399999999999999</v>
      </c>
      <c r="AQ926" s="242">
        <v>3.0000000000000001E-3</v>
      </c>
      <c r="AR926" s="242" t="s">
        <v>121</v>
      </c>
      <c r="AS926" s="242">
        <v>4.0000000000000001E-3</v>
      </c>
      <c r="AT926" s="242">
        <v>0.08</v>
      </c>
      <c r="AU926" s="242">
        <v>3.0000000000000001E-3</v>
      </c>
      <c r="AV926" s="242">
        <v>6.2E-2</v>
      </c>
      <c r="AW926" s="242">
        <v>2E-3</v>
      </c>
      <c r="AX926" s="242">
        <v>8.9999999999999993E-3</v>
      </c>
      <c r="AY926" s="242">
        <v>1E-3</v>
      </c>
      <c r="AZ926" s="242">
        <v>1.6E-2</v>
      </c>
      <c r="BA926" s="242">
        <v>2E-3</v>
      </c>
      <c r="BB926" s="242">
        <v>3.6999999999999998E-2</v>
      </c>
      <c r="BC926" s="242">
        <v>2E-3</v>
      </c>
      <c r="BD926" s="242">
        <v>3.4460000000000002</v>
      </c>
      <c r="BE926" s="242">
        <v>1.2E-2</v>
      </c>
      <c r="BF926" s="242" t="s">
        <v>121</v>
      </c>
      <c r="BG926" s="242">
        <v>7.0000000000000001E-3</v>
      </c>
      <c r="BH926" s="242" t="s">
        <v>121</v>
      </c>
      <c r="BI926" s="242">
        <v>3.6539999999999999</v>
      </c>
      <c r="BJ926" s="242" t="s">
        <v>121</v>
      </c>
      <c r="BK926" s="242">
        <v>3.0000000000000001E-3</v>
      </c>
      <c r="BL926" s="242" t="s">
        <v>121</v>
      </c>
      <c r="BM926" s="242">
        <v>2E-3</v>
      </c>
      <c r="BN926" s="242">
        <v>9.7000000000000003E-2</v>
      </c>
      <c r="BO926" s="242">
        <v>7.0000000000000001E-3</v>
      </c>
      <c r="BP926" s="242">
        <v>55.834000000000003</v>
      </c>
      <c r="BQ926" s="242">
        <v>0.159</v>
      </c>
      <c r="BR926" s="242">
        <v>3.0000000000000001E-3</v>
      </c>
      <c r="BS926" s="242">
        <v>1E-3</v>
      </c>
      <c r="BT926" s="242">
        <v>14.028</v>
      </c>
      <c r="BU926" s="242">
        <v>0.16700000000000001</v>
      </c>
      <c r="BV926" s="242">
        <v>14.183999999999999</v>
      </c>
      <c r="BW926" s="242">
        <v>0.23300000000000001</v>
      </c>
      <c r="BX926" s="242" t="s">
        <v>121</v>
      </c>
      <c r="BY926" s="242">
        <v>7.0000000000000001E-3</v>
      </c>
      <c r="BZ926" s="242">
        <v>1.7969999999999999</v>
      </c>
      <c r="CA926" s="242">
        <v>0.04</v>
      </c>
      <c r="CB926" s="242" t="s">
        <v>121</v>
      </c>
      <c r="CC926" s="242">
        <v>26.198</v>
      </c>
      <c r="CD926" s="242">
        <v>0.04</v>
      </c>
      <c r="CE926" s="242">
        <v>5.0000000000000001E-3</v>
      </c>
      <c r="CF926" s="242" t="s">
        <v>121</v>
      </c>
      <c r="CG926" s="242">
        <v>2E-3</v>
      </c>
      <c r="CH926" s="242" t="s">
        <v>121</v>
      </c>
      <c r="CI926" s="242">
        <v>2E-3</v>
      </c>
      <c r="CJ926" s="242" t="s">
        <v>121</v>
      </c>
      <c r="CK926" s="242">
        <v>0.38</v>
      </c>
      <c r="CL926" s="242" t="s">
        <v>121</v>
      </c>
      <c r="CM926" s="242">
        <v>2E-3</v>
      </c>
      <c r="CN926" s="242">
        <v>5.0000000000000001E-3</v>
      </c>
      <c r="CO926" s="242">
        <v>1E-3</v>
      </c>
      <c r="CP926" s="242">
        <v>3.3889999999999998</v>
      </c>
      <c r="CQ926" s="242">
        <v>0.11700000000000001</v>
      </c>
      <c r="CR926" s="242" t="s">
        <v>121</v>
      </c>
      <c r="CS926" s="242">
        <v>2E-3</v>
      </c>
      <c r="CT926" s="242">
        <v>2.9809999999999999</v>
      </c>
      <c r="CU926" s="242">
        <v>0.52100000000000002</v>
      </c>
      <c r="CV926" s="242">
        <v>0.02</v>
      </c>
      <c r="CW926" s="242">
        <v>1E-3</v>
      </c>
      <c r="CX926" s="242">
        <v>0.187</v>
      </c>
      <c r="CY926" s="242">
        <v>0.01</v>
      </c>
      <c r="CZ926" s="242" t="s">
        <v>121</v>
      </c>
      <c r="DA926" s="242">
        <v>2E-3</v>
      </c>
      <c r="DB926" s="242" t="s">
        <v>121</v>
      </c>
      <c r="DC926" s="242">
        <v>6.0000000000000001E-3</v>
      </c>
      <c r="DD926" s="242">
        <v>3.7999999999999999E-2</v>
      </c>
      <c r="DE926" s="242">
        <v>7.0000000000000001E-3</v>
      </c>
      <c r="DF926" s="242">
        <v>0.94699999999999995</v>
      </c>
      <c r="DG926" s="242">
        <v>1.2E-2</v>
      </c>
      <c r="DH926" s="242">
        <v>7.0000000000000001E-3</v>
      </c>
      <c r="DI926" s="242">
        <v>1E-3</v>
      </c>
      <c r="DJ926" s="242">
        <v>0.106</v>
      </c>
      <c r="DK926" s="242">
        <v>2E-3</v>
      </c>
      <c r="DL926" s="61" t="str">
        <f t="shared" si="17"/>
        <v>UTV 16.03.2022</v>
      </c>
    </row>
    <row r="927" spans="1:132">
      <c r="A927" s="11">
        <v>44636</v>
      </c>
      <c r="B927" s="64" t="s">
        <v>730</v>
      </c>
      <c r="C927" s="25" t="s">
        <v>117</v>
      </c>
      <c r="H927" s="3" t="e">
        <f>((F927)/(E927/100))</f>
        <v>#DIV/0!</v>
      </c>
      <c r="I927" s="4" t="e">
        <f>E927/F927</f>
        <v>#DIV/0!</v>
      </c>
      <c r="J927" s="4" t="e">
        <f>100/G927</f>
        <v>#DIV/0!</v>
      </c>
      <c r="N927" s="37" t="e">
        <f>M927/(K927/100)</f>
        <v>#DIV/0!</v>
      </c>
      <c r="O927" s="37" t="e">
        <f>N927/J927</f>
        <v>#DIV/0!</v>
      </c>
      <c r="P927" s="5" t="e">
        <f>M927/(L927/100)</f>
        <v>#DIV/0!</v>
      </c>
      <c r="Q927" s="5" t="e">
        <f>P927*I927</f>
        <v>#DIV/0!</v>
      </c>
      <c r="U927" s="15" t="e">
        <f>100-(T927-R927)/S927*100</f>
        <v>#DIV/0!</v>
      </c>
      <c r="X927" s="2">
        <v>11.64</v>
      </c>
      <c r="AB927" s="14" t="e">
        <f>((AE927-AC927)*(1000/AD927))*1000</f>
        <v>#DIV/0!</v>
      </c>
      <c r="AF927" s="7" t="e">
        <f>#REF!*0.8</f>
        <v>#REF!</v>
      </c>
      <c r="AH927" s="8" t="e">
        <f>((AG927)*(H927/100))</f>
        <v>#DIV/0!</v>
      </c>
      <c r="AI927" s="7" t="e">
        <f>AG927/AH927</f>
        <v>#DIV/0!</v>
      </c>
      <c r="AO927" s="20" t="s">
        <v>1589</v>
      </c>
      <c r="AP927" s="244">
        <v>0.156</v>
      </c>
      <c r="AQ927" s="244">
        <v>2E-3</v>
      </c>
      <c r="AR927" s="244">
        <v>6.7000000000000004E-2</v>
      </c>
      <c r="AS927" s="244">
        <v>3.0000000000000001E-3</v>
      </c>
      <c r="AT927" s="244">
        <v>8.9999999999999993E-3</v>
      </c>
      <c r="AU927" s="244">
        <v>2E-3</v>
      </c>
      <c r="AV927" s="244">
        <v>2.3E-2</v>
      </c>
      <c r="AW927" s="244">
        <v>2E-3</v>
      </c>
      <c r="AX927" s="244">
        <v>0.01</v>
      </c>
      <c r="AY927" s="244">
        <v>1E-3</v>
      </c>
      <c r="AZ927" s="244">
        <v>4.3999999999999997E-2</v>
      </c>
      <c r="BA927" s="244">
        <v>3.0000000000000001E-3</v>
      </c>
      <c r="BB927" s="244">
        <v>9.9000000000000005E-2</v>
      </c>
      <c r="BC927" s="244">
        <v>4.0000000000000001E-3</v>
      </c>
      <c r="BD927" s="244">
        <v>16.024999999999999</v>
      </c>
      <c r="BE927" s="244">
        <v>2.5999999999999999E-2</v>
      </c>
      <c r="BF927" s="244" t="s">
        <v>121</v>
      </c>
      <c r="BG927" s="244">
        <v>4.0000000000000001E-3</v>
      </c>
      <c r="BH927" s="244">
        <v>1.7709999999999999</v>
      </c>
      <c r="BI927" s="244">
        <v>0.74299999999999999</v>
      </c>
      <c r="BJ927" s="244" t="s">
        <v>121</v>
      </c>
      <c r="BK927" s="244">
        <v>3.0000000000000001E-3</v>
      </c>
      <c r="BL927" s="244" t="s">
        <v>121</v>
      </c>
      <c r="BM927" s="244">
        <v>2E-3</v>
      </c>
      <c r="BN927" s="244">
        <v>0.14000000000000001</v>
      </c>
      <c r="BO927" s="244">
        <v>7.0000000000000001E-3</v>
      </c>
      <c r="BP927" s="244">
        <v>54.738999999999997</v>
      </c>
      <c r="BQ927" s="244">
        <v>0.126</v>
      </c>
      <c r="BR927" s="244" t="s">
        <v>121</v>
      </c>
      <c r="BS927" s="244">
        <v>2E-3</v>
      </c>
      <c r="BT927" s="244">
        <v>14.222</v>
      </c>
      <c r="BU927" s="244">
        <v>0.13500000000000001</v>
      </c>
      <c r="BV927" s="244">
        <v>1.486</v>
      </c>
      <c r="BW927" s="244">
        <v>2.7E-2</v>
      </c>
      <c r="BX927" s="244">
        <v>2.3E-2</v>
      </c>
      <c r="BY927" s="244">
        <v>6.0000000000000001E-3</v>
      </c>
      <c r="BZ927" s="244">
        <v>0.66200000000000003</v>
      </c>
      <c r="CA927" s="244">
        <v>2.7E-2</v>
      </c>
      <c r="CB927" s="244" t="s">
        <v>121</v>
      </c>
      <c r="CC927" s="244">
        <v>10.964</v>
      </c>
      <c r="CD927" s="244">
        <v>0.114</v>
      </c>
      <c r="CE927" s="244">
        <v>6.0000000000000001E-3</v>
      </c>
      <c r="CF927" s="244">
        <v>3.0000000000000001E-3</v>
      </c>
      <c r="CG927" s="244">
        <v>1E-3</v>
      </c>
      <c r="CH927" s="244" t="s">
        <v>121</v>
      </c>
      <c r="CI927" s="244">
        <v>2E-3</v>
      </c>
      <c r="CJ927" s="244">
        <v>0.245</v>
      </c>
      <c r="CK927" s="244">
        <v>6.6000000000000003E-2</v>
      </c>
      <c r="CL927" s="244" t="s">
        <v>121</v>
      </c>
      <c r="CM927" s="244">
        <v>2E-3</v>
      </c>
      <c r="CN927" s="244">
        <v>2E-3</v>
      </c>
      <c r="CO927" s="244">
        <v>1E-3</v>
      </c>
      <c r="CP927" s="244">
        <v>1.9259999999999999</v>
      </c>
      <c r="CQ927" s="244">
        <v>4.1000000000000002E-2</v>
      </c>
      <c r="CR927" s="244" t="s">
        <v>121</v>
      </c>
      <c r="CS927" s="244">
        <v>2E-3</v>
      </c>
      <c r="CT927" s="244">
        <v>6.734</v>
      </c>
      <c r="CU927" s="244">
        <v>0.28000000000000003</v>
      </c>
      <c r="CV927" s="244">
        <v>2.5999999999999999E-2</v>
      </c>
      <c r="CW927" s="244">
        <v>1E-3</v>
      </c>
      <c r="CX927" s="244">
        <v>0.70799999999999996</v>
      </c>
      <c r="CY927" s="244">
        <v>1.6E-2</v>
      </c>
      <c r="CZ927" s="244" t="s">
        <v>121</v>
      </c>
      <c r="DA927" s="244">
        <v>2E-3</v>
      </c>
      <c r="DB927" s="244">
        <v>1.0999999999999999E-2</v>
      </c>
      <c r="DC927" s="244">
        <v>5.0000000000000001E-3</v>
      </c>
      <c r="DD927" s="244" t="s">
        <v>121</v>
      </c>
      <c r="DE927" s="244">
        <v>8.9999999999999993E-3</v>
      </c>
      <c r="DF927" s="244">
        <v>0.71099999999999997</v>
      </c>
      <c r="DG927" s="244">
        <v>7.0000000000000001E-3</v>
      </c>
      <c r="DH927" s="244">
        <v>2.5999999999999999E-2</v>
      </c>
      <c r="DI927" s="244">
        <v>1E-3</v>
      </c>
      <c r="DJ927" s="244">
        <v>0.01</v>
      </c>
      <c r="DK927" s="244">
        <v>1E-3</v>
      </c>
      <c r="DL927" s="61" t="str">
        <f t="shared" si="17"/>
        <v xml:space="preserve">DK III ENE 2562 </v>
      </c>
      <c r="DM927" s="244">
        <v>-8.5986700942008803E-4</v>
      </c>
      <c r="DN927" s="244">
        <v>6.1735333852408697E-3</v>
      </c>
      <c r="DO927" s="244">
        <v>5.16558570593619E-3</v>
      </c>
      <c r="DP927" s="244">
        <v>0.67039547239077502</v>
      </c>
      <c r="DQ927" s="244">
        <v>2.9278248200690402E-2</v>
      </c>
      <c r="DR927" s="244">
        <v>-1.7992728706191E-3</v>
      </c>
      <c r="DS927" s="244">
        <v>4.0095475412690202</v>
      </c>
      <c r="DT927" s="244">
        <v>5.2696880466788403E-3</v>
      </c>
      <c r="DU927" s="244">
        <v>-2.1879662618428499E-3</v>
      </c>
      <c r="DV927" s="244">
        <v>0.14371012054834001</v>
      </c>
      <c r="DW927" s="244">
        <v>0.64748423492875096</v>
      </c>
      <c r="DX927" s="244">
        <v>-3.7652546849670503E-2</v>
      </c>
      <c r="DY927" s="244">
        <v>1798.50389711357</v>
      </c>
      <c r="DZ927" s="244">
        <v>3.2667765764821302</v>
      </c>
      <c r="EA927" s="244">
        <v>-5.3682173079817701E-2</v>
      </c>
      <c r="EB927" s="244">
        <v>96.501907025206407</v>
      </c>
    </row>
    <row r="928" spans="1:132">
      <c r="A928" s="11">
        <v>44636</v>
      </c>
      <c r="B928" s="64" t="s">
        <v>208</v>
      </c>
      <c r="C928" s="25" t="s">
        <v>119</v>
      </c>
      <c r="D928" s="21">
        <v>31</v>
      </c>
      <c r="E928" s="2">
        <v>100</v>
      </c>
      <c r="F928" s="2">
        <v>69</v>
      </c>
      <c r="H928" s="3">
        <f>((F928)/(E928/100))</f>
        <v>69</v>
      </c>
      <c r="I928" s="4">
        <f>E928/F928</f>
        <v>1.4492753623188406</v>
      </c>
      <c r="J928" s="4" t="e">
        <f>100/G928</f>
        <v>#DIV/0!</v>
      </c>
      <c r="N928" s="37" t="e">
        <f>M928/(K928/100)</f>
        <v>#DIV/0!</v>
      </c>
      <c r="O928" s="37" t="e">
        <f>N928/J928</f>
        <v>#DIV/0!</v>
      </c>
      <c r="P928" s="5" t="e">
        <f>M928/(L928/100)</f>
        <v>#DIV/0!</v>
      </c>
      <c r="Q928" s="5" t="e">
        <f>P928*I928</f>
        <v>#DIV/0!</v>
      </c>
      <c r="U928" s="15" t="e">
        <f>100-(T928-R928)/S928*100</f>
        <v>#DIV/0!</v>
      </c>
      <c r="V928" s="21">
        <v>0.627</v>
      </c>
      <c r="X928" s="2">
        <v>11.36</v>
      </c>
      <c r="Y928" s="2">
        <v>8.5</v>
      </c>
      <c r="Z928" s="21">
        <v>2502</v>
      </c>
      <c r="AB928" s="14" t="e">
        <f>((AE928-AC928)*(1000/AD928))*1000</f>
        <v>#DIV/0!</v>
      </c>
      <c r="AF928" s="7" t="e">
        <f>#REF!*0.8</f>
        <v>#REF!</v>
      </c>
      <c r="AG928" s="2">
        <v>145</v>
      </c>
      <c r="AH928" s="8">
        <f>((AG928)*(H928/100))</f>
        <v>100.05</v>
      </c>
      <c r="AI928" s="7">
        <f>AG928/AH928</f>
        <v>1.4492753623188406</v>
      </c>
      <c r="AJ928" s="6">
        <v>40.31</v>
      </c>
      <c r="AK928" s="2">
        <v>0.46200000000000002</v>
      </c>
      <c r="AO928" s="20" t="s">
        <v>1590</v>
      </c>
      <c r="DL928" s="61" t="str">
        <f t="shared" si="17"/>
        <v>ENE 2149 17.03.2022</v>
      </c>
      <c r="DM928" s="249">
        <v>1.51553171125782E-2</v>
      </c>
      <c r="DN928" s="249">
        <v>-2.9581841723600099E-3</v>
      </c>
      <c r="DO928" s="249">
        <v>2.9431798024151998</v>
      </c>
      <c r="DP928" s="249">
        <v>4.17317873769443</v>
      </c>
      <c r="DQ928" s="249">
        <v>0.54119712023372502</v>
      </c>
      <c r="DR928" s="249">
        <v>-2.3451677427187699E-2</v>
      </c>
      <c r="DS928" s="249">
        <v>0.56226727148439604</v>
      </c>
      <c r="DT928" s="249">
        <v>-1.02435142765576E-2</v>
      </c>
      <c r="DU928" s="249">
        <v>-3.4468690500352402E-4</v>
      </c>
      <c r="DV928" s="249">
        <v>-2.35196870315955E-3</v>
      </c>
      <c r="DW928" s="249">
        <v>0.130239941624957</v>
      </c>
      <c r="DX928" s="249">
        <v>-0.117854014973564</v>
      </c>
      <c r="DY928" s="249">
        <v>806.13258939115894</v>
      </c>
      <c r="DZ928" s="249">
        <v>-0.34102802633342499</v>
      </c>
      <c r="EA928" s="249">
        <v>-0.13119411536873099</v>
      </c>
      <c r="EB928" s="249">
        <v>97.609721732839702</v>
      </c>
    </row>
    <row r="929" spans="1:190">
      <c r="A929" s="11">
        <v>44636</v>
      </c>
      <c r="B929" s="64" t="s">
        <v>207</v>
      </c>
      <c r="C929" s="25" t="s">
        <v>119</v>
      </c>
      <c r="D929" s="21">
        <v>30</v>
      </c>
      <c r="E929" s="2">
        <v>100</v>
      </c>
      <c r="F929" s="2">
        <v>70</v>
      </c>
      <c r="H929" s="3">
        <f>((F929)/(E929/100))</f>
        <v>70</v>
      </c>
      <c r="I929" s="4">
        <f>E929/F929</f>
        <v>1.4285714285714286</v>
      </c>
      <c r="J929" s="4" t="e">
        <f>100/G929</f>
        <v>#DIV/0!</v>
      </c>
      <c r="N929" s="37" t="e">
        <f>M929/(K929/100)</f>
        <v>#DIV/0!</v>
      </c>
      <c r="O929" s="37" t="e">
        <f>N929/J929</f>
        <v>#DIV/0!</v>
      </c>
      <c r="P929" s="5" t="e">
        <f>M929/(L929/100)</f>
        <v>#DIV/0!</v>
      </c>
      <c r="Q929" s="5" t="e">
        <f>P929*I929</f>
        <v>#DIV/0!</v>
      </c>
      <c r="U929" s="15" t="e">
        <f>100-(T929-R929)/S929*100</f>
        <v>#DIV/0!</v>
      </c>
      <c r="V929" s="21">
        <v>0.221</v>
      </c>
      <c r="X929" s="2">
        <v>10.56</v>
      </c>
      <c r="Y929" s="2">
        <v>8.5500000000000007</v>
      </c>
      <c r="Z929" s="21">
        <v>2545</v>
      </c>
      <c r="AB929" s="14" t="e">
        <f>((AE929-AC929)*(1000/AD929))*1000</f>
        <v>#DIV/0!</v>
      </c>
      <c r="AF929" s="7" t="e">
        <f>#REF!*0.8</f>
        <v>#REF!</v>
      </c>
      <c r="AG929" s="2">
        <v>143</v>
      </c>
      <c r="AH929" s="8">
        <f>((AG929)*(H929/100))</f>
        <v>100.1</v>
      </c>
      <c r="AI929" s="7">
        <f>AG929/AH929</f>
        <v>1.4285714285714286</v>
      </c>
      <c r="AJ929" s="6">
        <v>16.84</v>
      </c>
      <c r="AK929" s="2">
        <v>0.95099999999999996</v>
      </c>
      <c r="AO929" s="20" t="s">
        <v>1591</v>
      </c>
      <c r="DL929" s="61" t="str">
        <f t="shared" si="17"/>
        <v>VNE 1713 17.03.2022</v>
      </c>
    </row>
    <row r="930" spans="1:190">
      <c r="A930" s="11">
        <v>44636</v>
      </c>
      <c r="B930" s="64" t="s">
        <v>1592</v>
      </c>
      <c r="C930" s="25" t="s">
        <v>117</v>
      </c>
      <c r="H930" s="3" t="e">
        <f>((F930)/(E930/100))</f>
        <v>#DIV/0!</v>
      </c>
      <c r="I930" s="4" t="e">
        <f>E930/F930</f>
        <v>#DIV/0!</v>
      </c>
      <c r="J930" s="4" t="e">
        <f>100/G930</f>
        <v>#DIV/0!</v>
      </c>
      <c r="N930" s="37" t="e">
        <f>M930/(K930/100)</f>
        <v>#DIV/0!</v>
      </c>
      <c r="O930" s="37" t="e">
        <f>N930/J930</f>
        <v>#DIV/0!</v>
      </c>
      <c r="P930" s="5" t="e">
        <f>M930/(L930/100)</f>
        <v>#DIV/0!</v>
      </c>
      <c r="Q930" s="5" t="e">
        <f>P930*I930</f>
        <v>#DIV/0!</v>
      </c>
      <c r="U930" s="15" t="e">
        <f>100-(T930-R930)/S930*100</f>
        <v>#DIV/0!</v>
      </c>
      <c r="AB930" s="14" t="e">
        <f>((AE930-AC930)*(1000/AD930))*1000</f>
        <v>#DIV/0!</v>
      </c>
      <c r="AF930" s="7" t="e">
        <f>#REF!*0.8</f>
        <v>#REF!</v>
      </c>
      <c r="AH930" s="8" t="e">
        <f>((AG930)*(H930/100))</f>
        <v>#DIV/0!</v>
      </c>
      <c r="AI930" s="7" t="e">
        <f>AG930/AH930</f>
        <v>#DIV/0!</v>
      </c>
      <c r="AO930" s="20" t="s">
        <v>1589</v>
      </c>
      <c r="AP930" s="245">
        <v>5.2999999999999999E-2</v>
      </c>
      <c r="AQ930" s="245">
        <v>1E-3</v>
      </c>
      <c r="AR930" s="245">
        <v>1.6E-2</v>
      </c>
      <c r="AS930" s="245">
        <v>3.0000000000000001E-3</v>
      </c>
      <c r="AT930" s="245">
        <v>4.0000000000000001E-3</v>
      </c>
      <c r="AU930" s="245">
        <v>2E-3</v>
      </c>
      <c r="AV930" s="245">
        <v>1.2999999999999999E-2</v>
      </c>
      <c r="AW930" s="245">
        <v>2E-3</v>
      </c>
      <c r="AX930" s="245">
        <v>2.3E-2</v>
      </c>
      <c r="AY930" s="245">
        <v>1E-3</v>
      </c>
      <c r="AZ930" s="245">
        <v>5.3999999999999999E-2</v>
      </c>
      <c r="BA930" s="245">
        <v>3.0000000000000001E-3</v>
      </c>
      <c r="BB930" s="245">
        <v>4.2999999999999997E-2</v>
      </c>
      <c r="BC930" s="245">
        <v>3.0000000000000001E-3</v>
      </c>
      <c r="BD930" s="245">
        <v>19.829999999999998</v>
      </c>
      <c r="BE930" s="245">
        <v>3.3000000000000002E-2</v>
      </c>
      <c r="BF930" s="245" t="s">
        <v>121</v>
      </c>
      <c r="BG930" s="245">
        <v>7.0000000000000001E-3</v>
      </c>
      <c r="BH930" s="245">
        <v>3.117</v>
      </c>
      <c r="BI930" s="245">
        <v>0.99299999999999999</v>
      </c>
      <c r="BJ930" s="245" t="s">
        <v>121</v>
      </c>
      <c r="BK930" s="245">
        <v>2E-3</v>
      </c>
      <c r="BL930" s="245" t="s">
        <v>121</v>
      </c>
      <c r="BM930" s="245">
        <v>2E-3</v>
      </c>
      <c r="BN930" s="245">
        <v>0.53100000000000003</v>
      </c>
      <c r="BO930" s="245">
        <v>1.2E-2</v>
      </c>
      <c r="BP930" s="245">
        <v>42.905999999999999</v>
      </c>
      <c r="BQ930" s="245">
        <v>0.17100000000000001</v>
      </c>
      <c r="BR930" s="245" t="s">
        <v>121</v>
      </c>
      <c r="BS930" s="245">
        <v>2E-3</v>
      </c>
      <c r="BT930" s="245">
        <v>19.736999999999998</v>
      </c>
      <c r="BU930" s="245">
        <v>0.16900000000000001</v>
      </c>
      <c r="BV930" s="245">
        <v>0.83699999999999997</v>
      </c>
      <c r="BW930" s="245">
        <v>2.1999999999999999E-2</v>
      </c>
      <c r="BX930" s="245">
        <v>1.7000000000000001E-2</v>
      </c>
      <c r="BY930" s="245">
        <v>7.0000000000000001E-3</v>
      </c>
      <c r="BZ930" s="245">
        <v>0.33900000000000002</v>
      </c>
      <c r="CA930" s="245">
        <v>2.5999999999999999E-2</v>
      </c>
      <c r="CB930" s="245" t="s">
        <v>121</v>
      </c>
      <c r="CC930" s="245">
        <v>9.5489999999999995</v>
      </c>
      <c r="CD930" s="245">
        <v>0.25700000000000001</v>
      </c>
      <c r="CE930" s="245">
        <v>8.9999999999999993E-3</v>
      </c>
      <c r="CF930" s="245" t="s">
        <v>121</v>
      </c>
      <c r="CG930" s="245">
        <v>2E-3</v>
      </c>
      <c r="CH930" s="245" t="s">
        <v>121</v>
      </c>
      <c r="CI930" s="245">
        <v>2E-3</v>
      </c>
      <c r="CJ930" s="245">
        <v>0.53700000000000003</v>
      </c>
      <c r="CK930" s="245">
        <v>7.8E-2</v>
      </c>
      <c r="CL930" s="245" t="s">
        <v>121</v>
      </c>
      <c r="CM930" s="245">
        <v>2E-3</v>
      </c>
      <c r="CN930" s="245" t="s">
        <v>121</v>
      </c>
      <c r="CO930" s="245">
        <v>2E-3</v>
      </c>
      <c r="CP930" s="245">
        <v>1.982</v>
      </c>
      <c r="CQ930" s="245">
        <v>4.3999999999999997E-2</v>
      </c>
      <c r="CR930" s="245" t="s">
        <v>121</v>
      </c>
      <c r="CS930" s="245">
        <v>2E-3</v>
      </c>
      <c r="CT930" s="245">
        <v>6.0030000000000001</v>
      </c>
      <c r="CU930" s="245">
        <v>0.28799999999999998</v>
      </c>
      <c r="CV930" s="245">
        <v>4.3999999999999997E-2</v>
      </c>
      <c r="CW930" s="245">
        <v>1E-3</v>
      </c>
      <c r="CX930" s="245">
        <v>1.403</v>
      </c>
      <c r="CY930" s="245">
        <v>2.5999999999999999E-2</v>
      </c>
      <c r="CZ930" s="245" t="s">
        <v>121</v>
      </c>
      <c r="DA930" s="245">
        <v>2E-3</v>
      </c>
      <c r="DB930" s="245">
        <v>1.9E-2</v>
      </c>
      <c r="DC930" s="245">
        <v>8.0000000000000002E-3</v>
      </c>
      <c r="DD930" s="245">
        <v>0.04</v>
      </c>
      <c r="DE930" s="245">
        <v>1.0999999999999999E-2</v>
      </c>
      <c r="DF930" s="245">
        <v>2.1579999999999999</v>
      </c>
      <c r="DG930" s="245">
        <v>1.9E-2</v>
      </c>
      <c r="DH930" s="245">
        <v>0.02</v>
      </c>
      <c r="DI930" s="245">
        <v>1E-3</v>
      </c>
      <c r="DJ930" s="245">
        <v>3.0000000000000001E-3</v>
      </c>
      <c r="DK930" s="245">
        <v>1E-3</v>
      </c>
      <c r="DL930" s="61" t="str">
        <f t="shared" si="17"/>
        <v>DK II 2624 17.03.2022</v>
      </c>
      <c r="DM930" s="249">
        <v>1.15120549145069E-2</v>
      </c>
      <c r="DN930" s="249">
        <v>-3.24773530893956E-3</v>
      </c>
      <c r="DO930" s="249">
        <v>8.5796358582229393E-3</v>
      </c>
      <c r="DP930" s="249">
        <v>0.20260727523041799</v>
      </c>
      <c r="DQ930" s="249">
        <v>6.9447815286479498E-3</v>
      </c>
      <c r="DR930" s="249">
        <v>-2.4772651751745899E-3</v>
      </c>
      <c r="DS930" s="249">
        <v>1.05294497848386</v>
      </c>
      <c r="DT930" s="249">
        <v>-4.4773156918832902E-3</v>
      </c>
      <c r="DU930" s="188">
        <v>4.8907497555615799E-5</v>
      </c>
      <c r="DV930" s="249">
        <v>1.78935765411411E-3</v>
      </c>
      <c r="DW930" s="249">
        <v>2.6124335915298499E-2</v>
      </c>
      <c r="DX930" s="249">
        <v>-0.104010240092509</v>
      </c>
      <c r="DY930" s="249">
        <v>1286.07264116752</v>
      </c>
      <c r="DZ930" s="249">
        <v>-0.228243270828386</v>
      </c>
      <c r="EA930" s="249">
        <v>-0.17261340873928899</v>
      </c>
      <c r="EB930" s="249">
        <v>97.343188631449905</v>
      </c>
    </row>
    <row r="931" spans="1:190">
      <c r="A931" s="11">
        <v>44636</v>
      </c>
      <c r="B931" s="64" t="s">
        <v>153</v>
      </c>
      <c r="C931" s="25" t="s">
        <v>119</v>
      </c>
      <c r="D931" s="21">
        <v>31</v>
      </c>
      <c r="E931" s="2">
        <v>100</v>
      </c>
      <c r="F931" s="2">
        <v>69</v>
      </c>
      <c r="H931" s="3">
        <f>((F931)/(E931/100))</f>
        <v>69</v>
      </c>
      <c r="I931" s="4">
        <f>E931/F931</f>
        <v>1.4492753623188406</v>
      </c>
      <c r="J931" s="4" t="e">
        <f>100/G931</f>
        <v>#DIV/0!</v>
      </c>
      <c r="N931" s="37" t="e">
        <f>M931/(K931/100)</f>
        <v>#DIV/0!</v>
      </c>
      <c r="O931" s="37" t="e">
        <f>N931/J931</f>
        <v>#DIV/0!</v>
      </c>
      <c r="P931" s="5" t="e">
        <f>M931/(L931/100)</f>
        <v>#DIV/0!</v>
      </c>
      <c r="Q931" s="5" t="e">
        <f>P931*I931</f>
        <v>#DIV/0!</v>
      </c>
      <c r="U931" s="15" t="e">
        <f>100-(T931-R931)/S931*100</f>
        <v>#DIV/0!</v>
      </c>
      <c r="V931" s="21">
        <v>2.3679999999999999</v>
      </c>
      <c r="X931" s="2">
        <v>12.41</v>
      </c>
      <c r="Y931" s="2">
        <v>13.45</v>
      </c>
      <c r="Z931" s="21">
        <v>1345</v>
      </c>
      <c r="AB931" s="14" t="e">
        <f>((AE931-AC931)*(1000/AD931))*1000</f>
        <v>#DIV/0!</v>
      </c>
      <c r="AF931" s="7" t="e">
        <f>#REF!*0.8</f>
        <v>#REF!</v>
      </c>
      <c r="AG931" s="2">
        <v>145</v>
      </c>
      <c r="AH931" s="8">
        <f>((AG931)*(H931/100))</f>
        <v>100.05</v>
      </c>
      <c r="AI931" s="7">
        <f>AG931/AH931</f>
        <v>1.4492753623188406</v>
      </c>
      <c r="AJ931" s="6">
        <v>93.08</v>
      </c>
      <c r="AK931" s="2">
        <v>0.67</v>
      </c>
      <c r="AO931" s="20" t="s">
        <v>792</v>
      </c>
      <c r="AP931" s="249">
        <v>7.1999999999999995E-2</v>
      </c>
      <c r="AQ931" s="249">
        <v>2E-3</v>
      </c>
      <c r="AR931" s="249">
        <v>1.7999999999999999E-2</v>
      </c>
      <c r="AS931" s="249">
        <v>3.0000000000000001E-3</v>
      </c>
      <c r="AT931" s="249">
        <v>0.01</v>
      </c>
      <c r="AU931" s="249">
        <v>2E-3</v>
      </c>
      <c r="AV931" s="249">
        <v>2.7E-2</v>
      </c>
      <c r="AW931" s="249">
        <v>2E-3</v>
      </c>
      <c r="AX931" s="249">
        <v>2E-3</v>
      </c>
      <c r="AY931" s="249">
        <v>1E-3</v>
      </c>
      <c r="AZ931" s="249">
        <v>4.2000000000000003E-2</v>
      </c>
      <c r="BA931" s="249">
        <v>3.0000000000000001E-3</v>
      </c>
      <c r="BB931" s="249">
        <v>7.5999999999999998E-2</v>
      </c>
      <c r="BC931" s="249">
        <v>3.0000000000000001E-3</v>
      </c>
      <c r="BD931" s="249">
        <v>19.632999999999999</v>
      </c>
      <c r="BE931" s="249">
        <v>3.3000000000000002E-2</v>
      </c>
      <c r="BF931" s="249" t="s">
        <v>121</v>
      </c>
      <c r="BG931" s="249">
        <v>6.0000000000000001E-3</v>
      </c>
      <c r="BH931" s="249">
        <v>3.9350000000000001</v>
      </c>
      <c r="BI931" s="249">
        <v>1.177</v>
      </c>
      <c r="BJ931" s="249" t="s">
        <v>121</v>
      </c>
      <c r="BK931" s="249">
        <v>2E-3</v>
      </c>
      <c r="BL931" s="249" t="s">
        <v>121</v>
      </c>
      <c r="BM931" s="249">
        <v>2E-3</v>
      </c>
      <c r="BN931" s="249">
        <v>0.43</v>
      </c>
      <c r="BO931" s="249">
        <v>1.0999999999999999E-2</v>
      </c>
      <c r="BP931" s="249">
        <v>43.804000000000002</v>
      </c>
      <c r="BQ931" s="249">
        <v>0.16300000000000001</v>
      </c>
      <c r="BR931" s="249">
        <v>2E-3</v>
      </c>
      <c r="BS931" s="249">
        <v>1E-3</v>
      </c>
      <c r="BT931" s="249">
        <v>17.484999999999999</v>
      </c>
      <c r="BU931" s="249">
        <v>0.161</v>
      </c>
      <c r="BV931" s="249">
        <v>0.93700000000000006</v>
      </c>
      <c r="BW931" s="249">
        <v>2.3E-2</v>
      </c>
      <c r="BX931" s="249">
        <v>1.2E-2</v>
      </c>
      <c r="BY931" s="249">
        <v>7.0000000000000001E-3</v>
      </c>
      <c r="BZ931" s="249">
        <v>0.42399999999999999</v>
      </c>
      <c r="CA931" s="249">
        <v>2.5999999999999999E-2</v>
      </c>
      <c r="CB931" s="249" t="s">
        <v>121</v>
      </c>
      <c r="CC931" s="249">
        <v>11.694000000000001</v>
      </c>
      <c r="CD931" s="249">
        <v>0.29199999999999998</v>
      </c>
      <c r="CE931" s="249">
        <v>8.9999999999999993E-3</v>
      </c>
      <c r="CF931" s="249">
        <v>2E-3</v>
      </c>
      <c r="CG931" s="249">
        <v>1E-3</v>
      </c>
      <c r="CH931" s="249" t="s">
        <v>121</v>
      </c>
      <c r="CI931" s="249">
        <v>2E-3</v>
      </c>
      <c r="CJ931" s="249">
        <v>1.157</v>
      </c>
      <c r="CK931" s="249">
        <v>9.4E-2</v>
      </c>
      <c r="CL931" s="249" t="s">
        <v>121</v>
      </c>
      <c r="CM931" s="249">
        <v>2E-3</v>
      </c>
      <c r="CN931" s="249">
        <v>2E-3</v>
      </c>
      <c r="CO931" s="249">
        <v>1E-3</v>
      </c>
      <c r="CP931" s="249">
        <v>2.7570000000000001</v>
      </c>
      <c r="CQ931" s="249">
        <v>5.1999999999999998E-2</v>
      </c>
      <c r="CR931" s="249" t="s">
        <v>121</v>
      </c>
      <c r="CS931" s="249">
        <v>2E-3</v>
      </c>
      <c r="CT931" s="249">
        <v>6.1079999999999997</v>
      </c>
      <c r="CU931" s="249">
        <v>0.29399999999999998</v>
      </c>
      <c r="CV931" s="249">
        <v>3.7999999999999999E-2</v>
      </c>
      <c r="CW931" s="249">
        <v>1E-3</v>
      </c>
      <c r="CX931" s="249">
        <v>1.1359999999999999</v>
      </c>
      <c r="CY931" s="249">
        <v>2.1999999999999999E-2</v>
      </c>
      <c r="CZ931" s="249" t="s">
        <v>121</v>
      </c>
      <c r="DA931" s="249">
        <v>2E-3</v>
      </c>
      <c r="DB931" s="249">
        <v>0.01</v>
      </c>
      <c r="DC931" s="249">
        <v>7.0000000000000001E-3</v>
      </c>
      <c r="DD931" s="249" t="s">
        <v>121</v>
      </c>
      <c r="DE931" s="249">
        <v>1.4E-2</v>
      </c>
      <c r="DF931" s="249">
        <v>1.5629999999999999</v>
      </c>
      <c r="DG931" s="249">
        <v>1.4999999999999999E-2</v>
      </c>
      <c r="DH931" s="249">
        <v>1.6E-2</v>
      </c>
      <c r="DI931" s="249">
        <v>1E-3</v>
      </c>
      <c r="DJ931" s="249">
        <v>5.0000000000000001E-3</v>
      </c>
      <c r="DK931" s="249">
        <v>1E-3</v>
      </c>
      <c r="DL931" s="61" t="str">
        <f t="shared" si="17"/>
        <v>DK II 17.03.2022</v>
      </c>
      <c r="DM931" s="249">
        <v>7.5770896653768096E-3</v>
      </c>
      <c r="DN931" s="249">
        <v>4.4009729354192503E-3</v>
      </c>
      <c r="DO931" s="249">
        <v>1.0016044104719001E-2</v>
      </c>
      <c r="DP931" s="249">
        <v>0.17741001922064101</v>
      </c>
      <c r="DQ931" s="249">
        <v>2.1836636293547099E-2</v>
      </c>
      <c r="DR931" s="249">
        <v>3.7803541500070698E-3</v>
      </c>
      <c r="DS931" s="249">
        <v>7.7944027949327097</v>
      </c>
      <c r="DT931" s="249">
        <v>-4.6383530171003303E-3</v>
      </c>
      <c r="DU931" s="249">
        <v>6.5705829202585995E-4</v>
      </c>
      <c r="DV931" s="249">
        <v>7.8464539660638693E-3</v>
      </c>
      <c r="DW931" s="249">
        <v>9.1842431399511995E-2</v>
      </c>
      <c r="DX931" s="249">
        <v>-1.23098875250937E-2</v>
      </c>
      <c r="DY931" s="249">
        <v>1163.99799300422</v>
      </c>
      <c r="DZ931" s="249">
        <v>1.9501313397096699E-2</v>
      </c>
      <c r="EA931" s="249">
        <v>1.5639091145826099E-2</v>
      </c>
      <c r="EB931" s="249">
        <v>96.744150890882594</v>
      </c>
    </row>
    <row r="932" spans="1:190">
      <c r="A932" s="11">
        <v>44637</v>
      </c>
      <c r="B932" s="64" t="s">
        <v>1595</v>
      </c>
      <c r="C932" s="25" t="s">
        <v>1509</v>
      </c>
      <c r="H932" s="3" t="e">
        <f>((F932)/(E932/100))</f>
        <v>#DIV/0!</v>
      </c>
      <c r="I932" s="4" t="e">
        <f>E932/F932</f>
        <v>#DIV/0!</v>
      </c>
      <c r="J932" s="4" t="e">
        <f>100/G932</f>
        <v>#DIV/0!</v>
      </c>
      <c r="N932" s="37" t="e">
        <f>M932/(K932/100)</f>
        <v>#DIV/0!</v>
      </c>
      <c r="O932" s="37" t="e">
        <f>N932/J932</f>
        <v>#DIV/0!</v>
      </c>
      <c r="P932" s="5" t="e">
        <f>M932/(L932/100)</f>
        <v>#DIV/0!</v>
      </c>
      <c r="Q932" s="5" t="e">
        <f>P932*I932</f>
        <v>#DIV/0!</v>
      </c>
      <c r="U932" s="15" t="e">
        <f>100-(T932-R932)/S932*100</f>
        <v>#DIV/0!</v>
      </c>
      <c r="X932" s="2">
        <v>11.98</v>
      </c>
      <c r="Y932" s="2">
        <v>9.6199999999999992</v>
      </c>
      <c r="AB932" s="14" t="e">
        <f>((AE932-AC932)*(1000/AD932))*1000</f>
        <v>#DIV/0!</v>
      </c>
      <c r="AF932" s="7" t="e">
        <f>#REF!*0.8</f>
        <v>#REF!</v>
      </c>
      <c r="AH932" s="8" t="e">
        <f>((AG932)*(H932/100))</f>
        <v>#DIV/0!</v>
      </c>
      <c r="AI932" s="7" t="e">
        <f>AG932/AH932</f>
        <v>#DIV/0!</v>
      </c>
      <c r="AK932" s="2">
        <v>4.173</v>
      </c>
      <c r="AO932" s="20" t="s">
        <v>1596</v>
      </c>
      <c r="AP932" s="247">
        <v>0.16900000000000001</v>
      </c>
      <c r="AQ932" s="247">
        <v>3.0000000000000001E-3</v>
      </c>
      <c r="AR932" s="247">
        <v>6.0000000000000001E-3</v>
      </c>
      <c r="AS932" s="247">
        <v>3.0000000000000001E-3</v>
      </c>
      <c r="AT932" s="247">
        <v>7.8E-2</v>
      </c>
      <c r="AU932" s="247">
        <v>3.0000000000000001E-3</v>
      </c>
      <c r="AV932" s="247">
        <v>5.8000000000000003E-2</v>
      </c>
      <c r="AW932" s="247">
        <v>2E-3</v>
      </c>
      <c r="AX932" s="247">
        <v>1.4E-2</v>
      </c>
      <c r="AY932" s="247">
        <v>1E-3</v>
      </c>
      <c r="AZ932" s="247">
        <v>1.4999999999999999E-2</v>
      </c>
      <c r="BA932" s="247">
        <v>2E-3</v>
      </c>
      <c r="BB932" s="247">
        <v>3.1E-2</v>
      </c>
      <c r="BC932" s="247">
        <v>2E-3</v>
      </c>
      <c r="BD932" s="247">
        <v>3.2</v>
      </c>
      <c r="BE932" s="247">
        <v>1.0999999999999999E-2</v>
      </c>
      <c r="BF932" s="247" t="s">
        <v>121</v>
      </c>
      <c r="BG932" s="247">
        <v>1.0999999999999999E-2</v>
      </c>
      <c r="BH932" s="247" t="s">
        <v>121</v>
      </c>
      <c r="BI932" s="247">
        <v>3.1219999999999999</v>
      </c>
      <c r="BJ932" s="247" t="s">
        <v>121</v>
      </c>
      <c r="BK932" s="247">
        <v>3.0000000000000001E-3</v>
      </c>
      <c r="BL932" s="247" t="s">
        <v>121</v>
      </c>
      <c r="BM932" s="247">
        <v>2E-3</v>
      </c>
      <c r="BN932" s="247">
        <v>9.4E-2</v>
      </c>
      <c r="BO932" s="247">
        <v>8.0000000000000002E-3</v>
      </c>
      <c r="BP932" s="247">
        <v>59.264000000000003</v>
      </c>
      <c r="BQ932" s="247">
        <v>0.14899999999999999</v>
      </c>
      <c r="BR932" s="247">
        <v>3.0000000000000001E-3</v>
      </c>
      <c r="BS932" s="247">
        <v>1E-3</v>
      </c>
      <c r="BT932" s="247">
        <v>18.446999999999999</v>
      </c>
      <c r="BU932" s="247">
        <v>0.16200000000000001</v>
      </c>
      <c r="BV932" s="247">
        <v>11.071999999999999</v>
      </c>
      <c r="BW932" s="247">
        <v>0.126</v>
      </c>
      <c r="BX932" s="247" t="s">
        <v>121</v>
      </c>
      <c r="BY932" s="247">
        <v>6.0000000000000001E-3</v>
      </c>
      <c r="BZ932" s="247">
        <v>2.907</v>
      </c>
      <c r="CA932" s="247">
        <v>4.7E-2</v>
      </c>
      <c r="CB932" s="247" t="s">
        <v>121</v>
      </c>
      <c r="CC932" s="247">
        <v>16.324000000000002</v>
      </c>
      <c r="CD932" s="247">
        <v>3.3000000000000002E-2</v>
      </c>
      <c r="CE932" s="247">
        <v>5.0000000000000001E-3</v>
      </c>
      <c r="CF932" s="247" t="s">
        <v>121</v>
      </c>
      <c r="CG932" s="247">
        <v>2E-3</v>
      </c>
      <c r="CH932" s="247" t="s">
        <v>121</v>
      </c>
      <c r="CI932" s="247">
        <v>2E-3</v>
      </c>
      <c r="CJ932" s="247" t="s">
        <v>121</v>
      </c>
      <c r="CK932" s="247">
        <v>0.24399999999999999</v>
      </c>
      <c r="CL932" s="247" t="s">
        <v>121</v>
      </c>
      <c r="CM932" s="247">
        <v>2E-3</v>
      </c>
      <c r="CN932" s="247">
        <v>6.0000000000000001E-3</v>
      </c>
      <c r="CO932" s="247">
        <v>1E-3</v>
      </c>
      <c r="CP932" s="247">
        <v>2.04</v>
      </c>
      <c r="CQ932" s="247">
        <v>5.8999999999999997E-2</v>
      </c>
      <c r="CR932" s="247" t="s">
        <v>121</v>
      </c>
      <c r="CS932" s="247">
        <v>2E-3</v>
      </c>
      <c r="CT932" s="247">
        <v>1.3839999999999999</v>
      </c>
      <c r="CU932" s="247">
        <v>0.29399999999999998</v>
      </c>
      <c r="CV932" s="247">
        <v>1.7000000000000001E-2</v>
      </c>
      <c r="CW932" s="247">
        <v>1E-3</v>
      </c>
      <c r="CX932" s="247">
        <v>0.111</v>
      </c>
      <c r="CY932" s="247">
        <v>0.01</v>
      </c>
      <c r="CZ932" s="247" t="s">
        <v>121</v>
      </c>
      <c r="DA932" s="247">
        <v>2E-3</v>
      </c>
      <c r="DB932" s="247" t="s">
        <v>121</v>
      </c>
      <c r="DC932" s="247">
        <v>6.0000000000000001E-3</v>
      </c>
      <c r="DD932" s="247">
        <v>3.3000000000000002E-2</v>
      </c>
      <c r="DE932" s="247">
        <v>7.0000000000000001E-3</v>
      </c>
      <c r="DF932" s="247">
        <v>0.9</v>
      </c>
      <c r="DG932" s="247">
        <v>8.9999999999999993E-3</v>
      </c>
      <c r="DH932" s="247">
        <v>4.0000000000000001E-3</v>
      </c>
      <c r="DI932" s="247">
        <v>1E-3</v>
      </c>
      <c r="DJ932" s="247">
        <v>0.10100000000000001</v>
      </c>
      <c r="DK932" s="247">
        <v>1E-3</v>
      </c>
      <c r="DL932" s="61" t="str">
        <f t="shared" si="17"/>
        <v>UTV 17.03.2022</v>
      </c>
    </row>
    <row r="933" spans="1:190">
      <c r="A933" s="11">
        <v>44637</v>
      </c>
      <c r="B933" s="64" t="s">
        <v>84</v>
      </c>
      <c r="C933" s="25" t="s">
        <v>745</v>
      </c>
      <c r="H933" s="3" t="e">
        <f>((F933)/(E933/100))</f>
        <v>#DIV/0!</v>
      </c>
      <c r="I933" s="4" t="e">
        <f>E933/F933</f>
        <v>#DIV/0!</v>
      </c>
      <c r="J933" s="4" t="e">
        <f>100/G933</f>
        <v>#DIV/0!</v>
      </c>
      <c r="N933" s="37" t="e">
        <f>M933/(K933/100)</f>
        <v>#DIV/0!</v>
      </c>
      <c r="O933" s="37" t="e">
        <f>N933/J933</f>
        <v>#DIV/0!</v>
      </c>
      <c r="P933" s="5" t="e">
        <f>M933/(L933/100)</f>
        <v>#DIV/0!</v>
      </c>
      <c r="Q933" s="5" t="e">
        <f>P933*I933</f>
        <v>#DIV/0!</v>
      </c>
      <c r="U933" s="15" t="e">
        <f>100-(T933-R933)/S933*100</f>
        <v>#DIV/0!</v>
      </c>
      <c r="X933" s="2">
        <v>12.5</v>
      </c>
      <c r="Y933" s="2">
        <v>17.73</v>
      </c>
      <c r="Z933" s="21">
        <v>3110</v>
      </c>
      <c r="AB933" s="14" t="e">
        <f>((AE933-AC933)*(1000/AD933))*1000</f>
        <v>#DIV/0!</v>
      </c>
      <c r="AF933" s="7" t="e">
        <f>#REF!*0.8</f>
        <v>#REF!</v>
      </c>
      <c r="AH933" s="8" t="e">
        <f>((AG933)*(H933/100))</f>
        <v>#DIV/0!</v>
      </c>
      <c r="AI933" s="7" t="e">
        <f>AG933/AH933</f>
        <v>#DIV/0!</v>
      </c>
      <c r="AO933" s="20" t="s">
        <v>1597</v>
      </c>
      <c r="AP933" s="246">
        <v>0.115</v>
      </c>
      <c r="AQ933" s="246">
        <v>2E-3</v>
      </c>
      <c r="AR933" s="246">
        <v>4.2000000000000003E-2</v>
      </c>
      <c r="AS933" s="246">
        <v>3.0000000000000001E-3</v>
      </c>
      <c r="AT933" s="246">
        <v>8.9999999999999993E-3</v>
      </c>
      <c r="AU933" s="246">
        <v>2E-3</v>
      </c>
      <c r="AV933" s="246">
        <v>2.1999999999999999E-2</v>
      </c>
      <c r="AW933" s="246">
        <v>2E-3</v>
      </c>
      <c r="AX933" s="246">
        <v>2E-3</v>
      </c>
      <c r="AY933" s="246">
        <v>1E-3</v>
      </c>
      <c r="AZ933" s="246">
        <v>4.7E-2</v>
      </c>
      <c r="BA933" s="246">
        <v>3.0000000000000001E-3</v>
      </c>
      <c r="BB933" s="246">
        <v>7.1999999999999995E-2</v>
      </c>
      <c r="BC933" s="246">
        <v>4.0000000000000001E-3</v>
      </c>
      <c r="BD933" s="246">
        <v>40.134</v>
      </c>
      <c r="BE933" s="246">
        <v>6.2E-2</v>
      </c>
      <c r="BF933" s="246" t="s">
        <v>121</v>
      </c>
      <c r="BG933" s="246">
        <v>8.0000000000000002E-3</v>
      </c>
      <c r="BH933" s="246">
        <v>2.6960000000000002</v>
      </c>
      <c r="BI933" s="246">
        <v>1.155</v>
      </c>
      <c r="BJ933" s="246">
        <v>4.0000000000000001E-3</v>
      </c>
      <c r="BK933" s="246">
        <v>2E-3</v>
      </c>
      <c r="BL933" s="246" t="s">
        <v>121</v>
      </c>
      <c r="BM933" s="246">
        <v>2E-3</v>
      </c>
      <c r="BN933" s="246">
        <v>0.42899999999999999</v>
      </c>
      <c r="BO933" s="246">
        <v>1.0999999999999999E-2</v>
      </c>
      <c r="BP933" s="246">
        <v>26.646999999999998</v>
      </c>
      <c r="BQ933" s="246">
        <v>0.16700000000000001</v>
      </c>
      <c r="BR933" s="246" t="s">
        <v>121</v>
      </c>
      <c r="BS933" s="246">
        <v>2E-3</v>
      </c>
      <c r="BT933" s="246">
        <v>16.463999999999999</v>
      </c>
      <c r="BU933" s="246">
        <v>0.182</v>
      </c>
      <c r="BV933" s="246">
        <v>1.444</v>
      </c>
      <c r="BW933" s="246">
        <v>0.03</v>
      </c>
      <c r="BX933" s="246">
        <v>2.1000000000000001E-2</v>
      </c>
      <c r="BY933" s="246">
        <v>8.9999999999999993E-3</v>
      </c>
      <c r="BZ933" s="246">
        <v>0.69499999999999995</v>
      </c>
      <c r="CA933" s="246">
        <v>3.2000000000000001E-2</v>
      </c>
      <c r="CB933" s="246" t="s">
        <v>121</v>
      </c>
      <c r="CC933" s="246">
        <v>16.388000000000002</v>
      </c>
      <c r="CD933" s="246">
        <v>0.14699999999999999</v>
      </c>
      <c r="CE933" s="246">
        <v>7.0000000000000001E-3</v>
      </c>
      <c r="CF933" s="246">
        <v>3.0000000000000001E-3</v>
      </c>
      <c r="CG933" s="246">
        <v>1E-3</v>
      </c>
      <c r="CH933" s="246" t="s">
        <v>121</v>
      </c>
      <c r="CI933" s="246">
        <v>2E-3</v>
      </c>
      <c r="CJ933" s="246">
        <v>0.90500000000000003</v>
      </c>
      <c r="CK933" s="246">
        <v>9.1999999999999998E-2</v>
      </c>
      <c r="CL933" s="246" t="s">
        <v>121</v>
      </c>
      <c r="CM933" s="246">
        <v>2E-3</v>
      </c>
      <c r="CN933" s="246">
        <v>4.0000000000000001E-3</v>
      </c>
      <c r="CO933" s="246">
        <v>1E-3</v>
      </c>
      <c r="CP933" s="246">
        <v>2.492</v>
      </c>
      <c r="CQ933" s="246">
        <v>5.1999999999999998E-2</v>
      </c>
      <c r="CR933" s="246" t="s">
        <v>121</v>
      </c>
      <c r="CS933" s="246">
        <v>8.9999999999999993E-3</v>
      </c>
      <c r="CT933" s="246">
        <v>6.4429999999999996</v>
      </c>
      <c r="CU933" s="246">
        <v>0.30599999999999999</v>
      </c>
      <c r="CV933" s="246">
        <v>3.3000000000000002E-2</v>
      </c>
      <c r="CW933" s="246">
        <v>1E-3</v>
      </c>
      <c r="CX933" s="246">
        <v>0.56200000000000006</v>
      </c>
      <c r="CY933" s="246">
        <v>0.02</v>
      </c>
      <c r="CZ933" s="246" t="s">
        <v>121</v>
      </c>
      <c r="DA933" s="246">
        <v>2E-3</v>
      </c>
      <c r="DB933" s="246">
        <v>6.5000000000000002E-2</v>
      </c>
      <c r="DC933" s="246">
        <v>7.0000000000000001E-3</v>
      </c>
      <c r="DD933" s="246" t="s">
        <v>121</v>
      </c>
      <c r="DE933" s="246">
        <v>1.2E-2</v>
      </c>
      <c r="DF933" s="246">
        <v>0.44700000000000001</v>
      </c>
      <c r="DG933" s="246">
        <v>6.0000000000000001E-3</v>
      </c>
      <c r="DH933" s="246">
        <v>2.9000000000000001E-2</v>
      </c>
      <c r="DI933" s="246">
        <v>1E-3</v>
      </c>
      <c r="DJ933" s="246">
        <v>0.01</v>
      </c>
      <c r="DK933" s="246">
        <v>1E-3</v>
      </c>
      <c r="DL933" s="61" t="str">
        <f t="shared" si="17"/>
        <v>DK III W1 17.03.2022</v>
      </c>
      <c r="DM933" s="249">
        <v>2.76525553959442E-2</v>
      </c>
      <c r="DN933" s="249">
        <v>-1.8336537696454502E-2</v>
      </c>
      <c r="DO933" s="249">
        <v>0.23589847776264</v>
      </c>
      <c r="DP933" s="249">
        <v>0.61924023365720504</v>
      </c>
      <c r="DQ933" s="249">
        <v>8.6242001349556993E-2</v>
      </c>
      <c r="DR933" s="249">
        <v>6.5910986462679698E-3</v>
      </c>
      <c r="DS933" s="249">
        <v>1.9902001431912599</v>
      </c>
      <c r="DT933" s="249">
        <v>-1.9660609702926098E-2</v>
      </c>
      <c r="DU933" s="249">
        <v>2.3310177398440401E-3</v>
      </c>
      <c r="DV933" s="249">
        <v>-6.8343285421303499E-3</v>
      </c>
      <c r="DW933" s="249">
        <v>-1.1575490944808101E-2</v>
      </c>
      <c r="DX933" s="249">
        <v>-0.22460020683286899</v>
      </c>
      <c r="DY933" s="249">
        <v>1230.2274250549599</v>
      </c>
      <c r="DZ933" s="249">
        <v>-0.95092896407287897</v>
      </c>
      <c r="EA933" s="249">
        <v>-0.22724431869835099</v>
      </c>
      <c r="EB933" s="249">
        <v>98.399095180475499</v>
      </c>
    </row>
    <row r="934" spans="1:190">
      <c r="A934" s="11">
        <v>44637</v>
      </c>
      <c r="B934" s="64">
        <v>2624</v>
      </c>
      <c r="C934" s="25" t="s">
        <v>124</v>
      </c>
      <c r="D934" s="21">
        <v>26</v>
      </c>
      <c r="E934" s="2">
        <v>100</v>
      </c>
      <c r="F934" s="2">
        <v>74</v>
      </c>
      <c r="H934" s="3">
        <f>((F934)/(E934/100))</f>
        <v>74</v>
      </c>
      <c r="I934" s="4">
        <f>E934/F934</f>
        <v>1.3513513513513513</v>
      </c>
      <c r="J934" s="4" t="e">
        <f>100/G934</f>
        <v>#DIV/0!</v>
      </c>
      <c r="N934" s="37" t="e">
        <f>M934/(K934/100)</f>
        <v>#DIV/0!</v>
      </c>
      <c r="O934" s="37" t="e">
        <f>N934/J934</f>
        <v>#DIV/0!</v>
      </c>
      <c r="P934" s="5" t="e">
        <f>M934/(L934/100)</f>
        <v>#DIV/0!</v>
      </c>
      <c r="Q934" s="5" t="e">
        <f>P934*I934</f>
        <v>#DIV/0!</v>
      </c>
      <c r="U934" s="15" t="e">
        <f>100-(T934-R934)/S934*100</f>
        <v>#DIV/0!</v>
      </c>
      <c r="AB934" s="14" t="e">
        <f>((AE934-AC934)*(1000/AD934))*1000</f>
        <v>#DIV/0!</v>
      </c>
      <c r="AF934" s="7" t="e">
        <f>#REF!*0.8</f>
        <v>#REF!</v>
      </c>
      <c r="AG934" s="2">
        <v>135</v>
      </c>
      <c r="AH934" s="8">
        <f>((AG934)*(H934/100))</f>
        <v>99.9</v>
      </c>
      <c r="AI934" s="7">
        <f>AG934/AH934</f>
        <v>1.3513513513513513</v>
      </c>
      <c r="AJ934" s="6">
        <v>22.31</v>
      </c>
      <c r="AK934" s="2">
        <v>0.20300000000000001</v>
      </c>
      <c r="AO934" s="20" t="s">
        <v>1599</v>
      </c>
      <c r="AP934" s="248">
        <v>0.21299999999999999</v>
      </c>
      <c r="AQ934" s="248">
        <v>4.0000000000000001E-3</v>
      </c>
      <c r="AR934" s="248">
        <v>7.0000000000000001E-3</v>
      </c>
      <c r="AS934" s="248">
        <v>3.0000000000000001E-3</v>
      </c>
      <c r="AT934" s="248">
        <v>9.4E-2</v>
      </c>
      <c r="AU934" s="248">
        <v>3.0000000000000001E-3</v>
      </c>
      <c r="AV934" s="248">
        <v>6.7000000000000004E-2</v>
      </c>
      <c r="AW934" s="248">
        <v>3.0000000000000001E-3</v>
      </c>
      <c r="AX934" s="248">
        <v>1.4999999999999999E-2</v>
      </c>
      <c r="AY934" s="248">
        <v>1E-3</v>
      </c>
      <c r="AZ934" s="248">
        <v>1.7000000000000001E-2</v>
      </c>
      <c r="BA934" s="248">
        <v>2E-3</v>
      </c>
      <c r="BB934" s="248">
        <v>3.5999999999999997E-2</v>
      </c>
      <c r="BC934" s="248">
        <v>3.0000000000000001E-3</v>
      </c>
      <c r="BD934" s="248">
        <v>2.895</v>
      </c>
      <c r="BE934" s="248">
        <v>1.2E-2</v>
      </c>
      <c r="BF934" s="248" t="s">
        <v>121</v>
      </c>
      <c r="BG934" s="248">
        <v>1.4E-2</v>
      </c>
      <c r="BH934" s="248" t="s">
        <v>121</v>
      </c>
      <c r="BI934" s="248">
        <v>4.867</v>
      </c>
      <c r="BJ934" s="248" t="s">
        <v>121</v>
      </c>
      <c r="BK934" s="248">
        <v>3.0000000000000001E-3</v>
      </c>
      <c r="BL934" s="248" t="s">
        <v>121</v>
      </c>
      <c r="BM934" s="248">
        <v>2E-3</v>
      </c>
      <c r="BN934" s="248">
        <v>0.10299999999999999</v>
      </c>
      <c r="BO934" s="248">
        <v>8.0000000000000002E-3</v>
      </c>
      <c r="BP934" s="248">
        <v>55.381999999999998</v>
      </c>
      <c r="BQ934" s="248">
        <v>0.16200000000000001</v>
      </c>
      <c r="BR934" s="248">
        <v>3.0000000000000001E-3</v>
      </c>
      <c r="BS934" s="248">
        <v>1E-3</v>
      </c>
      <c r="BT934" s="248">
        <v>19.399999999999999</v>
      </c>
      <c r="BU934" s="248">
        <v>0.442</v>
      </c>
      <c r="BV934" s="248">
        <v>12.975</v>
      </c>
      <c r="BW934" s="248">
        <v>0.55800000000000005</v>
      </c>
      <c r="BX934" s="248" t="s">
        <v>121</v>
      </c>
      <c r="BY934" s="248">
        <v>4.0000000000000001E-3</v>
      </c>
      <c r="BZ934" s="248">
        <v>2.2999999999999998</v>
      </c>
      <c r="CA934" s="248">
        <v>7.1999999999999995E-2</v>
      </c>
      <c r="CB934" s="248" t="s">
        <v>121</v>
      </c>
      <c r="CC934" s="248">
        <v>48.93</v>
      </c>
      <c r="CD934" s="248">
        <v>3.4000000000000002E-2</v>
      </c>
      <c r="CE934" s="248">
        <v>5.0000000000000001E-3</v>
      </c>
      <c r="CF934" s="248">
        <v>2E-3</v>
      </c>
      <c r="CG934" s="248">
        <v>1E-3</v>
      </c>
      <c r="CH934" s="248" t="s">
        <v>121</v>
      </c>
      <c r="CI934" s="248">
        <v>2E-3</v>
      </c>
      <c r="CJ934" s="248" t="s">
        <v>121</v>
      </c>
      <c r="CK934" s="248">
        <v>0.45800000000000002</v>
      </c>
      <c r="CL934" s="248" t="s">
        <v>121</v>
      </c>
      <c r="CM934" s="248">
        <v>2E-3</v>
      </c>
      <c r="CN934" s="248">
        <v>6.0000000000000001E-3</v>
      </c>
      <c r="CO934" s="248">
        <v>1E-3</v>
      </c>
      <c r="CP934" s="248">
        <v>3.0619999999999998</v>
      </c>
      <c r="CQ934" s="248">
        <v>0.184</v>
      </c>
      <c r="CR934" s="248" t="s">
        <v>121</v>
      </c>
      <c r="CS934" s="248">
        <v>2E-3</v>
      </c>
      <c r="CT934" s="248">
        <v>1.982</v>
      </c>
      <c r="CU934" s="248">
        <v>0.5</v>
      </c>
      <c r="CV934" s="248">
        <v>1.9E-2</v>
      </c>
      <c r="CW934" s="248">
        <v>1E-3</v>
      </c>
      <c r="CX934" s="248">
        <v>0.14799999999999999</v>
      </c>
      <c r="CY934" s="248">
        <v>1.0999999999999999E-2</v>
      </c>
      <c r="CZ934" s="248" t="s">
        <v>121</v>
      </c>
      <c r="DA934" s="248">
        <v>2E-3</v>
      </c>
      <c r="DB934" s="248" t="s">
        <v>121</v>
      </c>
      <c r="DC934" s="248">
        <v>7.0000000000000001E-3</v>
      </c>
      <c r="DD934" s="248">
        <v>2.7E-2</v>
      </c>
      <c r="DE934" s="248">
        <v>8.0000000000000002E-3</v>
      </c>
      <c r="DF934" s="248">
        <v>1.0780000000000001</v>
      </c>
      <c r="DG934" s="248">
        <v>1.6E-2</v>
      </c>
      <c r="DH934" s="248">
        <v>8.9999999999999993E-3</v>
      </c>
      <c r="DI934" s="248">
        <v>1E-3</v>
      </c>
      <c r="DJ934" s="248">
        <v>0.107</v>
      </c>
      <c r="DK934" s="248">
        <v>2E-3</v>
      </c>
      <c r="DL934" s="61" t="str">
        <f t="shared" si="17"/>
        <v>UTV 17.03.2022</v>
      </c>
    </row>
    <row r="935" spans="1:190">
      <c r="A935" s="11">
        <v>44637</v>
      </c>
      <c r="B935" s="64"/>
      <c r="C935" s="25" t="s">
        <v>122</v>
      </c>
      <c r="D935" s="21">
        <v>30</v>
      </c>
      <c r="E935" s="2">
        <v>100</v>
      </c>
      <c r="F935" s="2">
        <v>70</v>
      </c>
      <c r="H935" s="3">
        <f>((F935)/(E935/100))</f>
        <v>70</v>
      </c>
      <c r="I935" s="4">
        <f>E935/F935</f>
        <v>1.4285714285714286</v>
      </c>
      <c r="J935" s="4" t="e">
        <f>100/G935</f>
        <v>#DIV/0!</v>
      </c>
      <c r="N935" s="37" t="e">
        <f>M935/(K935/100)</f>
        <v>#DIV/0!</v>
      </c>
      <c r="O935" s="37" t="e">
        <f>N935/J935</f>
        <v>#DIV/0!</v>
      </c>
      <c r="P935" s="5" t="e">
        <f>M935/(L935/100)</f>
        <v>#DIV/0!</v>
      </c>
      <c r="Q935" s="5" t="e">
        <f>P935*I935</f>
        <v>#DIV/0!</v>
      </c>
      <c r="U935" s="15" t="e">
        <f>100-(T935-R935)/S935*100</f>
        <v>#DIV/0!</v>
      </c>
      <c r="V935" s="21">
        <v>2.1</v>
      </c>
      <c r="X935" s="2">
        <v>11.88</v>
      </c>
      <c r="Y935" s="2">
        <v>7.51</v>
      </c>
      <c r="Z935" s="21">
        <v>640</v>
      </c>
      <c r="AB935" s="14" t="e">
        <f>((AE935-AC935)*(1000/AD935))*1000</f>
        <v>#DIV/0!</v>
      </c>
      <c r="AF935" s="7" t="e">
        <f>#REF!*0.8</f>
        <v>#REF!</v>
      </c>
      <c r="AG935" s="2">
        <v>143</v>
      </c>
      <c r="AH935" s="8">
        <f>((AG935)*(H935/100))</f>
        <v>100.1</v>
      </c>
      <c r="AI935" s="7">
        <f>AG935/AH935</f>
        <v>1.4285714285714286</v>
      </c>
      <c r="AJ935" s="6">
        <v>46.3</v>
      </c>
      <c r="AK935" s="2">
        <v>0.17699999999999999</v>
      </c>
      <c r="AO935" s="20" t="s">
        <v>1600</v>
      </c>
      <c r="DL935" s="61" t="str">
        <f t="shared" si="17"/>
        <v>AHV 8069</v>
      </c>
    </row>
    <row r="936" spans="1:190">
      <c r="A936" s="11">
        <v>44637</v>
      </c>
      <c r="B936" s="64" t="s">
        <v>730</v>
      </c>
      <c r="C936" s="25" t="s">
        <v>117</v>
      </c>
      <c r="H936" s="3" t="e">
        <f>((F936)/(E936/100))</f>
        <v>#DIV/0!</v>
      </c>
      <c r="I936" s="4" t="e">
        <f>E936/F936</f>
        <v>#DIV/0!</v>
      </c>
      <c r="J936" s="4" t="e">
        <f>100/G936</f>
        <v>#DIV/0!</v>
      </c>
      <c r="N936" s="37" t="e">
        <f>M936/(K936/100)</f>
        <v>#DIV/0!</v>
      </c>
      <c r="O936" s="37" t="e">
        <f>N936/J936</f>
        <v>#DIV/0!</v>
      </c>
      <c r="P936" s="5" t="e">
        <f>M936/(L936/100)</f>
        <v>#DIV/0!</v>
      </c>
      <c r="Q936" s="5" t="e">
        <f>P936*I936</f>
        <v>#DIV/0!</v>
      </c>
      <c r="U936" s="15" t="e">
        <f>100-(T936-R936)/S936*100</f>
        <v>#DIV/0!</v>
      </c>
      <c r="X936" s="2">
        <v>11.58</v>
      </c>
      <c r="AB936" s="14" t="e">
        <f>((AE936-AC936)*(1000/AD936))*1000</f>
        <v>#DIV/0!</v>
      </c>
      <c r="AF936" s="7" t="e">
        <f>#REF!*0.8</f>
        <v>#REF!</v>
      </c>
      <c r="AH936" s="8" t="e">
        <f>((AG936)*(H936/100))</f>
        <v>#DIV/0!</v>
      </c>
      <c r="AI936" s="7" t="e">
        <f>AG936/AH936</f>
        <v>#DIV/0!</v>
      </c>
      <c r="AO936" s="20" t="s">
        <v>1601</v>
      </c>
      <c r="DL936" s="61" t="str">
        <f t="shared" si="17"/>
        <v>NL 689393 18.03.2022</v>
      </c>
      <c r="DM936" s="250">
        <v>0.34599999999999997</v>
      </c>
      <c r="DN936" s="250">
        <v>5.0000000000000001E-3</v>
      </c>
      <c r="DO936" s="250" t="s">
        <v>121</v>
      </c>
      <c r="DP936" s="250">
        <v>5.0000000000000001E-3</v>
      </c>
      <c r="DQ936" s="250">
        <v>8.3000000000000004E-2</v>
      </c>
      <c r="DR936" s="250">
        <v>4.0000000000000001E-3</v>
      </c>
      <c r="DS936" s="250">
        <v>7.5999999999999998E-2</v>
      </c>
      <c r="DT936" s="250">
        <v>3.0000000000000001E-3</v>
      </c>
      <c r="DU936" s="250">
        <v>2.5000000000000001E-2</v>
      </c>
      <c r="DV936" s="250">
        <v>2E-3</v>
      </c>
      <c r="DW936" s="250">
        <v>8.9999999999999993E-3</v>
      </c>
      <c r="DX936" s="250">
        <v>2E-3</v>
      </c>
      <c r="DY936" s="250">
        <v>4.7E-2</v>
      </c>
      <c r="DZ936" s="250">
        <v>3.0000000000000001E-3</v>
      </c>
      <c r="EA936" s="250">
        <v>1.6020000000000001</v>
      </c>
      <c r="EB936" s="250">
        <v>0.01</v>
      </c>
      <c r="EC936" s="250" t="s">
        <v>121</v>
      </c>
      <c r="ED936" s="250">
        <v>3.0000000000000001E-3</v>
      </c>
      <c r="EE936" s="250" t="s">
        <v>121</v>
      </c>
      <c r="EF936" s="250">
        <v>4.5529999999999999</v>
      </c>
      <c r="EG936" s="250" t="s">
        <v>121</v>
      </c>
      <c r="EH936" s="250">
        <v>7.0000000000000001E-3</v>
      </c>
      <c r="EI936" s="250" t="s">
        <v>121</v>
      </c>
      <c r="EJ936" s="250">
        <v>2E-3</v>
      </c>
      <c r="EK936" s="250" t="s">
        <v>121</v>
      </c>
      <c r="EL936" s="250">
        <v>1.7000000000000001E-2</v>
      </c>
      <c r="EM936" s="250">
        <v>62.003999999999998</v>
      </c>
      <c r="EN936" s="250">
        <v>0.17199999999999999</v>
      </c>
      <c r="EO936" s="250" t="s">
        <v>121</v>
      </c>
      <c r="EP936" s="250">
        <v>2E-3</v>
      </c>
      <c r="EQ936" s="250">
        <v>0.93400000000000005</v>
      </c>
      <c r="ER936" s="250">
        <v>4.8000000000000001E-2</v>
      </c>
      <c r="ES936" s="250">
        <v>25.94</v>
      </c>
      <c r="ET936" s="250">
        <v>0.50600000000000001</v>
      </c>
      <c r="EU936" s="250" t="s">
        <v>121</v>
      </c>
      <c r="EV936" s="250">
        <v>4.0000000000000001E-3</v>
      </c>
      <c r="EW936" s="250">
        <v>2.7240000000000002</v>
      </c>
      <c r="EX936" s="250">
        <v>5.2999999999999999E-2</v>
      </c>
      <c r="EY936" s="250" t="s">
        <v>121</v>
      </c>
      <c r="EZ936" s="250">
        <v>33.334000000000003</v>
      </c>
      <c r="FA936" s="250">
        <v>7.0000000000000001E-3</v>
      </c>
      <c r="FB936" s="250">
        <v>5.0000000000000001E-3</v>
      </c>
      <c r="FC936" s="250">
        <v>3.0000000000000001E-3</v>
      </c>
      <c r="FD936" s="250">
        <v>1E-3</v>
      </c>
      <c r="FE936" s="250" t="s">
        <v>121</v>
      </c>
      <c r="FF936" s="250">
        <v>2E-3</v>
      </c>
      <c r="FG936" s="250" t="s">
        <v>121</v>
      </c>
      <c r="FH936" s="250">
        <v>0.47699999999999998</v>
      </c>
      <c r="FI936" s="250" t="s">
        <v>121</v>
      </c>
      <c r="FJ936" s="250">
        <v>2E-3</v>
      </c>
      <c r="FK936" s="250">
        <v>0.01</v>
      </c>
      <c r="FL936" s="250">
        <v>1E-3</v>
      </c>
      <c r="FM936" s="250">
        <v>3.1789999999999998</v>
      </c>
      <c r="FN936" s="250">
        <v>0.14499999999999999</v>
      </c>
      <c r="FO936" s="250" t="s">
        <v>121</v>
      </c>
      <c r="FP936" s="250">
        <v>2E-3</v>
      </c>
      <c r="FQ936" s="250">
        <v>0.98599999999999999</v>
      </c>
      <c r="FR936" s="250">
        <v>0.623</v>
      </c>
      <c r="FS936" s="250">
        <v>5.0000000000000001E-3</v>
      </c>
      <c r="FT936" s="250">
        <v>1E-3</v>
      </c>
      <c r="FU936" s="250">
        <v>5.0999999999999997E-2</v>
      </c>
      <c r="FV936" s="250">
        <v>6.0000000000000001E-3</v>
      </c>
      <c r="FW936" s="250" t="s">
        <v>121</v>
      </c>
      <c r="FX936" s="250">
        <v>3.0000000000000001E-3</v>
      </c>
      <c r="FY936" s="250" t="s">
        <v>121</v>
      </c>
      <c r="FZ936" s="250">
        <v>4.0000000000000001E-3</v>
      </c>
      <c r="GA936" s="250">
        <v>7.3999999999999996E-2</v>
      </c>
      <c r="GB936" s="250">
        <v>1.0999999999999999E-2</v>
      </c>
      <c r="GC936" s="250">
        <v>1.7030000000000001</v>
      </c>
      <c r="GD936" s="250">
        <v>1.7999999999999999E-2</v>
      </c>
      <c r="GE936" s="250">
        <v>2E-3</v>
      </c>
      <c r="GF936" s="250">
        <v>1E-3</v>
      </c>
      <c r="GG936" s="250">
        <v>0.189</v>
      </c>
      <c r="GH936" s="250">
        <v>2E-3</v>
      </c>
    </row>
    <row r="937" spans="1:190">
      <c r="A937" s="11">
        <v>44637</v>
      </c>
      <c r="B937" s="64" t="s">
        <v>120</v>
      </c>
      <c r="C937" s="25" t="s">
        <v>119</v>
      </c>
      <c r="D937" s="21">
        <v>25</v>
      </c>
      <c r="E937" s="2">
        <v>100</v>
      </c>
      <c r="F937" s="2">
        <v>75</v>
      </c>
      <c r="H937" s="3">
        <f>((F937)/(E937/100))</f>
        <v>75</v>
      </c>
      <c r="I937" s="4">
        <f>E937/F937</f>
        <v>1.3333333333333333</v>
      </c>
      <c r="J937" s="4" t="e">
        <f>100/G937</f>
        <v>#DIV/0!</v>
      </c>
      <c r="N937" s="37" t="e">
        <f>M937/(K937/100)</f>
        <v>#DIV/0!</v>
      </c>
      <c r="O937" s="37" t="e">
        <f>N937/J937</f>
        <v>#DIV/0!</v>
      </c>
      <c r="P937" s="5" t="e">
        <f>M937/(L937/100)</f>
        <v>#DIV/0!</v>
      </c>
      <c r="Q937" s="5" t="e">
        <f>P937*I937</f>
        <v>#DIV/0!</v>
      </c>
      <c r="U937" s="15" t="e">
        <f>100-(T937-R937)/S937*100</f>
        <v>#DIV/0!</v>
      </c>
      <c r="V937" s="21">
        <v>1.5</v>
      </c>
      <c r="X937" s="2">
        <v>11.77</v>
      </c>
      <c r="Y937" s="2">
        <v>9.33</v>
      </c>
      <c r="Z937" s="21">
        <v>2177</v>
      </c>
      <c r="AB937" s="14" t="e">
        <f>((AE937-AC937)*(1000/AD937))*1000</f>
        <v>#DIV/0!</v>
      </c>
      <c r="AF937" s="7" t="e">
        <f>#REF!*0.8</f>
        <v>#REF!</v>
      </c>
      <c r="AG937" s="2">
        <v>133</v>
      </c>
      <c r="AH937" s="8">
        <f>((AG937)*(H937/100))</f>
        <v>99.75</v>
      </c>
      <c r="AI937" s="7">
        <f>AG937/AH937</f>
        <v>1.3333333333333333</v>
      </c>
      <c r="AJ937" s="6">
        <v>32.9</v>
      </c>
      <c r="AK937" s="2">
        <v>0.61899999999999999</v>
      </c>
      <c r="AO937" s="20" t="s">
        <v>1602</v>
      </c>
      <c r="AP937" s="252">
        <v>0.13200000000000001</v>
      </c>
      <c r="AQ937" s="252">
        <v>2E-3</v>
      </c>
      <c r="AR937" s="252" t="s">
        <v>121</v>
      </c>
      <c r="AS937" s="252">
        <v>4.0000000000000001E-3</v>
      </c>
      <c r="AT937" s="252">
        <v>5.8999999999999997E-2</v>
      </c>
      <c r="AU937" s="252">
        <v>3.0000000000000001E-3</v>
      </c>
      <c r="AV937" s="252">
        <v>4.9000000000000002E-2</v>
      </c>
      <c r="AW937" s="252">
        <v>2E-3</v>
      </c>
      <c r="AX937" s="252">
        <v>0.01</v>
      </c>
      <c r="AY937" s="252">
        <v>1E-3</v>
      </c>
      <c r="AZ937" s="252">
        <v>1.2999999999999999E-2</v>
      </c>
      <c r="BA937" s="252">
        <v>2E-3</v>
      </c>
      <c r="BB937" s="252">
        <v>4.7E-2</v>
      </c>
      <c r="BC937" s="252">
        <v>2E-3</v>
      </c>
      <c r="BD937" s="252">
        <v>0.40600000000000003</v>
      </c>
      <c r="BE937" s="252">
        <v>8.9999999999999993E-3</v>
      </c>
      <c r="BF937" s="252" t="s">
        <v>121</v>
      </c>
      <c r="BG937" s="252">
        <v>8.9999999999999993E-3</v>
      </c>
      <c r="BH937" s="252" t="s">
        <v>121</v>
      </c>
      <c r="BI937" s="252">
        <v>3.4449999999999998</v>
      </c>
      <c r="BJ937" s="252" t="s">
        <v>121</v>
      </c>
      <c r="BK937" s="252">
        <v>3.0000000000000001E-3</v>
      </c>
      <c r="BL937" s="252" t="s">
        <v>121</v>
      </c>
      <c r="BM937" s="252">
        <v>2E-3</v>
      </c>
      <c r="BN937" s="252">
        <v>7.1999999999999995E-2</v>
      </c>
      <c r="BO937" s="252">
        <v>7.0000000000000001E-3</v>
      </c>
      <c r="BP937" s="252">
        <v>49.713000000000001</v>
      </c>
      <c r="BQ937" s="252">
        <v>0.20300000000000001</v>
      </c>
      <c r="BR937" s="252">
        <v>2E-3</v>
      </c>
      <c r="BS937" s="252">
        <v>1E-3</v>
      </c>
      <c r="BT937" s="252">
        <v>17.516999999999999</v>
      </c>
      <c r="BU937" s="252">
        <v>0.17299999999999999</v>
      </c>
      <c r="BV937" s="252">
        <v>13.776</v>
      </c>
      <c r="BW937" s="252">
        <v>0.20499999999999999</v>
      </c>
      <c r="BX937" s="252" t="s">
        <v>121</v>
      </c>
      <c r="BY937" s="252">
        <v>4.0000000000000001E-3</v>
      </c>
      <c r="BZ937" s="252">
        <v>2.1349999999999998</v>
      </c>
      <c r="CA937" s="252">
        <v>4.2000000000000003E-2</v>
      </c>
      <c r="CB937" s="252" t="s">
        <v>121</v>
      </c>
      <c r="CC937" s="252">
        <v>18.324000000000002</v>
      </c>
      <c r="CD937" s="252">
        <v>3.3000000000000002E-2</v>
      </c>
      <c r="CE937" s="252">
        <v>5.0000000000000001E-3</v>
      </c>
      <c r="CF937" s="252" t="s">
        <v>121</v>
      </c>
      <c r="CG937" s="252">
        <v>2E-3</v>
      </c>
      <c r="CH937" s="252" t="s">
        <v>121</v>
      </c>
      <c r="CI937" s="252">
        <v>2E-3</v>
      </c>
      <c r="CJ937" s="252" t="s">
        <v>121</v>
      </c>
      <c r="CK937" s="252">
        <v>0.16800000000000001</v>
      </c>
      <c r="CL937" s="252" t="s">
        <v>121</v>
      </c>
      <c r="CM937" s="252">
        <v>2E-3</v>
      </c>
      <c r="CN937" s="252">
        <v>4.0000000000000001E-3</v>
      </c>
      <c r="CO937" s="252">
        <v>1E-3</v>
      </c>
      <c r="CP937" s="252">
        <v>1.478</v>
      </c>
      <c r="CQ937" s="252">
        <v>5.6000000000000001E-2</v>
      </c>
      <c r="CR937" s="252" t="s">
        <v>121</v>
      </c>
      <c r="CS937" s="252">
        <v>2E-3</v>
      </c>
      <c r="CT937" s="252">
        <v>0.74099999999999999</v>
      </c>
      <c r="CU937" s="252">
        <v>0.29699999999999999</v>
      </c>
      <c r="CV937" s="252">
        <v>1.4999999999999999E-2</v>
      </c>
      <c r="CW937" s="252">
        <v>1E-3</v>
      </c>
      <c r="CX937" s="252">
        <v>8.8999999999999996E-2</v>
      </c>
      <c r="CY937" s="252">
        <v>8.9999999999999993E-3</v>
      </c>
      <c r="CZ937" s="252" t="s">
        <v>121</v>
      </c>
      <c r="DA937" s="252">
        <v>2E-3</v>
      </c>
      <c r="DB937" s="252" t="s">
        <v>121</v>
      </c>
      <c r="DC937" s="252">
        <v>5.0000000000000001E-3</v>
      </c>
      <c r="DD937" s="252">
        <v>2.8000000000000001E-2</v>
      </c>
      <c r="DE937" s="252">
        <v>6.0000000000000001E-3</v>
      </c>
      <c r="DF937" s="252">
        <v>0.70499999999999996</v>
      </c>
      <c r="DG937" s="252">
        <v>7.0000000000000001E-3</v>
      </c>
      <c r="DH937" s="252">
        <v>4.0000000000000001E-3</v>
      </c>
      <c r="DI937" s="252">
        <v>1E-3</v>
      </c>
      <c r="DJ937" s="252">
        <v>8.7999999999999995E-2</v>
      </c>
      <c r="DK937" s="252">
        <v>1E-3</v>
      </c>
      <c r="DL937" s="61" t="str">
        <f t="shared" si="17"/>
        <v>UTV 18.03.2022</v>
      </c>
    </row>
    <row r="938" spans="1:190">
      <c r="A938" s="11">
        <v>44637</v>
      </c>
      <c r="B938" s="64" t="s">
        <v>1549</v>
      </c>
      <c r="C938" s="25" t="s">
        <v>117</v>
      </c>
      <c r="H938" s="3" t="e">
        <f>((F938)/(E938/100))</f>
        <v>#DIV/0!</v>
      </c>
      <c r="I938" s="4" t="e">
        <f>E938/F938</f>
        <v>#DIV/0!</v>
      </c>
      <c r="J938" s="4" t="e">
        <f>100/G938</f>
        <v>#DIV/0!</v>
      </c>
      <c r="N938" s="37" t="e">
        <f>M938/(K938/100)</f>
        <v>#DIV/0!</v>
      </c>
      <c r="O938" s="37" t="e">
        <f>N938/J938</f>
        <v>#DIV/0!</v>
      </c>
      <c r="P938" s="5" t="e">
        <f>M938/(L938/100)</f>
        <v>#DIV/0!</v>
      </c>
      <c r="Q938" s="5" t="e">
        <f>P938*I938</f>
        <v>#DIV/0!</v>
      </c>
      <c r="U938" s="15" t="e">
        <f>100-(T938-R938)/S938*100</f>
        <v>#DIV/0!</v>
      </c>
      <c r="X938" s="2">
        <v>11.65</v>
      </c>
      <c r="AB938" s="14" t="e">
        <f>((AE938-AC938)*(1000/AD938))*1000</f>
        <v>#DIV/0!</v>
      </c>
      <c r="AF938" s="7" t="e">
        <f>#REF!*0.8</f>
        <v>#REF!</v>
      </c>
      <c r="AH938" s="8" t="e">
        <f>((AG938)*(H938/100))</f>
        <v>#DIV/0!</v>
      </c>
      <c r="AI938" s="7" t="e">
        <f>AG938/AH938</f>
        <v>#DIV/0!</v>
      </c>
      <c r="AO938" s="20" t="s">
        <v>1601</v>
      </c>
      <c r="AP938" s="251">
        <v>6.9000000000000006E-2</v>
      </c>
      <c r="AQ938" s="251">
        <v>2E-3</v>
      </c>
      <c r="AR938" s="251">
        <v>4.8000000000000001E-2</v>
      </c>
      <c r="AS938" s="251">
        <v>3.0000000000000001E-3</v>
      </c>
      <c r="AT938" s="251">
        <v>8.9999999999999993E-3</v>
      </c>
      <c r="AU938" s="251">
        <v>2E-3</v>
      </c>
      <c r="AV938" s="251">
        <v>1.2E-2</v>
      </c>
      <c r="AW938" s="251">
        <v>2E-3</v>
      </c>
      <c r="AX938" s="251" t="s">
        <v>121</v>
      </c>
      <c r="AY938" s="251">
        <v>2E-3</v>
      </c>
      <c r="AZ938" s="251">
        <v>0.11600000000000001</v>
      </c>
      <c r="BA938" s="251">
        <v>4.0000000000000001E-3</v>
      </c>
      <c r="BB938" s="251">
        <v>7.9000000000000001E-2</v>
      </c>
      <c r="BC938" s="251">
        <v>4.0000000000000001E-3</v>
      </c>
      <c r="BD938" s="251">
        <v>28.172999999999998</v>
      </c>
      <c r="BE938" s="251">
        <v>4.2999999999999997E-2</v>
      </c>
      <c r="BF938" s="251" t="s">
        <v>121</v>
      </c>
      <c r="BG938" s="251">
        <v>6.0000000000000001E-3</v>
      </c>
      <c r="BH938" s="251">
        <v>3.0950000000000002</v>
      </c>
      <c r="BI938" s="251">
        <v>0.86399999999999999</v>
      </c>
      <c r="BJ938" s="251" t="s">
        <v>121</v>
      </c>
      <c r="BK938" s="251">
        <v>3.0000000000000001E-3</v>
      </c>
      <c r="BL938" s="251" t="s">
        <v>121</v>
      </c>
      <c r="BM938" s="251">
        <v>2E-3</v>
      </c>
      <c r="BN938" s="251">
        <v>0.95599999999999996</v>
      </c>
      <c r="BO938" s="251">
        <v>1.6E-2</v>
      </c>
      <c r="BP938" s="251">
        <v>41.055</v>
      </c>
      <c r="BQ938" s="251">
        <v>0.153</v>
      </c>
      <c r="BR938" s="251" t="s">
        <v>121</v>
      </c>
      <c r="BS938" s="251">
        <v>2E-3</v>
      </c>
      <c r="BT938" s="251">
        <v>10.422000000000001</v>
      </c>
      <c r="BU938" s="251">
        <v>0.125</v>
      </c>
      <c r="BV938" s="251">
        <v>0.7</v>
      </c>
      <c r="BW938" s="251">
        <v>1.7999999999999999E-2</v>
      </c>
      <c r="BX938" s="251" t="s">
        <v>121</v>
      </c>
      <c r="BY938" s="251">
        <v>1.2E-2</v>
      </c>
      <c r="BZ938" s="251">
        <v>0.59099999999999997</v>
      </c>
      <c r="CA938" s="251">
        <v>2.8000000000000001E-2</v>
      </c>
      <c r="CB938" s="251" t="s">
        <v>121</v>
      </c>
      <c r="CC938" s="251">
        <v>10.747999999999999</v>
      </c>
      <c r="CD938" s="251">
        <v>0.16400000000000001</v>
      </c>
      <c r="CE938" s="251">
        <v>8.0000000000000002E-3</v>
      </c>
      <c r="CF938" s="251" t="s">
        <v>121</v>
      </c>
      <c r="CG938" s="251">
        <v>2E-3</v>
      </c>
      <c r="CH938" s="251" t="s">
        <v>121</v>
      </c>
      <c r="CI938" s="251">
        <v>2E-3</v>
      </c>
      <c r="CJ938" s="251">
        <v>1.036</v>
      </c>
      <c r="CK938" s="251">
        <v>7.3999999999999996E-2</v>
      </c>
      <c r="CL938" s="251" t="s">
        <v>121</v>
      </c>
      <c r="CM938" s="251">
        <v>2E-3</v>
      </c>
      <c r="CN938" s="251">
        <v>2E-3</v>
      </c>
      <c r="CO938" s="251">
        <v>1E-3</v>
      </c>
      <c r="CP938" s="251">
        <v>1.4810000000000001</v>
      </c>
      <c r="CQ938" s="251">
        <v>3.4000000000000002E-2</v>
      </c>
      <c r="CR938" s="251" t="s">
        <v>121</v>
      </c>
      <c r="CS938" s="251">
        <v>2E-3</v>
      </c>
      <c r="CT938" s="251">
        <v>9.2989999999999995</v>
      </c>
      <c r="CU938" s="251">
        <v>0.29499999999999998</v>
      </c>
      <c r="CV938" s="251">
        <v>3.1E-2</v>
      </c>
      <c r="CW938" s="251">
        <v>1E-3</v>
      </c>
      <c r="CX938" s="251">
        <v>1.8939999999999999</v>
      </c>
      <c r="CY938" s="251">
        <v>2.5999999999999999E-2</v>
      </c>
      <c r="CZ938" s="251" t="s">
        <v>121</v>
      </c>
      <c r="DA938" s="251">
        <v>2E-3</v>
      </c>
      <c r="DB938" s="251">
        <v>1.2999999999999999E-2</v>
      </c>
      <c r="DC938" s="251">
        <v>7.0000000000000001E-3</v>
      </c>
      <c r="DD938" s="251" t="s">
        <v>121</v>
      </c>
      <c r="DE938" s="251">
        <v>0.01</v>
      </c>
      <c r="DF938" s="251">
        <v>0.71699999999999997</v>
      </c>
      <c r="DG938" s="251">
        <v>8.0000000000000002E-3</v>
      </c>
      <c r="DH938" s="251">
        <v>2.3E-2</v>
      </c>
      <c r="DI938" s="251">
        <v>1E-3</v>
      </c>
      <c r="DJ938" s="251">
        <v>4.0000000000000001E-3</v>
      </c>
      <c r="DK938" s="251">
        <v>1E-3</v>
      </c>
      <c r="DL938" s="61" t="str">
        <f t="shared" si="17"/>
        <v>DK II 18.03.2022</v>
      </c>
      <c r="DM938" s="255">
        <v>2.1835805469427498E-3</v>
      </c>
      <c r="DN938" s="255">
        <v>-1.0670082267906399E-2</v>
      </c>
      <c r="DO938" s="255">
        <v>4.6780106012214398E-2</v>
      </c>
      <c r="DP938" s="255">
        <v>0.29571267832345</v>
      </c>
      <c r="DQ938" s="255">
        <v>3.7166355367016599E-3</v>
      </c>
      <c r="DR938" s="255">
        <v>7.8809307023872902E-4</v>
      </c>
      <c r="DS938" s="255">
        <v>6.2319445043220303E-2</v>
      </c>
      <c r="DT938" s="255">
        <v>1.6228798665126901E-2</v>
      </c>
      <c r="DU938" s="255">
        <v>-2.20022915733222E-4</v>
      </c>
      <c r="DV938" s="255">
        <v>1.27944732684289E-3</v>
      </c>
      <c r="DW938" s="255">
        <v>0.109304124993472</v>
      </c>
      <c r="DX938" s="255">
        <v>-0.15526643857768599</v>
      </c>
      <c r="DY938" s="255">
        <v>754.16197156518103</v>
      </c>
      <c r="DZ938" s="255">
        <v>-3.42661731639037E-2</v>
      </c>
      <c r="EA938" s="255">
        <v>-4.0048126487209602E-2</v>
      </c>
      <c r="EB938" s="255">
        <v>98.583537708384995</v>
      </c>
    </row>
    <row r="939" spans="1:190">
      <c r="A939" s="11">
        <v>44637</v>
      </c>
      <c r="B939" s="64" t="s">
        <v>1603</v>
      </c>
      <c r="C939" s="25" t="s">
        <v>1347</v>
      </c>
      <c r="H939" s="3" t="e">
        <f>((F939)/(E939/100))</f>
        <v>#DIV/0!</v>
      </c>
      <c r="I939" s="4" t="e">
        <f>E939/F939</f>
        <v>#DIV/0!</v>
      </c>
      <c r="J939" s="4" t="e">
        <f>100/G939</f>
        <v>#DIV/0!</v>
      </c>
      <c r="N939" s="37" t="e">
        <f>M939/(K939/100)</f>
        <v>#DIV/0!</v>
      </c>
      <c r="O939" s="37" t="e">
        <f>N939/J939</f>
        <v>#DIV/0!</v>
      </c>
      <c r="P939" s="5" t="e">
        <f>M939/(L939/100)</f>
        <v>#DIV/0!</v>
      </c>
      <c r="Q939" s="5" t="e">
        <f>P939*I939</f>
        <v>#DIV/0!</v>
      </c>
      <c r="U939" s="15" t="e">
        <f>100-(T939-R939)/S939*100</f>
        <v>#DIV/0!</v>
      </c>
      <c r="X939" s="2">
        <v>8.1300000000000008</v>
      </c>
      <c r="Y939" s="2">
        <v>0.78</v>
      </c>
      <c r="AB939" s="14" t="e">
        <f>((AE939-AC939)*(1000/AD939))*1000</f>
        <v>#DIV/0!</v>
      </c>
      <c r="AF939" s="7" t="e">
        <f>#REF!*0.8</f>
        <v>#REF!</v>
      </c>
      <c r="AG939" s="2">
        <v>100</v>
      </c>
      <c r="AH939" s="8" t="e">
        <f>((AG939)*(H939/100))</f>
        <v>#DIV/0!</v>
      </c>
      <c r="AI939" s="7" t="e">
        <f>AG939/AH939</f>
        <v>#DIV/0!</v>
      </c>
      <c r="AJ939" s="6">
        <v>2857</v>
      </c>
      <c r="AO939" s="20" t="s">
        <v>1347</v>
      </c>
      <c r="AP939" s="253">
        <v>0.17899999999999999</v>
      </c>
      <c r="AQ939" s="253">
        <v>1.2E-2</v>
      </c>
      <c r="AR939" s="253">
        <v>7.0000000000000007E-2</v>
      </c>
      <c r="AS939" s="253">
        <v>6.0000000000000001E-3</v>
      </c>
      <c r="AT939" s="253">
        <v>5.0000000000000001E-3</v>
      </c>
      <c r="AU939" s="253">
        <v>2E-3</v>
      </c>
      <c r="AV939" s="253">
        <v>3.9E-2</v>
      </c>
      <c r="AW939" s="253">
        <v>3.0000000000000001E-3</v>
      </c>
      <c r="AX939" s="253">
        <v>2E-3</v>
      </c>
      <c r="AY939" s="253">
        <v>1E-3</v>
      </c>
      <c r="AZ939" s="253">
        <v>5.3999999999999999E-2</v>
      </c>
      <c r="BA939" s="253">
        <v>5.0000000000000001E-3</v>
      </c>
      <c r="BB939" s="253">
        <v>0.123</v>
      </c>
      <c r="BC939" s="253">
        <v>8.9999999999999993E-3</v>
      </c>
      <c r="BD939" s="253">
        <v>3.95</v>
      </c>
      <c r="BE939" s="253">
        <v>0.30399999999999999</v>
      </c>
      <c r="BF939" s="253" t="s">
        <v>121</v>
      </c>
      <c r="BG939" s="253">
        <v>3.0000000000000001E-3</v>
      </c>
      <c r="BH939" s="253">
        <v>1.825</v>
      </c>
      <c r="BI939" s="253">
        <v>0.67700000000000005</v>
      </c>
      <c r="BJ939" s="253">
        <v>8.9999999999999993E-3</v>
      </c>
      <c r="BK939" s="253">
        <v>2E-3</v>
      </c>
      <c r="BL939" s="253" t="s">
        <v>121</v>
      </c>
      <c r="BM939" s="253">
        <v>2E-3</v>
      </c>
      <c r="BN939" s="253">
        <v>1.56</v>
      </c>
      <c r="BO939" s="253">
        <v>6.9000000000000006E-2</v>
      </c>
      <c r="BP939" s="253">
        <v>76.835999999999999</v>
      </c>
      <c r="BQ939" s="253">
        <v>0.109</v>
      </c>
      <c r="BR939" s="253">
        <v>2E-3</v>
      </c>
      <c r="BS939" s="253">
        <v>1E-3</v>
      </c>
      <c r="BT939" s="253">
        <v>10.211</v>
      </c>
      <c r="BU939" s="253">
        <v>0.74399999999999999</v>
      </c>
      <c r="BV939" s="253">
        <v>1.08</v>
      </c>
      <c r="BW939" s="253">
        <v>0.13900000000000001</v>
      </c>
      <c r="BX939" s="253" t="s">
        <v>121</v>
      </c>
      <c r="BY939" s="253">
        <v>0.01</v>
      </c>
      <c r="BZ939" s="253">
        <v>0.68100000000000005</v>
      </c>
      <c r="CA939" s="253">
        <v>5.2999999999999999E-2</v>
      </c>
      <c r="CB939" s="253" t="s">
        <v>121</v>
      </c>
      <c r="CC939" s="253">
        <v>7.165</v>
      </c>
      <c r="CD939" s="253">
        <v>0.184</v>
      </c>
      <c r="CE939" s="253">
        <v>1.6E-2</v>
      </c>
      <c r="CF939" s="253">
        <v>3.0000000000000001E-3</v>
      </c>
      <c r="CG939" s="253">
        <v>1E-3</v>
      </c>
      <c r="CH939" s="253" t="s">
        <v>121</v>
      </c>
      <c r="CI939" s="253">
        <v>2E-3</v>
      </c>
      <c r="CJ939" s="253" t="s">
        <v>121</v>
      </c>
      <c r="CK939" s="253">
        <v>2.2789999999999999</v>
      </c>
      <c r="CL939" s="253" t="s">
        <v>121</v>
      </c>
      <c r="CM939" s="253">
        <v>2E-3</v>
      </c>
      <c r="CN939" s="253">
        <v>5.0000000000000001E-3</v>
      </c>
      <c r="CO939" s="253">
        <v>1E-3</v>
      </c>
      <c r="CP939" s="253">
        <v>1.8240000000000001</v>
      </c>
      <c r="CQ939" s="253">
        <v>0.155</v>
      </c>
      <c r="CR939" s="253" t="s">
        <v>121</v>
      </c>
      <c r="CS939" s="253">
        <v>3.0000000000000001E-3</v>
      </c>
      <c r="CT939" s="253" t="s">
        <v>121</v>
      </c>
      <c r="CU939" s="253">
        <v>41.920999999999999</v>
      </c>
      <c r="CV939" s="253">
        <v>4.1000000000000002E-2</v>
      </c>
      <c r="CW939" s="253">
        <v>3.0000000000000001E-3</v>
      </c>
      <c r="CX939" s="253">
        <v>0.52900000000000003</v>
      </c>
      <c r="CY939" s="253">
        <v>4.7E-2</v>
      </c>
      <c r="CZ939" s="253" t="s">
        <v>121</v>
      </c>
      <c r="DA939" s="253">
        <v>2E-3</v>
      </c>
      <c r="DB939" s="253">
        <v>2.5000000000000001E-2</v>
      </c>
      <c r="DC939" s="253">
        <v>8.9999999999999993E-3</v>
      </c>
      <c r="DD939" s="253" t="s">
        <v>121</v>
      </c>
      <c r="DE939" s="253">
        <v>0.01</v>
      </c>
      <c r="DF939" s="253">
        <v>0.63100000000000001</v>
      </c>
      <c r="DG939" s="253">
        <v>4.3999999999999997E-2</v>
      </c>
      <c r="DH939" s="253">
        <v>0.11899999999999999</v>
      </c>
      <c r="DI939" s="253">
        <v>8.0000000000000002E-3</v>
      </c>
      <c r="DJ939" s="253">
        <v>8.0000000000000002E-3</v>
      </c>
      <c r="DK939" s="253">
        <v>1E-3</v>
      </c>
      <c r="DL939" s="61" t="str">
        <f t="shared" si="17"/>
        <v>DK III W1 18.03.2022</v>
      </c>
      <c r="DM939" s="255">
        <v>-8.9664135708272599E-3</v>
      </c>
      <c r="DN939" s="255">
        <v>8.1833356201941095E-3</v>
      </c>
      <c r="DO939" s="255">
        <v>8.7047413642096796E-2</v>
      </c>
      <c r="DP939" s="255">
        <v>0.93506289049005598</v>
      </c>
      <c r="DQ939" s="255">
        <v>1.31152446896149E-2</v>
      </c>
      <c r="DR939" s="255">
        <v>3.1835903285307901E-2</v>
      </c>
      <c r="DS939" s="255">
        <v>0.38358370785682799</v>
      </c>
      <c r="DT939" s="255">
        <v>9.4315560207888005E-2</v>
      </c>
      <c r="DU939" s="255">
        <v>9.0317976483455208E-3</v>
      </c>
      <c r="DV939" s="255">
        <v>3.7838363978590202E-2</v>
      </c>
      <c r="DW939" s="255">
        <v>0.118670250173936</v>
      </c>
      <c r="DX939" s="255">
        <v>6.8588292706970103E-2</v>
      </c>
      <c r="DY939" s="255">
        <v>1094.85457820992</v>
      </c>
      <c r="DZ939" s="255">
        <v>0.73633044519882895</v>
      </c>
      <c r="EA939" s="255">
        <v>0.14612079690009</v>
      </c>
      <c r="EB939" s="255">
        <v>98.674043256307399</v>
      </c>
    </row>
    <row r="940" spans="1:190">
      <c r="A940" s="11">
        <v>44638</v>
      </c>
      <c r="B940" s="64"/>
      <c r="C940" s="25" t="s">
        <v>727</v>
      </c>
      <c r="H940" s="3" t="e">
        <f>((F940)/(E940/100))</f>
        <v>#DIV/0!</v>
      </c>
      <c r="I940" s="4" t="e">
        <f>E940/F940</f>
        <v>#DIV/0!</v>
      </c>
      <c r="J940" s="4" t="e">
        <f>100/G940</f>
        <v>#DIV/0!</v>
      </c>
      <c r="N940" s="37" t="e">
        <f>M940/(K940/100)</f>
        <v>#DIV/0!</v>
      </c>
      <c r="O940" s="37" t="e">
        <f>N940/J940</f>
        <v>#DIV/0!</v>
      </c>
      <c r="P940" s="5" t="e">
        <f>M940/(L940/100)</f>
        <v>#DIV/0!</v>
      </c>
      <c r="Q940" s="5" t="e">
        <f>P940*I940</f>
        <v>#DIV/0!</v>
      </c>
      <c r="U940" s="15" t="e">
        <f>100-(T940-R940)/S940*100</f>
        <v>#DIV/0!</v>
      </c>
      <c r="AB940" s="14" t="e">
        <f>((AE940-AC940)*(1000/AD940))*1000</f>
        <v>#DIV/0!</v>
      </c>
      <c r="AF940" s="7" t="e">
        <f>#REF!*0.8</f>
        <v>#REF!</v>
      </c>
      <c r="AH940" s="8" t="e">
        <f>((AG940)*(H940/100))</f>
        <v>#DIV/0!</v>
      </c>
      <c r="AI940" s="7" t="e">
        <f>AG940/AH940</f>
        <v>#DIV/0!</v>
      </c>
      <c r="AO940" s="20" t="s">
        <v>1604</v>
      </c>
      <c r="DL940" s="61">
        <f t="shared" si="17"/>
        <v>0</v>
      </c>
    </row>
    <row r="941" spans="1:190">
      <c r="A941" s="11">
        <v>44638</v>
      </c>
      <c r="B941" s="64"/>
      <c r="C941" s="25" t="s">
        <v>117</v>
      </c>
      <c r="H941" s="3" t="e">
        <f>((F941)/(E941/100))</f>
        <v>#DIV/0!</v>
      </c>
      <c r="I941" s="4" t="e">
        <f>E941/F941</f>
        <v>#DIV/0!</v>
      </c>
      <c r="J941" s="4" t="e">
        <f>100/G941</f>
        <v>#DIV/0!</v>
      </c>
      <c r="N941" s="37" t="e">
        <f>M941/(K941/100)</f>
        <v>#DIV/0!</v>
      </c>
      <c r="O941" s="37" t="e">
        <f>N941/J941</f>
        <v>#DIV/0!</v>
      </c>
      <c r="P941" s="5" t="e">
        <f>M941/(L941/100)</f>
        <v>#DIV/0!</v>
      </c>
      <c r="Q941" s="5" t="e">
        <f>P941*I941</f>
        <v>#DIV/0!</v>
      </c>
      <c r="U941" s="15" t="e">
        <f>100-(T941-R941)/S941*100</f>
        <v>#DIV/0!</v>
      </c>
      <c r="X941" s="2">
        <v>11.32</v>
      </c>
      <c r="AB941" s="14" t="e">
        <f>((AE941-AC941)*(1000/AD941))*1000</f>
        <v>#DIV/0!</v>
      </c>
      <c r="AF941" s="7" t="e">
        <f>#REF!*0.8</f>
        <v>#REF!</v>
      </c>
      <c r="AH941" s="8" t="e">
        <f>((AG941)*(H941/100))</f>
        <v>#DIV/0!</v>
      </c>
      <c r="AI941" s="7" t="e">
        <f>AG941/AH941</f>
        <v>#DIV/0!</v>
      </c>
      <c r="AO941" s="20" t="s">
        <v>1605</v>
      </c>
      <c r="AP941" s="257" t="s">
        <v>121</v>
      </c>
      <c r="AQ941" s="257">
        <v>3.0000000000000001E-3</v>
      </c>
      <c r="AR941" s="257">
        <v>2.7E-2</v>
      </c>
      <c r="AS941" s="257">
        <v>8.0000000000000002E-3</v>
      </c>
      <c r="AT941" s="257">
        <v>0.32800000000000001</v>
      </c>
      <c r="AU941" s="257">
        <v>1.0999999999999999E-2</v>
      </c>
      <c r="AV941" s="257">
        <v>4.2270000000000003</v>
      </c>
      <c r="AW941" s="257">
        <v>8.5999999999999993E-2</v>
      </c>
      <c r="AX941" s="257">
        <v>8.0000000000000002E-3</v>
      </c>
      <c r="AY941" s="257">
        <v>3.0000000000000001E-3</v>
      </c>
      <c r="AZ941" s="257">
        <v>0.68300000000000005</v>
      </c>
      <c r="BA941" s="257">
        <v>1.6E-2</v>
      </c>
      <c r="BB941" s="257">
        <v>1.6719999999999999</v>
      </c>
      <c r="BC941" s="257">
        <v>3.9E-2</v>
      </c>
      <c r="BD941" s="257">
        <v>23.326000000000001</v>
      </c>
      <c r="BE941" s="257">
        <v>0.51400000000000001</v>
      </c>
      <c r="BF941" s="257" t="s">
        <v>121</v>
      </c>
      <c r="BG941" s="257">
        <v>7.0000000000000001E-3</v>
      </c>
      <c r="BH941" s="257">
        <v>2.0699999999999998</v>
      </c>
      <c r="BI941" s="257">
        <v>0.374</v>
      </c>
      <c r="BJ941" s="257">
        <v>7.0000000000000001E-3</v>
      </c>
      <c r="BK941" s="257">
        <v>2E-3</v>
      </c>
      <c r="BL941" s="257" t="s">
        <v>121</v>
      </c>
      <c r="BM941" s="257">
        <v>4.0000000000000001E-3</v>
      </c>
      <c r="BN941" s="257">
        <v>2.5049999999999999</v>
      </c>
      <c r="BO941" s="257">
        <v>9.8000000000000004E-2</v>
      </c>
      <c r="BP941" s="257">
        <v>55.564</v>
      </c>
      <c r="BQ941" s="257">
        <v>0.46899999999999997</v>
      </c>
      <c r="BR941" s="257">
        <v>4.7E-2</v>
      </c>
      <c r="BS941" s="257">
        <v>2E-3</v>
      </c>
      <c r="BT941" s="257">
        <v>1.365</v>
      </c>
      <c r="BU941" s="257">
        <v>9.4E-2</v>
      </c>
      <c r="BV941" s="257" t="s">
        <v>121</v>
      </c>
      <c r="BW941" s="257">
        <v>7.1999999999999995E-2</v>
      </c>
      <c r="BX941" s="257" t="s">
        <v>121</v>
      </c>
      <c r="BY941" s="257">
        <v>3.4000000000000002E-2</v>
      </c>
      <c r="BZ941" s="257">
        <v>0.378</v>
      </c>
      <c r="CA941" s="257">
        <v>4.2000000000000003E-2</v>
      </c>
      <c r="CB941" s="257" t="s">
        <v>121</v>
      </c>
      <c r="CC941" s="257">
        <v>6.1459999999999999</v>
      </c>
      <c r="CD941" s="257">
        <v>0.20799999999999999</v>
      </c>
      <c r="CE941" s="257">
        <v>1.6E-2</v>
      </c>
      <c r="CF941" s="257">
        <v>2.5999999999999999E-2</v>
      </c>
      <c r="CG941" s="257">
        <v>2E-3</v>
      </c>
      <c r="CH941" s="257">
        <v>2E-3</v>
      </c>
      <c r="CI941" s="257">
        <v>1E-3</v>
      </c>
      <c r="CJ941" s="257" t="s">
        <v>121</v>
      </c>
      <c r="CK941" s="257">
        <v>0.876</v>
      </c>
      <c r="CL941" s="257" t="s">
        <v>121</v>
      </c>
      <c r="CM941" s="257">
        <v>2E-3</v>
      </c>
      <c r="CN941" s="257">
        <v>2E-3</v>
      </c>
      <c r="CO941" s="257">
        <v>1E-3</v>
      </c>
      <c r="CP941" s="257">
        <v>1.081</v>
      </c>
      <c r="CQ941" s="257">
        <v>5.2999999999999999E-2</v>
      </c>
      <c r="CR941" s="257" t="s">
        <v>121</v>
      </c>
      <c r="CS941" s="257">
        <v>2E-3</v>
      </c>
      <c r="CT941" s="257" t="s">
        <v>121</v>
      </c>
      <c r="CU941" s="257">
        <v>24.631</v>
      </c>
      <c r="CV941" s="257">
        <v>0.05</v>
      </c>
      <c r="CW941" s="257">
        <v>2E-3</v>
      </c>
      <c r="CX941" s="257">
        <v>0.495</v>
      </c>
      <c r="CY941" s="257">
        <v>3.4000000000000002E-2</v>
      </c>
      <c r="CZ941" s="257" t="s">
        <v>121</v>
      </c>
      <c r="DA941" s="257">
        <v>2E-3</v>
      </c>
      <c r="DB941" s="257" t="s">
        <v>121</v>
      </c>
      <c r="DC941" s="257">
        <v>1.9E-2</v>
      </c>
      <c r="DD941" s="257" t="s">
        <v>121</v>
      </c>
      <c r="DE941" s="257">
        <v>4.2999999999999997E-2</v>
      </c>
      <c r="DF941" s="257">
        <v>4.2350000000000003</v>
      </c>
      <c r="DG941" s="257">
        <v>8.7999999999999995E-2</v>
      </c>
      <c r="DH941" s="257">
        <v>1.6639999999999999</v>
      </c>
      <c r="DI941" s="257">
        <v>2.5999999999999999E-2</v>
      </c>
      <c r="DJ941" s="257" t="s">
        <v>121</v>
      </c>
      <c r="DK941" s="257">
        <v>2E-3</v>
      </c>
      <c r="DL941" s="61" t="str">
        <f t="shared" si="17"/>
        <v>Anlieferung 16-1</v>
      </c>
    </row>
    <row r="942" spans="1:190">
      <c r="A942" s="11">
        <v>44638</v>
      </c>
      <c r="B942" s="64"/>
      <c r="C942" s="25" t="s">
        <v>122</v>
      </c>
      <c r="D942" s="21">
        <v>22</v>
      </c>
      <c r="E942" s="2">
        <v>100</v>
      </c>
      <c r="F942" s="2">
        <v>78</v>
      </c>
      <c r="H942" s="3">
        <f>((F942)/(E942/100))</f>
        <v>78</v>
      </c>
      <c r="I942" s="4">
        <f>E942/F942</f>
        <v>1.2820512820512822</v>
      </c>
      <c r="J942" s="4" t="e">
        <f>100/G942</f>
        <v>#DIV/0!</v>
      </c>
      <c r="N942" s="37" t="e">
        <f>M942/(K942/100)</f>
        <v>#DIV/0!</v>
      </c>
      <c r="O942" s="37" t="e">
        <f>N942/J942</f>
        <v>#DIV/0!</v>
      </c>
      <c r="P942" s="5" t="e">
        <f>M942/(L942/100)</f>
        <v>#DIV/0!</v>
      </c>
      <c r="Q942" s="5" t="e">
        <f>P942*I942</f>
        <v>#DIV/0!</v>
      </c>
      <c r="U942" s="15" t="e">
        <f>100-(T942-R942)/S942*100</f>
        <v>#DIV/0!</v>
      </c>
      <c r="V942" s="21">
        <v>0.59199999999999997</v>
      </c>
      <c r="X942" s="2">
        <v>10.73</v>
      </c>
      <c r="Y942" s="2">
        <v>5.49</v>
      </c>
      <c r="Z942" s="21">
        <v>662</v>
      </c>
      <c r="AB942" s="14" t="e">
        <f>((AE942-AC942)*(1000/AD942))*1000</f>
        <v>#DIV/0!</v>
      </c>
      <c r="AF942" s="7" t="e">
        <f>#REF!*0.8</f>
        <v>#REF!</v>
      </c>
      <c r="AG942" s="2">
        <v>127</v>
      </c>
      <c r="AH942" s="8">
        <f>((AG942)*(H942/100))</f>
        <v>99.06</v>
      </c>
      <c r="AI942" s="7">
        <f>AG942/AH942</f>
        <v>1.2820512820512819</v>
      </c>
      <c r="AJ942" s="6">
        <v>10.91</v>
      </c>
      <c r="AK942" s="2">
        <v>0.29599999999999999</v>
      </c>
      <c r="AO942" s="20" t="s">
        <v>1606</v>
      </c>
      <c r="AP942" s="257" t="s">
        <v>121</v>
      </c>
      <c r="AQ942" s="257">
        <v>4.0000000000000001E-3</v>
      </c>
      <c r="AR942" s="257" t="s">
        <v>121</v>
      </c>
      <c r="AS942" s="257">
        <v>1.2E-2</v>
      </c>
      <c r="AT942" s="257">
        <v>0.56499999999999995</v>
      </c>
      <c r="AU942" s="257">
        <v>1.9E-2</v>
      </c>
      <c r="AV942" s="257">
        <v>6.6180000000000003</v>
      </c>
      <c r="AW942" s="257">
        <v>0.17599999999999999</v>
      </c>
      <c r="AX942" s="257">
        <v>6.0000000000000001E-3</v>
      </c>
      <c r="AY942" s="257">
        <v>3.0000000000000001E-3</v>
      </c>
      <c r="AZ942" s="257">
        <v>1.5169999999999999</v>
      </c>
      <c r="BA942" s="257">
        <v>2.8000000000000001E-2</v>
      </c>
      <c r="BB942" s="257">
        <v>9.7029999999999994</v>
      </c>
      <c r="BC942" s="257">
        <v>0.19400000000000001</v>
      </c>
      <c r="BD942" s="257">
        <v>15.218</v>
      </c>
      <c r="BE942" s="257">
        <v>0.35</v>
      </c>
      <c r="BF942" s="257" t="s">
        <v>121</v>
      </c>
      <c r="BG942" s="257">
        <v>1.0999999999999999E-2</v>
      </c>
      <c r="BH942" s="257">
        <v>3.2040000000000002</v>
      </c>
      <c r="BI942" s="257">
        <v>0.441</v>
      </c>
      <c r="BJ942" s="257">
        <v>5.0000000000000001E-3</v>
      </c>
      <c r="BK942" s="257">
        <v>2E-3</v>
      </c>
      <c r="BL942" s="257" t="s">
        <v>121</v>
      </c>
      <c r="BM942" s="257">
        <v>4.0000000000000001E-3</v>
      </c>
      <c r="BN942" s="257">
        <v>2.0110000000000001</v>
      </c>
      <c r="BO942" s="257">
        <v>9.8000000000000004E-2</v>
      </c>
      <c r="BP942" s="257">
        <v>46.576999999999998</v>
      </c>
      <c r="BQ942" s="257">
        <v>0.63100000000000001</v>
      </c>
      <c r="BR942" s="257">
        <v>0.106</v>
      </c>
      <c r="BS942" s="257">
        <v>4.0000000000000001E-3</v>
      </c>
      <c r="BT942" s="257">
        <v>1.1559999999999999</v>
      </c>
      <c r="BU942" s="257">
        <v>9.5000000000000001E-2</v>
      </c>
      <c r="BV942" s="257" t="s">
        <v>121</v>
      </c>
      <c r="BW942" s="257">
        <v>9.5000000000000001E-2</v>
      </c>
      <c r="BX942" s="257" t="s">
        <v>121</v>
      </c>
      <c r="BY942" s="257">
        <v>3.5000000000000003E-2</v>
      </c>
      <c r="BZ942" s="257">
        <v>0.30299999999999999</v>
      </c>
      <c r="CA942" s="257">
        <v>4.2999999999999997E-2</v>
      </c>
      <c r="CB942" s="257">
        <v>4.7789999999999999</v>
      </c>
      <c r="CC942" s="257">
        <v>2.9089999999999998</v>
      </c>
      <c r="CD942" s="257">
        <v>9.7000000000000003E-2</v>
      </c>
      <c r="CE942" s="257">
        <v>1.6E-2</v>
      </c>
      <c r="CF942" s="257">
        <v>0.155</v>
      </c>
      <c r="CG942" s="257">
        <v>4.0000000000000001E-3</v>
      </c>
      <c r="CH942" s="257" t="s">
        <v>121</v>
      </c>
      <c r="CI942" s="257">
        <v>2E-3</v>
      </c>
      <c r="CJ942" s="257" t="s">
        <v>121</v>
      </c>
      <c r="CK942" s="257">
        <v>0.91600000000000004</v>
      </c>
      <c r="CL942" s="257" t="s">
        <v>121</v>
      </c>
      <c r="CM942" s="257">
        <v>2E-3</v>
      </c>
      <c r="CN942" s="257">
        <v>2E-3</v>
      </c>
      <c r="CO942" s="257">
        <v>1E-3</v>
      </c>
      <c r="CP942" s="257">
        <v>1.3640000000000001</v>
      </c>
      <c r="CQ942" s="257">
        <v>6.9000000000000006E-2</v>
      </c>
      <c r="CR942" s="257" t="s">
        <v>121</v>
      </c>
      <c r="CS942" s="257">
        <v>2E-3</v>
      </c>
      <c r="CT942" s="257" t="s">
        <v>121</v>
      </c>
      <c r="CU942" s="257">
        <v>25.667000000000002</v>
      </c>
      <c r="CV942" s="257">
        <v>4.2999999999999997E-2</v>
      </c>
      <c r="CW942" s="257">
        <v>2E-3</v>
      </c>
      <c r="CX942" s="257">
        <v>0.38500000000000001</v>
      </c>
      <c r="CY942" s="257">
        <v>3.4000000000000002E-2</v>
      </c>
      <c r="CZ942" s="257" t="s">
        <v>121</v>
      </c>
      <c r="DA942" s="257">
        <v>2E-3</v>
      </c>
      <c r="DB942" s="257" t="s">
        <v>121</v>
      </c>
      <c r="DC942" s="257">
        <v>3.1E-2</v>
      </c>
      <c r="DD942" s="257">
        <v>0.13800000000000001</v>
      </c>
      <c r="DE942" s="257">
        <v>3.2000000000000001E-2</v>
      </c>
      <c r="DF942" s="257">
        <v>4.8239999999999998</v>
      </c>
      <c r="DG942" s="257">
        <v>9.6000000000000002E-2</v>
      </c>
      <c r="DH942" s="257">
        <v>1.2</v>
      </c>
      <c r="DI942" s="257">
        <v>2.1000000000000001E-2</v>
      </c>
      <c r="DJ942" s="257" t="s">
        <v>121</v>
      </c>
      <c r="DK942" s="257">
        <v>2E-3</v>
      </c>
      <c r="DL942" s="61" t="str">
        <f t="shared" si="17"/>
        <v>Anlieferung 16-2</v>
      </c>
    </row>
    <row r="943" spans="1:190">
      <c r="A943" s="11">
        <v>44638</v>
      </c>
      <c r="B943" s="64" t="s">
        <v>120</v>
      </c>
      <c r="C943" s="25" t="s">
        <v>119</v>
      </c>
      <c r="D943" s="21">
        <v>30</v>
      </c>
      <c r="E943" s="2">
        <v>100</v>
      </c>
      <c r="F943" s="2">
        <v>70</v>
      </c>
      <c r="H943" s="3">
        <f>((F943)/(E943/100))</f>
        <v>70</v>
      </c>
      <c r="I943" s="4">
        <f>E943/F943</f>
        <v>1.4285714285714286</v>
      </c>
      <c r="J943" s="4" t="e">
        <f>100/G943</f>
        <v>#DIV/0!</v>
      </c>
      <c r="N943" s="37" t="e">
        <f>M943/(K943/100)</f>
        <v>#DIV/0!</v>
      </c>
      <c r="O943" s="37" t="e">
        <f>N943/J943</f>
        <v>#DIV/0!</v>
      </c>
      <c r="P943" s="5" t="e">
        <f>M943/(L943/100)</f>
        <v>#DIV/0!</v>
      </c>
      <c r="Q943" s="5" t="e">
        <f>P943*I943</f>
        <v>#DIV/0!</v>
      </c>
      <c r="U943" s="15" t="e">
        <f>100-(T943-R943)/S943*100</f>
        <v>#DIV/0!</v>
      </c>
      <c r="V943" s="21">
        <v>7.63</v>
      </c>
      <c r="X943" s="2">
        <v>10.8</v>
      </c>
      <c r="Y943" s="2">
        <v>10.25</v>
      </c>
      <c r="Z943" s="21">
        <v>2719</v>
      </c>
      <c r="AB943" s="14" t="e">
        <f>((AE943-AC943)*(1000/AD943))*1000</f>
        <v>#DIV/0!</v>
      </c>
      <c r="AF943" s="7" t="e">
        <f>#REF!*0.8</f>
        <v>#REF!</v>
      </c>
      <c r="AG943" s="2">
        <v>145</v>
      </c>
      <c r="AH943" s="8">
        <f>((AG943)*(H943/100))</f>
        <v>101.5</v>
      </c>
      <c r="AI943" s="7">
        <f>AG943/AH943</f>
        <v>1.4285714285714286</v>
      </c>
      <c r="AJ943" s="6">
        <v>46.24</v>
      </c>
      <c r="AK943" s="2">
        <v>0.93500000000000005</v>
      </c>
      <c r="AO943" s="20" t="s">
        <v>1607</v>
      </c>
      <c r="AP943" s="257">
        <v>1.9E-2</v>
      </c>
      <c r="AQ943" s="257">
        <v>7.0000000000000001E-3</v>
      </c>
      <c r="AR943" s="257">
        <v>1.7000000000000001E-2</v>
      </c>
      <c r="AS943" s="257">
        <v>0.01</v>
      </c>
      <c r="AT943" s="257" t="s">
        <v>121</v>
      </c>
      <c r="AU943" s="257">
        <v>8.0000000000000002E-3</v>
      </c>
      <c r="AV943" s="257">
        <v>7.923</v>
      </c>
      <c r="AW943" s="257">
        <v>0.20300000000000001</v>
      </c>
      <c r="AX943" s="257" t="s">
        <v>121</v>
      </c>
      <c r="AY943" s="257">
        <v>5.0000000000000001E-3</v>
      </c>
      <c r="AZ943" s="257">
        <v>2.0419999999999998</v>
      </c>
      <c r="BA943" s="257">
        <v>3.5000000000000003E-2</v>
      </c>
      <c r="BB943" s="257">
        <v>0.315</v>
      </c>
      <c r="BC943" s="257">
        <v>1.2E-2</v>
      </c>
      <c r="BD943" s="257">
        <v>23.196000000000002</v>
      </c>
      <c r="BE943" s="257">
        <v>0.47099999999999997</v>
      </c>
      <c r="BF943" s="257" t="s">
        <v>121</v>
      </c>
      <c r="BG943" s="257">
        <v>8.0000000000000002E-3</v>
      </c>
      <c r="BH943" s="257">
        <v>2.1840000000000002</v>
      </c>
      <c r="BI943" s="257">
        <v>0.375</v>
      </c>
      <c r="BJ943" s="257">
        <v>2.1999999999999999E-2</v>
      </c>
      <c r="BK943" s="257">
        <v>6.0000000000000001E-3</v>
      </c>
      <c r="BL943" s="257" t="s">
        <v>121</v>
      </c>
      <c r="BM943" s="257">
        <v>6.0000000000000001E-3</v>
      </c>
      <c r="BN943" s="257" t="s">
        <v>121</v>
      </c>
      <c r="BO943" s="257">
        <v>4.7E-2</v>
      </c>
      <c r="BP943" s="257">
        <v>50.307000000000002</v>
      </c>
      <c r="BQ943" s="257">
        <v>0.60099999999999998</v>
      </c>
      <c r="BR943" s="257">
        <v>1.946</v>
      </c>
      <c r="BS943" s="257">
        <v>3.4000000000000002E-2</v>
      </c>
      <c r="BT943" s="257">
        <v>0.58599999999999997</v>
      </c>
      <c r="BU943" s="257">
        <v>9.6000000000000002E-2</v>
      </c>
      <c r="BV943" s="257" t="s">
        <v>121</v>
      </c>
      <c r="BW943" s="257">
        <v>9.9000000000000005E-2</v>
      </c>
      <c r="BX943" s="257">
        <v>0.08</v>
      </c>
      <c r="BY943" s="257">
        <v>2.5999999999999999E-2</v>
      </c>
      <c r="BZ943" s="257">
        <v>0.121</v>
      </c>
      <c r="CA943" s="257">
        <v>5.0999999999999997E-2</v>
      </c>
      <c r="CB943" s="257">
        <v>3.9849999999999999</v>
      </c>
      <c r="CC943" s="257">
        <v>2.6419999999999999</v>
      </c>
      <c r="CD943" s="257">
        <v>0.123</v>
      </c>
      <c r="CE943" s="257">
        <v>1.9E-2</v>
      </c>
      <c r="CF943" s="257" t="s">
        <v>121</v>
      </c>
      <c r="CG943" s="257">
        <v>3.0000000000000001E-3</v>
      </c>
      <c r="CH943" s="257" t="s">
        <v>121</v>
      </c>
      <c r="CI943" s="257">
        <v>2E-3</v>
      </c>
      <c r="CJ943" s="257" t="s">
        <v>121</v>
      </c>
      <c r="CK943" s="257">
        <v>0.85</v>
      </c>
      <c r="CL943" s="257" t="s">
        <v>121</v>
      </c>
      <c r="CM943" s="257">
        <v>2E-3</v>
      </c>
      <c r="CN943" s="257">
        <v>8.9999999999999993E-3</v>
      </c>
      <c r="CO943" s="257">
        <v>2E-3</v>
      </c>
      <c r="CP943" s="257">
        <v>0.94799999999999995</v>
      </c>
      <c r="CQ943" s="257">
        <v>4.5999999999999999E-2</v>
      </c>
      <c r="CR943" s="257" t="s">
        <v>121</v>
      </c>
      <c r="CS943" s="257">
        <v>0.01</v>
      </c>
      <c r="CT943" s="257" t="s">
        <v>121</v>
      </c>
      <c r="CU943" s="257">
        <v>22.542000000000002</v>
      </c>
      <c r="CV943" s="257">
        <v>3.0000000000000001E-3</v>
      </c>
      <c r="CW943" s="257">
        <v>1E-3</v>
      </c>
      <c r="CX943" s="257">
        <v>0.13800000000000001</v>
      </c>
      <c r="CY943" s="257">
        <v>1.6E-2</v>
      </c>
      <c r="CZ943" s="257" t="s">
        <v>121</v>
      </c>
      <c r="DA943" s="257">
        <v>3.0000000000000001E-3</v>
      </c>
      <c r="DB943" s="257">
        <v>2.1000000000000001E-2</v>
      </c>
      <c r="DC943" s="257">
        <v>7.0000000000000001E-3</v>
      </c>
      <c r="DD943" s="257" t="s">
        <v>121</v>
      </c>
      <c r="DE943" s="257">
        <v>5.0999999999999997E-2</v>
      </c>
      <c r="DF943" s="257">
        <v>4.5759999999999996</v>
      </c>
      <c r="DG943" s="257">
        <v>9.2999999999999999E-2</v>
      </c>
      <c r="DH943" s="257">
        <v>1.4159999999999999</v>
      </c>
      <c r="DI943" s="257">
        <v>2.4E-2</v>
      </c>
      <c r="DJ943" s="257" t="s">
        <v>121</v>
      </c>
      <c r="DK943" s="257">
        <v>2E-3</v>
      </c>
      <c r="DL943" s="61" t="str">
        <f t="shared" si="17"/>
        <v>Anlieferung 16-3</v>
      </c>
    </row>
    <row r="944" spans="1:190">
      <c r="A944" s="11">
        <v>44638</v>
      </c>
      <c r="B944" s="64"/>
      <c r="C944" s="25" t="s">
        <v>740</v>
      </c>
      <c r="H944" s="3" t="e">
        <f>((F944)/(E944/100))</f>
        <v>#DIV/0!</v>
      </c>
      <c r="I944" s="4" t="e">
        <f>E944/F944</f>
        <v>#DIV/0!</v>
      </c>
      <c r="J944" s="4" t="e">
        <f>100/G944</f>
        <v>#DIV/0!</v>
      </c>
      <c r="N944" s="37" t="e">
        <f>M944/(K944/100)</f>
        <v>#DIV/0!</v>
      </c>
      <c r="O944" s="37" t="e">
        <f>N944/J944</f>
        <v>#DIV/0!</v>
      </c>
      <c r="P944" s="5" t="e">
        <f>M944/(L944/100)</f>
        <v>#DIV/0!</v>
      </c>
      <c r="Q944" s="5" t="e">
        <f>P944*I944</f>
        <v>#DIV/0!</v>
      </c>
      <c r="U944" s="15" t="e">
        <f>100-(T944-R944)/S944*100</f>
        <v>#DIV/0!</v>
      </c>
      <c r="X944" s="2">
        <v>11.8</v>
      </c>
      <c r="Y944" s="2">
        <v>15.86</v>
      </c>
      <c r="Z944" s="21">
        <v>5088</v>
      </c>
      <c r="AB944" s="14" t="e">
        <f>((AE944-AC944)*(1000/AD944))*1000</f>
        <v>#DIV/0!</v>
      </c>
      <c r="AF944" s="7" t="e">
        <f>#REF!*0.8</f>
        <v>#REF!</v>
      </c>
      <c r="AH944" s="8" t="e">
        <f>((AG944)*(H944/100))</f>
        <v>#DIV/0!</v>
      </c>
      <c r="AI944" s="7" t="e">
        <f>AG944/AH944</f>
        <v>#DIV/0!</v>
      </c>
      <c r="AP944" s="257" t="s">
        <v>121</v>
      </c>
      <c r="AQ944" s="257">
        <v>3.0000000000000001E-3</v>
      </c>
      <c r="AR944" s="257" t="s">
        <v>121</v>
      </c>
      <c r="AS944" s="257">
        <v>1.4E-2</v>
      </c>
      <c r="AT944" s="257">
        <v>9.8000000000000004E-2</v>
      </c>
      <c r="AU944" s="257">
        <v>8.0000000000000002E-3</v>
      </c>
      <c r="AV944" s="257">
        <v>8.8149999999999995</v>
      </c>
      <c r="AW944" s="257">
        <v>0.16400000000000001</v>
      </c>
      <c r="AX944" s="257" t="s">
        <v>121</v>
      </c>
      <c r="AY944" s="257">
        <v>6.0000000000000001E-3</v>
      </c>
      <c r="AZ944" s="257">
        <v>1.29</v>
      </c>
      <c r="BA944" s="257">
        <v>2.1000000000000001E-2</v>
      </c>
      <c r="BB944" s="257">
        <v>0.40699999999999997</v>
      </c>
      <c r="BC944" s="257">
        <v>1.2999999999999999E-2</v>
      </c>
      <c r="BD944" s="257">
        <v>34.722000000000001</v>
      </c>
      <c r="BE944" s="257">
        <v>0.38</v>
      </c>
      <c r="BF944" s="257" t="s">
        <v>121</v>
      </c>
      <c r="BG944" s="257">
        <v>0.01</v>
      </c>
      <c r="BH944" s="257">
        <v>2.9969999999999999</v>
      </c>
      <c r="BI944" s="257">
        <v>0.39300000000000002</v>
      </c>
      <c r="BJ944" s="257">
        <v>8.0000000000000002E-3</v>
      </c>
      <c r="BK944" s="257">
        <v>2E-3</v>
      </c>
      <c r="BL944" s="257">
        <v>8.0000000000000002E-3</v>
      </c>
      <c r="BM944" s="257">
        <v>3.0000000000000001E-3</v>
      </c>
      <c r="BN944" s="257">
        <v>0.32900000000000001</v>
      </c>
      <c r="BO944" s="257">
        <v>0.03</v>
      </c>
      <c r="BP944" s="257">
        <v>38.917999999999999</v>
      </c>
      <c r="BQ944" s="257">
        <v>0.70399999999999996</v>
      </c>
      <c r="BR944" s="257">
        <v>2.5999999999999999E-2</v>
      </c>
      <c r="BS944" s="257">
        <v>2E-3</v>
      </c>
      <c r="BT944" s="257">
        <v>0.40899999999999997</v>
      </c>
      <c r="BU944" s="257">
        <v>9.4E-2</v>
      </c>
      <c r="BV944" s="257">
        <v>4.7E-2</v>
      </c>
      <c r="BW944" s="257">
        <v>3.0000000000000001E-3</v>
      </c>
      <c r="BX944" s="257" t="s">
        <v>121</v>
      </c>
      <c r="BY944" s="257">
        <v>4.2999999999999997E-2</v>
      </c>
      <c r="BZ944" s="257">
        <v>0.115</v>
      </c>
      <c r="CA944" s="257">
        <v>5.1999999999999998E-2</v>
      </c>
      <c r="CB944" s="257" t="s">
        <v>121</v>
      </c>
      <c r="CC944" s="257">
        <v>5.6390000000000002</v>
      </c>
      <c r="CD944" s="257">
        <v>0.30499999999999999</v>
      </c>
      <c r="CE944" s="257">
        <v>1.9E-2</v>
      </c>
      <c r="CF944" s="257">
        <v>5.2999999999999999E-2</v>
      </c>
      <c r="CG944" s="257">
        <v>2E-3</v>
      </c>
      <c r="CH944" s="257" t="s">
        <v>121</v>
      </c>
      <c r="CI944" s="257">
        <v>2E-3</v>
      </c>
      <c r="CJ944" s="257">
        <v>0.27800000000000002</v>
      </c>
      <c r="CK944" s="257">
        <v>0.02</v>
      </c>
      <c r="CL944" s="257" t="s">
        <v>121</v>
      </c>
      <c r="CM944" s="257">
        <v>2E-3</v>
      </c>
      <c r="CN944" s="257" t="s">
        <v>121</v>
      </c>
      <c r="CO944" s="257">
        <v>2E-3</v>
      </c>
      <c r="CP944" s="257">
        <v>1.1319999999999999</v>
      </c>
      <c r="CQ944" s="257">
        <v>1.2999999999999999E-2</v>
      </c>
      <c r="CR944" s="257" t="s">
        <v>121</v>
      </c>
      <c r="CS944" s="257">
        <v>2E-3</v>
      </c>
      <c r="CT944" s="257">
        <v>1.165</v>
      </c>
      <c r="CU944" s="257">
        <v>5.7000000000000002E-2</v>
      </c>
      <c r="CV944" s="257">
        <v>0.01</v>
      </c>
      <c r="CW944" s="257">
        <v>1E-3</v>
      </c>
      <c r="CX944" s="257">
        <v>0.14099999999999999</v>
      </c>
      <c r="CY944" s="257">
        <v>2.4E-2</v>
      </c>
      <c r="CZ944" s="257" t="s">
        <v>121</v>
      </c>
      <c r="DA944" s="257">
        <v>2E-3</v>
      </c>
      <c r="DB944" s="257" t="s">
        <v>121</v>
      </c>
      <c r="DC944" s="257">
        <v>2.1000000000000001E-2</v>
      </c>
      <c r="DD944" s="257" t="s">
        <v>121</v>
      </c>
      <c r="DE944" s="257">
        <v>7.0999999999999994E-2</v>
      </c>
      <c r="DF944" s="257">
        <v>8.673</v>
      </c>
      <c r="DG944" s="257">
        <v>0.13100000000000001</v>
      </c>
      <c r="DH944" s="257">
        <v>3.9E-2</v>
      </c>
      <c r="DI944" s="257">
        <v>1E-3</v>
      </c>
      <c r="DJ944" s="257" t="s">
        <v>121</v>
      </c>
      <c r="DK944" s="257">
        <v>2E-3</v>
      </c>
      <c r="DL944" s="61" t="str">
        <f t="shared" si="17"/>
        <v>Anlieferung 16-4</v>
      </c>
    </row>
    <row r="945" spans="1:132">
      <c r="A945" s="11">
        <v>44638</v>
      </c>
      <c r="B945" s="64" t="s">
        <v>358</v>
      </c>
      <c r="C945" s="25" t="s">
        <v>128</v>
      </c>
      <c r="H945" s="3" t="e">
        <f>((F945)/(E945/100))</f>
        <v>#DIV/0!</v>
      </c>
      <c r="I945" s="4" t="e">
        <f>E945/F945</f>
        <v>#DIV/0!</v>
      </c>
      <c r="J945" s="4" t="e">
        <f>100/G945</f>
        <v>#DIV/0!</v>
      </c>
      <c r="N945" s="37" t="e">
        <f>M945/(K945/100)</f>
        <v>#DIV/0!</v>
      </c>
      <c r="O945" s="37" t="e">
        <f>N945/J945</f>
        <v>#DIV/0!</v>
      </c>
      <c r="P945" s="5" t="e">
        <f>M945/(L945/100)</f>
        <v>#DIV/0!</v>
      </c>
      <c r="Q945" s="5" t="e">
        <f>P945*I945</f>
        <v>#DIV/0!</v>
      </c>
      <c r="U945" s="15" t="e">
        <f>100-(T945-R945)/S945*100</f>
        <v>#DIV/0!</v>
      </c>
      <c r="AB945" s="14" t="e">
        <f>((AE945-AC945)*(1000/AD945))*1000</f>
        <v>#DIV/0!</v>
      </c>
      <c r="AF945" s="7" t="e">
        <f>#REF!*0.8</f>
        <v>#REF!</v>
      </c>
      <c r="AH945" s="8" t="e">
        <f>((AG945)*(H945/100))</f>
        <v>#DIV/0!</v>
      </c>
      <c r="AI945" s="7" t="e">
        <f>AG945/AH945</f>
        <v>#DIV/0!</v>
      </c>
      <c r="AO945" s="68" t="s">
        <v>358</v>
      </c>
      <c r="AP945" s="257" t="s">
        <v>121</v>
      </c>
      <c r="AQ945" s="257">
        <v>3.0000000000000001E-3</v>
      </c>
      <c r="AR945" s="257">
        <v>1.4E-2</v>
      </c>
      <c r="AS945" s="257">
        <v>8.9999999999999993E-3</v>
      </c>
      <c r="AT945" s="257">
        <v>0.41199999999999998</v>
      </c>
      <c r="AU945" s="257">
        <v>1.2999999999999999E-2</v>
      </c>
      <c r="AV945" s="257">
        <v>9.4350000000000005</v>
      </c>
      <c r="AW945" s="257">
        <v>0.16400000000000001</v>
      </c>
      <c r="AX945" s="257">
        <v>8.9999999999999993E-3</v>
      </c>
      <c r="AY945" s="257">
        <v>4.0000000000000001E-3</v>
      </c>
      <c r="AZ945" s="257">
        <v>2.0550000000000002</v>
      </c>
      <c r="BA945" s="257">
        <v>2.7E-2</v>
      </c>
      <c r="BB945" s="257">
        <v>3.1829999999999998</v>
      </c>
      <c r="BC945" s="257">
        <v>0.05</v>
      </c>
      <c r="BD945" s="257">
        <v>22.898</v>
      </c>
      <c r="BE945" s="257">
        <v>0.23300000000000001</v>
      </c>
      <c r="BF945" s="257" t="s">
        <v>121</v>
      </c>
      <c r="BG945" s="257">
        <v>8.9999999999999993E-3</v>
      </c>
      <c r="BH945" s="257">
        <v>2.2400000000000002</v>
      </c>
      <c r="BI945" s="257">
        <v>0.28899999999999998</v>
      </c>
      <c r="BJ945" s="257">
        <v>7.0000000000000001E-3</v>
      </c>
      <c r="BK945" s="257">
        <v>2E-3</v>
      </c>
      <c r="BL945" s="257" t="s">
        <v>121</v>
      </c>
      <c r="BM945" s="257">
        <v>4.0000000000000001E-3</v>
      </c>
      <c r="BN945" s="257">
        <v>0.13200000000000001</v>
      </c>
      <c r="BO945" s="257">
        <v>2.5999999999999999E-2</v>
      </c>
      <c r="BP945" s="257">
        <v>46.11</v>
      </c>
      <c r="BQ945" s="257">
        <v>0.62</v>
      </c>
      <c r="BR945" s="257">
        <v>1.4999999999999999E-2</v>
      </c>
      <c r="BS945" s="257">
        <v>2E-3</v>
      </c>
      <c r="BT945" s="257">
        <v>0.55500000000000005</v>
      </c>
      <c r="BU945" s="257">
        <v>8.8999999999999996E-2</v>
      </c>
      <c r="BV945" s="257">
        <v>3.7999999999999999E-2</v>
      </c>
      <c r="BW945" s="257">
        <v>3.0000000000000001E-3</v>
      </c>
      <c r="BX945" s="257" t="s">
        <v>121</v>
      </c>
      <c r="BY945" s="257">
        <v>4.1000000000000002E-2</v>
      </c>
      <c r="BZ945" s="257">
        <v>0.19800000000000001</v>
      </c>
      <c r="CA945" s="257">
        <v>4.7E-2</v>
      </c>
      <c r="CB945" s="257" t="s">
        <v>121</v>
      </c>
      <c r="CC945" s="257">
        <v>3.18</v>
      </c>
      <c r="CD945" s="257">
        <v>0.19600000000000001</v>
      </c>
      <c r="CE945" s="257">
        <v>1.9E-2</v>
      </c>
      <c r="CF945" s="257">
        <v>2.3E-2</v>
      </c>
      <c r="CG945" s="257">
        <v>1E-3</v>
      </c>
      <c r="CH945" s="257" t="s">
        <v>121</v>
      </c>
      <c r="CI945" s="257">
        <v>2E-3</v>
      </c>
      <c r="CJ945" s="257">
        <v>0.35399999999999998</v>
      </c>
      <c r="CK945" s="257">
        <v>1.7999999999999999E-2</v>
      </c>
      <c r="CL945" s="257" t="s">
        <v>121</v>
      </c>
      <c r="CM945" s="257">
        <v>2E-3</v>
      </c>
      <c r="CN945" s="257" t="s">
        <v>121</v>
      </c>
      <c r="CO945" s="257">
        <v>2E-3</v>
      </c>
      <c r="CP945" s="257">
        <v>1.1519999999999999</v>
      </c>
      <c r="CQ945" s="257">
        <v>1.2E-2</v>
      </c>
      <c r="CR945" s="257" t="s">
        <v>121</v>
      </c>
      <c r="CS945" s="257">
        <v>2E-3</v>
      </c>
      <c r="CT945" s="257">
        <v>1.2949999999999999</v>
      </c>
      <c r="CU945" s="257">
        <v>5.1999999999999998E-2</v>
      </c>
      <c r="CV945" s="257">
        <v>5.0000000000000001E-3</v>
      </c>
      <c r="CW945" s="257">
        <v>1E-3</v>
      </c>
      <c r="CX945" s="257">
        <v>0.223</v>
      </c>
      <c r="CY945" s="257">
        <v>0.02</v>
      </c>
      <c r="CZ945" s="257" t="s">
        <v>121</v>
      </c>
      <c r="DA945" s="257">
        <v>2E-3</v>
      </c>
      <c r="DB945" s="257">
        <v>1.7000000000000001E-2</v>
      </c>
      <c r="DC945" s="257">
        <v>8.0000000000000002E-3</v>
      </c>
      <c r="DD945" s="257" t="s">
        <v>121</v>
      </c>
      <c r="DE945" s="257">
        <v>7.0000000000000007E-2</v>
      </c>
      <c r="DF945" s="257">
        <v>9.3930000000000007</v>
      </c>
      <c r="DG945" s="257">
        <v>0.13</v>
      </c>
      <c r="DH945" s="257">
        <v>2.8000000000000001E-2</v>
      </c>
      <c r="DI945" s="257">
        <v>1E-3</v>
      </c>
      <c r="DJ945" s="257" t="s">
        <v>121</v>
      </c>
      <c r="DK945" s="257">
        <v>2E-3</v>
      </c>
      <c r="DL945" s="61" t="str">
        <f t="shared" si="17"/>
        <v>Anlieferung 16-5</v>
      </c>
    </row>
    <row r="946" spans="1:132">
      <c r="A946" s="11">
        <v>44638</v>
      </c>
      <c r="B946" s="64" t="s">
        <v>359</v>
      </c>
      <c r="C946" s="25" t="s">
        <v>128</v>
      </c>
      <c r="H946" s="3" t="e">
        <f>((F946)/(E946/100))</f>
        <v>#DIV/0!</v>
      </c>
      <c r="I946" s="4" t="e">
        <f>E946/F946</f>
        <v>#DIV/0!</v>
      </c>
      <c r="J946" s="4" t="e">
        <f>100/G946</f>
        <v>#DIV/0!</v>
      </c>
      <c r="N946" s="37" t="e">
        <f>M946/(K946/100)</f>
        <v>#DIV/0!</v>
      </c>
      <c r="O946" s="37" t="e">
        <f>N946/J946</f>
        <v>#DIV/0!</v>
      </c>
      <c r="P946" s="5" t="e">
        <f>M946/(L946/100)</f>
        <v>#DIV/0!</v>
      </c>
      <c r="Q946" s="5" t="e">
        <f>P946*I946</f>
        <v>#DIV/0!</v>
      </c>
      <c r="U946" s="15" t="e">
        <f>100-(T946-R946)/S946*100</f>
        <v>#DIV/0!</v>
      </c>
      <c r="AB946" s="14" t="e">
        <f>((AE946-AC946)*(1000/AD946))*1000</f>
        <v>#DIV/0!</v>
      </c>
      <c r="AF946" s="7" t="e">
        <f>#REF!*0.8</f>
        <v>#REF!</v>
      </c>
      <c r="AH946" s="8" t="e">
        <f>((AG946)*(H946/100))</f>
        <v>#DIV/0!</v>
      </c>
      <c r="AI946" s="7" t="e">
        <f>AG946/AH946</f>
        <v>#DIV/0!</v>
      </c>
      <c r="AO946" s="68" t="s">
        <v>359</v>
      </c>
      <c r="AP946" s="257" t="s">
        <v>121</v>
      </c>
      <c r="AQ946" s="257">
        <v>3.0000000000000001E-3</v>
      </c>
      <c r="AR946" s="257" t="s">
        <v>121</v>
      </c>
      <c r="AS946" s="257">
        <v>1.2E-2</v>
      </c>
      <c r="AT946" s="257" t="s">
        <v>121</v>
      </c>
      <c r="AU946" s="257">
        <v>0.01</v>
      </c>
      <c r="AV946" s="257">
        <v>4.8460000000000001</v>
      </c>
      <c r="AW946" s="257">
        <v>6.9000000000000006E-2</v>
      </c>
      <c r="AX946" s="257">
        <v>0.01</v>
      </c>
      <c r="AY946" s="257">
        <v>2E-3</v>
      </c>
      <c r="AZ946" s="257">
        <v>1.772</v>
      </c>
      <c r="BA946" s="257">
        <v>1.9E-2</v>
      </c>
      <c r="BB946" s="257">
        <v>12.471</v>
      </c>
      <c r="BC946" s="257">
        <v>0.121</v>
      </c>
      <c r="BD946" s="257">
        <v>6.7859999999999996</v>
      </c>
      <c r="BE946" s="257">
        <v>0.06</v>
      </c>
      <c r="BF946" s="257" t="s">
        <v>121</v>
      </c>
      <c r="BG946" s="257">
        <v>6.0000000000000001E-3</v>
      </c>
      <c r="BH946" s="257">
        <v>3.286</v>
      </c>
      <c r="BI946" s="257">
        <v>0.28100000000000003</v>
      </c>
      <c r="BJ946" s="257" t="s">
        <v>121</v>
      </c>
      <c r="BK946" s="257">
        <v>4.0000000000000001E-3</v>
      </c>
      <c r="BL946" s="257" t="s">
        <v>121</v>
      </c>
      <c r="BM946" s="257">
        <v>4.0000000000000001E-3</v>
      </c>
      <c r="BN946" s="257">
        <v>6.9000000000000006E-2</v>
      </c>
      <c r="BO946" s="257">
        <v>1.6E-2</v>
      </c>
      <c r="BP946" s="257">
        <v>59.914000000000001</v>
      </c>
      <c r="BQ946" s="257">
        <v>0.35299999999999998</v>
      </c>
      <c r="BR946" s="257">
        <v>0.17499999999999999</v>
      </c>
      <c r="BS946" s="257">
        <v>4.0000000000000001E-3</v>
      </c>
      <c r="BT946" s="257">
        <v>2.74</v>
      </c>
      <c r="BU946" s="257">
        <v>9.2999999999999999E-2</v>
      </c>
      <c r="BV946" s="257">
        <v>8.6999999999999994E-2</v>
      </c>
      <c r="BW946" s="257">
        <v>3.0000000000000001E-3</v>
      </c>
      <c r="BX946" s="257">
        <v>1.9E-2</v>
      </c>
      <c r="BY946" s="257">
        <v>1.0999999999999999E-2</v>
      </c>
      <c r="BZ946" s="257">
        <v>9.2999999999999999E-2</v>
      </c>
      <c r="CA946" s="257">
        <v>3.3000000000000002E-2</v>
      </c>
      <c r="CB946" s="257">
        <v>2.8210000000000002</v>
      </c>
      <c r="CC946" s="257">
        <v>1.7190000000000001</v>
      </c>
      <c r="CD946" s="257">
        <v>0.06</v>
      </c>
      <c r="CE946" s="257">
        <v>1.2999999999999999E-2</v>
      </c>
      <c r="CF946" s="257">
        <v>2E-3</v>
      </c>
      <c r="CG946" s="257">
        <v>1E-3</v>
      </c>
      <c r="CH946" s="257" t="s">
        <v>121</v>
      </c>
      <c r="CI946" s="257">
        <v>2E-3</v>
      </c>
      <c r="CJ946" s="257">
        <v>0.34599999999999997</v>
      </c>
      <c r="CK946" s="257">
        <v>1.9E-2</v>
      </c>
      <c r="CL946" s="257" t="s">
        <v>121</v>
      </c>
      <c r="CM946" s="257">
        <v>2E-3</v>
      </c>
      <c r="CN946" s="257" t="s">
        <v>121</v>
      </c>
      <c r="CO946" s="257">
        <v>2E-3</v>
      </c>
      <c r="CP946" s="257">
        <v>0.96799999999999997</v>
      </c>
      <c r="CQ946" s="257">
        <v>1.0999999999999999E-2</v>
      </c>
      <c r="CR946" s="257" t="s">
        <v>121</v>
      </c>
      <c r="CS946" s="257">
        <v>2E-3</v>
      </c>
      <c r="CT946" s="257">
        <v>2.2949999999999999</v>
      </c>
      <c r="CU946" s="257">
        <v>6.6000000000000003E-2</v>
      </c>
      <c r="CV946" s="257">
        <v>4.0000000000000001E-3</v>
      </c>
      <c r="CW946" s="257">
        <v>1E-3</v>
      </c>
      <c r="CX946" s="257">
        <v>0.152</v>
      </c>
      <c r="CY946" s="257">
        <v>1.4E-2</v>
      </c>
      <c r="CZ946" s="257" t="s">
        <v>121</v>
      </c>
      <c r="DA946" s="257">
        <v>2E-3</v>
      </c>
      <c r="DB946" s="257">
        <v>1.7000000000000001E-2</v>
      </c>
      <c r="DC946" s="257">
        <v>5.0000000000000001E-3</v>
      </c>
      <c r="DD946" s="257" t="s">
        <v>121</v>
      </c>
      <c r="DE946" s="257">
        <v>1.6E-2</v>
      </c>
      <c r="DF946" s="257">
        <v>1.0349999999999999</v>
      </c>
      <c r="DG946" s="257">
        <v>1.4999999999999999E-2</v>
      </c>
      <c r="DH946" s="257">
        <v>2.1999999999999999E-2</v>
      </c>
      <c r="DI946" s="257">
        <v>1E-3</v>
      </c>
      <c r="DJ946" s="257" t="s">
        <v>121</v>
      </c>
      <c r="DK946" s="257">
        <v>2E-3</v>
      </c>
      <c r="DL946" s="61" t="str">
        <f t="shared" si="17"/>
        <v>Anlieferung 16-6</v>
      </c>
    </row>
    <row r="947" spans="1:132">
      <c r="A947" s="11">
        <v>44638</v>
      </c>
      <c r="B947" s="64" t="s">
        <v>360</v>
      </c>
      <c r="C947" s="25" t="s">
        <v>128</v>
      </c>
      <c r="H947" s="3" t="e">
        <f>((F947)/(E947/100))</f>
        <v>#DIV/0!</v>
      </c>
      <c r="I947" s="4" t="e">
        <f>E947/F947</f>
        <v>#DIV/0!</v>
      </c>
      <c r="J947" s="4" t="e">
        <f>100/G947</f>
        <v>#DIV/0!</v>
      </c>
      <c r="N947" s="37" t="e">
        <f>M947/(K947/100)</f>
        <v>#DIV/0!</v>
      </c>
      <c r="O947" s="37" t="e">
        <f>N947/J947</f>
        <v>#DIV/0!</v>
      </c>
      <c r="P947" s="5" t="e">
        <f>M947/(L947/100)</f>
        <v>#DIV/0!</v>
      </c>
      <c r="Q947" s="5" t="e">
        <f>P947*I947</f>
        <v>#DIV/0!</v>
      </c>
      <c r="U947" s="15" t="e">
        <f>100-(T947-R947)/S947*100</f>
        <v>#DIV/0!</v>
      </c>
      <c r="AB947" s="14" t="e">
        <f>((AE947-AC947)*(1000/AD947))*1000</f>
        <v>#DIV/0!</v>
      </c>
      <c r="AF947" s="7" t="e">
        <f>#REF!*0.8</f>
        <v>#REF!</v>
      </c>
      <c r="AH947" s="8" t="e">
        <f>((AG947)*(H947/100))</f>
        <v>#DIV/0!</v>
      </c>
      <c r="AI947" s="7" t="e">
        <f>AG947/AH947</f>
        <v>#DIV/0!</v>
      </c>
      <c r="AO947" s="68" t="s">
        <v>360</v>
      </c>
      <c r="AP947" s="257">
        <v>0.01</v>
      </c>
      <c r="AQ947" s="257">
        <v>2E-3</v>
      </c>
      <c r="AR947" s="257">
        <v>0.1</v>
      </c>
      <c r="AS947" s="257">
        <v>8.9999999999999993E-3</v>
      </c>
      <c r="AT947" s="257" t="s">
        <v>121</v>
      </c>
      <c r="AU947" s="257">
        <v>7.0000000000000001E-3</v>
      </c>
      <c r="AV947" s="257">
        <v>1.9079999999999999</v>
      </c>
      <c r="AW947" s="257">
        <v>3.9E-2</v>
      </c>
      <c r="AX947" s="257" t="s">
        <v>121</v>
      </c>
      <c r="AY947" s="257">
        <v>3.0000000000000001E-3</v>
      </c>
      <c r="AZ947" s="257">
        <v>0.43</v>
      </c>
      <c r="BA947" s="257">
        <v>1.4E-2</v>
      </c>
      <c r="BB947" s="257">
        <v>1.9450000000000001</v>
      </c>
      <c r="BC947" s="257">
        <v>3.4000000000000002E-2</v>
      </c>
      <c r="BD947" s="257">
        <v>15.45</v>
      </c>
      <c r="BE947" s="257">
        <v>0.20300000000000001</v>
      </c>
      <c r="BF947" s="257" t="s">
        <v>121</v>
      </c>
      <c r="BG947" s="257">
        <v>1.0999999999999999E-2</v>
      </c>
      <c r="BH947" s="257">
        <v>1.583</v>
      </c>
      <c r="BI947" s="257">
        <v>0.40699999999999997</v>
      </c>
      <c r="BJ947" s="257">
        <v>6.0000000000000001E-3</v>
      </c>
      <c r="BK947" s="257">
        <v>2E-3</v>
      </c>
      <c r="BL947" s="257">
        <v>1.4E-2</v>
      </c>
      <c r="BM947" s="257">
        <v>3.0000000000000001E-3</v>
      </c>
      <c r="BN947" s="257">
        <v>21.923999999999999</v>
      </c>
      <c r="BO947" s="257">
        <v>0.81599999999999995</v>
      </c>
      <c r="BP947" s="257">
        <v>44.35</v>
      </c>
      <c r="BQ947" s="257">
        <v>0.69899999999999995</v>
      </c>
      <c r="BR947" s="257">
        <v>4.8000000000000001E-2</v>
      </c>
      <c r="BS947" s="257">
        <v>2E-3</v>
      </c>
      <c r="BT947" s="257">
        <v>2.9430000000000001</v>
      </c>
      <c r="BU947" s="257">
        <v>0.16200000000000001</v>
      </c>
      <c r="BV947" s="257">
        <v>9.8000000000000004E-2</v>
      </c>
      <c r="BW947" s="257">
        <v>4.1000000000000002E-2</v>
      </c>
      <c r="BX947" s="257" t="s">
        <v>121</v>
      </c>
      <c r="BY947" s="257">
        <v>0.05</v>
      </c>
      <c r="BZ947" s="257">
        <v>7.9000000000000001E-2</v>
      </c>
      <c r="CA947" s="257">
        <v>3.4000000000000002E-2</v>
      </c>
      <c r="CB947" s="257" t="s">
        <v>121</v>
      </c>
      <c r="CC947" s="257">
        <v>7.0839999999999996</v>
      </c>
      <c r="CD947" s="257">
        <v>0.42099999999999999</v>
      </c>
      <c r="CE947" s="257">
        <v>0.02</v>
      </c>
      <c r="CF947" s="257">
        <v>4.0000000000000001E-3</v>
      </c>
      <c r="CG947" s="257">
        <v>1E-3</v>
      </c>
      <c r="CH947" s="257">
        <v>2E-3</v>
      </c>
      <c r="CI947" s="257">
        <v>1E-3</v>
      </c>
      <c r="CJ947" s="257" t="s">
        <v>121</v>
      </c>
      <c r="CK947" s="257">
        <v>0.78200000000000003</v>
      </c>
      <c r="CL947" s="257" t="s">
        <v>121</v>
      </c>
      <c r="CM947" s="257">
        <v>2E-3</v>
      </c>
      <c r="CN947" s="257" t="s">
        <v>121</v>
      </c>
      <c r="CO947" s="257">
        <v>2E-3</v>
      </c>
      <c r="CP947" s="257">
        <v>1.2010000000000001</v>
      </c>
      <c r="CQ947" s="257">
        <v>7.1999999999999995E-2</v>
      </c>
      <c r="CR947" s="257" t="s">
        <v>121</v>
      </c>
      <c r="CS947" s="257">
        <v>3.0000000000000001E-3</v>
      </c>
      <c r="CT947" s="257" t="s">
        <v>121</v>
      </c>
      <c r="CU947" s="257">
        <v>22.286000000000001</v>
      </c>
      <c r="CV947" s="257">
        <v>0.36199999999999999</v>
      </c>
      <c r="CW947" s="257">
        <v>8.0000000000000002E-3</v>
      </c>
      <c r="CX947" s="257" t="s">
        <v>121</v>
      </c>
      <c r="CY947" s="257">
        <v>0.127</v>
      </c>
      <c r="CZ947" s="257">
        <v>2E-3</v>
      </c>
      <c r="DA947" s="257">
        <v>1E-3</v>
      </c>
      <c r="DB947" s="257" t="s">
        <v>121</v>
      </c>
      <c r="DC947" s="257">
        <v>5.2999999999999999E-2</v>
      </c>
      <c r="DD947" s="257" t="s">
        <v>121</v>
      </c>
      <c r="DE947" s="257">
        <v>5.5E-2</v>
      </c>
      <c r="DF947" s="257">
        <v>6.8769999999999998</v>
      </c>
      <c r="DG947" s="257">
        <v>0.104</v>
      </c>
      <c r="DH947" s="257">
        <v>0.23799999999999999</v>
      </c>
      <c r="DI947" s="257">
        <v>5.0000000000000001E-3</v>
      </c>
      <c r="DJ947" s="257" t="s">
        <v>121</v>
      </c>
      <c r="DK947" s="257">
        <v>2E-3</v>
      </c>
      <c r="DL947" s="61" t="str">
        <f t="shared" si="17"/>
        <v>Anlieferung 16-7</v>
      </c>
    </row>
    <row r="948" spans="1:132">
      <c r="A948" s="11">
        <v>44638</v>
      </c>
      <c r="B948" s="64" t="s">
        <v>361</v>
      </c>
      <c r="C948" s="25" t="s">
        <v>128</v>
      </c>
      <c r="H948" s="3" t="e">
        <f>((F948)/(E948/100))</f>
        <v>#DIV/0!</v>
      </c>
      <c r="I948" s="4" t="e">
        <f>E948/F948</f>
        <v>#DIV/0!</v>
      </c>
      <c r="J948" s="4" t="e">
        <f>100/G948</f>
        <v>#DIV/0!</v>
      </c>
      <c r="N948" s="37" t="e">
        <f>M948/(K948/100)</f>
        <v>#DIV/0!</v>
      </c>
      <c r="O948" s="37" t="e">
        <f>N948/J948</f>
        <v>#DIV/0!</v>
      </c>
      <c r="P948" s="5" t="e">
        <f>M948/(L948/100)</f>
        <v>#DIV/0!</v>
      </c>
      <c r="Q948" s="5" t="e">
        <f>P948*I948</f>
        <v>#DIV/0!</v>
      </c>
      <c r="U948" s="15" t="e">
        <f>100-(T948-R948)/S948*100</f>
        <v>#DIV/0!</v>
      </c>
      <c r="AB948" s="14" t="e">
        <f>((AE948-AC948)*(1000/AD948))*1000</f>
        <v>#DIV/0!</v>
      </c>
      <c r="AF948" s="7" t="e">
        <f>#REF!*0.8</f>
        <v>#REF!</v>
      </c>
      <c r="AH948" s="8" t="e">
        <f>((AG948)*(H948/100))</f>
        <v>#DIV/0!</v>
      </c>
      <c r="AI948" s="7" t="e">
        <f>AG948/AH948</f>
        <v>#DIV/0!</v>
      </c>
      <c r="AO948" s="68" t="s">
        <v>361</v>
      </c>
      <c r="AP948" s="257" t="s">
        <v>121</v>
      </c>
      <c r="AQ948" s="257">
        <v>4.0000000000000001E-3</v>
      </c>
      <c r="AR948" s="257">
        <v>5.3999999999999999E-2</v>
      </c>
      <c r="AS948" s="257">
        <v>0.01</v>
      </c>
      <c r="AT948" s="257" t="s">
        <v>121</v>
      </c>
      <c r="AU948" s="257">
        <v>1.0999999999999999E-2</v>
      </c>
      <c r="AV948" s="257">
        <v>11.026999999999999</v>
      </c>
      <c r="AW948" s="257">
        <v>0.224</v>
      </c>
      <c r="AX948" s="257">
        <v>1.4E-2</v>
      </c>
      <c r="AY948" s="257">
        <v>5.0000000000000001E-3</v>
      </c>
      <c r="AZ948" s="257">
        <v>9.6000000000000002E-2</v>
      </c>
      <c r="BA948" s="257">
        <v>8.9999999999999993E-3</v>
      </c>
      <c r="BB948" s="257">
        <v>4.266</v>
      </c>
      <c r="BC948" s="257">
        <v>7.2999999999999995E-2</v>
      </c>
      <c r="BD948" s="257">
        <v>0.873</v>
      </c>
      <c r="BE948" s="257">
        <v>0.03</v>
      </c>
      <c r="BF948" s="257" t="s">
        <v>121</v>
      </c>
      <c r="BG948" s="257">
        <v>1.7000000000000001E-2</v>
      </c>
      <c r="BH948" s="257">
        <v>2.9870000000000001</v>
      </c>
      <c r="BI948" s="257">
        <v>0.57199999999999995</v>
      </c>
      <c r="BJ948" s="257" t="s">
        <v>121</v>
      </c>
      <c r="BK948" s="257">
        <v>3.0000000000000001E-3</v>
      </c>
      <c r="BL948" s="257">
        <v>8.9999999999999993E-3</v>
      </c>
      <c r="BM948" s="257">
        <v>3.0000000000000001E-3</v>
      </c>
      <c r="BN948" s="257">
        <v>20.14</v>
      </c>
      <c r="BO948" s="257">
        <v>0.78300000000000003</v>
      </c>
      <c r="BP948" s="257">
        <v>33.143999999999998</v>
      </c>
      <c r="BQ948" s="257">
        <v>0.96</v>
      </c>
      <c r="BR948" s="257">
        <v>8.0000000000000002E-3</v>
      </c>
      <c r="BS948" s="257">
        <v>2E-3</v>
      </c>
      <c r="BT948" s="257">
        <v>2.0750000000000002</v>
      </c>
      <c r="BU948" s="257">
        <v>0.157</v>
      </c>
      <c r="BV948" s="257" t="s">
        <v>121</v>
      </c>
      <c r="BW948" s="257">
        <v>9.4E-2</v>
      </c>
      <c r="BX948" s="257" t="s">
        <v>121</v>
      </c>
      <c r="BY948" s="257">
        <v>1.2E-2</v>
      </c>
      <c r="BZ948" s="257">
        <v>1.5780000000000001</v>
      </c>
      <c r="CA948" s="257">
        <v>0.114</v>
      </c>
      <c r="CB948" s="257">
        <v>10.179</v>
      </c>
      <c r="CC948" s="257">
        <v>3.7269999999999999</v>
      </c>
      <c r="CD948" s="257">
        <v>0.28399999999999997</v>
      </c>
      <c r="CE948" s="257">
        <v>2.1000000000000001E-2</v>
      </c>
      <c r="CF948" s="257" t="s">
        <v>121</v>
      </c>
      <c r="CG948" s="257">
        <v>4.0000000000000001E-3</v>
      </c>
      <c r="CH948" s="257">
        <v>4.0000000000000001E-3</v>
      </c>
      <c r="CI948" s="257">
        <v>1E-3</v>
      </c>
      <c r="CJ948" s="257" t="s">
        <v>121</v>
      </c>
      <c r="CK948" s="257">
        <v>1.1080000000000001</v>
      </c>
      <c r="CL948" s="257" t="s">
        <v>121</v>
      </c>
      <c r="CM948" s="257">
        <v>2E-3</v>
      </c>
      <c r="CN948" s="257">
        <v>3.0000000000000001E-3</v>
      </c>
      <c r="CO948" s="257">
        <v>1E-3</v>
      </c>
      <c r="CP948" s="257">
        <v>1.8129999999999999</v>
      </c>
      <c r="CQ948" s="257">
        <v>0.14899999999999999</v>
      </c>
      <c r="CR948" s="257" t="s">
        <v>121</v>
      </c>
      <c r="CS948" s="257">
        <v>2E-3</v>
      </c>
      <c r="CT948" s="257" t="s">
        <v>121</v>
      </c>
      <c r="CU948" s="257">
        <v>29.974</v>
      </c>
      <c r="CV948" s="257">
        <v>0.33100000000000002</v>
      </c>
      <c r="CW948" s="257">
        <v>6.0000000000000001E-3</v>
      </c>
      <c r="CX948" s="257">
        <v>3.073</v>
      </c>
      <c r="CY948" s="257">
        <v>0.13700000000000001</v>
      </c>
      <c r="CZ948" s="257" t="s">
        <v>121</v>
      </c>
      <c r="DA948" s="257">
        <v>3.0000000000000001E-3</v>
      </c>
      <c r="DB948" s="257" t="s">
        <v>121</v>
      </c>
      <c r="DC948" s="257">
        <v>4.7E-2</v>
      </c>
      <c r="DD948" s="257" t="s">
        <v>121</v>
      </c>
      <c r="DE948" s="257">
        <v>5.2999999999999999E-2</v>
      </c>
      <c r="DF948" s="257">
        <v>5.4850000000000003</v>
      </c>
      <c r="DG948" s="257">
        <v>8.8999999999999996E-2</v>
      </c>
      <c r="DH948" s="257">
        <v>2.5529999999999999</v>
      </c>
      <c r="DI948" s="257">
        <v>4.2000000000000003E-2</v>
      </c>
      <c r="DJ948" s="257" t="s">
        <v>121</v>
      </c>
      <c r="DK948" s="257">
        <v>2E-3</v>
      </c>
      <c r="DL948" s="61" t="str">
        <f t="shared" si="17"/>
        <v>Anlieferung 16-8</v>
      </c>
    </row>
    <row r="949" spans="1:132">
      <c r="A949" s="11">
        <v>44638</v>
      </c>
      <c r="B949" s="64" t="s">
        <v>362</v>
      </c>
      <c r="C949" s="25" t="s">
        <v>128</v>
      </c>
      <c r="H949" s="3" t="e">
        <f>((F949)/(E949/100))</f>
        <v>#DIV/0!</v>
      </c>
      <c r="I949" s="4" t="e">
        <f>E949/F949</f>
        <v>#DIV/0!</v>
      </c>
      <c r="J949" s="4" t="e">
        <f>100/G949</f>
        <v>#DIV/0!</v>
      </c>
      <c r="N949" s="37" t="e">
        <f>M949/(K949/100)</f>
        <v>#DIV/0!</v>
      </c>
      <c r="O949" s="37" t="e">
        <f>N949/J949</f>
        <v>#DIV/0!</v>
      </c>
      <c r="P949" s="5" t="e">
        <f>M949/(L949/100)</f>
        <v>#DIV/0!</v>
      </c>
      <c r="Q949" s="5" t="e">
        <f>P949*I949</f>
        <v>#DIV/0!</v>
      </c>
      <c r="U949" s="15" t="e">
        <f>100-(T949-R949)/S949*100</f>
        <v>#DIV/0!</v>
      </c>
      <c r="AB949" s="14" t="e">
        <f>((AE949-AC949)*(1000/AD949))*1000</f>
        <v>#DIV/0!</v>
      </c>
      <c r="AF949" s="7" t="e">
        <f>#REF!*0.8</f>
        <v>#REF!</v>
      </c>
      <c r="AH949" s="8" t="e">
        <f>((AG949)*(H949/100))</f>
        <v>#DIV/0!</v>
      </c>
      <c r="AI949" s="7" t="e">
        <f>AG949/AH949</f>
        <v>#DIV/0!</v>
      </c>
      <c r="AO949" s="68" t="s">
        <v>362</v>
      </c>
      <c r="AP949" s="257">
        <v>8.1000000000000003E-2</v>
      </c>
      <c r="AQ949" s="257">
        <v>8.9999999999999993E-3</v>
      </c>
      <c r="AR949" s="257">
        <v>3.5999999999999997E-2</v>
      </c>
      <c r="AS949" s="257">
        <v>8.0000000000000002E-3</v>
      </c>
      <c r="AT949" s="257" t="s">
        <v>121</v>
      </c>
      <c r="AU949" s="257">
        <v>7.0000000000000001E-3</v>
      </c>
      <c r="AV949" s="257">
        <v>4.6529999999999996</v>
      </c>
      <c r="AW949" s="257">
        <v>7.9000000000000001E-2</v>
      </c>
      <c r="AX949" s="257" t="s">
        <v>121</v>
      </c>
      <c r="AY949" s="257">
        <v>4.0000000000000001E-3</v>
      </c>
      <c r="AZ949" s="257">
        <v>2.02</v>
      </c>
      <c r="BA949" s="257">
        <v>2.7E-2</v>
      </c>
      <c r="BB949" s="257">
        <v>0.42499999999999999</v>
      </c>
      <c r="BC949" s="257">
        <v>1.0999999999999999E-2</v>
      </c>
      <c r="BD949" s="257">
        <v>14.388999999999999</v>
      </c>
      <c r="BE949" s="257">
        <v>0.17100000000000001</v>
      </c>
      <c r="BF949" s="257" t="s">
        <v>121</v>
      </c>
      <c r="BG949" s="257">
        <v>7.0000000000000001E-3</v>
      </c>
      <c r="BH949" s="257">
        <v>0.91900000000000004</v>
      </c>
      <c r="BI949" s="257">
        <v>0.23599999999999999</v>
      </c>
      <c r="BJ949" s="257">
        <v>2.1000000000000001E-2</v>
      </c>
      <c r="BK949" s="257">
        <v>8.0000000000000002E-3</v>
      </c>
      <c r="BL949" s="257" t="s">
        <v>121</v>
      </c>
      <c r="BM949" s="257">
        <v>6.0000000000000001E-3</v>
      </c>
      <c r="BN949" s="257">
        <v>6.3</v>
      </c>
      <c r="BO949" s="257">
        <v>0.128</v>
      </c>
      <c r="BP949" s="257">
        <v>60.506999999999998</v>
      </c>
      <c r="BQ949" s="257">
        <v>0.46600000000000003</v>
      </c>
      <c r="BR949" s="257">
        <v>4.2850000000000001</v>
      </c>
      <c r="BS949" s="257">
        <v>6.0999999999999999E-2</v>
      </c>
      <c r="BT949" s="257">
        <v>0.84199999999999997</v>
      </c>
      <c r="BU949" s="257">
        <v>7.5999999999999998E-2</v>
      </c>
      <c r="BV949" s="257">
        <v>2.9000000000000001E-2</v>
      </c>
      <c r="BW949" s="257">
        <v>4.0000000000000001E-3</v>
      </c>
      <c r="BX949" s="257">
        <v>4.5999999999999999E-2</v>
      </c>
      <c r="BY949" s="257">
        <v>2.1000000000000001E-2</v>
      </c>
      <c r="BZ949" s="257">
        <v>0.223</v>
      </c>
      <c r="CA949" s="257">
        <v>4.2000000000000003E-2</v>
      </c>
      <c r="CB949" s="257" t="s">
        <v>121</v>
      </c>
      <c r="CC949" s="257">
        <v>3.7810000000000001</v>
      </c>
      <c r="CD949" s="257">
        <v>0.23400000000000001</v>
      </c>
      <c r="CE949" s="257">
        <v>2.1000000000000001E-2</v>
      </c>
      <c r="CF949" s="257" t="s">
        <v>121</v>
      </c>
      <c r="CG949" s="257">
        <v>2E-3</v>
      </c>
      <c r="CH949" s="257">
        <v>2E-3</v>
      </c>
      <c r="CI949" s="257">
        <v>1E-3</v>
      </c>
      <c r="CJ949" s="257">
        <v>0.251</v>
      </c>
      <c r="CK949" s="257">
        <v>0.02</v>
      </c>
      <c r="CL949" s="257" t="s">
        <v>121</v>
      </c>
      <c r="CM949" s="257">
        <v>2E-3</v>
      </c>
      <c r="CN949" s="257">
        <v>2.4E-2</v>
      </c>
      <c r="CO949" s="257">
        <v>3.0000000000000001E-3</v>
      </c>
      <c r="CP949" s="257">
        <v>1.294</v>
      </c>
      <c r="CQ949" s="257">
        <v>1.6E-2</v>
      </c>
      <c r="CR949" s="257">
        <v>1.4E-2</v>
      </c>
      <c r="CS949" s="257">
        <v>3.0000000000000001E-3</v>
      </c>
      <c r="CT949" s="257">
        <v>2.9790000000000001</v>
      </c>
      <c r="CU949" s="257">
        <v>7.4999999999999997E-2</v>
      </c>
      <c r="CV949" s="257">
        <v>0.114</v>
      </c>
      <c r="CW949" s="257">
        <v>3.0000000000000001E-3</v>
      </c>
      <c r="CX949" s="257" t="s">
        <v>121</v>
      </c>
      <c r="CY949" s="257">
        <v>0.127</v>
      </c>
      <c r="CZ949" s="257" t="s">
        <v>121</v>
      </c>
      <c r="DA949" s="257">
        <v>3.0000000000000001E-3</v>
      </c>
      <c r="DB949" s="257" t="s">
        <v>121</v>
      </c>
      <c r="DC949" s="257">
        <v>5.0999999999999997E-2</v>
      </c>
      <c r="DD949" s="257" t="s">
        <v>121</v>
      </c>
      <c r="DE949" s="257">
        <v>2.4E-2</v>
      </c>
      <c r="DF949" s="257">
        <v>0.252</v>
      </c>
      <c r="DG949" s="257">
        <v>8.0000000000000002E-3</v>
      </c>
      <c r="DH949" s="257">
        <v>0.05</v>
      </c>
      <c r="DI949" s="257">
        <v>2E-3</v>
      </c>
      <c r="DJ949" s="257" t="s">
        <v>121</v>
      </c>
      <c r="DK949" s="257">
        <v>2E-3</v>
      </c>
      <c r="DL949" s="61" t="str">
        <f t="shared" si="17"/>
        <v>Anlieferung 16-9</v>
      </c>
    </row>
    <row r="950" spans="1:132">
      <c r="A950" s="11">
        <v>44638</v>
      </c>
      <c r="B950" s="64" t="s">
        <v>363</v>
      </c>
      <c r="C950" s="25" t="s">
        <v>128</v>
      </c>
      <c r="H950" s="3" t="e">
        <f>((F950)/(E950/100))</f>
        <v>#DIV/0!</v>
      </c>
      <c r="I950" s="4" t="e">
        <f>E950/F950</f>
        <v>#DIV/0!</v>
      </c>
      <c r="J950" s="4" t="e">
        <f>100/G950</f>
        <v>#DIV/0!</v>
      </c>
      <c r="N950" s="37" t="e">
        <f>M950/(K950/100)</f>
        <v>#DIV/0!</v>
      </c>
      <c r="O950" s="37" t="e">
        <f>N950/J950</f>
        <v>#DIV/0!</v>
      </c>
      <c r="P950" s="5" t="e">
        <f>M950/(L950/100)</f>
        <v>#DIV/0!</v>
      </c>
      <c r="Q950" s="5" t="e">
        <f>P950*I950</f>
        <v>#DIV/0!</v>
      </c>
      <c r="U950" s="15" t="e">
        <f>100-(T950-R950)/S950*100</f>
        <v>#DIV/0!</v>
      </c>
      <c r="AB950" s="14" t="e">
        <f>((AE950-AC950)*(1000/AD950))*1000</f>
        <v>#DIV/0!</v>
      </c>
      <c r="AF950" s="7" t="e">
        <f>#REF!*0.8</f>
        <v>#REF!</v>
      </c>
      <c r="AH950" s="8" t="e">
        <f>((AG950)*(H950/100))</f>
        <v>#DIV/0!</v>
      </c>
      <c r="AI950" s="7" t="e">
        <f>AG950/AH950</f>
        <v>#DIV/0!</v>
      </c>
      <c r="AO950" s="68" t="s">
        <v>363</v>
      </c>
      <c r="AP950" s="257" t="s">
        <v>121</v>
      </c>
      <c r="AQ950" s="257">
        <v>3.0000000000000001E-3</v>
      </c>
      <c r="AR950" s="257" t="s">
        <v>121</v>
      </c>
      <c r="AS950" s="257">
        <v>1.4999999999999999E-2</v>
      </c>
      <c r="AT950" s="257" t="s">
        <v>121</v>
      </c>
      <c r="AU950" s="257">
        <v>0.01</v>
      </c>
      <c r="AV950" s="257">
        <v>13.012</v>
      </c>
      <c r="AW950" s="257">
        <v>0.35299999999999998</v>
      </c>
      <c r="AX950" s="257">
        <v>1.7000000000000001E-2</v>
      </c>
      <c r="AY950" s="257">
        <v>4.0000000000000001E-3</v>
      </c>
      <c r="AZ950" s="257">
        <v>0.56399999999999995</v>
      </c>
      <c r="BA950" s="257">
        <v>1.0999999999999999E-2</v>
      </c>
      <c r="BB950" s="257">
        <v>4.9000000000000002E-2</v>
      </c>
      <c r="BC950" s="257">
        <v>6.0000000000000001E-3</v>
      </c>
      <c r="BD950" s="257">
        <v>16.998000000000001</v>
      </c>
      <c r="BE950" s="257">
        <v>0.29099999999999998</v>
      </c>
      <c r="BF950" s="257" t="s">
        <v>121</v>
      </c>
      <c r="BG950" s="257">
        <v>1.2E-2</v>
      </c>
      <c r="BH950" s="257">
        <v>1.506</v>
      </c>
      <c r="BI950" s="257">
        <v>0.35</v>
      </c>
      <c r="BJ950" s="257">
        <v>6.0000000000000001E-3</v>
      </c>
      <c r="BK950" s="257">
        <v>2E-3</v>
      </c>
      <c r="BL950" s="257" t="s">
        <v>121</v>
      </c>
      <c r="BM950" s="257">
        <v>4.0000000000000001E-3</v>
      </c>
      <c r="BN950" s="257">
        <v>6.6000000000000003E-2</v>
      </c>
      <c r="BO950" s="257">
        <v>0.03</v>
      </c>
      <c r="BP950" s="257">
        <v>51.417000000000002</v>
      </c>
      <c r="BQ950" s="257">
        <v>0.58299999999999996</v>
      </c>
      <c r="BR950" s="257">
        <v>3.2000000000000001E-2</v>
      </c>
      <c r="BS950" s="257">
        <v>2E-3</v>
      </c>
      <c r="BT950" s="257">
        <v>0.98299999999999998</v>
      </c>
      <c r="BU950" s="257">
        <v>9.8000000000000004E-2</v>
      </c>
      <c r="BV950" s="257" t="s">
        <v>121</v>
      </c>
      <c r="BW950" s="257">
        <v>9.9000000000000005E-2</v>
      </c>
      <c r="BX950" s="257" t="s">
        <v>121</v>
      </c>
      <c r="BY950" s="257">
        <v>4.3999999999999997E-2</v>
      </c>
      <c r="BZ950" s="257">
        <v>0.22500000000000001</v>
      </c>
      <c r="CA950" s="257">
        <v>4.7E-2</v>
      </c>
      <c r="CB950" s="257" t="s">
        <v>121</v>
      </c>
      <c r="CC950" s="257">
        <v>3.8889999999999998</v>
      </c>
      <c r="CD950" s="257">
        <v>0.14899999999999999</v>
      </c>
      <c r="CE950" s="257">
        <v>1.4999999999999999E-2</v>
      </c>
      <c r="CF950" s="257" t="s">
        <v>121</v>
      </c>
      <c r="CG950" s="257">
        <v>2E-3</v>
      </c>
      <c r="CH950" s="257" t="s">
        <v>121</v>
      </c>
      <c r="CI950" s="257">
        <v>2E-3</v>
      </c>
      <c r="CJ950" s="257" t="s">
        <v>121</v>
      </c>
      <c r="CK950" s="257">
        <v>0.77300000000000002</v>
      </c>
      <c r="CL950" s="257" t="s">
        <v>121</v>
      </c>
      <c r="CM950" s="257">
        <v>2E-3</v>
      </c>
      <c r="CN950" s="257" t="s">
        <v>121</v>
      </c>
      <c r="CO950" s="257">
        <v>2E-3</v>
      </c>
      <c r="CP950" s="257">
        <v>1.3320000000000001</v>
      </c>
      <c r="CQ950" s="257">
        <v>6.2E-2</v>
      </c>
      <c r="CR950" s="257" t="s">
        <v>121</v>
      </c>
      <c r="CS950" s="257">
        <v>2E-3</v>
      </c>
      <c r="CT950" s="257" t="s">
        <v>121</v>
      </c>
      <c r="CU950" s="257">
        <v>22.465</v>
      </c>
      <c r="CV950" s="257">
        <v>5.0000000000000001E-3</v>
      </c>
      <c r="CW950" s="257">
        <v>1E-3</v>
      </c>
      <c r="CX950" s="257">
        <v>0.23100000000000001</v>
      </c>
      <c r="CY950" s="257">
        <v>1.9E-2</v>
      </c>
      <c r="CZ950" s="257" t="s">
        <v>121</v>
      </c>
      <c r="DA950" s="257">
        <v>2E-3</v>
      </c>
      <c r="DB950" s="257" t="s">
        <v>121</v>
      </c>
      <c r="DC950" s="257">
        <v>1.6E-2</v>
      </c>
      <c r="DD950" s="257" t="s">
        <v>121</v>
      </c>
      <c r="DE950" s="257">
        <v>6.9000000000000006E-2</v>
      </c>
      <c r="DF950" s="257">
        <v>9.4969999999999999</v>
      </c>
      <c r="DG950" s="257">
        <v>0.161</v>
      </c>
      <c r="DH950" s="257">
        <v>0.86299999999999999</v>
      </c>
      <c r="DI950" s="257">
        <v>1.4E-2</v>
      </c>
      <c r="DJ950" s="257" t="s">
        <v>121</v>
      </c>
      <c r="DK950" s="257">
        <v>2E-3</v>
      </c>
      <c r="DL950" s="61" t="str">
        <f t="shared" ref="DL950:DL1013" si="18">AO954</f>
        <v>Anlieferung 16-10</v>
      </c>
    </row>
    <row r="951" spans="1:132">
      <c r="A951" s="11">
        <v>44638</v>
      </c>
      <c r="B951" s="64" t="s">
        <v>364</v>
      </c>
      <c r="C951" s="25" t="s">
        <v>128</v>
      </c>
      <c r="H951" s="3" t="e">
        <f>((F951)/(E951/100))</f>
        <v>#DIV/0!</v>
      </c>
      <c r="I951" s="4" t="e">
        <f>E951/F951</f>
        <v>#DIV/0!</v>
      </c>
      <c r="J951" s="4" t="e">
        <f>100/G951</f>
        <v>#DIV/0!</v>
      </c>
      <c r="N951" s="37" t="e">
        <f>M951/(K951/100)</f>
        <v>#DIV/0!</v>
      </c>
      <c r="O951" s="37" t="e">
        <f>N951/J951</f>
        <v>#DIV/0!</v>
      </c>
      <c r="P951" s="5" t="e">
        <f>M951/(L951/100)</f>
        <v>#DIV/0!</v>
      </c>
      <c r="Q951" s="5" t="e">
        <f>P951*I951</f>
        <v>#DIV/0!</v>
      </c>
      <c r="U951" s="15" t="e">
        <f>100-(T951-R951)/S951*100</f>
        <v>#DIV/0!</v>
      </c>
      <c r="AB951" s="14" t="e">
        <f>((AE951-AC951)*(1000/AD951))*1000</f>
        <v>#DIV/0!</v>
      </c>
      <c r="AF951" s="7" t="e">
        <f>#REF!*0.8</f>
        <v>#REF!</v>
      </c>
      <c r="AH951" s="8" t="e">
        <f>((AG951)*(H951/100))</f>
        <v>#DIV/0!</v>
      </c>
      <c r="AI951" s="7" t="e">
        <f>AG951/AH951</f>
        <v>#DIV/0!</v>
      </c>
      <c r="AO951" s="68" t="s">
        <v>364</v>
      </c>
      <c r="AP951" s="257">
        <v>2.3E-2</v>
      </c>
      <c r="AQ951" s="257">
        <v>7.0000000000000001E-3</v>
      </c>
      <c r="AR951" s="257" t="s">
        <v>121</v>
      </c>
      <c r="AS951" s="257">
        <v>1.2999999999999999E-2</v>
      </c>
      <c r="AT951" s="257" t="s">
        <v>121</v>
      </c>
      <c r="AU951" s="257">
        <v>8.0000000000000002E-3</v>
      </c>
      <c r="AV951" s="257">
        <v>8.0050000000000008</v>
      </c>
      <c r="AW951" s="257">
        <v>0.20300000000000001</v>
      </c>
      <c r="AX951" s="257">
        <v>6.0000000000000001E-3</v>
      </c>
      <c r="AY951" s="257">
        <v>3.0000000000000001E-3</v>
      </c>
      <c r="AZ951" s="257">
        <v>2.0990000000000002</v>
      </c>
      <c r="BA951" s="257">
        <v>3.5000000000000003E-2</v>
      </c>
      <c r="BB951" s="257">
        <v>0.311</v>
      </c>
      <c r="BC951" s="257">
        <v>1.0999999999999999E-2</v>
      </c>
      <c r="BD951" s="257">
        <v>21.771999999999998</v>
      </c>
      <c r="BE951" s="257">
        <v>0.439</v>
      </c>
      <c r="BF951" s="257" t="s">
        <v>121</v>
      </c>
      <c r="BG951" s="257">
        <v>1.0999999999999999E-2</v>
      </c>
      <c r="BH951" s="257">
        <v>2.4929999999999999</v>
      </c>
      <c r="BI951" s="257">
        <v>0.38</v>
      </c>
      <c r="BJ951" s="257">
        <v>2.3E-2</v>
      </c>
      <c r="BK951" s="257">
        <v>6.0000000000000001E-3</v>
      </c>
      <c r="BL951" s="257" t="s">
        <v>121</v>
      </c>
      <c r="BM951" s="257">
        <v>5.0000000000000001E-3</v>
      </c>
      <c r="BN951" s="257">
        <v>6.6000000000000003E-2</v>
      </c>
      <c r="BO951" s="257">
        <v>2.1999999999999999E-2</v>
      </c>
      <c r="BP951" s="257">
        <v>49.43</v>
      </c>
      <c r="BQ951" s="257">
        <v>0.6</v>
      </c>
      <c r="BR951" s="257">
        <v>1.6970000000000001</v>
      </c>
      <c r="BS951" s="257">
        <v>2.9000000000000001E-2</v>
      </c>
      <c r="BT951" s="257">
        <v>0.78400000000000003</v>
      </c>
      <c r="BU951" s="257">
        <v>8.8999999999999996E-2</v>
      </c>
      <c r="BV951" s="257" t="s">
        <v>121</v>
      </c>
      <c r="BW951" s="257">
        <v>6.4000000000000001E-2</v>
      </c>
      <c r="BX951" s="257">
        <v>0.04</v>
      </c>
      <c r="BY951" s="257">
        <v>2.4E-2</v>
      </c>
      <c r="BZ951" s="257">
        <v>0.21199999999999999</v>
      </c>
      <c r="CA951" s="257">
        <v>4.4999999999999998E-2</v>
      </c>
      <c r="CB951" s="257">
        <v>4.7539999999999996</v>
      </c>
      <c r="CC951" s="257">
        <v>2.5920000000000001</v>
      </c>
      <c r="CD951" s="257">
        <v>0.20399999999999999</v>
      </c>
      <c r="CE951" s="257">
        <v>2.1000000000000001E-2</v>
      </c>
      <c r="CF951" s="257" t="s">
        <v>121</v>
      </c>
      <c r="CG951" s="257">
        <v>3.0000000000000001E-3</v>
      </c>
      <c r="CH951" s="257" t="s">
        <v>121</v>
      </c>
      <c r="CI951" s="257">
        <v>2E-3</v>
      </c>
      <c r="CJ951" s="257" t="s">
        <v>121</v>
      </c>
      <c r="CK951" s="257">
        <v>0.77300000000000002</v>
      </c>
      <c r="CL951" s="257" t="s">
        <v>121</v>
      </c>
      <c r="CM951" s="257">
        <v>2E-3</v>
      </c>
      <c r="CN951" s="257">
        <v>8.9999999999999993E-3</v>
      </c>
      <c r="CO951" s="257">
        <v>2E-3</v>
      </c>
      <c r="CP951" s="257">
        <v>0.98199999999999998</v>
      </c>
      <c r="CQ951" s="257">
        <v>4.5999999999999999E-2</v>
      </c>
      <c r="CR951" s="257" t="s">
        <v>121</v>
      </c>
      <c r="CS951" s="257">
        <v>7.0000000000000001E-3</v>
      </c>
      <c r="CT951" s="257" t="s">
        <v>121</v>
      </c>
      <c r="CU951" s="257">
        <v>22.315999999999999</v>
      </c>
      <c r="CV951" s="257">
        <v>5.0000000000000001E-3</v>
      </c>
      <c r="CW951" s="257">
        <v>1E-3</v>
      </c>
      <c r="CX951" s="257">
        <v>0.156</v>
      </c>
      <c r="CY951" s="257">
        <v>1.9E-2</v>
      </c>
      <c r="CZ951" s="257" t="s">
        <v>121</v>
      </c>
      <c r="DA951" s="257">
        <v>3.0000000000000001E-3</v>
      </c>
      <c r="DB951" s="257">
        <v>1.9E-2</v>
      </c>
      <c r="DC951" s="257">
        <v>8.0000000000000002E-3</v>
      </c>
      <c r="DD951" s="257" t="s">
        <v>121</v>
      </c>
      <c r="DE951" s="257">
        <v>5.5E-2</v>
      </c>
      <c r="DF951" s="257">
        <v>5.593</v>
      </c>
      <c r="DG951" s="257">
        <v>0.109</v>
      </c>
      <c r="DH951" s="257">
        <v>1.23</v>
      </c>
      <c r="DI951" s="257">
        <v>0.02</v>
      </c>
      <c r="DJ951" s="257" t="s">
        <v>121</v>
      </c>
      <c r="DK951" s="257">
        <v>2E-3</v>
      </c>
      <c r="DL951" s="61" t="str">
        <f t="shared" si="18"/>
        <v>Anlieferung 16-11</v>
      </c>
    </row>
    <row r="952" spans="1:132">
      <c r="A952" s="11">
        <v>44638</v>
      </c>
      <c r="B952" s="64" t="s">
        <v>365</v>
      </c>
      <c r="C952" s="25" t="s">
        <v>128</v>
      </c>
      <c r="H952" s="3" t="e">
        <f>((F952)/(E952/100))</f>
        <v>#DIV/0!</v>
      </c>
      <c r="I952" s="4" t="e">
        <f>E952/F952</f>
        <v>#DIV/0!</v>
      </c>
      <c r="J952" s="4" t="e">
        <f>100/G952</f>
        <v>#DIV/0!</v>
      </c>
      <c r="N952" s="37" t="e">
        <f>M952/(K952/100)</f>
        <v>#DIV/0!</v>
      </c>
      <c r="O952" s="37" t="e">
        <f>N952/J952</f>
        <v>#DIV/0!</v>
      </c>
      <c r="P952" s="5" t="e">
        <f>M952/(L952/100)</f>
        <v>#DIV/0!</v>
      </c>
      <c r="Q952" s="5" t="e">
        <f>P952*I952</f>
        <v>#DIV/0!</v>
      </c>
      <c r="U952" s="15" t="e">
        <f>100-(T952-R952)/S952*100</f>
        <v>#DIV/0!</v>
      </c>
      <c r="AB952" s="14" t="e">
        <f>((AE952-AC952)*(1000/AD952))*1000</f>
        <v>#DIV/0!</v>
      </c>
      <c r="AF952" s="7" t="e">
        <f>#REF!*0.8</f>
        <v>#REF!</v>
      </c>
      <c r="AH952" s="8" t="e">
        <f>((AG952)*(H952/100))</f>
        <v>#DIV/0!</v>
      </c>
      <c r="AI952" s="7" t="e">
        <f>AG952/AH952</f>
        <v>#DIV/0!</v>
      </c>
      <c r="AO952" s="68" t="s">
        <v>365</v>
      </c>
      <c r="AP952" s="257" t="s">
        <v>121</v>
      </c>
      <c r="AQ952" s="257">
        <v>3.0000000000000001E-3</v>
      </c>
      <c r="AR952" s="257">
        <v>1.7000000000000001E-2</v>
      </c>
      <c r="AS952" s="257">
        <v>8.9999999999999993E-3</v>
      </c>
      <c r="AT952" s="257" t="s">
        <v>121</v>
      </c>
      <c r="AU952" s="257">
        <v>8.9999999999999993E-3</v>
      </c>
      <c r="AV952" s="257">
        <v>11.465</v>
      </c>
      <c r="AW952" s="257">
        <v>0.28899999999999998</v>
      </c>
      <c r="AX952" s="257">
        <v>1.2999999999999999E-2</v>
      </c>
      <c r="AY952" s="257">
        <v>4.0000000000000001E-3</v>
      </c>
      <c r="AZ952" s="257">
        <v>1.478</v>
      </c>
      <c r="BA952" s="257">
        <v>2.1999999999999999E-2</v>
      </c>
      <c r="BB952" s="257">
        <v>6.9000000000000006E-2</v>
      </c>
      <c r="BC952" s="257">
        <v>6.0000000000000001E-3</v>
      </c>
      <c r="BD952" s="257">
        <v>23.869</v>
      </c>
      <c r="BE952" s="257">
        <v>0.35699999999999998</v>
      </c>
      <c r="BF952" s="257" t="s">
        <v>121</v>
      </c>
      <c r="BG952" s="257">
        <v>8.9999999999999993E-3</v>
      </c>
      <c r="BH952" s="257">
        <v>2.3860000000000001</v>
      </c>
      <c r="BI952" s="257">
        <v>0.39700000000000002</v>
      </c>
      <c r="BJ952" s="257">
        <v>6.0000000000000001E-3</v>
      </c>
      <c r="BK952" s="257">
        <v>2E-3</v>
      </c>
      <c r="BL952" s="257" t="s">
        <v>121</v>
      </c>
      <c r="BM952" s="257">
        <v>6.0000000000000001E-3</v>
      </c>
      <c r="BN952" s="257">
        <v>0.56200000000000006</v>
      </c>
      <c r="BO952" s="257">
        <v>0.04</v>
      </c>
      <c r="BP952" s="257">
        <v>42.884999999999998</v>
      </c>
      <c r="BQ952" s="257">
        <v>0.66800000000000004</v>
      </c>
      <c r="BR952" s="257">
        <v>1.0999999999999999E-2</v>
      </c>
      <c r="BS952" s="257">
        <v>1E-3</v>
      </c>
      <c r="BT952" s="257">
        <v>0.73799999999999999</v>
      </c>
      <c r="BU952" s="257">
        <v>9.4E-2</v>
      </c>
      <c r="BV952" s="257" t="s">
        <v>121</v>
      </c>
      <c r="BW952" s="257">
        <v>6.0999999999999999E-2</v>
      </c>
      <c r="BX952" s="257">
        <v>0.04</v>
      </c>
      <c r="BY952" s="257">
        <v>2.5000000000000001E-2</v>
      </c>
      <c r="BZ952" s="257">
        <v>0.29399999999999998</v>
      </c>
      <c r="CA952" s="257">
        <v>0.05</v>
      </c>
      <c r="CB952" s="257">
        <v>7.048</v>
      </c>
      <c r="CC952" s="257">
        <v>2.738</v>
      </c>
      <c r="CD952" s="257">
        <v>0.23599999999999999</v>
      </c>
      <c r="CE952" s="257">
        <v>1.9E-2</v>
      </c>
      <c r="CF952" s="257" t="s">
        <v>121</v>
      </c>
      <c r="CG952" s="257">
        <v>2E-3</v>
      </c>
      <c r="CH952" s="257" t="s">
        <v>121</v>
      </c>
      <c r="CI952" s="257">
        <v>2E-3</v>
      </c>
      <c r="CJ952" s="257" t="s">
        <v>121</v>
      </c>
      <c r="CK952" s="257">
        <v>0.748</v>
      </c>
      <c r="CL952" s="257" t="s">
        <v>121</v>
      </c>
      <c r="CM952" s="257">
        <v>2E-3</v>
      </c>
      <c r="CN952" s="257" t="s">
        <v>121</v>
      </c>
      <c r="CO952" s="257">
        <v>2E-3</v>
      </c>
      <c r="CP952" s="257">
        <v>1.357</v>
      </c>
      <c r="CQ952" s="257">
        <v>0.06</v>
      </c>
      <c r="CR952" s="257" t="s">
        <v>121</v>
      </c>
      <c r="CS952" s="257">
        <v>2E-3</v>
      </c>
      <c r="CT952" s="257" t="s">
        <v>121</v>
      </c>
      <c r="CU952" s="257">
        <v>21.701000000000001</v>
      </c>
      <c r="CV952" s="257">
        <v>1.6E-2</v>
      </c>
      <c r="CW952" s="257">
        <v>1E-3</v>
      </c>
      <c r="CX952" s="257">
        <v>0.314</v>
      </c>
      <c r="CY952" s="257">
        <v>3.1E-2</v>
      </c>
      <c r="CZ952" s="257" t="s">
        <v>121</v>
      </c>
      <c r="DA952" s="257">
        <v>2E-3</v>
      </c>
      <c r="DB952" s="257" t="s">
        <v>121</v>
      </c>
      <c r="DC952" s="257">
        <v>2.7E-2</v>
      </c>
      <c r="DD952" s="257" t="s">
        <v>121</v>
      </c>
      <c r="DE952" s="257">
        <v>5.8999999999999997E-2</v>
      </c>
      <c r="DF952" s="257">
        <v>6.7640000000000002</v>
      </c>
      <c r="DG952" s="257">
        <v>0.106</v>
      </c>
      <c r="DH952" s="257">
        <v>0.41899999999999998</v>
      </c>
      <c r="DI952" s="257">
        <v>7.0000000000000001E-3</v>
      </c>
      <c r="DJ952" s="257" t="s">
        <v>121</v>
      </c>
      <c r="DK952" s="257">
        <v>2E-3</v>
      </c>
      <c r="DL952" s="61" t="str">
        <f t="shared" si="18"/>
        <v>Anlieferung 16-12</v>
      </c>
    </row>
    <row r="953" spans="1:132">
      <c r="A953" s="11">
        <v>44638</v>
      </c>
      <c r="B953" s="64" t="s">
        <v>366</v>
      </c>
      <c r="C953" s="25" t="s">
        <v>128</v>
      </c>
      <c r="H953" s="3" t="e">
        <f>((F953)/(E953/100))</f>
        <v>#DIV/0!</v>
      </c>
      <c r="I953" s="4" t="e">
        <f>E953/F953</f>
        <v>#DIV/0!</v>
      </c>
      <c r="J953" s="4" t="e">
        <f>100/G953</f>
        <v>#DIV/0!</v>
      </c>
      <c r="N953" s="37" t="e">
        <f>M953/(K953/100)</f>
        <v>#DIV/0!</v>
      </c>
      <c r="O953" s="37" t="e">
        <f>N953/J953</f>
        <v>#DIV/0!</v>
      </c>
      <c r="P953" s="5" t="e">
        <f>M953/(L953/100)</f>
        <v>#DIV/0!</v>
      </c>
      <c r="Q953" s="5" t="e">
        <f>P953*I953</f>
        <v>#DIV/0!</v>
      </c>
      <c r="U953" s="15" t="e">
        <f>100-(T953-R953)/S953*100</f>
        <v>#DIV/0!</v>
      </c>
      <c r="AB953" s="14" t="e">
        <f>((AE953-AC953)*(1000/AD953))*1000</f>
        <v>#DIV/0!</v>
      </c>
      <c r="AF953" s="7" t="e">
        <f>#REF!*0.8</f>
        <v>#REF!</v>
      </c>
      <c r="AH953" s="8" t="e">
        <f>((AG953)*(H953/100))</f>
        <v>#DIV/0!</v>
      </c>
      <c r="AI953" s="7" t="e">
        <f>AG953/AH953</f>
        <v>#DIV/0!</v>
      </c>
      <c r="AO953" s="68" t="s">
        <v>366</v>
      </c>
      <c r="AP953" s="257" t="s">
        <v>121</v>
      </c>
      <c r="AQ953" s="257">
        <v>2E-3</v>
      </c>
      <c r="AR953" s="257" t="s">
        <v>121</v>
      </c>
      <c r="AS953" s="257">
        <v>1.2E-2</v>
      </c>
      <c r="AT953" s="257" t="s">
        <v>121</v>
      </c>
      <c r="AU953" s="257">
        <v>8.9999999999999993E-3</v>
      </c>
      <c r="AV953" s="257">
        <v>10.457000000000001</v>
      </c>
      <c r="AW953" s="257">
        <v>0.17399999999999999</v>
      </c>
      <c r="AX953" s="257">
        <v>1.4E-2</v>
      </c>
      <c r="AY953" s="257">
        <v>4.0000000000000001E-3</v>
      </c>
      <c r="AZ953" s="257">
        <v>2.4620000000000002</v>
      </c>
      <c r="BA953" s="257">
        <v>0.03</v>
      </c>
      <c r="BB953" s="257">
        <v>6.5000000000000002E-2</v>
      </c>
      <c r="BC953" s="257">
        <v>6.0000000000000001E-3</v>
      </c>
      <c r="BD953" s="257">
        <v>19.164000000000001</v>
      </c>
      <c r="BE953" s="257">
        <v>0.19400000000000001</v>
      </c>
      <c r="BF953" s="257" t="s">
        <v>121</v>
      </c>
      <c r="BG953" s="257">
        <v>8.0000000000000002E-3</v>
      </c>
      <c r="BH953" s="257">
        <v>2.4300000000000002</v>
      </c>
      <c r="BI953" s="257">
        <v>0.3</v>
      </c>
      <c r="BJ953" s="257">
        <v>7.0000000000000001E-3</v>
      </c>
      <c r="BK953" s="257">
        <v>2E-3</v>
      </c>
      <c r="BL953" s="257">
        <v>5.0000000000000001E-3</v>
      </c>
      <c r="BM953" s="257">
        <v>3.0000000000000001E-3</v>
      </c>
      <c r="BN953" s="257" t="s">
        <v>121</v>
      </c>
      <c r="BO953" s="257">
        <v>5.2999999999999999E-2</v>
      </c>
      <c r="BP953" s="257">
        <v>48.186</v>
      </c>
      <c r="BQ953" s="257">
        <v>0.57999999999999996</v>
      </c>
      <c r="BR953" s="257">
        <v>1.7999999999999999E-2</v>
      </c>
      <c r="BS953" s="257">
        <v>2E-3</v>
      </c>
      <c r="BT953" s="257">
        <v>0.97299999999999998</v>
      </c>
      <c r="BU953" s="257">
        <v>8.8999999999999996E-2</v>
      </c>
      <c r="BV953" s="257">
        <v>3.9E-2</v>
      </c>
      <c r="BW953" s="257">
        <v>3.0000000000000001E-3</v>
      </c>
      <c r="BX953" s="257" t="s">
        <v>121</v>
      </c>
      <c r="BY953" s="257">
        <v>5.0999999999999997E-2</v>
      </c>
      <c r="BZ953" s="257">
        <v>0.27200000000000002</v>
      </c>
      <c r="CA953" s="257">
        <v>4.4999999999999998E-2</v>
      </c>
      <c r="CB953" s="257" t="s">
        <v>121</v>
      </c>
      <c r="CC953" s="257">
        <v>3.2</v>
      </c>
      <c r="CD953" s="257">
        <v>0.16700000000000001</v>
      </c>
      <c r="CE953" s="257">
        <v>0.02</v>
      </c>
      <c r="CF953" s="257" t="s">
        <v>121</v>
      </c>
      <c r="CG953" s="257">
        <v>2E-3</v>
      </c>
      <c r="CH953" s="257" t="s">
        <v>121</v>
      </c>
      <c r="CI953" s="257">
        <v>2E-3</v>
      </c>
      <c r="CJ953" s="257">
        <v>0.38900000000000001</v>
      </c>
      <c r="CK953" s="257">
        <v>1.9E-2</v>
      </c>
      <c r="CL953" s="257" t="s">
        <v>121</v>
      </c>
      <c r="CM953" s="257">
        <v>2E-3</v>
      </c>
      <c r="CN953" s="257">
        <v>2E-3</v>
      </c>
      <c r="CO953" s="257">
        <v>1E-3</v>
      </c>
      <c r="CP953" s="257">
        <v>0.999</v>
      </c>
      <c r="CQ953" s="257">
        <v>1.2E-2</v>
      </c>
      <c r="CR953" s="257" t="s">
        <v>121</v>
      </c>
      <c r="CS953" s="257">
        <v>2E-3</v>
      </c>
      <c r="CT953" s="257">
        <v>1.4870000000000001</v>
      </c>
      <c r="CU953" s="257">
        <v>5.7000000000000002E-2</v>
      </c>
      <c r="CV953" s="257">
        <v>5.0000000000000001E-3</v>
      </c>
      <c r="CW953" s="257">
        <v>1E-3</v>
      </c>
      <c r="CX953" s="257">
        <v>0.27900000000000003</v>
      </c>
      <c r="CY953" s="257">
        <v>0.02</v>
      </c>
      <c r="CZ953" s="257" t="s">
        <v>121</v>
      </c>
      <c r="DA953" s="257">
        <v>2E-3</v>
      </c>
      <c r="DB953" s="257">
        <v>1.7999999999999999E-2</v>
      </c>
      <c r="DC953" s="257">
        <v>8.0000000000000002E-3</v>
      </c>
      <c r="DD953" s="257" t="s">
        <v>121</v>
      </c>
      <c r="DE953" s="257">
        <v>7.1999999999999995E-2</v>
      </c>
      <c r="DF953" s="257">
        <v>10.342000000000001</v>
      </c>
      <c r="DG953" s="257">
        <v>0.13500000000000001</v>
      </c>
      <c r="DH953" s="257">
        <v>2.1999999999999999E-2</v>
      </c>
      <c r="DI953" s="257">
        <v>1E-3</v>
      </c>
      <c r="DJ953" s="257" t="s">
        <v>121</v>
      </c>
      <c r="DK953" s="257">
        <v>2E-3</v>
      </c>
      <c r="DL953" s="61" t="str">
        <f t="shared" si="18"/>
        <v>Anlieferung 16-13</v>
      </c>
    </row>
    <row r="954" spans="1:132">
      <c r="A954" s="11">
        <v>44638</v>
      </c>
      <c r="B954" s="64" t="s">
        <v>367</v>
      </c>
      <c r="C954" s="25" t="s">
        <v>128</v>
      </c>
      <c r="H954" s="3" t="e">
        <f>((F954)/(E954/100))</f>
        <v>#DIV/0!</v>
      </c>
      <c r="I954" s="4" t="e">
        <f>E954/F954</f>
        <v>#DIV/0!</v>
      </c>
      <c r="J954" s="4" t="e">
        <f>100/G954</f>
        <v>#DIV/0!</v>
      </c>
      <c r="N954" s="37" t="e">
        <f>M954/(K954/100)</f>
        <v>#DIV/0!</v>
      </c>
      <c r="O954" s="37" t="e">
        <f>N954/J954</f>
        <v>#DIV/0!</v>
      </c>
      <c r="P954" s="5" t="e">
        <f>M954/(L954/100)</f>
        <v>#DIV/0!</v>
      </c>
      <c r="Q954" s="5" t="e">
        <f>P954*I954</f>
        <v>#DIV/0!</v>
      </c>
      <c r="U954" s="15" t="e">
        <f>100-(T954-R954)/S954*100</f>
        <v>#DIV/0!</v>
      </c>
      <c r="AB954" s="14" t="e">
        <f>((AE954-AC954)*(1000/AD954))*1000</f>
        <v>#DIV/0!</v>
      </c>
      <c r="AF954" s="7" t="e">
        <f>#REF!*0.8</f>
        <v>#REF!</v>
      </c>
      <c r="AH954" s="8" t="e">
        <f>((AG954)*(H954/100))</f>
        <v>#DIV/0!</v>
      </c>
      <c r="AI954" s="7" t="e">
        <f>AG954/AH954</f>
        <v>#DIV/0!</v>
      </c>
      <c r="AO954" s="68" t="s">
        <v>367</v>
      </c>
      <c r="AP954" s="257" t="s">
        <v>121</v>
      </c>
      <c r="AQ954" s="257">
        <v>2E-3</v>
      </c>
      <c r="AR954" s="257" t="s">
        <v>121</v>
      </c>
      <c r="AS954" s="257">
        <v>1.2E-2</v>
      </c>
      <c r="AT954" s="257">
        <v>6.6000000000000003E-2</v>
      </c>
      <c r="AU954" s="257">
        <v>7.0000000000000001E-3</v>
      </c>
      <c r="AV954" s="257">
        <v>10.574</v>
      </c>
      <c r="AW954" s="257">
        <v>0.17699999999999999</v>
      </c>
      <c r="AX954" s="257">
        <v>1.6E-2</v>
      </c>
      <c r="AY954" s="257">
        <v>4.0000000000000001E-3</v>
      </c>
      <c r="AZ954" s="257">
        <v>1.55</v>
      </c>
      <c r="BA954" s="257">
        <v>2.1000000000000001E-2</v>
      </c>
      <c r="BB954" s="257">
        <v>0.749</v>
      </c>
      <c r="BC954" s="257">
        <v>1.6E-2</v>
      </c>
      <c r="BD954" s="257">
        <v>17.166</v>
      </c>
      <c r="BE954" s="257">
        <v>0.17599999999999999</v>
      </c>
      <c r="BF954" s="257" t="s">
        <v>121</v>
      </c>
      <c r="BG954" s="257">
        <v>8.9999999999999993E-3</v>
      </c>
      <c r="BH954" s="257">
        <v>2.113</v>
      </c>
      <c r="BI954" s="257">
        <v>0.30499999999999999</v>
      </c>
      <c r="BJ954" s="257">
        <v>8.0000000000000002E-3</v>
      </c>
      <c r="BK954" s="257">
        <v>2E-3</v>
      </c>
      <c r="BL954" s="257" t="s">
        <v>121</v>
      </c>
      <c r="BM954" s="257">
        <v>6.0000000000000001E-3</v>
      </c>
      <c r="BN954" s="257">
        <v>0.16200000000000001</v>
      </c>
      <c r="BO954" s="257">
        <v>2.7E-2</v>
      </c>
      <c r="BP954" s="257">
        <v>52.758000000000003</v>
      </c>
      <c r="BQ954" s="257">
        <v>0.52100000000000002</v>
      </c>
      <c r="BR954" s="257">
        <v>6.0000000000000001E-3</v>
      </c>
      <c r="BS954" s="257">
        <v>1E-3</v>
      </c>
      <c r="BT954" s="257">
        <v>0.77900000000000003</v>
      </c>
      <c r="BU954" s="257">
        <v>9.0999999999999998E-2</v>
      </c>
      <c r="BV954" s="257">
        <v>6.9000000000000006E-2</v>
      </c>
      <c r="BW954" s="257">
        <v>3.0000000000000001E-3</v>
      </c>
      <c r="BX954" s="257">
        <v>3.5999999999999997E-2</v>
      </c>
      <c r="BY954" s="257">
        <v>2.1000000000000001E-2</v>
      </c>
      <c r="BZ954" s="257">
        <v>0.25600000000000001</v>
      </c>
      <c r="CA954" s="257">
        <v>4.7E-2</v>
      </c>
      <c r="CB954" s="257" t="s">
        <v>121</v>
      </c>
      <c r="CC954" s="257">
        <v>4.556</v>
      </c>
      <c r="CD954" s="257">
        <v>0.11600000000000001</v>
      </c>
      <c r="CE954" s="257">
        <v>1.7000000000000001E-2</v>
      </c>
      <c r="CF954" s="257">
        <v>8.9999999999999993E-3</v>
      </c>
      <c r="CG954" s="257">
        <v>1E-3</v>
      </c>
      <c r="CH954" s="257" t="s">
        <v>121</v>
      </c>
      <c r="CI954" s="257">
        <v>2E-3</v>
      </c>
      <c r="CJ954" s="257">
        <v>0.432</v>
      </c>
      <c r="CK954" s="257">
        <v>2.1999999999999999E-2</v>
      </c>
      <c r="CL954" s="257" t="s">
        <v>121</v>
      </c>
      <c r="CM954" s="257">
        <v>2E-3</v>
      </c>
      <c r="CN954" s="257">
        <v>2E-3</v>
      </c>
      <c r="CO954" s="257">
        <v>1E-3</v>
      </c>
      <c r="CP954" s="257">
        <v>1.911</v>
      </c>
      <c r="CQ954" s="257">
        <v>1.7999999999999999E-2</v>
      </c>
      <c r="CR954" s="257" t="s">
        <v>121</v>
      </c>
      <c r="CS954" s="257">
        <v>2E-3</v>
      </c>
      <c r="CT954" s="257">
        <v>1.2070000000000001</v>
      </c>
      <c r="CU954" s="257">
        <v>5.6000000000000001E-2</v>
      </c>
      <c r="CV954" s="257">
        <v>8.9999999999999993E-3</v>
      </c>
      <c r="CW954" s="257">
        <v>1E-3</v>
      </c>
      <c r="CX954" s="257">
        <v>0.27300000000000002</v>
      </c>
      <c r="CY954" s="257">
        <v>0.02</v>
      </c>
      <c r="CZ954" s="257" t="s">
        <v>121</v>
      </c>
      <c r="DA954" s="257">
        <v>2E-3</v>
      </c>
      <c r="DB954" s="257">
        <v>1.2999999999999999E-2</v>
      </c>
      <c r="DC954" s="257">
        <v>8.0000000000000002E-3</v>
      </c>
      <c r="DD954" s="257" t="s">
        <v>121</v>
      </c>
      <c r="DE954" s="257">
        <v>6.8000000000000005E-2</v>
      </c>
      <c r="DF954" s="257">
        <v>9.7110000000000003</v>
      </c>
      <c r="DG954" s="257">
        <v>0.126</v>
      </c>
      <c r="DH954" s="257">
        <v>7.0000000000000001E-3</v>
      </c>
      <c r="DI954" s="257">
        <v>1E-3</v>
      </c>
      <c r="DJ954" s="257" t="s">
        <v>121</v>
      </c>
      <c r="DK954" s="257">
        <v>2E-3</v>
      </c>
      <c r="DL954" s="61" t="str">
        <f t="shared" si="18"/>
        <v>Anlieferung 16-14</v>
      </c>
    </row>
    <row r="955" spans="1:132">
      <c r="A955" s="11">
        <v>44638</v>
      </c>
      <c r="B955" s="64" t="s">
        <v>368</v>
      </c>
      <c r="C955" s="25" t="s">
        <v>128</v>
      </c>
      <c r="H955" s="3" t="e">
        <f>((F955)/(E955/100))</f>
        <v>#DIV/0!</v>
      </c>
      <c r="I955" s="4" t="e">
        <f>E955/F955</f>
        <v>#DIV/0!</v>
      </c>
      <c r="J955" s="4" t="e">
        <f>100/G955</f>
        <v>#DIV/0!</v>
      </c>
      <c r="N955" s="37" t="e">
        <f>M955/(K955/100)</f>
        <v>#DIV/0!</v>
      </c>
      <c r="O955" s="37" t="e">
        <f>N955/J955</f>
        <v>#DIV/0!</v>
      </c>
      <c r="P955" s="5" t="e">
        <f>M955/(L955/100)</f>
        <v>#DIV/0!</v>
      </c>
      <c r="Q955" s="5" t="e">
        <f>P955*I955</f>
        <v>#DIV/0!</v>
      </c>
      <c r="U955" s="15" t="e">
        <f>100-(T955-R955)/S955*100</f>
        <v>#DIV/0!</v>
      </c>
      <c r="AB955" s="14" t="e">
        <f>((AE955-AC955)*(1000/AD955))*1000</f>
        <v>#DIV/0!</v>
      </c>
      <c r="AF955" s="7" t="e">
        <f>#REF!*0.8</f>
        <v>#REF!</v>
      </c>
      <c r="AH955" s="8" t="e">
        <f>((AG955)*(H955/100))</f>
        <v>#DIV/0!</v>
      </c>
      <c r="AI955" s="7" t="e">
        <f>AG955/AH955</f>
        <v>#DIV/0!</v>
      </c>
      <c r="AO955" s="68" t="s">
        <v>368</v>
      </c>
      <c r="AP955" s="257" t="s">
        <v>121</v>
      </c>
      <c r="AQ955" s="257">
        <v>4.0000000000000001E-3</v>
      </c>
      <c r="AR955" s="257">
        <v>4.1000000000000002E-2</v>
      </c>
      <c r="AS955" s="257">
        <v>1.2E-2</v>
      </c>
      <c r="AT955" s="257" t="s">
        <v>121</v>
      </c>
      <c r="AU955" s="257">
        <v>8.9999999999999993E-3</v>
      </c>
      <c r="AV955" s="257">
        <v>5.0670000000000002</v>
      </c>
      <c r="AW955" s="257">
        <v>0.10299999999999999</v>
      </c>
      <c r="AX955" s="257" t="s">
        <v>121</v>
      </c>
      <c r="AY955" s="257">
        <v>5.0000000000000001E-3</v>
      </c>
      <c r="AZ955" s="257">
        <v>1.288</v>
      </c>
      <c r="BA955" s="257">
        <v>2.1999999999999999E-2</v>
      </c>
      <c r="BB955" s="257">
        <v>0.25900000000000001</v>
      </c>
      <c r="BC955" s="257">
        <v>1.2E-2</v>
      </c>
      <c r="BD955" s="257">
        <v>59.152999999999999</v>
      </c>
      <c r="BE955" s="257">
        <v>0.66700000000000004</v>
      </c>
      <c r="BF955" s="257" t="s">
        <v>121</v>
      </c>
      <c r="BG955" s="257">
        <v>1.7000000000000001E-2</v>
      </c>
      <c r="BH955" s="257">
        <v>3.056</v>
      </c>
      <c r="BI955" s="257">
        <v>0.42099999999999999</v>
      </c>
      <c r="BJ955" s="257">
        <v>1.2E-2</v>
      </c>
      <c r="BK955" s="257">
        <v>2E-3</v>
      </c>
      <c r="BL955" s="257">
        <v>0.01</v>
      </c>
      <c r="BM955" s="257">
        <v>3.0000000000000001E-3</v>
      </c>
      <c r="BN955" s="257">
        <v>0.15</v>
      </c>
      <c r="BO955" s="257">
        <v>2.3E-2</v>
      </c>
      <c r="BP955" s="257">
        <v>16.021999999999998</v>
      </c>
      <c r="BQ955" s="257">
        <v>1.0029999999999999</v>
      </c>
      <c r="BR955" s="257">
        <v>2.9000000000000001E-2</v>
      </c>
      <c r="BS955" s="257">
        <v>2E-3</v>
      </c>
      <c r="BT955" s="257">
        <v>0.41399999999999998</v>
      </c>
      <c r="BU955" s="257">
        <v>9.1999999999999998E-2</v>
      </c>
      <c r="BV955" s="257">
        <v>0.113</v>
      </c>
      <c r="BW955" s="257">
        <v>3.0000000000000001E-3</v>
      </c>
      <c r="BX955" s="257" t="s">
        <v>121</v>
      </c>
      <c r="BY955" s="257">
        <v>6.7000000000000004E-2</v>
      </c>
      <c r="BZ955" s="257">
        <v>8.8999999999999996E-2</v>
      </c>
      <c r="CA955" s="257">
        <v>5.1999999999999998E-2</v>
      </c>
      <c r="CB955" s="257" t="s">
        <v>121</v>
      </c>
      <c r="CC955" s="257">
        <v>4.7309999999999999</v>
      </c>
      <c r="CD955" s="257">
        <v>0.49299999999999999</v>
      </c>
      <c r="CE955" s="257">
        <v>2.1000000000000001E-2</v>
      </c>
      <c r="CF955" s="257">
        <v>8.0000000000000002E-3</v>
      </c>
      <c r="CG955" s="257">
        <v>1E-3</v>
      </c>
      <c r="CH955" s="257" t="s">
        <v>121</v>
      </c>
      <c r="CI955" s="257">
        <v>2E-3</v>
      </c>
      <c r="CJ955" s="257">
        <v>0.311</v>
      </c>
      <c r="CK955" s="257">
        <v>1.7999999999999999E-2</v>
      </c>
      <c r="CL955" s="257" t="s">
        <v>121</v>
      </c>
      <c r="CM955" s="257">
        <v>2E-3</v>
      </c>
      <c r="CN955" s="257" t="s">
        <v>121</v>
      </c>
      <c r="CO955" s="257">
        <v>2E-3</v>
      </c>
      <c r="CP955" s="257">
        <v>0.81599999999999995</v>
      </c>
      <c r="CQ955" s="257">
        <v>1.0999999999999999E-2</v>
      </c>
      <c r="CR955" s="257" t="s">
        <v>121</v>
      </c>
      <c r="CS955" s="257">
        <v>2E-3</v>
      </c>
      <c r="CT955" s="257">
        <v>1.048</v>
      </c>
      <c r="CU955" s="257">
        <v>0.05</v>
      </c>
      <c r="CV955" s="257">
        <v>4.0000000000000001E-3</v>
      </c>
      <c r="CW955" s="257">
        <v>1E-3</v>
      </c>
      <c r="CX955" s="257">
        <v>0.11799999999999999</v>
      </c>
      <c r="CY955" s="257">
        <v>2.3E-2</v>
      </c>
      <c r="CZ955" s="257">
        <v>3.0000000000000001E-3</v>
      </c>
      <c r="DA955" s="257">
        <v>1E-3</v>
      </c>
      <c r="DB955" s="257" t="s">
        <v>121</v>
      </c>
      <c r="DC955" s="257">
        <v>2.5000000000000001E-2</v>
      </c>
      <c r="DD955" s="257" t="s">
        <v>121</v>
      </c>
      <c r="DE955" s="257">
        <v>7.6999999999999999E-2</v>
      </c>
      <c r="DF955" s="257">
        <v>7.9180000000000001</v>
      </c>
      <c r="DG955" s="257">
        <v>0.14000000000000001</v>
      </c>
      <c r="DH955" s="257">
        <v>1.7000000000000001E-2</v>
      </c>
      <c r="DI955" s="257">
        <v>1E-3</v>
      </c>
      <c r="DJ955" s="257" t="s">
        <v>121</v>
      </c>
      <c r="DK955" s="257">
        <v>2E-3</v>
      </c>
      <c r="DL955" s="61" t="str">
        <f t="shared" si="18"/>
        <v>Anlieferung 16-15</v>
      </c>
    </row>
    <row r="956" spans="1:132">
      <c r="A956" s="11">
        <v>44638</v>
      </c>
      <c r="B956" s="64" t="s">
        <v>369</v>
      </c>
      <c r="C956" s="25" t="s">
        <v>128</v>
      </c>
      <c r="H956" s="3" t="e">
        <f>((F956)/(E956/100))</f>
        <v>#DIV/0!</v>
      </c>
      <c r="I956" s="4" t="e">
        <f>E956/F956</f>
        <v>#DIV/0!</v>
      </c>
      <c r="J956" s="4" t="e">
        <f>100/G956</f>
        <v>#DIV/0!</v>
      </c>
      <c r="N956" s="37" t="e">
        <f>M956/(K956/100)</f>
        <v>#DIV/0!</v>
      </c>
      <c r="O956" s="37" t="e">
        <f>N956/J956</f>
        <v>#DIV/0!</v>
      </c>
      <c r="P956" s="5" t="e">
        <f>M956/(L956/100)</f>
        <v>#DIV/0!</v>
      </c>
      <c r="Q956" s="5" t="e">
        <f>P956*I956</f>
        <v>#DIV/0!</v>
      </c>
      <c r="U956" s="15" t="e">
        <f>100-(T956-R956)/S956*100</f>
        <v>#DIV/0!</v>
      </c>
      <c r="AB956" s="14" t="e">
        <f>((AE956-AC956)*(1000/AD956))*1000</f>
        <v>#DIV/0!</v>
      </c>
      <c r="AF956" s="7" t="e">
        <f>#REF!*0.8</f>
        <v>#REF!</v>
      </c>
      <c r="AH956" s="8" t="e">
        <f>((AG956)*(H956/100))</f>
        <v>#DIV/0!</v>
      </c>
      <c r="AI956" s="7" t="e">
        <f>AG956/AH956</f>
        <v>#DIV/0!</v>
      </c>
      <c r="AO956" s="68" t="s">
        <v>369</v>
      </c>
      <c r="AP956" s="257">
        <v>1.7999999999999999E-2</v>
      </c>
      <c r="AQ956" s="257">
        <v>6.0000000000000001E-3</v>
      </c>
      <c r="AR956" s="257">
        <v>3.9E-2</v>
      </c>
      <c r="AS956" s="257">
        <v>8.9999999999999993E-3</v>
      </c>
      <c r="AT956" s="257" t="s">
        <v>121</v>
      </c>
      <c r="AU956" s="257">
        <v>8.0000000000000002E-3</v>
      </c>
      <c r="AV956" s="257">
        <v>6.2830000000000004</v>
      </c>
      <c r="AW956" s="257">
        <v>0.16600000000000001</v>
      </c>
      <c r="AX956" s="257">
        <v>7.0000000000000001E-3</v>
      </c>
      <c r="AY956" s="257">
        <v>3.0000000000000001E-3</v>
      </c>
      <c r="AZ956" s="257">
        <v>2.101</v>
      </c>
      <c r="BA956" s="257">
        <v>4.2000000000000003E-2</v>
      </c>
      <c r="BB956" s="257">
        <v>0.44600000000000001</v>
      </c>
      <c r="BC956" s="257">
        <v>1.2999999999999999E-2</v>
      </c>
      <c r="BD956" s="257">
        <v>6.1440000000000001</v>
      </c>
      <c r="BE956" s="257">
        <v>0.11799999999999999</v>
      </c>
      <c r="BF956" s="257" t="s">
        <v>121</v>
      </c>
      <c r="BG956" s="257">
        <v>8.0000000000000002E-3</v>
      </c>
      <c r="BH956" s="257">
        <v>2.9140000000000001</v>
      </c>
      <c r="BI956" s="257">
        <v>0.42599999999999999</v>
      </c>
      <c r="BJ956" s="257" t="s">
        <v>121</v>
      </c>
      <c r="BK956" s="257">
        <v>1.2E-2</v>
      </c>
      <c r="BL956" s="257" t="s">
        <v>121</v>
      </c>
      <c r="BM956" s="257">
        <v>8.0000000000000002E-3</v>
      </c>
      <c r="BN956" s="257">
        <v>9.7579999999999991</v>
      </c>
      <c r="BO956" s="257">
        <v>0.48699999999999999</v>
      </c>
      <c r="BP956" s="257">
        <v>51.357999999999997</v>
      </c>
      <c r="BQ956" s="257">
        <v>0.65800000000000003</v>
      </c>
      <c r="BR956" s="257">
        <v>1.4590000000000001</v>
      </c>
      <c r="BS956" s="257">
        <v>2.4E-2</v>
      </c>
      <c r="BT956" s="257">
        <v>1.754</v>
      </c>
      <c r="BU956" s="257">
        <v>0.123</v>
      </c>
      <c r="BV956" s="257" t="s">
        <v>121</v>
      </c>
      <c r="BW956" s="257">
        <v>0.09</v>
      </c>
      <c r="BX956" s="257" t="s">
        <v>121</v>
      </c>
      <c r="BY956" s="257">
        <v>2.4E-2</v>
      </c>
      <c r="BZ956" s="257">
        <v>0.98799999999999999</v>
      </c>
      <c r="CA956" s="257">
        <v>7.0000000000000007E-2</v>
      </c>
      <c r="CB956" s="257">
        <v>7.1230000000000002</v>
      </c>
      <c r="CC956" s="257">
        <v>2.6349999999999998</v>
      </c>
      <c r="CD956" s="257">
        <v>0.14799999999999999</v>
      </c>
      <c r="CE956" s="257">
        <v>2.1999999999999999E-2</v>
      </c>
      <c r="CF956" s="257" t="s">
        <v>121</v>
      </c>
      <c r="CG956" s="257">
        <v>5.0000000000000001E-3</v>
      </c>
      <c r="CH956" s="257">
        <v>4.0000000000000001E-3</v>
      </c>
      <c r="CI956" s="257">
        <v>1E-3</v>
      </c>
      <c r="CJ956" s="257" t="s">
        <v>121</v>
      </c>
      <c r="CK956" s="257">
        <v>1.0589999999999999</v>
      </c>
      <c r="CL956" s="257" t="s">
        <v>121</v>
      </c>
      <c r="CM956" s="257">
        <v>2E-3</v>
      </c>
      <c r="CN956" s="257">
        <v>8.9999999999999993E-3</v>
      </c>
      <c r="CO956" s="257">
        <v>2E-3</v>
      </c>
      <c r="CP956" s="257">
        <v>1.208</v>
      </c>
      <c r="CQ956" s="257">
        <v>8.7999999999999995E-2</v>
      </c>
      <c r="CR956" s="257" t="s">
        <v>121</v>
      </c>
      <c r="CS956" s="257">
        <v>4.0000000000000001E-3</v>
      </c>
      <c r="CT956" s="257" t="s">
        <v>121</v>
      </c>
      <c r="CU956" s="257">
        <v>29.268000000000001</v>
      </c>
      <c r="CV956" s="257">
        <v>0.184</v>
      </c>
      <c r="CW956" s="257">
        <v>4.0000000000000001E-3</v>
      </c>
      <c r="CX956" s="257">
        <v>1.869</v>
      </c>
      <c r="CY956" s="257">
        <v>8.3000000000000004E-2</v>
      </c>
      <c r="CZ956" s="257" t="s">
        <v>121</v>
      </c>
      <c r="DA956" s="257">
        <v>2E-3</v>
      </c>
      <c r="DB956" s="257" t="s">
        <v>121</v>
      </c>
      <c r="DC956" s="257">
        <v>4.8000000000000001E-2</v>
      </c>
      <c r="DD956" s="257" t="s">
        <v>121</v>
      </c>
      <c r="DE956" s="257">
        <v>0.04</v>
      </c>
      <c r="DF956" s="257">
        <v>2.9780000000000002</v>
      </c>
      <c r="DG956" s="257">
        <v>0.05</v>
      </c>
      <c r="DH956" s="257">
        <v>3.2010000000000001</v>
      </c>
      <c r="DI956" s="257">
        <v>5.6000000000000001E-2</v>
      </c>
      <c r="DJ956" s="257" t="s">
        <v>121</v>
      </c>
      <c r="DK956" s="257">
        <v>2E-3</v>
      </c>
      <c r="DL956" s="61" t="str">
        <f t="shared" si="18"/>
        <v>Anlieferung 16-16</v>
      </c>
    </row>
    <row r="957" spans="1:132">
      <c r="A957" s="11">
        <v>44638</v>
      </c>
      <c r="B957" s="64" t="s">
        <v>370</v>
      </c>
      <c r="C957" s="25" t="s">
        <v>128</v>
      </c>
      <c r="H957" s="3" t="e">
        <f>((F957)/(E957/100))</f>
        <v>#DIV/0!</v>
      </c>
      <c r="I957" s="4" t="e">
        <f>E957/F957</f>
        <v>#DIV/0!</v>
      </c>
      <c r="J957" s="4" t="e">
        <f>100/G957</f>
        <v>#DIV/0!</v>
      </c>
      <c r="N957" s="37" t="e">
        <f>M957/(K957/100)</f>
        <v>#DIV/0!</v>
      </c>
      <c r="O957" s="37" t="e">
        <f>N957/J957</f>
        <v>#DIV/0!</v>
      </c>
      <c r="P957" s="5" t="e">
        <f>M957/(L957/100)</f>
        <v>#DIV/0!</v>
      </c>
      <c r="Q957" s="5" t="e">
        <f>P957*I957</f>
        <v>#DIV/0!</v>
      </c>
      <c r="U957" s="15" t="e">
        <f>100-(T957-R957)/S957*100</f>
        <v>#DIV/0!</v>
      </c>
      <c r="AB957" s="14" t="e">
        <f>((AE957-AC957)*(1000/AD957))*1000</f>
        <v>#DIV/0!</v>
      </c>
      <c r="AF957" s="7" t="e">
        <f>#REF!*0.8</f>
        <v>#REF!</v>
      </c>
      <c r="AH957" s="8" t="e">
        <f>((AG957)*(H957/100))</f>
        <v>#DIV/0!</v>
      </c>
      <c r="AI957" s="7" t="e">
        <f>AG957/AH957</f>
        <v>#DIV/0!</v>
      </c>
      <c r="AO957" s="68" t="s">
        <v>370</v>
      </c>
      <c r="AP957" s="257" t="s">
        <v>121</v>
      </c>
      <c r="AQ957" s="257">
        <v>6.0000000000000001E-3</v>
      </c>
      <c r="AR957" s="257" t="s">
        <v>121</v>
      </c>
      <c r="AS957" s="257">
        <v>2.7E-2</v>
      </c>
      <c r="AT957" s="257" t="s">
        <v>121</v>
      </c>
      <c r="AU957" s="257">
        <v>1.2E-2</v>
      </c>
      <c r="AV957" s="257">
        <v>12.371</v>
      </c>
      <c r="AW957" s="257">
        <v>0.40799999999999997</v>
      </c>
      <c r="AX957" s="257" t="s">
        <v>121</v>
      </c>
      <c r="AY957" s="257">
        <v>8.0000000000000002E-3</v>
      </c>
      <c r="AZ957" s="257">
        <v>1.6120000000000001</v>
      </c>
      <c r="BA957" s="257">
        <v>3.7999999999999999E-2</v>
      </c>
      <c r="BB957" s="257">
        <v>3.702</v>
      </c>
      <c r="BC957" s="257">
        <v>8.7999999999999995E-2</v>
      </c>
      <c r="BD957" s="257">
        <v>0.79900000000000004</v>
      </c>
      <c r="BE957" s="257">
        <v>3.5999999999999997E-2</v>
      </c>
      <c r="BF957" s="257" t="s">
        <v>121</v>
      </c>
      <c r="BG957" s="257">
        <v>0.01</v>
      </c>
      <c r="BH957" s="257">
        <v>2.2850000000000001</v>
      </c>
      <c r="BI957" s="257">
        <v>0.49</v>
      </c>
      <c r="BJ957" s="257" t="s">
        <v>121</v>
      </c>
      <c r="BK957" s="257">
        <v>3.0000000000000001E-3</v>
      </c>
      <c r="BL957" s="257" t="s">
        <v>121</v>
      </c>
      <c r="BM957" s="257">
        <v>5.0000000000000001E-3</v>
      </c>
      <c r="BN957" s="257">
        <v>8.9710000000000001</v>
      </c>
      <c r="BO957" s="257">
        <v>0.499</v>
      </c>
      <c r="BP957" s="257">
        <v>44.584000000000003</v>
      </c>
      <c r="BQ957" s="257">
        <v>0.99299999999999999</v>
      </c>
      <c r="BR957" s="257">
        <v>1.2E-2</v>
      </c>
      <c r="BS957" s="257">
        <v>2E-3</v>
      </c>
      <c r="BT957" s="257">
        <v>1.5720000000000001</v>
      </c>
      <c r="BU957" s="257">
        <v>0.13300000000000001</v>
      </c>
      <c r="BV957" s="257" t="s">
        <v>121</v>
      </c>
      <c r="BW957" s="257">
        <v>0.11600000000000001</v>
      </c>
      <c r="BX957" s="257" t="s">
        <v>121</v>
      </c>
      <c r="BY957" s="257">
        <v>1.4999999999999999E-2</v>
      </c>
      <c r="BZ957" s="257">
        <v>1.387</v>
      </c>
      <c r="CA957" s="257">
        <v>0.105</v>
      </c>
      <c r="CB957" s="257">
        <v>9.3770000000000007</v>
      </c>
      <c r="CC957" s="257">
        <v>3.0750000000000002</v>
      </c>
      <c r="CD957" s="257">
        <v>0.12</v>
      </c>
      <c r="CE957" s="257">
        <v>2.5999999999999999E-2</v>
      </c>
      <c r="CF957" s="257" t="s">
        <v>121</v>
      </c>
      <c r="CG957" s="257">
        <v>8.9999999999999993E-3</v>
      </c>
      <c r="CH957" s="257">
        <v>7.0000000000000001E-3</v>
      </c>
      <c r="CI957" s="257">
        <v>1E-3</v>
      </c>
      <c r="CJ957" s="257" t="s">
        <v>121</v>
      </c>
      <c r="CK957" s="257">
        <v>1.268</v>
      </c>
      <c r="CL957" s="257" t="s">
        <v>121</v>
      </c>
      <c r="CM957" s="257">
        <v>2E-3</v>
      </c>
      <c r="CN957" s="257">
        <v>4.0000000000000001E-3</v>
      </c>
      <c r="CO957" s="257">
        <v>1E-3</v>
      </c>
      <c r="CP957" s="257">
        <v>0.748</v>
      </c>
      <c r="CQ957" s="257">
        <v>7.5999999999999998E-2</v>
      </c>
      <c r="CR957" s="257" t="s">
        <v>121</v>
      </c>
      <c r="CS957" s="257">
        <v>2E-3</v>
      </c>
      <c r="CT957" s="257" t="s">
        <v>121</v>
      </c>
      <c r="CU957" s="257">
        <v>33.377000000000002</v>
      </c>
      <c r="CV957" s="257">
        <v>0.155</v>
      </c>
      <c r="CW957" s="257">
        <v>4.0000000000000001E-3</v>
      </c>
      <c r="CX957" s="257">
        <v>2.6549999999999998</v>
      </c>
      <c r="CY957" s="257">
        <v>0.10199999999999999</v>
      </c>
      <c r="CZ957" s="257" t="s">
        <v>121</v>
      </c>
      <c r="DA957" s="257">
        <v>2E-3</v>
      </c>
      <c r="DB957" s="257" t="s">
        <v>121</v>
      </c>
      <c r="DC957" s="257">
        <v>3.6999999999999998E-2</v>
      </c>
      <c r="DD957" s="257" t="s">
        <v>121</v>
      </c>
      <c r="DE957" s="257">
        <v>2.5999999999999999E-2</v>
      </c>
      <c r="DF957" s="257">
        <v>0.98799999999999999</v>
      </c>
      <c r="DG957" s="257">
        <v>2.7E-2</v>
      </c>
      <c r="DH957" s="257">
        <v>8.6340000000000003</v>
      </c>
      <c r="DI957" s="257">
        <v>0.16600000000000001</v>
      </c>
      <c r="DJ957" s="257" t="s">
        <v>121</v>
      </c>
      <c r="DK957" s="257">
        <v>2E-3</v>
      </c>
      <c r="DL957" s="61" t="str">
        <f t="shared" si="18"/>
        <v>Anlieferung 16-17</v>
      </c>
    </row>
    <row r="958" spans="1:132">
      <c r="A958" s="11">
        <v>44638</v>
      </c>
      <c r="B958" s="64" t="s">
        <v>371</v>
      </c>
      <c r="C958" s="25" t="s">
        <v>128</v>
      </c>
      <c r="H958" s="3" t="e">
        <f>((F958)/(E958/100))</f>
        <v>#DIV/0!</v>
      </c>
      <c r="I958" s="4" t="e">
        <f>E958/F958</f>
        <v>#DIV/0!</v>
      </c>
      <c r="J958" s="4" t="e">
        <f>100/G958</f>
        <v>#DIV/0!</v>
      </c>
      <c r="N958" s="37" t="e">
        <f>M958/(K958/100)</f>
        <v>#DIV/0!</v>
      </c>
      <c r="O958" s="37" t="e">
        <f>N958/J958</f>
        <v>#DIV/0!</v>
      </c>
      <c r="P958" s="5" t="e">
        <f>M958/(L958/100)</f>
        <v>#DIV/0!</v>
      </c>
      <c r="Q958" s="5" t="e">
        <f>P958*I958</f>
        <v>#DIV/0!</v>
      </c>
      <c r="U958" s="15" t="e">
        <f>100-(T958-R958)/S958*100</f>
        <v>#DIV/0!</v>
      </c>
      <c r="AB958" s="14" t="e">
        <f>((AE958-AC958)*(1000/AD958))*1000</f>
        <v>#DIV/0!</v>
      </c>
      <c r="AF958" s="7" t="e">
        <f>#REF!*0.8</f>
        <v>#REF!</v>
      </c>
      <c r="AH958" s="8" t="e">
        <f>((AG958)*(H958/100))</f>
        <v>#DIV/0!</v>
      </c>
      <c r="AI958" s="7" t="e">
        <f>AG958/AH958</f>
        <v>#DIV/0!</v>
      </c>
      <c r="AO958" s="68" t="s">
        <v>371</v>
      </c>
      <c r="AP958" s="257" t="s">
        <v>121</v>
      </c>
      <c r="AQ958" s="257">
        <v>2E-3</v>
      </c>
      <c r="AR958" s="257" t="s">
        <v>121</v>
      </c>
      <c r="AS958" s="257">
        <v>1.6E-2</v>
      </c>
      <c r="AT958" s="257" t="s">
        <v>121</v>
      </c>
      <c r="AU958" s="257">
        <v>7.0000000000000001E-3</v>
      </c>
      <c r="AV958" s="257">
        <v>5.7560000000000002</v>
      </c>
      <c r="AW958" s="257">
        <v>9.1999999999999998E-2</v>
      </c>
      <c r="AX958" s="257" t="s">
        <v>121</v>
      </c>
      <c r="AY958" s="257">
        <v>5.0000000000000001E-3</v>
      </c>
      <c r="AZ958" s="257">
        <v>1.2050000000000001</v>
      </c>
      <c r="BA958" s="257">
        <v>1.7999999999999999E-2</v>
      </c>
      <c r="BB958" s="257">
        <v>6.0659999999999998</v>
      </c>
      <c r="BC958" s="257">
        <v>0.08</v>
      </c>
      <c r="BD958" s="257">
        <v>17.079000000000001</v>
      </c>
      <c r="BE958" s="257">
        <v>0.17799999999999999</v>
      </c>
      <c r="BF958" s="257" t="s">
        <v>121</v>
      </c>
      <c r="BG958" s="257">
        <v>7.0000000000000001E-3</v>
      </c>
      <c r="BH958" s="257">
        <v>0.73599999999999999</v>
      </c>
      <c r="BI958" s="257">
        <v>0.29599999999999999</v>
      </c>
      <c r="BJ958" s="257">
        <v>6.0000000000000001E-3</v>
      </c>
      <c r="BK958" s="257">
        <v>1E-3</v>
      </c>
      <c r="BL958" s="257" t="s">
        <v>121</v>
      </c>
      <c r="BM958" s="257">
        <v>3.0000000000000001E-3</v>
      </c>
      <c r="BN958" s="257">
        <v>5.7009999999999996</v>
      </c>
      <c r="BO958" s="257">
        <v>0.11600000000000001</v>
      </c>
      <c r="BP958" s="257">
        <v>52.314999999999998</v>
      </c>
      <c r="BQ958" s="257">
        <v>0.51100000000000001</v>
      </c>
      <c r="BR958" s="257">
        <v>6.0000000000000001E-3</v>
      </c>
      <c r="BS958" s="257">
        <v>1E-3</v>
      </c>
      <c r="BT958" s="257">
        <v>0.96399999999999997</v>
      </c>
      <c r="BU958" s="257">
        <v>0.09</v>
      </c>
      <c r="BV958" s="257">
        <v>5.8000000000000003E-2</v>
      </c>
      <c r="BW958" s="257">
        <v>4.0000000000000001E-3</v>
      </c>
      <c r="BX958" s="257" t="s">
        <v>121</v>
      </c>
      <c r="BY958" s="257">
        <v>0.03</v>
      </c>
      <c r="BZ958" s="257">
        <v>0.39900000000000002</v>
      </c>
      <c r="CA958" s="257">
        <v>5.0999999999999997E-2</v>
      </c>
      <c r="CB958" s="257" t="s">
        <v>121</v>
      </c>
      <c r="CC958" s="257">
        <v>4.6509999999999998</v>
      </c>
      <c r="CD958" s="257">
        <v>0.21</v>
      </c>
      <c r="CE958" s="257">
        <v>1.6E-2</v>
      </c>
      <c r="CF958" s="257">
        <v>2E-3</v>
      </c>
      <c r="CG958" s="257">
        <v>1E-3</v>
      </c>
      <c r="CH958" s="257" t="s">
        <v>121</v>
      </c>
      <c r="CI958" s="257">
        <v>2E-3</v>
      </c>
      <c r="CJ958" s="257">
        <v>3.6999999999999998E-2</v>
      </c>
      <c r="CK958" s="257">
        <v>0.02</v>
      </c>
      <c r="CL958" s="257" t="s">
        <v>121</v>
      </c>
      <c r="CM958" s="257">
        <v>2E-3</v>
      </c>
      <c r="CN958" s="257">
        <v>3.0000000000000001E-3</v>
      </c>
      <c r="CO958" s="257">
        <v>1E-3</v>
      </c>
      <c r="CP958" s="257">
        <v>1.6619999999999999</v>
      </c>
      <c r="CQ958" s="257">
        <v>1.7000000000000001E-2</v>
      </c>
      <c r="CR958" s="257" t="s">
        <v>121</v>
      </c>
      <c r="CS958" s="257">
        <v>2E-3</v>
      </c>
      <c r="CT958" s="257">
        <v>2.7890000000000001</v>
      </c>
      <c r="CU958" s="257">
        <v>0.08</v>
      </c>
      <c r="CV958" s="257">
        <v>0.126</v>
      </c>
      <c r="CW958" s="257">
        <v>3.0000000000000001E-3</v>
      </c>
      <c r="CX958" s="257">
        <v>9.6000000000000002E-2</v>
      </c>
      <c r="CY958" s="257">
        <v>6.0999999999999999E-2</v>
      </c>
      <c r="CZ958" s="257" t="s">
        <v>121</v>
      </c>
      <c r="DA958" s="257">
        <v>2E-3</v>
      </c>
      <c r="DB958" s="257" t="s">
        <v>121</v>
      </c>
      <c r="DC958" s="257">
        <v>3.7999999999999999E-2</v>
      </c>
      <c r="DD958" s="257">
        <v>0.113</v>
      </c>
      <c r="DE958" s="257">
        <v>0.03</v>
      </c>
      <c r="DF958" s="257">
        <v>4.6040000000000001</v>
      </c>
      <c r="DG958" s="257">
        <v>6.2E-2</v>
      </c>
      <c r="DH958" s="257">
        <v>3.1E-2</v>
      </c>
      <c r="DI958" s="257">
        <v>1E-3</v>
      </c>
      <c r="DJ958" s="257" t="s">
        <v>121</v>
      </c>
      <c r="DK958" s="257">
        <v>2E-3</v>
      </c>
      <c r="DL958" s="61" t="str">
        <f t="shared" si="18"/>
        <v>Anlieferung 16-18</v>
      </c>
    </row>
    <row r="959" spans="1:132">
      <c r="A959" s="11">
        <v>44638</v>
      </c>
      <c r="B959" s="64" t="s">
        <v>1608</v>
      </c>
      <c r="C959" s="25" t="s">
        <v>128</v>
      </c>
      <c r="H959" s="3" t="e">
        <f>((F959)/(E959/100))</f>
        <v>#DIV/0!</v>
      </c>
      <c r="I959" s="4" t="e">
        <f>E959/F959</f>
        <v>#DIV/0!</v>
      </c>
      <c r="J959" s="4" t="e">
        <f>100/G959</f>
        <v>#DIV/0!</v>
      </c>
      <c r="N959" s="37" t="e">
        <f>M959/(K959/100)</f>
        <v>#DIV/0!</v>
      </c>
      <c r="O959" s="37" t="e">
        <f>N959/J959</f>
        <v>#DIV/0!</v>
      </c>
      <c r="P959" s="5" t="e">
        <f>M959/(L959/100)</f>
        <v>#DIV/0!</v>
      </c>
      <c r="Q959" s="5" t="e">
        <f>P959*I959</f>
        <v>#DIV/0!</v>
      </c>
      <c r="U959" s="15" t="e">
        <f>100-(T959-R959)/S959*100</f>
        <v>#DIV/0!</v>
      </c>
      <c r="AB959" s="14" t="e">
        <f>((AE959-AC959)*(1000/AD959))*1000</f>
        <v>#DIV/0!</v>
      </c>
      <c r="AF959" s="7" t="e">
        <f>#REF!*0.8</f>
        <v>#REF!</v>
      </c>
      <c r="AH959" s="8" t="e">
        <f>((AG959)*(H959/100))</f>
        <v>#DIV/0!</v>
      </c>
      <c r="AI959" s="7" t="e">
        <f>AG959/AH959</f>
        <v>#DIV/0!</v>
      </c>
      <c r="AO959" s="68" t="s">
        <v>1608</v>
      </c>
      <c r="AP959" s="254">
        <v>5.8999999999999997E-2</v>
      </c>
      <c r="AQ959" s="254">
        <v>1E-3</v>
      </c>
      <c r="AR959" s="254">
        <v>2.4E-2</v>
      </c>
      <c r="AS959" s="254">
        <v>3.0000000000000001E-3</v>
      </c>
      <c r="AT959" s="254">
        <v>0.01</v>
      </c>
      <c r="AU959" s="254">
        <v>2E-3</v>
      </c>
      <c r="AV959" s="254">
        <v>3.2000000000000001E-2</v>
      </c>
      <c r="AW959" s="254">
        <v>2E-3</v>
      </c>
      <c r="AX959" s="254" t="s">
        <v>121</v>
      </c>
      <c r="AY959" s="254">
        <v>2E-3</v>
      </c>
      <c r="AZ959" s="254">
        <v>2.4E-2</v>
      </c>
      <c r="BA959" s="254">
        <v>2E-3</v>
      </c>
      <c r="BB959" s="254">
        <v>0.156</v>
      </c>
      <c r="BC959" s="254">
        <v>3.0000000000000001E-3</v>
      </c>
      <c r="BD959" s="254">
        <v>2.2770000000000001</v>
      </c>
      <c r="BE959" s="254">
        <v>0.02</v>
      </c>
      <c r="BF959" s="254" t="s">
        <v>121</v>
      </c>
      <c r="BG959" s="254">
        <v>3.0000000000000001E-3</v>
      </c>
      <c r="BH959" s="254">
        <v>2.218</v>
      </c>
      <c r="BI959" s="254">
        <v>0.72899999999999998</v>
      </c>
      <c r="BJ959" s="254" t="s">
        <v>121</v>
      </c>
      <c r="BK959" s="254">
        <v>2E-3</v>
      </c>
      <c r="BL959" s="254" t="s">
        <v>121</v>
      </c>
      <c r="BM959" s="254">
        <v>2E-3</v>
      </c>
      <c r="BN959" s="254">
        <v>0.114</v>
      </c>
      <c r="BO959" s="254">
        <v>7.0000000000000001E-3</v>
      </c>
      <c r="BP959" s="254">
        <v>71.018000000000001</v>
      </c>
      <c r="BQ959" s="254">
        <v>0.107</v>
      </c>
      <c r="BR959" s="254" t="s">
        <v>121</v>
      </c>
      <c r="BS959" s="254">
        <v>2E-3</v>
      </c>
      <c r="BT959" s="254">
        <v>14.606</v>
      </c>
      <c r="BU959" s="254">
        <v>0.129</v>
      </c>
      <c r="BV959" s="254">
        <v>0.81299999999999994</v>
      </c>
      <c r="BW959" s="254">
        <v>1.9E-2</v>
      </c>
      <c r="BX959" s="254" t="s">
        <v>121</v>
      </c>
      <c r="BY959" s="254">
        <v>7.0000000000000001E-3</v>
      </c>
      <c r="BZ959" s="254">
        <v>0.52800000000000002</v>
      </c>
      <c r="CA959" s="254">
        <v>2.4E-2</v>
      </c>
      <c r="CB959" s="254" t="s">
        <v>121</v>
      </c>
      <c r="CC959" s="254">
        <v>9.6869999999999994</v>
      </c>
      <c r="CD959" s="254">
        <v>8.2000000000000003E-2</v>
      </c>
      <c r="CE959" s="254">
        <v>5.0000000000000001E-3</v>
      </c>
      <c r="CF959" s="254">
        <v>2E-3</v>
      </c>
      <c r="CG959" s="254">
        <v>1E-3</v>
      </c>
      <c r="CH959" s="254" t="s">
        <v>121</v>
      </c>
      <c r="CI959" s="254">
        <v>2E-3</v>
      </c>
      <c r="CJ959" s="254">
        <v>0.48399999999999999</v>
      </c>
      <c r="CK959" s="254">
        <v>6.7000000000000004E-2</v>
      </c>
      <c r="CL959" s="254" t="s">
        <v>121</v>
      </c>
      <c r="CM959" s="254">
        <v>2E-3</v>
      </c>
      <c r="CN959" s="254">
        <v>2E-3</v>
      </c>
      <c r="CO959" s="254">
        <v>1E-3</v>
      </c>
      <c r="CP959" s="254">
        <v>1.7410000000000001</v>
      </c>
      <c r="CQ959" s="254">
        <v>3.6999999999999998E-2</v>
      </c>
      <c r="CR959" s="254" t="s">
        <v>121</v>
      </c>
      <c r="CS959" s="254">
        <v>2E-3</v>
      </c>
      <c r="CT959" s="254">
        <v>4.9619999999999997</v>
      </c>
      <c r="CU959" s="254">
        <v>0.246</v>
      </c>
      <c r="CV959" s="254">
        <v>8.4000000000000005E-2</v>
      </c>
      <c r="CW959" s="254">
        <v>1E-3</v>
      </c>
      <c r="CX959" s="254">
        <v>0.40200000000000002</v>
      </c>
      <c r="CY959" s="254">
        <v>1.4E-2</v>
      </c>
      <c r="CZ959" s="254" t="s">
        <v>121</v>
      </c>
      <c r="DA959" s="254">
        <v>2E-3</v>
      </c>
      <c r="DB959" s="254">
        <v>5.0999999999999997E-2</v>
      </c>
      <c r="DC959" s="254">
        <v>5.0000000000000001E-3</v>
      </c>
      <c r="DD959" s="254" t="s">
        <v>121</v>
      </c>
      <c r="DE959" s="254">
        <v>6.0000000000000001E-3</v>
      </c>
      <c r="DF959" s="254">
        <v>0.28799999999999998</v>
      </c>
      <c r="DG959" s="254">
        <v>4.0000000000000001E-3</v>
      </c>
      <c r="DH959" s="254">
        <v>1.0999999999999999E-2</v>
      </c>
      <c r="DI959" s="254">
        <v>1E-3</v>
      </c>
      <c r="DJ959" s="254">
        <v>4.0000000000000001E-3</v>
      </c>
      <c r="DK959" s="254">
        <v>1E-3</v>
      </c>
      <c r="DL959" s="61" t="str">
        <f t="shared" si="18"/>
        <v>ENE 2600 18.03.2022</v>
      </c>
      <c r="DM959" s="268">
        <v>1.7954854391005999E-3</v>
      </c>
      <c r="DN959" s="268">
        <v>3.5162358239590803E-2</v>
      </c>
      <c r="DO959" s="268">
        <v>6.0698928401140301E-2</v>
      </c>
      <c r="DP959" s="268">
        <v>0.71598489705218704</v>
      </c>
      <c r="DQ959" s="268">
        <v>8.6053140843570797E-2</v>
      </c>
      <c r="DR959" s="268">
        <v>-2.0199758138502201E-3</v>
      </c>
      <c r="DS959" s="268">
        <v>-1.4661671759144601E-2</v>
      </c>
      <c r="DT959" s="268">
        <v>2.87984736600097E-3</v>
      </c>
      <c r="DU959" s="268">
        <v>4.8508682786546002E-4</v>
      </c>
      <c r="DV959" s="268">
        <v>8.7334474438956102E-4</v>
      </c>
      <c r="DW959" s="268">
        <v>0.42057543031768901</v>
      </c>
      <c r="DX959" s="268">
        <v>5.0160592284742896E-3</v>
      </c>
      <c r="DY959" s="268">
        <v>495.06964771097603</v>
      </c>
      <c r="DZ959" s="268">
        <v>-0.21151008682719799</v>
      </c>
      <c r="EA959" s="268">
        <v>-0.112316702173699</v>
      </c>
      <c r="EB959" s="268">
        <v>97.904788836642197</v>
      </c>
    </row>
    <row r="960" spans="1:132">
      <c r="A960" s="11">
        <v>44638</v>
      </c>
      <c r="B960" s="64" t="s">
        <v>1609</v>
      </c>
      <c r="C960" s="25" t="s">
        <v>128</v>
      </c>
      <c r="H960" s="3" t="e">
        <f>((F960)/(E960/100))</f>
        <v>#DIV/0!</v>
      </c>
      <c r="I960" s="4" t="e">
        <f>E960/F960</f>
        <v>#DIV/0!</v>
      </c>
      <c r="J960" s="4" t="e">
        <f>100/G960</f>
        <v>#DIV/0!</v>
      </c>
      <c r="N960" s="37" t="e">
        <f>M960/(K960/100)</f>
        <v>#DIV/0!</v>
      </c>
      <c r="O960" s="37" t="e">
        <f>N960/J960</f>
        <v>#DIV/0!</v>
      </c>
      <c r="P960" s="5" t="e">
        <f>M960/(L960/100)</f>
        <v>#DIV/0!</v>
      </c>
      <c r="Q960" s="5" t="e">
        <f>P960*I960</f>
        <v>#DIV/0!</v>
      </c>
      <c r="U960" s="15" t="e">
        <f>100-(T960-R960)/S960*100</f>
        <v>#DIV/0!</v>
      </c>
      <c r="AB960" s="14" t="e">
        <f>((AE960-AC960)*(1000/AD960))*1000</f>
        <v>#DIV/0!</v>
      </c>
      <c r="AF960" s="7" t="e">
        <f>#REF!*0.8</f>
        <v>#REF!</v>
      </c>
      <c r="AH960" s="8" t="e">
        <f>((AG960)*(H960/100))</f>
        <v>#DIV/0!</v>
      </c>
      <c r="AI960" s="7" t="e">
        <f>AG960/AH960</f>
        <v>#DIV/0!</v>
      </c>
      <c r="AO960" s="68" t="s">
        <v>1609</v>
      </c>
      <c r="AP960" s="255">
        <v>0.13900000000000001</v>
      </c>
      <c r="AQ960" s="255">
        <v>2E-3</v>
      </c>
      <c r="AR960" s="255" t="s">
        <v>121</v>
      </c>
      <c r="AS960" s="255">
        <v>4.0000000000000001E-3</v>
      </c>
      <c r="AT960" s="255">
        <v>5.8000000000000003E-2</v>
      </c>
      <c r="AU960" s="255">
        <v>3.0000000000000001E-3</v>
      </c>
      <c r="AV960" s="255">
        <v>4.5999999999999999E-2</v>
      </c>
      <c r="AW960" s="255">
        <v>2E-3</v>
      </c>
      <c r="AX960" s="255">
        <v>0.01</v>
      </c>
      <c r="AY960" s="255">
        <v>1E-3</v>
      </c>
      <c r="AZ960" s="255">
        <v>1.7000000000000001E-2</v>
      </c>
      <c r="BA960" s="255">
        <v>2E-3</v>
      </c>
      <c r="BB960" s="255">
        <v>0.06</v>
      </c>
      <c r="BC960" s="255">
        <v>2E-3</v>
      </c>
      <c r="BD960" s="255">
        <v>0.42299999999999999</v>
      </c>
      <c r="BE960" s="255">
        <v>8.9999999999999993E-3</v>
      </c>
      <c r="BF960" s="255" t="s">
        <v>121</v>
      </c>
      <c r="BG960" s="255">
        <v>8.0000000000000002E-3</v>
      </c>
      <c r="BH960" s="255" t="s">
        <v>121</v>
      </c>
      <c r="BI960" s="255">
        <v>1.9650000000000001</v>
      </c>
      <c r="BJ960" s="255" t="s">
        <v>121</v>
      </c>
      <c r="BK960" s="255">
        <v>3.0000000000000001E-3</v>
      </c>
      <c r="BL960" s="255" t="s">
        <v>121</v>
      </c>
      <c r="BM960" s="255">
        <v>2E-3</v>
      </c>
      <c r="BN960" s="255">
        <v>7.0000000000000007E-2</v>
      </c>
      <c r="BO960" s="255">
        <v>7.0000000000000001E-3</v>
      </c>
      <c r="BP960" s="255">
        <v>62.078000000000003</v>
      </c>
      <c r="BQ960" s="255">
        <v>0.14399999999999999</v>
      </c>
      <c r="BR960" s="255">
        <v>2E-3</v>
      </c>
      <c r="BS960" s="255">
        <v>1E-3</v>
      </c>
      <c r="BT960" s="255">
        <v>18.841999999999999</v>
      </c>
      <c r="BU960" s="255">
        <v>0.16400000000000001</v>
      </c>
      <c r="BV960" s="255">
        <v>10.803000000000001</v>
      </c>
      <c r="BW960" s="255">
        <v>0.11700000000000001</v>
      </c>
      <c r="BX960" s="255" t="s">
        <v>121</v>
      </c>
      <c r="BY960" s="255">
        <v>4.0000000000000001E-3</v>
      </c>
      <c r="BZ960" s="255">
        <v>1.51</v>
      </c>
      <c r="CA960" s="255">
        <v>3.5000000000000003E-2</v>
      </c>
      <c r="CB960" s="255" t="s">
        <v>121</v>
      </c>
      <c r="CC960" s="255">
        <v>15.182</v>
      </c>
      <c r="CD960" s="255">
        <v>2.4E-2</v>
      </c>
      <c r="CE960" s="255">
        <v>4.0000000000000001E-3</v>
      </c>
      <c r="CF960" s="255" t="s">
        <v>121</v>
      </c>
      <c r="CG960" s="255">
        <v>2E-3</v>
      </c>
      <c r="CH960" s="255" t="s">
        <v>121</v>
      </c>
      <c r="CI960" s="255">
        <v>2E-3</v>
      </c>
      <c r="CJ960" s="255" t="s">
        <v>121</v>
      </c>
      <c r="CK960" s="255">
        <v>0.253</v>
      </c>
      <c r="CL960" s="255" t="s">
        <v>121</v>
      </c>
      <c r="CM960" s="255">
        <v>2E-3</v>
      </c>
      <c r="CN960" s="255">
        <v>5.0000000000000001E-3</v>
      </c>
      <c r="CO960" s="255">
        <v>1E-3</v>
      </c>
      <c r="CP960" s="255">
        <v>2.266</v>
      </c>
      <c r="CQ960" s="255">
        <v>6.0999999999999999E-2</v>
      </c>
      <c r="CR960" s="255" t="s">
        <v>121</v>
      </c>
      <c r="CS960" s="255">
        <v>2E-3</v>
      </c>
      <c r="CT960" s="255">
        <v>1.198</v>
      </c>
      <c r="CU960" s="255">
        <v>0.28799999999999998</v>
      </c>
      <c r="CV960" s="255">
        <v>1.4999999999999999E-2</v>
      </c>
      <c r="CW960" s="255">
        <v>1E-3</v>
      </c>
      <c r="CX960" s="255">
        <v>9.9000000000000005E-2</v>
      </c>
      <c r="CY960" s="255">
        <v>0.01</v>
      </c>
      <c r="CZ960" s="255" t="s">
        <v>121</v>
      </c>
      <c r="DA960" s="255">
        <v>2E-3</v>
      </c>
      <c r="DB960" s="255">
        <v>4.0000000000000001E-3</v>
      </c>
      <c r="DC960" s="255">
        <v>3.0000000000000001E-3</v>
      </c>
      <c r="DD960" s="255">
        <v>1.9E-2</v>
      </c>
      <c r="DE960" s="255">
        <v>6.0000000000000001E-3</v>
      </c>
      <c r="DF960" s="255">
        <v>0.80400000000000005</v>
      </c>
      <c r="DG960" s="255">
        <v>8.0000000000000002E-3</v>
      </c>
      <c r="DH960" s="255">
        <v>4.0000000000000001E-3</v>
      </c>
      <c r="DI960" s="255">
        <v>1E-3</v>
      </c>
      <c r="DJ960" s="255">
        <v>8.8999999999999996E-2</v>
      </c>
      <c r="DK960" s="255">
        <v>1E-3</v>
      </c>
      <c r="DL960" s="61" t="str">
        <f t="shared" si="18"/>
        <v>Box 2 31.03.2022</v>
      </c>
    </row>
    <row r="961" spans="1:132">
      <c r="A961" s="11">
        <v>44638</v>
      </c>
      <c r="B961" s="64" t="s">
        <v>1610</v>
      </c>
      <c r="C961" s="25" t="s">
        <v>128</v>
      </c>
      <c r="H961" s="3" t="e">
        <f>((F961)/(E961/100))</f>
        <v>#DIV/0!</v>
      </c>
      <c r="I961" s="4" t="e">
        <f>E961/F961</f>
        <v>#DIV/0!</v>
      </c>
      <c r="J961" s="4" t="e">
        <f>100/G961</f>
        <v>#DIV/0!</v>
      </c>
      <c r="N961" s="37" t="e">
        <f>M961/(K961/100)</f>
        <v>#DIV/0!</v>
      </c>
      <c r="O961" s="37" t="e">
        <f>N961/J961</f>
        <v>#DIV/0!</v>
      </c>
      <c r="P961" s="5" t="e">
        <f>M961/(L961/100)</f>
        <v>#DIV/0!</v>
      </c>
      <c r="Q961" s="5" t="e">
        <f>P961*I961</f>
        <v>#DIV/0!</v>
      </c>
      <c r="U961" s="15" t="e">
        <f>100-(T961-R961)/S961*100</f>
        <v>#DIV/0!</v>
      </c>
      <c r="AB961" s="14" t="e">
        <f>((AE961-AC961)*(1000/AD961))*1000</f>
        <v>#DIV/0!</v>
      </c>
      <c r="AF961" s="7" t="e">
        <f>#REF!*0.8</f>
        <v>#REF!</v>
      </c>
      <c r="AH961" s="8" t="e">
        <f>((AG961)*(H961/100))</f>
        <v>#DIV/0!</v>
      </c>
      <c r="AI961" s="7" t="e">
        <f>AG961/AH961</f>
        <v>#DIV/0!</v>
      </c>
      <c r="AO961" s="68" t="s">
        <v>1610</v>
      </c>
      <c r="DL961" s="61" t="str">
        <f t="shared" si="18"/>
        <v>CH 7343</v>
      </c>
      <c r="DM961" s="268">
        <v>-6.3232873389239594E-2</v>
      </c>
      <c r="DN961" s="268">
        <v>-1.7654274997286399E-3</v>
      </c>
      <c r="DO961" s="268">
        <v>9.3879773684248102E-3</v>
      </c>
      <c r="DP961" s="268">
        <v>0.116652003722717</v>
      </c>
      <c r="DQ961" s="268">
        <v>4.0340337708536502E-3</v>
      </c>
      <c r="DR961" s="268">
        <v>1.7962742589295599E-2</v>
      </c>
      <c r="DS961" s="268">
        <v>46.053289480154497</v>
      </c>
      <c r="DT961" s="268">
        <v>3.14550103438015E-2</v>
      </c>
      <c r="DU961" s="268">
        <v>0.32590201571196298</v>
      </c>
      <c r="DV961" s="268">
        <v>8.0050748664406708</v>
      </c>
      <c r="DW961" s="268">
        <v>1.54258752910056E-2</v>
      </c>
      <c r="DX961" s="268">
        <v>-0.12642901288797301</v>
      </c>
      <c r="DY961" s="268">
        <v>1066.5140018347799</v>
      </c>
      <c r="DZ961" s="268">
        <v>1.1760956252792401</v>
      </c>
      <c r="EA961" s="268">
        <v>-0.33877538723191902</v>
      </c>
      <c r="EB961" s="268">
        <v>63.685822502557599</v>
      </c>
    </row>
    <row r="962" spans="1:132">
      <c r="A962" s="11">
        <v>44638</v>
      </c>
      <c r="B962" s="64" t="s">
        <v>1611</v>
      </c>
      <c r="C962" s="25" t="s">
        <v>128</v>
      </c>
      <c r="H962" s="3" t="e">
        <f>((F962)/(E962/100))</f>
        <v>#DIV/0!</v>
      </c>
      <c r="I962" s="4" t="e">
        <f>E962/F962</f>
        <v>#DIV/0!</v>
      </c>
      <c r="J962" s="4" t="e">
        <f>100/G962</f>
        <v>#DIV/0!</v>
      </c>
      <c r="N962" s="37" t="e">
        <f>M962/(K962/100)</f>
        <v>#DIV/0!</v>
      </c>
      <c r="O962" s="37" t="e">
        <f>N962/J962</f>
        <v>#DIV/0!</v>
      </c>
      <c r="P962" s="5" t="e">
        <f>M962/(L962/100)</f>
        <v>#DIV/0!</v>
      </c>
      <c r="Q962" s="5" t="e">
        <f>P962*I962</f>
        <v>#DIV/0!</v>
      </c>
      <c r="U962" s="15" t="e">
        <f>100-(T962-R962)/S962*100</f>
        <v>#DIV/0!</v>
      </c>
      <c r="AB962" s="14" t="e">
        <f>((AE962-AC962)*(1000/AD962))*1000</f>
        <v>#DIV/0!</v>
      </c>
      <c r="AF962" s="7" t="e">
        <f>#REF!*0.8</f>
        <v>#REF!</v>
      </c>
      <c r="AH962" s="8" t="e">
        <f>((AG962)*(H962/100))</f>
        <v>#DIV/0!</v>
      </c>
      <c r="AI962" s="7" t="e">
        <f>AG962/AH962</f>
        <v>#DIV/0!</v>
      </c>
      <c r="AO962" s="68" t="s">
        <v>1611</v>
      </c>
      <c r="AP962" s="256">
        <v>0.28599999999999998</v>
      </c>
      <c r="AQ962" s="256">
        <v>4.0000000000000001E-3</v>
      </c>
      <c r="AR962" s="256" t="s">
        <v>121</v>
      </c>
      <c r="AS962" s="256">
        <v>5.0000000000000001E-3</v>
      </c>
      <c r="AT962" s="256">
        <v>8.5000000000000006E-2</v>
      </c>
      <c r="AU962" s="256">
        <v>4.0000000000000001E-3</v>
      </c>
      <c r="AV962" s="256">
        <v>7.0000000000000007E-2</v>
      </c>
      <c r="AW962" s="256">
        <v>3.0000000000000001E-3</v>
      </c>
      <c r="AX962" s="256">
        <v>2.4E-2</v>
      </c>
      <c r="AY962" s="256">
        <v>2E-3</v>
      </c>
      <c r="AZ962" s="256">
        <v>1.2E-2</v>
      </c>
      <c r="BA962" s="256">
        <v>2E-3</v>
      </c>
      <c r="BB962" s="256">
        <v>8.5000000000000006E-2</v>
      </c>
      <c r="BC962" s="256">
        <v>3.0000000000000001E-3</v>
      </c>
      <c r="BD962" s="256">
        <v>0.36799999999999999</v>
      </c>
      <c r="BE962" s="256">
        <v>0.01</v>
      </c>
      <c r="BF962" s="256" t="s">
        <v>121</v>
      </c>
      <c r="BG962" s="256">
        <v>5.0000000000000001E-3</v>
      </c>
      <c r="BH962" s="256" t="s">
        <v>121</v>
      </c>
      <c r="BI962" s="256">
        <v>3.9079999999999999</v>
      </c>
      <c r="BJ962" s="256" t="s">
        <v>121</v>
      </c>
      <c r="BK962" s="256">
        <v>5.0000000000000001E-3</v>
      </c>
      <c r="BL962" s="256" t="s">
        <v>121</v>
      </c>
      <c r="BM962" s="256">
        <v>2E-3</v>
      </c>
      <c r="BN962" s="256">
        <v>1.6E-2</v>
      </c>
      <c r="BO962" s="256">
        <v>8.9999999999999993E-3</v>
      </c>
      <c r="BP962" s="256">
        <v>63.466999999999999</v>
      </c>
      <c r="BQ962" s="256">
        <v>0.17399999999999999</v>
      </c>
      <c r="BR962" s="256" t="s">
        <v>121</v>
      </c>
      <c r="BS962" s="256">
        <v>2E-3</v>
      </c>
      <c r="BT962" s="256">
        <v>9.8130000000000006</v>
      </c>
      <c r="BU962" s="256">
        <v>0.128</v>
      </c>
      <c r="BV962" s="256">
        <v>18.146000000000001</v>
      </c>
      <c r="BW962" s="256">
        <v>0.20699999999999999</v>
      </c>
      <c r="BX962" s="256" t="s">
        <v>121</v>
      </c>
      <c r="BY962" s="256">
        <v>4.0000000000000001E-3</v>
      </c>
      <c r="BZ962" s="256">
        <v>2.2890000000000001</v>
      </c>
      <c r="CA962" s="256">
        <v>4.8000000000000001E-2</v>
      </c>
      <c r="CB962" s="256" t="s">
        <v>121</v>
      </c>
      <c r="CC962" s="256">
        <v>19.581</v>
      </c>
      <c r="CD962" s="256" t="s">
        <v>121</v>
      </c>
      <c r="CE962" s="256">
        <v>1.0999999999999999E-2</v>
      </c>
      <c r="CF962" s="256" t="s">
        <v>121</v>
      </c>
      <c r="CG962" s="256">
        <v>2E-3</v>
      </c>
      <c r="CH962" s="256" t="s">
        <v>121</v>
      </c>
      <c r="CI962" s="256">
        <v>2E-3</v>
      </c>
      <c r="CJ962" s="256" t="s">
        <v>121</v>
      </c>
      <c r="CK962" s="256">
        <v>0.34599999999999997</v>
      </c>
      <c r="CL962" s="256" t="s">
        <v>121</v>
      </c>
      <c r="CM962" s="256">
        <v>2E-3</v>
      </c>
      <c r="CN962" s="256">
        <v>8.0000000000000002E-3</v>
      </c>
      <c r="CO962" s="256">
        <v>1E-3</v>
      </c>
      <c r="CP962" s="256">
        <v>2.2160000000000002</v>
      </c>
      <c r="CQ962" s="256">
        <v>7.1999999999999995E-2</v>
      </c>
      <c r="CR962" s="256" t="s">
        <v>121</v>
      </c>
      <c r="CS962" s="256">
        <v>2E-3</v>
      </c>
      <c r="CT962" s="256">
        <v>1.2909999999999999</v>
      </c>
      <c r="CU962" s="256">
        <v>0.36599999999999999</v>
      </c>
      <c r="CV962" s="256">
        <v>8.0000000000000002E-3</v>
      </c>
      <c r="CW962" s="256">
        <v>1E-3</v>
      </c>
      <c r="CX962" s="256">
        <v>6.0999999999999999E-2</v>
      </c>
      <c r="CY962" s="256">
        <v>8.0000000000000002E-3</v>
      </c>
      <c r="CZ962" s="256" t="s">
        <v>121</v>
      </c>
      <c r="DA962" s="256">
        <v>3.0000000000000001E-3</v>
      </c>
      <c r="DB962" s="256" t="s">
        <v>121</v>
      </c>
      <c r="DC962" s="256">
        <v>4.0000000000000001E-3</v>
      </c>
      <c r="DD962" s="256">
        <v>3.2000000000000001E-2</v>
      </c>
      <c r="DE962" s="256">
        <v>1.0999999999999999E-2</v>
      </c>
      <c r="DF962" s="256">
        <v>1.5860000000000001</v>
      </c>
      <c r="DG962" s="256">
        <v>1.6E-2</v>
      </c>
      <c r="DH962" s="256">
        <v>2E-3</v>
      </c>
      <c r="DI962" s="256">
        <v>1E-3</v>
      </c>
      <c r="DJ962" s="256">
        <v>0.13500000000000001</v>
      </c>
      <c r="DK962" s="256">
        <v>2E-3</v>
      </c>
      <c r="DL962" s="61" t="str">
        <f t="shared" si="18"/>
        <v>NL 689393 21.03.2022</v>
      </c>
    </row>
    <row r="963" spans="1:132">
      <c r="A963" s="11">
        <v>44638</v>
      </c>
      <c r="B963" s="64" t="s">
        <v>372</v>
      </c>
      <c r="C963" s="25" t="s">
        <v>119</v>
      </c>
      <c r="D963" s="21">
        <v>40</v>
      </c>
      <c r="E963" s="2">
        <v>100</v>
      </c>
      <c r="F963" s="2">
        <v>60</v>
      </c>
      <c r="H963" s="3">
        <f>((F963)/(E963/100))</f>
        <v>60</v>
      </c>
      <c r="I963" s="4">
        <f>E963/F963</f>
        <v>1.6666666666666667</v>
      </c>
      <c r="J963" s="4" t="e">
        <f>100/G963</f>
        <v>#DIV/0!</v>
      </c>
      <c r="N963" s="37" t="e">
        <f>M963/(K963/100)</f>
        <v>#DIV/0!</v>
      </c>
      <c r="O963" s="37" t="e">
        <f>N963/J963</f>
        <v>#DIV/0!</v>
      </c>
      <c r="P963" s="5" t="e">
        <f>M963/(L963/100)</f>
        <v>#DIV/0!</v>
      </c>
      <c r="Q963" s="5" t="e">
        <f>P963*I963</f>
        <v>#DIV/0!</v>
      </c>
      <c r="U963" s="15" t="e">
        <f>100-(T963-R963)/S963*100</f>
        <v>#DIV/0!</v>
      </c>
      <c r="V963" s="21">
        <v>0.51200000000000001</v>
      </c>
      <c r="X963" s="2">
        <v>12.07</v>
      </c>
      <c r="Y963" s="2">
        <v>6.44</v>
      </c>
      <c r="Z963" s="21">
        <v>1331</v>
      </c>
      <c r="AB963" s="14" t="e">
        <f>((AE963-AC963)*(1000/AD963))*1000</f>
        <v>#DIV/0!</v>
      </c>
      <c r="AF963" s="7" t="e">
        <f>#REF!*0.8</f>
        <v>#REF!</v>
      </c>
      <c r="AG963" s="2">
        <v>167</v>
      </c>
      <c r="AH963" s="8">
        <f>((AG963)*(H963/100))</f>
        <v>100.2</v>
      </c>
      <c r="AI963" s="7">
        <f>AG963/AH963</f>
        <v>1.6666666666666665</v>
      </c>
      <c r="AJ963" s="6">
        <v>61.57</v>
      </c>
      <c r="AK963" s="2">
        <v>0.71599999999999997</v>
      </c>
      <c r="AO963" s="20" t="s">
        <v>1612</v>
      </c>
      <c r="DL963" s="61" t="str">
        <f t="shared" si="18"/>
        <v xml:space="preserve">ENE 2149 </v>
      </c>
      <c r="DM963" s="268">
        <v>1.35029216888539E-2</v>
      </c>
      <c r="DN963" s="268">
        <v>1.5824454980328501E-2</v>
      </c>
      <c r="DO963" s="268">
        <v>2.3033171361045501</v>
      </c>
      <c r="DP963" s="268">
        <v>2.7083788420302799</v>
      </c>
      <c r="DQ963" s="268">
        <v>0.42068872708224903</v>
      </c>
      <c r="DR963" s="268">
        <v>-2.59473666947981E-3</v>
      </c>
      <c r="DS963" s="268">
        <v>28.2573438710298</v>
      </c>
      <c r="DT963" s="268">
        <v>4.3996954813954998E-2</v>
      </c>
      <c r="DU963" s="268">
        <v>2.7514000290128002E-3</v>
      </c>
      <c r="DV963" s="268">
        <v>2.4988069866899401E-2</v>
      </c>
      <c r="DW963" s="268">
        <v>0.149866622698618</v>
      </c>
      <c r="DX963" s="268">
        <v>6.9844355025222196E-2</v>
      </c>
      <c r="DY963" s="268">
        <v>471.35169078203501</v>
      </c>
      <c r="DZ963" s="268">
        <v>0.59721788172484402</v>
      </c>
      <c r="EA963" s="268">
        <v>4.3158153939255604</v>
      </c>
      <c r="EB963" s="268">
        <v>96.975040344483403</v>
      </c>
    </row>
    <row r="964" spans="1:132">
      <c r="A964" s="11">
        <v>44641</v>
      </c>
      <c r="B964" s="64" t="s">
        <v>730</v>
      </c>
      <c r="C964" s="25" t="s">
        <v>177</v>
      </c>
      <c r="H964" s="3" t="e">
        <f>((F964)/(E964/100))</f>
        <v>#DIV/0!</v>
      </c>
      <c r="I964" s="4" t="e">
        <f>E964/F964</f>
        <v>#DIV/0!</v>
      </c>
      <c r="J964" s="4" t="e">
        <f>100/G964</f>
        <v>#DIV/0!</v>
      </c>
      <c r="N964" s="37" t="e">
        <f>M964/(K964/100)</f>
        <v>#DIV/0!</v>
      </c>
      <c r="O964" s="37" t="e">
        <f>N964/J964</f>
        <v>#DIV/0!</v>
      </c>
      <c r="P964" s="5" t="e">
        <f>M964/(L964/100)</f>
        <v>#DIV/0!</v>
      </c>
      <c r="Q964" s="5" t="e">
        <f>P964*I964</f>
        <v>#DIV/0!</v>
      </c>
      <c r="U964" s="15" t="e">
        <f>100-(T964-R964)/S964*100</f>
        <v>#DIV/0!</v>
      </c>
      <c r="X964" s="2">
        <v>12.18</v>
      </c>
      <c r="AB964" s="14" t="e">
        <f>((AE964-AC964)*(1000/AD964))*1000</f>
        <v>#DIV/0!</v>
      </c>
      <c r="AF964" s="7" t="e">
        <f>#REF!*0.8</f>
        <v>#REF!</v>
      </c>
      <c r="AH964" s="8" t="e">
        <f>((AG964)*(H964/100))</f>
        <v>#DIV/0!</v>
      </c>
      <c r="AI964" s="7" t="e">
        <f>AG964/AH964</f>
        <v>#DIV/0!</v>
      </c>
      <c r="AO964" s="20" t="s">
        <v>1613</v>
      </c>
      <c r="DL964" s="61" t="str">
        <f t="shared" si="18"/>
        <v>VNE 1855 21.03.2022</v>
      </c>
    </row>
    <row r="965" spans="1:132">
      <c r="A965" s="11">
        <v>44641</v>
      </c>
      <c r="B965" s="64" t="s">
        <v>1614</v>
      </c>
      <c r="C965" s="25" t="s">
        <v>859</v>
      </c>
      <c r="H965" s="3" t="e">
        <f>((F965)/(E965/100))</f>
        <v>#DIV/0!</v>
      </c>
      <c r="I965" s="4" t="e">
        <f>E965/F965</f>
        <v>#DIV/0!</v>
      </c>
      <c r="J965" s="4" t="e">
        <f>100/G965</f>
        <v>#DIV/0!</v>
      </c>
      <c r="N965" s="37" t="e">
        <f>M965/(K965/100)</f>
        <v>#DIV/0!</v>
      </c>
      <c r="O965" s="37" t="e">
        <f>N965/J965</f>
        <v>#DIV/0!</v>
      </c>
      <c r="P965" s="5" t="e">
        <f>M965/(L965/100)</f>
        <v>#DIV/0!</v>
      </c>
      <c r="Q965" s="5" t="e">
        <f>P965*I965</f>
        <v>#DIV/0!</v>
      </c>
      <c r="U965" s="15" t="e">
        <f>100-(T965-R965)/S965*100</f>
        <v>#DIV/0!</v>
      </c>
      <c r="V965" s="21">
        <v>7.3170000000000002</v>
      </c>
      <c r="X965" s="10" t="s">
        <v>1626</v>
      </c>
      <c r="Y965" s="10" t="s">
        <v>1627</v>
      </c>
      <c r="AB965" s="14" t="e">
        <f>((AE965-AC965)*(1000/AD965))*1000</f>
        <v>#DIV/0!</v>
      </c>
      <c r="AF965" s="7" t="e">
        <f>#REF!*0.8</f>
        <v>#REF!</v>
      </c>
      <c r="AH965" s="8" t="e">
        <f>((AG965)*(H965/100))</f>
        <v>#DIV/0!</v>
      </c>
      <c r="AI965" s="7" t="e">
        <f>AG965/AH965</f>
        <v>#DIV/0!</v>
      </c>
      <c r="AJ965" s="6">
        <v>198</v>
      </c>
      <c r="AK965" s="2">
        <v>0.999</v>
      </c>
      <c r="AO965" s="20" t="s">
        <v>859</v>
      </c>
      <c r="AP965" s="258">
        <v>0.43</v>
      </c>
      <c r="AQ965" s="258">
        <v>6.0000000000000001E-3</v>
      </c>
      <c r="AR965" s="258">
        <v>5.0000000000000001E-3</v>
      </c>
      <c r="AS965" s="258">
        <v>3.0000000000000001E-3</v>
      </c>
      <c r="AT965" s="258">
        <v>0.111</v>
      </c>
      <c r="AU965" s="258">
        <v>4.0000000000000001E-3</v>
      </c>
      <c r="AV965" s="258">
        <v>0.1</v>
      </c>
      <c r="AW965" s="258">
        <v>4.0000000000000001E-3</v>
      </c>
      <c r="AX965" s="258">
        <v>2.1999999999999999E-2</v>
      </c>
      <c r="AY965" s="258">
        <v>2E-3</v>
      </c>
      <c r="AZ965" s="258">
        <v>2.3E-2</v>
      </c>
      <c r="BA965" s="258">
        <v>3.0000000000000001E-3</v>
      </c>
      <c r="BB965" s="258">
        <v>0.113</v>
      </c>
      <c r="BC965" s="258">
        <v>3.0000000000000001E-3</v>
      </c>
      <c r="BD965" s="258">
        <v>0.40600000000000003</v>
      </c>
      <c r="BE965" s="258">
        <v>1.0999999999999999E-2</v>
      </c>
      <c r="BF965" s="258" t="s">
        <v>121</v>
      </c>
      <c r="BG965" s="258">
        <v>8.0000000000000002E-3</v>
      </c>
      <c r="BH965" s="258" t="s">
        <v>121</v>
      </c>
      <c r="BI965" s="258">
        <v>3.1240000000000001</v>
      </c>
      <c r="BJ965" s="258" t="s">
        <v>121</v>
      </c>
      <c r="BK965" s="258">
        <v>6.0000000000000001E-3</v>
      </c>
      <c r="BL965" s="258" t="s">
        <v>121</v>
      </c>
      <c r="BM965" s="258">
        <v>2E-3</v>
      </c>
      <c r="BN965" s="258">
        <v>5.7000000000000002E-2</v>
      </c>
      <c r="BO965" s="258">
        <v>8.9999999999999993E-3</v>
      </c>
      <c r="BP965" s="258">
        <v>48.332000000000001</v>
      </c>
      <c r="BQ965" s="258">
        <v>0.219</v>
      </c>
      <c r="BR965" s="258" t="s">
        <v>121</v>
      </c>
      <c r="BS965" s="258">
        <v>2E-3</v>
      </c>
      <c r="BT965" s="258">
        <v>20.515999999999998</v>
      </c>
      <c r="BU965" s="258">
        <v>0.216</v>
      </c>
      <c r="BV965" s="258">
        <v>20.353000000000002</v>
      </c>
      <c r="BW965" s="258">
        <v>0.372</v>
      </c>
      <c r="BX965" s="258" t="s">
        <v>121</v>
      </c>
      <c r="BY965" s="258">
        <v>5.0000000000000001E-3</v>
      </c>
      <c r="BZ965" s="258">
        <v>1.954</v>
      </c>
      <c r="CA965" s="258">
        <v>4.9000000000000002E-2</v>
      </c>
      <c r="CB965" s="258" t="s">
        <v>121</v>
      </c>
      <c r="CC965" s="258">
        <v>28.062000000000001</v>
      </c>
      <c r="CD965" s="258">
        <v>0.03</v>
      </c>
      <c r="CE965" s="258">
        <v>5.0000000000000001E-3</v>
      </c>
      <c r="CF965" s="258">
        <v>3.0000000000000001E-3</v>
      </c>
      <c r="CG965" s="258">
        <v>1E-3</v>
      </c>
      <c r="CH965" s="258" t="s">
        <v>121</v>
      </c>
      <c r="CI965" s="258">
        <v>2E-3</v>
      </c>
      <c r="CJ965" s="258">
        <v>0.26400000000000001</v>
      </c>
      <c r="CK965" s="258">
        <v>0.16300000000000001</v>
      </c>
      <c r="CL965" s="258" t="s">
        <v>121</v>
      </c>
      <c r="CM965" s="258">
        <v>2E-3</v>
      </c>
      <c r="CN965" s="258">
        <v>0.01</v>
      </c>
      <c r="CO965" s="258">
        <v>1E-3</v>
      </c>
      <c r="CP965" s="258">
        <v>4.3220000000000001</v>
      </c>
      <c r="CQ965" s="258">
        <v>0.13600000000000001</v>
      </c>
      <c r="CR965" s="258" t="s">
        <v>121</v>
      </c>
      <c r="CS965" s="258">
        <v>2E-3</v>
      </c>
      <c r="CT965" s="258">
        <v>0.877</v>
      </c>
      <c r="CU965" s="258">
        <v>0.38500000000000001</v>
      </c>
      <c r="CV965" s="258">
        <v>1.6E-2</v>
      </c>
      <c r="CW965" s="258">
        <v>1E-3</v>
      </c>
      <c r="CX965" s="258">
        <v>9.0999999999999998E-2</v>
      </c>
      <c r="CY965" s="258">
        <v>1.2999999999999999E-2</v>
      </c>
      <c r="CZ965" s="258" t="s">
        <v>121</v>
      </c>
      <c r="DA965" s="258">
        <v>3.0000000000000001E-3</v>
      </c>
      <c r="DB965" s="258" t="s">
        <v>121</v>
      </c>
      <c r="DC965" s="258">
        <v>6.0000000000000001E-3</v>
      </c>
      <c r="DD965" s="258">
        <v>6.8000000000000005E-2</v>
      </c>
      <c r="DE965" s="258">
        <v>1.0999999999999999E-2</v>
      </c>
      <c r="DF965" s="258">
        <v>1.6930000000000001</v>
      </c>
      <c r="DG965" s="258">
        <v>1.7000000000000001E-2</v>
      </c>
      <c r="DH965" s="258">
        <v>3.0000000000000001E-3</v>
      </c>
      <c r="DI965" s="258">
        <v>1E-3</v>
      </c>
      <c r="DJ965" s="258">
        <v>0.192</v>
      </c>
      <c r="DK965" s="258">
        <v>2E-3</v>
      </c>
      <c r="DL965" s="61" t="str">
        <f t="shared" si="18"/>
        <v>ENE 2021</v>
      </c>
    </row>
    <row r="966" spans="1:132">
      <c r="A966" s="11">
        <v>44641</v>
      </c>
      <c r="B966" s="64"/>
      <c r="C966" s="25" t="s">
        <v>727</v>
      </c>
      <c r="H966" s="3" t="e">
        <f>((F966)/(E966/100))</f>
        <v>#DIV/0!</v>
      </c>
      <c r="I966" s="4" t="e">
        <f>E966/F966</f>
        <v>#DIV/0!</v>
      </c>
      <c r="J966" s="4" t="e">
        <f>100/G966</f>
        <v>#DIV/0!</v>
      </c>
      <c r="N966" s="37" t="e">
        <f>M966/(K966/100)</f>
        <v>#DIV/0!</v>
      </c>
      <c r="O966" s="37" t="e">
        <f>N966/J966</f>
        <v>#DIV/0!</v>
      </c>
      <c r="P966" s="5" t="e">
        <f>M966/(L966/100)</f>
        <v>#DIV/0!</v>
      </c>
      <c r="Q966" s="5" t="e">
        <f>P966*I966</f>
        <v>#DIV/0!</v>
      </c>
      <c r="U966" s="15" t="e">
        <f>100-(T966-R966)/S966*100</f>
        <v>#DIV/0!</v>
      </c>
      <c r="AB966" s="14" t="e">
        <f>((AE966-AC966)*(1000/AD966))*1000</f>
        <v>#DIV/0!</v>
      </c>
      <c r="AF966" s="7" t="e">
        <f>#REF!*0.8</f>
        <v>#REF!</v>
      </c>
      <c r="AH966" s="8" t="e">
        <f>((AG966)*(H966/100))</f>
        <v>#DIV/0!</v>
      </c>
      <c r="AI966" s="7" t="e">
        <f>AG966/AH966</f>
        <v>#DIV/0!</v>
      </c>
      <c r="AO966" s="20" t="s">
        <v>1615</v>
      </c>
      <c r="AP966" s="258">
        <v>0.45200000000000001</v>
      </c>
      <c r="AQ966" s="258">
        <v>7.0000000000000001E-3</v>
      </c>
      <c r="AR966" s="258" t="s">
        <v>121</v>
      </c>
      <c r="AS966" s="258">
        <v>5.0000000000000001E-3</v>
      </c>
      <c r="AT966" s="258">
        <v>0.11</v>
      </c>
      <c r="AU966" s="258">
        <v>4.0000000000000001E-3</v>
      </c>
      <c r="AV966" s="258">
        <v>0.10199999999999999</v>
      </c>
      <c r="AW966" s="258">
        <v>4.0000000000000001E-3</v>
      </c>
      <c r="AX966" s="258">
        <v>2.1999999999999999E-2</v>
      </c>
      <c r="AY966" s="258">
        <v>2E-3</v>
      </c>
      <c r="AZ966" s="258">
        <v>2.1000000000000001E-2</v>
      </c>
      <c r="BA966" s="258">
        <v>3.0000000000000001E-3</v>
      </c>
      <c r="BB966" s="258">
        <v>0.115</v>
      </c>
      <c r="BC966" s="258">
        <v>3.0000000000000001E-3</v>
      </c>
      <c r="BD966" s="258">
        <v>0.41899999999999998</v>
      </c>
      <c r="BE966" s="258">
        <v>1.0999999999999999E-2</v>
      </c>
      <c r="BF966" s="258" t="s">
        <v>121</v>
      </c>
      <c r="BG966" s="258">
        <v>5.0000000000000001E-3</v>
      </c>
      <c r="BH966" s="258" t="s">
        <v>121</v>
      </c>
      <c r="BI966" s="258">
        <v>3.3660000000000001</v>
      </c>
      <c r="BJ966" s="258" t="s">
        <v>121</v>
      </c>
      <c r="BK966" s="258">
        <v>6.0000000000000001E-3</v>
      </c>
      <c r="BL966" s="258" t="s">
        <v>121</v>
      </c>
      <c r="BM966" s="258">
        <v>2E-3</v>
      </c>
      <c r="BN966" s="258">
        <v>5.0999999999999997E-2</v>
      </c>
      <c r="BO966" s="258">
        <v>8.9999999999999993E-3</v>
      </c>
      <c r="BP966" s="258">
        <v>47.186999999999998</v>
      </c>
      <c r="BQ966" s="258">
        <v>0.223</v>
      </c>
      <c r="BR966" s="258">
        <v>3.0000000000000001E-3</v>
      </c>
      <c r="BS966" s="258">
        <v>1E-3</v>
      </c>
      <c r="BT966" s="258">
        <v>20.803000000000001</v>
      </c>
      <c r="BU966" s="258">
        <v>0.23</v>
      </c>
      <c r="BV966" s="258">
        <v>20.64</v>
      </c>
      <c r="BW966" s="258">
        <v>0.437</v>
      </c>
      <c r="BX966" s="258" t="s">
        <v>121</v>
      </c>
      <c r="BY966" s="258">
        <v>4.0000000000000001E-3</v>
      </c>
      <c r="BZ966" s="258">
        <v>2.0569999999999999</v>
      </c>
      <c r="CA966" s="258">
        <v>5.0999999999999997E-2</v>
      </c>
      <c r="CB966" s="258" t="s">
        <v>121</v>
      </c>
      <c r="CC966" s="258">
        <v>31.385999999999999</v>
      </c>
      <c r="CD966" s="258">
        <v>3.5999999999999997E-2</v>
      </c>
      <c r="CE966" s="258">
        <v>6.0000000000000001E-3</v>
      </c>
      <c r="CF966" s="258">
        <v>3.0000000000000001E-3</v>
      </c>
      <c r="CG966" s="258">
        <v>1E-3</v>
      </c>
      <c r="CH966" s="258" t="s">
        <v>121</v>
      </c>
      <c r="CI966" s="258">
        <v>2E-3</v>
      </c>
      <c r="CJ966" s="258">
        <v>0.38300000000000001</v>
      </c>
      <c r="CK966" s="258">
        <v>0.16500000000000001</v>
      </c>
      <c r="CL966" s="258" t="s">
        <v>121</v>
      </c>
      <c r="CM966" s="258">
        <v>2E-3</v>
      </c>
      <c r="CN966" s="258">
        <v>0.01</v>
      </c>
      <c r="CO966" s="258">
        <v>1E-3</v>
      </c>
      <c r="CP966" s="258">
        <v>4.3120000000000003</v>
      </c>
      <c r="CQ966" s="258">
        <v>0.15</v>
      </c>
      <c r="CR966" s="258" t="s">
        <v>121</v>
      </c>
      <c r="CS966" s="258">
        <v>2E-3</v>
      </c>
      <c r="CT966" s="258">
        <v>1.119</v>
      </c>
      <c r="CU966" s="258">
        <v>0.39100000000000001</v>
      </c>
      <c r="CV966" s="258">
        <v>1.6E-2</v>
      </c>
      <c r="CW966" s="258">
        <v>1E-3</v>
      </c>
      <c r="CX966" s="258">
        <v>9.8000000000000004E-2</v>
      </c>
      <c r="CY966" s="258">
        <v>1.2999999999999999E-2</v>
      </c>
      <c r="CZ966" s="258" t="s">
        <v>121</v>
      </c>
      <c r="DA966" s="258">
        <v>3.0000000000000001E-3</v>
      </c>
      <c r="DB966" s="258" t="s">
        <v>121</v>
      </c>
      <c r="DC966" s="258">
        <v>6.0000000000000001E-3</v>
      </c>
      <c r="DD966" s="258">
        <v>6.8000000000000005E-2</v>
      </c>
      <c r="DE966" s="258">
        <v>1.0999999999999999E-2</v>
      </c>
      <c r="DF966" s="258">
        <v>1.7669999999999999</v>
      </c>
      <c r="DG966" s="258">
        <v>1.9E-2</v>
      </c>
      <c r="DH966" s="258">
        <v>2E-3</v>
      </c>
      <c r="DI966" s="258">
        <v>1E-3</v>
      </c>
      <c r="DJ966" s="258">
        <v>0.19400000000000001</v>
      </c>
      <c r="DK966" s="258">
        <v>3.0000000000000001E-3</v>
      </c>
      <c r="DL966" s="61" t="str">
        <f t="shared" si="18"/>
        <v>ENE 2021</v>
      </c>
    </row>
    <row r="967" spans="1:132">
      <c r="A967" s="11">
        <v>44641</v>
      </c>
      <c r="B967" s="64" t="s">
        <v>1617</v>
      </c>
      <c r="C967" s="25" t="s">
        <v>1509</v>
      </c>
      <c r="H967" s="3" t="e">
        <f>((F967)/(E967/100))</f>
        <v>#DIV/0!</v>
      </c>
      <c r="I967" s="4" t="e">
        <f>E967/F967</f>
        <v>#DIV/0!</v>
      </c>
      <c r="J967" s="4" t="e">
        <f>100/G967</f>
        <v>#DIV/0!</v>
      </c>
      <c r="N967" s="37" t="e">
        <f>M967/(K967/100)</f>
        <v>#DIV/0!</v>
      </c>
      <c r="O967" s="37" t="e">
        <f>N967/J967</f>
        <v>#DIV/0!</v>
      </c>
      <c r="P967" s="5" t="e">
        <f>M967/(L967/100)</f>
        <v>#DIV/0!</v>
      </c>
      <c r="Q967" s="5" t="e">
        <f>P967*I967</f>
        <v>#DIV/0!</v>
      </c>
      <c r="U967" s="15" t="e">
        <f>100-(T967-R967)/S967*100</f>
        <v>#DIV/0!</v>
      </c>
      <c r="X967" s="2">
        <v>12.14</v>
      </c>
      <c r="Y967" s="2">
        <v>9.7799999999999994</v>
      </c>
      <c r="AB967" s="14" t="e">
        <f>((AE967-AC967)*(1000/AD967))*1000</f>
        <v>#DIV/0!</v>
      </c>
      <c r="AF967" s="7" t="e">
        <f>#REF!*0.8</f>
        <v>#REF!</v>
      </c>
      <c r="AH967" s="8" t="e">
        <f>((AG967)*(H967/100))</f>
        <v>#DIV/0!</v>
      </c>
      <c r="AI967" s="7" t="e">
        <f>AG967/AH967</f>
        <v>#DIV/0!</v>
      </c>
      <c r="AO967" s="20" t="s">
        <v>1616</v>
      </c>
      <c r="AP967" s="258">
        <v>0.433</v>
      </c>
      <c r="AQ967" s="258">
        <v>7.0000000000000001E-3</v>
      </c>
      <c r="AR967" s="258">
        <v>7.0000000000000001E-3</v>
      </c>
      <c r="AS967" s="258">
        <v>3.0000000000000001E-3</v>
      </c>
      <c r="AT967" s="258">
        <v>0.112</v>
      </c>
      <c r="AU967" s="258">
        <v>4.0000000000000001E-3</v>
      </c>
      <c r="AV967" s="258">
        <v>9.7000000000000003E-2</v>
      </c>
      <c r="AW967" s="258">
        <v>4.0000000000000001E-3</v>
      </c>
      <c r="AX967" s="258">
        <v>2.3E-2</v>
      </c>
      <c r="AY967" s="258">
        <v>2E-3</v>
      </c>
      <c r="AZ967" s="258">
        <v>2.7E-2</v>
      </c>
      <c r="BA967" s="258">
        <v>3.0000000000000001E-3</v>
      </c>
      <c r="BB967" s="258">
        <v>0.115</v>
      </c>
      <c r="BC967" s="258">
        <v>4.0000000000000001E-3</v>
      </c>
      <c r="BD967" s="258">
        <v>0.442</v>
      </c>
      <c r="BE967" s="258">
        <v>1.0999999999999999E-2</v>
      </c>
      <c r="BF967" s="258" t="s">
        <v>121</v>
      </c>
      <c r="BG967" s="258">
        <v>5.0000000000000001E-3</v>
      </c>
      <c r="BH967" s="258" t="s">
        <v>121</v>
      </c>
      <c r="BI967" s="258">
        <v>4.7889999999999997</v>
      </c>
      <c r="BJ967" s="258" t="s">
        <v>121</v>
      </c>
      <c r="BK967" s="258">
        <v>6.0000000000000001E-3</v>
      </c>
      <c r="BL967" s="258" t="s">
        <v>121</v>
      </c>
      <c r="BM967" s="258">
        <v>2E-3</v>
      </c>
      <c r="BN967" s="258">
        <v>5.6000000000000001E-2</v>
      </c>
      <c r="BO967" s="258">
        <v>8.9999999999999993E-3</v>
      </c>
      <c r="BP967" s="258">
        <v>47.536999999999999</v>
      </c>
      <c r="BQ967" s="258">
        <v>0.221</v>
      </c>
      <c r="BR967" s="258" t="s">
        <v>121</v>
      </c>
      <c r="BS967" s="258">
        <v>2E-3</v>
      </c>
      <c r="BT967" s="258">
        <v>20.512</v>
      </c>
      <c r="BU967" s="258">
        <v>0.255</v>
      </c>
      <c r="BV967" s="258">
        <v>21.256</v>
      </c>
      <c r="BW967" s="258">
        <v>0.57199999999999995</v>
      </c>
      <c r="BX967" s="258" t="s">
        <v>121</v>
      </c>
      <c r="BY967" s="258">
        <v>5.0000000000000001E-3</v>
      </c>
      <c r="BZ967" s="258">
        <v>2.0369999999999999</v>
      </c>
      <c r="CA967" s="258">
        <v>5.2999999999999999E-2</v>
      </c>
      <c r="CB967" s="258" t="s">
        <v>121</v>
      </c>
      <c r="CC967" s="258">
        <v>36.466999999999999</v>
      </c>
      <c r="CD967" s="258">
        <v>0.03</v>
      </c>
      <c r="CE967" s="258">
        <v>5.0000000000000001E-3</v>
      </c>
      <c r="CF967" s="258">
        <v>3.0000000000000001E-3</v>
      </c>
      <c r="CG967" s="258">
        <v>1E-3</v>
      </c>
      <c r="CH967" s="258" t="s">
        <v>121</v>
      </c>
      <c r="CI967" s="258">
        <v>2E-3</v>
      </c>
      <c r="CJ967" s="258" t="s">
        <v>121</v>
      </c>
      <c r="CK967" s="258">
        <v>0.4</v>
      </c>
      <c r="CL967" s="258" t="s">
        <v>121</v>
      </c>
      <c r="CM967" s="258">
        <v>2E-3</v>
      </c>
      <c r="CN967" s="258">
        <v>0.01</v>
      </c>
      <c r="CO967" s="258">
        <v>1E-3</v>
      </c>
      <c r="CP967" s="258">
        <v>4.3550000000000004</v>
      </c>
      <c r="CQ967" s="258">
        <v>0.18099999999999999</v>
      </c>
      <c r="CR967" s="258" t="s">
        <v>121</v>
      </c>
      <c r="CS967" s="258">
        <v>2E-3</v>
      </c>
      <c r="CT967" s="258">
        <v>0.83899999999999997</v>
      </c>
      <c r="CU967" s="258">
        <v>0.39300000000000002</v>
      </c>
      <c r="CV967" s="258">
        <v>1.6E-2</v>
      </c>
      <c r="CW967" s="258">
        <v>1E-3</v>
      </c>
      <c r="CX967" s="258">
        <v>9.7000000000000003E-2</v>
      </c>
      <c r="CY967" s="258">
        <v>1.4E-2</v>
      </c>
      <c r="CZ967" s="258" t="s">
        <v>121</v>
      </c>
      <c r="DA967" s="258">
        <v>3.0000000000000001E-3</v>
      </c>
      <c r="DB967" s="258" t="s">
        <v>121</v>
      </c>
      <c r="DC967" s="258">
        <v>7.0000000000000001E-3</v>
      </c>
      <c r="DD967" s="258">
        <v>6.6000000000000003E-2</v>
      </c>
      <c r="DE967" s="258">
        <v>1.0999999999999999E-2</v>
      </c>
      <c r="DF967" s="258">
        <v>1.73</v>
      </c>
      <c r="DG967" s="258">
        <v>0.02</v>
      </c>
      <c r="DH967" s="258">
        <v>3.0000000000000001E-3</v>
      </c>
      <c r="DI967" s="258">
        <v>1E-3</v>
      </c>
      <c r="DJ967" s="258">
        <v>0.191</v>
      </c>
      <c r="DK967" s="258">
        <v>3.0000000000000001E-3</v>
      </c>
      <c r="DL967" s="61" t="str">
        <f t="shared" si="18"/>
        <v>ENE 2021</v>
      </c>
    </row>
    <row r="968" spans="1:132">
      <c r="A968" s="11">
        <v>44641</v>
      </c>
      <c r="B968" s="64"/>
      <c r="C968" s="25" t="s">
        <v>1618</v>
      </c>
      <c r="H968" s="3" t="e">
        <f>((F968)/(E968/100))</f>
        <v>#DIV/0!</v>
      </c>
      <c r="I968" s="4" t="e">
        <f>E968/F968</f>
        <v>#DIV/0!</v>
      </c>
      <c r="J968" s="4" t="e">
        <f>100/G968</f>
        <v>#DIV/0!</v>
      </c>
      <c r="N968" s="37" t="e">
        <f>M968/(K968/100)</f>
        <v>#DIV/0!</v>
      </c>
      <c r="O968" s="37" t="e">
        <f>N968/J968</f>
        <v>#DIV/0!</v>
      </c>
      <c r="P968" s="5" t="e">
        <f>M968/(L968/100)</f>
        <v>#DIV/0!</v>
      </c>
      <c r="Q968" s="5" t="e">
        <f>P968*I968</f>
        <v>#DIV/0!</v>
      </c>
      <c r="U968" s="15" t="e">
        <f>100-(T968-R968)/S968*100</f>
        <v>#DIV/0!</v>
      </c>
      <c r="X968" s="2">
        <v>12.59</v>
      </c>
      <c r="Y968" s="2">
        <v>19.059999999999999</v>
      </c>
      <c r="Z968" s="21">
        <v>3401</v>
      </c>
      <c r="AB968" s="14" t="e">
        <f>((AE968-AC968)*(1000/AD968))*1000</f>
        <v>#DIV/0!</v>
      </c>
      <c r="AF968" s="7" t="e">
        <f>#REF!*0.8</f>
        <v>#REF!</v>
      </c>
      <c r="AH968" s="8" t="e">
        <f>((AG968)*(H968/100))</f>
        <v>#DIV/0!</v>
      </c>
      <c r="AI968" s="7" t="e">
        <f>AG968/AH968</f>
        <v>#DIV/0!</v>
      </c>
      <c r="AO968" s="20" t="s">
        <v>1619</v>
      </c>
      <c r="AP968" s="258">
        <v>0.35099999999999998</v>
      </c>
      <c r="AQ968" s="258">
        <v>5.0000000000000001E-3</v>
      </c>
      <c r="AR968" s="258">
        <v>5.0000000000000001E-3</v>
      </c>
      <c r="AS968" s="258">
        <v>3.0000000000000001E-3</v>
      </c>
      <c r="AT968" s="258">
        <v>0.109</v>
      </c>
      <c r="AU968" s="258">
        <v>4.0000000000000001E-3</v>
      </c>
      <c r="AV968" s="258">
        <v>0.1</v>
      </c>
      <c r="AW968" s="258">
        <v>4.0000000000000001E-3</v>
      </c>
      <c r="AX968" s="258">
        <v>1.7999999999999999E-2</v>
      </c>
      <c r="AY968" s="258">
        <v>2E-3</v>
      </c>
      <c r="AZ968" s="258">
        <v>2.7E-2</v>
      </c>
      <c r="BA968" s="258">
        <v>3.0000000000000001E-3</v>
      </c>
      <c r="BB968" s="258">
        <v>0.112</v>
      </c>
      <c r="BC968" s="258">
        <v>3.0000000000000001E-3</v>
      </c>
      <c r="BD968" s="258">
        <v>0.69399999999999995</v>
      </c>
      <c r="BE968" s="258">
        <v>1.2999999999999999E-2</v>
      </c>
      <c r="BF968" s="258" t="s">
        <v>121</v>
      </c>
      <c r="BG968" s="258">
        <v>8.9999999999999993E-3</v>
      </c>
      <c r="BH968" s="258" t="s">
        <v>121</v>
      </c>
      <c r="BI968" s="258">
        <v>5.3380000000000001</v>
      </c>
      <c r="BJ968" s="258" t="s">
        <v>121</v>
      </c>
      <c r="BK968" s="258">
        <v>5.0000000000000001E-3</v>
      </c>
      <c r="BL968" s="258" t="s">
        <v>121</v>
      </c>
      <c r="BM968" s="258">
        <v>2E-3</v>
      </c>
      <c r="BN968" s="258">
        <v>5.5E-2</v>
      </c>
      <c r="BO968" s="258">
        <v>8.9999999999999993E-3</v>
      </c>
      <c r="BP968" s="258">
        <v>45.844000000000001</v>
      </c>
      <c r="BQ968" s="258">
        <v>0.219</v>
      </c>
      <c r="BR968" s="258">
        <v>8.0000000000000002E-3</v>
      </c>
      <c r="BS968" s="258">
        <v>1E-3</v>
      </c>
      <c r="BT968" s="258">
        <v>20.425000000000001</v>
      </c>
      <c r="BU968" s="258">
        <v>0.214</v>
      </c>
      <c r="BV968" s="258">
        <v>23.077999999999999</v>
      </c>
      <c r="BW968" s="258">
        <v>0.47499999999999998</v>
      </c>
      <c r="BX968" s="258" t="s">
        <v>121</v>
      </c>
      <c r="BY968" s="258">
        <v>5.0000000000000001E-3</v>
      </c>
      <c r="BZ968" s="258">
        <v>2.0209999999999999</v>
      </c>
      <c r="CA968" s="258">
        <v>0.05</v>
      </c>
      <c r="CB968" s="258" t="s">
        <v>121</v>
      </c>
      <c r="CC968" s="258">
        <v>29.888000000000002</v>
      </c>
      <c r="CD968" s="258">
        <v>4.5999999999999999E-2</v>
      </c>
      <c r="CE968" s="258">
        <v>6.0000000000000001E-3</v>
      </c>
      <c r="CF968" s="258">
        <v>3.0000000000000001E-3</v>
      </c>
      <c r="CG968" s="258">
        <v>1E-3</v>
      </c>
      <c r="CH968" s="258" t="s">
        <v>121</v>
      </c>
      <c r="CI968" s="258">
        <v>2E-3</v>
      </c>
      <c r="CJ968" s="258" t="s">
        <v>121</v>
      </c>
      <c r="CK968" s="258">
        <v>0.23799999999999999</v>
      </c>
      <c r="CL968" s="258" t="s">
        <v>121</v>
      </c>
      <c r="CM968" s="258">
        <v>2E-3</v>
      </c>
      <c r="CN968" s="258">
        <v>8.0000000000000002E-3</v>
      </c>
      <c r="CO968" s="258">
        <v>1E-3</v>
      </c>
      <c r="CP968" s="258">
        <v>3.49</v>
      </c>
      <c r="CQ968" s="258">
        <v>0.126</v>
      </c>
      <c r="CR968" s="258" t="s">
        <v>121</v>
      </c>
      <c r="CS968" s="258">
        <v>2E-3</v>
      </c>
      <c r="CT968" s="258">
        <v>1.472</v>
      </c>
      <c r="CU968" s="258">
        <v>0.40600000000000003</v>
      </c>
      <c r="CV968" s="258">
        <v>1.7000000000000001E-2</v>
      </c>
      <c r="CW968" s="258">
        <v>1E-3</v>
      </c>
      <c r="CX968" s="258">
        <v>0.14199999999999999</v>
      </c>
      <c r="CY968" s="258">
        <v>1.2999999999999999E-2</v>
      </c>
      <c r="CZ968" s="258" t="s">
        <v>121</v>
      </c>
      <c r="DA968" s="258">
        <v>3.0000000000000001E-3</v>
      </c>
      <c r="DB968" s="258" t="s">
        <v>121</v>
      </c>
      <c r="DC968" s="258">
        <v>6.0000000000000001E-3</v>
      </c>
      <c r="DD968" s="258">
        <v>5.8000000000000003E-2</v>
      </c>
      <c r="DE968" s="258">
        <v>1.0999999999999999E-2</v>
      </c>
      <c r="DF968" s="258">
        <v>1.7410000000000001</v>
      </c>
      <c r="DG968" s="258">
        <v>1.7999999999999999E-2</v>
      </c>
      <c r="DH968" s="258">
        <v>7.0000000000000001E-3</v>
      </c>
      <c r="DI968" s="258">
        <v>1E-3</v>
      </c>
      <c r="DJ968" s="258">
        <v>0.157</v>
      </c>
      <c r="DK968" s="258">
        <v>2E-3</v>
      </c>
      <c r="DL968" s="61" t="str">
        <f t="shared" si="18"/>
        <v>ENE 2022</v>
      </c>
    </row>
    <row r="969" spans="1:132">
      <c r="A969" s="11">
        <v>44641</v>
      </c>
      <c r="B969" s="64" t="s">
        <v>1620</v>
      </c>
      <c r="C969" s="25" t="s">
        <v>746</v>
      </c>
      <c r="H969" s="3" t="e">
        <f>((F969)/(E969/100))</f>
        <v>#DIV/0!</v>
      </c>
      <c r="I969" s="4" t="e">
        <f>E969/F969</f>
        <v>#DIV/0!</v>
      </c>
      <c r="J969" s="4" t="e">
        <f>100/G969</f>
        <v>#DIV/0!</v>
      </c>
      <c r="N969" s="37" t="e">
        <f>M969/(K969/100)</f>
        <v>#DIV/0!</v>
      </c>
      <c r="O969" s="37" t="e">
        <f>N969/J969</f>
        <v>#DIV/0!</v>
      </c>
      <c r="P969" s="5" t="e">
        <f>M969/(L969/100)</f>
        <v>#DIV/0!</v>
      </c>
      <c r="Q969" s="5" t="e">
        <f>P969*I969</f>
        <v>#DIV/0!</v>
      </c>
      <c r="U969" s="15" t="e">
        <f>100-(T969-R969)/S969*100</f>
        <v>#DIV/0!</v>
      </c>
      <c r="AB969" s="14" t="e">
        <f>((AE969-AC969)*(1000/AD969))*1000</f>
        <v>#DIV/0!</v>
      </c>
      <c r="AF969" s="7" t="e">
        <f>#REF!*0.8</f>
        <v>#REF!</v>
      </c>
      <c r="AH969" s="8" t="e">
        <f>((AG969)*(H969/100))</f>
        <v>#DIV/0!</v>
      </c>
      <c r="AI969" s="7" t="e">
        <f>AG969/AH969</f>
        <v>#DIV/0!</v>
      </c>
      <c r="AO969" s="24" t="s">
        <v>746</v>
      </c>
      <c r="AP969" s="258">
        <v>0.38400000000000001</v>
      </c>
      <c r="AQ969" s="258">
        <v>6.0000000000000001E-3</v>
      </c>
      <c r="AR969" s="258" t="s">
        <v>121</v>
      </c>
      <c r="AS969" s="258">
        <v>6.0000000000000001E-3</v>
      </c>
      <c r="AT969" s="258">
        <v>0.11600000000000001</v>
      </c>
      <c r="AU969" s="258">
        <v>5.0000000000000001E-3</v>
      </c>
      <c r="AV969" s="258">
        <v>0.10299999999999999</v>
      </c>
      <c r="AW969" s="258">
        <v>4.0000000000000001E-3</v>
      </c>
      <c r="AX969" s="258">
        <v>1.7999999999999999E-2</v>
      </c>
      <c r="AY969" s="258">
        <v>2E-3</v>
      </c>
      <c r="AZ969" s="258">
        <v>3.2000000000000001E-2</v>
      </c>
      <c r="BA969" s="258">
        <v>3.0000000000000001E-3</v>
      </c>
      <c r="BB969" s="258">
        <v>0.122</v>
      </c>
      <c r="BC969" s="258">
        <v>4.0000000000000001E-3</v>
      </c>
      <c r="BD969" s="258">
        <v>0.72299999999999998</v>
      </c>
      <c r="BE969" s="258">
        <v>1.4E-2</v>
      </c>
      <c r="BF969" s="258" t="s">
        <v>121</v>
      </c>
      <c r="BG969" s="258">
        <v>1.0999999999999999E-2</v>
      </c>
      <c r="BH969" s="258" t="s">
        <v>121</v>
      </c>
      <c r="BI969" s="258">
        <v>3.9319999999999999</v>
      </c>
      <c r="BJ969" s="258" t="s">
        <v>121</v>
      </c>
      <c r="BK969" s="258">
        <v>5.0000000000000001E-3</v>
      </c>
      <c r="BL969" s="258" t="s">
        <v>121</v>
      </c>
      <c r="BM969" s="258">
        <v>2E-3</v>
      </c>
      <c r="BN969" s="258">
        <v>7.3999999999999996E-2</v>
      </c>
      <c r="BO969" s="258">
        <v>0.01</v>
      </c>
      <c r="BP969" s="258">
        <v>45.231999999999999</v>
      </c>
      <c r="BQ969" s="258">
        <v>0.22900000000000001</v>
      </c>
      <c r="BR969" s="258">
        <v>8.9999999999999993E-3</v>
      </c>
      <c r="BS969" s="258">
        <v>1E-3</v>
      </c>
      <c r="BT969" s="258">
        <v>21.405000000000001</v>
      </c>
      <c r="BU969" s="258">
        <v>0.22700000000000001</v>
      </c>
      <c r="BV969" s="258">
        <v>22.986000000000001</v>
      </c>
      <c r="BW969" s="258">
        <v>0.51</v>
      </c>
      <c r="BX969" s="258" t="s">
        <v>121</v>
      </c>
      <c r="BY969" s="258">
        <v>7.0000000000000001E-3</v>
      </c>
      <c r="BZ969" s="258">
        <v>2.085</v>
      </c>
      <c r="CA969" s="258">
        <v>5.1999999999999998E-2</v>
      </c>
      <c r="CB969" s="258" t="s">
        <v>121</v>
      </c>
      <c r="CC969" s="258">
        <v>30.977</v>
      </c>
      <c r="CD969" s="258">
        <v>0.05</v>
      </c>
      <c r="CE969" s="258">
        <v>6.0000000000000001E-3</v>
      </c>
      <c r="CF969" s="258">
        <v>3.0000000000000001E-3</v>
      </c>
      <c r="CG969" s="258">
        <v>1E-3</v>
      </c>
      <c r="CH969" s="258" t="s">
        <v>121</v>
      </c>
      <c r="CI969" s="258">
        <v>2E-3</v>
      </c>
      <c r="CJ969" s="258" t="s">
        <v>121</v>
      </c>
      <c r="CK969" s="258">
        <v>0.30599999999999999</v>
      </c>
      <c r="CL969" s="258" t="s">
        <v>121</v>
      </c>
      <c r="CM969" s="258">
        <v>2E-3</v>
      </c>
      <c r="CN969" s="258">
        <v>0.01</v>
      </c>
      <c r="CO969" s="258">
        <v>1E-3</v>
      </c>
      <c r="CP969" s="258">
        <v>3.407</v>
      </c>
      <c r="CQ969" s="258">
        <v>0.129</v>
      </c>
      <c r="CR969" s="258" t="s">
        <v>121</v>
      </c>
      <c r="CS969" s="258">
        <v>2E-3</v>
      </c>
      <c r="CT969" s="258">
        <v>0.90400000000000003</v>
      </c>
      <c r="CU969" s="258">
        <v>0.39800000000000002</v>
      </c>
      <c r="CV969" s="258">
        <v>1.7000000000000001E-2</v>
      </c>
      <c r="CW969" s="258">
        <v>1E-3</v>
      </c>
      <c r="CX969" s="258">
        <v>0.16600000000000001</v>
      </c>
      <c r="CY969" s="258">
        <v>1.4E-2</v>
      </c>
      <c r="CZ969" s="258" t="s">
        <v>121</v>
      </c>
      <c r="DA969" s="258">
        <v>3.0000000000000001E-3</v>
      </c>
      <c r="DB969" s="258" t="s">
        <v>121</v>
      </c>
      <c r="DC969" s="258">
        <v>6.0000000000000001E-3</v>
      </c>
      <c r="DD969" s="258">
        <v>6.7000000000000004E-2</v>
      </c>
      <c r="DE969" s="258">
        <v>1.2E-2</v>
      </c>
      <c r="DF969" s="258">
        <v>1.8919999999999999</v>
      </c>
      <c r="DG969" s="258">
        <v>0.02</v>
      </c>
      <c r="DH969" s="258">
        <v>6.0000000000000001E-3</v>
      </c>
      <c r="DI969" s="258">
        <v>1E-3</v>
      </c>
      <c r="DJ969" s="258">
        <v>0.17199999999999999</v>
      </c>
      <c r="DK969" s="258">
        <v>2E-3</v>
      </c>
      <c r="DL969" s="61" t="str">
        <f t="shared" si="18"/>
        <v>ENE 2022</v>
      </c>
    </row>
    <row r="970" spans="1:132">
      <c r="A970" s="11">
        <v>44641</v>
      </c>
      <c r="B970" s="64"/>
      <c r="C970" s="25" t="s">
        <v>746</v>
      </c>
      <c r="H970" s="3" t="e">
        <f>((F970)/(E970/100))</f>
        <v>#DIV/0!</v>
      </c>
      <c r="I970" s="4" t="e">
        <f>E970/F970</f>
        <v>#DIV/0!</v>
      </c>
      <c r="J970" s="4" t="e">
        <f>100/G970</f>
        <v>#DIV/0!</v>
      </c>
      <c r="N970" s="37" t="e">
        <f>M970/(K970/100)</f>
        <v>#DIV/0!</v>
      </c>
      <c r="O970" s="37" t="e">
        <f>N970/J970</f>
        <v>#DIV/0!</v>
      </c>
      <c r="P970" s="5" t="e">
        <f>M970/(L970/100)</f>
        <v>#DIV/0!</v>
      </c>
      <c r="Q970" s="5" t="e">
        <f>P970*I970</f>
        <v>#DIV/0!</v>
      </c>
      <c r="U970" s="15" t="e">
        <f>100-(T970-R970)/S970*100</f>
        <v>#DIV/0!</v>
      </c>
      <c r="AB970" s="14" t="e">
        <f>((AE970-AC970)*(1000/AD970))*1000</f>
        <v>#DIV/0!</v>
      </c>
      <c r="AF970" s="7" t="e">
        <f>#REF!*0.8</f>
        <v>#REF!</v>
      </c>
      <c r="AH970" s="8" t="e">
        <f>((AG970)*(H970/100))</f>
        <v>#DIV/0!</v>
      </c>
      <c r="AI970" s="7" t="e">
        <f>AG970/AH970</f>
        <v>#DIV/0!</v>
      </c>
      <c r="AO970" s="24" t="s">
        <v>746</v>
      </c>
      <c r="AP970" s="258">
        <v>0.38200000000000001</v>
      </c>
      <c r="AQ970" s="258">
        <v>6.0000000000000001E-3</v>
      </c>
      <c r="AR970" s="258">
        <v>5.0000000000000001E-3</v>
      </c>
      <c r="AS970" s="258">
        <v>3.0000000000000001E-3</v>
      </c>
      <c r="AT970" s="258">
        <v>0.11700000000000001</v>
      </c>
      <c r="AU970" s="258">
        <v>4.0000000000000001E-3</v>
      </c>
      <c r="AV970" s="258">
        <v>0.10299999999999999</v>
      </c>
      <c r="AW970" s="258">
        <v>4.0000000000000001E-3</v>
      </c>
      <c r="AX970" s="258">
        <v>1.7999999999999999E-2</v>
      </c>
      <c r="AY970" s="258">
        <v>2E-3</v>
      </c>
      <c r="AZ970" s="258">
        <v>3.6999999999999998E-2</v>
      </c>
      <c r="BA970" s="258">
        <v>3.0000000000000001E-3</v>
      </c>
      <c r="BB970" s="258">
        <v>0.13400000000000001</v>
      </c>
      <c r="BC970" s="258">
        <v>4.0000000000000001E-3</v>
      </c>
      <c r="BD970" s="258">
        <v>0.82499999999999996</v>
      </c>
      <c r="BE970" s="258">
        <v>1.4999999999999999E-2</v>
      </c>
      <c r="BF970" s="258" t="s">
        <v>121</v>
      </c>
      <c r="BG970" s="258">
        <v>8.9999999999999993E-3</v>
      </c>
      <c r="BH970" s="258" t="s">
        <v>121</v>
      </c>
      <c r="BI970" s="258">
        <v>5.1059999999999999</v>
      </c>
      <c r="BJ970" s="258" t="s">
        <v>121</v>
      </c>
      <c r="BK970" s="258">
        <v>5.0000000000000001E-3</v>
      </c>
      <c r="BL970" s="258" t="s">
        <v>121</v>
      </c>
      <c r="BM970" s="258">
        <v>2E-3</v>
      </c>
      <c r="BN970" s="258">
        <v>7.1999999999999995E-2</v>
      </c>
      <c r="BO970" s="258">
        <v>8.9999999999999993E-3</v>
      </c>
      <c r="BP970" s="258">
        <v>44.598999999999997</v>
      </c>
      <c r="BQ970" s="258">
        <v>0.22700000000000001</v>
      </c>
      <c r="BR970" s="258">
        <v>8.0000000000000002E-3</v>
      </c>
      <c r="BS970" s="258">
        <v>1E-3</v>
      </c>
      <c r="BT970" s="258">
        <v>21.411000000000001</v>
      </c>
      <c r="BU970" s="258">
        <v>0.222</v>
      </c>
      <c r="BV970" s="258">
        <v>22.902000000000001</v>
      </c>
      <c r="BW970" s="258">
        <v>0.48899999999999999</v>
      </c>
      <c r="BX970" s="258" t="s">
        <v>121</v>
      </c>
      <c r="BY970" s="258">
        <v>6.0000000000000001E-3</v>
      </c>
      <c r="BZ970" s="258">
        <v>2.0579999999999998</v>
      </c>
      <c r="CA970" s="258">
        <v>0.05</v>
      </c>
      <c r="CB970" s="258" t="s">
        <v>121</v>
      </c>
      <c r="CC970" s="258">
        <v>30.562999999999999</v>
      </c>
      <c r="CD970" s="258">
        <v>5.3999999999999999E-2</v>
      </c>
      <c r="CE970" s="258">
        <v>6.0000000000000001E-3</v>
      </c>
      <c r="CF970" s="258">
        <v>3.0000000000000001E-3</v>
      </c>
      <c r="CG970" s="258">
        <v>1E-3</v>
      </c>
      <c r="CH970" s="258" t="s">
        <v>121</v>
      </c>
      <c r="CI970" s="258">
        <v>2E-3</v>
      </c>
      <c r="CJ970" s="258" t="s">
        <v>121</v>
      </c>
      <c r="CK970" s="258">
        <v>0.29699999999999999</v>
      </c>
      <c r="CL970" s="258" t="s">
        <v>121</v>
      </c>
      <c r="CM970" s="258">
        <v>2E-3</v>
      </c>
      <c r="CN970" s="258">
        <v>8.9999999999999993E-3</v>
      </c>
      <c r="CO970" s="258">
        <v>1E-3</v>
      </c>
      <c r="CP970" s="258">
        <v>3.6970000000000001</v>
      </c>
      <c r="CQ970" s="258">
        <v>0.13500000000000001</v>
      </c>
      <c r="CR970" s="258" t="s">
        <v>121</v>
      </c>
      <c r="CS970" s="258">
        <v>2E-3</v>
      </c>
      <c r="CT970" s="258">
        <v>1.2470000000000001</v>
      </c>
      <c r="CU970" s="258">
        <v>0.40100000000000002</v>
      </c>
      <c r="CV970" s="258">
        <v>1.7999999999999999E-2</v>
      </c>
      <c r="CW970" s="258">
        <v>1E-3</v>
      </c>
      <c r="CX970" s="258">
        <v>0.14599999999999999</v>
      </c>
      <c r="CY970" s="258">
        <v>1.4E-2</v>
      </c>
      <c r="CZ970" s="258" t="s">
        <v>121</v>
      </c>
      <c r="DA970" s="258">
        <v>3.0000000000000001E-3</v>
      </c>
      <c r="DB970" s="258" t="s">
        <v>121</v>
      </c>
      <c r="DC970" s="258">
        <v>0.01</v>
      </c>
      <c r="DD970" s="258">
        <v>5.5E-2</v>
      </c>
      <c r="DE970" s="258">
        <v>1.0999999999999999E-2</v>
      </c>
      <c r="DF970" s="258">
        <v>1.909</v>
      </c>
      <c r="DG970" s="258">
        <v>0.02</v>
      </c>
      <c r="DH970" s="258">
        <v>8.0000000000000002E-3</v>
      </c>
      <c r="DI970" s="258">
        <v>1E-3</v>
      </c>
      <c r="DJ970" s="258">
        <v>0.17</v>
      </c>
      <c r="DK970" s="258">
        <v>2E-3</v>
      </c>
      <c r="DL970" s="61" t="str">
        <f t="shared" si="18"/>
        <v>ENE 2022</v>
      </c>
    </row>
    <row r="971" spans="1:132">
      <c r="A971" s="11">
        <v>44641</v>
      </c>
      <c r="B971" s="64"/>
      <c r="C971" s="25" t="s">
        <v>746</v>
      </c>
      <c r="H971" s="3" t="e">
        <f>((F971)/(E971/100))</f>
        <v>#DIV/0!</v>
      </c>
      <c r="I971" s="4" t="e">
        <f>E971/F971</f>
        <v>#DIV/0!</v>
      </c>
      <c r="J971" s="4" t="e">
        <f>100/G971</f>
        <v>#DIV/0!</v>
      </c>
      <c r="N971" s="37" t="e">
        <f>M971/(K971/100)</f>
        <v>#DIV/0!</v>
      </c>
      <c r="O971" s="37" t="e">
        <f>N971/J971</f>
        <v>#DIV/0!</v>
      </c>
      <c r="P971" s="5" t="e">
        <f>M971/(L971/100)</f>
        <v>#DIV/0!</v>
      </c>
      <c r="Q971" s="5" t="e">
        <f>P971*I971</f>
        <v>#DIV/0!</v>
      </c>
      <c r="U971" s="15" t="e">
        <f>100-(T971-R971)/S971*100</f>
        <v>#DIV/0!</v>
      </c>
      <c r="AB971" s="14" t="e">
        <f>((AE971-AC971)*(1000/AD971))*1000</f>
        <v>#DIV/0!</v>
      </c>
      <c r="AF971" s="7" t="e">
        <f>#REF!*0.8</f>
        <v>#REF!</v>
      </c>
      <c r="AH971" s="8" t="e">
        <f>((AG971)*(H971/100))</f>
        <v>#DIV/0!</v>
      </c>
      <c r="AI971" s="7" t="e">
        <f>AG971/AH971</f>
        <v>#DIV/0!</v>
      </c>
      <c r="AO971" s="24" t="s">
        <v>746</v>
      </c>
      <c r="AP971" s="258">
        <v>0.378</v>
      </c>
      <c r="AQ971" s="258">
        <v>5.0000000000000001E-3</v>
      </c>
      <c r="AR971" s="258" t="s">
        <v>121</v>
      </c>
      <c r="AS971" s="258">
        <v>7.0000000000000001E-3</v>
      </c>
      <c r="AT971" s="258">
        <v>0.16800000000000001</v>
      </c>
      <c r="AU971" s="258">
        <v>5.0000000000000001E-3</v>
      </c>
      <c r="AV971" s="258">
        <v>0.09</v>
      </c>
      <c r="AW971" s="258">
        <v>3.0000000000000001E-3</v>
      </c>
      <c r="AX971" s="258">
        <v>1.7999999999999999E-2</v>
      </c>
      <c r="AY971" s="258">
        <v>1E-3</v>
      </c>
      <c r="AZ971" s="258">
        <v>0.05</v>
      </c>
      <c r="BA971" s="258">
        <v>3.0000000000000001E-3</v>
      </c>
      <c r="BB971" s="258">
        <v>0.13</v>
      </c>
      <c r="BC971" s="258">
        <v>3.0000000000000001E-3</v>
      </c>
      <c r="BD971" s="258">
        <v>1.8340000000000001</v>
      </c>
      <c r="BE971" s="258">
        <v>2.1999999999999999E-2</v>
      </c>
      <c r="BF971" s="258" t="s">
        <v>121</v>
      </c>
      <c r="BG971" s="258">
        <v>7.0000000000000001E-3</v>
      </c>
      <c r="BH971" s="258" t="s">
        <v>121</v>
      </c>
      <c r="BI971" s="258">
        <v>1.8080000000000001</v>
      </c>
      <c r="BJ971" s="258" t="s">
        <v>121</v>
      </c>
      <c r="BK971" s="258">
        <v>7.0000000000000001E-3</v>
      </c>
      <c r="BL971" s="258" t="s">
        <v>121</v>
      </c>
      <c r="BM971" s="258">
        <v>2E-3</v>
      </c>
      <c r="BN971" s="258">
        <v>0.22600000000000001</v>
      </c>
      <c r="BO971" s="258">
        <v>0.01</v>
      </c>
      <c r="BP971" s="258">
        <v>57.165999999999997</v>
      </c>
      <c r="BQ971" s="258">
        <v>0.18099999999999999</v>
      </c>
      <c r="BR971" s="258">
        <v>2E-3</v>
      </c>
      <c r="BS971" s="258">
        <v>1E-3</v>
      </c>
      <c r="BT971" s="258">
        <v>14.75</v>
      </c>
      <c r="BU971" s="258">
        <v>0.156</v>
      </c>
      <c r="BV971" s="258">
        <v>6.8029999999999999</v>
      </c>
      <c r="BW971" s="258">
        <v>7.4999999999999997E-2</v>
      </c>
      <c r="BX971" s="258" t="s">
        <v>121</v>
      </c>
      <c r="BY971" s="258">
        <v>8.0000000000000002E-3</v>
      </c>
      <c r="BZ971" s="258">
        <v>4.226</v>
      </c>
      <c r="CA971" s="258">
        <v>6.3E-2</v>
      </c>
      <c r="CB971" s="258" t="s">
        <v>121</v>
      </c>
      <c r="CC971" s="258">
        <v>15.847</v>
      </c>
      <c r="CD971" s="258">
        <v>9.6000000000000002E-2</v>
      </c>
      <c r="CE971" s="258">
        <v>7.0000000000000001E-3</v>
      </c>
      <c r="CF971" s="258">
        <v>2E-3</v>
      </c>
      <c r="CG971" s="258">
        <v>1E-3</v>
      </c>
      <c r="CH971" s="258" t="s">
        <v>121</v>
      </c>
      <c r="CI971" s="258">
        <v>2E-3</v>
      </c>
      <c r="CJ971" s="258">
        <v>0.50900000000000001</v>
      </c>
      <c r="CK971" s="258">
        <v>0.108</v>
      </c>
      <c r="CL971" s="258" t="s">
        <v>121</v>
      </c>
      <c r="CM971" s="258">
        <v>2E-3</v>
      </c>
      <c r="CN971" s="258">
        <v>8.9999999999999993E-3</v>
      </c>
      <c r="CO971" s="258">
        <v>1E-3</v>
      </c>
      <c r="CP971" s="258">
        <v>3.4809999999999999</v>
      </c>
      <c r="CQ971" s="258">
        <v>6.7000000000000004E-2</v>
      </c>
      <c r="CR971" s="258" t="s">
        <v>121</v>
      </c>
      <c r="CS971" s="258">
        <v>2E-3</v>
      </c>
      <c r="CT971" s="258">
        <v>5.6630000000000003</v>
      </c>
      <c r="CU971" s="258">
        <v>0.33700000000000002</v>
      </c>
      <c r="CV971" s="258">
        <v>4.5999999999999999E-2</v>
      </c>
      <c r="CW971" s="258">
        <v>1E-3</v>
      </c>
      <c r="CX971" s="258">
        <v>0.872</v>
      </c>
      <c r="CY971" s="258">
        <v>0.02</v>
      </c>
      <c r="CZ971" s="258" t="s">
        <v>121</v>
      </c>
      <c r="DA971" s="258">
        <v>2E-3</v>
      </c>
      <c r="DB971" s="258">
        <v>1.0999999999999999E-2</v>
      </c>
      <c r="DC971" s="258">
        <v>6.0000000000000001E-3</v>
      </c>
      <c r="DD971" s="258" t="s">
        <v>121</v>
      </c>
      <c r="DE971" s="258">
        <v>1.4999999999999999E-2</v>
      </c>
      <c r="DF971" s="258">
        <v>1.756</v>
      </c>
      <c r="DG971" s="258">
        <v>1.7000000000000001E-2</v>
      </c>
      <c r="DH971" s="258">
        <v>2.1000000000000001E-2</v>
      </c>
      <c r="DI971" s="258">
        <v>1E-3</v>
      </c>
      <c r="DJ971" s="258">
        <v>6.6000000000000003E-2</v>
      </c>
      <c r="DK971" s="258">
        <v>1E-3</v>
      </c>
      <c r="DL971" s="61" t="str">
        <f t="shared" si="18"/>
        <v xml:space="preserve">ENE 1950 </v>
      </c>
    </row>
    <row r="972" spans="1:132">
      <c r="A972" s="11">
        <v>44641</v>
      </c>
      <c r="B972" s="64"/>
      <c r="C972" s="25" t="s">
        <v>212</v>
      </c>
      <c r="H972" s="3" t="e">
        <f>((F972)/(E972/100))</f>
        <v>#DIV/0!</v>
      </c>
      <c r="I972" s="4" t="e">
        <f>E972/F972</f>
        <v>#DIV/0!</v>
      </c>
      <c r="J972" s="4" t="e">
        <f>100/G972</f>
        <v>#DIV/0!</v>
      </c>
      <c r="N972" s="37" t="e">
        <f>M972/(K972/100)</f>
        <v>#DIV/0!</v>
      </c>
      <c r="O972" s="37" t="e">
        <f>N972/J972</f>
        <v>#DIV/0!</v>
      </c>
      <c r="P972" s="5" t="e">
        <f>M972/(L972/100)</f>
        <v>#DIV/0!</v>
      </c>
      <c r="Q972" s="5" t="e">
        <f>P972*I972</f>
        <v>#DIV/0!</v>
      </c>
      <c r="U972" s="15" t="e">
        <f>100-(T972-R972)/S972*100</f>
        <v>#DIV/0!</v>
      </c>
      <c r="AB972" s="14" t="e">
        <f>((AE972-AC972)*(1000/AD972))*1000</f>
        <v>#DIV/0!</v>
      </c>
      <c r="AF972" s="7" t="e">
        <f>#REF!*0.8</f>
        <v>#REF!</v>
      </c>
      <c r="AH972" s="8" t="e">
        <f>((AG972)*(H972/100))</f>
        <v>#DIV/0!</v>
      </c>
      <c r="AI972" s="7" t="e">
        <f>AG972/AH972</f>
        <v>#DIV/0!</v>
      </c>
      <c r="AO972" s="24" t="s">
        <v>212</v>
      </c>
      <c r="AP972" s="258">
        <v>0.40300000000000002</v>
      </c>
      <c r="AQ972" s="258">
        <v>6.0000000000000001E-3</v>
      </c>
      <c r="AR972" s="258">
        <v>8.9999999999999993E-3</v>
      </c>
      <c r="AS972" s="258">
        <v>3.0000000000000001E-3</v>
      </c>
      <c r="AT972" s="258">
        <v>0.16700000000000001</v>
      </c>
      <c r="AU972" s="258">
        <v>5.0000000000000001E-3</v>
      </c>
      <c r="AV972" s="258">
        <v>9.2999999999999999E-2</v>
      </c>
      <c r="AW972" s="258">
        <v>3.0000000000000001E-3</v>
      </c>
      <c r="AX972" s="258">
        <v>0.02</v>
      </c>
      <c r="AY972" s="258">
        <v>1E-3</v>
      </c>
      <c r="AZ972" s="258">
        <v>0.05</v>
      </c>
      <c r="BA972" s="258">
        <v>3.0000000000000001E-3</v>
      </c>
      <c r="BB972" s="258">
        <v>0.126</v>
      </c>
      <c r="BC972" s="258">
        <v>3.0000000000000001E-3</v>
      </c>
      <c r="BD972" s="258">
        <v>1.6850000000000001</v>
      </c>
      <c r="BE972" s="258">
        <v>2.1000000000000001E-2</v>
      </c>
      <c r="BF972" s="258" t="s">
        <v>121</v>
      </c>
      <c r="BG972" s="258">
        <v>7.0000000000000001E-3</v>
      </c>
      <c r="BH972" s="258" t="s">
        <v>121</v>
      </c>
      <c r="BI972" s="258">
        <v>1.8879999999999999</v>
      </c>
      <c r="BJ972" s="258" t="s">
        <v>121</v>
      </c>
      <c r="BK972" s="258">
        <v>5.0000000000000001E-3</v>
      </c>
      <c r="BL972" s="258" t="s">
        <v>121</v>
      </c>
      <c r="BM972" s="258">
        <v>2E-3</v>
      </c>
      <c r="BN972" s="258">
        <v>0.23499999999999999</v>
      </c>
      <c r="BO972" s="258">
        <v>0.01</v>
      </c>
      <c r="BP972" s="258">
        <v>59.197000000000003</v>
      </c>
      <c r="BQ972" s="258">
        <v>0.17299999999999999</v>
      </c>
      <c r="BR972" s="258">
        <v>2E-3</v>
      </c>
      <c r="BS972" s="258">
        <v>1E-3</v>
      </c>
      <c r="BT972" s="258">
        <v>14.449</v>
      </c>
      <c r="BU972" s="258">
        <v>0.16600000000000001</v>
      </c>
      <c r="BV972" s="258">
        <v>6.7130000000000001</v>
      </c>
      <c r="BW972" s="258">
        <v>0.09</v>
      </c>
      <c r="BX972" s="258" t="s">
        <v>121</v>
      </c>
      <c r="BY972" s="258">
        <v>8.9999999999999993E-3</v>
      </c>
      <c r="BZ972" s="258">
        <v>4.1239999999999997</v>
      </c>
      <c r="CA972" s="258">
        <v>6.5000000000000002E-2</v>
      </c>
      <c r="CB972" s="258" t="s">
        <v>121</v>
      </c>
      <c r="CC972" s="258">
        <v>22.032</v>
      </c>
      <c r="CD972" s="258">
        <v>7.9000000000000001E-2</v>
      </c>
      <c r="CE972" s="258">
        <v>6.0000000000000001E-3</v>
      </c>
      <c r="CF972" s="258">
        <v>2E-3</v>
      </c>
      <c r="CG972" s="258">
        <v>1E-3</v>
      </c>
      <c r="CH972" s="258" t="s">
        <v>121</v>
      </c>
      <c r="CI972" s="258">
        <v>2E-3</v>
      </c>
      <c r="CJ972" s="258">
        <v>0.60599999999999998</v>
      </c>
      <c r="CK972" s="258">
        <v>0.111</v>
      </c>
      <c r="CL972" s="258" t="s">
        <v>121</v>
      </c>
      <c r="CM972" s="258">
        <v>2E-3</v>
      </c>
      <c r="CN972" s="258">
        <v>8.9999999999999993E-3</v>
      </c>
      <c r="CO972" s="258">
        <v>1E-3</v>
      </c>
      <c r="CP972" s="258">
        <v>3.4060000000000001</v>
      </c>
      <c r="CQ972" s="258">
        <v>7.2999999999999995E-2</v>
      </c>
      <c r="CR972" s="258" t="s">
        <v>121</v>
      </c>
      <c r="CS972" s="258">
        <v>2E-3</v>
      </c>
      <c r="CT972" s="258">
        <v>4.391</v>
      </c>
      <c r="CU972" s="258">
        <v>0.32500000000000001</v>
      </c>
      <c r="CV972" s="258">
        <v>4.8000000000000001E-2</v>
      </c>
      <c r="CW972" s="258">
        <v>1E-3</v>
      </c>
      <c r="CX972" s="258">
        <v>0.84099999999999997</v>
      </c>
      <c r="CY972" s="258">
        <v>1.9E-2</v>
      </c>
      <c r="CZ972" s="258" t="s">
        <v>121</v>
      </c>
      <c r="DA972" s="258">
        <v>2E-3</v>
      </c>
      <c r="DB972" s="258">
        <v>8.9999999999999993E-3</v>
      </c>
      <c r="DC972" s="258">
        <v>6.0000000000000001E-3</v>
      </c>
      <c r="DD972" s="258" t="s">
        <v>121</v>
      </c>
      <c r="DE972" s="258">
        <v>1.4999999999999999E-2</v>
      </c>
      <c r="DF972" s="258">
        <v>1.748</v>
      </c>
      <c r="DG972" s="258">
        <v>1.7999999999999999E-2</v>
      </c>
      <c r="DH972" s="258">
        <v>2.4E-2</v>
      </c>
      <c r="DI972" s="258">
        <v>1E-3</v>
      </c>
      <c r="DJ972" s="258">
        <v>6.6000000000000003E-2</v>
      </c>
      <c r="DK972" s="258">
        <v>1E-3</v>
      </c>
      <c r="DL972" s="61" t="str">
        <f t="shared" si="18"/>
        <v xml:space="preserve">ENE 1950 </v>
      </c>
    </row>
    <row r="973" spans="1:132">
      <c r="A973" s="11">
        <v>44641</v>
      </c>
      <c r="B973" s="64"/>
      <c r="C973" s="25" t="s">
        <v>212</v>
      </c>
      <c r="H973" s="3" t="e">
        <f>((F973)/(E973/100))</f>
        <v>#DIV/0!</v>
      </c>
      <c r="I973" s="4" t="e">
        <f>E973/F973</f>
        <v>#DIV/0!</v>
      </c>
      <c r="J973" s="4" t="e">
        <f>100/G973</f>
        <v>#DIV/0!</v>
      </c>
      <c r="N973" s="37" t="e">
        <f>M973/(K973/100)</f>
        <v>#DIV/0!</v>
      </c>
      <c r="O973" s="37" t="e">
        <f>N973/J973</f>
        <v>#DIV/0!</v>
      </c>
      <c r="P973" s="5" t="e">
        <f>M973/(L973/100)</f>
        <v>#DIV/0!</v>
      </c>
      <c r="Q973" s="5" t="e">
        <f>P973*I973</f>
        <v>#DIV/0!</v>
      </c>
      <c r="U973" s="15" t="e">
        <f>100-(T973-R973)/S973*100</f>
        <v>#DIV/0!</v>
      </c>
      <c r="AB973" s="14" t="e">
        <f>((AE973-AC973)*(1000/AD973))*1000</f>
        <v>#DIV/0!</v>
      </c>
      <c r="AF973" s="7" t="e">
        <f>#REF!*0.8</f>
        <v>#REF!</v>
      </c>
      <c r="AH973" s="8" t="e">
        <f>((AG973)*(H973/100))</f>
        <v>#DIV/0!</v>
      </c>
      <c r="AI973" s="7" t="e">
        <f>AG973/AH973</f>
        <v>#DIV/0!</v>
      </c>
      <c r="AO973" s="24" t="s">
        <v>212</v>
      </c>
      <c r="AP973" s="258">
        <v>0.379</v>
      </c>
      <c r="AQ973" s="258">
        <v>5.0000000000000001E-3</v>
      </c>
      <c r="AR973" s="258">
        <v>8.9999999999999993E-3</v>
      </c>
      <c r="AS973" s="258">
        <v>3.0000000000000001E-3</v>
      </c>
      <c r="AT973" s="258">
        <v>0.16400000000000001</v>
      </c>
      <c r="AU973" s="258">
        <v>5.0000000000000001E-3</v>
      </c>
      <c r="AV973" s="258">
        <v>9.0999999999999998E-2</v>
      </c>
      <c r="AW973" s="258">
        <v>3.0000000000000001E-3</v>
      </c>
      <c r="AX973" s="258">
        <v>0.02</v>
      </c>
      <c r="AY973" s="258">
        <v>1E-3</v>
      </c>
      <c r="AZ973" s="258">
        <v>5.0999999999999997E-2</v>
      </c>
      <c r="BA973" s="258">
        <v>3.0000000000000001E-3</v>
      </c>
      <c r="BB973" s="258">
        <v>0.12</v>
      </c>
      <c r="BC973" s="258">
        <v>3.0000000000000001E-3</v>
      </c>
      <c r="BD973" s="258">
        <v>1.7749999999999999</v>
      </c>
      <c r="BE973" s="258">
        <v>2.1000000000000001E-2</v>
      </c>
      <c r="BF973" s="258" t="s">
        <v>121</v>
      </c>
      <c r="BG973" s="258">
        <v>8.9999999999999993E-3</v>
      </c>
      <c r="BH973" s="258" t="s">
        <v>121</v>
      </c>
      <c r="BI973" s="258">
        <v>1.728</v>
      </c>
      <c r="BJ973" s="258" t="s">
        <v>121</v>
      </c>
      <c r="BK973" s="258">
        <v>5.0000000000000001E-3</v>
      </c>
      <c r="BL973" s="258" t="s">
        <v>121</v>
      </c>
      <c r="BM973" s="258">
        <v>2E-3</v>
      </c>
      <c r="BN973" s="258">
        <v>0.25800000000000001</v>
      </c>
      <c r="BO973" s="258">
        <v>1.0999999999999999E-2</v>
      </c>
      <c r="BP973" s="258">
        <v>59.843000000000004</v>
      </c>
      <c r="BQ973" s="258">
        <v>0.17100000000000001</v>
      </c>
      <c r="BR973" s="258">
        <v>3.0000000000000001E-3</v>
      </c>
      <c r="BS973" s="258">
        <v>1E-3</v>
      </c>
      <c r="BT973" s="258">
        <v>14.489000000000001</v>
      </c>
      <c r="BU973" s="258">
        <v>0.14699999999999999</v>
      </c>
      <c r="BV973" s="258">
        <v>6.4669999999999996</v>
      </c>
      <c r="BW973" s="258">
        <v>7.0000000000000007E-2</v>
      </c>
      <c r="BX973" s="258" t="s">
        <v>121</v>
      </c>
      <c r="BY973" s="258">
        <v>7.0000000000000001E-3</v>
      </c>
      <c r="BZ973" s="258">
        <v>3.9870000000000001</v>
      </c>
      <c r="CA973" s="258">
        <v>5.8000000000000003E-2</v>
      </c>
      <c r="CB973" s="258" t="s">
        <v>121</v>
      </c>
      <c r="CC973" s="258">
        <v>13.429</v>
      </c>
      <c r="CD973" s="258">
        <v>8.7999999999999995E-2</v>
      </c>
      <c r="CE973" s="258">
        <v>6.0000000000000001E-3</v>
      </c>
      <c r="CF973" s="258">
        <v>2E-3</v>
      </c>
      <c r="CG973" s="258">
        <v>1E-3</v>
      </c>
      <c r="CH973" s="258" t="s">
        <v>121</v>
      </c>
      <c r="CI973" s="258">
        <v>2E-3</v>
      </c>
      <c r="CJ973" s="258">
        <v>0.54700000000000004</v>
      </c>
      <c r="CK973" s="258">
        <v>0.106</v>
      </c>
      <c r="CL973" s="258" t="s">
        <v>121</v>
      </c>
      <c r="CM973" s="258">
        <v>2E-3</v>
      </c>
      <c r="CN973" s="258">
        <v>0.01</v>
      </c>
      <c r="CO973" s="258">
        <v>1E-3</v>
      </c>
      <c r="CP973" s="258">
        <v>3.1589999999999998</v>
      </c>
      <c r="CQ973" s="258">
        <v>6.3E-2</v>
      </c>
      <c r="CR973" s="258" t="s">
        <v>121</v>
      </c>
      <c r="CS973" s="258">
        <v>2E-3</v>
      </c>
      <c r="CT973" s="258">
        <v>4.133</v>
      </c>
      <c r="CU973" s="258">
        <v>0.313</v>
      </c>
      <c r="CV973" s="258">
        <v>4.5999999999999999E-2</v>
      </c>
      <c r="CW973" s="258">
        <v>1E-3</v>
      </c>
      <c r="CX973" s="258">
        <v>0.90900000000000003</v>
      </c>
      <c r="CY973" s="258">
        <v>1.9E-2</v>
      </c>
      <c r="CZ973" s="258" t="s">
        <v>121</v>
      </c>
      <c r="DA973" s="258">
        <v>2E-3</v>
      </c>
      <c r="DB973" s="258">
        <v>1.0999999999999999E-2</v>
      </c>
      <c r="DC973" s="258">
        <v>6.0000000000000001E-3</v>
      </c>
      <c r="DD973" s="258" t="s">
        <v>121</v>
      </c>
      <c r="DE973" s="258">
        <v>1.4999999999999999E-2</v>
      </c>
      <c r="DF973" s="258">
        <v>1.774</v>
      </c>
      <c r="DG973" s="258">
        <v>1.6E-2</v>
      </c>
      <c r="DH973" s="258">
        <v>1.7000000000000001E-2</v>
      </c>
      <c r="DI973" s="258">
        <v>1E-3</v>
      </c>
      <c r="DJ973" s="258">
        <v>6.5000000000000002E-2</v>
      </c>
      <c r="DK973" s="258">
        <v>1E-3</v>
      </c>
      <c r="DL973" s="61" t="str">
        <f t="shared" si="18"/>
        <v xml:space="preserve">ENE 1950 </v>
      </c>
    </row>
    <row r="974" spans="1:132">
      <c r="A974" s="11">
        <v>44641</v>
      </c>
      <c r="B974" s="64"/>
      <c r="C974" s="25" t="s">
        <v>212</v>
      </c>
      <c r="H974" s="3" t="e">
        <f>((F974)/(E974/100))</f>
        <v>#DIV/0!</v>
      </c>
      <c r="I974" s="4" t="e">
        <f>E974/F974</f>
        <v>#DIV/0!</v>
      </c>
      <c r="J974" s="4" t="e">
        <f>100/G974</f>
        <v>#DIV/0!</v>
      </c>
      <c r="N974" s="37" t="e">
        <f>M974/(K974/100)</f>
        <v>#DIV/0!</v>
      </c>
      <c r="O974" s="37" t="e">
        <f>N974/J974</f>
        <v>#DIV/0!</v>
      </c>
      <c r="P974" s="5" t="e">
        <f>M974/(L974/100)</f>
        <v>#DIV/0!</v>
      </c>
      <c r="Q974" s="5" t="e">
        <f>P974*I974</f>
        <v>#DIV/0!</v>
      </c>
      <c r="U974" s="15" t="e">
        <f>100-(T974-R974)/S974*100</f>
        <v>#DIV/0!</v>
      </c>
      <c r="AB974" s="14" t="e">
        <f>((AE974-AC974)*(1000/AD974))*1000</f>
        <v>#DIV/0!</v>
      </c>
      <c r="AF974" s="7" t="e">
        <f>#REF!*0.8</f>
        <v>#REF!</v>
      </c>
      <c r="AH974" s="8" t="e">
        <f>((AG974)*(H974/100))</f>
        <v>#DIV/0!</v>
      </c>
      <c r="AI974" s="7" t="e">
        <f>AG974/AH974</f>
        <v>#DIV/0!</v>
      </c>
      <c r="AO974" s="24" t="s">
        <v>212</v>
      </c>
      <c r="AP974" s="258">
        <v>2E-3</v>
      </c>
      <c r="AQ974" s="258">
        <v>1E-3</v>
      </c>
      <c r="AR974" s="258" t="s">
        <v>121</v>
      </c>
      <c r="AS974" s="258">
        <v>3.0000000000000001E-3</v>
      </c>
      <c r="AT974" s="258" t="s">
        <v>121</v>
      </c>
      <c r="AU974" s="258">
        <v>2E-3</v>
      </c>
      <c r="AV974" s="258" t="s">
        <v>121</v>
      </c>
      <c r="AW974" s="258">
        <v>2E-3</v>
      </c>
      <c r="AX974" s="258" t="s">
        <v>121</v>
      </c>
      <c r="AY974" s="258">
        <v>2E-3</v>
      </c>
      <c r="AZ974" s="258">
        <v>1.0999999999999999E-2</v>
      </c>
      <c r="BA974" s="258">
        <v>2E-3</v>
      </c>
      <c r="BB974" s="258">
        <v>3.0000000000000001E-3</v>
      </c>
      <c r="BC974" s="258">
        <v>1E-3</v>
      </c>
      <c r="BD974" s="258">
        <v>0.13300000000000001</v>
      </c>
      <c r="BE974" s="258">
        <v>5.0000000000000001E-3</v>
      </c>
      <c r="BF974" s="258" t="s">
        <v>121</v>
      </c>
      <c r="BG974" s="258">
        <v>3.0000000000000001E-3</v>
      </c>
      <c r="BH974" s="258" t="s">
        <v>121</v>
      </c>
      <c r="BI974" s="258">
        <v>1.5349999999999999</v>
      </c>
      <c r="BJ974" s="258" t="s">
        <v>121</v>
      </c>
      <c r="BK974" s="258">
        <v>2E-3</v>
      </c>
      <c r="BL974" s="258" t="s">
        <v>121</v>
      </c>
      <c r="BM974" s="258">
        <v>2E-3</v>
      </c>
      <c r="BN974" s="258">
        <v>8.9999999999999993E-3</v>
      </c>
      <c r="BO974" s="258">
        <v>5.0000000000000001E-3</v>
      </c>
      <c r="BP974" s="258">
        <v>68.132999999999996</v>
      </c>
      <c r="BQ974" s="258">
        <v>0.104</v>
      </c>
      <c r="BR974" s="258" t="s">
        <v>121</v>
      </c>
      <c r="BS974" s="258">
        <v>2E-3</v>
      </c>
      <c r="BT974" s="258">
        <v>29.181000000000001</v>
      </c>
      <c r="BU974" s="258">
        <v>0.23200000000000001</v>
      </c>
      <c r="BV974" s="258">
        <v>1.5149999999999999</v>
      </c>
      <c r="BW974" s="258">
        <v>0.03</v>
      </c>
      <c r="BX974" s="258" t="s">
        <v>121</v>
      </c>
      <c r="BY974" s="258">
        <v>2E-3</v>
      </c>
      <c r="BZ974" s="258">
        <v>6.9000000000000006E-2</v>
      </c>
      <c r="CA974" s="258">
        <v>1.9E-2</v>
      </c>
      <c r="CB974" s="258" t="s">
        <v>121</v>
      </c>
      <c r="CC974" s="258">
        <v>10.321</v>
      </c>
      <c r="CD974" s="258">
        <v>8.0000000000000002E-3</v>
      </c>
      <c r="CE974" s="258">
        <v>4.0000000000000001E-3</v>
      </c>
      <c r="CF974" s="258" t="s">
        <v>121</v>
      </c>
      <c r="CG974" s="258">
        <v>2E-3</v>
      </c>
      <c r="CH974" s="258" t="s">
        <v>121</v>
      </c>
      <c r="CI974" s="258">
        <v>2E-3</v>
      </c>
      <c r="CJ974" s="258" t="s">
        <v>121</v>
      </c>
      <c r="CK974" s="258">
        <v>8.8999999999999996E-2</v>
      </c>
      <c r="CL974" s="258" t="s">
        <v>121</v>
      </c>
      <c r="CM974" s="258">
        <v>2E-3</v>
      </c>
      <c r="CN974" s="258" t="s">
        <v>121</v>
      </c>
      <c r="CO974" s="258">
        <v>2E-3</v>
      </c>
      <c r="CP974" s="258">
        <v>0.54</v>
      </c>
      <c r="CQ974" s="258">
        <v>2.5999999999999999E-2</v>
      </c>
      <c r="CR974" s="258" t="s">
        <v>121</v>
      </c>
      <c r="CS974" s="258">
        <v>2E-3</v>
      </c>
      <c r="CT974" s="258">
        <v>0.32800000000000001</v>
      </c>
      <c r="CU974" s="258">
        <v>0.161</v>
      </c>
      <c r="CV974" s="258">
        <v>1.0999999999999999E-2</v>
      </c>
      <c r="CW974" s="258">
        <v>1E-3</v>
      </c>
      <c r="CX974" s="258">
        <v>2.7E-2</v>
      </c>
      <c r="CY974" s="258">
        <v>1.0999999999999999E-2</v>
      </c>
      <c r="CZ974" s="258" t="s">
        <v>121</v>
      </c>
      <c r="DA974" s="258">
        <v>2E-3</v>
      </c>
      <c r="DB974" s="258" t="s">
        <v>121</v>
      </c>
      <c r="DC974" s="258">
        <v>4.0000000000000001E-3</v>
      </c>
      <c r="DD974" s="258" t="s">
        <v>121</v>
      </c>
      <c r="DE974" s="258">
        <v>3.0000000000000001E-3</v>
      </c>
      <c r="DF974" s="258">
        <v>2.5000000000000001E-2</v>
      </c>
      <c r="DG974" s="258">
        <v>1E-3</v>
      </c>
      <c r="DH974" s="258" t="s">
        <v>121</v>
      </c>
      <c r="DI974" s="258">
        <v>2E-3</v>
      </c>
      <c r="DJ974" s="258" t="s">
        <v>121</v>
      </c>
      <c r="DK974" s="258">
        <v>2E-3</v>
      </c>
      <c r="DL974" s="61" t="str">
        <f t="shared" si="18"/>
        <v>VNE 1494</v>
      </c>
    </row>
    <row r="975" spans="1:132">
      <c r="A975" s="11">
        <v>44641</v>
      </c>
      <c r="B975" s="64"/>
      <c r="C975" s="25" t="s">
        <v>475</v>
      </c>
      <c r="H975" s="3" t="e">
        <f>((F975)/(E975/100))</f>
        <v>#DIV/0!</v>
      </c>
      <c r="I975" s="4" t="e">
        <f>E975/F975</f>
        <v>#DIV/0!</v>
      </c>
      <c r="J975" s="4" t="e">
        <f>100/G975</f>
        <v>#DIV/0!</v>
      </c>
      <c r="N975" s="37" t="e">
        <f>M975/(K975/100)</f>
        <v>#DIV/0!</v>
      </c>
      <c r="O975" s="37" t="e">
        <f>N975/J975</f>
        <v>#DIV/0!</v>
      </c>
      <c r="P975" s="5" t="e">
        <f>M975/(L975/100)</f>
        <v>#DIV/0!</v>
      </c>
      <c r="Q975" s="5" t="e">
        <f>P975*I975</f>
        <v>#DIV/0!</v>
      </c>
      <c r="U975" s="15" t="e">
        <f>100-(T975-R975)/S975*100</f>
        <v>#DIV/0!</v>
      </c>
      <c r="AB975" s="14" t="e">
        <f>((AE975-AC975)*(1000/AD975))*1000</f>
        <v>#DIV/0!</v>
      </c>
      <c r="AF975" s="7" t="e">
        <f>#REF!*0.8</f>
        <v>#REF!</v>
      </c>
      <c r="AH975" s="8" t="e">
        <f>((AG975)*(H975/100))</f>
        <v>#DIV/0!</v>
      </c>
      <c r="AI975" s="7" t="e">
        <f>AG975/AH975</f>
        <v>#DIV/0!</v>
      </c>
      <c r="AO975" s="24" t="s">
        <v>475</v>
      </c>
      <c r="AP975" s="258" t="s">
        <v>121</v>
      </c>
      <c r="AQ975" s="258">
        <v>2E-3</v>
      </c>
      <c r="AR975" s="258" t="s">
        <v>121</v>
      </c>
      <c r="AS975" s="258">
        <v>3.0000000000000001E-3</v>
      </c>
      <c r="AT975" s="258" t="s">
        <v>121</v>
      </c>
      <c r="AU975" s="258">
        <v>2E-3</v>
      </c>
      <c r="AV975" s="258" t="s">
        <v>121</v>
      </c>
      <c r="AW975" s="258">
        <v>2E-3</v>
      </c>
      <c r="AX975" s="258" t="s">
        <v>121</v>
      </c>
      <c r="AY975" s="258">
        <v>2E-3</v>
      </c>
      <c r="AZ975" s="258">
        <v>0.01</v>
      </c>
      <c r="BA975" s="258">
        <v>2E-3</v>
      </c>
      <c r="BB975" s="258">
        <v>4.0000000000000001E-3</v>
      </c>
      <c r="BC975" s="258">
        <v>1E-3</v>
      </c>
      <c r="BD975" s="258">
        <v>0.123</v>
      </c>
      <c r="BE975" s="258">
        <v>5.0000000000000001E-3</v>
      </c>
      <c r="BF975" s="258" t="s">
        <v>121</v>
      </c>
      <c r="BG975" s="258">
        <v>5.0000000000000001E-3</v>
      </c>
      <c r="BH975" s="258" t="s">
        <v>121</v>
      </c>
      <c r="BI975" s="258">
        <v>1.429</v>
      </c>
      <c r="BJ975" s="258" t="s">
        <v>121</v>
      </c>
      <c r="BK975" s="258">
        <v>2E-3</v>
      </c>
      <c r="BL975" s="258" t="s">
        <v>121</v>
      </c>
      <c r="BM975" s="258">
        <v>2E-3</v>
      </c>
      <c r="BN975" s="258">
        <v>1.7000000000000001E-2</v>
      </c>
      <c r="BO975" s="258">
        <v>6.0000000000000001E-3</v>
      </c>
      <c r="BP975" s="258">
        <v>69.168999999999997</v>
      </c>
      <c r="BQ975" s="258">
        <v>0.10100000000000001</v>
      </c>
      <c r="BR975" s="258" t="s">
        <v>121</v>
      </c>
      <c r="BS975" s="258">
        <v>2E-3</v>
      </c>
      <c r="BT975" s="258">
        <v>27.765000000000001</v>
      </c>
      <c r="BU975" s="258">
        <v>0.20200000000000001</v>
      </c>
      <c r="BV975" s="258">
        <v>1.5940000000000001</v>
      </c>
      <c r="BW975" s="258">
        <v>0.03</v>
      </c>
      <c r="BX975" s="258" t="s">
        <v>121</v>
      </c>
      <c r="BY975" s="258">
        <v>2E-3</v>
      </c>
      <c r="BZ975" s="258">
        <v>0.10299999999999999</v>
      </c>
      <c r="CA975" s="258">
        <v>1.9E-2</v>
      </c>
      <c r="CB975" s="258" t="s">
        <v>121</v>
      </c>
      <c r="CC975" s="258">
        <v>8.9239999999999995</v>
      </c>
      <c r="CD975" s="258">
        <v>1.0999999999999999E-2</v>
      </c>
      <c r="CE975" s="258">
        <v>4.0000000000000001E-3</v>
      </c>
      <c r="CF975" s="258" t="s">
        <v>121</v>
      </c>
      <c r="CG975" s="258">
        <v>2E-3</v>
      </c>
      <c r="CH975" s="258" t="s">
        <v>121</v>
      </c>
      <c r="CI975" s="258">
        <v>2E-3</v>
      </c>
      <c r="CJ975" s="258">
        <v>9.5000000000000001E-2</v>
      </c>
      <c r="CK975" s="258">
        <v>6.3E-2</v>
      </c>
      <c r="CL975" s="258" t="s">
        <v>121</v>
      </c>
      <c r="CM975" s="258">
        <v>2E-3</v>
      </c>
      <c r="CN975" s="258" t="s">
        <v>121</v>
      </c>
      <c r="CO975" s="258">
        <v>2E-3</v>
      </c>
      <c r="CP975" s="258">
        <v>0.54800000000000004</v>
      </c>
      <c r="CQ975" s="258">
        <v>2.5999999999999999E-2</v>
      </c>
      <c r="CR975" s="258" t="s">
        <v>121</v>
      </c>
      <c r="CS975" s="258">
        <v>2E-3</v>
      </c>
      <c r="CT975" s="258">
        <v>0.502</v>
      </c>
      <c r="CU975" s="258">
        <v>0.16600000000000001</v>
      </c>
      <c r="CV975" s="258">
        <v>0.01</v>
      </c>
      <c r="CW975" s="258">
        <v>1E-3</v>
      </c>
      <c r="CX975" s="258">
        <v>0.02</v>
      </c>
      <c r="CY975" s="258">
        <v>1.0999999999999999E-2</v>
      </c>
      <c r="CZ975" s="258" t="s">
        <v>121</v>
      </c>
      <c r="DA975" s="258">
        <v>2E-3</v>
      </c>
      <c r="DB975" s="258" t="s">
        <v>121</v>
      </c>
      <c r="DC975" s="258">
        <v>3.0000000000000001E-3</v>
      </c>
      <c r="DD975" s="258" t="s">
        <v>121</v>
      </c>
      <c r="DE975" s="258">
        <v>3.0000000000000001E-3</v>
      </c>
      <c r="DF975" s="258">
        <v>0.02</v>
      </c>
      <c r="DG975" s="258">
        <v>1E-3</v>
      </c>
      <c r="DH975" s="258" t="s">
        <v>121</v>
      </c>
      <c r="DI975" s="258">
        <v>2E-3</v>
      </c>
      <c r="DJ975" s="258" t="s">
        <v>121</v>
      </c>
      <c r="DK975" s="258">
        <v>2E-3</v>
      </c>
      <c r="DL975" s="61" t="str">
        <f t="shared" si="18"/>
        <v>VNE 1494</v>
      </c>
    </row>
    <row r="976" spans="1:132">
      <c r="A976" s="11">
        <v>44641</v>
      </c>
      <c r="B976" s="64"/>
      <c r="C976" s="25" t="s">
        <v>475</v>
      </c>
      <c r="H976" s="3" t="e">
        <f>((F976)/(E976/100))</f>
        <v>#DIV/0!</v>
      </c>
      <c r="I976" s="4" t="e">
        <f>E976/F976</f>
        <v>#DIV/0!</v>
      </c>
      <c r="J976" s="4" t="e">
        <f>100/G976</f>
        <v>#DIV/0!</v>
      </c>
      <c r="N976" s="37" t="e">
        <f>M976/(K976/100)</f>
        <v>#DIV/0!</v>
      </c>
      <c r="O976" s="37" t="e">
        <f>N976/J976</f>
        <v>#DIV/0!</v>
      </c>
      <c r="P976" s="5" t="e">
        <f>M976/(L976/100)</f>
        <v>#DIV/0!</v>
      </c>
      <c r="Q976" s="5" t="e">
        <f>P976*I976</f>
        <v>#DIV/0!</v>
      </c>
      <c r="U976" s="15" t="e">
        <f>100-(T976-R976)/S976*100</f>
        <v>#DIV/0!</v>
      </c>
      <c r="AB976" s="14" t="e">
        <f>((AE976-AC976)*(1000/AD976))*1000</f>
        <v>#DIV/0!</v>
      </c>
      <c r="AF976" s="7" t="e">
        <f>#REF!*0.8</f>
        <v>#REF!</v>
      </c>
      <c r="AH976" s="8" t="e">
        <f>((AG976)*(H976/100))</f>
        <v>#DIV/0!</v>
      </c>
      <c r="AI976" s="7" t="e">
        <f>AG976/AH976</f>
        <v>#DIV/0!</v>
      </c>
      <c r="AO976" s="24" t="s">
        <v>475</v>
      </c>
      <c r="AP976" s="258" t="s">
        <v>121</v>
      </c>
      <c r="AQ976" s="258">
        <v>2E-3</v>
      </c>
      <c r="AR976" s="258" t="s">
        <v>121</v>
      </c>
      <c r="AS976" s="258">
        <v>3.0000000000000001E-3</v>
      </c>
      <c r="AT976" s="258" t="s">
        <v>121</v>
      </c>
      <c r="AU976" s="258">
        <v>2E-3</v>
      </c>
      <c r="AV976" s="258" t="s">
        <v>121</v>
      </c>
      <c r="AW976" s="258">
        <v>2E-3</v>
      </c>
      <c r="AX976" s="258" t="s">
        <v>121</v>
      </c>
      <c r="AY976" s="258">
        <v>2E-3</v>
      </c>
      <c r="AZ976" s="258">
        <v>0.01</v>
      </c>
      <c r="BA976" s="258">
        <v>2E-3</v>
      </c>
      <c r="BB976" s="258">
        <v>2E-3</v>
      </c>
      <c r="BC976" s="258">
        <v>1E-3</v>
      </c>
      <c r="BD976" s="258">
        <v>0.13100000000000001</v>
      </c>
      <c r="BE976" s="258">
        <v>5.0000000000000001E-3</v>
      </c>
      <c r="BF976" s="258" t="s">
        <v>121</v>
      </c>
      <c r="BG976" s="258">
        <v>2E-3</v>
      </c>
      <c r="BH976" s="258" t="s">
        <v>121</v>
      </c>
      <c r="BI976" s="258">
        <v>1.159</v>
      </c>
      <c r="BJ976" s="258" t="s">
        <v>121</v>
      </c>
      <c r="BK976" s="258">
        <v>2E-3</v>
      </c>
      <c r="BL976" s="258" t="s">
        <v>121</v>
      </c>
      <c r="BM976" s="258">
        <v>2E-3</v>
      </c>
      <c r="BN976" s="258" t="s">
        <v>121</v>
      </c>
      <c r="BO976" s="258">
        <v>8.0000000000000002E-3</v>
      </c>
      <c r="BP976" s="258">
        <v>68.180999999999997</v>
      </c>
      <c r="BQ976" s="258">
        <v>0.106</v>
      </c>
      <c r="BR976" s="258" t="s">
        <v>121</v>
      </c>
      <c r="BS976" s="258">
        <v>2E-3</v>
      </c>
      <c r="BT976" s="258">
        <v>29.454999999999998</v>
      </c>
      <c r="BU976" s="258">
        <v>0.29699999999999999</v>
      </c>
      <c r="BV976" s="258">
        <v>1.1830000000000001</v>
      </c>
      <c r="BW976" s="258">
        <v>2.8000000000000001E-2</v>
      </c>
      <c r="BX976" s="258" t="s">
        <v>121</v>
      </c>
      <c r="BY976" s="258">
        <v>2E-3</v>
      </c>
      <c r="BZ976" s="258">
        <v>5.0999999999999997E-2</v>
      </c>
      <c r="CA976" s="258">
        <v>1.9E-2</v>
      </c>
      <c r="CB976" s="258" t="s">
        <v>121</v>
      </c>
      <c r="CC976" s="258">
        <v>13.814</v>
      </c>
      <c r="CD976" s="258">
        <v>6.0000000000000001E-3</v>
      </c>
      <c r="CE976" s="258">
        <v>4.0000000000000001E-3</v>
      </c>
      <c r="CF976" s="258" t="s">
        <v>121</v>
      </c>
      <c r="CG976" s="258">
        <v>2E-3</v>
      </c>
      <c r="CH976" s="258" t="s">
        <v>121</v>
      </c>
      <c r="CI976" s="258">
        <v>2E-3</v>
      </c>
      <c r="CJ976" s="258" t="s">
        <v>121</v>
      </c>
      <c r="CK976" s="258">
        <v>8.7999999999999995E-2</v>
      </c>
      <c r="CL976" s="258" t="s">
        <v>121</v>
      </c>
      <c r="CM976" s="258">
        <v>2E-3</v>
      </c>
      <c r="CN976" s="258" t="s">
        <v>121</v>
      </c>
      <c r="CO976" s="258">
        <v>2E-3</v>
      </c>
      <c r="CP976" s="258">
        <v>0.5</v>
      </c>
      <c r="CQ976" s="258">
        <v>2.5999999999999999E-2</v>
      </c>
      <c r="CR976" s="258" t="s">
        <v>121</v>
      </c>
      <c r="CS976" s="258">
        <v>2E-3</v>
      </c>
      <c r="CT976" s="258">
        <v>0.433</v>
      </c>
      <c r="CU976" s="258">
        <v>0.16600000000000001</v>
      </c>
      <c r="CV976" s="258">
        <v>1.0999999999999999E-2</v>
      </c>
      <c r="CW976" s="258">
        <v>1E-3</v>
      </c>
      <c r="CX976" s="258">
        <v>2.1000000000000001E-2</v>
      </c>
      <c r="CY976" s="258">
        <v>1.2E-2</v>
      </c>
      <c r="CZ976" s="258" t="s">
        <v>121</v>
      </c>
      <c r="DA976" s="258">
        <v>2E-3</v>
      </c>
      <c r="DB976" s="258" t="s">
        <v>121</v>
      </c>
      <c r="DC976" s="258">
        <v>4.0000000000000001E-3</v>
      </c>
      <c r="DD976" s="258" t="s">
        <v>121</v>
      </c>
      <c r="DE976" s="258">
        <v>3.0000000000000001E-3</v>
      </c>
      <c r="DF976" s="258">
        <v>1.4E-2</v>
      </c>
      <c r="DG976" s="258">
        <v>1E-3</v>
      </c>
      <c r="DH976" s="258" t="s">
        <v>121</v>
      </c>
      <c r="DI976" s="258">
        <v>2E-3</v>
      </c>
      <c r="DJ976" s="258" t="s">
        <v>121</v>
      </c>
      <c r="DK976" s="258">
        <v>2E-3</v>
      </c>
      <c r="DL976" s="61" t="str">
        <f t="shared" si="18"/>
        <v>VNE 1494</v>
      </c>
    </row>
    <row r="977" spans="1:132">
      <c r="A977" s="11">
        <v>44641</v>
      </c>
      <c r="B977" s="64"/>
      <c r="C977" s="25" t="s">
        <v>475</v>
      </c>
      <c r="H977" s="3" t="e">
        <f>((F977)/(E977/100))</f>
        <v>#DIV/0!</v>
      </c>
      <c r="I977" s="4" t="e">
        <f>E977/F977</f>
        <v>#DIV/0!</v>
      </c>
      <c r="J977" s="4" t="e">
        <f>100/G977</f>
        <v>#DIV/0!</v>
      </c>
      <c r="N977" s="37" t="e">
        <f>M977/(K977/100)</f>
        <v>#DIV/0!</v>
      </c>
      <c r="O977" s="37" t="e">
        <f>N977/J977</f>
        <v>#DIV/0!</v>
      </c>
      <c r="P977" s="5" t="e">
        <f>M977/(L977/100)</f>
        <v>#DIV/0!</v>
      </c>
      <c r="Q977" s="5" t="e">
        <f>P977*I977</f>
        <v>#DIV/0!</v>
      </c>
      <c r="U977" s="15" t="e">
        <f>100-(T977-R977)/S977*100</f>
        <v>#DIV/0!</v>
      </c>
      <c r="AB977" s="14" t="e">
        <f>((AE977-AC977)*(1000/AD977))*1000</f>
        <v>#DIV/0!</v>
      </c>
      <c r="AF977" s="7" t="e">
        <f>#REF!*0.8</f>
        <v>#REF!</v>
      </c>
      <c r="AH977" s="8" t="e">
        <f>((AG977)*(H977/100))</f>
        <v>#DIV/0!</v>
      </c>
      <c r="AI977" s="7" t="e">
        <f>AG977/AH977</f>
        <v>#DIV/0!</v>
      </c>
      <c r="AO977" s="24" t="s">
        <v>475</v>
      </c>
      <c r="AP977" s="258">
        <v>0.41699999999999998</v>
      </c>
      <c r="AQ977" s="258">
        <v>6.0000000000000001E-3</v>
      </c>
      <c r="AR977" s="258" t="s">
        <v>121</v>
      </c>
      <c r="AS977" s="258">
        <v>4.0000000000000001E-3</v>
      </c>
      <c r="AT977" s="258">
        <v>0.106</v>
      </c>
      <c r="AU977" s="258">
        <v>4.0000000000000001E-3</v>
      </c>
      <c r="AV977" s="258">
        <v>0.113</v>
      </c>
      <c r="AW977" s="258">
        <v>3.0000000000000001E-3</v>
      </c>
      <c r="AX977" s="258">
        <v>3.4000000000000002E-2</v>
      </c>
      <c r="AY977" s="258">
        <v>2E-3</v>
      </c>
      <c r="AZ977" s="258">
        <v>1.7000000000000001E-2</v>
      </c>
      <c r="BA977" s="258">
        <v>2E-3</v>
      </c>
      <c r="BB977" s="258">
        <v>0.11600000000000001</v>
      </c>
      <c r="BC977" s="258">
        <v>3.0000000000000001E-3</v>
      </c>
      <c r="BD977" s="258">
        <v>0.34799999999999998</v>
      </c>
      <c r="BE977" s="258">
        <v>8.9999999999999993E-3</v>
      </c>
      <c r="BF977" s="258" t="s">
        <v>121</v>
      </c>
      <c r="BG977" s="258">
        <v>5.0000000000000001E-3</v>
      </c>
      <c r="BH977" s="258">
        <v>2.9540000000000002</v>
      </c>
      <c r="BI977" s="258">
        <v>1.944</v>
      </c>
      <c r="BJ977" s="258" t="s">
        <v>121</v>
      </c>
      <c r="BK977" s="258">
        <v>5.0000000000000001E-3</v>
      </c>
      <c r="BL977" s="258" t="s">
        <v>121</v>
      </c>
      <c r="BM977" s="258">
        <v>2E-3</v>
      </c>
      <c r="BN977" s="258">
        <v>2.4E-2</v>
      </c>
      <c r="BO977" s="258">
        <v>8.0000000000000002E-3</v>
      </c>
      <c r="BP977" s="258">
        <v>59.487000000000002</v>
      </c>
      <c r="BQ977" s="258">
        <v>0.17899999999999999</v>
      </c>
      <c r="BR977" s="258">
        <v>5.0000000000000001E-3</v>
      </c>
      <c r="BS977" s="258">
        <v>1E-3</v>
      </c>
      <c r="BT977" s="258">
        <v>1.4019999999999999</v>
      </c>
      <c r="BU977" s="258">
        <v>5.1999999999999998E-2</v>
      </c>
      <c r="BV977" s="258">
        <v>24.704999999999998</v>
      </c>
      <c r="BW977" s="258">
        <v>0.24399999999999999</v>
      </c>
      <c r="BX977" s="258" t="s">
        <v>121</v>
      </c>
      <c r="BY977" s="258">
        <v>4.0000000000000001E-3</v>
      </c>
      <c r="BZ977" s="258">
        <v>3.1619999999999999</v>
      </c>
      <c r="CA977" s="258">
        <v>5.0999999999999997E-2</v>
      </c>
      <c r="CB977" s="258" t="s">
        <v>121</v>
      </c>
      <c r="CC977" s="258">
        <v>19.959</v>
      </c>
      <c r="CD977" s="258">
        <v>0.01</v>
      </c>
      <c r="CE977" s="258">
        <v>4.0000000000000001E-3</v>
      </c>
      <c r="CF977" s="258" t="s">
        <v>121</v>
      </c>
      <c r="CG977" s="258">
        <v>2E-3</v>
      </c>
      <c r="CH977" s="258" t="s">
        <v>121</v>
      </c>
      <c r="CI977" s="258">
        <v>2E-3</v>
      </c>
      <c r="CJ977" s="258" t="s">
        <v>121</v>
      </c>
      <c r="CK977" s="258">
        <v>0.246</v>
      </c>
      <c r="CL977" s="258" t="s">
        <v>121</v>
      </c>
      <c r="CM977" s="258">
        <v>2E-3</v>
      </c>
      <c r="CN977" s="258">
        <v>0.01</v>
      </c>
      <c r="CO977" s="258">
        <v>1E-3</v>
      </c>
      <c r="CP977" s="258">
        <v>2.7309999999999999</v>
      </c>
      <c r="CQ977" s="258">
        <v>7.3999999999999996E-2</v>
      </c>
      <c r="CR977" s="258" t="s">
        <v>121</v>
      </c>
      <c r="CS977" s="258">
        <v>2E-3</v>
      </c>
      <c r="CT977" s="258">
        <v>1.825</v>
      </c>
      <c r="CU977" s="258">
        <v>0.37</v>
      </c>
      <c r="CV977" s="258">
        <v>5.0000000000000001E-3</v>
      </c>
      <c r="CW977" s="258">
        <v>1E-3</v>
      </c>
      <c r="CX977" s="258">
        <v>8.6999999999999994E-2</v>
      </c>
      <c r="CY977" s="258">
        <v>6.0000000000000001E-3</v>
      </c>
      <c r="CZ977" s="258" t="s">
        <v>121</v>
      </c>
      <c r="DA977" s="258">
        <v>3.0000000000000001E-3</v>
      </c>
      <c r="DB977" s="258" t="s">
        <v>121</v>
      </c>
      <c r="DC977" s="258">
        <v>4.0000000000000001E-3</v>
      </c>
      <c r="DD977" s="258">
        <v>4.3999999999999997E-2</v>
      </c>
      <c r="DE977" s="258">
        <v>1.0999999999999999E-2</v>
      </c>
      <c r="DF977" s="258">
        <v>2.198</v>
      </c>
      <c r="DG977" s="258">
        <v>2.1000000000000001E-2</v>
      </c>
      <c r="DH977" s="258">
        <v>2E-3</v>
      </c>
      <c r="DI977" s="258">
        <v>1E-3</v>
      </c>
      <c r="DJ977" s="258">
        <v>0.19</v>
      </c>
      <c r="DK977" s="258">
        <v>2E-3</v>
      </c>
      <c r="DL977" s="61" t="str">
        <f t="shared" si="18"/>
        <v>NL 657493</v>
      </c>
    </row>
    <row r="978" spans="1:132">
      <c r="A978" s="11">
        <v>44641</v>
      </c>
      <c r="B978" s="64"/>
      <c r="C978" s="25" t="s">
        <v>788</v>
      </c>
      <c r="H978" s="3" t="e">
        <f>((F978)/(E978/100))</f>
        <v>#DIV/0!</v>
      </c>
      <c r="I978" s="4" t="e">
        <f>E978/F978</f>
        <v>#DIV/0!</v>
      </c>
      <c r="J978" s="4" t="e">
        <f>100/G978</f>
        <v>#DIV/0!</v>
      </c>
      <c r="N978" s="37" t="e">
        <f>M978/(K978/100)</f>
        <v>#DIV/0!</v>
      </c>
      <c r="O978" s="37" t="e">
        <f>N978/J978</f>
        <v>#DIV/0!</v>
      </c>
      <c r="P978" s="5" t="e">
        <f>M978/(L978/100)</f>
        <v>#DIV/0!</v>
      </c>
      <c r="Q978" s="5" t="e">
        <f>P978*I978</f>
        <v>#DIV/0!</v>
      </c>
      <c r="U978" s="15" t="e">
        <f>100-(T978-R978)/S978*100</f>
        <v>#DIV/0!</v>
      </c>
      <c r="AB978" s="14" t="e">
        <f>((AE978-AC978)*(1000/AD978))*1000</f>
        <v>#DIV/0!</v>
      </c>
      <c r="AF978" s="7" t="e">
        <f>#REF!*0.8</f>
        <v>#REF!</v>
      </c>
      <c r="AH978" s="8" t="e">
        <f>((AG978)*(H978/100))</f>
        <v>#DIV/0!</v>
      </c>
      <c r="AI978" s="7" t="e">
        <f>AG978/AH978</f>
        <v>#DIV/0!</v>
      </c>
      <c r="AO978" s="24" t="s">
        <v>788</v>
      </c>
      <c r="AP978" s="258">
        <v>0.41099999999999998</v>
      </c>
      <c r="AQ978" s="258">
        <v>6.0000000000000001E-3</v>
      </c>
      <c r="AR978" s="258" t="s">
        <v>121</v>
      </c>
      <c r="AS978" s="258">
        <v>4.0000000000000001E-3</v>
      </c>
      <c r="AT978" s="258">
        <v>0.109</v>
      </c>
      <c r="AU978" s="258">
        <v>4.0000000000000001E-3</v>
      </c>
      <c r="AV978" s="258">
        <v>0.115</v>
      </c>
      <c r="AW978" s="258">
        <v>4.0000000000000001E-3</v>
      </c>
      <c r="AX978" s="258">
        <v>3.5000000000000003E-2</v>
      </c>
      <c r="AY978" s="258">
        <v>2E-3</v>
      </c>
      <c r="AZ978" s="258">
        <v>1.4E-2</v>
      </c>
      <c r="BA978" s="258">
        <v>2E-3</v>
      </c>
      <c r="BB978" s="258">
        <v>0.112</v>
      </c>
      <c r="BC978" s="258">
        <v>3.0000000000000001E-3</v>
      </c>
      <c r="BD978" s="258">
        <v>0.33200000000000002</v>
      </c>
      <c r="BE978" s="258">
        <v>8.9999999999999993E-3</v>
      </c>
      <c r="BF978" s="258" t="s">
        <v>121</v>
      </c>
      <c r="BG978" s="258">
        <v>6.0000000000000001E-3</v>
      </c>
      <c r="BH978" s="258" t="s">
        <v>121</v>
      </c>
      <c r="BI978" s="258">
        <v>3.87</v>
      </c>
      <c r="BJ978" s="258" t="s">
        <v>121</v>
      </c>
      <c r="BK978" s="258">
        <v>5.0000000000000001E-3</v>
      </c>
      <c r="BL978" s="258" t="s">
        <v>121</v>
      </c>
      <c r="BM978" s="258">
        <v>2E-3</v>
      </c>
      <c r="BN978" s="258">
        <v>3.5999999999999997E-2</v>
      </c>
      <c r="BO978" s="258">
        <v>8.0000000000000002E-3</v>
      </c>
      <c r="BP978" s="258">
        <v>58.167000000000002</v>
      </c>
      <c r="BQ978" s="258">
        <v>0.17699999999999999</v>
      </c>
      <c r="BR978" s="258">
        <v>3.0000000000000001E-3</v>
      </c>
      <c r="BS978" s="258">
        <v>1E-3</v>
      </c>
      <c r="BT978" s="258">
        <v>1.264</v>
      </c>
      <c r="BU978" s="258">
        <v>5.1999999999999998E-2</v>
      </c>
      <c r="BV978" s="258">
        <v>28.448</v>
      </c>
      <c r="BW978" s="258">
        <v>1.0209999999999999</v>
      </c>
      <c r="BX978" s="258" t="s">
        <v>121</v>
      </c>
      <c r="BY978" s="258">
        <v>4.0000000000000001E-3</v>
      </c>
      <c r="BZ978" s="258">
        <v>3.048</v>
      </c>
      <c r="CA978" s="258">
        <v>5.6000000000000001E-2</v>
      </c>
      <c r="CB978" s="258" t="s">
        <v>121</v>
      </c>
      <c r="CC978" s="258">
        <v>50.536999999999999</v>
      </c>
      <c r="CD978" s="258">
        <v>1.2E-2</v>
      </c>
      <c r="CE978" s="258">
        <v>4.0000000000000001E-3</v>
      </c>
      <c r="CF978" s="258" t="s">
        <v>121</v>
      </c>
      <c r="CG978" s="258">
        <v>2E-3</v>
      </c>
      <c r="CH978" s="258" t="s">
        <v>121</v>
      </c>
      <c r="CI978" s="258">
        <v>2E-3</v>
      </c>
      <c r="CJ978" s="258" t="s">
        <v>121</v>
      </c>
      <c r="CK978" s="258">
        <v>0.317</v>
      </c>
      <c r="CL978" s="258" t="s">
        <v>121</v>
      </c>
      <c r="CM978" s="258">
        <v>2E-3</v>
      </c>
      <c r="CN978" s="258">
        <v>0.01</v>
      </c>
      <c r="CO978" s="258">
        <v>1E-3</v>
      </c>
      <c r="CP978" s="258">
        <v>3.1040000000000001</v>
      </c>
      <c r="CQ978" s="258">
        <v>0.17899999999999999</v>
      </c>
      <c r="CR978" s="258" t="s">
        <v>121</v>
      </c>
      <c r="CS978" s="258">
        <v>2E-3</v>
      </c>
      <c r="CT978" s="258">
        <v>2.2989999999999999</v>
      </c>
      <c r="CU978" s="258">
        <v>0.55900000000000005</v>
      </c>
      <c r="CV978" s="258">
        <v>6.0000000000000001E-3</v>
      </c>
      <c r="CW978" s="258">
        <v>1E-3</v>
      </c>
      <c r="CX978" s="258">
        <v>0.08</v>
      </c>
      <c r="CY978" s="258">
        <v>6.0000000000000001E-3</v>
      </c>
      <c r="CZ978" s="258" t="s">
        <v>121</v>
      </c>
      <c r="DA978" s="258">
        <v>3.0000000000000001E-3</v>
      </c>
      <c r="DB978" s="258" t="s">
        <v>121</v>
      </c>
      <c r="DC978" s="258">
        <v>3.0000000000000001E-3</v>
      </c>
      <c r="DD978" s="258">
        <v>4.7E-2</v>
      </c>
      <c r="DE978" s="258">
        <v>1.0999999999999999E-2</v>
      </c>
      <c r="DF978" s="258">
        <v>2.1509999999999998</v>
      </c>
      <c r="DG978" s="258">
        <v>2.7E-2</v>
      </c>
      <c r="DH978" s="258">
        <v>2E-3</v>
      </c>
      <c r="DI978" s="258">
        <v>1E-3</v>
      </c>
      <c r="DJ978" s="258">
        <v>0.187</v>
      </c>
      <c r="DK978" s="258">
        <v>3.0000000000000001E-3</v>
      </c>
      <c r="DL978" s="61" t="str">
        <f t="shared" si="18"/>
        <v>NL 657493</v>
      </c>
    </row>
    <row r="979" spans="1:132">
      <c r="A979" s="11">
        <v>44641</v>
      </c>
      <c r="B979" s="64"/>
      <c r="C979" s="25" t="s">
        <v>788</v>
      </c>
      <c r="H979" s="3" t="e">
        <f>((F979)/(E979/100))</f>
        <v>#DIV/0!</v>
      </c>
      <c r="I979" s="4" t="e">
        <f>E979/F979</f>
        <v>#DIV/0!</v>
      </c>
      <c r="J979" s="4" t="e">
        <f>100/G979</f>
        <v>#DIV/0!</v>
      </c>
      <c r="N979" s="37" t="e">
        <f>M979/(K979/100)</f>
        <v>#DIV/0!</v>
      </c>
      <c r="O979" s="37" t="e">
        <f>N979/J979</f>
        <v>#DIV/0!</v>
      </c>
      <c r="P979" s="5" t="e">
        <f>M979/(L979/100)</f>
        <v>#DIV/0!</v>
      </c>
      <c r="Q979" s="5" t="e">
        <f>P979*I979</f>
        <v>#DIV/0!</v>
      </c>
      <c r="U979" s="15" t="e">
        <f>100-(T979-R979)/S979*100</f>
        <v>#DIV/0!</v>
      </c>
      <c r="AB979" s="14" t="e">
        <f>((AE979-AC979)*(1000/AD979))*1000</f>
        <v>#DIV/0!</v>
      </c>
      <c r="AF979" s="7" t="e">
        <f>#REF!*0.8</f>
        <v>#REF!</v>
      </c>
      <c r="AH979" s="8" t="e">
        <f>((AG979)*(H979/100))</f>
        <v>#DIV/0!</v>
      </c>
      <c r="AI979" s="7" t="e">
        <f>AG979/AH979</f>
        <v>#DIV/0!</v>
      </c>
      <c r="AO979" s="24" t="s">
        <v>788</v>
      </c>
      <c r="AP979" s="258">
        <v>0.41199999999999998</v>
      </c>
      <c r="AQ979" s="258">
        <v>5.0000000000000001E-3</v>
      </c>
      <c r="AR979" s="258" t="s">
        <v>121</v>
      </c>
      <c r="AS979" s="258">
        <v>4.0000000000000001E-3</v>
      </c>
      <c r="AT979" s="258">
        <v>0.108</v>
      </c>
      <c r="AU979" s="258">
        <v>4.0000000000000001E-3</v>
      </c>
      <c r="AV979" s="258">
        <v>0.111</v>
      </c>
      <c r="AW979" s="258">
        <v>3.0000000000000001E-3</v>
      </c>
      <c r="AX979" s="258">
        <v>3.5000000000000003E-2</v>
      </c>
      <c r="AY979" s="258">
        <v>2E-3</v>
      </c>
      <c r="AZ979" s="258">
        <v>1.9E-2</v>
      </c>
      <c r="BA979" s="258">
        <v>2E-3</v>
      </c>
      <c r="BB979" s="258">
        <v>0.112</v>
      </c>
      <c r="BC979" s="258">
        <v>3.0000000000000001E-3</v>
      </c>
      <c r="BD979" s="258">
        <v>0.312</v>
      </c>
      <c r="BE979" s="258">
        <v>8.0000000000000002E-3</v>
      </c>
      <c r="BF979" s="258" t="s">
        <v>121</v>
      </c>
      <c r="BG979" s="258">
        <v>4.0000000000000001E-3</v>
      </c>
      <c r="BH979" s="258" t="s">
        <v>121</v>
      </c>
      <c r="BI979" s="258">
        <v>3.2120000000000002</v>
      </c>
      <c r="BJ979" s="258" t="s">
        <v>121</v>
      </c>
      <c r="BK979" s="258">
        <v>5.0000000000000001E-3</v>
      </c>
      <c r="BL979" s="258" t="s">
        <v>121</v>
      </c>
      <c r="BM979" s="258">
        <v>2E-3</v>
      </c>
      <c r="BN979" s="258">
        <v>3.1E-2</v>
      </c>
      <c r="BO979" s="258">
        <v>8.0000000000000002E-3</v>
      </c>
      <c r="BP979" s="258">
        <v>65.962999999999994</v>
      </c>
      <c r="BQ979" s="258">
        <v>0.14799999999999999</v>
      </c>
      <c r="BR979" s="258">
        <v>4.0000000000000001E-3</v>
      </c>
      <c r="BS979" s="258">
        <v>1E-3</v>
      </c>
      <c r="BT979" s="258">
        <v>1.54</v>
      </c>
      <c r="BU979" s="258">
        <v>5.3999999999999999E-2</v>
      </c>
      <c r="BV979" s="258">
        <v>21.524000000000001</v>
      </c>
      <c r="BW979" s="258">
        <v>0.21</v>
      </c>
      <c r="BX979" s="258" t="s">
        <v>121</v>
      </c>
      <c r="BY979" s="258">
        <v>4.0000000000000001E-3</v>
      </c>
      <c r="BZ979" s="258">
        <v>3.1850000000000001</v>
      </c>
      <c r="CA979" s="258">
        <v>5.0999999999999997E-2</v>
      </c>
      <c r="CB979" s="258" t="s">
        <v>121</v>
      </c>
      <c r="CC979" s="258">
        <v>19.358000000000001</v>
      </c>
      <c r="CD979" s="258">
        <v>8.9999999999999993E-3</v>
      </c>
      <c r="CE979" s="258">
        <v>4.0000000000000001E-3</v>
      </c>
      <c r="CF979" s="258" t="s">
        <v>121</v>
      </c>
      <c r="CG979" s="258">
        <v>2E-3</v>
      </c>
      <c r="CH979" s="258" t="s">
        <v>121</v>
      </c>
      <c r="CI979" s="258">
        <v>2E-3</v>
      </c>
      <c r="CJ979" s="258">
        <v>0.34300000000000003</v>
      </c>
      <c r="CK979" s="258">
        <v>0.14499999999999999</v>
      </c>
      <c r="CL979" s="258" t="s">
        <v>121</v>
      </c>
      <c r="CM979" s="258">
        <v>2E-3</v>
      </c>
      <c r="CN979" s="258">
        <v>0.01</v>
      </c>
      <c r="CO979" s="258">
        <v>1E-3</v>
      </c>
      <c r="CP979" s="258">
        <v>2.319</v>
      </c>
      <c r="CQ979" s="258">
        <v>7.0999999999999994E-2</v>
      </c>
      <c r="CR979" s="258" t="s">
        <v>121</v>
      </c>
      <c r="CS979" s="258">
        <v>2E-3</v>
      </c>
      <c r="CT979" s="258">
        <v>1.4870000000000001</v>
      </c>
      <c r="CU979" s="258">
        <v>0.36899999999999999</v>
      </c>
      <c r="CV979" s="258">
        <v>5.0000000000000001E-3</v>
      </c>
      <c r="CW979" s="258">
        <v>1E-3</v>
      </c>
      <c r="CX979" s="258">
        <v>9.2999999999999999E-2</v>
      </c>
      <c r="CY979" s="258">
        <v>6.0000000000000001E-3</v>
      </c>
      <c r="CZ979" s="258" t="s">
        <v>121</v>
      </c>
      <c r="DA979" s="258">
        <v>3.0000000000000001E-3</v>
      </c>
      <c r="DB979" s="258" t="s">
        <v>121</v>
      </c>
      <c r="DC979" s="258">
        <v>4.0000000000000001E-3</v>
      </c>
      <c r="DD979" s="258">
        <v>4.2000000000000003E-2</v>
      </c>
      <c r="DE979" s="258">
        <v>1.0999999999999999E-2</v>
      </c>
      <c r="DF979" s="258">
        <v>2.14</v>
      </c>
      <c r="DG979" s="258">
        <v>1.7999999999999999E-2</v>
      </c>
      <c r="DH979" s="258">
        <v>2E-3</v>
      </c>
      <c r="DI979" s="258">
        <v>1E-3</v>
      </c>
      <c r="DJ979" s="258">
        <v>0.188</v>
      </c>
      <c r="DK979" s="258">
        <v>2E-3</v>
      </c>
      <c r="DL979" s="61" t="str">
        <f t="shared" si="18"/>
        <v>NL 657493</v>
      </c>
    </row>
    <row r="980" spans="1:132">
      <c r="A980" s="11">
        <v>44641</v>
      </c>
      <c r="B980" s="64"/>
      <c r="C980" s="25" t="s">
        <v>788</v>
      </c>
      <c r="H980" s="3" t="e">
        <f>((F980)/(E980/100))</f>
        <v>#DIV/0!</v>
      </c>
      <c r="I980" s="4" t="e">
        <f>E980/F980</f>
        <v>#DIV/0!</v>
      </c>
      <c r="J980" s="4" t="e">
        <f>100/G980</f>
        <v>#DIV/0!</v>
      </c>
      <c r="N980" s="37" t="e">
        <f>M980/(K980/100)</f>
        <v>#DIV/0!</v>
      </c>
      <c r="O980" s="37" t="e">
        <f>N980/J980</f>
        <v>#DIV/0!</v>
      </c>
      <c r="P980" s="5" t="e">
        <f>M980/(L980/100)</f>
        <v>#DIV/0!</v>
      </c>
      <c r="Q980" s="5" t="e">
        <f>P980*I980</f>
        <v>#DIV/0!</v>
      </c>
      <c r="U980" s="15" t="e">
        <f>100-(T980-R980)/S980*100</f>
        <v>#DIV/0!</v>
      </c>
      <c r="AB980" s="14" t="e">
        <f>((AE980-AC980)*(1000/AD980))*1000</f>
        <v>#DIV/0!</v>
      </c>
      <c r="AF980" s="7" t="e">
        <f>#REF!*0.8</f>
        <v>#REF!</v>
      </c>
      <c r="AH980" s="8" t="e">
        <f>((AG980)*(H980/100))</f>
        <v>#DIV/0!</v>
      </c>
      <c r="AI980" s="7" t="e">
        <f>AG980/AH980</f>
        <v>#DIV/0!</v>
      </c>
      <c r="AO980" s="24" t="s">
        <v>788</v>
      </c>
      <c r="AP980" s="258">
        <v>3.0000000000000001E-3</v>
      </c>
      <c r="AQ980" s="258">
        <v>1E-3</v>
      </c>
      <c r="AR980" s="258" t="s">
        <v>121</v>
      </c>
      <c r="AS980" s="258">
        <v>4.0000000000000001E-3</v>
      </c>
      <c r="AT980" s="258" t="s">
        <v>121</v>
      </c>
      <c r="AU980" s="258">
        <v>4.0000000000000001E-3</v>
      </c>
      <c r="AV980" s="258" t="s">
        <v>121</v>
      </c>
      <c r="AW980" s="258">
        <v>3.0000000000000001E-3</v>
      </c>
      <c r="AX980" s="258" t="s">
        <v>121</v>
      </c>
      <c r="AY980" s="258">
        <v>2E-3</v>
      </c>
      <c r="AZ980" s="258">
        <v>1.2E-2</v>
      </c>
      <c r="BA980" s="258">
        <v>2E-3</v>
      </c>
      <c r="BB980" s="258">
        <v>8.0000000000000002E-3</v>
      </c>
      <c r="BC980" s="258">
        <v>2E-3</v>
      </c>
      <c r="BD980" s="258">
        <v>0.14199999999999999</v>
      </c>
      <c r="BE980" s="258">
        <v>7.0000000000000001E-3</v>
      </c>
      <c r="BF980" s="258" t="s">
        <v>121</v>
      </c>
      <c r="BG980" s="258">
        <v>4.0000000000000001E-3</v>
      </c>
      <c r="BH980" s="258" t="s">
        <v>121</v>
      </c>
      <c r="BI980" s="258">
        <v>4.6050000000000004</v>
      </c>
      <c r="BJ980" s="258" t="s">
        <v>121</v>
      </c>
      <c r="BK980" s="258">
        <v>2E-3</v>
      </c>
      <c r="BL980" s="258" t="s">
        <v>121</v>
      </c>
      <c r="BM980" s="258">
        <v>2E-3</v>
      </c>
      <c r="BN980" s="258" t="s">
        <v>121</v>
      </c>
      <c r="BO980" s="258">
        <v>1.7999999999999999E-2</v>
      </c>
      <c r="BP980" s="258">
        <v>39.174999999999997</v>
      </c>
      <c r="BQ980" s="258">
        <v>0.221</v>
      </c>
      <c r="BR980" s="258" t="s">
        <v>121</v>
      </c>
      <c r="BS980" s="258">
        <v>2E-3</v>
      </c>
      <c r="BT980" s="258">
        <v>7.157</v>
      </c>
      <c r="BU980" s="258">
        <v>0.159</v>
      </c>
      <c r="BV980" s="258">
        <v>12.388999999999999</v>
      </c>
      <c r="BW980" s="258">
        <v>0.47899999999999998</v>
      </c>
      <c r="BX980" s="258" t="s">
        <v>121</v>
      </c>
      <c r="BY980" s="258">
        <v>3.0000000000000001E-3</v>
      </c>
      <c r="BZ980" s="258">
        <v>35.090000000000003</v>
      </c>
      <c r="CA980" s="258">
        <v>0.66100000000000003</v>
      </c>
      <c r="CB980" s="258" t="s">
        <v>121</v>
      </c>
      <c r="CC980" s="258">
        <v>36.457999999999998</v>
      </c>
      <c r="CD980" s="258">
        <v>1.7999999999999999E-2</v>
      </c>
      <c r="CE980" s="258">
        <v>5.0000000000000001E-3</v>
      </c>
      <c r="CF980" s="258">
        <v>2E-3</v>
      </c>
      <c r="CG980" s="258">
        <v>1E-3</v>
      </c>
      <c r="CH980" s="258" t="s">
        <v>121</v>
      </c>
      <c r="CI980" s="258">
        <v>2E-3</v>
      </c>
      <c r="CJ980" s="258" t="s">
        <v>121</v>
      </c>
      <c r="CK980" s="258">
        <v>0.20699999999999999</v>
      </c>
      <c r="CL980" s="258" t="s">
        <v>121</v>
      </c>
      <c r="CM980" s="258">
        <v>2E-3</v>
      </c>
      <c r="CN980" s="258">
        <v>1.0999999999999999E-2</v>
      </c>
      <c r="CO980" s="258">
        <v>1E-3</v>
      </c>
      <c r="CP980" s="258">
        <v>5.1639999999999997</v>
      </c>
      <c r="CQ980" s="258">
        <v>0.28499999999999998</v>
      </c>
      <c r="CR980" s="258" t="s">
        <v>121</v>
      </c>
      <c r="CS980" s="258">
        <v>2E-3</v>
      </c>
      <c r="CT980" s="258">
        <v>0.50600000000000001</v>
      </c>
      <c r="CU980" s="258">
        <v>0.31900000000000001</v>
      </c>
      <c r="CV980" s="258">
        <v>2.5000000000000001E-2</v>
      </c>
      <c r="CW980" s="258">
        <v>1E-3</v>
      </c>
      <c r="CX980" s="258">
        <v>3.1E-2</v>
      </c>
      <c r="CY980" s="258">
        <v>8.9999999999999993E-3</v>
      </c>
      <c r="CZ980" s="258" t="s">
        <v>121</v>
      </c>
      <c r="DA980" s="258">
        <v>2E-3</v>
      </c>
      <c r="DB980" s="258" t="s">
        <v>121</v>
      </c>
      <c r="DC980" s="258">
        <v>4.0000000000000001E-3</v>
      </c>
      <c r="DD980" s="258">
        <v>0.01</v>
      </c>
      <c r="DE980" s="258">
        <v>4.0000000000000001E-3</v>
      </c>
      <c r="DF980" s="258">
        <v>5.6000000000000001E-2</v>
      </c>
      <c r="DG980" s="258">
        <v>2E-3</v>
      </c>
      <c r="DH980" s="258" t="s">
        <v>121</v>
      </c>
      <c r="DI980" s="258">
        <v>2E-3</v>
      </c>
      <c r="DJ980" s="258">
        <v>0.03</v>
      </c>
      <c r="DK980" s="258">
        <v>1E-3</v>
      </c>
      <c r="DL980" s="61" t="str">
        <f t="shared" si="18"/>
        <v>VNE 1670</v>
      </c>
    </row>
    <row r="981" spans="1:132">
      <c r="A981" s="11">
        <v>44641</v>
      </c>
      <c r="B981" s="64"/>
      <c r="C981" s="25" t="s">
        <v>118</v>
      </c>
      <c r="H981" s="3" t="e">
        <f>((F981)/(E981/100))</f>
        <v>#DIV/0!</v>
      </c>
      <c r="I981" s="4" t="e">
        <f>E981/F981</f>
        <v>#DIV/0!</v>
      </c>
      <c r="J981" s="4" t="e">
        <f>100/G981</f>
        <v>#DIV/0!</v>
      </c>
      <c r="N981" s="37" t="e">
        <f>M981/(K981/100)</f>
        <v>#DIV/0!</v>
      </c>
      <c r="O981" s="37" t="e">
        <f>N981/J981</f>
        <v>#DIV/0!</v>
      </c>
      <c r="P981" s="5" t="e">
        <f>M981/(L981/100)</f>
        <v>#DIV/0!</v>
      </c>
      <c r="Q981" s="5" t="e">
        <f>P981*I981</f>
        <v>#DIV/0!</v>
      </c>
      <c r="U981" s="15" t="e">
        <f>100-(T981-R981)/S981*100</f>
        <v>#DIV/0!</v>
      </c>
      <c r="AB981" s="14" t="e">
        <f>((AE981-AC981)*(1000/AD981))*1000</f>
        <v>#DIV/0!</v>
      </c>
      <c r="AF981" s="7" t="e">
        <f>#REF!*0.8</f>
        <v>#REF!</v>
      </c>
      <c r="AH981" s="8" t="e">
        <f>((AG981)*(H981/100))</f>
        <v>#DIV/0!</v>
      </c>
      <c r="AI981" s="7" t="e">
        <f>AG981/AH981</f>
        <v>#DIV/0!</v>
      </c>
      <c r="AO981" s="24" t="s">
        <v>118</v>
      </c>
      <c r="AP981" s="258">
        <v>3.0000000000000001E-3</v>
      </c>
      <c r="AQ981" s="258">
        <v>1E-3</v>
      </c>
      <c r="AR981" s="258" t="s">
        <v>121</v>
      </c>
      <c r="AS981" s="258">
        <v>5.0000000000000001E-3</v>
      </c>
      <c r="AT981" s="258" t="s">
        <v>121</v>
      </c>
      <c r="AU981" s="258">
        <v>5.0000000000000001E-3</v>
      </c>
      <c r="AV981" s="258">
        <v>5.0000000000000001E-3</v>
      </c>
      <c r="AW981" s="258">
        <v>2E-3</v>
      </c>
      <c r="AX981" s="258" t="s">
        <v>121</v>
      </c>
      <c r="AY981" s="258">
        <v>2E-3</v>
      </c>
      <c r="AZ981" s="258">
        <v>1.2E-2</v>
      </c>
      <c r="BA981" s="258">
        <v>2E-3</v>
      </c>
      <c r="BB981" s="258">
        <v>0.01</v>
      </c>
      <c r="BC981" s="258">
        <v>2E-3</v>
      </c>
      <c r="BD981" s="258">
        <v>0.14599999999999999</v>
      </c>
      <c r="BE981" s="258">
        <v>7.0000000000000001E-3</v>
      </c>
      <c r="BF981" s="258" t="s">
        <v>121</v>
      </c>
      <c r="BG981" s="258">
        <v>7.0000000000000001E-3</v>
      </c>
      <c r="BH981" s="258" t="s">
        <v>121</v>
      </c>
      <c r="BI981" s="258">
        <v>3.9689999999999999</v>
      </c>
      <c r="BJ981" s="258" t="s">
        <v>121</v>
      </c>
      <c r="BK981" s="258">
        <v>2E-3</v>
      </c>
      <c r="BL981" s="258" t="s">
        <v>121</v>
      </c>
      <c r="BM981" s="258">
        <v>2E-3</v>
      </c>
      <c r="BN981" s="258">
        <v>1.4E-2</v>
      </c>
      <c r="BO981" s="258">
        <v>8.0000000000000002E-3</v>
      </c>
      <c r="BP981" s="258">
        <v>40.94</v>
      </c>
      <c r="BQ981" s="258">
        <v>0.224</v>
      </c>
      <c r="BR981" s="258" t="s">
        <v>121</v>
      </c>
      <c r="BS981" s="258">
        <v>2E-3</v>
      </c>
      <c r="BT981" s="258">
        <v>7.141</v>
      </c>
      <c r="BU981" s="258">
        <v>0.161</v>
      </c>
      <c r="BV981" s="258">
        <v>11.622</v>
      </c>
      <c r="BW981" s="258">
        <v>0.26900000000000002</v>
      </c>
      <c r="BX981" s="258" t="s">
        <v>121</v>
      </c>
      <c r="BY981" s="258">
        <v>3.0000000000000001E-3</v>
      </c>
      <c r="BZ981" s="258">
        <v>34.200000000000003</v>
      </c>
      <c r="CA981" s="258">
        <v>0.4</v>
      </c>
      <c r="CB981" s="258" t="s">
        <v>121</v>
      </c>
      <c r="CC981" s="258">
        <v>25.059000000000001</v>
      </c>
      <c r="CD981" s="258">
        <v>1.2E-2</v>
      </c>
      <c r="CE981" s="258">
        <v>5.0000000000000001E-3</v>
      </c>
      <c r="CF981" s="258">
        <v>2E-3</v>
      </c>
      <c r="CG981" s="258">
        <v>1E-3</v>
      </c>
      <c r="CH981" s="258" t="s">
        <v>121</v>
      </c>
      <c r="CI981" s="258">
        <v>2E-3</v>
      </c>
      <c r="CJ981" s="258">
        <v>0.36099999999999999</v>
      </c>
      <c r="CK981" s="258">
        <v>0.14000000000000001</v>
      </c>
      <c r="CL981" s="258" t="s">
        <v>121</v>
      </c>
      <c r="CM981" s="258">
        <v>2E-3</v>
      </c>
      <c r="CN981" s="258">
        <v>1.0999999999999999E-2</v>
      </c>
      <c r="CO981" s="258">
        <v>1E-3</v>
      </c>
      <c r="CP981" s="258">
        <v>4.8970000000000002</v>
      </c>
      <c r="CQ981" s="258">
        <v>0.16900000000000001</v>
      </c>
      <c r="CR981" s="258" t="s">
        <v>121</v>
      </c>
      <c r="CS981" s="258">
        <v>2E-3</v>
      </c>
      <c r="CT981" s="258" t="s">
        <v>121</v>
      </c>
      <c r="CU981" s="258">
        <v>0.47299999999999998</v>
      </c>
      <c r="CV981" s="258">
        <v>2.4E-2</v>
      </c>
      <c r="CW981" s="258">
        <v>1E-3</v>
      </c>
      <c r="CX981" s="258">
        <v>3.2000000000000001E-2</v>
      </c>
      <c r="CY981" s="258">
        <v>8.9999999999999993E-3</v>
      </c>
      <c r="CZ981" s="258" t="s">
        <v>121</v>
      </c>
      <c r="DA981" s="258">
        <v>2E-3</v>
      </c>
      <c r="DB981" s="258" t="s">
        <v>121</v>
      </c>
      <c r="DC981" s="258">
        <v>5.0000000000000001E-3</v>
      </c>
      <c r="DD981" s="258">
        <v>1.0999999999999999E-2</v>
      </c>
      <c r="DE981" s="258">
        <v>4.0000000000000001E-3</v>
      </c>
      <c r="DF981" s="258">
        <v>5.2999999999999999E-2</v>
      </c>
      <c r="DG981" s="258">
        <v>2E-3</v>
      </c>
      <c r="DH981" s="258" t="s">
        <v>121</v>
      </c>
      <c r="DI981" s="258">
        <v>2E-3</v>
      </c>
      <c r="DJ981" s="258">
        <v>0.03</v>
      </c>
      <c r="DK981" s="258">
        <v>1E-3</v>
      </c>
      <c r="DL981" s="61" t="str">
        <f t="shared" si="18"/>
        <v>VNE 1670</v>
      </c>
    </row>
    <row r="982" spans="1:132">
      <c r="A982" s="11">
        <v>44641</v>
      </c>
      <c r="B982" s="64"/>
      <c r="C982" s="25" t="s">
        <v>118</v>
      </c>
      <c r="H982" s="3" t="e">
        <f>((F982)/(E982/100))</f>
        <v>#DIV/0!</v>
      </c>
      <c r="I982" s="4" t="e">
        <f>E982/F982</f>
        <v>#DIV/0!</v>
      </c>
      <c r="J982" s="4" t="e">
        <f>100/G982</f>
        <v>#DIV/0!</v>
      </c>
      <c r="N982" s="37" t="e">
        <f>M982/(K982/100)</f>
        <v>#DIV/0!</v>
      </c>
      <c r="O982" s="37" t="e">
        <f>N982/J982</f>
        <v>#DIV/0!</v>
      </c>
      <c r="P982" s="5" t="e">
        <f>M982/(L982/100)</f>
        <v>#DIV/0!</v>
      </c>
      <c r="Q982" s="5" t="e">
        <f>P982*I982</f>
        <v>#DIV/0!</v>
      </c>
      <c r="U982" s="15" t="e">
        <f>100-(T982-R982)/S982*100</f>
        <v>#DIV/0!</v>
      </c>
      <c r="AB982" s="14" t="e">
        <f>((AE982-AC982)*(1000/AD982))*1000</f>
        <v>#DIV/0!</v>
      </c>
      <c r="AF982" s="7" t="e">
        <f>#REF!*0.8</f>
        <v>#REF!</v>
      </c>
      <c r="AH982" s="8" t="e">
        <f>((AG982)*(H982/100))</f>
        <v>#DIV/0!</v>
      </c>
      <c r="AI982" s="7" t="e">
        <f>AG982/AH982</f>
        <v>#DIV/0!</v>
      </c>
      <c r="AO982" s="24" t="s">
        <v>118</v>
      </c>
      <c r="AP982" s="258">
        <v>3.0000000000000001E-3</v>
      </c>
      <c r="AQ982" s="258">
        <v>1E-3</v>
      </c>
      <c r="AR982" s="258" t="s">
        <v>121</v>
      </c>
      <c r="AS982" s="258">
        <v>4.0000000000000001E-3</v>
      </c>
      <c r="AT982" s="258" t="s">
        <v>121</v>
      </c>
      <c r="AU982" s="258">
        <v>3.0000000000000001E-3</v>
      </c>
      <c r="AV982" s="258">
        <v>3.0000000000000001E-3</v>
      </c>
      <c r="AW982" s="258">
        <v>2E-3</v>
      </c>
      <c r="AX982" s="258" t="s">
        <v>121</v>
      </c>
      <c r="AY982" s="258">
        <v>2E-3</v>
      </c>
      <c r="AZ982" s="258">
        <v>1.4E-2</v>
      </c>
      <c r="BA982" s="258">
        <v>2E-3</v>
      </c>
      <c r="BB982" s="258">
        <v>0.01</v>
      </c>
      <c r="BC982" s="258">
        <v>2E-3</v>
      </c>
      <c r="BD982" s="258">
        <v>0.158</v>
      </c>
      <c r="BE982" s="258">
        <v>7.0000000000000001E-3</v>
      </c>
      <c r="BF982" s="258" t="s">
        <v>121</v>
      </c>
      <c r="BG982" s="258">
        <v>5.0000000000000001E-3</v>
      </c>
      <c r="BH982" s="258" t="s">
        <v>121</v>
      </c>
      <c r="BI982" s="258">
        <v>2.5870000000000002</v>
      </c>
      <c r="BJ982" s="258" t="s">
        <v>121</v>
      </c>
      <c r="BK982" s="258">
        <v>2E-3</v>
      </c>
      <c r="BL982" s="258" t="s">
        <v>121</v>
      </c>
      <c r="BM982" s="258">
        <v>2E-3</v>
      </c>
      <c r="BN982" s="258" t="s">
        <v>121</v>
      </c>
      <c r="BO982" s="258">
        <v>1.0999999999999999E-2</v>
      </c>
      <c r="BP982" s="258">
        <v>42.262</v>
      </c>
      <c r="BQ982" s="258">
        <v>0.21</v>
      </c>
      <c r="BR982" s="258" t="s">
        <v>121</v>
      </c>
      <c r="BS982" s="258">
        <v>2E-3</v>
      </c>
      <c r="BT982" s="258">
        <v>7.5869999999999997</v>
      </c>
      <c r="BU982" s="258">
        <v>0.16600000000000001</v>
      </c>
      <c r="BV982" s="258">
        <v>11.51</v>
      </c>
      <c r="BW982" s="258">
        <v>0.53600000000000003</v>
      </c>
      <c r="BX982" s="258" t="s">
        <v>121</v>
      </c>
      <c r="BY982" s="258">
        <v>3.0000000000000001E-3</v>
      </c>
      <c r="BZ982" s="258">
        <v>32.93</v>
      </c>
      <c r="CA982" s="258">
        <v>0.82399999999999995</v>
      </c>
      <c r="CB982" s="258" t="s">
        <v>121</v>
      </c>
      <c r="CC982" s="258">
        <v>42.802</v>
      </c>
      <c r="CD982" s="258">
        <v>1.6E-2</v>
      </c>
      <c r="CE982" s="258">
        <v>5.0000000000000001E-3</v>
      </c>
      <c r="CF982" s="258">
        <v>2E-3</v>
      </c>
      <c r="CG982" s="258">
        <v>1E-3</v>
      </c>
      <c r="CH982" s="258" t="s">
        <v>121</v>
      </c>
      <c r="CI982" s="258">
        <v>2E-3</v>
      </c>
      <c r="CJ982" s="258">
        <v>0.36399999999999999</v>
      </c>
      <c r="CK982" s="258">
        <v>0.13900000000000001</v>
      </c>
      <c r="CL982" s="258" t="s">
        <v>121</v>
      </c>
      <c r="CM982" s="258">
        <v>2E-3</v>
      </c>
      <c r="CN982" s="258">
        <v>1.2E-2</v>
      </c>
      <c r="CO982" s="258">
        <v>1E-3</v>
      </c>
      <c r="CP982" s="258">
        <v>4.5190000000000001</v>
      </c>
      <c r="CQ982" s="258">
        <v>0.28499999999999998</v>
      </c>
      <c r="CR982" s="258" t="s">
        <v>121</v>
      </c>
      <c r="CS982" s="258">
        <v>2E-3</v>
      </c>
      <c r="CT982" s="258" t="s">
        <v>121</v>
      </c>
      <c r="CU982" s="258">
        <v>0.46600000000000003</v>
      </c>
      <c r="CV982" s="258">
        <v>2.4E-2</v>
      </c>
      <c r="CW982" s="258">
        <v>1E-3</v>
      </c>
      <c r="CX982" s="258">
        <v>3.2000000000000001E-2</v>
      </c>
      <c r="CY982" s="258">
        <v>8.9999999999999993E-3</v>
      </c>
      <c r="CZ982" s="258" t="s">
        <v>121</v>
      </c>
      <c r="DA982" s="258">
        <v>2E-3</v>
      </c>
      <c r="DB982" s="258" t="s">
        <v>121</v>
      </c>
      <c r="DC982" s="258">
        <v>4.0000000000000001E-3</v>
      </c>
      <c r="DD982" s="258">
        <v>1.2999999999999999E-2</v>
      </c>
      <c r="DE982" s="258">
        <v>4.0000000000000001E-3</v>
      </c>
      <c r="DF982" s="258">
        <v>6.0999999999999999E-2</v>
      </c>
      <c r="DG982" s="258">
        <v>2E-3</v>
      </c>
      <c r="DH982" s="258" t="s">
        <v>121</v>
      </c>
      <c r="DI982" s="258">
        <v>2E-3</v>
      </c>
      <c r="DJ982" s="258">
        <v>2.9000000000000001E-2</v>
      </c>
      <c r="DK982" s="258">
        <v>1E-3</v>
      </c>
      <c r="DL982" s="61" t="str">
        <f t="shared" si="18"/>
        <v>VNE 1670</v>
      </c>
    </row>
    <row r="983" spans="1:132">
      <c r="A983" s="11">
        <v>44641</v>
      </c>
      <c r="B983" s="64"/>
      <c r="C983" s="25" t="s">
        <v>118</v>
      </c>
      <c r="H983" s="3" t="e">
        <f>((F983)/(E983/100))</f>
        <v>#DIV/0!</v>
      </c>
      <c r="I983" s="4" t="e">
        <f>E983/F983</f>
        <v>#DIV/0!</v>
      </c>
      <c r="J983" s="4" t="e">
        <f>100/G983</f>
        <v>#DIV/0!</v>
      </c>
      <c r="N983" s="37" t="e">
        <f>M983/(K983/100)</f>
        <v>#DIV/0!</v>
      </c>
      <c r="O983" s="37" t="e">
        <f>N983/J983</f>
        <v>#DIV/0!</v>
      </c>
      <c r="P983" s="5" t="e">
        <f>M983/(L983/100)</f>
        <v>#DIV/0!</v>
      </c>
      <c r="Q983" s="5" t="e">
        <f>P983*I983</f>
        <v>#DIV/0!</v>
      </c>
      <c r="U983" s="15" t="e">
        <f>100-(T983-R983)/S983*100</f>
        <v>#DIV/0!</v>
      </c>
      <c r="AB983" s="14" t="e">
        <f>((AE983-AC983)*(1000/AD983))*1000</f>
        <v>#DIV/0!</v>
      </c>
      <c r="AF983" s="7" t="e">
        <f>#REF!*0.8</f>
        <v>#REF!</v>
      </c>
      <c r="AH983" s="8" t="e">
        <f>((AG983)*(H983/100))</f>
        <v>#DIV/0!</v>
      </c>
      <c r="AI983" s="7" t="e">
        <f>AG983/AH983</f>
        <v>#DIV/0!</v>
      </c>
      <c r="AO983" s="24" t="s">
        <v>118</v>
      </c>
      <c r="AP983" s="261">
        <v>0.185</v>
      </c>
      <c r="AQ983" s="261">
        <v>3.0000000000000001E-3</v>
      </c>
      <c r="AR983" s="261">
        <v>4.0000000000000001E-3</v>
      </c>
      <c r="AS983" s="261">
        <v>3.0000000000000001E-3</v>
      </c>
      <c r="AT983" s="261">
        <v>8.3000000000000004E-2</v>
      </c>
      <c r="AU983" s="261">
        <v>3.0000000000000001E-3</v>
      </c>
      <c r="AV983" s="261">
        <v>5.6000000000000001E-2</v>
      </c>
      <c r="AW983" s="261">
        <v>2E-3</v>
      </c>
      <c r="AX983" s="261">
        <v>1.2E-2</v>
      </c>
      <c r="AY983" s="261">
        <v>1E-3</v>
      </c>
      <c r="AZ983" s="261">
        <v>1.0999999999999999E-2</v>
      </c>
      <c r="BA983" s="261">
        <v>2E-3</v>
      </c>
      <c r="BB983" s="261">
        <v>5.5E-2</v>
      </c>
      <c r="BC983" s="261">
        <v>2E-3</v>
      </c>
      <c r="BD983" s="261">
        <v>0.41399999999999998</v>
      </c>
      <c r="BE983" s="261">
        <v>8.9999999999999993E-3</v>
      </c>
      <c r="BF983" s="261" t="s">
        <v>121</v>
      </c>
      <c r="BG983" s="261">
        <v>1.2E-2</v>
      </c>
      <c r="BH983" s="261" t="s">
        <v>121</v>
      </c>
      <c r="BI983" s="261">
        <v>1.9890000000000001</v>
      </c>
      <c r="BJ983" s="261" t="s">
        <v>121</v>
      </c>
      <c r="BK983" s="261">
        <v>3.0000000000000001E-3</v>
      </c>
      <c r="BL983" s="261" t="s">
        <v>121</v>
      </c>
      <c r="BM983" s="261">
        <v>2E-3</v>
      </c>
      <c r="BN983" s="261">
        <v>0.08</v>
      </c>
      <c r="BO983" s="261">
        <v>7.0000000000000001E-3</v>
      </c>
      <c r="BP983" s="261">
        <v>62.808</v>
      </c>
      <c r="BQ983" s="261">
        <v>0.14299999999999999</v>
      </c>
      <c r="BR983" s="261">
        <v>4.0000000000000001E-3</v>
      </c>
      <c r="BS983" s="261">
        <v>1E-3</v>
      </c>
      <c r="BT983" s="261">
        <v>17.951000000000001</v>
      </c>
      <c r="BU983" s="261">
        <v>0.158</v>
      </c>
      <c r="BV983" s="261">
        <v>12.021000000000001</v>
      </c>
      <c r="BW983" s="261">
        <v>0.127</v>
      </c>
      <c r="BX983" s="261" t="s">
        <v>121</v>
      </c>
      <c r="BY983" s="261">
        <v>5.0000000000000001E-3</v>
      </c>
      <c r="BZ983" s="261">
        <v>1.661</v>
      </c>
      <c r="CA983" s="261">
        <v>3.5999999999999997E-2</v>
      </c>
      <c r="CB983" s="261" t="s">
        <v>121</v>
      </c>
      <c r="CC983" s="261">
        <v>15.208</v>
      </c>
      <c r="CD983" s="261">
        <v>2.4E-2</v>
      </c>
      <c r="CE983" s="261">
        <v>4.0000000000000001E-3</v>
      </c>
      <c r="CF983" s="261" t="s">
        <v>121</v>
      </c>
      <c r="CG983" s="261">
        <v>2E-3</v>
      </c>
      <c r="CH983" s="261" t="s">
        <v>121</v>
      </c>
      <c r="CI983" s="261">
        <v>2E-3</v>
      </c>
      <c r="CJ983" s="261" t="s">
        <v>121</v>
      </c>
      <c r="CK983" s="261">
        <v>0.159</v>
      </c>
      <c r="CL983" s="261" t="s">
        <v>121</v>
      </c>
      <c r="CM983" s="261">
        <v>2E-3</v>
      </c>
      <c r="CN983" s="261">
        <v>5.0000000000000001E-3</v>
      </c>
      <c r="CO983" s="261">
        <v>1E-3</v>
      </c>
      <c r="CP983" s="261">
        <v>1.585</v>
      </c>
      <c r="CQ983" s="261">
        <v>5.2999999999999999E-2</v>
      </c>
      <c r="CR983" s="261" t="s">
        <v>121</v>
      </c>
      <c r="CS983" s="261">
        <v>2E-3</v>
      </c>
      <c r="CT983" s="261">
        <v>0.59799999999999998</v>
      </c>
      <c r="CU983" s="261">
        <v>0.27500000000000002</v>
      </c>
      <c r="CV983" s="261">
        <v>1.6E-2</v>
      </c>
      <c r="CW983" s="261">
        <v>1E-3</v>
      </c>
      <c r="CX983" s="261">
        <v>9.5000000000000001E-2</v>
      </c>
      <c r="CY983" s="261">
        <v>8.9999999999999993E-3</v>
      </c>
      <c r="CZ983" s="261" t="s">
        <v>121</v>
      </c>
      <c r="DA983" s="261">
        <v>2E-3</v>
      </c>
      <c r="DB983" s="261" t="s">
        <v>121</v>
      </c>
      <c r="DC983" s="261">
        <v>6.0000000000000001E-3</v>
      </c>
      <c r="DD983" s="261">
        <v>3.1E-2</v>
      </c>
      <c r="DE983" s="261">
        <v>6.0000000000000001E-3</v>
      </c>
      <c r="DF983" s="261">
        <v>0.73799999999999999</v>
      </c>
      <c r="DG983" s="261">
        <v>8.0000000000000002E-3</v>
      </c>
      <c r="DH983" s="261">
        <v>3.0000000000000001E-3</v>
      </c>
      <c r="DI983" s="261">
        <v>1E-3</v>
      </c>
      <c r="DJ983" s="261">
        <v>8.2000000000000003E-2</v>
      </c>
      <c r="DK983" s="261">
        <v>1E-3</v>
      </c>
      <c r="DL983" s="61" t="str">
        <f t="shared" si="18"/>
        <v>UTV 21.03.2022</v>
      </c>
    </row>
    <row r="984" spans="1:132">
      <c r="A984" s="11">
        <v>44641</v>
      </c>
      <c r="B984" s="64"/>
      <c r="C984" s="25" t="s">
        <v>747</v>
      </c>
      <c r="H984" s="3" t="e">
        <f>((F984)/(E984/100))</f>
        <v>#DIV/0!</v>
      </c>
      <c r="I984" s="4" t="e">
        <f>E984/F984</f>
        <v>#DIV/0!</v>
      </c>
      <c r="J984" s="4" t="e">
        <f>100/G984</f>
        <v>#DIV/0!</v>
      </c>
      <c r="N984" s="37" t="e">
        <f>M984/(K984/100)</f>
        <v>#DIV/0!</v>
      </c>
      <c r="O984" s="37" t="e">
        <f>N984/J984</f>
        <v>#DIV/0!</v>
      </c>
      <c r="P984" s="5" t="e">
        <f>M984/(L984/100)</f>
        <v>#DIV/0!</v>
      </c>
      <c r="Q984" s="5" t="e">
        <f>P984*I984</f>
        <v>#DIV/0!</v>
      </c>
      <c r="U984" s="15" t="e">
        <f>100-(T984-R984)/S984*100</f>
        <v>#DIV/0!</v>
      </c>
      <c r="AB984" s="14" t="e">
        <f>((AE984-AC984)*(1000/AD984))*1000</f>
        <v>#DIV/0!</v>
      </c>
      <c r="AF984" s="7" t="e">
        <f>#REF!*0.8</f>
        <v>#REF!</v>
      </c>
      <c r="AH984" s="8" t="e">
        <f>((AG984)*(H984/100))</f>
        <v>#DIV/0!</v>
      </c>
      <c r="AI984" s="7" t="e">
        <f>AG984/AH984</f>
        <v>#DIV/0!</v>
      </c>
      <c r="AO984" s="24" t="s">
        <v>747</v>
      </c>
      <c r="AP984" s="260">
        <v>0.17199999999999999</v>
      </c>
      <c r="AQ984" s="260">
        <v>1.9E-2</v>
      </c>
      <c r="AR984" s="260">
        <v>4.4999999999999998E-2</v>
      </c>
      <c r="AS984" s="260">
        <v>6.0000000000000001E-3</v>
      </c>
      <c r="AT984" s="260">
        <v>1.7000000000000001E-2</v>
      </c>
      <c r="AU984" s="260">
        <v>3.0000000000000001E-3</v>
      </c>
      <c r="AV984" s="260">
        <v>5.8000000000000003E-2</v>
      </c>
      <c r="AW984" s="260">
        <v>6.0000000000000001E-3</v>
      </c>
      <c r="AX984" s="260">
        <v>3.0000000000000001E-3</v>
      </c>
      <c r="AY984" s="260">
        <v>1E-3</v>
      </c>
      <c r="AZ984" s="260">
        <v>4.4999999999999998E-2</v>
      </c>
      <c r="BA984" s="260">
        <v>6.0000000000000001E-3</v>
      </c>
      <c r="BB984" s="260">
        <v>0.22</v>
      </c>
      <c r="BC984" s="260">
        <v>2.5999999999999999E-2</v>
      </c>
      <c r="BD984" s="260">
        <v>3.6739999999999999</v>
      </c>
      <c r="BE984" s="260">
        <v>0.48199999999999998</v>
      </c>
      <c r="BF984" s="260" t="s">
        <v>121</v>
      </c>
      <c r="BG984" s="260">
        <v>3.0000000000000001E-3</v>
      </c>
      <c r="BH984" s="260">
        <v>4.2720000000000002</v>
      </c>
      <c r="BI984" s="260">
        <v>1.31</v>
      </c>
      <c r="BJ984" s="260" t="s">
        <v>121</v>
      </c>
      <c r="BK984" s="260">
        <v>4.0000000000000001E-3</v>
      </c>
      <c r="BL984" s="260" t="s">
        <v>121</v>
      </c>
      <c r="BM984" s="260">
        <v>2E-3</v>
      </c>
      <c r="BN984" s="260">
        <v>0.45700000000000002</v>
      </c>
      <c r="BO984" s="260">
        <v>4.2000000000000003E-2</v>
      </c>
      <c r="BP984" s="260">
        <v>71.769000000000005</v>
      </c>
      <c r="BQ984" s="260">
        <v>0.122</v>
      </c>
      <c r="BR984" s="260">
        <v>3.0000000000000001E-3</v>
      </c>
      <c r="BS984" s="260">
        <v>1E-3</v>
      </c>
      <c r="BT984" s="260">
        <v>12.135999999999999</v>
      </c>
      <c r="BU984" s="260">
        <v>1.5720000000000001</v>
      </c>
      <c r="BV984" s="260">
        <v>2.2170000000000001</v>
      </c>
      <c r="BW984" s="260">
        <v>0.32900000000000001</v>
      </c>
      <c r="BX984" s="260" t="s">
        <v>121</v>
      </c>
      <c r="BY984" s="260">
        <v>8.9999999999999993E-3</v>
      </c>
      <c r="BZ984" s="260">
        <v>1.01</v>
      </c>
      <c r="CA984" s="260">
        <v>0.13100000000000001</v>
      </c>
      <c r="CB984" s="260" t="s">
        <v>121</v>
      </c>
      <c r="CC984" s="260">
        <v>11.157999999999999</v>
      </c>
      <c r="CD984" s="260">
        <v>0.16800000000000001</v>
      </c>
      <c r="CE984" s="260">
        <v>2.3E-2</v>
      </c>
      <c r="CF984" s="260">
        <v>3.0000000000000001E-3</v>
      </c>
      <c r="CG984" s="260">
        <v>1E-3</v>
      </c>
      <c r="CH984" s="260" t="s">
        <v>121</v>
      </c>
      <c r="CI984" s="260">
        <v>2E-3</v>
      </c>
      <c r="CJ984" s="260" t="s">
        <v>121</v>
      </c>
      <c r="CK984" s="260">
        <v>3.419</v>
      </c>
      <c r="CL984" s="260" t="s">
        <v>121</v>
      </c>
      <c r="CM984" s="260">
        <v>2E-3</v>
      </c>
      <c r="CN984" s="260">
        <v>8.0000000000000002E-3</v>
      </c>
      <c r="CO984" s="260">
        <v>1E-3</v>
      </c>
      <c r="CP984" s="260">
        <v>2.2509999999999999</v>
      </c>
      <c r="CQ984" s="260">
        <v>0.32100000000000001</v>
      </c>
      <c r="CR984" s="260" t="s">
        <v>121</v>
      </c>
      <c r="CS984" s="260">
        <v>2E-3</v>
      </c>
      <c r="CT984" s="260" t="s">
        <v>121</v>
      </c>
      <c r="CU984" s="260">
        <v>49.96</v>
      </c>
      <c r="CV984" s="260">
        <v>2.7E-2</v>
      </c>
      <c r="CW984" s="260">
        <v>3.0000000000000001E-3</v>
      </c>
      <c r="CX984" s="260">
        <v>0.61799999999999999</v>
      </c>
      <c r="CY984" s="260">
        <v>8.1000000000000003E-2</v>
      </c>
      <c r="CZ984" s="260" t="s">
        <v>121</v>
      </c>
      <c r="DA984" s="260">
        <v>2E-3</v>
      </c>
      <c r="DB984" s="260">
        <v>2.1000000000000001E-2</v>
      </c>
      <c r="DC984" s="260">
        <v>6.0000000000000001E-3</v>
      </c>
      <c r="DD984" s="260" t="s">
        <v>121</v>
      </c>
      <c r="DE984" s="260">
        <v>8.9999999999999993E-3</v>
      </c>
      <c r="DF984" s="260">
        <v>0.69899999999999995</v>
      </c>
      <c r="DG984" s="260">
        <v>8.1000000000000003E-2</v>
      </c>
      <c r="DH984" s="260">
        <v>8.1000000000000003E-2</v>
      </c>
      <c r="DI984" s="260">
        <v>8.9999999999999993E-3</v>
      </c>
      <c r="DJ984" s="260">
        <v>1.4999999999999999E-2</v>
      </c>
      <c r="DK984" s="260">
        <v>2E-3</v>
      </c>
      <c r="DL984" s="61" t="str">
        <f t="shared" si="18"/>
        <v>DK III W1 21.03.2022</v>
      </c>
      <c r="DM984" s="268">
        <v>-1.67228729223577E-3</v>
      </c>
      <c r="DN984" s="268">
        <v>4.9841671653668998E-2</v>
      </c>
      <c r="DO984" s="268">
        <v>0.201578612340617</v>
      </c>
      <c r="DP984" s="268">
        <v>1.12328993864381</v>
      </c>
      <c r="DQ984" s="268">
        <v>3.2891619360064697E-2</v>
      </c>
      <c r="DR984" s="268">
        <v>2.7508999345817499E-2</v>
      </c>
      <c r="DS984" s="268">
        <v>1.23835875120257</v>
      </c>
      <c r="DT984" s="268">
        <v>1.0189662836968099E-2</v>
      </c>
      <c r="DU984" s="268">
        <v>-3.6161790762544198E-4</v>
      </c>
      <c r="DV984" s="268">
        <v>1.9264149720037899E-2</v>
      </c>
      <c r="DW984" s="268">
        <v>0.47262566409719398</v>
      </c>
      <c r="DX984" s="268">
        <v>-4.1097256973162598E-2</v>
      </c>
      <c r="DY984" s="268">
        <v>1027.4825895235299</v>
      </c>
      <c r="DZ984" s="268">
        <v>-0.22707852317616001</v>
      </c>
      <c r="EA984" s="268">
        <v>3.9894472134294401</v>
      </c>
      <c r="EB984" s="268">
        <v>98.806473383289898</v>
      </c>
    </row>
    <row r="985" spans="1:132">
      <c r="A985" s="11">
        <v>44641</v>
      </c>
      <c r="B985" s="64"/>
      <c r="C985" s="25" t="s">
        <v>747</v>
      </c>
      <c r="H985" s="3" t="e">
        <f>((F985)/(E985/100))</f>
        <v>#DIV/0!</v>
      </c>
      <c r="I985" s="4" t="e">
        <f>E985/F985</f>
        <v>#DIV/0!</v>
      </c>
      <c r="J985" s="4" t="e">
        <f>100/G985</f>
        <v>#DIV/0!</v>
      </c>
      <c r="N985" s="37" t="e">
        <f>M985/(K985/100)</f>
        <v>#DIV/0!</v>
      </c>
      <c r="O985" s="37" t="e">
        <f>N985/J985</f>
        <v>#DIV/0!</v>
      </c>
      <c r="P985" s="5" t="e">
        <f>M985/(L985/100)</f>
        <v>#DIV/0!</v>
      </c>
      <c r="Q985" s="5" t="e">
        <f>P985*I985</f>
        <v>#DIV/0!</v>
      </c>
      <c r="U985" s="15" t="e">
        <f>100-(T985-R985)/S985*100</f>
        <v>#DIV/0!</v>
      </c>
      <c r="AB985" s="14" t="e">
        <f>((AE985-AC985)*(1000/AD985))*1000</f>
        <v>#DIV/0!</v>
      </c>
      <c r="AF985" s="7" t="e">
        <f>#REF!*0.8</f>
        <v>#REF!</v>
      </c>
      <c r="AH985" s="8" t="e">
        <f>((AG985)*(H985/100))</f>
        <v>#DIV/0!</v>
      </c>
      <c r="AI985" s="7" t="e">
        <f>AG985/AH985</f>
        <v>#DIV/0!</v>
      </c>
      <c r="AO985" s="24" t="s">
        <v>747</v>
      </c>
      <c r="AP985" s="259">
        <v>3.3000000000000002E-2</v>
      </c>
      <c r="AQ985" s="259">
        <v>1E-3</v>
      </c>
      <c r="AR985" s="259">
        <v>2.8000000000000001E-2</v>
      </c>
      <c r="AS985" s="259">
        <v>3.0000000000000001E-3</v>
      </c>
      <c r="AT985" s="259">
        <v>7.0000000000000001E-3</v>
      </c>
      <c r="AU985" s="259">
        <v>2E-3</v>
      </c>
      <c r="AV985" s="259">
        <v>5.0000000000000001E-3</v>
      </c>
      <c r="AW985" s="259">
        <v>1E-3</v>
      </c>
      <c r="AX985" s="259" t="s">
        <v>121</v>
      </c>
      <c r="AY985" s="259">
        <v>2E-3</v>
      </c>
      <c r="AZ985" s="259">
        <v>1.6E-2</v>
      </c>
      <c r="BA985" s="259">
        <v>2E-3</v>
      </c>
      <c r="BB985" s="259">
        <v>6.6000000000000003E-2</v>
      </c>
      <c r="BC985" s="259">
        <v>2E-3</v>
      </c>
      <c r="BD985" s="259">
        <v>1.7569999999999999</v>
      </c>
      <c r="BE985" s="259">
        <v>1.7999999999999999E-2</v>
      </c>
      <c r="BF985" s="259" t="s">
        <v>121</v>
      </c>
      <c r="BG985" s="259">
        <v>2E-3</v>
      </c>
      <c r="BH985" s="259">
        <v>1.3440000000000001</v>
      </c>
      <c r="BI985" s="259">
        <v>0.65400000000000003</v>
      </c>
      <c r="BJ985" s="259" t="s">
        <v>121</v>
      </c>
      <c r="BK985" s="259">
        <v>2E-3</v>
      </c>
      <c r="BL985" s="259" t="s">
        <v>121</v>
      </c>
      <c r="BM985" s="259">
        <v>2E-3</v>
      </c>
      <c r="BN985" s="259">
        <v>1.5529999999999999</v>
      </c>
      <c r="BO985" s="259">
        <v>1.9E-2</v>
      </c>
      <c r="BP985" s="259">
        <v>68.745000000000005</v>
      </c>
      <c r="BQ985" s="259">
        <v>0.13</v>
      </c>
      <c r="BR985" s="259" t="s">
        <v>121</v>
      </c>
      <c r="BS985" s="259">
        <v>2E-3</v>
      </c>
      <c r="BT985" s="259">
        <v>12.632</v>
      </c>
      <c r="BU985" s="259">
        <v>0.114</v>
      </c>
      <c r="BV985" s="259">
        <v>0.872</v>
      </c>
      <c r="BW985" s="259">
        <v>0.02</v>
      </c>
      <c r="BX985" s="259" t="s">
        <v>121</v>
      </c>
      <c r="BY985" s="259">
        <v>8.0000000000000002E-3</v>
      </c>
      <c r="BZ985" s="259">
        <v>0.375</v>
      </c>
      <c r="CA985" s="259">
        <v>2.1000000000000001E-2</v>
      </c>
      <c r="CB985" s="259" t="s">
        <v>121</v>
      </c>
      <c r="CC985" s="259">
        <v>6.8570000000000002</v>
      </c>
      <c r="CD985" s="259">
        <v>6.2E-2</v>
      </c>
      <c r="CE985" s="259">
        <v>5.0000000000000001E-3</v>
      </c>
      <c r="CF985" s="259" t="s">
        <v>121</v>
      </c>
      <c r="CG985" s="259">
        <v>2E-3</v>
      </c>
      <c r="CH985" s="259">
        <v>2E-3</v>
      </c>
      <c r="CI985" s="259">
        <v>1E-3</v>
      </c>
      <c r="CJ985" s="259">
        <v>0.68500000000000005</v>
      </c>
      <c r="CK985" s="259">
        <v>7.0999999999999994E-2</v>
      </c>
      <c r="CL985" s="259" t="s">
        <v>121</v>
      </c>
      <c r="CM985" s="259">
        <v>2E-3</v>
      </c>
      <c r="CN985" s="259" t="s">
        <v>121</v>
      </c>
      <c r="CO985" s="259">
        <v>2E-3</v>
      </c>
      <c r="CP985" s="259">
        <v>1.8939999999999999</v>
      </c>
      <c r="CQ985" s="259">
        <v>3.7999999999999999E-2</v>
      </c>
      <c r="CR985" s="259" t="s">
        <v>121</v>
      </c>
      <c r="CS985" s="259">
        <v>2E-3</v>
      </c>
      <c r="CT985" s="259">
        <v>2.9649999999999999</v>
      </c>
      <c r="CU985" s="259">
        <v>0.20799999999999999</v>
      </c>
      <c r="CV985" s="259">
        <v>3.5000000000000003E-2</v>
      </c>
      <c r="CW985" s="259">
        <v>1E-3</v>
      </c>
      <c r="CX985" s="259">
        <v>1.101</v>
      </c>
      <c r="CY985" s="259">
        <v>2.1000000000000001E-2</v>
      </c>
      <c r="CZ985" s="259" t="s">
        <v>121</v>
      </c>
      <c r="DA985" s="259">
        <v>2E-3</v>
      </c>
      <c r="DB985" s="259">
        <v>5.0999999999999997E-2</v>
      </c>
      <c r="DC985" s="259">
        <v>7.0000000000000001E-3</v>
      </c>
      <c r="DD985" s="259" t="s">
        <v>121</v>
      </c>
      <c r="DE985" s="259">
        <v>6.0000000000000001E-3</v>
      </c>
      <c r="DF985" s="259">
        <v>0.191</v>
      </c>
      <c r="DG985" s="259">
        <v>3.0000000000000001E-3</v>
      </c>
      <c r="DH985" s="259">
        <v>0.01</v>
      </c>
      <c r="DI985" s="259">
        <v>1E-3</v>
      </c>
      <c r="DJ985" s="259">
        <v>4.0000000000000001E-3</v>
      </c>
      <c r="DK985" s="259">
        <v>1E-3</v>
      </c>
      <c r="DL985" s="61" t="str">
        <f t="shared" si="18"/>
        <v>DK III W2 21.03.2022</v>
      </c>
      <c r="DM985" s="268">
        <v>-1.3879796891010999E-2</v>
      </c>
      <c r="DN985" s="268">
        <v>-4.5252326367088501E-2</v>
      </c>
      <c r="DO985" s="268">
        <v>0.100324273899261</v>
      </c>
      <c r="DP985" s="268">
        <v>0.72263377043985599</v>
      </c>
      <c r="DQ985" s="268">
        <v>-1.7453828513503601E-4</v>
      </c>
      <c r="DR985" s="268">
        <v>-1.33253190725464E-2</v>
      </c>
      <c r="DS985" s="268">
        <v>0.113941742559067</v>
      </c>
      <c r="DT985" s="268">
        <v>-5.7063685265520197E-3</v>
      </c>
      <c r="DU985" s="188">
        <v>6.2251016741667701E-5</v>
      </c>
      <c r="DV985" s="268">
        <v>-5.4625475425006597E-3</v>
      </c>
      <c r="DW985" s="268">
        <v>-7.6992698697357698E-2</v>
      </c>
      <c r="DX985" s="268">
        <v>2.4046991486025401E-2</v>
      </c>
      <c r="DY985" s="268">
        <v>610.72759815740801</v>
      </c>
      <c r="DZ985" s="268">
        <v>-0.304603653233398</v>
      </c>
      <c r="EA985" s="268">
        <v>-7.2478614027694094E-2</v>
      </c>
      <c r="EB985" s="268">
        <v>99.381359241554904</v>
      </c>
    </row>
    <row r="986" spans="1:132">
      <c r="A986" s="11">
        <v>44641</v>
      </c>
      <c r="B986" s="64"/>
      <c r="C986" s="25" t="s">
        <v>747</v>
      </c>
      <c r="H986" s="3" t="e">
        <f>((F986)/(E986/100))</f>
        <v>#DIV/0!</v>
      </c>
      <c r="I986" s="4" t="e">
        <f>E986/F986</f>
        <v>#DIV/0!</v>
      </c>
      <c r="J986" s="4" t="e">
        <f>100/G986</f>
        <v>#DIV/0!</v>
      </c>
      <c r="N986" s="37" t="e">
        <f>M986/(K986/100)</f>
        <v>#DIV/0!</v>
      </c>
      <c r="O986" s="37" t="e">
        <f>N986/J986</f>
        <v>#DIV/0!</v>
      </c>
      <c r="P986" s="5" t="e">
        <f>M986/(L986/100)</f>
        <v>#DIV/0!</v>
      </c>
      <c r="Q986" s="5" t="e">
        <f>P986*I986</f>
        <v>#DIV/0!</v>
      </c>
      <c r="U986" s="15" t="e">
        <f>100-(T986-R986)/S986*100</f>
        <v>#DIV/0!</v>
      </c>
      <c r="AB986" s="14" t="e">
        <f>((AE986-AC986)*(1000/AD986))*1000</f>
        <v>#DIV/0!</v>
      </c>
      <c r="AF986" s="7" t="e">
        <f>#REF!*0.8</f>
        <v>#REF!</v>
      </c>
      <c r="AH986" s="8" t="e">
        <f>((AG986)*(H986/100))</f>
        <v>#DIV/0!</v>
      </c>
      <c r="AI986" s="7" t="e">
        <f>AG986/AH986</f>
        <v>#DIV/0!</v>
      </c>
      <c r="AO986" s="24" t="s">
        <v>747</v>
      </c>
      <c r="AP986" s="262">
        <v>0.157</v>
      </c>
      <c r="AQ986" s="262">
        <v>1.4E-2</v>
      </c>
      <c r="AR986" s="262">
        <v>7.5999999999999998E-2</v>
      </c>
      <c r="AS986" s="262">
        <v>8.9999999999999993E-3</v>
      </c>
      <c r="AT986" s="262">
        <v>7.0000000000000001E-3</v>
      </c>
      <c r="AU986" s="262">
        <v>2E-3</v>
      </c>
      <c r="AV986" s="262">
        <v>4.7E-2</v>
      </c>
      <c r="AW986" s="262">
        <v>5.0000000000000001E-3</v>
      </c>
      <c r="AX986" s="262">
        <v>3.0000000000000001E-3</v>
      </c>
      <c r="AY986" s="262">
        <v>1E-3</v>
      </c>
      <c r="AZ986" s="262">
        <v>8.4000000000000005E-2</v>
      </c>
      <c r="BA986" s="262">
        <v>1.0999999999999999E-2</v>
      </c>
      <c r="BB986" s="262">
        <v>0.153</v>
      </c>
      <c r="BC986" s="262">
        <v>1.6E-2</v>
      </c>
      <c r="BD986" s="262">
        <v>4.9450000000000003</v>
      </c>
      <c r="BE986" s="262">
        <v>0.62</v>
      </c>
      <c r="BF986" s="262" t="s">
        <v>121</v>
      </c>
      <c r="BG986" s="262">
        <v>3.0000000000000001E-3</v>
      </c>
      <c r="BH986" s="262">
        <v>2.4169999999999998</v>
      </c>
      <c r="BI986" s="262">
        <v>1.377</v>
      </c>
      <c r="BJ986" s="262" t="s">
        <v>121</v>
      </c>
      <c r="BK986" s="262">
        <v>5.0000000000000001E-3</v>
      </c>
      <c r="BL986" s="262" t="s">
        <v>121</v>
      </c>
      <c r="BM986" s="262">
        <v>2E-3</v>
      </c>
      <c r="BN986" s="262">
        <v>0.91800000000000004</v>
      </c>
      <c r="BO986" s="262">
        <v>5.8000000000000003E-2</v>
      </c>
      <c r="BP986" s="262">
        <v>72.593000000000004</v>
      </c>
      <c r="BQ986" s="262">
        <v>0.12</v>
      </c>
      <c r="BR986" s="262" t="s">
        <v>121</v>
      </c>
      <c r="BS986" s="262">
        <v>2E-3</v>
      </c>
      <c r="BT986" s="262">
        <v>12.157</v>
      </c>
      <c r="BU986" s="262">
        <v>1.671</v>
      </c>
      <c r="BV986" s="262">
        <v>1.7030000000000001</v>
      </c>
      <c r="BW986" s="262">
        <v>0.317</v>
      </c>
      <c r="BX986" s="262" t="s">
        <v>121</v>
      </c>
      <c r="BY986" s="262">
        <v>1.2999999999999999E-2</v>
      </c>
      <c r="BZ986" s="262">
        <v>0.61699999999999999</v>
      </c>
      <c r="CA986" s="262">
        <v>8.7999999999999995E-2</v>
      </c>
      <c r="CB986" s="262" t="s">
        <v>121</v>
      </c>
      <c r="CC986" s="262">
        <v>18.318000000000001</v>
      </c>
      <c r="CD986" s="262">
        <v>0.224</v>
      </c>
      <c r="CE986" s="262">
        <v>0.03</v>
      </c>
      <c r="CF986" s="262">
        <v>4.0000000000000001E-3</v>
      </c>
      <c r="CG986" s="262">
        <v>1E-3</v>
      </c>
      <c r="CH986" s="262" t="s">
        <v>121</v>
      </c>
      <c r="CI986" s="262">
        <v>2E-3</v>
      </c>
      <c r="CJ986" s="262" t="s">
        <v>121</v>
      </c>
      <c r="CK986" s="262">
        <v>3.984</v>
      </c>
      <c r="CL986" s="262" t="s">
        <v>121</v>
      </c>
      <c r="CM986" s="262">
        <v>2E-3</v>
      </c>
      <c r="CN986" s="262">
        <v>3.0000000000000001E-3</v>
      </c>
      <c r="CO986" s="262">
        <v>1E-3</v>
      </c>
      <c r="CP986" s="262">
        <v>2.5880000000000001</v>
      </c>
      <c r="CQ986" s="262">
        <v>0.40699999999999997</v>
      </c>
      <c r="CR986" s="262" t="s">
        <v>121</v>
      </c>
      <c r="CS986" s="262">
        <v>5.0000000000000001E-3</v>
      </c>
      <c r="CT986" s="262" t="s">
        <v>121</v>
      </c>
      <c r="CU986" s="262">
        <v>55.823999999999998</v>
      </c>
      <c r="CV986" s="262">
        <v>0.03</v>
      </c>
      <c r="CW986" s="262">
        <v>3.0000000000000001E-3</v>
      </c>
      <c r="CX986" s="262">
        <v>0.48099999999999998</v>
      </c>
      <c r="CY986" s="262">
        <v>6.5000000000000002E-2</v>
      </c>
      <c r="CZ986" s="262" t="s">
        <v>121</v>
      </c>
      <c r="DA986" s="262">
        <v>2E-3</v>
      </c>
      <c r="DB986" s="262">
        <v>3.7999999999999999E-2</v>
      </c>
      <c r="DC986" s="262">
        <v>8.9999999999999993E-3</v>
      </c>
      <c r="DD986" s="262" t="s">
        <v>121</v>
      </c>
      <c r="DE986" s="262">
        <v>1.2E-2</v>
      </c>
      <c r="DF986" s="262">
        <v>0.64500000000000002</v>
      </c>
      <c r="DG986" s="262">
        <v>6.4000000000000001E-2</v>
      </c>
      <c r="DH986" s="262">
        <v>9.0999999999999998E-2</v>
      </c>
      <c r="DI986" s="262">
        <v>8.0000000000000002E-3</v>
      </c>
      <c r="DJ986" s="262">
        <v>8.0000000000000002E-3</v>
      </c>
      <c r="DK986" s="262">
        <v>1E-3</v>
      </c>
      <c r="DL986" s="61" t="str">
        <f t="shared" si="18"/>
        <v>DK III 2562 21.03.2022</v>
      </c>
      <c r="DM986" s="268">
        <v>3.69351134759539E-3</v>
      </c>
      <c r="DN986" s="268">
        <v>-9.5628024282566493E-3</v>
      </c>
      <c r="DO986" s="268">
        <v>0.14778357744468801</v>
      </c>
      <c r="DP986" s="268">
        <v>0.91560480207577599</v>
      </c>
      <c r="DQ986" s="268">
        <v>-1.7335541113189801E-3</v>
      </c>
      <c r="DR986" s="268">
        <v>1.1870672990252301E-2</v>
      </c>
      <c r="DS986" s="268">
        <v>-9.4860753339250606E-2</v>
      </c>
      <c r="DT986" s="268">
        <v>3.9645927543879404E-3</v>
      </c>
      <c r="DU986" s="268">
        <v>-2.0717197692696498E-3</v>
      </c>
      <c r="DV986" s="268">
        <v>1.40015375746185E-2</v>
      </c>
      <c r="DW986" s="268">
        <v>-5.28792527191125E-2</v>
      </c>
      <c r="DX986" s="268">
        <v>-5.4065698237992503E-2</v>
      </c>
      <c r="DY986" s="268">
        <v>974.38517174637605</v>
      </c>
      <c r="DZ986" s="268">
        <v>-0.36671962213605802</v>
      </c>
      <c r="EA986" s="268">
        <v>3.3399199012936198E-2</v>
      </c>
      <c r="EB986" s="268">
        <v>98.467387523951601</v>
      </c>
    </row>
    <row r="987" spans="1:132">
      <c r="A987" s="11">
        <v>44641</v>
      </c>
      <c r="B987" s="64"/>
      <c r="C987" s="25" t="s">
        <v>117</v>
      </c>
      <c r="H987" s="3" t="e">
        <f>((F987)/(E987/100))</f>
        <v>#DIV/0!</v>
      </c>
      <c r="I987" s="4" t="e">
        <f>E987/F987</f>
        <v>#DIV/0!</v>
      </c>
      <c r="J987" s="4" t="e">
        <f>100/G987</f>
        <v>#DIV/0!</v>
      </c>
      <c r="N987" s="37" t="e">
        <f>M987/(K987/100)</f>
        <v>#DIV/0!</v>
      </c>
      <c r="O987" s="37" t="e">
        <f>N987/J987</f>
        <v>#DIV/0!</v>
      </c>
      <c r="P987" s="5" t="e">
        <f>M987/(L987/100)</f>
        <v>#DIV/0!</v>
      </c>
      <c r="Q987" s="5" t="e">
        <f>P987*I987</f>
        <v>#DIV/0!</v>
      </c>
      <c r="U987" s="15" t="e">
        <f>100-(T987-R987)/S987*100</f>
        <v>#DIV/0!</v>
      </c>
      <c r="X987" s="2">
        <v>12.09</v>
      </c>
      <c r="AB987" s="14" t="e">
        <f>((AE987-AC987)*(1000/AD987))*1000</f>
        <v>#DIV/0!</v>
      </c>
      <c r="AF987" s="7" t="e">
        <f>#REF!*0.8</f>
        <v>#REF!</v>
      </c>
      <c r="AH987" s="8" t="e">
        <f>((AG987)*(H987/100))</f>
        <v>#DIV/0!</v>
      </c>
      <c r="AI987" s="7" t="e">
        <f>AG987/AH987</f>
        <v>#DIV/0!</v>
      </c>
      <c r="AO987" s="20" t="s">
        <v>1621</v>
      </c>
      <c r="AP987" s="263">
        <v>0.16400000000000001</v>
      </c>
      <c r="AQ987" s="263">
        <v>3.0000000000000001E-3</v>
      </c>
      <c r="AR987" s="263">
        <v>5.0000000000000001E-3</v>
      </c>
      <c r="AS987" s="263">
        <v>3.0000000000000001E-3</v>
      </c>
      <c r="AT987" s="263">
        <v>8.7999999999999995E-2</v>
      </c>
      <c r="AU987" s="263">
        <v>3.0000000000000001E-3</v>
      </c>
      <c r="AV987" s="263">
        <v>5.6000000000000001E-2</v>
      </c>
      <c r="AW987" s="263">
        <v>2E-3</v>
      </c>
      <c r="AX987" s="263">
        <v>1.4E-2</v>
      </c>
      <c r="AY987" s="263">
        <v>1E-3</v>
      </c>
      <c r="AZ987" s="263">
        <v>1.2E-2</v>
      </c>
      <c r="BA987" s="263">
        <v>2E-3</v>
      </c>
      <c r="BB987" s="263">
        <v>5.3999999999999999E-2</v>
      </c>
      <c r="BC987" s="263">
        <v>2E-3</v>
      </c>
      <c r="BD987" s="263">
        <v>0.41499999999999998</v>
      </c>
      <c r="BE987" s="263">
        <v>8.9999999999999993E-3</v>
      </c>
      <c r="BF987" s="263" t="s">
        <v>121</v>
      </c>
      <c r="BG987" s="263">
        <v>8.9999999999999993E-3</v>
      </c>
      <c r="BH987" s="263" t="s">
        <v>121</v>
      </c>
      <c r="BI987" s="263">
        <v>2.222</v>
      </c>
      <c r="BJ987" s="263" t="s">
        <v>121</v>
      </c>
      <c r="BK987" s="263">
        <v>3.0000000000000001E-3</v>
      </c>
      <c r="BL987" s="263" t="s">
        <v>121</v>
      </c>
      <c r="BM987" s="263">
        <v>2E-3</v>
      </c>
      <c r="BN987" s="263">
        <v>8.7999999999999995E-2</v>
      </c>
      <c r="BO987" s="263">
        <v>7.0000000000000001E-3</v>
      </c>
      <c r="BP987" s="263">
        <v>63.473999999999997</v>
      </c>
      <c r="BQ987" s="263">
        <v>0.13900000000000001</v>
      </c>
      <c r="BR987" s="263">
        <v>4.0000000000000001E-3</v>
      </c>
      <c r="BS987" s="263">
        <v>1E-3</v>
      </c>
      <c r="BT987" s="263">
        <v>16.335999999999999</v>
      </c>
      <c r="BU987" s="263">
        <v>0.17100000000000001</v>
      </c>
      <c r="BV987" s="263">
        <v>12.949</v>
      </c>
      <c r="BW987" s="263">
        <v>0.19600000000000001</v>
      </c>
      <c r="BX987" s="263" t="s">
        <v>121</v>
      </c>
      <c r="BY987" s="263">
        <v>4.0000000000000001E-3</v>
      </c>
      <c r="BZ987" s="263">
        <v>2.0510000000000002</v>
      </c>
      <c r="CA987" s="263">
        <v>4.1000000000000002E-2</v>
      </c>
      <c r="CB987" s="263" t="s">
        <v>121</v>
      </c>
      <c r="CC987" s="263">
        <v>23.536000000000001</v>
      </c>
      <c r="CD987" s="263">
        <v>2.5000000000000001E-2</v>
      </c>
      <c r="CE987" s="263">
        <v>5.0000000000000001E-3</v>
      </c>
      <c r="CF987" s="263" t="s">
        <v>121</v>
      </c>
      <c r="CG987" s="263">
        <v>2E-3</v>
      </c>
      <c r="CH987" s="263" t="s">
        <v>121</v>
      </c>
      <c r="CI987" s="263">
        <v>2E-3</v>
      </c>
      <c r="CJ987" s="263" t="s">
        <v>121</v>
      </c>
      <c r="CK987" s="263">
        <v>0.17</v>
      </c>
      <c r="CL987" s="263" t="s">
        <v>121</v>
      </c>
      <c r="CM987" s="263">
        <v>2E-3</v>
      </c>
      <c r="CN987" s="263">
        <v>5.0000000000000001E-3</v>
      </c>
      <c r="CO987" s="263">
        <v>1E-3</v>
      </c>
      <c r="CP987" s="263">
        <v>2.2090000000000001</v>
      </c>
      <c r="CQ987" s="263">
        <v>6.8000000000000005E-2</v>
      </c>
      <c r="CR987" s="263" t="s">
        <v>121</v>
      </c>
      <c r="CS987" s="263">
        <v>2E-3</v>
      </c>
      <c r="CT987" s="263">
        <v>0.97899999999999998</v>
      </c>
      <c r="CU987" s="263">
        <v>0.29699999999999999</v>
      </c>
      <c r="CV987" s="263">
        <v>1.4999999999999999E-2</v>
      </c>
      <c r="CW987" s="263">
        <v>1E-3</v>
      </c>
      <c r="CX987" s="263">
        <v>0.10100000000000001</v>
      </c>
      <c r="CY987" s="263">
        <v>8.9999999999999993E-3</v>
      </c>
      <c r="CZ987" s="263" t="s">
        <v>121</v>
      </c>
      <c r="DA987" s="263">
        <v>2E-3</v>
      </c>
      <c r="DB987" s="263" t="s">
        <v>121</v>
      </c>
      <c r="DC987" s="263">
        <v>4.0000000000000001E-3</v>
      </c>
      <c r="DD987" s="263">
        <v>2.4E-2</v>
      </c>
      <c r="DE987" s="263">
        <v>7.0000000000000001E-3</v>
      </c>
      <c r="DF987" s="263">
        <v>0.82499999999999996</v>
      </c>
      <c r="DG987" s="263">
        <v>8.9999999999999993E-3</v>
      </c>
      <c r="DH987" s="263">
        <v>5.0000000000000001E-3</v>
      </c>
      <c r="DI987" s="263">
        <v>1E-3</v>
      </c>
      <c r="DJ987" s="263">
        <v>8.7999999999999995E-2</v>
      </c>
      <c r="DK987" s="263">
        <v>1E-3</v>
      </c>
      <c r="DL987" s="61" t="str">
        <f t="shared" si="18"/>
        <v>UTV 22.03.2022</v>
      </c>
    </row>
    <row r="988" spans="1:132">
      <c r="A988" s="11">
        <v>44641</v>
      </c>
      <c r="B988" s="64" t="s">
        <v>120</v>
      </c>
      <c r="C988" s="25" t="s">
        <v>119</v>
      </c>
      <c r="D988" s="21">
        <v>40</v>
      </c>
      <c r="E988" s="2">
        <v>100</v>
      </c>
      <c r="F988" s="2">
        <v>60</v>
      </c>
      <c r="H988" s="3">
        <f>((F988)/(E988/100))</f>
        <v>60</v>
      </c>
      <c r="I988" s="4">
        <f>E988/F988</f>
        <v>1.6666666666666667</v>
      </c>
      <c r="J988" s="4" t="e">
        <f>100/G988</f>
        <v>#DIV/0!</v>
      </c>
      <c r="N988" s="37" t="e">
        <f>M988/(K988/100)</f>
        <v>#DIV/0!</v>
      </c>
      <c r="O988" s="37" t="e">
        <f>N988/J988</f>
        <v>#DIV/0!</v>
      </c>
      <c r="P988" s="5" t="e">
        <f>M988/(L988/100)</f>
        <v>#DIV/0!</v>
      </c>
      <c r="Q988" s="5" t="e">
        <f>P988*I988</f>
        <v>#DIV/0!</v>
      </c>
      <c r="U988" s="15" t="e">
        <f>100-(T988-R988)/S988*100</f>
        <v>#DIV/0!</v>
      </c>
      <c r="V988" s="21">
        <v>2.0299999999999998</v>
      </c>
      <c r="X988" s="2">
        <v>10.16</v>
      </c>
      <c r="Y988" s="2">
        <v>12.53</v>
      </c>
      <c r="Z988" s="21">
        <v>3509</v>
      </c>
      <c r="AB988" s="14" t="e">
        <f>((AE988-AC988)*(1000/AD988))*1000</f>
        <v>#DIV/0!</v>
      </c>
      <c r="AF988" s="7" t="e">
        <f>#REF!*0.8</f>
        <v>#REF!</v>
      </c>
      <c r="AG988" s="2">
        <v>167</v>
      </c>
      <c r="AH988" s="8">
        <f>((AG988)*(H988/100))</f>
        <v>100.2</v>
      </c>
      <c r="AI988" s="7">
        <f>AG988/AH988</f>
        <v>1.6666666666666665</v>
      </c>
      <c r="AJ988" s="6">
        <v>40.619999999999997</v>
      </c>
      <c r="AK988" s="2">
        <v>1.123</v>
      </c>
      <c r="AO988" s="20" t="s">
        <v>1622</v>
      </c>
      <c r="AP988" s="264">
        <v>0.38300000000000001</v>
      </c>
      <c r="AQ988" s="264">
        <v>5.0000000000000001E-3</v>
      </c>
      <c r="AR988" s="264" t="s">
        <v>121</v>
      </c>
      <c r="AS988" s="264">
        <v>4.0000000000000001E-3</v>
      </c>
      <c r="AT988" s="264">
        <v>0.09</v>
      </c>
      <c r="AU988" s="264">
        <v>3.0000000000000001E-3</v>
      </c>
      <c r="AV988" s="264">
        <v>8.5999999999999993E-2</v>
      </c>
      <c r="AW988" s="264">
        <v>3.0000000000000001E-3</v>
      </c>
      <c r="AX988" s="264">
        <v>2.7E-2</v>
      </c>
      <c r="AY988" s="264">
        <v>1E-3</v>
      </c>
      <c r="AZ988" s="264">
        <v>1.9E-2</v>
      </c>
      <c r="BA988" s="264">
        <v>2E-3</v>
      </c>
      <c r="BB988" s="264">
        <v>0.12</v>
      </c>
      <c r="BC988" s="264">
        <v>3.0000000000000001E-3</v>
      </c>
      <c r="BD988" s="264">
        <v>0.45200000000000001</v>
      </c>
      <c r="BE988" s="264">
        <v>0.01</v>
      </c>
      <c r="BF988" s="264" t="s">
        <v>121</v>
      </c>
      <c r="BG988" s="264">
        <v>3.0000000000000001E-3</v>
      </c>
      <c r="BH988" s="264" t="s">
        <v>121</v>
      </c>
      <c r="BI988" s="264">
        <v>4.5019999999999998</v>
      </c>
      <c r="BJ988" s="264">
        <v>2.1999999999999999E-2</v>
      </c>
      <c r="BK988" s="264">
        <v>3.0000000000000001E-3</v>
      </c>
      <c r="BL988" s="264" t="s">
        <v>121</v>
      </c>
      <c r="BM988" s="264">
        <v>2E-3</v>
      </c>
      <c r="BN988" s="264">
        <v>1.0999999999999999E-2</v>
      </c>
      <c r="BO988" s="264">
        <v>7.0000000000000001E-3</v>
      </c>
      <c r="BP988" s="264">
        <v>56.805999999999997</v>
      </c>
      <c r="BQ988" s="264">
        <v>0.17100000000000001</v>
      </c>
      <c r="BR988" s="264">
        <v>3.0000000000000001E-3</v>
      </c>
      <c r="BS988" s="264">
        <v>1E-3</v>
      </c>
      <c r="BT988" s="264">
        <v>1.321</v>
      </c>
      <c r="BU988" s="264">
        <v>5.2999999999999999E-2</v>
      </c>
      <c r="BV988" s="264">
        <v>29.888000000000002</v>
      </c>
      <c r="BW988" s="264">
        <v>0.36399999999999999</v>
      </c>
      <c r="BX988" s="264" t="s">
        <v>121</v>
      </c>
      <c r="BY988" s="264">
        <v>4.0000000000000001E-3</v>
      </c>
      <c r="BZ988" s="264">
        <v>3.61</v>
      </c>
      <c r="CA988" s="264">
        <v>5.6000000000000001E-2</v>
      </c>
      <c r="CB988" s="264" t="s">
        <v>121</v>
      </c>
      <c r="CC988" s="264">
        <v>23.713000000000001</v>
      </c>
      <c r="CD988" s="264">
        <v>6.0000000000000001E-3</v>
      </c>
      <c r="CE988" s="264">
        <v>4.0000000000000001E-3</v>
      </c>
      <c r="CF988" s="264" t="s">
        <v>121</v>
      </c>
      <c r="CG988" s="264">
        <v>2E-3</v>
      </c>
      <c r="CH988" s="264" t="s">
        <v>121</v>
      </c>
      <c r="CI988" s="264">
        <v>2E-3</v>
      </c>
      <c r="CJ988" s="264" t="s">
        <v>121</v>
      </c>
      <c r="CK988" s="264">
        <v>0.28499999999999998</v>
      </c>
      <c r="CL988" s="264" t="s">
        <v>121</v>
      </c>
      <c r="CM988" s="264">
        <v>2E-3</v>
      </c>
      <c r="CN988" s="264">
        <v>1.0999999999999999E-2</v>
      </c>
      <c r="CO988" s="264">
        <v>1E-3</v>
      </c>
      <c r="CP988" s="264">
        <v>3.3860000000000001</v>
      </c>
      <c r="CQ988" s="264">
        <v>9.5000000000000001E-2</v>
      </c>
      <c r="CR988" s="264" t="s">
        <v>121</v>
      </c>
      <c r="CS988" s="264">
        <v>2E-3</v>
      </c>
      <c r="CT988" s="264">
        <v>1.7989999999999999</v>
      </c>
      <c r="CU988" s="264">
        <v>0.40300000000000002</v>
      </c>
      <c r="CV988" s="264">
        <v>6.0000000000000001E-3</v>
      </c>
      <c r="CW988" s="264">
        <v>1E-3</v>
      </c>
      <c r="CX988" s="264">
        <v>6.9000000000000006E-2</v>
      </c>
      <c r="CY988" s="264">
        <v>6.0000000000000001E-3</v>
      </c>
      <c r="CZ988" s="264" t="s">
        <v>121</v>
      </c>
      <c r="DA988" s="264">
        <v>3.0000000000000001E-3</v>
      </c>
      <c r="DB988" s="264" t="s">
        <v>121</v>
      </c>
      <c r="DC988" s="264">
        <v>4.0000000000000001E-3</v>
      </c>
      <c r="DD988" s="264">
        <v>5.0999999999999997E-2</v>
      </c>
      <c r="DE988" s="264">
        <v>0.01</v>
      </c>
      <c r="DF988" s="264">
        <v>1.6779999999999999</v>
      </c>
      <c r="DG988" s="264">
        <v>1.4E-2</v>
      </c>
      <c r="DH988" s="264">
        <v>2E-3</v>
      </c>
      <c r="DI988" s="264">
        <v>1E-3</v>
      </c>
      <c r="DJ988" s="264">
        <v>0.153</v>
      </c>
      <c r="DK988" s="264">
        <v>2E-3</v>
      </c>
      <c r="DL988" s="61" t="str">
        <f t="shared" si="18"/>
        <v xml:space="preserve">NL689393 </v>
      </c>
    </row>
    <row r="989" spans="1:132">
      <c r="A989" s="11">
        <v>44641</v>
      </c>
      <c r="B989" s="64" t="s">
        <v>126</v>
      </c>
      <c r="C989" s="25" t="s">
        <v>119</v>
      </c>
      <c r="D989" s="21">
        <v>40</v>
      </c>
      <c r="E989" s="2">
        <v>100</v>
      </c>
      <c r="F989" s="2">
        <v>60</v>
      </c>
      <c r="H989" s="3">
        <f>((F989)/(E989/100))</f>
        <v>60</v>
      </c>
      <c r="I989" s="4">
        <f>E989/F989</f>
        <v>1.6666666666666667</v>
      </c>
      <c r="J989" s="4" t="e">
        <f>100/G989</f>
        <v>#DIV/0!</v>
      </c>
      <c r="N989" s="37" t="e">
        <f>M989/(K989/100)</f>
        <v>#DIV/0!</v>
      </c>
      <c r="O989" s="37" t="e">
        <f>N989/J989</f>
        <v>#DIV/0!</v>
      </c>
      <c r="P989" s="5" t="e">
        <f>M989/(L989/100)</f>
        <v>#DIV/0!</v>
      </c>
      <c r="Q989" s="5" t="e">
        <f>P989*I989</f>
        <v>#DIV/0!</v>
      </c>
      <c r="U989" s="15" t="e">
        <f>100-(T989-R989)/S989*100</f>
        <v>#DIV/0!</v>
      </c>
      <c r="V989" s="21">
        <v>1.25</v>
      </c>
      <c r="X989" s="2">
        <v>12.28</v>
      </c>
      <c r="Y989" s="2">
        <v>10.99</v>
      </c>
      <c r="Z989" s="21">
        <v>1196</v>
      </c>
      <c r="AB989" s="14" t="e">
        <f>((AE989-AC989)*(1000/AD989))*1000</f>
        <v>#DIV/0!</v>
      </c>
      <c r="AF989" s="7" t="e">
        <f>#REF!*0.8</f>
        <v>#REF!</v>
      </c>
      <c r="AG989" s="2">
        <v>168</v>
      </c>
      <c r="AH989" s="8">
        <f>((AG989)*(H989/100))</f>
        <v>100.8</v>
      </c>
      <c r="AI989" s="7">
        <f>AG989/AH989</f>
        <v>1.6666666666666667</v>
      </c>
      <c r="AJ989" s="6">
        <v>29.2</v>
      </c>
      <c r="AK989" s="2">
        <v>0.72299999999999998</v>
      </c>
      <c r="AO989" s="20" t="s">
        <v>1623</v>
      </c>
      <c r="DL989" s="61">
        <f t="shared" si="18"/>
        <v>0</v>
      </c>
    </row>
    <row r="990" spans="1:132">
      <c r="A990" s="11">
        <v>44641</v>
      </c>
      <c r="B990" s="64">
        <v>2562</v>
      </c>
      <c r="C990" s="25" t="s">
        <v>125</v>
      </c>
      <c r="D990" s="21">
        <v>42</v>
      </c>
      <c r="E990" s="2">
        <v>100</v>
      </c>
      <c r="F990" s="2">
        <v>58</v>
      </c>
      <c r="H990" s="3">
        <f>((F990)/(E990/100))</f>
        <v>58</v>
      </c>
      <c r="I990" s="4">
        <f>E990/F990</f>
        <v>1.7241379310344827</v>
      </c>
      <c r="J990" s="4" t="e">
        <f>100/G990</f>
        <v>#DIV/0!</v>
      </c>
      <c r="N990" s="37" t="e">
        <f>M990/(K990/100)</f>
        <v>#DIV/0!</v>
      </c>
      <c r="O990" s="37" t="e">
        <f>N990/J990</f>
        <v>#DIV/0!</v>
      </c>
      <c r="P990" s="5" t="e">
        <f>M990/(L990/100)</f>
        <v>#DIV/0!</v>
      </c>
      <c r="Q990" s="5" t="e">
        <f>P990*I990</f>
        <v>#DIV/0!</v>
      </c>
      <c r="U990" s="15" t="e">
        <f>100-(T990-R990)/S990*100</f>
        <v>#DIV/0!</v>
      </c>
      <c r="V990" s="21">
        <v>2.62</v>
      </c>
      <c r="X990" s="2">
        <v>10.79</v>
      </c>
      <c r="Y990" s="2">
        <v>9.4499999999999993</v>
      </c>
      <c r="Z990" s="21">
        <v>2548</v>
      </c>
      <c r="AB990" s="14" t="e">
        <f>((AE990-AC990)*(1000/AD990))*1000</f>
        <v>#DIV/0!</v>
      </c>
      <c r="AF990" s="7" t="e">
        <f>#REF!*0.8</f>
        <v>#REF!</v>
      </c>
      <c r="AG990" s="2">
        <v>167</v>
      </c>
      <c r="AH990" s="8">
        <f>((AG990)*(H990/100))</f>
        <v>96.86</v>
      </c>
      <c r="AI990" s="7">
        <f>AG990/AH990</f>
        <v>1.7241379310344829</v>
      </c>
      <c r="AJ990" s="6">
        <v>40.53</v>
      </c>
      <c r="AK990" s="2">
        <v>40.53</v>
      </c>
      <c r="AO990" s="20" t="s">
        <v>1624</v>
      </c>
      <c r="DL990" s="61">
        <f t="shared" si="18"/>
        <v>0</v>
      </c>
    </row>
    <row r="991" spans="1:132">
      <c r="A991" s="11">
        <v>44642</v>
      </c>
      <c r="B991" s="64"/>
      <c r="C991" s="25" t="s">
        <v>117</v>
      </c>
      <c r="H991" s="3" t="e">
        <f>((F991)/(E991/100))</f>
        <v>#DIV/0!</v>
      </c>
      <c r="I991" s="4" t="e">
        <f>E991/F991</f>
        <v>#DIV/0!</v>
      </c>
      <c r="J991" s="4" t="e">
        <f>100/G991</f>
        <v>#DIV/0!</v>
      </c>
      <c r="N991" s="37" t="e">
        <f>M991/(K991/100)</f>
        <v>#DIV/0!</v>
      </c>
      <c r="O991" s="37" t="e">
        <f>N991/J991</f>
        <v>#DIV/0!</v>
      </c>
      <c r="P991" s="5" t="e">
        <f>M991/(L991/100)</f>
        <v>#DIV/0!</v>
      </c>
      <c r="Q991" s="5" t="e">
        <f>P991*I991</f>
        <v>#DIV/0!</v>
      </c>
      <c r="U991" s="15" t="e">
        <f>100-(T991-R991)/S991*100</f>
        <v>#DIV/0!</v>
      </c>
      <c r="AB991" s="14" t="e">
        <f>((AE991-AC991)*(1000/AD991))*1000</f>
        <v>#DIV/0!</v>
      </c>
      <c r="AF991" s="7" t="e">
        <f>#REF!*0.8</f>
        <v>#REF!</v>
      </c>
      <c r="AH991" s="8" t="e">
        <f>((AG991)*(H991/100))</f>
        <v>#DIV/0!</v>
      </c>
      <c r="AI991" s="7" t="e">
        <f>AG991/AH991</f>
        <v>#DIV/0!</v>
      </c>
      <c r="AO991" s="20" t="s">
        <v>1625</v>
      </c>
      <c r="AP991" s="265">
        <v>0.14499999999999999</v>
      </c>
      <c r="AQ991" s="265">
        <v>2E-3</v>
      </c>
      <c r="AR991" s="265">
        <v>2.4E-2</v>
      </c>
      <c r="AS991" s="265">
        <v>3.0000000000000001E-3</v>
      </c>
      <c r="AT991" s="265">
        <v>8.9999999999999993E-3</v>
      </c>
      <c r="AU991" s="265">
        <v>2E-3</v>
      </c>
      <c r="AV991" s="265">
        <v>3.5000000000000003E-2</v>
      </c>
      <c r="AW991" s="265">
        <v>2E-3</v>
      </c>
      <c r="AX991" s="265">
        <v>3.0000000000000001E-3</v>
      </c>
      <c r="AY991" s="265">
        <v>1E-3</v>
      </c>
      <c r="AZ991" s="265">
        <v>3.5999999999999997E-2</v>
      </c>
      <c r="BA991" s="265">
        <v>2E-3</v>
      </c>
      <c r="BB991" s="265">
        <v>0.22900000000000001</v>
      </c>
      <c r="BC991" s="265">
        <v>4.0000000000000001E-3</v>
      </c>
      <c r="BD991" s="265">
        <v>2.4329999999999998</v>
      </c>
      <c r="BE991" s="265">
        <v>2.1000000000000001E-2</v>
      </c>
      <c r="BF991" s="265" t="s">
        <v>121</v>
      </c>
      <c r="BG991" s="265">
        <v>2E-3</v>
      </c>
      <c r="BH991" s="265">
        <v>2.871</v>
      </c>
      <c r="BI991" s="265">
        <v>0.71299999999999997</v>
      </c>
      <c r="BJ991" s="265">
        <v>3.0000000000000001E-3</v>
      </c>
      <c r="BK991" s="265">
        <v>2E-3</v>
      </c>
      <c r="BL991" s="265" t="s">
        <v>121</v>
      </c>
      <c r="BM991" s="265">
        <v>2E-3</v>
      </c>
      <c r="BN991" s="265">
        <v>0.33</v>
      </c>
      <c r="BO991" s="265">
        <v>8.0000000000000002E-3</v>
      </c>
      <c r="BP991" s="265">
        <v>73.019000000000005</v>
      </c>
      <c r="BQ991" s="265">
        <v>0.107</v>
      </c>
      <c r="BR991" s="265">
        <v>5.0000000000000001E-3</v>
      </c>
      <c r="BS991" s="265">
        <v>1E-3</v>
      </c>
      <c r="BT991" s="265">
        <v>9.3870000000000005</v>
      </c>
      <c r="BU991" s="265">
        <v>0.10199999999999999</v>
      </c>
      <c r="BV991" s="265">
        <v>1.52</v>
      </c>
      <c r="BW991" s="265">
        <v>2.4E-2</v>
      </c>
      <c r="BX991" s="265" t="s">
        <v>121</v>
      </c>
      <c r="BY991" s="265">
        <v>7.0000000000000001E-3</v>
      </c>
      <c r="BZ991" s="265">
        <v>0.97099999999999997</v>
      </c>
      <c r="CA991" s="265">
        <v>2.8000000000000001E-2</v>
      </c>
      <c r="CB991" s="265" t="s">
        <v>121</v>
      </c>
      <c r="CC991" s="265">
        <v>7.9969999999999999</v>
      </c>
      <c r="CD991" s="265">
        <v>0.125</v>
      </c>
      <c r="CE991" s="265">
        <v>6.0000000000000001E-3</v>
      </c>
      <c r="CF991" s="265" t="s">
        <v>121</v>
      </c>
      <c r="CG991" s="265">
        <v>2E-3</v>
      </c>
      <c r="CH991" s="265" t="s">
        <v>121</v>
      </c>
      <c r="CI991" s="265">
        <v>2E-3</v>
      </c>
      <c r="CJ991" s="265">
        <v>0.29399999999999998</v>
      </c>
      <c r="CK991" s="265">
        <v>5.7000000000000002E-2</v>
      </c>
      <c r="CL991" s="265" t="s">
        <v>121</v>
      </c>
      <c r="CM991" s="265">
        <v>2E-3</v>
      </c>
      <c r="CN991" s="265">
        <v>1.0999999999999999E-2</v>
      </c>
      <c r="CO991" s="265">
        <v>1E-3</v>
      </c>
      <c r="CP991" s="265">
        <v>1.6120000000000001</v>
      </c>
      <c r="CQ991" s="265">
        <v>3.4000000000000002E-2</v>
      </c>
      <c r="CR991" s="265" t="s">
        <v>121</v>
      </c>
      <c r="CS991" s="265">
        <v>2E-3</v>
      </c>
      <c r="CT991" s="265">
        <v>5.702</v>
      </c>
      <c r="CU991" s="265">
        <v>0.24</v>
      </c>
      <c r="CV991" s="265">
        <v>2.1999999999999999E-2</v>
      </c>
      <c r="CW991" s="265">
        <v>1E-3</v>
      </c>
      <c r="CX991" s="265">
        <v>0.44700000000000001</v>
      </c>
      <c r="CY991" s="265">
        <v>1.4999999999999999E-2</v>
      </c>
      <c r="CZ991" s="265" t="s">
        <v>121</v>
      </c>
      <c r="DA991" s="265">
        <v>2E-3</v>
      </c>
      <c r="DB991" s="265">
        <v>3.2000000000000001E-2</v>
      </c>
      <c r="DC991" s="265">
        <v>5.0000000000000001E-3</v>
      </c>
      <c r="DD991" s="265" t="s">
        <v>121</v>
      </c>
      <c r="DE991" s="265">
        <v>8.9999999999999993E-3</v>
      </c>
      <c r="DF991" s="265">
        <v>0.69499999999999995</v>
      </c>
      <c r="DG991" s="265">
        <v>7.0000000000000001E-3</v>
      </c>
      <c r="DH991" s="265">
        <v>1.7999999999999999E-2</v>
      </c>
      <c r="DI991" s="265">
        <v>1E-3</v>
      </c>
      <c r="DJ991" s="265">
        <v>1.0999999999999999E-2</v>
      </c>
      <c r="DK991" s="265">
        <v>1E-3</v>
      </c>
      <c r="DL991" s="61" t="str">
        <f t="shared" si="18"/>
        <v>DK III ENE 2562</v>
      </c>
      <c r="DM991" s="272">
        <v>-1.4123576832109399E-2</v>
      </c>
      <c r="DN991" s="272">
        <v>2.9883401323204401E-2</v>
      </c>
      <c r="DO991" s="272">
        <v>7.75082205226756E-2</v>
      </c>
      <c r="DP991" s="272">
        <v>0.69419008603114196</v>
      </c>
      <c r="DQ991" s="272">
        <v>-2.5115824902261601E-3</v>
      </c>
      <c r="DR991" s="272">
        <v>1.5323333629997901E-2</v>
      </c>
      <c r="DS991" s="272">
        <v>4.5316414508339301E-2</v>
      </c>
      <c r="DT991" s="272">
        <v>-1.2937095011491701E-2</v>
      </c>
      <c r="DU991" s="272">
        <v>2.5200236007561E-3</v>
      </c>
      <c r="DV991" s="272">
        <v>6.9001949319683897E-3</v>
      </c>
      <c r="DW991" s="272">
        <v>7.3272741327847599E-2</v>
      </c>
      <c r="DX991" s="272">
        <v>-0.59267297155398402</v>
      </c>
      <c r="DY991" s="272">
        <v>846.94376339524695</v>
      </c>
      <c r="DZ991" s="272">
        <v>-0.210743510879698</v>
      </c>
      <c r="EA991" s="272">
        <v>1.83026818237089</v>
      </c>
      <c r="EB991" s="272">
        <v>98.347361991801407</v>
      </c>
    </row>
    <row r="992" spans="1:132">
      <c r="A992" s="11">
        <v>44642</v>
      </c>
      <c r="B992" s="64"/>
      <c r="C992" s="25" t="s">
        <v>728</v>
      </c>
      <c r="H992" s="3" t="e">
        <f>((F992)/(E992/100))</f>
        <v>#DIV/0!</v>
      </c>
      <c r="I992" s="4" t="e">
        <f>E992/F992</f>
        <v>#DIV/0!</v>
      </c>
      <c r="J992" s="4" t="e">
        <f>100/G992</f>
        <v>#DIV/0!</v>
      </c>
      <c r="N992" s="37" t="e">
        <f>M992/(K992/100)</f>
        <v>#DIV/0!</v>
      </c>
      <c r="O992" s="37" t="e">
        <f>N992/J992</f>
        <v>#DIV/0!</v>
      </c>
      <c r="P992" s="5" t="e">
        <f>M992/(L992/100)</f>
        <v>#DIV/0!</v>
      </c>
      <c r="Q992" s="5" t="e">
        <f>P992*I992</f>
        <v>#DIV/0!</v>
      </c>
      <c r="U992" s="15" t="e">
        <f>100-(T992-R992)/S992*100</f>
        <v>#DIV/0!</v>
      </c>
      <c r="AB992" s="14" t="e">
        <f>((AE992-AC992)*(1000/AD992))*1000</f>
        <v>#DIV/0!</v>
      </c>
      <c r="AF992" s="7" t="e">
        <f>#REF!*0.8</f>
        <v>#REF!</v>
      </c>
      <c r="AH992" s="8" t="e">
        <f>((AG992)*(H992/100))</f>
        <v>#DIV/0!</v>
      </c>
      <c r="AI992" s="7" t="e">
        <f>AG992/AH992</f>
        <v>#DIV/0!</v>
      </c>
      <c r="AO992" s="20" t="s">
        <v>831</v>
      </c>
      <c r="AP992" s="266">
        <v>0.16300000000000001</v>
      </c>
      <c r="AQ992" s="266">
        <v>2E-3</v>
      </c>
      <c r="AR992" s="266">
        <v>7.0000000000000001E-3</v>
      </c>
      <c r="AS992" s="266">
        <v>3.0000000000000001E-3</v>
      </c>
      <c r="AT992" s="266">
        <v>5.8000000000000003E-2</v>
      </c>
      <c r="AU992" s="266">
        <v>3.0000000000000001E-3</v>
      </c>
      <c r="AV992" s="266">
        <v>5.0999999999999997E-2</v>
      </c>
      <c r="AW992" s="266">
        <v>2E-3</v>
      </c>
      <c r="AX992" s="266">
        <v>1.0999999999999999E-2</v>
      </c>
      <c r="AY992" s="266">
        <v>1E-3</v>
      </c>
      <c r="AZ992" s="266">
        <v>1.2999999999999999E-2</v>
      </c>
      <c r="BA992" s="266">
        <v>2E-3</v>
      </c>
      <c r="BB992" s="266">
        <v>4.8000000000000001E-2</v>
      </c>
      <c r="BC992" s="266">
        <v>2E-3</v>
      </c>
      <c r="BD992" s="266">
        <v>0.29199999999999998</v>
      </c>
      <c r="BE992" s="266">
        <v>8.0000000000000002E-3</v>
      </c>
      <c r="BF992" s="266" t="s">
        <v>121</v>
      </c>
      <c r="BG992" s="266">
        <v>0.01</v>
      </c>
      <c r="BH992" s="266" t="s">
        <v>121</v>
      </c>
      <c r="BI992" s="266">
        <v>2.7189999999999999</v>
      </c>
      <c r="BJ992" s="266" t="s">
        <v>121</v>
      </c>
      <c r="BK992" s="266">
        <v>3.0000000000000001E-3</v>
      </c>
      <c r="BL992" s="266" t="s">
        <v>121</v>
      </c>
      <c r="BM992" s="266">
        <v>2E-3</v>
      </c>
      <c r="BN992" s="266">
        <v>6.5000000000000002E-2</v>
      </c>
      <c r="BO992" s="266">
        <v>7.0000000000000001E-3</v>
      </c>
      <c r="BP992" s="266">
        <v>63.856999999999999</v>
      </c>
      <c r="BQ992" s="266">
        <v>0.13700000000000001</v>
      </c>
      <c r="BR992" s="266">
        <v>6.0000000000000001E-3</v>
      </c>
      <c r="BS992" s="266">
        <v>1E-3</v>
      </c>
      <c r="BT992" s="266">
        <v>11.345000000000001</v>
      </c>
      <c r="BU992" s="266">
        <v>0.11899999999999999</v>
      </c>
      <c r="BV992" s="266">
        <v>15.726000000000001</v>
      </c>
      <c r="BW992" s="266">
        <v>0.19700000000000001</v>
      </c>
      <c r="BX992" s="266" t="s">
        <v>121</v>
      </c>
      <c r="BY992" s="266">
        <v>3.0000000000000001E-3</v>
      </c>
      <c r="BZ992" s="266">
        <v>4.5380000000000003</v>
      </c>
      <c r="CA992" s="266">
        <v>5.6000000000000001E-2</v>
      </c>
      <c r="CB992" s="266" t="s">
        <v>121</v>
      </c>
      <c r="CC992" s="266">
        <v>20.66</v>
      </c>
      <c r="CD992" s="266">
        <v>1.7000000000000001E-2</v>
      </c>
      <c r="CE992" s="266">
        <v>4.0000000000000001E-3</v>
      </c>
      <c r="CF992" s="266" t="s">
        <v>121</v>
      </c>
      <c r="CG992" s="266">
        <v>2E-3</v>
      </c>
      <c r="CH992" s="266" t="s">
        <v>121</v>
      </c>
      <c r="CI992" s="266">
        <v>2E-3</v>
      </c>
      <c r="CJ992" s="266" t="s">
        <v>121</v>
      </c>
      <c r="CK992" s="266">
        <v>0.29799999999999999</v>
      </c>
      <c r="CL992" s="266" t="s">
        <v>121</v>
      </c>
      <c r="CM992" s="266">
        <v>2E-3</v>
      </c>
      <c r="CN992" s="266">
        <v>5.0000000000000001E-3</v>
      </c>
      <c r="CO992" s="266">
        <v>1E-3</v>
      </c>
      <c r="CP992" s="266">
        <v>2.306</v>
      </c>
      <c r="CQ992" s="266">
        <v>6.8000000000000005E-2</v>
      </c>
      <c r="CR992" s="266" t="s">
        <v>121</v>
      </c>
      <c r="CS992" s="266">
        <v>2E-3</v>
      </c>
      <c r="CT992" s="266">
        <v>0.63</v>
      </c>
      <c r="CU992" s="266">
        <v>0.30599999999999999</v>
      </c>
      <c r="CV992" s="266">
        <v>1.2E-2</v>
      </c>
      <c r="CW992" s="266">
        <v>1E-3</v>
      </c>
      <c r="CX992" s="266">
        <v>4.5999999999999999E-2</v>
      </c>
      <c r="CY992" s="266">
        <v>7.0000000000000001E-3</v>
      </c>
      <c r="CZ992" s="266" t="s">
        <v>121</v>
      </c>
      <c r="DA992" s="266">
        <v>2E-3</v>
      </c>
      <c r="DB992" s="266" t="s">
        <v>121</v>
      </c>
      <c r="DC992" s="266">
        <v>3.0000000000000001E-3</v>
      </c>
      <c r="DD992" s="266">
        <v>2.9000000000000001E-2</v>
      </c>
      <c r="DE992" s="266">
        <v>6.0000000000000001E-3</v>
      </c>
      <c r="DF992" s="266">
        <v>0.66800000000000004</v>
      </c>
      <c r="DG992" s="266">
        <v>7.0000000000000001E-3</v>
      </c>
      <c r="DH992" s="266">
        <v>3.0000000000000001E-3</v>
      </c>
      <c r="DI992" s="266">
        <v>1E-3</v>
      </c>
      <c r="DJ992" s="266">
        <v>9.7000000000000003E-2</v>
      </c>
      <c r="DK992" s="266">
        <v>1E-3</v>
      </c>
      <c r="DL992" s="61" t="str">
        <f t="shared" si="18"/>
        <v>UTV 22.03.2022</v>
      </c>
    </row>
    <row r="993" spans="1:132">
      <c r="A993" s="11">
        <v>44642</v>
      </c>
      <c r="B993" s="64"/>
      <c r="C993" s="25" t="s">
        <v>745</v>
      </c>
      <c r="H993" s="3" t="e">
        <f>((F993)/(E993/100))</f>
        <v>#DIV/0!</v>
      </c>
      <c r="I993" s="4" t="e">
        <f>E993/F993</f>
        <v>#DIV/0!</v>
      </c>
      <c r="J993" s="4" t="e">
        <f>100/G993</f>
        <v>#DIV/0!</v>
      </c>
      <c r="N993" s="37" t="e">
        <f>M993/(K993/100)</f>
        <v>#DIV/0!</v>
      </c>
      <c r="O993" s="37" t="e">
        <f>N993/J993</f>
        <v>#DIV/0!</v>
      </c>
      <c r="P993" s="5" t="e">
        <f>M993/(L993/100)</f>
        <v>#DIV/0!</v>
      </c>
      <c r="Q993" s="5" t="e">
        <f>P993*I993</f>
        <v>#DIV/0!</v>
      </c>
      <c r="U993" s="15" t="e">
        <f>100-(T993-R993)/S993*100</f>
        <v>#DIV/0!</v>
      </c>
      <c r="X993" s="2">
        <v>12.6</v>
      </c>
      <c r="Y993" s="2">
        <v>14.7</v>
      </c>
      <c r="Z993" s="21">
        <v>2318</v>
      </c>
      <c r="AB993" s="14" t="e">
        <f>((AE993-AC993)*(1000/AD993))*1000</f>
        <v>#DIV/0!</v>
      </c>
      <c r="AF993" s="7" t="e">
        <f>#REF!*0.8</f>
        <v>#REF!</v>
      </c>
      <c r="AH993" s="8" t="e">
        <f>((AG993)*(H993/100))</f>
        <v>#DIV/0!</v>
      </c>
      <c r="AI993" s="7" t="e">
        <f>AG993/AH993</f>
        <v>#DIV/0!</v>
      </c>
      <c r="AP993" s="267">
        <v>0.20399999999999999</v>
      </c>
      <c r="AQ993" s="267">
        <v>3.0000000000000001E-3</v>
      </c>
      <c r="AR993" s="267" t="s">
        <v>121</v>
      </c>
      <c r="AS993" s="267">
        <v>5.0000000000000001E-3</v>
      </c>
      <c r="AT993" s="267">
        <v>0.09</v>
      </c>
      <c r="AU993" s="267">
        <v>3.0000000000000001E-3</v>
      </c>
      <c r="AV993" s="267">
        <v>5.8999999999999997E-2</v>
      </c>
      <c r="AW993" s="267">
        <v>2E-3</v>
      </c>
      <c r="AX993" s="267">
        <v>1.2999999999999999E-2</v>
      </c>
      <c r="AY993" s="267">
        <v>1E-3</v>
      </c>
      <c r="AZ993" s="267">
        <v>1.2E-2</v>
      </c>
      <c r="BA993" s="267">
        <v>2E-3</v>
      </c>
      <c r="BB993" s="267">
        <v>5.3999999999999999E-2</v>
      </c>
      <c r="BC993" s="267">
        <v>2E-3</v>
      </c>
      <c r="BD993" s="267">
        <v>0.41599999999999998</v>
      </c>
      <c r="BE993" s="267">
        <v>8.9999999999999993E-3</v>
      </c>
      <c r="BF993" s="267" t="s">
        <v>121</v>
      </c>
      <c r="BG993" s="267">
        <v>0.01</v>
      </c>
      <c r="BH993" s="267" t="s">
        <v>121</v>
      </c>
      <c r="BI993" s="267">
        <v>1.903</v>
      </c>
      <c r="BJ993" s="267" t="s">
        <v>121</v>
      </c>
      <c r="BK993" s="267">
        <v>3.0000000000000001E-3</v>
      </c>
      <c r="BL993" s="267" t="s">
        <v>121</v>
      </c>
      <c r="BM993" s="267">
        <v>2E-3</v>
      </c>
      <c r="BN993" s="267">
        <v>9.9000000000000005E-2</v>
      </c>
      <c r="BO993" s="267">
        <v>7.0000000000000001E-3</v>
      </c>
      <c r="BP993" s="267">
        <v>63.201999999999998</v>
      </c>
      <c r="BQ993" s="267">
        <v>0.14199999999999999</v>
      </c>
      <c r="BR993" s="267">
        <v>4.0000000000000001E-3</v>
      </c>
      <c r="BS993" s="267">
        <v>1E-3</v>
      </c>
      <c r="BT993" s="267">
        <v>15.932</v>
      </c>
      <c r="BU993" s="267">
        <v>0.16300000000000001</v>
      </c>
      <c r="BV993" s="267">
        <v>13.053000000000001</v>
      </c>
      <c r="BW993" s="267">
        <v>0.184</v>
      </c>
      <c r="BX993" s="267" t="s">
        <v>121</v>
      </c>
      <c r="BY993" s="267">
        <v>6.0000000000000001E-3</v>
      </c>
      <c r="BZ993" s="267">
        <v>1.9470000000000001</v>
      </c>
      <c r="CA993" s="267">
        <v>0.04</v>
      </c>
      <c r="CB993" s="267" t="s">
        <v>121</v>
      </c>
      <c r="CC993" s="267">
        <v>22.631</v>
      </c>
      <c r="CD993" s="267">
        <v>2.1999999999999999E-2</v>
      </c>
      <c r="CE993" s="267">
        <v>5.0000000000000001E-3</v>
      </c>
      <c r="CF993" s="267" t="s">
        <v>121</v>
      </c>
      <c r="CG993" s="267">
        <v>2E-3</v>
      </c>
      <c r="CH993" s="267" t="s">
        <v>121</v>
      </c>
      <c r="CI993" s="267">
        <v>2E-3</v>
      </c>
      <c r="CJ993" s="267" t="s">
        <v>121</v>
      </c>
      <c r="CK993" s="267">
        <v>0.218</v>
      </c>
      <c r="CL993" s="267" t="s">
        <v>121</v>
      </c>
      <c r="CM993" s="267">
        <v>2E-3</v>
      </c>
      <c r="CN993" s="267">
        <v>5.0000000000000001E-3</v>
      </c>
      <c r="CO993" s="267">
        <v>1E-3</v>
      </c>
      <c r="CP993" s="267">
        <v>2.4260000000000002</v>
      </c>
      <c r="CQ993" s="267">
        <v>7.0000000000000007E-2</v>
      </c>
      <c r="CR993" s="267" t="s">
        <v>121</v>
      </c>
      <c r="CS993" s="267">
        <v>2E-3</v>
      </c>
      <c r="CT993" s="267">
        <v>1.353</v>
      </c>
      <c r="CU993" s="267">
        <v>0.30599999999999999</v>
      </c>
      <c r="CV993" s="267">
        <v>1.6E-2</v>
      </c>
      <c r="CW993" s="267">
        <v>1E-3</v>
      </c>
      <c r="CX993" s="267">
        <v>0.10100000000000001</v>
      </c>
      <c r="CY993" s="267">
        <v>8.9999999999999993E-3</v>
      </c>
      <c r="CZ993" s="267" t="s">
        <v>121</v>
      </c>
      <c r="DA993" s="267">
        <v>2E-3</v>
      </c>
      <c r="DB993" s="267" t="s">
        <v>121</v>
      </c>
      <c r="DC993" s="267">
        <v>4.0000000000000001E-3</v>
      </c>
      <c r="DD993" s="267">
        <v>2.4E-2</v>
      </c>
      <c r="DE993" s="267">
        <v>7.0000000000000001E-3</v>
      </c>
      <c r="DF993" s="267">
        <v>0.875</v>
      </c>
      <c r="DG993" s="267">
        <v>8.9999999999999993E-3</v>
      </c>
      <c r="DH993" s="267">
        <v>4.0000000000000001E-3</v>
      </c>
      <c r="DI993" s="267">
        <v>1E-3</v>
      </c>
      <c r="DJ993" s="267">
        <v>0.08</v>
      </c>
      <c r="DK993" s="267">
        <v>1E-3</v>
      </c>
      <c r="DL993" s="61" t="str">
        <f t="shared" si="18"/>
        <v>UTV 22.03.2022</v>
      </c>
    </row>
    <row r="994" spans="1:132">
      <c r="A994" s="11">
        <v>44642</v>
      </c>
      <c r="B994" s="64"/>
      <c r="C994" s="25" t="s">
        <v>740</v>
      </c>
      <c r="H994" s="3" t="e">
        <f>((F994)/(E994/100))</f>
        <v>#DIV/0!</v>
      </c>
      <c r="I994" s="4" t="e">
        <f>E994/F994</f>
        <v>#DIV/0!</v>
      </c>
      <c r="J994" s="4" t="e">
        <f>100/G994</f>
        <v>#DIV/0!</v>
      </c>
      <c r="N994" s="37" t="e">
        <f>M994/(K994/100)</f>
        <v>#DIV/0!</v>
      </c>
      <c r="O994" s="37" t="e">
        <f>N994/J994</f>
        <v>#DIV/0!</v>
      </c>
      <c r="P994" s="5" t="e">
        <f>M994/(L994/100)</f>
        <v>#DIV/0!</v>
      </c>
      <c r="Q994" s="5" t="e">
        <f>P994*I994</f>
        <v>#DIV/0!</v>
      </c>
      <c r="U994" s="15" t="e">
        <f>100-(T994-R994)/S994*100</f>
        <v>#DIV/0!</v>
      </c>
      <c r="X994" s="2">
        <v>11.6</v>
      </c>
      <c r="Y994" s="2">
        <v>15.66</v>
      </c>
      <c r="Z994" s="21">
        <v>5148</v>
      </c>
      <c r="AB994" s="14" t="e">
        <f>((AE994-AC994)*(1000/AD994))*1000</f>
        <v>#DIV/0!</v>
      </c>
      <c r="AF994" s="7" t="e">
        <f>#REF!*0.8</f>
        <v>#REF!</v>
      </c>
      <c r="AH994" s="8" t="e">
        <f>((AG994)*(H994/100))</f>
        <v>#DIV/0!</v>
      </c>
      <c r="AI994" s="7" t="e">
        <f>AG994/AH994</f>
        <v>#DIV/0!</v>
      </c>
      <c r="DL994" s="61" t="str">
        <f t="shared" si="18"/>
        <v>ENE 2600</v>
      </c>
      <c r="DM994" s="272">
        <v>-9.3756514853727806E-3</v>
      </c>
      <c r="DN994" s="272">
        <v>2.76904285671167E-2</v>
      </c>
      <c r="DO994" s="272">
        <v>0.36573672002681001</v>
      </c>
      <c r="DP994" s="272">
        <v>1.1062690087927201</v>
      </c>
      <c r="DQ994" s="272">
        <v>-1.6978427336899901E-2</v>
      </c>
      <c r="DR994" s="272">
        <v>-4.1958992623278898E-4</v>
      </c>
      <c r="DS994" s="272">
        <v>-6.5143496453411803E-2</v>
      </c>
      <c r="DT994" s="272">
        <v>-3.3523848702913597E-2</v>
      </c>
      <c r="DU994" s="272">
        <v>-2.7298334177302602E-3</v>
      </c>
      <c r="DV994" s="272">
        <v>-7.9314272241199496E-3</v>
      </c>
      <c r="DW994" s="272">
        <v>-4.1168499825058699E-2</v>
      </c>
      <c r="DX994" s="272">
        <v>-0.72331854273849705</v>
      </c>
      <c r="DY994" s="272">
        <v>411.48516035814799</v>
      </c>
      <c r="DZ994" s="272">
        <v>-0.63338885382273002</v>
      </c>
      <c r="EA994" s="272">
        <v>-0.210505137796409</v>
      </c>
      <c r="EB994" s="272">
        <v>99.113298779406506</v>
      </c>
    </row>
    <row r="995" spans="1:132">
      <c r="A995" s="11">
        <v>44642</v>
      </c>
      <c r="B995" s="64" t="s">
        <v>153</v>
      </c>
      <c r="C995" s="25" t="s">
        <v>119</v>
      </c>
      <c r="D995" s="21">
        <v>33</v>
      </c>
      <c r="E995" s="2">
        <v>100</v>
      </c>
      <c r="F995" s="2">
        <v>67</v>
      </c>
      <c r="H995" s="3">
        <f>((F995)/(E995/100))</f>
        <v>67</v>
      </c>
      <c r="I995" s="4">
        <f>E995/F995</f>
        <v>1.4925373134328359</v>
      </c>
      <c r="J995" s="4" t="e">
        <f>100/G995</f>
        <v>#DIV/0!</v>
      </c>
      <c r="N995" s="37" t="e">
        <f>M995/(K995/100)</f>
        <v>#DIV/0!</v>
      </c>
      <c r="O995" s="37" t="e">
        <f>N995/J995</f>
        <v>#DIV/0!</v>
      </c>
      <c r="P995" s="5" t="e">
        <f>M995/(L995/100)</f>
        <v>#DIV/0!</v>
      </c>
      <c r="Q995" s="5" t="e">
        <f>P995*I995</f>
        <v>#DIV/0!</v>
      </c>
      <c r="U995" s="15" t="e">
        <f>100-(T995-R995)/S995*100</f>
        <v>#DIV/0!</v>
      </c>
      <c r="V995" s="21">
        <v>2.2400000000000002</v>
      </c>
      <c r="X995" s="2">
        <v>11.24</v>
      </c>
      <c r="Y995" s="2">
        <v>6.54</v>
      </c>
      <c r="Z995" s="21">
        <v>3149</v>
      </c>
      <c r="AB995" s="14" t="e">
        <f>((AE995-AC995)*(1000/AD995))*1000</f>
        <v>#DIV/0!</v>
      </c>
      <c r="AF995" s="7" t="e">
        <f>#REF!*0.8</f>
        <v>#REF!</v>
      </c>
      <c r="AG995" s="2">
        <v>150</v>
      </c>
      <c r="AH995" s="8">
        <f>((AG995)*(H995/100))</f>
        <v>100.5</v>
      </c>
      <c r="AI995" s="7">
        <f>AG995/AH995</f>
        <v>1.4925373134328359</v>
      </c>
      <c r="AJ995" s="6">
        <v>26.91</v>
      </c>
      <c r="AK995" s="2">
        <v>0.69399999999999995</v>
      </c>
      <c r="AO995" s="20" t="s">
        <v>828</v>
      </c>
      <c r="AP995" s="268">
        <v>3.2000000000000001E-2</v>
      </c>
      <c r="AQ995" s="268">
        <v>1E-3</v>
      </c>
      <c r="AR995" s="268">
        <v>2.9000000000000001E-2</v>
      </c>
      <c r="AS995" s="268">
        <v>3.0000000000000001E-3</v>
      </c>
      <c r="AT995" s="268">
        <v>6.0000000000000001E-3</v>
      </c>
      <c r="AU995" s="268">
        <v>2E-3</v>
      </c>
      <c r="AV995" s="268">
        <v>6.0000000000000001E-3</v>
      </c>
      <c r="AW995" s="268">
        <v>2E-3</v>
      </c>
      <c r="AX995" s="268" t="s">
        <v>121</v>
      </c>
      <c r="AY995" s="268">
        <v>2E-3</v>
      </c>
      <c r="AZ995" s="268">
        <v>2.3E-2</v>
      </c>
      <c r="BA995" s="268">
        <v>3.0000000000000001E-3</v>
      </c>
      <c r="BB995" s="268">
        <v>8.4000000000000005E-2</v>
      </c>
      <c r="BC995" s="268">
        <v>3.0000000000000001E-3</v>
      </c>
      <c r="BD995" s="268">
        <v>2.581</v>
      </c>
      <c r="BE995" s="268">
        <v>2.4E-2</v>
      </c>
      <c r="BF995" s="268" t="s">
        <v>121</v>
      </c>
      <c r="BG995" s="268">
        <v>3.0000000000000001E-3</v>
      </c>
      <c r="BH995" s="268">
        <v>2.1859999999999999</v>
      </c>
      <c r="BI995" s="268">
        <v>0.79900000000000004</v>
      </c>
      <c r="BJ995" s="268">
        <v>2E-3</v>
      </c>
      <c r="BK995" s="268">
        <v>1E-3</v>
      </c>
      <c r="BL995" s="268" t="s">
        <v>121</v>
      </c>
      <c r="BM995" s="268">
        <v>2E-3</v>
      </c>
      <c r="BN995" s="268">
        <v>1.5669999999999999</v>
      </c>
      <c r="BO995" s="268">
        <v>2.1000000000000001E-2</v>
      </c>
      <c r="BP995" s="268">
        <v>69.581999999999994</v>
      </c>
      <c r="BQ995" s="268">
        <v>0.126</v>
      </c>
      <c r="BR995" s="268" t="s">
        <v>121</v>
      </c>
      <c r="BS995" s="268">
        <v>2E-3</v>
      </c>
      <c r="BT995" s="268">
        <v>13.255000000000001</v>
      </c>
      <c r="BU995" s="268">
        <v>0.125</v>
      </c>
      <c r="BV995" s="268">
        <v>0.91200000000000003</v>
      </c>
      <c r="BW995" s="268">
        <v>2.3E-2</v>
      </c>
      <c r="BX995" s="268" t="s">
        <v>121</v>
      </c>
      <c r="BY995" s="268">
        <v>8.0000000000000002E-3</v>
      </c>
      <c r="BZ995" s="268">
        <v>0.47199999999999998</v>
      </c>
      <c r="CA995" s="268">
        <v>2.4E-2</v>
      </c>
      <c r="CB995" s="268" t="s">
        <v>121</v>
      </c>
      <c r="CC995" s="268">
        <v>7.9779999999999998</v>
      </c>
      <c r="CD995" s="268">
        <v>8.5999999999999993E-2</v>
      </c>
      <c r="CE995" s="268">
        <v>6.0000000000000001E-3</v>
      </c>
      <c r="CF995" s="268">
        <v>2E-3</v>
      </c>
      <c r="CG995" s="268">
        <v>1E-3</v>
      </c>
      <c r="CH995" s="268">
        <v>2E-3</v>
      </c>
      <c r="CI995" s="268">
        <v>1E-3</v>
      </c>
      <c r="CJ995" s="268">
        <v>1.0580000000000001</v>
      </c>
      <c r="CK995" s="268">
        <v>9.1999999999999998E-2</v>
      </c>
      <c r="CL995" s="268" t="s">
        <v>121</v>
      </c>
      <c r="CM995" s="268">
        <v>2E-3</v>
      </c>
      <c r="CN995" s="268" t="s">
        <v>121</v>
      </c>
      <c r="CO995" s="268">
        <v>2E-3</v>
      </c>
      <c r="CP995" s="268">
        <v>2.4769999999999999</v>
      </c>
      <c r="CQ995" s="268">
        <v>4.9000000000000002E-2</v>
      </c>
      <c r="CR995" s="268" t="s">
        <v>121</v>
      </c>
      <c r="CS995" s="268">
        <v>5.0000000000000001E-3</v>
      </c>
      <c r="CT995" s="268">
        <v>4.13</v>
      </c>
      <c r="CU995" s="268">
        <v>0.26500000000000001</v>
      </c>
      <c r="CV995" s="268">
        <v>4.2999999999999997E-2</v>
      </c>
      <c r="CW995" s="268">
        <v>1E-3</v>
      </c>
      <c r="CX995" s="268">
        <v>1.171</v>
      </c>
      <c r="CY995" s="268">
        <v>2.3E-2</v>
      </c>
      <c r="CZ995" s="268" t="s">
        <v>121</v>
      </c>
      <c r="DA995" s="268">
        <v>2E-3</v>
      </c>
      <c r="DB995" s="268">
        <v>4.2999999999999997E-2</v>
      </c>
      <c r="DC995" s="268">
        <v>8.0000000000000002E-3</v>
      </c>
      <c r="DD995" s="268" t="s">
        <v>121</v>
      </c>
      <c r="DE995" s="268">
        <v>6.0000000000000001E-3</v>
      </c>
      <c r="DF995" s="268">
        <v>0.22700000000000001</v>
      </c>
      <c r="DG995" s="268">
        <v>4.0000000000000001E-3</v>
      </c>
      <c r="DH995" s="268">
        <v>1.0999999999999999E-2</v>
      </c>
      <c r="DI995" s="268">
        <v>1E-3</v>
      </c>
      <c r="DJ995" s="268">
        <v>4.0000000000000001E-3</v>
      </c>
      <c r="DK995" s="268">
        <v>1E-3</v>
      </c>
      <c r="DL995" s="61" t="str">
        <f t="shared" si="18"/>
        <v>IT 0171 22.03.2022</v>
      </c>
      <c r="DM995" s="282">
        <v>-4.8351128362760003E-2</v>
      </c>
      <c r="DN995" s="282">
        <v>2.5198780809174899E-3</v>
      </c>
      <c r="DO995" s="282">
        <v>-5.7649267543753401E-2</v>
      </c>
      <c r="DP995" s="282">
        <v>5.7091853375489299</v>
      </c>
      <c r="DQ995" s="282">
        <v>0.24353472159776299</v>
      </c>
      <c r="DR995" s="282">
        <v>7.9587427361523903E-3</v>
      </c>
      <c r="DS995" s="282">
        <v>1.06630777217899</v>
      </c>
      <c r="DT995" s="282">
        <v>6.8816296818468596E-3</v>
      </c>
      <c r="DU995" s="282">
        <v>-1.10072503865385E-3</v>
      </c>
      <c r="DV995" s="282">
        <v>0.75177076350675898</v>
      </c>
      <c r="DW995" s="282">
        <v>0.17246328947301801</v>
      </c>
      <c r="DX995" s="282">
        <v>0.17459463346471299</v>
      </c>
      <c r="DY995" s="282">
        <v>641.94351028339702</v>
      </c>
      <c r="DZ995" s="282">
        <v>100.65658402867</v>
      </c>
      <c r="EA995" s="282">
        <v>0.10363805289427</v>
      </c>
      <c r="EB995" s="282">
        <v>65.649726969731901</v>
      </c>
    </row>
    <row r="996" spans="1:132">
      <c r="A996" s="11">
        <v>44642</v>
      </c>
      <c r="B996" s="64" t="s">
        <v>731</v>
      </c>
      <c r="C996" s="25" t="s">
        <v>117</v>
      </c>
      <c r="H996" s="3" t="e">
        <f>((F996)/(E996/100))</f>
        <v>#DIV/0!</v>
      </c>
      <c r="I996" s="4" t="e">
        <f>E996/F996</f>
        <v>#DIV/0!</v>
      </c>
      <c r="J996" s="4" t="e">
        <f>100/G996</f>
        <v>#DIV/0!</v>
      </c>
      <c r="N996" s="37" t="e">
        <f>M996/(K996/100)</f>
        <v>#DIV/0!</v>
      </c>
      <c r="O996" s="37" t="e">
        <f>N996/J996</f>
        <v>#DIV/0!</v>
      </c>
      <c r="P996" s="5" t="e">
        <f>M996/(L996/100)</f>
        <v>#DIV/0!</v>
      </c>
      <c r="Q996" s="5" t="e">
        <f>P996*I996</f>
        <v>#DIV/0!</v>
      </c>
      <c r="U996" s="15" t="e">
        <f>100-(T996-R996)/S996*100</f>
        <v>#DIV/0!</v>
      </c>
      <c r="X996" s="2">
        <v>11.56</v>
      </c>
      <c r="AB996" s="14" t="e">
        <f>((AE996-AC996)*(1000/AD996))*1000</f>
        <v>#DIV/0!</v>
      </c>
      <c r="AF996" s="7" t="e">
        <f>#REF!*0.8</f>
        <v>#REF!</v>
      </c>
      <c r="AH996" s="8" t="e">
        <f>((AG996)*(H996/100))</f>
        <v>#DIV/0!</v>
      </c>
      <c r="AI996" s="7" t="e">
        <f>AG996/AH996</f>
        <v>#DIV/0!</v>
      </c>
      <c r="AO996" s="20" t="s">
        <v>1625</v>
      </c>
      <c r="AP996" s="270">
        <v>7.0999999999999994E-2</v>
      </c>
      <c r="AQ996" s="270">
        <v>1E-3</v>
      </c>
      <c r="AR996" s="270">
        <v>1.7000000000000001E-2</v>
      </c>
      <c r="AS996" s="270">
        <v>2E-3</v>
      </c>
      <c r="AT996" s="270">
        <v>4.0000000000000001E-3</v>
      </c>
      <c r="AU996" s="270">
        <v>1E-3</v>
      </c>
      <c r="AV996" s="270">
        <v>0.01</v>
      </c>
      <c r="AW996" s="270">
        <v>1E-3</v>
      </c>
      <c r="AX996" s="270">
        <v>1.0999999999999999E-2</v>
      </c>
      <c r="AY996" s="270">
        <v>1E-3</v>
      </c>
      <c r="AZ996" s="270">
        <v>3.1E-2</v>
      </c>
      <c r="BA996" s="270">
        <v>2E-3</v>
      </c>
      <c r="BB996" s="270">
        <v>0.115</v>
      </c>
      <c r="BC996" s="270">
        <v>2E-3</v>
      </c>
      <c r="BD996" s="270">
        <v>2.0470000000000002</v>
      </c>
      <c r="BE996" s="270">
        <v>1.6E-2</v>
      </c>
      <c r="BF996" s="270" t="s">
        <v>121</v>
      </c>
      <c r="BG996" s="270">
        <v>2E-3</v>
      </c>
      <c r="BH996" s="270">
        <v>1.532</v>
      </c>
      <c r="BI996" s="270">
        <v>0.36799999999999999</v>
      </c>
      <c r="BJ996" s="270">
        <v>4.0000000000000001E-3</v>
      </c>
      <c r="BK996" s="270">
        <v>1E-3</v>
      </c>
      <c r="BL996" s="270" t="s">
        <v>121</v>
      </c>
      <c r="BM996" s="270">
        <v>2E-3</v>
      </c>
      <c r="BN996" s="270">
        <v>0.154</v>
      </c>
      <c r="BO996" s="270">
        <v>5.0000000000000001E-3</v>
      </c>
      <c r="BP996" s="270">
        <v>80.994</v>
      </c>
      <c r="BQ996" s="270">
        <v>7.0000000000000007E-2</v>
      </c>
      <c r="BR996" s="270" t="s">
        <v>121</v>
      </c>
      <c r="BS996" s="270">
        <v>2E-3</v>
      </c>
      <c r="BT996" s="270">
        <v>7.673</v>
      </c>
      <c r="BU996" s="270">
        <v>8.1000000000000003E-2</v>
      </c>
      <c r="BV996" s="270">
        <v>0.80200000000000005</v>
      </c>
      <c r="BW996" s="270">
        <v>1.4999999999999999E-2</v>
      </c>
      <c r="BX996" s="270" t="s">
        <v>121</v>
      </c>
      <c r="BY996" s="270">
        <v>6.0000000000000001E-3</v>
      </c>
      <c r="BZ996" s="270">
        <v>0.48099999999999998</v>
      </c>
      <c r="CA996" s="270">
        <v>1.9E-2</v>
      </c>
      <c r="CB996" s="270" t="s">
        <v>121</v>
      </c>
      <c r="CC996" s="270">
        <v>4.024</v>
      </c>
      <c r="CD996" s="270">
        <v>6.3E-2</v>
      </c>
      <c r="CE996" s="270">
        <v>5.0000000000000001E-3</v>
      </c>
      <c r="CF996" s="270" t="s">
        <v>121</v>
      </c>
      <c r="CG996" s="270">
        <v>2E-3</v>
      </c>
      <c r="CH996" s="270" t="s">
        <v>121</v>
      </c>
      <c r="CI996" s="270">
        <v>2E-3</v>
      </c>
      <c r="CJ996" s="270">
        <v>0.16800000000000001</v>
      </c>
      <c r="CK996" s="270">
        <v>3.9E-2</v>
      </c>
      <c r="CL996" s="270" t="s">
        <v>121</v>
      </c>
      <c r="CM996" s="270">
        <v>2E-3</v>
      </c>
      <c r="CN996" s="270">
        <v>2E-3</v>
      </c>
      <c r="CO996" s="270">
        <v>1E-3</v>
      </c>
      <c r="CP996" s="270">
        <v>1.081</v>
      </c>
      <c r="CQ996" s="270">
        <v>2.3E-2</v>
      </c>
      <c r="CR996" s="270" t="s">
        <v>121</v>
      </c>
      <c r="CS996" s="270">
        <v>2E-3</v>
      </c>
      <c r="CT996" s="270">
        <v>3.8239999999999998</v>
      </c>
      <c r="CU996" s="270">
        <v>0.16900000000000001</v>
      </c>
      <c r="CV996" s="270">
        <v>1.2E-2</v>
      </c>
      <c r="CW996" s="270">
        <v>1E-3</v>
      </c>
      <c r="CX996" s="270">
        <v>0.35799999999999998</v>
      </c>
      <c r="CY996" s="270">
        <v>0.01</v>
      </c>
      <c r="CZ996" s="270" t="s">
        <v>121</v>
      </c>
      <c r="DA996" s="270">
        <v>2E-3</v>
      </c>
      <c r="DB996" s="270">
        <v>0.04</v>
      </c>
      <c r="DC996" s="270">
        <v>4.0000000000000001E-3</v>
      </c>
      <c r="DD996" s="270" t="s">
        <v>121</v>
      </c>
      <c r="DE996" s="270">
        <v>6.0000000000000001E-3</v>
      </c>
      <c r="DF996" s="270">
        <v>0.48699999999999999</v>
      </c>
      <c r="DG996" s="270">
        <v>5.0000000000000001E-3</v>
      </c>
      <c r="DH996" s="270">
        <v>1.2E-2</v>
      </c>
      <c r="DI996" s="270">
        <v>1E-3</v>
      </c>
      <c r="DJ996" s="270">
        <v>7.0000000000000001E-3</v>
      </c>
      <c r="DK996" s="270">
        <v>1E-3</v>
      </c>
      <c r="DL996" s="61" t="str">
        <f t="shared" si="18"/>
        <v>DK III W1 22.03.2022</v>
      </c>
      <c r="DM996" s="272">
        <v>5.7338016729326204E-3</v>
      </c>
      <c r="DN996" s="272">
        <v>4.4205719240791197E-2</v>
      </c>
      <c r="DO996" s="272">
        <v>8.4636119978673999E-2</v>
      </c>
      <c r="DP996" s="272">
        <v>0.72449200319435703</v>
      </c>
      <c r="DQ996" s="272">
        <v>-8.6425025798157501E-4</v>
      </c>
      <c r="DR996" s="272">
        <v>-1.0494693974205299E-2</v>
      </c>
      <c r="DS996" s="272">
        <v>0.11155110927581199</v>
      </c>
      <c r="DT996" s="272">
        <v>-1.2680961044710301E-2</v>
      </c>
      <c r="DU996" s="272">
        <v>2.4654251305407798E-3</v>
      </c>
      <c r="DV996" s="272">
        <v>3.0158718478132899E-3</v>
      </c>
      <c r="DW996" s="272">
        <v>4.9846422737331003E-2</v>
      </c>
      <c r="DX996" s="272">
        <v>-0.54618269785727502</v>
      </c>
      <c r="DY996" s="272">
        <v>735.541274567703</v>
      </c>
      <c r="DZ996" s="272">
        <v>-0.22043730944420101</v>
      </c>
      <c r="EA996" s="272">
        <v>1.7062339505695701</v>
      </c>
      <c r="EB996" s="272">
        <v>98.355287648048105</v>
      </c>
    </row>
    <row r="997" spans="1:132">
      <c r="A997" s="11">
        <v>44642</v>
      </c>
      <c r="B997" s="64" t="s">
        <v>1549</v>
      </c>
      <c r="C997" s="25" t="s">
        <v>117</v>
      </c>
      <c r="H997" s="3" t="e">
        <f>((F997)/(E997/100))</f>
        <v>#DIV/0!</v>
      </c>
      <c r="I997" s="4" t="e">
        <f>E997/F997</f>
        <v>#DIV/0!</v>
      </c>
      <c r="J997" s="4" t="e">
        <f>100/G997</f>
        <v>#DIV/0!</v>
      </c>
      <c r="N997" s="37" t="e">
        <f>M997/(K997/100)</f>
        <v>#DIV/0!</v>
      </c>
      <c r="O997" s="37" t="e">
        <f>N997/J997</f>
        <v>#DIV/0!</v>
      </c>
      <c r="P997" s="5" t="e">
        <f>M997/(L997/100)</f>
        <v>#DIV/0!</v>
      </c>
      <c r="Q997" s="5" t="e">
        <f>P997*I997</f>
        <v>#DIV/0!</v>
      </c>
      <c r="U997" s="15" t="e">
        <f>100-(T997-R997)/S997*100</f>
        <v>#DIV/0!</v>
      </c>
      <c r="X997" s="2">
        <v>12.02</v>
      </c>
      <c r="AB997" s="14" t="e">
        <f>((AE997-AC997)*(1000/AD997))*1000</f>
        <v>#DIV/0!</v>
      </c>
      <c r="AF997" s="7" t="e">
        <f>#REF!*0.8</f>
        <v>#REF!</v>
      </c>
      <c r="AH997" s="8" t="e">
        <f>((AG997)*(H997/100))</f>
        <v>#DIV/0!</v>
      </c>
      <c r="AI997" s="7" t="e">
        <f>AG997/AH997</f>
        <v>#DIV/0!</v>
      </c>
      <c r="AO997" s="20" t="s">
        <v>1625</v>
      </c>
      <c r="AP997" s="269">
        <v>5.7000000000000002E-2</v>
      </c>
      <c r="AQ997" s="269">
        <v>1E-3</v>
      </c>
      <c r="AR997" s="269">
        <v>3.9E-2</v>
      </c>
      <c r="AS997" s="269">
        <v>3.0000000000000001E-3</v>
      </c>
      <c r="AT997" s="269">
        <v>1.0999999999999999E-2</v>
      </c>
      <c r="AU997" s="269">
        <v>2E-3</v>
      </c>
      <c r="AV997" s="269">
        <v>2.5999999999999999E-2</v>
      </c>
      <c r="AW997" s="269">
        <v>2E-3</v>
      </c>
      <c r="AX997" s="269" t="s">
        <v>121</v>
      </c>
      <c r="AY997" s="269">
        <v>2E-3</v>
      </c>
      <c r="AZ997" s="269">
        <v>4.1000000000000002E-2</v>
      </c>
      <c r="BA997" s="269">
        <v>3.0000000000000001E-3</v>
      </c>
      <c r="BB997" s="269">
        <v>0.157</v>
      </c>
      <c r="BC997" s="269">
        <v>3.0000000000000001E-3</v>
      </c>
      <c r="BD997" s="269">
        <v>4.4470000000000001</v>
      </c>
      <c r="BE997" s="269">
        <v>3.3000000000000002E-2</v>
      </c>
      <c r="BF997" s="269" t="s">
        <v>121</v>
      </c>
      <c r="BG997" s="269">
        <v>4.0000000000000001E-3</v>
      </c>
      <c r="BH997" s="269">
        <v>2.82</v>
      </c>
      <c r="BI997" s="269">
        <v>0.83099999999999996</v>
      </c>
      <c r="BJ997" s="269" t="s">
        <v>121</v>
      </c>
      <c r="BK997" s="269">
        <v>3.0000000000000001E-3</v>
      </c>
      <c r="BL997" s="269" t="s">
        <v>121</v>
      </c>
      <c r="BM997" s="269">
        <v>2E-3</v>
      </c>
      <c r="BN997" s="269">
        <v>0.79100000000000004</v>
      </c>
      <c r="BO997" s="269">
        <v>1.2999999999999999E-2</v>
      </c>
      <c r="BP997" s="269">
        <v>60.13</v>
      </c>
      <c r="BQ997" s="269">
        <v>0.16900000000000001</v>
      </c>
      <c r="BR997" s="269" t="s">
        <v>121</v>
      </c>
      <c r="BS997" s="269">
        <v>2E-3</v>
      </c>
      <c r="BT997" s="269">
        <v>13.221</v>
      </c>
      <c r="BU997" s="269">
        <v>0.13300000000000001</v>
      </c>
      <c r="BV997" s="269">
        <v>0.77500000000000002</v>
      </c>
      <c r="BW997" s="269">
        <v>1.9E-2</v>
      </c>
      <c r="BX997" s="269" t="s">
        <v>121</v>
      </c>
      <c r="BY997" s="269">
        <v>1.6E-2</v>
      </c>
      <c r="BZ997" s="269">
        <v>0.51100000000000001</v>
      </c>
      <c r="CA997" s="269">
        <v>2.5999999999999999E-2</v>
      </c>
      <c r="CB997" s="269" t="s">
        <v>121</v>
      </c>
      <c r="CC997" s="269">
        <v>7.5510000000000002</v>
      </c>
      <c r="CD997" s="269">
        <v>8.6999999999999994E-2</v>
      </c>
      <c r="CE997" s="269">
        <v>6.0000000000000001E-3</v>
      </c>
      <c r="CF997" s="269" t="s">
        <v>121</v>
      </c>
      <c r="CG997" s="269">
        <v>2E-3</v>
      </c>
      <c r="CH997" s="269" t="s">
        <v>121</v>
      </c>
      <c r="CI997" s="269">
        <v>2E-3</v>
      </c>
      <c r="CJ997" s="269">
        <v>1.1819999999999999</v>
      </c>
      <c r="CK997" s="269">
        <v>8.1000000000000003E-2</v>
      </c>
      <c r="CL997" s="269" t="s">
        <v>121</v>
      </c>
      <c r="CM997" s="269">
        <v>2E-3</v>
      </c>
      <c r="CN997" s="269">
        <v>2E-3</v>
      </c>
      <c r="CO997" s="269">
        <v>1E-3</v>
      </c>
      <c r="CP997" s="269">
        <v>1.9870000000000001</v>
      </c>
      <c r="CQ997" s="269">
        <v>0.04</v>
      </c>
      <c r="CR997" s="269" t="s">
        <v>121</v>
      </c>
      <c r="CS997" s="269">
        <v>2E-3</v>
      </c>
      <c r="CT997" s="269">
        <v>5.1189999999999998</v>
      </c>
      <c r="CU997" s="269">
        <v>0.248</v>
      </c>
      <c r="CV997" s="269">
        <v>3.4000000000000002E-2</v>
      </c>
      <c r="CW997" s="269">
        <v>1E-3</v>
      </c>
      <c r="CX997" s="269">
        <v>0.96799999999999997</v>
      </c>
      <c r="CY997" s="269">
        <v>2.1000000000000001E-2</v>
      </c>
      <c r="CZ997" s="269" t="s">
        <v>121</v>
      </c>
      <c r="DA997" s="269">
        <v>2E-3</v>
      </c>
      <c r="DB997" s="269">
        <v>2.7E-2</v>
      </c>
      <c r="DC997" s="269">
        <v>7.0000000000000001E-3</v>
      </c>
      <c r="DD997" s="269" t="s">
        <v>121</v>
      </c>
      <c r="DE997" s="269">
        <v>7.0000000000000001E-3</v>
      </c>
      <c r="DF997" s="269">
        <v>0.34699999999999998</v>
      </c>
      <c r="DG997" s="269">
        <v>5.0000000000000001E-3</v>
      </c>
      <c r="DH997" s="269">
        <v>1.7000000000000001E-2</v>
      </c>
      <c r="DI997" s="269">
        <v>1E-3</v>
      </c>
      <c r="DJ997" s="269">
        <v>7.0000000000000001E-3</v>
      </c>
      <c r="DK997" s="269">
        <v>1E-3</v>
      </c>
      <c r="DL997" s="61" t="str">
        <f t="shared" si="18"/>
        <v>DK III W2 22.03.2022</v>
      </c>
      <c r="DM997" s="272">
        <v>-1.0438135956576999E-2</v>
      </c>
      <c r="DN997" s="272">
        <v>0.112129683916516</v>
      </c>
      <c r="DO997" s="272">
        <v>8.5865980135847203E-2</v>
      </c>
      <c r="DP997" s="272">
        <v>0.62472708608854799</v>
      </c>
      <c r="DQ997" s="272">
        <v>-1.02626496747176E-2</v>
      </c>
      <c r="DR997" s="272">
        <v>-6.8903911529275804E-3</v>
      </c>
      <c r="DS997" s="272">
        <v>-0.133128270231573</v>
      </c>
      <c r="DT997" s="272">
        <v>-4.1785127294821298E-2</v>
      </c>
      <c r="DU997" s="272">
        <v>-1.7050336617820499E-4</v>
      </c>
      <c r="DV997" s="272">
        <v>-7.1060604956228301E-3</v>
      </c>
      <c r="DW997" s="272">
        <v>-2.4653951491300299E-3</v>
      </c>
      <c r="DX997" s="272">
        <v>-0.71134920209707098</v>
      </c>
      <c r="DY997" s="272">
        <v>559.61578854719801</v>
      </c>
      <c r="DZ997" s="272">
        <v>-0.420309779612347</v>
      </c>
      <c r="EA997" s="272">
        <v>-2.7731641318567202E-2</v>
      </c>
      <c r="EB997" s="272">
        <v>98.581034627417694</v>
      </c>
    </row>
    <row r="998" spans="1:132">
      <c r="A998" s="11">
        <v>44642</v>
      </c>
      <c r="B998" s="64" t="s">
        <v>372</v>
      </c>
      <c r="C998" s="25" t="s">
        <v>119</v>
      </c>
      <c r="D998" s="21">
        <v>38</v>
      </c>
      <c r="E998" s="2">
        <v>100</v>
      </c>
      <c r="F998" s="2">
        <v>62</v>
      </c>
      <c r="H998" s="3">
        <f>((F998)/(E998/100))</f>
        <v>62</v>
      </c>
      <c r="I998" s="4">
        <f>E998/F998</f>
        <v>1.6129032258064515</v>
      </c>
      <c r="J998" s="4" t="e">
        <f>100/G998</f>
        <v>#DIV/0!</v>
      </c>
      <c r="N998" s="37" t="e">
        <f>M998/(K998/100)</f>
        <v>#DIV/0!</v>
      </c>
      <c r="O998" s="37" t="e">
        <f>N998/J998</f>
        <v>#DIV/0!</v>
      </c>
      <c r="P998" s="5" t="e">
        <f>M998/(L998/100)</f>
        <v>#DIV/0!</v>
      </c>
      <c r="Q998" s="5" t="e">
        <f>P998*I998</f>
        <v>#DIV/0!</v>
      </c>
      <c r="U998" s="15" t="e">
        <f>100-(T998-R998)/S998*100</f>
        <v>#DIV/0!</v>
      </c>
      <c r="V998" s="21">
        <v>0.71899999999999997</v>
      </c>
      <c r="X998" s="2">
        <v>11.76</v>
      </c>
      <c r="Y998" s="2">
        <v>11.42</v>
      </c>
      <c r="Z998" s="21">
        <v>1157</v>
      </c>
      <c r="AB998" s="14" t="e">
        <f>((AE998-AC998)*(1000/AD998))*1000</f>
        <v>#DIV/0!</v>
      </c>
      <c r="AF998" s="7" t="e">
        <f>#REF!*0.8</f>
        <v>#REF!</v>
      </c>
      <c r="AG998" s="2">
        <v>162</v>
      </c>
      <c r="AH998" s="8">
        <f>((AG998)*(H998/100))</f>
        <v>100.44</v>
      </c>
      <c r="AI998" s="7">
        <f>AG998/AH998</f>
        <v>1.6129032258064517</v>
      </c>
      <c r="AJ998" s="6">
        <v>40.14</v>
      </c>
      <c r="AK998" s="2">
        <v>1.1060000000000001</v>
      </c>
      <c r="AO998" s="20" t="s">
        <v>372</v>
      </c>
      <c r="AP998" s="271">
        <v>0.19400000000000001</v>
      </c>
      <c r="AQ998" s="271">
        <v>3.0000000000000001E-3</v>
      </c>
      <c r="AR998" s="271" t="s">
        <v>121</v>
      </c>
      <c r="AS998" s="271">
        <v>5.0000000000000001E-3</v>
      </c>
      <c r="AT998" s="271">
        <v>8.4000000000000005E-2</v>
      </c>
      <c r="AU998" s="271">
        <v>3.0000000000000001E-3</v>
      </c>
      <c r="AV998" s="271">
        <v>6.7000000000000004E-2</v>
      </c>
      <c r="AW998" s="271">
        <v>3.0000000000000001E-3</v>
      </c>
      <c r="AX998" s="271">
        <v>1.2E-2</v>
      </c>
      <c r="AY998" s="271">
        <v>1E-3</v>
      </c>
      <c r="AZ998" s="271">
        <v>1.9E-2</v>
      </c>
      <c r="BA998" s="271">
        <v>2E-3</v>
      </c>
      <c r="BB998" s="271">
        <v>6.3E-2</v>
      </c>
      <c r="BC998" s="271">
        <v>2E-3</v>
      </c>
      <c r="BD998" s="271">
        <v>0.51800000000000002</v>
      </c>
      <c r="BE998" s="271">
        <v>0.01</v>
      </c>
      <c r="BF998" s="271" t="s">
        <v>121</v>
      </c>
      <c r="BG998" s="271">
        <v>8.9999999999999993E-3</v>
      </c>
      <c r="BH998" s="271" t="s">
        <v>121</v>
      </c>
      <c r="BI998" s="271">
        <v>3.056</v>
      </c>
      <c r="BJ998" s="271" t="s">
        <v>121</v>
      </c>
      <c r="BK998" s="271">
        <v>3.0000000000000001E-3</v>
      </c>
      <c r="BL998" s="271" t="s">
        <v>121</v>
      </c>
      <c r="BM998" s="271">
        <v>2E-3</v>
      </c>
      <c r="BN998" s="271">
        <v>9.2999999999999999E-2</v>
      </c>
      <c r="BO998" s="271">
        <v>8.0000000000000002E-3</v>
      </c>
      <c r="BP998" s="271">
        <v>62.408999999999999</v>
      </c>
      <c r="BQ998" s="271">
        <v>0.14799999999999999</v>
      </c>
      <c r="BR998" s="271">
        <v>7.0000000000000001E-3</v>
      </c>
      <c r="BS998" s="271">
        <v>1E-3</v>
      </c>
      <c r="BT998" s="271">
        <v>16.222000000000001</v>
      </c>
      <c r="BU998" s="271">
        <v>0.153</v>
      </c>
      <c r="BV998" s="271">
        <v>12.755000000000001</v>
      </c>
      <c r="BW998" s="271">
        <v>0.14699999999999999</v>
      </c>
      <c r="BX998" s="271" t="s">
        <v>121</v>
      </c>
      <c r="BY998" s="271">
        <v>6.0000000000000001E-3</v>
      </c>
      <c r="BZ998" s="271">
        <v>2.8959999999999999</v>
      </c>
      <c r="CA998" s="271">
        <v>4.8000000000000001E-2</v>
      </c>
      <c r="CB998" s="271" t="s">
        <v>121</v>
      </c>
      <c r="CC998" s="271">
        <v>17.481999999999999</v>
      </c>
      <c r="CD998" s="271">
        <v>3.5999999999999997E-2</v>
      </c>
      <c r="CE998" s="271">
        <v>5.0000000000000001E-3</v>
      </c>
      <c r="CF998" s="271" t="s">
        <v>121</v>
      </c>
      <c r="CG998" s="271">
        <v>2E-3</v>
      </c>
      <c r="CH998" s="271" t="s">
        <v>121</v>
      </c>
      <c r="CI998" s="271">
        <v>2E-3</v>
      </c>
      <c r="CJ998" s="271" t="s">
        <v>121</v>
      </c>
      <c r="CK998" s="271">
        <v>0.18</v>
      </c>
      <c r="CL998" s="271" t="s">
        <v>121</v>
      </c>
      <c r="CM998" s="271">
        <v>2E-3</v>
      </c>
      <c r="CN998" s="271">
        <v>5.0000000000000001E-3</v>
      </c>
      <c r="CO998" s="271">
        <v>1E-3</v>
      </c>
      <c r="CP998" s="271">
        <v>2.3860000000000001</v>
      </c>
      <c r="CQ998" s="271">
        <v>6.6000000000000003E-2</v>
      </c>
      <c r="CR998" s="271" t="s">
        <v>121</v>
      </c>
      <c r="CS998" s="271">
        <v>2E-3</v>
      </c>
      <c r="CT998" s="271">
        <v>0.86199999999999999</v>
      </c>
      <c r="CU998" s="271">
        <v>0.30099999999999999</v>
      </c>
      <c r="CV998" s="271">
        <v>1.9E-2</v>
      </c>
      <c r="CW998" s="271">
        <v>1E-3</v>
      </c>
      <c r="CX998" s="271">
        <v>0.16500000000000001</v>
      </c>
      <c r="CY998" s="271">
        <v>1.0999999999999999E-2</v>
      </c>
      <c r="CZ998" s="271" t="s">
        <v>121</v>
      </c>
      <c r="DA998" s="271">
        <v>2E-3</v>
      </c>
      <c r="DB998" s="271">
        <v>5.0000000000000001E-3</v>
      </c>
      <c r="DC998" s="271">
        <v>3.0000000000000001E-3</v>
      </c>
      <c r="DD998" s="271">
        <v>1.7000000000000001E-2</v>
      </c>
      <c r="DE998" s="271">
        <v>7.0000000000000001E-3</v>
      </c>
      <c r="DF998" s="271">
        <v>0.92500000000000004</v>
      </c>
      <c r="DG998" s="271">
        <v>8.9999999999999993E-3</v>
      </c>
      <c r="DH998" s="271">
        <v>5.0000000000000001E-3</v>
      </c>
      <c r="DI998" s="271">
        <v>1E-3</v>
      </c>
      <c r="DJ998" s="271">
        <v>7.6999999999999999E-2</v>
      </c>
      <c r="DK998" s="271">
        <v>1E-3</v>
      </c>
      <c r="DL998" s="61" t="str">
        <f t="shared" si="18"/>
        <v>UTV</v>
      </c>
    </row>
    <row r="999" spans="1:132">
      <c r="A999" s="11">
        <v>44642</v>
      </c>
      <c r="B999" s="64" t="s">
        <v>1628</v>
      </c>
      <c r="C999" s="25" t="s">
        <v>1283</v>
      </c>
      <c r="D999" s="21">
        <v>39</v>
      </c>
      <c r="E999" s="2">
        <v>100</v>
      </c>
      <c r="F999" s="2">
        <v>100</v>
      </c>
      <c r="G999" s="2">
        <v>61</v>
      </c>
      <c r="H999" s="3">
        <f>((F999)/(E999/100))</f>
        <v>100</v>
      </c>
      <c r="I999" s="4">
        <f>E999/F999</f>
        <v>1</v>
      </c>
      <c r="J999" s="4">
        <f>100/G999</f>
        <v>1.639344262295082</v>
      </c>
      <c r="K999" s="2">
        <v>20</v>
      </c>
      <c r="M999" s="2">
        <f>101.585-101.149</f>
        <v>0.43599999999999284</v>
      </c>
      <c r="N999" s="37">
        <f>M999/(K999/100)</f>
        <v>2.1799999999999642</v>
      </c>
      <c r="O999" s="37">
        <f>N999/J999</f>
        <v>1.3297999999999781</v>
      </c>
      <c r="P999" s="5" t="e">
        <f>M999/(L999/100)</f>
        <v>#DIV/0!</v>
      </c>
      <c r="Q999" s="5" t="e">
        <f>P999*I999</f>
        <v>#DIV/0!</v>
      </c>
      <c r="U999" s="15" t="e">
        <f>100-(T999-R999)/S999*100</f>
        <v>#DIV/0!</v>
      </c>
      <c r="V999" s="21">
        <v>8.0459999999999994</v>
      </c>
      <c r="X999" s="2">
        <v>8.58</v>
      </c>
      <c r="Y999" s="2">
        <v>3.49</v>
      </c>
      <c r="AB999" s="14" t="e">
        <f>((AE999-AC999)*(1000/AD999))*1000</f>
        <v>#DIV/0!</v>
      </c>
      <c r="AF999" s="7" t="e">
        <f>#REF!*0.8</f>
        <v>#REF!</v>
      </c>
      <c r="AH999" s="8">
        <f>((AG999)*(H999/100))</f>
        <v>0</v>
      </c>
      <c r="AI999" s="7" t="e">
        <f>AG999/AH999</f>
        <v>#DIV/0!</v>
      </c>
      <c r="AJ999" s="6">
        <v>106.6</v>
      </c>
      <c r="AK999" s="2">
        <v>5.7089999999999996</v>
      </c>
      <c r="AM999" s="21">
        <v>6.32</v>
      </c>
      <c r="AN999" s="21">
        <v>3.21</v>
      </c>
      <c r="AO999" s="20" t="s">
        <v>1629</v>
      </c>
      <c r="AP999" s="272">
        <v>0.184</v>
      </c>
      <c r="AQ999" s="272">
        <v>3.0000000000000001E-3</v>
      </c>
      <c r="AR999" s="272">
        <v>4.0000000000000001E-3</v>
      </c>
      <c r="AS999" s="272">
        <v>3.0000000000000001E-3</v>
      </c>
      <c r="AT999" s="272">
        <v>8.5999999999999993E-2</v>
      </c>
      <c r="AU999" s="272">
        <v>3.0000000000000001E-3</v>
      </c>
      <c r="AV999" s="272">
        <v>7.0000000000000007E-2</v>
      </c>
      <c r="AW999" s="272">
        <v>2E-3</v>
      </c>
      <c r="AX999" s="272">
        <v>1.2999999999999999E-2</v>
      </c>
      <c r="AY999" s="272">
        <v>1E-3</v>
      </c>
      <c r="AZ999" s="272">
        <v>1.9E-2</v>
      </c>
      <c r="BA999" s="272">
        <v>2E-3</v>
      </c>
      <c r="BB999" s="272">
        <v>6.7000000000000004E-2</v>
      </c>
      <c r="BC999" s="272">
        <v>2E-3</v>
      </c>
      <c r="BD999" s="272">
        <v>0.51600000000000001</v>
      </c>
      <c r="BE999" s="272">
        <v>0.01</v>
      </c>
      <c r="BF999" s="272" t="s">
        <v>121</v>
      </c>
      <c r="BG999" s="272">
        <v>1.0999999999999999E-2</v>
      </c>
      <c r="BH999" s="272" t="s">
        <v>121</v>
      </c>
      <c r="BI999" s="272">
        <v>2.2349999999999999</v>
      </c>
      <c r="BJ999" s="272" t="s">
        <v>121</v>
      </c>
      <c r="BK999" s="272">
        <v>3.0000000000000001E-3</v>
      </c>
      <c r="BL999" s="272" t="s">
        <v>121</v>
      </c>
      <c r="BM999" s="272">
        <v>2E-3</v>
      </c>
      <c r="BN999" s="272">
        <v>0.09</v>
      </c>
      <c r="BO999" s="272">
        <v>7.0000000000000001E-3</v>
      </c>
      <c r="BP999" s="272">
        <v>59.213999999999999</v>
      </c>
      <c r="BQ999" s="272">
        <v>0.157</v>
      </c>
      <c r="BR999" s="272">
        <v>5.0000000000000001E-3</v>
      </c>
      <c r="BS999" s="272">
        <v>1E-3</v>
      </c>
      <c r="BT999" s="272">
        <v>13.426</v>
      </c>
      <c r="BU999" s="272">
        <v>0.13700000000000001</v>
      </c>
      <c r="BV999" s="272">
        <v>13.952999999999999</v>
      </c>
      <c r="BW999" s="272">
        <v>0.14899999999999999</v>
      </c>
      <c r="BX999" s="272" t="s">
        <v>121</v>
      </c>
      <c r="BY999" s="272">
        <v>6.0000000000000001E-3</v>
      </c>
      <c r="BZ999" s="272">
        <v>4.7380000000000004</v>
      </c>
      <c r="CA999" s="272">
        <v>0.06</v>
      </c>
      <c r="CB999" s="272" t="s">
        <v>121</v>
      </c>
      <c r="CC999" s="272">
        <v>17.393999999999998</v>
      </c>
      <c r="CD999" s="272">
        <v>4.2000000000000003E-2</v>
      </c>
      <c r="CE999" s="272">
        <v>5.0000000000000001E-3</v>
      </c>
      <c r="CF999" s="272">
        <v>2E-3</v>
      </c>
      <c r="CG999" s="272">
        <v>1E-3</v>
      </c>
      <c r="CH999" s="272" t="s">
        <v>121</v>
      </c>
      <c r="CI999" s="272">
        <v>2E-3</v>
      </c>
      <c r="CJ999" s="272">
        <v>0.216</v>
      </c>
      <c r="CK999" s="272">
        <v>0.123</v>
      </c>
      <c r="CL999" s="272" t="s">
        <v>121</v>
      </c>
      <c r="CM999" s="272">
        <v>2E-3</v>
      </c>
      <c r="CN999" s="272">
        <v>6.0000000000000001E-3</v>
      </c>
      <c r="CO999" s="272">
        <v>1E-3</v>
      </c>
      <c r="CP999" s="272">
        <v>2.8650000000000002</v>
      </c>
      <c r="CQ999" s="272">
        <v>7.0999999999999994E-2</v>
      </c>
      <c r="CR999" s="272" t="s">
        <v>121</v>
      </c>
      <c r="CS999" s="272">
        <v>2E-3</v>
      </c>
      <c r="CT999" s="272">
        <v>1.581</v>
      </c>
      <c r="CU999" s="272">
        <v>0.31900000000000001</v>
      </c>
      <c r="CV999" s="272">
        <v>1.7999999999999999E-2</v>
      </c>
      <c r="CW999" s="272">
        <v>1E-3</v>
      </c>
      <c r="CX999" s="272">
        <v>0.161</v>
      </c>
      <c r="CY999" s="272">
        <v>8.9999999999999993E-3</v>
      </c>
      <c r="CZ999" s="272" t="s">
        <v>121</v>
      </c>
      <c r="DA999" s="272">
        <v>2E-3</v>
      </c>
      <c r="DB999" s="272">
        <v>4.0000000000000001E-3</v>
      </c>
      <c r="DC999" s="272">
        <v>3.0000000000000001E-3</v>
      </c>
      <c r="DD999" s="272">
        <v>1.9E-2</v>
      </c>
      <c r="DE999" s="272">
        <v>7.0000000000000001E-3</v>
      </c>
      <c r="DF999" s="272">
        <v>0.94499999999999995</v>
      </c>
      <c r="DG999" s="272">
        <v>0.01</v>
      </c>
      <c r="DH999" s="272">
        <v>5.0000000000000001E-3</v>
      </c>
      <c r="DI999" s="272">
        <v>1E-3</v>
      </c>
      <c r="DJ999" s="272">
        <v>7.0000000000000007E-2</v>
      </c>
      <c r="DK999" s="272">
        <v>1E-3</v>
      </c>
      <c r="DL999" s="61" t="str">
        <f t="shared" si="18"/>
        <v>UTV 23.03.2022</v>
      </c>
    </row>
    <row r="1000" spans="1:132">
      <c r="A1000" s="11">
        <v>44642</v>
      </c>
      <c r="B1000" s="64" t="s">
        <v>208</v>
      </c>
      <c r="C1000" s="25" t="s">
        <v>125</v>
      </c>
      <c r="D1000" s="21">
        <v>30</v>
      </c>
      <c r="E1000" s="2">
        <v>100</v>
      </c>
      <c r="F1000" s="2">
        <v>70</v>
      </c>
      <c r="H1000" s="3">
        <f>((F1000)/(E1000/100))</f>
        <v>70</v>
      </c>
      <c r="I1000" s="4">
        <f>E1000/F1000</f>
        <v>1.4285714285714286</v>
      </c>
      <c r="J1000" s="4" t="e">
        <f>100/G1000</f>
        <v>#DIV/0!</v>
      </c>
      <c r="N1000" s="37" t="e">
        <f>M1000/(K1000/100)</f>
        <v>#DIV/0!</v>
      </c>
      <c r="O1000" s="37" t="e">
        <f>N1000/J1000</f>
        <v>#DIV/0!</v>
      </c>
      <c r="P1000" s="5" t="e">
        <f>M1000/(L1000/100)</f>
        <v>#DIV/0!</v>
      </c>
      <c r="Q1000" s="5" t="e">
        <f>P1000*I1000</f>
        <v>#DIV/0!</v>
      </c>
      <c r="U1000" s="15" t="e">
        <f>100-(T1000-R1000)/S1000*100</f>
        <v>#DIV/0!</v>
      </c>
      <c r="V1000" s="21">
        <v>1.24</v>
      </c>
      <c r="X1000" s="2">
        <v>10.47</v>
      </c>
      <c r="Y1000" s="2">
        <v>10.63</v>
      </c>
      <c r="Z1000" s="21">
        <v>2821</v>
      </c>
      <c r="AB1000" s="14" t="e">
        <f>((AE1000-AC1000)*(1000/AD1000))*1000</f>
        <v>#DIV/0!</v>
      </c>
      <c r="AF1000" s="7" t="e">
        <f>#REF!*0.8</f>
        <v>#REF!</v>
      </c>
      <c r="AG1000" s="2">
        <v>143</v>
      </c>
      <c r="AH1000" s="8">
        <f>((AG1000)*(H1000/100))</f>
        <v>100.1</v>
      </c>
      <c r="AI1000" s="7">
        <f>AG1000/AH1000</f>
        <v>1.4285714285714286</v>
      </c>
      <c r="AJ1000" s="6">
        <v>30.09</v>
      </c>
      <c r="AK1000" s="2">
        <v>0.72399999999999998</v>
      </c>
      <c r="AO1000" s="20" t="s">
        <v>1630</v>
      </c>
      <c r="AP1000" s="273">
        <v>5.1999999999999998E-2</v>
      </c>
      <c r="AQ1000" s="273">
        <v>1E-3</v>
      </c>
      <c r="AR1000" s="273">
        <v>2.1999999999999999E-2</v>
      </c>
      <c r="AS1000" s="273">
        <v>3.0000000000000001E-3</v>
      </c>
      <c r="AT1000" s="273">
        <v>1.0999999999999999E-2</v>
      </c>
      <c r="AU1000" s="273">
        <v>2E-3</v>
      </c>
      <c r="AV1000" s="273">
        <v>1.0999999999999999E-2</v>
      </c>
      <c r="AW1000" s="273">
        <v>2E-3</v>
      </c>
      <c r="AX1000" s="273" t="s">
        <v>121</v>
      </c>
      <c r="AY1000" s="273">
        <v>2E-3</v>
      </c>
      <c r="AZ1000" s="273">
        <v>2.4E-2</v>
      </c>
      <c r="BA1000" s="273">
        <v>3.0000000000000001E-3</v>
      </c>
      <c r="BB1000" s="273">
        <v>8.1000000000000003E-2</v>
      </c>
      <c r="BC1000" s="273">
        <v>2E-3</v>
      </c>
      <c r="BD1000" s="273">
        <v>2.516</v>
      </c>
      <c r="BE1000" s="273">
        <v>2.4E-2</v>
      </c>
      <c r="BF1000" s="273" t="s">
        <v>121</v>
      </c>
      <c r="BG1000" s="273">
        <v>4.0000000000000001E-3</v>
      </c>
      <c r="BH1000" s="273">
        <v>2.42</v>
      </c>
      <c r="BI1000" s="273">
        <v>0.97099999999999997</v>
      </c>
      <c r="BJ1000" s="273" t="s">
        <v>121</v>
      </c>
      <c r="BK1000" s="273">
        <v>2E-3</v>
      </c>
      <c r="BL1000" s="273" t="s">
        <v>121</v>
      </c>
      <c r="BM1000" s="273">
        <v>2E-3</v>
      </c>
      <c r="BN1000" s="273">
        <v>1.345</v>
      </c>
      <c r="BO1000" s="273">
        <v>0.02</v>
      </c>
      <c r="BP1000" s="273">
        <v>68.643000000000001</v>
      </c>
      <c r="BQ1000" s="273">
        <v>0.126</v>
      </c>
      <c r="BR1000" s="273">
        <v>2E-3</v>
      </c>
      <c r="BS1000" s="273">
        <v>1E-3</v>
      </c>
      <c r="BT1000" s="273">
        <v>13.451000000000001</v>
      </c>
      <c r="BU1000" s="273">
        <v>0.13100000000000001</v>
      </c>
      <c r="BV1000" s="273">
        <v>1.07</v>
      </c>
      <c r="BW1000" s="273">
        <v>2.5999999999999999E-2</v>
      </c>
      <c r="BX1000" s="273" t="s">
        <v>121</v>
      </c>
      <c r="BY1000" s="273">
        <v>8.0000000000000002E-3</v>
      </c>
      <c r="BZ1000" s="273">
        <v>0.47199999999999998</v>
      </c>
      <c r="CA1000" s="273">
        <v>2.4E-2</v>
      </c>
      <c r="CB1000" s="273" t="s">
        <v>121</v>
      </c>
      <c r="CC1000" s="273">
        <v>12.64</v>
      </c>
      <c r="CD1000" s="273">
        <v>0.09</v>
      </c>
      <c r="CE1000" s="273">
        <v>6.0000000000000001E-3</v>
      </c>
      <c r="CF1000" s="273" t="s">
        <v>121</v>
      </c>
      <c r="CG1000" s="273">
        <v>2E-3</v>
      </c>
      <c r="CH1000" s="273">
        <v>2E-3</v>
      </c>
      <c r="CI1000" s="273">
        <v>1E-3</v>
      </c>
      <c r="CJ1000" s="273">
        <v>0.99</v>
      </c>
      <c r="CK1000" s="273">
        <v>9.6000000000000002E-2</v>
      </c>
      <c r="CL1000" s="273" t="s">
        <v>121</v>
      </c>
      <c r="CM1000" s="273">
        <v>2E-3</v>
      </c>
      <c r="CN1000" s="273" t="s">
        <v>121</v>
      </c>
      <c r="CO1000" s="273">
        <v>2E-3</v>
      </c>
      <c r="CP1000" s="273">
        <v>2.81</v>
      </c>
      <c r="CQ1000" s="273">
        <v>5.5E-2</v>
      </c>
      <c r="CR1000" s="273" t="s">
        <v>121</v>
      </c>
      <c r="CS1000" s="273">
        <v>3.0000000000000001E-3</v>
      </c>
      <c r="CT1000" s="273">
        <v>4.3689999999999998</v>
      </c>
      <c r="CU1000" s="273">
        <v>0.28199999999999997</v>
      </c>
      <c r="CV1000" s="273">
        <v>0.04</v>
      </c>
      <c r="CW1000" s="273">
        <v>1E-3</v>
      </c>
      <c r="CX1000" s="273">
        <v>1.252</v>
      </c>
      <c r="CY1000" s="273">
        <v>2.4E-2</v>
      </c>
      <c r="CZ1000" s="273" t="s">
        <v>121</v>
      </c>
      <c r="DA1000" s="273">
        <v>2E-3</v>
      </c>
      <c r="DB1000" s="273">
        <v>4.4999999999999998E-2</v>
      </c>
      <c r="DC1000" s="273">
        <v>8.0000000000000002E-3</v>
      </c>
      <c r="DD1000" s="273" t="s">
        <v>121</v>
      </c>
      <c r="DE1000" s="273">
        <v>6.0000000000000001E-3</v>
      </c>
      <c r="DF1000" s="273">
        <v>0.26200000000000001</v>
      </c>
      <c r="DG1000" s="273">
        <v>4.0000000000000001E-3</v>
      </c>
      <c r="DH1000" s="273">
        <v>1.0999999999999999E-2</v>
      </c>
      <c r="DI1000" s="273">
        <v>1E-3</v>
      </c>
      <c r="DJ1000" s="273">
        <v>4.0000000000000001E-3</v>
      </c>
      <c r="DK1000" s="273">
        <v>1E-3</v>
      </c>
      <c r="DL1000" s="61" t="s">
        <v>1634</v>
      </c>
      <c r="DM1000" s="282">
        <v>-5.69789041661607E-2</v>
      </c>
      <c r="DN1000" s="282">
        <v>-9.0263214117515403E-4</v>
      </c>
      <c r="DO1000" s="282">
        <v>0.12011830503598001</v>
      </c>
      <c r="DP1000" s="282">
        <v>0.66106625536959396</v>
      </c>
      <c r="DQ1000" s="282">
        <v>4.8080785453723804E-3</v>
      </c>
      <c r="DR1000" s="282">
        <v>2.3174880642258901E-2</v>
      </c>
      <c r="DS1000" s="282">
        <v>0.54762354125615398</v>
      </c>
      <c r="DT1000" s="282">
        <v>5.2320560465767604E-3</v>
      </c>
      <c r="DU1000" s="282">
        <v>-2.9185597170466901E-3</v>
      </c>
      <c r="DV1000" s="282">
        <v>1.69309074031639E-2</v>
      </c>
      <c r="DW1000" s="282">
        <v>0.175603801105118</v>
      </c>
      <c r="DX1000" s="282">
        <v>0.31129245486910501</v>
      </c>
      <c r="DY1000" s="282">
        <v>597.126986437901</v>
      </c>
      <c r="DZ1000" s="282">
        <v>0.244577153697695</v>
      </c>
      <c r="EA1000" s="282">
        <v>0.26552925240386099</v>
      </c>
      <c r="EB1000" s="282">
        <v>66.127737738307005</v>
      </c>
    </row>
    <row r="1001" spans="1:132">
      <c r="A1001" s="11">
        <v>44642</v>
      </c>
      <c r="B1001" s="64" t="s">
        <v>126</v>
      </c>
      <c r="C1001" s="25" t="s">
        <v>125</v>
      </c>
      <c r="D1001" s="21">
        <v>40</v>
      </c>
      <c r="E1001" s="2">
        <v>100</v>
      </c>
      <c r="F1001" s="2">
        <v>60</v>
      </c>
      <c r="H1001" s="3">
        <f>((F1001)/(E1001/100))</f>
        <v>60</v>
      </c>
      <c r="I1001" s="4">
        <f>E1001/F1001</f>
        <v>1.6666666666666667</v>
      </c>
      <c r="J1001" s="4" t="e">
        <f>100/G1001</f>
        <v>#DIV/0!</v>
      </c>
      <c r="N1001" s="37" t="e">
        <f>M1001/(K1001/100)</f>
        <v>#DIV/0!</v>
      </c>
      <c r="O1001" s="37" t="e">
        <f>N1001/J1001</f>
        <v>#DIV/0!</v>
      </c>
      <c r="P1001" s="5" t="e">
        <f>M1001/(L1001/100)</f>
        <v>#DIV/0!</v>
      </c>
      <c r="Q1001" s="5" t="e">
        <f>P1001*I1001</f>
        <v>#DIV/0!</v>
      </c>
      <c r="U1001" s="15" t="e">
        <f>100-(T1001-R1001)/S1001*100</f>
        <v>#DIV/0!</v>
      </c>
      <c r="V1001" s="21">
        <v>0.68500000000000005</v>
      </c>
      <c r="X1001" s="2">
        <v>11.24</v>
      </c>
      <c r="Y1001" s="2">
        <v>6.54</v>
      </c>
      <c r="Z1001" s="21">
        <v>1237</v>
      </c>
      <c r="AB1001" s="14" t="e">
        <f>((AE1001-AC1001)*(1000/AD1001))*1000</f>
        <v>#DIV/0!</v>
      </c>
      <c r="AF1001" s="7" t="e">
        <f>#REF!*0.8</f>
        <v>#REF!</v>
      </c>
      <c r="AG1001" s="2">
        <v>167</v>
      </c>
      <c r="AH1001" s="8">
        <f>((AG1001)*(H1001/100))</f>
        <v>100.2</v>
      </c>
      <c r="AI1001" s="7">
        <f>AG1001/AH1001</f>
        <v>1.6666666666666665</v>
      </c>
      <c r="AJ1001" s="6">
        <v>24.15</v>
      </c>
      <c r="AK1001" s="2">
        <v>0.625</v>
      </c>
      <c r="AO1001" s="20" t="s">
        <v>1631</v>
      </c>
      <c r="AP1001" s="274">
        <v>0.34899999999999998</v>
      </c>
      <c r="AQ1001" s="274">
        <v>5.0000000000000001E-3</v>
      </c>
      <c r="AR1001" s="274" t="s">
        <v>121</v>
      </c>
      <c r="AS1001" s="274">
        <v>4.0000000000000001E-3</v>
      </c>
      <c r="AT1001" s="274">
        <v>8.2000000000000003E-2</v>
      </c>
      <c r="AU1001" s="274">
        <v>4.0000000000000001E-3</v>
      </c>
      <c r="AV1001" s="274">
        <v>0.08</v>
      </c>
      <c r="AW1001" s="274">
        <v>3.0000000000000001E-3</v>
      </c>
      <c r="AX1001" s="274">
        <v>2.1000000000000001E-2</v>
      </c>
      <c r="AY1001" s="274">
        <v>2E-3</v>
      </c>
      <c r="AZ1001" s="274">
        <v>8.9999999999999993E-3</v>
      </c>
      <c r="BA1001" s="274">
        <v>2E-3</v>
      </c>
      <c r="BB1001" s="274">
        <v>0.11799999999999999</v>
      </c>
      <c r="BC1001" s="274">
        <v>3.0000000000000001E-3</v>
      </c>
      <c r="BD1001" s="274">
        <v>0.33100000000000002</v>
      </c>
      <c r="BE1001" s="274">
        <v>8.9999999999999993E-3</v>
      </c>
      <c r="BF1001" s="274" t="s">
        <v>121</v>
      </c>
      <c r="BG1001" s="274">
        <v>3.0000000000000001E-3</v>
      </c>
      <c r="BH1001" s="274" t="s">
        <v>121</v>
      </c>
      <c r="BI1001" s="274">
        <v>4.1390000000000002</v>
      </c>
      <c r="BJ1001" s="274">
        <v>5.1999999999999998E-2</v>
      </c>
      <c r="BK1001" s="274">
        <v>4.0000000000000001E-3</v>
      </c>
      <c r="BL1001" s="274" t="s">
        <v>121</v>
      </c>
      <c r="BM1001" s="274">
        <v>2E-3</v>
      </c>
      <c r="BN1001" s="274" t="s">
        <v>121</v>
      </c>
      <c r="BO1001" s="274">
        <v>1.2999999999999999E-2</v>
      </c>
      <c r="BP1001" s="274">
        <v>65.364000000000004</v>
      </c>
      <c r="BQ1001" s="274">
        <v>0.161</v>
      </c>
      <c r="BR1001" s="274" t="s">
        <v>121</v>
      </c>
      <c r="BS1001" s="274">
        <v>2E-3</v>
      </c>
      <c r="BT1001" s="274">
        <v>1.419</v>
      </c>
      <c r="BU1001" s="274">
        <v>5.6000000000000001E-2</v>
      </c>
      <c r="BV1001" s="274">
        <v>23.172999999999998</v>
      </c>
      <c r="BW1001" s="274">
        <v>0.32900000000000001</v>
      </c>
      <c r="BX1001" s="274" t="s">
        <v>121</v>
      </c>
      <c r="BY1001" s="274">
        <v>4.0000000000000001E-3</v>
      </c>
      <c r="BZ1001" s="274">
        <v>2.8069999999999999</v>
      </c>
      <c r="CA1001" s="274">
        <v>5.2999999999999999E-2</v>
      </c>
      <c r="CB1001" s="274" t="s">
        <v>121</v>
      </c>
      <c r="CC1001" s="274">
        <v>27.289000000000001</v>
      </c>
      <c r="CD1001" s="274" t="s">
        <v>121</v>
      </c>
      <c r="CE1001" s="274">
        <v>1.0999999999999999E-2</v>
      </c>
      <c r="CF1001" s="274">
        <v>2E-3</v>
      </c>
      <c r="CG1001" s="274">
        <v>1E-3</v>
      </c>
      <c r="CH1001" s="274" t="s">
        <v>121</v>
      </c>
      <c r="CI1001" s="274">
        <v>2E-3</v>
      </c>
      <c r="CJ1001" s="274" t="s">
        <v>121</v>
      </c>
      <c r="CK1001" s="274">
        <v>0.38900000000000001</v>
      </c>
      <c r="CL1001" s="274" t="s">
        <v>121</v>
      </c>
      <c r="CM1001" s="274">
        <v>2E-3</v>
      </c>
      <c r="CN1001" s="274">
        <v>1.0999999999999999E-2</v>
      </c>
      <c r="CO1001" s="274">
        <v>1E-3</v>
      </c>
      <c r="CP1001" s="274">
        <v>2.9489999999999998</v>
      </c>
      <c r="CQ1001" s="274">
        <v>9.1999999999999998E-2</v>
      </c>
      <c r="CR1001" s="274" t="s">
        <v>121</v>
      </c>
      <c r="CS1001" s="274">
        <v>2E-3</v>
      </c>
      <c r="CT1001" s="274">
        <v>1.3029999999999999</v>
      </c>
      <c r="CU1001" s="274">
        <v>0.39700000000000002</v>
      </c>
      <c r="CV1001" s="274">
        <v>5.0000000000000001E-3</v>
      </c>
      <c r="CW1001" s="274">
        <v>1E-3</v>
      </c>
      <c r="CX1001" s="274">
        <v>4.8000000000000001E-2</v>
      </c>
      <c r="CY1001" s="274">
        <v>6.0000000000000001E-3</v>
      </c>
      <c r="CZ1001" s="274" t="s">
        <v>121</v>
      </c>
      <c r="DA1001" s="274">
        <v>3.0000000000000001E-3</v>
      </c>
      <c r="DB1001" s="274" t="s">
        <v>121</v>
      </c>
      <c r="DC1001" s="274">
        <v>4.0000000000000001E-3</v>
      </c>
      <c r="DD1001" s="274">
        <v>4.5999999999999999E-2</v>
      </c>
      <c r="DE1001" s="274">
        <v>1.0999999999999999E-2</v>
      </c>
      <c r="DF1001" s="274">
        <v>1.665</v>
      </c>
      <c r="DG1001" s="274">
        <v>1.6E-2</v>
      </c>
      <c r="DH1001" s="274">
        <v>2E-3</v>
      </c>
      <c r="DI1001" s="274">
        <v>1E-3</v>
      </c>
      <c r="DJ1001" s="274">
        <v>0.154</v>
      </c>
      <c r="DK1001" s="274">
        <v>2E-3</v>
      </c>
      <c r="DL1001" s="61" t="s">
        <v>727</v>
      </c>
    </row>
    <row r="1002" spans="1:132">
      <c r="A1002" s="11">
        <v>44642</v>
      </c>
      <c r="B1002" s="64"/>
      <c r="C1002" s="25" t="s">
        <v>117</v>
      </c>
      <c r="H1002" s="3" t="e">
        <f>((F1002)/(E1002/100))</f>
        <v>#DIV/0!</v>
      </c>
      <c r="I1002" s="4" t="e">
        <f>E1002/F1002</f>
        <v>#DIV/0!</v>
      </c>
      <c r="J1002" s="4" t="e">
        <f>100/G1002</f>
        <v>#DIV/0!</v>
      </c>
      <c r="N1002" s="37" t="e">
        <f>M1002/(K1002/100)</f>
        <v>#DIV/0!</v>
      </c>
      <c r="O1002" s="37" t="e">
        <f>N1002/J1002</f>
        <v>#DIV/0!</v>
      </c>
      <c r="P1002" s="5" t="e">
        <f>M1002/(L1002/100)</f>
        <v>#DIV/0!</v>
      </c>
      <c r="Q1002" s="5" t="e">
        <f>P1002*I1002</f>
        <v>#DIV/0!</v>
      </c>
      <c r="U1002" s="15" t="e">
        <f>100-(T1002-R1002)/S1002*100</f>
        <v>#DIV/0!</v>
      </c>
      <c r="X1002" s="2">
        <v>12.04</v>
      </c>
      <c r="AB1002" s="14" t="e">
        <f>((AE1002-AC1002)*(1000/AD1002))*1000</f>
        <v>#DIV/0!</v>
      </c>
      <c r="AF1002" s="7" t="e">
        <f>#REF!*0.8</f>
        <v>#REF!</v>
      </c>
      <c r="AH1002" s="8" t="e">
        <f>((AG1002)*(H1002/100))</f>
        <v>#DIV/0!</v>
      </c>
      <c r="AI1002" s="7" t="e">
        <f>AG1002/AH1002</f>
        <v>#DIV/0!</v>
      </c>
      <c r="AO1002" s="20" t="s">
        <v>117</v>
      </c>
      <c r="AP1002" s="275">
        <v>3.0000000000000001E-3</v>
      </c>
      <c r="AQ1002" s="275">
        <v>1E-3</v>
      </c>
      <c r="AR1002" s="275" t="s">
        <v>121</v>
      </c>
      <c r="AS1002" s="275">
        <v>3.0000000000000001E-3</v>
      </c>
      <c r="AT1002" s="275" t="s">
        <v>121</v>
      </c>
      <c r="AU1002" s="275">
        <v>3.0000000000000001E-3</v>
      </c>
      <c r="AV1002" s="275" t="s">
        <v>121</v>
      </c>
      <c r="AW1002" s="275">
        <v>3.0000000000000001E-3</v>
      </c>
      <c r="AX1002" s="275" t="s">
        <v>121</v>
      </c>
      <c r="AY1002" s="275">
        <v>2E-3</v>
      </c>
      <c r="AZ1002" s="275">
        <v>1.2999999999999999E-2</v>
      </c>
      <c r="BA1002" s="275">
        <v>2E-3</v>
      </c>
      <c r="BB1002" s="275">
        <v>2E-3</v>
      </c>
      <c r="BC1002" s="275">
        <v>1E-3</v>
      </c>
      <c r="BD1002" s="275">
        <v>2.7759999999999998</v>
      </c>
      <c r="BE1002" s="275">
        <v>2.1999999999999999E-2</v>
      </c>
      <c r="BF1002" s="275" t="s">
        <v>121</v>
      </c>
      <c r="BG1002" s="275">
        <v>3.0000000000000001E-3</v>
      </c>
      <c r="BH1002" s="275">
        <v>1.778</v>
      </c>
      <c r="BI1002" s="275">
        <v>0.46600000000000003</v>
      </c>
      <c r="BJ1002" s="275" t="s">
        <v>121</v>
      </c>
      <c r="BK1002" s="275">
        <v>2E-3</v>
      </c>
      <c r="BL1002" s="275" t="s">
        <v>121</v>
      </c>
      <c r="BM1002" s="275">
        <v>2E-3</v>
      </c>
      <c r="BN1002" s="275">
        <v>0.01</v>
      </c>
      <c r="BO1002" s="275">
        <v>6.0000000000000001E-3</v>
      </c>
      <c r="BP1002" s="275">
        <v>80.628</v>
      </c>
      <c r="BQ1002" s="275">
        <v>8.1000000000000003E-2</v>
      </c>
      <c r="BR1002" s="275" t="s">
        <v>121</v>
      </c>
      <c r="BS1002" s="275">
        <v>2E-3</v>
      </c>
      <c r="BT1002" s="275">
        <v>1.8360000000000001</v>
      </c>
      <c r="BU1002" s="275">
        <v>0.05</v>
      </c>
      <c r="BV1002" s="275">
        <v>0.17199999999999999</v>
      </c>
      <c r="BW1002" s="275">
        <v>1.2E-2</v>
      </c>
      <c r="BX1002" s="275" t="s">
        <v>121</v>
      </c>
      <c r="BY1002" s="275">
        <v>8.0000000000000002E-3</v>
      </c>
      <c r="BZ1002" s="275">
        <v>0.74</v>
      </c>
      <c r="CA1002" s="275">
        <v>2.5999999999999999E-2</v>
      </c>
      <c r="CB1002" s="275" t="s">
        <v>121</v>
      </c>
      <c r="CC1002" s="275">
        <v>3.6219999999999999</v>
      </c>
      <c r="CD1002" s="275">
        <v>1.9E-2</v>
      </c>
      <c r="CE1002" s="275">
        <v>4.0000000000000001E-3</v>
      </c>
      <c r="CF1002" s="275" t="s">
        <v>121</v>
      </c>
      <c r="CG1002" s="275">
        <v>2E-3</v>
      </c>
      <c r="CH1002" s="275">
        <v>2E-3</v>
      </c>
      <c r="CI1002" s="275">
        <v>1E-3</v>
      </c>
      <c r="CJ1002" s="275">
        <v>6.6000000000000003E-2</v>
      </c>
      <c r="CK1002" s="275">
        <v>4.2000000000000003E-2</v>
      </c>
      <c r="CL1002" s="275" t="s">
        <v>121</v>
      </c>
      <c r="CM1002" s="275">
        <v>2E-3</v>
      </c>
      <c r="CN1002" s="275">
        <v>5.0000000000000001E-3</v>
      </c>
      <c r="CO1002" s="275">
        <v>1E-3</v>
      </c>
      <c r="CP1002" s="275">
        <v>0.185</v>
      </c>
      <c r="CQ1002" s="275">
        <v>1.6E-2</v>
      </c>
      <c r="CR1002" s="275" t="s">
        <v>121</v>
      </c>
      <c r="CS1002" s="275">
        <v>2E-3</v>
      </c>
      <c r="CT1002" s="275">
        <v>11.538</v>
      </c>
      <c r="CU1002" s="275">
        <v>0.35</v>
      </c>
      <c r="CV1002" s="275">
        <v>8.9999999999999993E-3</v>
      </c>
      <c r="CW1002" s="275">
        <v>1E-3</v>
      </c>
      <c r="CX1002" s="275">
        <v>0.18099999999999999</v>
      </c>
      <c r="CY1002" s="275">
        <v>7.0000000000000001E-3</v>
      </c>
      <c r="CZ1002" s="275" t="s">
        <v>121</v>
      </c>
      <c r="DA1002" s="275">
        <v>2E-3</v>
      </c>
      <c r="DB1002" s="275">
        <v>6.0000000000000001E-3</v>
      </c>
      <c r="DC1002" s="275">
        <v>3.0000000000000001E-3</v>
      </c>
      <c r="DD1002" s="275" t="s">
        <v>121</v>
      </c>
      <c r="DE1002" s="275">
        <v>3.0000000000000001E-3</v>
      </c>
      <c r="DF1002" s="275">
        <v>0.01</v>
      </c>
      <c r="DG1002" s="275">
        <v>1E-3</v>
      </c>
      <c r="DH1002" s="275">
        <v>2.1000000000000001E-2</v>
      </c>
      <c r="DI1002" s="275">
        <v>1E-3</v>
      </c>
      <c r="DJ1002" s="275" t="s">
        <v>121</v>
      </c>
      <c r="DK1002" s="275">
        <v>2E-3</v>
      </c>
      <c r="DL1002" s="61" t="str">
        <f t="shared" si="18"/>
        <v>1 Eisenwerk Arnstadt</v>
      </c>
      <c r="DM1002" s="282">
        <v>0.11181112251188</v>
      </c>
      <c r="DN1002" s="282">
        <v>3.9738713281990301E-2</v>
      </c>
      <c r="DO1002" s="282">
        <v>3.83031264319591E-2</v>
      </c>
      <c r="DP1002" s="282">
        <v>0.30913198232366601</v>
      </c>
      <c r="DQ1002" s="282">
        <v>1.9508619704785599E-2</v>
      </c>
      <c r="DR1002" s="282">
        <v>1.3833851106245699E-2</v>
      </c>
      <c r="DS1002" s="282">
        <v>0.34754321294426999</v>
      </c>
      <c r="DT1002" s="282">
        <v>-1.38813460600655E-2</v>
      </c>
      <c r="DU1002" s="282">
        <v>2.0882220772234102E-3</v>
      </c>
      <c r="DV1002" s="282">
        <v>4.0514420657891202E-2</v>
      </c>
      <c r="DW1002" s="282">
        <v>8.4246547781180306E-2</v>
      </c>
      <c r="DX1002" s="282">
        <v>3.4091570106589302</v>
      </c>
      <c r="DY1002" s="282">
        <v>26.962189966631701</v>
      </c>
      <c r="DZ1002" s="282">
        <v>2.2331433148576401</v>
      </c>
      <c r="EA1002" s="282">
        <v>11.1159430677688</v>
      </c>
      <c r="EB1002" s="282">
        <v>98.533048290905796</v>
      </c>
    </row>
    <row r="1003" spans="1:132">
      <c r="A1003" s="11">
        <v>44643</v>
      </c>
      <c r="B1003" s="64"/>
      <c r="C1003" s="25" t="s">
        <v>117</v>
      </c>
      <c r="H1003" s="3" t="e">
        <f>((F1003)/(E1003/100))</f>
        <v>#DIV/0!</v>
      </c>
      <c r="I1003" s="4" t="e">
        <f>E1003/F1003</f>
        <v>#DIV/0!</v>
      </c>
      <c r="J1003" s="4" t="e">
        <f>100/G1003</f>
        <v>#DIV/0!</v>
      </c>
      <c r="N1003" s="37" t="e">
        <f>M1003/(K1003/100)</f>
        <v>#DIV/0!</v>
      </c>
      <c r="O1003" s="37" t="e">
        <f>N1003/J1003</f>
        <v>#DIV/0!</v>
      </c>
      <c r="P1003" s="5" t="e">
        <f>M1003/(L1003/100)</f>
        <v>#DIV/0!</v>
      </c>
      <c r="Q1003" s="5" t="e">
        <f>P1003*I1003</f>
        <v>#DIV/0!</v>
      </c>
      <c r="U1003" s="15" t="e">
        <f>100-(T1003-R1003)/S1003*100</f>
        <v>#DIV/0!</v>
      </c>
      <c r="X1003" s="2">
        <v>12.25</v>
      </c>
      <c r="AB1003" s="14" t="e">
        <f>((AE1003-AC1003)*(1000/AD1003))*1000</f>
        <v>#DIV/0!</v>
      </c>
      <c r="AF1003" s="7" t="e">
        <f>#REF!*0.8</f>
        <v>#REF!</v>
      </c>
      <c r="AH1003" s="8" t="e">
        <f>((AG1003)*(H1003/100))</f>
        <v>#DIV/0!</v>
      </c>
      <c r="AI1003" s="7" t="e">
        <f>AG1003/AH1003</f>
        <v>#DIV/0!</v>
      </c>
      <c r="AO1003" s="20" t="s">
        <v>1632</v>
      </c>
      <c r="AP1003" s="275">
        <v>0.112</v>
      </c>
      <c r="AQ1003" s="275">
        <v>4.0000000000000001E-3</v>
      </c>
      <c r="AR1003" s="275">
        <v>4.9000000000000002E-2</v>
      </c>
      <c r="AS1003" s="275">
        <v>7.0000000000000001E-3</v>
      </c>
      <c r="AT1003" s="275">
        <v>0.02</v>
      </c>
      <c r="AU1003" s="275">
        <v>4.0000000000000001E-3</v>
      </c>
      <c r="AV1003" s="275">
        <v>4.7E-2</v>
      </c>
      <c r="AW1003" s="275">
        <v>4.0000000000000001E-3</v>
      </c>
      <c r="AX1003" s="275" t="s">
        <v>121</v>
      </c>
      <c r="AY1003" s="275">
        <v>2E-3</v>
      </c>
      <c r="AZ1003" s="275">
        <v>0.36599999999999999</v>
      </c>
      <c r="BA1003" s="275">
        <v>1.0999999999999999E-2</v>
      </c>
      <c r="BB1003" s="275">
        <v>0.224</v>
      </c>
      <c r="BC1003" s="275">
        <v>8.0000000000000002E-3</v>
      </c>
      <c r="BD1003" s="275">
        <v>34.996000000000002</v>
      </c>
      <c r="BE1003" s="275">
        <v>0.34499999999999997</v>
      </c>
      <c r="BF1003" s="275" t="s">
        <v>121</v>
      </c>
      <c r="BG1003" s="275">
        <v>1.9E-2</v>
      </c>
      <c r="BH1003" s="275" t="s">
        <v>121</v>
      </c>
      <c r="BI1003" s="275">
        <v>1.907</v>
      </c>
      <c r="BJ1003" s="275">
        <v>1.2999999999999999E-2</v>
      </c>
      <c r="BK1003" s="275">
        <v>3.0000000000000001E-3</v>
      </c>
      <c r="BL1003" s="275" t="s">
        <v>121</v>
      </c>
      <c r="BM1003" s="275">
        <v>3.0000000000000001E-3</v>
      </c>
      <c r="BN1003" s="275">
        <v>0.105</v>
      </c>
      <c r="BO1003" s="275">
        <v>1.4E-2</v>
      </c>
      <c r="BP1003" s="275">
        <v>38.384</v>
      </c>
      <c r="BQ1003" s="275">
        <v>0.42599999999999999</v>
      </c>
      <c r="BR1003" s="275" t="s">
        <v>121</v>
      </c>
      <c r="BS1003" s="275">
        <v>2E-3</v>
      </c>
      <c r="BT1003" s="275">
        <v>11.448</v>
      </c>
      <c r="BU1003" s="275">
        <v>0.23100000000000001</v>
      </c>
      <c r="BV1003" s="275">
        <v>0.25</v>
      </c>
      <c r="BW1003" s="275">
        <v>1.6E-2</v>
      </c>
      <c r="BX1003" s="275" t="s">
        <v>121</v>
      </c>
      <c r="BY1003" s="275">
        <v>3.4000000000000002E-2</v>
      </c>
      <c r="BZ1003" s="275">
        <v>0.313</v>
      </c>
      <c r="CA1003" s="275">
        <v>4.4999999999999998E-2</v>
      </c>
      <c r="CB1003" s="275" t="s">
        <v>121</v>
      </c>
      <c r="CC1003" s="275">
        <v>15.478999999999999</v>
      </c>
      <c r="CD1003" s="275">
        <v>3.3039999999999998</v>
      </c>
      <c r="CE1003" s="275">
        <v>4.2999999999999997E-2</v>
      </c>
      <c r="CF1003" s="275">
        <v>1.2999999999999999E-2</v>
      </c>
      <c r="CG1003" s="275">
        <v>1E-3</v>
      </c>
      <c r="CH1003" s="275">
        <v>3.0000000000000001E-3</v>
      </c>
      <c r="CI1003" s="275">
        <v>1E-3</v>
      </c>
      <c r="CJ1003" s="275" t="s">
        <v>121</v>
      </c>
      <c r="CK1003" s="275">
        <v>0.14599999999999999</v>
      </c>
      <c r="CL1003" s="275" t="s">
        <v>121</v>
      </c>
      <c r="CM1003" s="275">
        <v>2E-3</v>
      </c>
      <c r="CN1003" s="275" t="s">
        <v>121</v>
      </c>
      <c r="CO1003" s="275">
        <v>2E-3</v>
      </c>
      <c r="CP1003" s="275">
        <v>0.97899999999999998</v>
      </c>
      <c r="CQ1003" s="275">
        <v>3.5999999999999997E-2</v>
      </c>
      <c r="CR1003" s="275" t="s">
        <v>121</v>
      </c>
      <c r="CS1003" s="275">
        <v>2E-3</v>
      </c>
      <c r="CT1003" s="275">
        <v>3.508</v>
      </c>
      <c r="CU1003" s="275">
        <v>0.26800000000000002</v>
      </c>
      <c r="CV1003" s="275">
        <v>1.2999999999999999E-2</v>
      </c>
      <c r="CW1003" s="275">
        <v>1E-3</v>
      </c>
      <c r="CX1003" s="275">
        <v>0.06</v>
      </c>
      <c r="CY1003" s="275">
        <v>2.1999999999999999E-2</v>
      </c>
      <c r="CZ1003" s="275" t="s">
        <v>121</v>
      </c>
      <c r="DA1003" s="275">
        <v>2E-3</v>
      </c>
      <c r="DB1003" s="275">
        <v>4.3999999999999997E-2</v>
      </c>
      <c r="DC1003" s="275">
        <v>8.9999999999999993E-3</v>
      </c>
      <c r="DD1003" s="275" t="s">
        <v>121</v>
      </c>
      <c r="DE1003" s="275">
        <v>3.7999999999999999E-2</v>
      </c>
      <c r="DF1003" s="275">
        <v>4.0069999999999997</v>
      </c>
      <c r="DG1003" s="275">
        <v>6.4000000000000001E-2</v>
      </c>
      <c r="DH1003" s="275">
        <v>5.0000000000000001E-3</v>
      </c>
      <c r="DI1003" s="275">
        <v>1E-3</v>
      </c>
      <c r="DJ1003" s="275" t="s">
        <v>121</v>
      </c>
      <c r="DK1003" s="275">
        <v>2E-3</v>
      </c>
      <c r="DL1003" s="61" t="str">
        <f t="shared" si="18"/>
        <v>2 Befesa Zink Freiberg</v>
      </c>
      <c r="DM1003" s="282">
        <v>1.6304271967922598E-2</v>
      </c>
      <c r="DN1003" s="282">
        <v>1.1960310187038E-2</v>
      </c>
      <c r="DO1003" s="282">
        <v>8.11870346661549E-2</v>
      </c>
      <c r="DP1003" s="282">
        <v>0.343819366718981</v>
      </c>
      <c r="DQ1003" s="282">
        <v>1.93721068747657E-3</v>
      </c>
      <c r="DR1003" s="282">
        <v>3.9277329566358099E-2</v>
      </c>
      <c r="DS1003" s="282">
        <v>5.7573955106454001E-2</v>
      </c>
      <c r="DT1003" s="282">
        <v>-1.5618979894277201E-2</v>
      </c>
      <c r="DU1003" s="282">
        <v>-7.9549420584578096E-4</v>
      </c>
      <c r="DV1003" s="282">
        <v>1.49941880814009E-2</v>
      </c>
      <c r="DW1003" s="282">
        <v>0.10225811045139201</v>
      </c>
      <c r="DX1003" s="282">
        <v>0.102210904947619</v>
      </c>
      <c r="DY1003" s="282">
        <v>158.451909730437</v>
      </c>
      <c r="DZ1003" s="282">
        <v>3.5470697668937699E-2</v>
      </c>
      <c r="EA1003" s="282">
        <v>1.3458768698311101</v>
      </c>
      <c r="EB1003" s="282">
        <v>99.042788183947096</v>
      </c>
    </row>
    <row r="1004" spans="1:132">
      <c r="A1004" s="11">
        <v>44643</v>
      </c>
      <c r="B1004" s="64" t="s">
        <v>1633</v>
      </c>
      <c r="C1004" s="25" t="s">
        <v>125</v>
      </c>
      <c r="D1004" s="21">
        <v>36</v>
      </c>
      <c r="E1004" s="2">
        <v>100</v>
      </c>
      <c r="F1004" s="2">
        <v>64</v>
      </c>
      <c r="H1004" s="3">
        <f>((F1004)/(E1004/100))</f>
        <v>64</v>
      </c>
      <c r="I1004" s="4">
        <f>E1004/F1004</f>
        <v>1.5625</v>
      </c>
      <c r="J1004" s="4" t="e">
        <f>100/G1004</f>
        <v>#DIV/0!</v>
      </c>
      <c r="N1004" s="37" t="e">
        <f>M1004/(K1004/100)</f>
        <v>#DIV/0!</v>
      </c>
      <c r="O1004" s="37" t="e">
        <f>N1004/J1004</f>
        <v>#DIV/0!</v>
      </c>
      <c r="P1004" s="5" t="e">
        <f>M1004/(L1004/100)</f>
        <v>#DIV/0!</v>
      </c>
      <c r="Q1004" s="5" t="e">
        <f>P1004*I1004</f>
        <v>#DIV/0!</v>
      </c>
      <c r="U1004" s="15" t="e">
        <f>100-(T1004-R1004)/S1004*100</f>
        <v>#DIV/0!</v>
      </c>
      <c r="V1004" s="21">
        <v>1.34</v>
      </c>
      <c r="X1004" s="2">
        <v>11.56</v>
      </c>
      <c r="Y1004" s="2">
        <v>9.5500000000000007</v>
      </c>
      <c r="Z1004" s="21">
        <v>1207</v>
      </c>
      <c r="AB1004" s="14" t="e">
        <f>((AE1004-AC1004)*(1000/AD1004))*1000</f>
        <v>#DIV/0!</v>
      </c>
      <c r="AF1004" s="7" t="e">
        <f>#REF!*0.8</f>
        <v>#REF!</v>
      </c>
      <c r="AG1004" s="2">
        <v>157</v>
      </c>
      <c r="AH1004" s="8">
        <f>((AG1004)*(H1004/100))</f>
        <v>100.48</v>
      </c>
      <c r="AI1004" s="7">
        <f>AG1004/AH1004</f>
        <v>1.5625</v>
      </c>
      <c r="AJ1004" s="6">
        <v>36.590000000000003</v>
      </c>
      <c r="AK1004" s="2">
        <v>0.66100000000000003</v>
      </c>
      <c r="AM1004" s="21">
        <v>7.45</v>
      </c>
      <c r="AN1004" s="21">
        <v>3.05</v>
      </c>
      <c r="AO1004" s="20" t="s">
        <v>1635</v>
      </c>
      <c r="AP1004" s="275" t="s">
        <v>121</v>
      </c>
      <c r="AQ1004" s="275">
        <v>2E-3</v>
      </c>
      <c r="AR1004" s="275" t="s">
        <v>121</v>
      </c>
      <c r="AS1004" s="275">
        <v>3.0000000000000001E-3</v>
      </c>
      <c r="AT1004" s="275" t="s">
        <v>121</v>
      </c>
      <c r="AU1004" s="275">
        <v>2E-3</v>
      </c>
      <c r="AV1004" s="275" t="s">
        <v>121</v>
      </c>
      <c r="AW1004" s="275">
        <v>2E-3</v>
      </c>
      <c r="AX1004" s="275" t="s">
        <v>121</v>
      </c>
      <c r="AY1004" s="275">
        <v>2E-3</v>
      </c>
      <c r="AZ1004" s="275">
        <v>8.9999999999999993E-3</v>
      </c>
      <c r="BA1004" s="275">
        <v>1E-3</v>
      </c>
      <c r="BB1004" s="275" t="s">
        <v>121</v>
      </c>
      <c r="BC1004" s="275">
        <v>2E-3</v>
      </c>
      <c r="BD1004" s="275">
        <v>1.2070000000000001</v>
      </c>
      <c r="BE1004" s="275">
        <v>1.2999999999999999E-2</v>
      </c>
      <c r="BF1004" s="275" t="s">
        <v>121</v>
      </c>
      <c r="BG1004" s="275">
        <v>2E-3</v>
      </c>
      <c r="BH1004" s="275">
        <v>2.2240000000000002</v>
      </c>
      <c r="BI1004" s="275">
        <v>0.42099999999999999</v>
      </c>
      <c r="BJ1004" s="275" t="s">
        <v>121</v>
      </c>
      <c r="BK1004" s="275">
        <v>2E-3</v>
      </c>
      <c r="BL1004" s="275" t="s">
        <v>121</v>
      </c>
      <c r="BM1004" s="275">
        <v>2E-3</v>
      </c>
      <c r="BN1004" s="275">
        <v>1.2999999999999999E-2</v>
      </c>
      <c r="BO1004" s="275">
        <v>5.0000000000000001E-3</v>
      </c>
      <c r="BP1004" s="275">
        <v>81.991</v>
      </c>
      <c r="BQ1004" s="275">
        <v>7.1999999999999995E-2</v>
      </c>
      <c r="BR1004" s="275" t="s">
        <v>121</v>
      </c>
      <c r="BS1004" s="275">
        <v>2E-3</v>
      </c>
      <c r="BT1004" s="275">
        <v>0.84899999999999998</v>
      </c>
      <c r="BU1004" s="275">
        <v>2.8000000000000001E-2</v>
      </c>
      <c r="BV1004" s="275">
        <v>0.13700000000000001</v>
      </c>
      <c r="BW1004" s="275">
        <v>0.01</v>
      </c>
      <c r="BX1004" s="275" t="s">
        <v>121</v>
      </c>
      <c r="BY1004" s="275">
        <v>5.0000000000000001E-3</v>
      </c>
      <c r="BZ1004" s="275">
        <v>0.318</v>
      </c>
      <c r="CA1004" s="275">
        <v>1.4999999999999999E-2</v>
      </c>
      <c r="CB1004" s="275" t="s">
        <v>121</v>
      </c>
      <c r="CC1004" s="275">
        <v>2.8730000000000002</v>
      </c>
      <c r="CD1004" s="275">
        <v>1.2999999999999999E-2</v>
      </c>
      <c r="CE1004" s="275">
        <v>4.0000000000000001E-3</v>
      </c>
      <c r="CF1004" s="275" t="s">
        <v>121</v>
      </c>
      <c r="CG1004" s="275">
        <v>2E-3</v>
      </c>
      <c r="CH1004" s="275" t="s">
        <v>121</v>
      </c>
      <c r="CI1004" s="275">
        <v>2E-3</v>
      </c>
      <c r="CJ1004" s="275">
        <v>7.1999999999999995E-2</v>
      </c>
      <c r="CK1004" s="275">
        <v>3.5000000000000003E-2</v>
      </c>
      <c r="CL1004" s="275" t="s">
        <v>121</v>
      </c>
      <c r="CM1004" s="275">
        <v>2E-3</v>
      </c>
      <c r="CN1004" s="275" t="s">
        <v>121</v>
      </c>
      <c r="CO1004" s="275">
        <v>2E-3</v>
      </c>
      <c r="CP1004" s="275">
        <v>0.16400000000000001</v>
      </c>
      <c r="CQ1004" s="275">
        <v>1.4E-2</v>
      </c>
      <c r="CR1004" s="275" t="s">
        <v>121</v>
      </c>
      <c r="CS1004" s="275">
        <v>2E-3</v>
      </c>
      <c r="CT1004" s="275">
        <v>12.894</v>
      </c>
      <c r="CU1004" s="275">
        <v>0.33100000000000002</v>
      </c>
      <c r="CV1004" s="275">
        <v>4.0000000000000001E-3</v>
      </c>
      <c r="CW1004" s="275">
        <v>1E-3</v>
      </c>
      <c r="CX1004" s="275">
        <v>8.3000000000000004E-2</v>
      </c>
      <c r="CY1004" s="275">
        <v>5.0000000000000001E-3</v>
      </c>
      <c r="CZ1004" s="275" t="s">
        <v>121</v>
      </c>
      <c r="DA1004" s="275">
        <v>2E-3</v>
      </c>
      <c r="DB1004" s="275">
        <v>4.0000000000000001E-3</v>
      </c>
      <c r="DC1004" s="275">
        <v>2E-3</v>
      </c>
      <c r="DD1004" s="275" t="s">
        <v>121</v>
      </c>
      <c r="DE1004" s="275">
        <v>3.0000000000000001E-3</v>
      </c>
      <c r="DF1004" s="275">
        <v>8.0000000000000002E-3</v>
      </c>
      <c r="DG1004" s="275">
        <v>1E-3</v>
      </c>
      <c r="DH1004" s="275">
        <v>7.0000000000000001E-3</v>
      </c>
      <c r="DI1004" s="275">
        <v>1E-3</v>
      </c>
      <c r="DJ1004" s="275" t="s">
        <v>121</v>
      </c>
      <c r="DK1004" s="275">
        <v>2E-3</v>
      </c>
      <c r="DL1004" s="61" t="str">
        <f t="shared" si="18"/>
        <v>3 Harz Guss Zorge</v>
      </c>
      <c r="DM1004" s="282">
        <v>1.3741562326830501E-2</v>
      </c>
      <c r="DN1004" s="282">
        <v>1.0257197730719401E-2</v>
      </c>
      <c r="DO1004" s="282">
        <v>4.9990191215580397E-2</v>
      </c>
      <c r="DP1004" s="282">
        <v>5.8152681337831601E-2</v>
      </c>
      <c r="DQ1004" s="282">
        <v>2.8322703620248801E-3</v>
      </c>
      <c r="DR1004" s="282">
        <v>6.0422525439810899E-3</v>
      </c>
      <c r="DS1004" s="282">
        <v>0.18082913663671299</v>
      </c>
      <c r="DT1004" s="282">
        <v>-5.4449225451015399E-3</v>
      </c>
      <c r="DU1004" s="282">
        <v>-8.8272427036575603E-4</v>
      </c>
      <c r="DV1004" s="282">
        <v>1.9478360948940499E-2</v>
      </c>
      <c r="DW1004" s="282">
        <v>0.152871276729206</v>
      </c>
      <c r="DX1004" s="282">
        <v>1.0456846835129401</v>
      </c>
      <c r="DY1004" s="282">
        <v>19.4545775173702</v>
      </c>
      <c r="DZ1004" s="282">
        <v>0.66279350893025801</v>
      </c>
      <c r="EA1004" s="282">
        <v>3.0270170404297501</v>
      </c>
      <c r="EB1004" s="282">
        <v>99.154623796678194</v>
      </c>
    </row>
    <row r="1005" spans="1:132">
      <c r="A1005" s="11">
        <v>44643</v>
      </c>
      <c r="B1005" s="64"/>
      <c r="C1005" s="25" t="s">
        <v>727</v>
      </c>
      <c r="H1005" s="3" t="e">
        <f>((F1005)/(E1005/100))</f>
        <v>#DIV/0!</v>
      </c>
      <c r="I1005" s="4" t="e">
        <f>E1005/F1005</f>
        <v>#DIV/0!</v>
      </c>
      <c r="J1005" s="4" t="e">
        <f>100/G1005</f>
        <v>#DIV/0!</v>
      </c>
      <c r="N1005" s="37" t="e">
        <f>M1005/(K1005/100)</f>
        <v>#DIV/0!</v>
      </c>
      <c r="O1005" s="37" t="e">
        <f>N1005/J1005</f>
        <v>#DIV/0!</v>
      </c>
      <c r="P1005" s="5" t="e">
        <f>M1005/(L1005/100)</f>
        <v>#DIV/0!</v>
      </c>
      <c r="Q1005" s="5" t="e">
        <f>P1005*I1005</f>
        <v>#DIV/0!</v>
      </c>
      <c r="U1005" s="15" t="e">
        <f>100-(T1005-R1005)/S1005*100</f>
        <v>#DIV/0!</v>
      </c>
      <c r="AB1005" s="14" t="e">
        <f>((AE1005-AC1005)*(1000/AD1005))*1000</f>
        <v>#DIV/0!</v>
      </c>
      <c r="AF1005" s="7" t="e">
        <f>#REF!*0.8</f>
        <v>#REF!</v>
      </c>
      <c r="AH1005" s="8" t="e">
        <f>((AG1005)*(H1005/100))</f>
        <v>#DIV/0!</v>
      </c>
      <c r="AI1005" s="7" t="e">
        <f>AG1005/AH1005</f>
        <v>#DIV/0!</v>
      </c>
      <c r="AO1005" s="20" t="s">
        <v>727</v>
      </c>
      <c r="AP1005" s="275" t="s">
        <v>121</v>
      </c>
      <c r="AQ1005" s="275">
        <v>2E-3</v>
      </c>
      <c r="AR1005" s="275" t="s">
        <v>121</v>
      </c>
      <c r="AS1005" s="275">
        <v>3.0000000000000001E-3</v>
      </c>
      <c r="AT1005" s="275" t="s">
        <v>121</v>
      </c>
      <c r="AU1005" s="275">
        <v>3.0000000000000001E-3</v>
      </c>
      <c r="AV1005" s="275">
        <v>3.0000000000000001E-3</v>
      </c>
      <c r="AW1005" s="275">
        <v>1E-3</v>
      </c>
      <c r="AX1005" s="275" t="s">
        <v>121</v>
      </c>
      <c r="AY1005" s="275">
        <v>2E-3</v>
      </c>
      <c r="AZ1005" s="275">
        <v>1.0999999999999999E-2</v>
      </c>
      <c r="BA1005" s="275">
        <v>1E-3</v>
      </c>
      <c r="BB1005" s="275">
        <v>5.0000000000000001E-3</v>
      </c>
      <c r="BC1005" s="275">
        <v>1E-3</v>
      </c>
      <c r="BD1005" s="275">
        <v>1.0820000000000001</v>
      </c>
      <c r="BE1005" s="275">
        <v>1.2999999999999999E-2</v>
      </c>
      <c r="BF1005" s="275" t="s">
        <v>121</v>
      </c>
      <c r="BG1005" s="275">
        <v>2E-3</v>
      </c>
      <c r="BH1005" s="275">
        <v>1.5289999999999999</v>
      </c>
      <c r="BI1005" s="275">
        <v>0.433</v>
      </c>
      <c r="BJ1005" s="275" t="s">
        <v>121</v>
      </c>
      <c r="BK1005" s="275">
        <v>2E-3</v>
      </c>
      <c r="BL1005" s="275" t="s">
        <v>121</v>
      </c>
      <c r="BM1005" s="275">
        <v>2E-3</v>
      </c>
      <c r="BN1005" s="275" t="s">
        <v>121</v>
      </c>
      <c r="BO1005" s="275">
        <v>8.0000000000000002E-3</v>
      </c>
      <c r="BP1005" s="275">
        <v>74.459000000000003</v>
      </c>
      <c r="BQ1005" s="275">
        <v>9.8000000000000004E-2</v>
      </c>
      <c r="BR1005" s="275" t="s">
        <v>121</v>
      </c>
      <c r="BS1005" s="275">
        <v>2E-3</v>
      </c>
      <c r="BT1005" s="275">
        <v>0.72</v>
      </c>
      <c r="BU1005" s="275">
        <v>2.8000000000000001E-2</v>
      </c>
      <c r="BV1005" s="275">
        <v>0.161</v>
      </c>
      <c r="BW1005" s="275">
        <v>1.2E-2</v>
      </c>
      <c r="BX1005" s="275" t="s">
        <v>121</v>
      </c>
      <c r="BY1005" s="275">
        <v>5.0000000000000001E-3</v>
      </c>
      <c r="BZ1005" s="275">
        <v>0.25600000000000001</v>
      </c>
      <c r="CA1005" s="275">
        <v>1.4999999999999999E-2</v>
      </c>
      <c r="CB1005" s="275" t="s">
        <v>121</v>
      </c>
      <c r="CC1005" s="275">
        <v>3.1949999999999998</v>
      </c>
      <c r="CD1005" s="275" t="s">
        <v>121</v>
      </c>
      <c r="CE1005" s="275">
        <v>5.0000000000000001E-3</v>
      </c>
      <c r="CF1005" s="275" t="s">
        <v>121</v>
      </c>
      <c r="CG1005" s="275">
        <v>2E-3</v>
      </c>
      <c r="CH1005" s="275" t="s">
        <v>121</v>
      </c>
      <c r="CI1005" s="275">
        <v>2E-3</v>
      </c>
      <c r="CJ1005" s="275">
        <v>0.1</v>
      </c>
      <c r="CK1005" s="275">
        <v>4.2000000000000003E-2</v>
      </c>
      <c r="CL1005" s="275" t="s">
        <v>121</v>
      </c>
      <c r="CM1005" s="275">
        <v>2E-3</v>
      </c>
      <c r="CN1005" s="275" t="s">
        <v>121</v>
      </c>
      <c r="CO1005" s="275">
        <v>2E-3</v>
      </c>
      <c r="CP1005" s="275">
        <v>0.153</v>
      </c>
      <c r="CQ1005" s="275">
        <v>1.4999999999999999E-2</v>
      </c>
      <c r="CR1005" s="275" t="s">
        <v>121</v>
      </c>
      <c r="CS1005" s="275">
        <v>2E-3</v>
      </c>
      <c r="CT1005" s="275">
        <v>21.36</v>
      </c>
      <c r="CU1005" s="275">
        <v>0.40500000000000003</v>
      </c>
      <c r="CV1005" s="275">
        <v>4.0000000000000001E-3</v>
      </c>
      <c r="CW1005" s="275">
        <v>1E-3</v>
      </c>
      <c r="CX1005" s="275">
        <v>0.12</v>
      </c>
      <c r="CY1005" s="275">
        <v>5.0000000000000001E-3</v>
      </c>
      <c r="CZ1005" s="275" t="s">
        <v>121</v>
      </c>
      <c r="DA1005" s="275">
        <v>2E-3</v>
      </c>
      <c r="DB1005" s="275" t="s">
        <v>121</v>
      </c>
      <c r="DC1005" s="275">
        <v>4.0000000000000001E-3</v>
      </c>
      <c r="DD1005" s="275" t="s">
        <v>121</v>
      </c>
      <c r="DE1005" s="275">
        <v>3.0000000000000001E-3</v>
      </c>
      <c r="DF1005" s="275">
        <v>2.4E-2</v>
      </c>
      <c r="DG1005" s="275">
        <v>1E-3</v>
      </c>
      <c r="DH1005" s="275">
        <v>4.0000000000000001E-3</v>
      </c>
      <c r="DI1005" s="275">
        <v>1E-3</v>
      </c>
      <c r="DJ1005" s="275" t="s">
        <v>121</v>
      </c>
      <c r="DK1005" s="275">
        <v>2E-3</v>
      </c>
      <c r="DL1005" s="61" t="str">
        <f t="shared" si="18"/>
        <v>4 Georg Fischer</v>
      </c>
      <c r="DM1005" s="282">
        <v>-2.8531933689534801E-3</v>
      </c>
      <c r="DN1005" s="282">
        <v>4.9246662916920597E-3</v>
      </c>
      <c r="DO1005" s="282">
        <v>1.9218275034450599E-2</v>
      </c>
      <c r="DP1005" s="282">
        <v>1.8430068716264E-2</v>
      </c>
      <c r="DQ1005" s="282">
        <v>4.2453601068699297E-2</v>
      </c>
      <c r="DR1005" s="282">
        <v>2.0693455106511899E-2</v>
      </c>
      <c r="DS1005" s="282">
        <v>3.9354130959162403E-2</v>
      </c>
      <c r="DT1005" s="282">
        <v>-3.5959665044558803E-2</v>
      </c>
      <c r="DU1005" s="188">
        <v>-2.0874683321427799E-5</v>
      </c>
      <c r="DV1005" s="282">
        <v>1.2022472891159699E-2</v>
      </c>
      <c r="DW1005" s="282">
        <v>0.14667355032285101</v>
      </c>
      <c r="DX1005" s="282">
        <v>0.13370614579568199</v>
      </c>
      <c r="DY1005" s="282">
        <v>28.915650024146299</v>
      </c>
      <c r="DZ1005" s="282">
        <v>-0.102495028881863</v>
      </c>
      <c r="EA1005" s="282">
        <v>0.218517250551998</v>
      </c>
      <c r="EB1005" s="282">
        <v>99.2993160094872</v>
      </c>
    </row>
    <row r="1006" spans="1:132">
      <c r="A1006" s="11">
        <v>44643</v>
      </c>
      <c r="B1006" s="64" t="s">
        <v>1637</v>
      </c>
      <c r="C1006" s="25" t="s">
        <v>1636</v>
      </c>
      <c r="D1006" s="21">
        <v>2</v>
      </c>
      <c r="E1006" s="2">
        <v>100</v>
      </c>
      <c r="F1006" s="2">
        <v>98</v>
      </c>
      <c r="H1006" s="3">
        <f>((F1006)/(E1006/100))</f>
        <v>98</v>
      </c>
      <c r="I1006" s="4">
        <f>E1006/F1006</f>
        <v>1.0204081632653061</v>
      </c>
      <c r="J1006" s="4" t="e">
        <f>100/G1006</f>
        <v>#DIV/0!</v>
      </c>
      <c r="N1006" s="37" t="e">
        <f>M1006/(K1006/100)</f>
        <v>#DIV/0!</v>
      </c>
      <c r="O1006" s="37" t="e">
        <f>N1006/J1006</f>
        <v>#DIV/0!</v>
      </c>
      <c r="P1006" s="5" t="e">
        <f>M1006/(L1006/100)</f>
        <v>#DIV/0!</v>
      </c>
      <c r="Q1006" s="5" t="e">
        <f>P1006*I1006</f>
        <v>#DIV/0!</v>
      </c>
      <c r="R1006" s="21">
        <v>61.704000000000001</v>
      </c>
      <c r="S1006" s="21">
        <v>10.010999999999999</v>
      </c>
      <c r="T1006" s="21">
        <v>69.8</v>
      </c>
      <c r="U1006" s="15">
        <f>100-(T1006-R1006)/S1006*100</f>
        <v>19.128958146039395</v>
      </c>
      <c r="V1006" s="21">
        <v>5.22</v>
      </c>
      <c r="X1006" s="2">
        <v>10.28</v>
      </c>
      <c r="Y1006" s="21">
        <v>1.1000000000000001</v>
      </c>
      <c r="Z1006" s="21">
        <v>116</v>
      </c>
      <c r="AB1006" s="14" t="e">
        <f>((AE1006-AC1006)*(1000/AD1006))*1000</f>
        <v>#DIV/0!</v>
      </c>
      <c r="AF1006" s="7" t="e">
        <f>#REF!*0.8</f>
        <v>#REF!</v>
      </c>
      <c r="AG1006" s="2">
        <v>100</v>
      </c>
      <c r="AH1006" s="8">
        <f>((AG1006)*(H1006/100))</f>
        <v>98</v>
      </c>
      <c r="AI1006" s="7">
        <f>AG1006/AH1006</f>
        <v>1.0204081632653061</v>
      </c>
      <c r="AJ1006" s="6">
        <v>38.44</v>
      </c>
      <c r="AK1006" s="2">
        <v>0.309</v>
      </c>
      <c r="AM1006" s="21">
        <v>15.4</v>
      </c>
      <c r="AN1006" s="21">
        <v>13.91</v>
      </c>
      <c r="AO1006" s="276" t="s">
        <v>1636</v>
      </c>
      <c r="AP1006" s="275" t="s">
        <v>121</v>
      </c>
      <c r="AQ1006" s="275">
        <v>2E-3</v>
      </c>
      <c r="AR1006" s="275" t="s">
        <v>121</v>
      </c>
      <c r="AS1006" s="275">
        <v>3.0000000000000001E-3</v>
      </c>
      <c r="AT1006" s="275" t="s">
        <v>121</v>
      </c>
      <c r="AU1006" s="275">
        <v>2E-3</v>
      </c>
      <c r="AV1006" s="275" t="s">
        <v>121</v>
      </c>
      <c r="AW1006" s="275">
        <v>3.0000000000000001E-3</v>
      </c>
      <c r="AX1006" s="275" t="s">
        <v>121</v>
      </c>
      <c r="AY1006" s="275">
        <v>2E-3</v>
      </c>
      <c r="AZ1006" s="275">
        <v>3.2000000000000001E-2</v>
      </c>
      <c r="BA1006" s="275">
        <v>1E-3</v>
      </c>
      <c r="BB1006" s="275">
        <v>0.01</v>
      </c>
      <c r="BC1006" s="275">
        <v>1E-3</v>
      </c>
      <c r="BD1006" s="275">
        <v>1.21</v>
      </c>
      <c r="BE1006" s="275">
        <v>1.2999999999999999E-2</v>
      </c>
      <c r="BF1006" s="275" t="s">
        <v>121</v>
      </c>
      <c r="BG1006" s="275">
        <v>2E-3</v>
      </c>
      <c r="BH1006" s="275">
        <v>1.0620000000000001</v>
      </c>
      <c r="BI1006" s="275">
        <v>0.36799999999999999</v>
      </c>
      <c r="BJ1006" s="275" t="s">
        <v>121</v>
      </c>
      <c r="BK1006" s="275">
        <v>2E-3</v>
      </c>
      <c r="BL1006" s="275" t="s">
        <v>121</v>
      </c>
      <c r="BM1006" s="275">
        <v>2E-3</v>
      </c>
      <c r="BN1006" s="275">
        <v>8.9999999999999993E-3</v>
      </c>
      <c r="BO1006" s="275">
        <v>5.0000000000000001E-3</v>
      </c>
      <c r="BP1006" s="275">
        <v>72.825000000000003</v>
      </c>
      <c r="BQ1006" s="275">
        <v>0.104</v>
      </c>
      <c r="BR1006" s="275" t="s">
        <v>121</v>
      </c>
      <c r="BS1006" s="275">
        <v>2E-3</v>
      </c>
      <c r="BT1006" s="275">
        <v>1.296</v>
      </c>
      <c r="BU1006" s="275">
        <v>3.4000000000000002E-2</v>
      </c>
      <c r="BV1006" s="275">
        <v>0.13100000000000001</v>
      </c>
      <c r="BW1006" s="275">
        <v>0.01</v>
      </c>
      <c r="BX1006" s="275" t="s">
        <v>121</v>
      </c>
      <c r="BY1006" s="275">
        <v>5.0000000000000001E-3</v>
      </c>
      <c r="BZ1006" s="275">
        <v>0.191</v>
      </c>
      <c r="CA1006" s="275">
        <v>1.2999999999999999E-2</v>
      </c>
      <c r="CB1006" s="275" t="s">
        <v>121</v>
      </c>
      <c r="CC1006" s="275">
        <v>3.2770000000000001</v>
      </c>
      <c r="CD1006" s="275" t="s">
        <v>121</v>
      </c>
      <c r="CE1006" s="275">
        <v>6.0000000000000001E-3</v>
      </c>
      <c r="CF1006" s="275" t="s">
        <v>121</v>
      </c>
      <c r="CG1006" s="275">
        <v>2E-3</v>
      </c>
      <c r="CH1006" s="275" t="s">
        <v>121</v>
      </c>
      <c r="CI1006" s="275">
        <v>2E-3</v>
      </c>
      <c r="CJ1006" s="275">
        <v>9.5000000000000001E-2</v>
      </c>
      <c r="CK1006" s="275">
        <v>3.5000000000000003E-2</v>
      </c>
      <c r="CL1006" s="275" t="s">
        <v>121</v>
      </c>
      <c r="CM1006" s="275">
        <v>2E-3</v>
      </c>
      <c r="CN1006" s="275" t="s">
        <v>121</v>
      </c>
      <c r="CO1006" s="275">
        <v>2E-3</v>
      </c>
      <c r="CP1006" s="275">
        <v>0.124</v>
      </c>
      <c r="CQ1006" s="275">
        <v>1.2E-2</v>
      </c>
      <c r="CR1006" s="275" t="s">
        <v>121</v>
      </c>
      <c r="CS1006" s="275">
        <v>2E-3</v>
      </c>
      <c r="CT1006" s="275">
        <v>20.390999999999998</v>
      </c>
      <c r="CU1006" s="275">
        <v>0.35299999999999998</v>
      </c>
      <c r="CV1006" s="275">
        <v>2E-3</v>
      </c>
      <c r="CW1006" s="275">
        <v>1E-3</v>
      </c>
      <c r="CX1006" s="275">
        <v>0.123</v>
      </c>
      <c r="CY1006" s="275">
        <v>5.0000000000000001E-3</v>
      </c>
      <c r="CZ1006" s="275" t="s">
        <v>121</v>
      </c>
      <c r="DA1006" s="275">
        <v>2E-3</v>
      </c>
      <c r="DB1006" s="275" t="s">
        <v>121</v>
      </c>
      <c r="DC1006" s="275">
        <v>4.0000000000000001E-3</v>
      </c>
      <c r="DD1006" s="275" t="s">
        <v>121</v>
      </c>
      <c r="DE1006" s="275">
        <v>3.0000000000000001E-3</v>
      </c>
      <c r="DF1006" s="275">
        <v>2.3E-2</v>
      </c>
      <c r="DG1006" s="275">
        <v>1E-3</v>
      </c>
      <c r="DH1006" s="275">
        <v>6.0000000000000001E-3</v>
      </c>
      <c r="DI1006" s="275">
        <v>1E-3</v>
      </c>
      <c r="DJ1006" s="275" t="s">
        <v>121</v>
      </c>
      <c r="DK1006" s="275">
        <v>2E-3</v>
      </c>
      <c r="DL1006" s="61" t="str">
        <f t="shared" si="18"/>
        <v>5 Georg Fischer</v>
      </c>
      <c r="DM1006" s="282">
        <v>1.45903468979049E-2</v>
      </c>
      <c r="DN1006" s="282">
        <v>2.1319682200446799E-4</v>
      </c>
      <c r="DO1006" s="282">
        <v>1.0066952133261999E-2</v>
      </c>
      <c r="DP1006" s="282">
        <v>8.9804296314856102E-3</v>
      </c>
      <c r="DQ1006" s="282">
        <v>-2.20831138071365E-4</v>
      </c>
      <c r="DR1006" s="282">
        <v>7.0183086015706596E-3</v>
      </c>
      <c r="DS1006" s="282">
        <v>3.7343617973940903E-2</v>
      </c>
      <c r="DT1006" s="282">
        <v>-4.9655254105939399E-2</v>
      </c>
      <c r="DU1006" s="282">
        <v>-3.3767992960932899E-4</v>
      </c>
      <c r="DV1006" s="282">
        <v>7.5697489502331199E-3</v>
      </c>
      <c r="DW1006" s="282">
        <v>0.128859673778908</v>
      </c>
      <c r="DX1006" s="282">
        <v>8.1031176129679097E-2</v>
      </c>
      <c r="DY1006" s="282">
        <v>26.102033636153202</v>
      </c>
      <c r="DZ1006" s="282">
        <v>-6.5852902282600004E-2</v>
      </c>
      <c r="EA1006" s="282">
        <v>0.32846239441172498</v>
      </c>
      <c r="EB1006" s="282">
        <v>99.471378226703393</v>
      </c>
    </row>
    <row r="1007" spans="1:132">
      <c r="A1007" s="11">
        <v>44643</v>
      </c>
      <c r="B1007" s="64" t="s">
        <v>1637</v>
      </c>
      <c r="C1007" s="25" t="s">
        <v>1638</v>
      </c>
      <c r="D1007" s="21">
        <v>3</v>
      </c>
      <c r="E1007" s="2">
        <v>100</v>
      </c>
      <c r="F1007" s="2">
        <v>97</v>
      </c>
      <c r="H1007" s="3">
        <f>((F1007)/(E1007/100))</f>
        <v>97</v>
      </c>
      <c r="I1007" s="4">
        <f>E1007/F1007</f>
        <v>1.0309278350515463</v>
      </c>
      <c r="J1007" s="4" t="e">
        <f>100/G1007</f>
        <v>#DIV/0!</v>
      </c>
      <c r="N1007" s="37" t="e">
        <f>M1007/(K1007/100)</f>
        <v>#DIV/0!</v>
      </c>
      <c r="O1007" s="37" t="e">
        <f>N1007/J1007</f>
        <v>#DIV/0!</v>
      </c>
      <c r="P1007" s="5" t="e">
        <f>M1007/(L1007/100)</f>
        <v>#DIV/0!</v>
      </c>
      <c r="Q1007" s="5" t="e">
        <f>P1007*I1007</f>
        <v>#DIV/0!</v>
      </c>
      <c r="R1007" s="21">
        <v>54.494</v>
      </c>
      <c r="S1007" s="21">
        <v>11.063000000000001</v>
      </c>
      <c r="T1007" s="21">
        <v>65.338999999999999</v>
      </c>
      <c r="U1007" s="15">
        <f>100-(T1007-R1007)/S1007*100</f>
        <v>1.9705324053150264</v>
      </c>
      <c r="V1007" s="21">
        <v>2.274</v>
      </c>
      <c r="X1007" s="2">
        <v>11.52</v>
      </c>
      <c r="Y1007" s="21">
        <v>1.9</v>
      </c>
      <c r="Z1007" s="21">
        <v>162</v>
      </c>
      <c r="AB1007" s="14" t="e">
        <f>((AE1007-AC1007)*(1000/AD1007))*1000</f>
        <v>#DIV/0!</v>
      </c>
      <c r="AF1007" s="7" t="e">
        <f>#REF!*0.8</f>
        <v>#REF!</v>
      </c>
      <c r="AG1007" s="2">
        <v>100</v>
      </c>
      <c r="AH1007" s="8">
        <f>((AG1007)*(H1007/100))</f>
        <v>97</v>
      </c>
      <c r="AI1007" s="7">
        <f>AG1007/AH1007</f>
        <v>1.0309278350515463</v>
      </c>
      <c r="AJ1007" s="6">
        <v>2.0390000000000001</v>
      </c>
      <c r="AK1007" s="2">
        <v>0.34399999999999997</v>
      </c>
      <c r="AM1007" s="21">
        <v>0.98</v>
      </c>
      <c r="AN1007" s="21">
        <v>0.63</v>
      </c>
      <c r="AO1007" s="276" t="s">
        <v>1638</v>
      </c>
      <c r="AP1007" s="275" t="s">
        <v>121</v>
      </c>
      <c r="AQ1007" s="275">
        <v>2E-3</v>
      </c>
      <c r="AR1007" s="275">
        <v>0.03</v>
      </c>
      <c r="AS1007" s="275">
        <v>3.0000000000000001E-3</v>
      </c>
      <c r="AT1007" s="275" t="s">
        <v>121</v>
      </c>
      <c r="AU1007" s="275">
        <v>4.0000000000000001E-3</v>
      </c>
      <c r="AV1007" s="275" t="s">
        <v>121</v>
      </c>
      <c r="AW1007" s="275">
        <v>3.0000000000000001E-3</v>
      </c>
      <c r="AX1007" s="275" t="s">
        <v>121</v>
      </c>
      <c r="AY1007" s="275">
        <v>2E-3</v>
      </c>
      <c r="AZ1007" s="275">
        <v>2.7E-2</v>
      </c>
      <c r="BA1007" s="275">
        <v>2E-3</v>
      </c>
      <c r="BB1007" s="275">
        <v>8.9999999999999993E-3</v>
      </c>
      <c r="BC1007" s="275">
        <v>2E-3</v>
      </c>
      <c r="BD1007" s="275">
        <v>9.4740000000000002</v>
      </c>
      <c r="BE1007" s="275">
        <v>5.8999999999999997E-2</v>
      </c>
      <c r="BF1007" s="275" t="s">
        <v>121</v>
      </c>
      <c r="BG1007" s="275">
        <v>6.0000000000000001E-3</v>
      </c>
      <c r="BH1007" s="275">
        <v>1.8260000000000001</v>
      </c>
      <c r="BI1007" s="275">
        <v>0.53500000000000003</v>
      </c>
      <c r="BJ1007" s="275" t="s">
        <v>121</v>
      </c>
      <c r="BK1007" s="275">
        <v>2E-3</v>
      </c>
      <c r="BL1007" s="275" t="s">
        <v>121</v>
      </c>
      <c r="BM1007" s="275">
        <v>2E-3</v>
      </c>
      <c r="BN1007" s="275">
        <v>1.6E-2</v>
      </c>
      <c r="BO1007" s="275">
        <v>7.0000000000000001E-3</v>
      </c>
      <c r="BP1007" s="275">
        <v>76.153999999999996</v>
      </c>
      <c r="BQ1007" s="275">
        <v>0.104</v>
      </c>
      <c r="BR1007" s="275" t="s">
        <v>121</v>
      </c>
      <c r="BS1007" s="275">
        <v>2E-3</v>
      </c>
      <c r="BT1007" s="275">
        <v>0.872</v>
      </c>
      <c r="BU1007" s="275">
        <v>4.1000000000000002E-2</v>
      </c>
      <c r="BV1007" s="275">
        <v>0.13600000000000001</v>
      </c>
      <c r="BW1007" s="275">
        <v>1.0999999999999999E-2</v>
      </c>
      <c r="BX1007" s="275" t="s">
        <v>121</v>
      </c>
      <c r="BY1007" s="275">
        <v>1.4E-2</v>
      </c>
      <c r="BZ1007" s="275">
        <v>0.28499999999999998</v>
      </c>
      <c r="CA1007" s="275">
        <v>2.1999999999999999E-2</v>
      </c>
      <c r="CB1007" s="275" t="s">
        <v>121</v>
      </c>
      <c r="CC1007" s="275">
        <v>7.625</v>
      </c>
      <c r="CD1007" s="275">
        <v>7.5999999999999998E-2</v>
      </c>
      <c r="CE1007" s="275">
        <v>6.0000000000000001E-3</v>
      </c>
      <c r="CF1007" s="275">
        <v>4.7E-2</v>
      </c>
      <c r="CG1007" s="275">
        <v>1E-3</v>
      </c>
      <c r="CH1007" s="275" t="s">
        <v>121</v>
      </c>
      <c r="CI1007" s="275">
        <v>2E-3</v>
      </c>
      <c r="CJ1007" s="275" t="s">
        <v>121</v>
      </c>
      <c r="CK1007" s="275">
        <v>5.5E-2</v>
      </c>
      <c r="CL1007" s="275" t="s">
        <v>121</v>
      </c>
      <c r="CM1007" s="275">
        <v>2E-3</v>
      </c>
      <c r="CN1007" s="275" t="s">
        <v>121</v>
      </c>
      <c r="CO1007" s="275">
        <v>2E-3</v>
      </c>
      <c r="CP1007" s="275">
        <v>0.14899999999999999</v>
      </c>
      <c r="CQ1007" s="275">
        <v>1.4E-2</v>
      </c>
      <c r="CR1007" s="275" t="s">
        <v>121</v>
      </c>
      <c r="CS1007" s="275">
        <v>2E-3</v>
      </c>
      <c r="CT1007" s="275">
        <v>10.705</v>
      </c>
      <c r="CU1007" s="275">
        <v>0.32700000000000001</v>
      </c>
      <c r="CV1007" s="275">
        <v>2E-3</v>
      </c>
      <c r="CW1007" s="275">
        <v>1E-3</v>
      </c>
      <c r="CX1007" s="275">
        <v>7.1999999999999995E-2</v>
      </c>
      <c r="CY1007" s="275">
        <v>7.0000000000000001E-3</v>
      </c>
      <c r="CZ1007" s="275" t="s">
        <v>121</v>
      </c>
      <c r="DA1007" s="275">
        <v>2E-3</v>
      </c>
      <c r="DB1007" s="275" t="s">
        <v>121</v>
      </c>
      <c r="DC1007" s="275">
        <v>5.0000000000000001E-3</v>
      </c>
      <c r="DD1007" s="275" t="s">
        <v>121</v>
      </c>
      <c r="DE1007" s="275">
        <v>5.0000000000000001E-3</v>
      </c>
      <c r="DF1007" s="275">
        <v>5.3999999999999999E-2</v>
      </c>
      <c r="DG1007" s="275">
        <v>2E-3</v>
      </c>
      <c r="DH1007" s="275">
        <v>7.0000000000000001E-3</v>
      </c>
      <c r="DI1007" s="275">
        <v>1E-3</v>
      </c>
      <c r="DJ1007" s="275" t="s">
        <v>121</v>
      </c>
      <c r="DK1007" s="275">
        <v>2E-3</v>
      </c>
      <c r="DL1007" s="61" t="str">
        <f t="shared" si="18"/>
        <v>6 Eisenwerk Erla</v>
      </c>
      <c r="DM1007" s="282">
        <v>-2.9124375472159999E-3</v>
      </c>
      <c r="DN1007" s="282">
        <v>5.3629084351787398E-3</v>
      </c>
      <c r="DO1007" s="282">
        <v>4.9508096174133596E-3</v>
      </c>
      <c r="DP1007" s="282">
        <v>1.38452719447351</v>
      </c>
      <c r="DQ1007" s="282">
        <v>-1.8236643477961999E-4</v>
      </c>
      <c r="DR1007" s="282">
        <v>1.2996011255511E-2</v>
      </c>
      <c r="DS1007" s="282">
        <v>1.26273661190082E-2</v>
      </c>
      <c r="DT1007" s="282">
        <v>-3.2584141436377202E-2</v>
      </c>
      <c r="DU1007" s="282">
        <v>-1.65715847348613E-3</v>
      </c>
      <c r="DV1007" s="282">
        <v>4.7761676759271203E-3</v>
      </c>
      <c r="DW1007" s="282">
        <v>0.138084205151321</v>
      </c>
      <c r="DX1007" s="282">
        <v>7.4371973763830895E-2</v>
      </c>
      <c r="DY1007" s="282">
        <v>14.850551432309199</v>
      </c>
      <c r="DZ1007" s="282">
        <v>-0.11460769502311501</v>
      </c>
      <c r="EA1007" s="282">
        <v>6.3795128317887195E-2</v>
      </c>
      <c r="EB1007" s="282">
        <v>99.1167591188198</v>
      </c>
    </row>
    <row r="1008" spans="1:132">
      <c r="A1008" s="11">
        <v>44643</v>
      </c>
      <c r="B1008" s="64" t="s">
        <v>1637</v>
      </c>
      <c r="C1008" s="25" t="s">
        <v>1639</v>
      </c>
      <c r="D1008" s="21">
        <v>0</v>
      </c>
      <c r="E1008" s="2">
        <v>100</v>
      </c>
      <c r="F1008" s="2">
        <v>100</v>
      </c>
      <c r="H1008" s="3">
        <f>((F1008)/(E1008/100))</f>
        <v>100</v>
      </c>
      <c r="I1008" s="4">
        <f>E1008/F1008</f>
        <v>1</v>
      </c>
      <c r="J1008" s="4" t="e">
        <f>100/G1008</f>
        <v>#DIV/0!</v>
      </c>
      <c r="N1008" s="37" t="e">
        <f>M1008/(K1008/100)</f>
        <v>#DIV/0!</v>
      </c>
      <c r="O1008" s="37" t="e">
        <f>N1008/J1008</f>
        <v>#DIV/0!</v>
      </c>
      <c r="P1008" s="5" t="e">
        <f>M1008/(L1008/100)</f>
        <v>#DIV/0!</v>
      </c>
      <c r="Q1008" s="5" t="e">
        <f>P1008*I1008</f>
        <v>#DIV/0!</v>
      </c>
      <c r="R1008" s="21">
        <v>56.595999999999997</v>
      </c>
      <c r="S1008" s="21">
        <v>10.327</v>
      </c>
      <c r="T1008" s="21">
        <v>66.183999999999997</v>
      </c>
      <c r="U1008" s="15">
        <f>100-(T1008-R1008)/S1008*100</f>
        <v>7.1559988379974726</v>
      </c>
      <c r="V1008" s="21">
        <v>1.0900000000000001</v>
      </c>
      <c r="X1008" s="2">
        <v>9.31</v>
      </c>
      <c r="Y1008" s="21">
        <v>0.66</v>
      </c>
      <c r="Z1008" s="21">
        <v>153</v>
      </c>
      <c r="AB1008" s="14" t="e">
        <f>((AE1008-AC1008)*(1000/AD1008))*1000</f>
        <v>#DIV/0!</v>
      </c>
      <c r="AF1008" s="7" t="e">
        <f>#REF!*0.8</f>
        <v>#REF!</v>
      </c>
      <c r="AG1008" s="2">
        <v>100</v>
      </c>
      <c r="AH1008" s="8">
        <f>((AG1008)*(H1008/100))</f>
        <v>100</v>
      </c>
      <c r="AI1008" s="7">
        <f>AG1008/AH1008</f>
        <v>1</v>
      </c>
      <c r="AJ1008" s="6">
        <v>10.84</v>
      </c>
      <c r="AK1008" s="2">
        <v>5.8000000000000003E-2</v>
      </c>
      <c r="AM1008" s="21">
        <v>4.41</v>
      </c>
      <c r="AN1008" s="21">
        <v>3.73</v>
      </c>
      <c r="AO1008" s="276" t="s">
        <v>1639</v>
      </c>
      <c r="DL1008" s="61" t="str">
        <f t="shared" si="18"/>
        <v>VNE 1855</v>
      </c>
    </row>
    <row r="1009" spans="1:116">
      <c r="A1009" s="11">
        <v>44643</v>
      </c>
      <c r="B1009" s="64" t="s">
        <v>1637</v>
      </c>
      <c r="C1009" s="25" t="s">
        <v>1640</v>
      </c>
      <c r="D1009" s="21">
        <v>0</v>
      </c>
      <c r="E1009" s="2">
        <v>100</v>
      </c>
      <c r="F1009" s="2">
        <v>100</v>
      </c>
      <c r="H1009" s="3">
        <f>((F1009)/(E1009/100))</f>
        <v>100</v>
      </c>
      <c r="I1009" s="4">
        <f>E1009/F1009</f>
        <v>1</v>
      </c>
      <c r="J1009" s="4" t="e">
        <f>100/G1009</f>
        <v>#DIV/0!</v>
      </c>
      <c r="N1009" s="37" t="e">
        <f>M1009/(K1009/100)</f>
        <v>#DIV/0!</v>
      </c>
      <c r="O1009" s="37" t="e">
        <f>N1009/J1009</f>
        <v>#DIV/0!</v>
      </c>
      <c r="P1009" s="5" t="e">
        <f>M1009/(L1009/100)</f>
        <v>#DIV/0!</v>
      </c>
      <c r="Q1009" s="5" t="e">
        <f>P1009*I1009</f>
        <v>#DIV/0!</v>
      </c>
      <c r="R1009" s="21">
        <v>46.161000000000001</v>
      </c>
      <c r="S1009" s="21">
        <v>10.157999999999999</v>
      </c>
      <c r="T1009" s="21">
        <v>56.125</v>
      </c>
      <c r="U1009" s="15">
        <f>100-(T1009-R1009)/S1009*100</f>
        <v>1.9098247686552554</v>
      </c>
      <c r="V1009" s="21">
        <v>2.782</v>
      </c>
      <c r="X1009" s="2">
        <v>9.15</v>
      </c>
      <c r="Y1009" s="21">
        <v>0.47</v>
      </c>
      <c r="Z1009" s="21">
        <v>135</v>
      </c>
      <c r="AB1009" s="14" t="e">
        <f>((AE1009-AC1009)*(1000/AD1009))*1000</f>
        <v>#DIV/0!</v>
      </c>
      <c r="AF1009" s="7" t="e">
        <f>#REF!*0.8</f>
        <v>#REF!</v>
      </c>
      <c r="AG1009" s="2">
        <v>100</v>
      </c>
      <c r="AH1009" s="8">
        <f>((AG1009)*(H1009/100))</f>
        <v>100</v>
      </c>
      <c r="AI1009" s="7">
        <f>AG1009/AH1009</f>
        <v>1</v>
      </c>
      <c r="AJ1009" s="6">
        <v>2.516</v>
      </c>
      <c r="AK1009" s="2">
        <v>1.7999999999999999E-2</v>
      </c>
      <c r="AM1009" s="21">
        <v>3.21</v>
      </c>
      <c r="AN1009" s="21">
        <v>2.16</v>
      </c>
      <c r="AO1009" s="276" t="s">
        <v>1640</v>
      </c>
      <c r="AP1009" s="277" t="s">
        <v>121</v>
      </c>
      <c r="AQ1009" s="277">
        <v>2E-3</v>
      </c>
      <c r="AR1009" s="277" t="s">
        <v>121</v>
      </c>
      <c r="AS1009" s="277">
        <v>1.0999999999999999E-2</v>
      </c>
      <c r="AT1009" s="277" t="s">
        <v>121</v>
      </c>
      <c r="AU1009" s="277">
        <v>8.0000000000000002E-3</v>
      </c>
      <c r="AV1009" s="277">
        <v>6.056</v>
      </c>
      <c r="AW1009" s="277">
        <v>0.10100000000000001</v>
      </c>
      <c r="AX1009" s="277" t="s">
        <v>121</v>
      </c>
      <c r="AY1009" s="277">
        <v>5.0000000000000001E-3</v>
      </c>
      <c r="AZ1009" s="277">
        <v>1.127</v>
      </c>
      <c r="BA1009" s="277">
        <v>1.7999999999999999E-2</v>
      </c>
      <c r="BB1009" s="277">
        <v>6.2350000000000003</v>
      </c>
      <c r="BC1009" s="277">
        <v>8.5000000000000006E-2</v>
      </c>
      <c r="BD1009" s="277">
        <v>15.997999999999999</v>
      </c>
      <c r="BE1009" s="277">
        <v>0.17699999999999999</v>
      </c>
      <c r="BF1009" s="277" t="s">
        <v>121</v>
      </c>
      <c r="BG1009" s="277">
        <v>8.0000000000000002E-3</v>
      </c>
      <c r="BH1009" s="277">
        <v>0.98499999999999999</v>
      </c>
      <c r="BI1009" s="277">
        <v>0.32800000000000001</v>
      </c>
      <c r="BJ1009" s="277">
        <v>6.0000000000000001E-3</v>
      </c>
      <c r="BK1009" s="277">
        <v>1E-3</v>
      </c>
      <c r="BL1009" s="277" t="s">
        <v>121</v>
      </c>
      <c r="BM1009" s="277">
        <v>6.0000000000000001E-3</v>
      </c>
      <c r="BN1009" s="277">
        <v>6.2530000000000001</v>
      </c>
      <c r="BO1009" s="277">
        <v>0.13300000000000001</v>
      </c>
      <c r="BP1009" s="277">
        <v>53.453000000000003</v>
      </c>
      <c r="BQ1009" s="277">
        <v>0.52100000000000002</v>
      </c>
      <c r="BR1009" s="277">
        <v>3.0000000000000001E-3</v>
      </c>
      <c r="BS1009" s="277">
        <v>1E-3</v>
      </c>
      <c r="BT1009" s="277">
        <v>0.82799999999999996</v>
      </c>
      <c r="BU1009" s="277">
        <v>8.4000000000000005E-2</v>
      </c>
      <c r="BV1009" s="277">
        <v>6.7000000000000004E-2</v>
      </c>
      <c r="BW1009" s="277">
        <v>4.0000000000000001E-3</v>
      </c>
      <c r="BX1009" s="277" t="s">
        <v>121</v>
      </c>
      <c r="BY1009" s="277">
        <v>3.1E-2</v>
      </c>
      <c r="BZ1009" s="277">
        <v>0.32600000000000001</v>
      </c>
      <c r="CA1009" s="277">
        <v>4.8000000000000001E-2</v>
      </c>
      <c r="CB1009" s="277" t="s">
        <v>121</v>
      </c>
      <c r="CC1009" s="277">
        <v>5.8620000000000001</v>
      </c>
      <c r="CD1009" s="277">
        <v>0.19600000000000001</v>
      </c>
      <c r="CE1009" s="277">
        <v>1.6E-2</v>
      </c>
      <c r="CF1009" s="277" t="s">
        <v>121</v>
      </c>
      <c r="CG1009" s="277">
        <v>2E-3</v>
      </c>
      <c r="CH1009" s="277" t="s">
        <v>121</v>
      </c>
      <c r="CI1009" s="277">
        <v>2E-3</v>
      </c>
      <c r="CJ1009" s="277" t="s">
        <v>121</v>
      </c>
      <c r="CK1009" s="277">
        <v>4.5999999999999999E-2</v>
      </c>
      <c r="CL1009" s="277" t="s">
        <v>121</v>
      </c>
      <c r="CM1009" s="277">
        <v>2E-3</v>
      </c>
      <c r="CN1009" s="277">
        <v>4.0000000000000001E-3</v>
      </c>
      <c r="CO1009" s="277">
        <v>1E-3</v>
      </c>
      <c r="CP1009" s="277">
        <v>1.4690000000000001</v>
      </c>
      <c r="CQ1009" s="277">
        <v>1.7000000000000001E-2</v>
      </c>
      <c r="CR1009" s="277" t="s">
        <v>121</v>
      </c>
      <c r="CS1009" s="277">
        <v>2E-3</v>
      </c>
      <c r="CT1009" s="277">
        <v>2.5310000000000001</v>
      </c>
      <c r="CU1009" s="277">
        <v>8.3000000000000004E-2</v>
      </c>
      <c r="CV1009" s="277">
        <v>0.124</v>
      </c>
      <c r="CW1009" s="277">
        <v>3.0000000000000001E-3</v>
      </c>
      <c r="CX1009" s="277" t="s">
        <v>121</v>
      </c>
      <c r="CY1009" s="277">
        <v>0.122</v>
      </c>
      <c r="CZ1009" s="277" t="s">
        <v>121</v>
      </c>
      <c r="DA1009" s="277">
        <v>2E-3</v>
      </c>
      <c r="DB1009" s="277" t="s">
        <v>121</v>
      </c>
      <c r="DC1009" s="277">
        <v>3.5999999999999997E-2</v>
      </c>
      <c r="DD1009" s="277">
        <v>9.2999999999999999E-2</v>
      </c>
      <c r="DE1009" s="277">
        <v>2.9000000000000001E-2</v>
      </c>
      <c r="DF1009" s="277">
        <v>4.218</v>
      </c>
      <c r="DG1009" s="277">
        <v>5.8999999999999997E-2</v>
      </c>
      <c r="DH1009" s="277">
        <v>1.4999999999999999E-2</v>
      </c>
      <c r="DI1009" s="277">
        <v>1E-3</v>
      </c>
      <c r="DJ1009" s="277" t="s">
        <v>121</v>
      </c>
      <c r="DK1009" s="277">
        <v>2E-3</v>
      </c>
      <c r="DL1009" s="61" t="str">
        <f t="shared" si="18"/>
        <v>Anlieferung 17-1</v>
      </c>
    </row>
    <row r="1010" spans="1:116">
      <c r="A1010" s="11">
        <v>44643</v>
      </c>
      <c r="B1010" s="64" t="s">
        <v>1637</v>
      </c>
      <c r="C1010" s="25" t="s">
        <v>1641</v>
      </c>
      <c r="D1010" s="21">
        <v>0</v>
      </c>
      <c r="E1010" s="2">
        <v>100</v>
      </c>
      <c r="F1010" s="2">
        <v>100</v>
      </c>
      <c r="H1010" s="3">
        <f>((F1010)/(E1010/100))</f>
        <v>100</v>
      </c>
      <c r="I1010" s="4">
        <f>E1010/F1010</f>
        <v>1</v>
      </c>
      <c r="J1010" s="4" t="e">
        <f>100/G1010</f>
        <v>#DIV/0!</v>
      </c>
      <c r="N1010" s="37" t="e">
        <f>M1010/(K1010/100)</f>
        <v>#DIV/0!</v>
      </c>
      <c r="O1010" s="37" t="e">
        <f>N1010/J1010</f>
        <v>#DIV/0!</v>
      </c>
      <c r="P1010" s="5" t="e">
        <f>M1010/(L1010/100)</f>
        <v>#DIV/0!</v>
      </c>
      <c r="Q1010" s="5" t="e">
        <f>P1010*I1010</f>
        <v>#DIV/0!</v>
      </c>
      <c r="R1010" s="21">
        <v>54.884999999999998</v>
      </c>
      <c r="S1010" s="21">
        <v>10.255000000000001</v>
      </c>
      <c r="T1010" s="21">
        <v>65.007999999999996</v>
      </c>
      <c r="U1010" s="15">
        <f>100-(T1010-R1010)/S1010*100</f>
        <v>1.2871769868357319</v>
      </c>
      <c r="V1010" s="21">
        <v>3.28</v>
      </c>
      <c r="X1010" s="2">
        <v>9.5500000000000007</v>
      </c>
      <c r="Y1010" s="21">
        <v>0.43</v>
      </c>
      <c r="AB1010" s="14" t="e">
        <f>((AE1010-AC1010)*(1000/AD1010))*1000</f>
        <v>#DIV/0!</v>
      </c>
      <c r="AF1010" s="7" t="e">
        <f>#REF!*0.8</f>
        <v>#REF!</v>
      </c>
      <c r="AG1010" s="2">
        <v>100</v>
      </c>
      <c r="AH1010" s="8">
        <f>((AG1010)*(H1010/100))</f>
        <v>100</v>
      </c>
      <c r="AI1010" s="7">
        <f>AG1010/AH1010</f>
        <v>1</v>
      </c>
      <c r="AJ1010" s="6">
        <v>2.8210000000000002</v>
      </c>
      <c r="AK1010" s="2">
        <v>8.9999999999999993E-3</v>
      </c>
      <c r="AM1010" s="21">
        <v>1.84</v>
      </c>
      <c r="AN1010" s="21">
        <v>1.56</v>
      </c>
      <c r="AO1010" s="276" t="s">
        <v>1641</v>
      </c>
      <c r="AP1010" s="277" t="s">
        <v>121</v>
      </c>
      <c r="AQ1010" s="277">
        <v>3.0000000000000001E-3</v>
      </c>
      <c r="AR1010" s="277" t="s">
        <v>121</v>
      </c>
      <c r="AS1010" s="277">
        <v>2.4E-2</v>
      </c>
      <c r="AT1010" s="277" t="s">
        <v>121</v>
      </c>
      <c r="AU1010" s="277">
        <v>1.0999999999999999E-2</v>
      </c>
      <c r="AV1010" s="277">
        <v>14.504</v>
      </c>
      <c r="AW1010" s="277">
        <v>0.25600000000000001</v>
      </c>
      <c r="AX1010" s="277">
        <v>1.4E-2</v>
      </c>
      <c r="AY1010" s="277">
        <v>5.0000000000000001E-3</v>
      </c>
      <c r="AZ1010" s="277">
        <v>2.0550000000000002</v>
      </c>
      <c r="BA1010" s="277">
        <v>2.9000000000000001E-2</v>
      </c>
      <c r="BB1010" s="277">
        <v>4.8000000000000001E-2</v>
      </c>
      <c r="BC1010" s="277">
        <v>6.0000000000000001E-3</v>
      </c>
      <c r="BD1010" s="277">
        <v>32.798999999999999</v>
      </c>
      <c r="BE1010" s="277">
        <v>0.38200000000000001</v>
      </c>
      <c r="BF1010" s="277" t="s">
        <v>121</v>
      </c>
      <c r="BG1010" s="277">
        <v>1.0999999999999999E-2</v>
      </c>
      <c r="BH1010" s="277">
        <v>1.1120000000000001</v>
      </c>
      <c r="BI1010" s="277">
        <v>0.27400000000000002</v>
      </c>
      <c r="BJ1010" s="277">
        <v>6.0000000000000001E-3</v>
      </c>
      <c r="BK1010" s="277">
        <v>2E-3</v>
      </c>
      <c r="BL1010" s="277" t="s">
        <v>121</v>
      </c>
      <c r="BM1010" s="277">
        <v>5.0000000000000001E-3</v>
      </c>
      <c r="BN1010" s="277" t="s">
        <v>121</v>
      </c>
      <c r="BO1010" s="277">
        <v>4.7E-2</v>
      </c>
      <c r="BP1010" s="277">
        <v>41.436</v>
      </c>
      <c r="BQ1010" s="277">
        <v>0.69499999999999995</v>
      </c>
      <c r="BR1010" s="277">
        <v>5.5E-2</v>
      </c>
      <c r="BS1010" s="277">
        <v>3.0000000000000001E-3</v>
      </c>
      <c r="BT1010" s="277">
        <v>0.78300000000000003</v>
      </c>
      <c r="BU1010" s="277">
        <v>9.7000000000000003E-2</v>
      </c>
      <c r="BV1010" s="277">
        <v>0.27900000000000003</v>
      </c>
      <c r="BW1010" s="277">
        <v>4.0000000000000001E-3</v>
      </c>
      <c r="BX1010" s="277" t="s">
        <v>121</v>
      </c>
      <c r="BY1010" s="277">
        <v>4.5999999999999999E-2</v>
      </c>
      <c r="BZ1010" s="277">
        <v>0.248</v>
      </c>
      <c r="CA1010" s="277">
        <v>0.05</v>
      </c>
      <c r="CB1010" s="277" t="s">
        <v>121</v>
      </c>
      <c r="CC1010" s="277">
        <v>5.2140000000000004</v>
      </c>
      <c r="CD1010" s="277">
        <v>0.30499999999999999</v>
      </c>
      <c r="CE1010" s="277">
        <v>2.3E-2</v>
      </c>
      <c r="CF1010" s="277" t="s">
        <v>121</v>
      </c>
      <c r="CG1010" s="277">
        <v>2E-3</v>
      </c>
      <c r="CH1010" s="277" t="s">
        <v>121</v>
      </c>
      <c r="CI1010" s="277">
        <v>2E-3</v>
      </c>
      <c r="CJ1010" s="277">
        <v>0.29699999999999999</v>
      </c>
      <c r="CK1010" s="277">
        <v>1.7000000000000001E-2</v>
      </c>
      <c r="CL1010" s="277" t="s">
        <v>121</v>
      </c>
      <c r="CM1010" s="277">
        <v>2E-3</v>
      </c>
      <c r="CN1010" s="277" t="s">
        <v>121</v>
      </c>
      <c r="CO1010" s="277">
        <v>2E-3</v>
      </c>
      <c r="CP1010" s="277">
        <v>0.84799999999999998</v>
      </c>
      <c r="CQ1010" s="277">
        <v>0.01</v>
      </c>
      <c r="CR1010" s="277" t="s">
        <v>121</v>
      </c>
      <c r="CS1010" s="277">
        <v>2E-3</v>
      </c>
      <c r="CT1010" s="277">
        <v>1.806</v>
      </c>
      <c r="CU1010" s="277">
        <v>5.8000000000000003E-2</v>
      </c>
      <c r="CV1010" s="277">
        <v>3.0000000000000001E-3</v>
      </c>
      <c r="CW1010" s="277">
        <v>1E-3</v>
      </c>
      <c r="CX1010" s="277">
        <v>0.20499999999999999</v>
      </c>
      <c r="CY1010" s="277">
        <v>1.7999999999999999E-2</v>
      </c>
      <c r="CZ1010" s="277" t="s">
        <v>121</v>
      </c>
      <c r="DA1010" s="277">
        <v>2E-3</v>
      </c>
      <c r="DB1010" s="277">
        <v>1.9E-2</v>
      </c>
      <c r="DC1010" s="277">
        <v>7.0000000000000001E-3</v>
      </c>
      <c r="DD1010" s="277" t="s">
        <v>121</v>
      </c>
      <c r="DE1010" s="277">
        <v>4.2999999999999997E-2</v>
      </c>
      <c r="DF1010" s="277">
        <v>3.145</v>
      </c>
      <c r="DG1010" s="277">
        <v>5.1999999999999998E-2</v>
      </c>
      <c r="DH1010" s="277">
        <v>3.5000000000000003E-2</v>
      </c>
      <c r="DI1010" s="277">
        <v>1E-3</v>
      </c>
      <c r="DJ1010" s="277" t="s">
        <v>121</v>
      </c>
      <c r="DK1010" s="277">
        <v>2E-3</v>
      </c>
      <c r="DL1010" s="61" t="str">
        <f t="shared" si="18"/>
        <v>Anlieferung 17-2</v>
      </c>
    </row>
    <row r="1011" spans="1:116">
      <c r="A1011" s="11">
        <v>44643</v>
      </c>
      <c r="B1011" s="64" t="s">
        <v>1637</v>
      </c>
      <c r="C1011" s="25" t="s">
        <v>1642</v>
      </c>
      <c r="D1011" s="21">
        <v>2</v>
      </c>
      <c r="E1011" s="2">
        <v>100</v>
      </c>
      <c r="F1011" s="2">
        <v>98</v>
      </c>
      <c r="H1011" s="3">
        <f>((F1011)/(E1011/100))</f>
        <v>98</v>
      </c>
      <c r="I1011" s="4">
        <f>E1011/F1011</f>
        <v>1.0204081632653061</v>
      </c>
      <c r="J1011" s="4" t="e">
        <f>100/G1011</f>
        <v>#DIV/0!</v>
      </c>
      <c r="N1011" s="37" t="e">
        <f>M1011/(K1011/100)</f>
        <v>#DIV/0!</v>
      </c>
      <c r="O1011" s="37" t="e">
        <f>N1011/J1011</f>
        <v>#DIV/0!</v>
      </c>
      <c r="P1011" s="5" t="e">
        <f>M1011/(L1011/100)</f>
        <v>#DIV/0!</v>
      </c>
      <c r="Q1011" s="5" t="e">
        <f>P1011*I1011</f>
        <v>#DIV/0!</v>
      </c>
      <c r="R1011" s="21">
        <v>56.74</v>
      </c>
      <c r="S1011" s="21">
        <v>10.693</v>
      </c>
      <c r="T1011" s="21">
        <v>67.231999999999999</v>
      </c>
      <c r="U1011" s="15">
        <f>100-(T1011-R1011)/S1011*100</f>
        <v>1.8797344056859799</v>
      </c>
      <c r="V1011" s="21">
        <v>1.9570000000000001</v>
      </c>
      <c r="X1011" s="2">
        <v>9.07</v>
      </c>
      <c r="Y1011" s="21">
        <v>0.57999999999999996</v>
      </c>
      <c r="AB1011" s="14" t="e">
        <f>((AE1011-AC1011)*(1000/AD1011))*1000</f>
        <v>#DIV/0!</v>
      </c>
      <c r="AF1011" s="7" t="e">
        <f>#REF!*0.8</f>
        <v>#REF!</v>
      </c>
      <c r="AG1011" s="2">
        <v>100</v>
      </c>
      <c r="AH1011" s="8">
        <f>((AG1011)*(H1011/100))</f>
        <v>98</v>
      </c>
      <c r="AI1011" s="7">
        <f>AG1011/AH1011</f>
        <v>1.0204081632653061</v>
      </c>
      <c r="AJ1011" s="6">
        <v>9.407</v>
      </c>
      <c r="AK1011" s="2">
        <v>1.385</v>
      </c>
      <c r="AM1011" s="21">
        <v>2.98</v>
      </c>
      <c r="AN1011" s="21">
        <v>2.36</v>
      </c>
      <c r="AO1011" s="276" t="s">
        <v>1642</v>
      </c>
      <c r="AP1011" s="277" t="s">
        <v>121</v>
      </c>
      <c r="AQ1011" s="277">
        <v>2E-3</v>
      </c>
      <c r="AR1011" s="277" t="s">
        <v>121</v>
      </c>
      <c r="AS1011" s="277">
        <v>1.2E-2</v>
      </c>
      <c r="AT1011" s="277" t="s">
        <v>121</v>
      </c>
      <c r="AU1011" s="277">
        <v>8.9999999999999993E-3</v>
      </c>
      <c r="AV1011" s="277">
        <v>9.7370000000000001</v>
      </c>
      <c r="AW1011" s="277">
        <v>0.246</v>
      </c>
      <c r="AX1011" s="277">
        <v>8.9999999999999993E-3</v>
      </c>
      <c r="AY1011" s="277">
        <v>4.0000000000000001E-3</v>
      </c>
      <c r="AZ1011" s="277">
        <v>2.4620000000000002</v>
      </c>
      <c r="BA1011" s="277">
        <v>3.5999999999999997E-2</v>
      </c>
      <c r="BB1011" s="277">
        <v>2.5999999999999999E-2</v>
      </c>
      <c r="BC1011" s="277">
        <v>5.0000000000000001E-3</v>
      </c>
      <c r="BD1011" s="277">
        <v>18.978000000000002</v>
      </c>
      <c r="BE1011" s="277">
        <v>0.34499999999999997</v>
      </c>
      <c r="BF1011" s="277" t="s">
        <v>121</v>
      </c>
      <c r="BG1011" s="277">
        <v>7.0000000000000001E-3</v>
      </c>
      <c r="BH1011" s="277">
        <v>3.5630000000000002</v>
      </c>
      <c r="BI1011" s="277">
        <v>0.42599999999999999</v>
      </c>
      <c r="BJ1011" s="277">
        <v>4.0000000000000001E-3</v>
      </c>
      <c r="BK1011" s="277">
        <v>1E-3</v>
      </c>
      <c r="BL1011" s="277">
        <v>5.0000000000000001E-3</v>
      </c>
      <c r="BM1011" s="277">
        <v>3.0000000000000001E-3</v>
      </c>
      <c r="BN1011" s="277">
        <v>0.22500000000000001</v>
      </c>
      <c r="BO1011" s="277">
        <v>2.9000000000000001E-2</v>
      </c>
      <c r="BP1011" s="277">
        <v>46.734000000000002</v>
      </c>
      <c r="BQ1011" s="277">
        <v>0.61499999999999999</v>
      </c>
      <c r="BR1011" s="277">
        <v>4.0000000000000001E-3</v>
      </c>
      <c r="BS1011" s="277">
        <v>1E-3</v>
      </c>
      <c r="BT1011" s="277">
        <v>0.55300000000000005</v>
      </c>
      <c r="BU1011" s="277">
        <v>8.1000000000000003E-2</v>
      </c>
      <c r="BV1011" s="277" t="s">
        <v>121</v>
      </c>
      <c r="BW1011" s="277">
        <v>0.08</v>
      </c>
      <c r="BX1011" s="277" t="s">
        <v>121</v>
      </c>
      <c r="BY1011" s="277">
        <v>3.3000000000000002E-2</v>
      </c>
      <c r="BZ1011" s="277">
        <v>0.27500000000000002</v>
      </c>
      <c r="CA1011" s="277">
        <v>4.5999999999999999E-2</v>
      </c>
      <c r="CB1011" s="277">
        <v>5.5750000000000002</v>
      </c>
      <c r="CC1011" s="277">
        <v>2.7330000000000001</v>
      </c>
      <c r="CD1011" s="277">
        <v>0.183</v>
      </c>
      <c r="CE1011" s="277">
        <v>0.02</v>
      </c>
      <c r="CF1011" s="277" t="s">
        <v>121</v>
      </c>
      <c r="CG1011" s="277">
        <v>2E-3</v>
      </c>
      <c r="CH1011" s="277" t="s">
        <v>121</v>
      </c>
      <c r="CI1011" s="277">
        <v>2E-3</v>
      </c>
      <c r="CJ1011" s="277" t="s">
        <v>121</v>
      </c>
      <c r="CK1011" s="277">
        <v>0.79900000000000004</v>
      </c>
      <c r="CL1011" s="277" t="s">
        <v>121</v>
      </c>
      <c r="CM1011" s="277">
        <v>2E-3</v>
      </c>
      <c r="CN1011" s="277" t="s">
        <v>121</v>
      </c>
      <c r="CO1011" s="277">
        <v>2E-3</v>
      </c>
      <c r="CP1011" s="277">
        <v>1.012</v>
      </c>
      <c r="CQ1011" s="277">
        <v>4.7E-2</v>
      </c>
      <c r="CR1011" s="277" t="s">
        <v>121</v>
      </c>
      <c r="CS1011" s="277">
        <v>2E-3</v>
      </c>
      <c r="CT1011" s="277" t="s">
        <v>121</v>
      </c>
      <c r="CU1011" s="277">
        <v>22.274999999999999</v>
      </c>
      <c r="CV1011" s="277">
        <v>8.0000000000000002E-3</v>
      </c>
      <c r="CW1011" s="277">
        <v>1E-3</v>
      </c>
      <c r="CX1011" s="277">
        <v>0.371</v>
      </c>
      <c r="CY1011" s="277">
        <v>2.1000000000000001E-2</v>
      </c>
      <c r="CZ1011" s="277" t="s">
        <v>121</v>
      </c>
      <c r="DA1011" s="277">
        <v>2E-3</v>
      </c>
      <c r="DB1011" s="277">
        <v>2.5000000000000001E-2</v>
      </c>
      <c r="DC1011" s="277">
        <v>8.0000000000000002E-3</v>
      </c>
      <c r="DD1011" s="277" t="s">
        <v>121</v>
      </c>
      <c r="DE1011" s="277">
        <v>7.0999999999999994E-2</v>
      </c>
      <c r="DF1011" s="277">
        <v>9.9169999999999998</v>
      </c>
      <c r="DG1011" s="277">
        <v>0.16300000000000001</v>
      </c>
      <c r="DH1011" s="277">
        <v>0.33300000000000002</v>
      </c>
      <c r="DI1011" s="277">
        <v>6.0000000000000001E-3</v>
      </c>
      <c r="DJ1011" s="277" t="s">
        <v>121</v>
      </c>
      <c r="DK1011" s="277">
        <v>2E-3</v>
      </c>
      <c r="DL1011" s="61" t="str">
        <f t="shared" si="18"/>
        <v>Anlieferung 17-3</v>
      </c>
    </row>
    <row r="1012" spans="1:116">
      <c r="A1012" s="11">
        <v>44643</v>
      </c>
      <c r="B1012" s="64" t="s">
        <v>84</v>
      </c>
      <c r="C1012" s="25" t="s">
        <v>740</v>
      </c>
      <c r="H1012" s="3" t="e">
        <f>((F1012)/(E1012/100))</f>
        <v>#DIV/0!</v>
      </c>
      <c r="I1012" s="4" t="e">
        <f>E1012/F1012</f>
        <v>#DIV/0!</v>
      </c>
      <c r="J1012" s="4" t="e">
        <f>100/G1012</f>
        <v>#DIV/0!</v>
      </c>
      <c r="N1012" s="37" t="e">
        <f>M1012/(K1012/100)</f>
        <v>#DIV/0!</v>
      </c>
      <c r="O1012" s="37" t="e">
        <f>N1012/J1012</f>
        <v>#DIV/0!</v>
      </c>
      <c r="P1012" s="5" t="e">
        <f>M1012/(L1012/100)</f>
        <v>#DIV/0!</v>
      </c>
      <c r="Q1012" s="5" t="e">
        <f>P1012*I1012</f>
        <v>#DIV/0!</v>
      </c>
      <c r="U1012" s="15" t="e">
        <f>100-(T1012-R1012)/S1012*100</f>
        <v>#DIV/0!</v>
      </c>
      <c r="X1012" s="2">
        <v>11.02</v>
      </c>
      <c r="Y1012" s="21">
        <v>19.25</v>
      </c>
      <c r="Z1012" s="21">
        <v>3345</v>
      </c>
      <c r="AB1012" s="14" t="e">
        <f>((AE1012-AC1012)*(1000/AD1012))*1000</f>
        <v>#DIV/0!</v>
      </c>
      <c r="AF1012" s="7" t="e">
        <f>#REF!*0.8</f>
        <v>#REF!</v>
      </c>
      <c r="AH1012" s="8" t="e">
        <f>((AG1012)*(H1012/100))</f>
        <v>#DIV/0!</v>
      </c>
      <c r="AI1012" s="7" t="e">
        <f>AG1012/AH1012</f>
        <v>#DIV/0!</v>
      </c>
      <c r="AO1012" s="20" t="s">
        <v>740</v>
      </c>
      <c r="AP1012" s="277">
        <v>1.7999999999999999E-2</v>
      </c>
      <c r="AQ1012" s="277">
        <v>7.0000000000000001E-3</v>
      </c>
      <c r="AR1012" s="277" t="s">
        <v>121</v>
      </c>
      <c r="AS1012" s="277">
        <v>1.4E-2</v>
      </c>
      <c r="AT1012" s="277" t="s">
        <v>121</v>
      </c>
      <c r="AU1012" s="277">
        <v>8.9999999999999993E-3</v>
      </c>
      <c r="AV1012" s="277">
        <v>7.1070000000000002</v>
      </c>
      <c r="AW1012" s="277">
        <v>0.18099999999999999</v>
      </c>
      <c r="AX1012" s="277" t="s">
        <v>121</v>
      </c>
      <c r="AY1012" s="277">
        <v>8.9999999999999993E-3</v>
      </c>
      <c r="AZ1012" s="277">
        <v>1.8380000000000001</v>
      </c>
      <c r="BA1012" s="277">
        <v>3.2000000000000001E-2</v>
      </c>
      <c r="BB1012" s="277">
        <v>0.32</v>
      </c>
      <c r="BC1012" s="277">
        <v>1.2E-2</v>
      </c>
      <c r="BD1012" s="277">
        <v>26.65</v>
      </c>
      <c r="BE1012" s="277">
        <v>0.54500000000000004</v>
      </c>
      <c r="BF1012" s="277" t="s">
        <v>121</v>
      </c>
      <c r="BG1012" s="277">
        <v>7.0000000000000001E-3</v>
      </c>
      <c r="BH1012" s="277">
        <v>3.8450000000000002</v>
      </c>
      <c r="BI1012" s="277">
        <v>0.45400000000000001</v>
      </c>
      <c r="BJ1012" s="277">
        <v>2.1000000000000001E-2</v>
      </c>
      <c r="BK1012" s="277">
        <v>6.0000000000000001E-3</v>
      </c>
      <c r="BL1012" s="277" t="s">
        <v>121</v>
      </c>
      <c r="BM1012" s="277">
        <v>6.0000000000000001E-3</v>
      </c>
      <c r="BN1012" s="277" t="s">
        <v>121</v>
      </c>
      <c r="BO1012" s="277">
        <v>4.9000000000000002E-2</v>
      </c>
      <c r="BP1012" s="277">
        <v>46.334000000000003</v>
      </c>
      <c r="BQ1012" s="277">
        <v>0.63600000000000001</v>
      </c>
      <c r="BR1012" s="277">
        <v>1.7529999999999999</v>
      </c>
      <c r="BS1012" s="277">
        <v>3.1E-2</v>
      </c>
      <c r="BT1012" s="277">
        <v>0.55000000000000004</v>
      </c>
      <c r="BU1012" s="277">
        <v>9.7000000000000003E-2</v>
      </c>
      <c r="BV1012" s="277" t="s">
        <v>121</v>
      </c>
      <c r="BW1012" s="277">
        <v>7.0999999999999994E-2</v>
      </c>
      <c r="BX1012" s="277">
        <v>4.4999999999999998E-2</v>
      </c>
      <c r="BY1012" s="277">
        <v>2.7E-2</v>
      </c>
      <c r="BZ1012" s="277">
        <v>0.17799999999999999</v>
      </c>
      <c r="CA1012" s="277">
        <v>5.2999999999999999E-2</v>
      </c>
      <c r="CB1012" s="277" t="s">
        <v>121</v>
      </c>
      <c r="CC1012" s="277">
        <v>4.359</v>
      </c>
      <c r="CD1012" s="277">
        <v>0.154</v>
      </c>
      <c r="CE1012" s="277">
        <v>1.9E-2</v>
      </c>
      <c r="CF1012" s="277" t="s">
        <v>121</v>
      </c>
      <c r="CG1012" s="277">
        <v>3.0000000000000001E-3</v>
      </c>
      <c r="CH1012" s="277" t="s">
        <v>121</v>
      </c>
      <c r="CI1012" s="277">
        <v>2E-3</v>
      </c>
      <c r="CJ1012" s="277" t="s">
        <v>121</v>
      </c>
      <c r="CK1012" s="277">
        <v>0.81</v>
      </c>
      <c r="CL1012" s="277" t="s">
        <v>121</v>
      </c>
      <c r="CM1012" s="277">
        <v>2E-3</v>
      </c>
      <c r="CN1012" s="277">
        <v>8.0000000000000002E-3</v>
      </c>
      <c r="CO1012" s="277">
        <v>2E-3</v>
      </c>
      <c r="CP1012" s="277">
        <v>1.0369999999999999</v>
      </c>
      <c r="CQ1012" s="277">
        <v>4.9000000000000002E-2</v>
      </c>
      <c r="CR1012" s="277" t="s">
        <v>121</v>
      </c>
      <c r="CS1012" s="277">
        <v>8.9999999999999993E-3</v>
      </c>
      <c r="CT1012" s="277" t="s">
        <v>121</v>
      </c>
      <c r="CU1012" s="277">
        <v>23.001999999999999</v>
      </c>
      <c r="CV1012" s="277">
        <v>3.0000000000000001E-3</v>
      </c>
      <c r="CW1012" s="277">
        <v>1E-3</v>
      </c>
      <c r="CX1012" s="277">
        <v>0.1</v>
      </c>
      <c r="CY1012" s="277">
        <v>1.4999999999999999E-2</v>
      </c>
      <c r="CZ1012" s="277" t="s">
        <v>121</v>
      </c>
      <c r="DA1012" s="277">
        <v>3.0000000000000001E-3</v>
      </c>
      <c r="DB1012" s="277">
        <v>1.7999999999999999E-2</v>
      </c>
      <c r="DC1012" s="277">
        <v>6.0000000000000001E-3</v>
      </c>
      <c r="DD1012" s="277" t="s">
        <v>121</v>
      </c>
      <c r="DE1012" s="277">
        <v>5.0999999999999997E-2</v>
      </c>
      <c r="DF1012" s="277">
        <v>4.4749999999999996</v>
      </c>
      <c r="DG1012" s="277">
        <v>9.2999999999999999E-2</v>
      </c>
      <c r="DH1012" s="277">
        <v>1.4259999999999999</v>
      </c>
      <c r="DI1012" s="277">
        <v>2.4E-2</v>
      </c>
      <c r="DJ1012" s="277" t="s">
        <v>121</v>
      </c>
      <c r="DK1012" s="277">
        <v>2E-3</v>
      </c>
      <c r="DL1012" s="61" t="str">
        <f t="shared" si="18"/>
        <v>Anlieferung 17-4</v>
      </c>
    </row>
    <row r="1013" spans="1:116">
      <c r="A1013" s="11">
        <v>44643</v>
      </c>
      <c r="B1013" s="64" t="s">
        <v>374</v>
      </c>
      <c r="C1013" s="25" t="s">
        <v>128</v>
      </c>
      <c r="H1013" s="3" t="e">
        <f>((F1013)/(E1013/100))</f>
        <v>#DIV/0!</v>
      </c>
      <c r="I1013" s="4" t="e">
        <f>E1013/F1013</f>
        <v>#DIV/0!</v>
      </c>
      <c r="J1013" s="4" t="e">
        <f>100/G1013</f>
        <v>#DIV/0!</v>
      </c>
      <c r="N1013" s="37" t="e">
        <f>M1013/(K1013/100)</f>
        <v>#DIV/0!</v>
      </c>
      <c r="O1013" s="37" t="e">
        <f>N1013/J1013</f>
        <v>#DIV/0!</v>
      </c>
      <c r="P1013" s="5" t="e">
        <f>M1013/(L1013/100)</f>
        <v>#DIV/0!</v>
      </c>
      <c r="Q1013" s="5" t="e">
        <f>P1013*I1013</f>
        <v>#DIV/0!</v>
      </c>
      <c r="U1013" s="15" t="e">
        <f>100-(T1013-R1013)/S1013*100</f>
        <v>#DIV/0!</v>
      </c>
      <c r="AB1013" s="14" t="e">
        <f>((AE1013-AC1013)*(1000/AD1013))*1000</f>
        <v>#DIV/0!</v>
      </c>
      <c r="AF1013" s="7" t="e">
        <f>#REF!*0.8</f>
        <v>#REF!</v>
      </c>
      <c r="AH1013" s="8" t="e">
        <f>((AG1013)*(H1013/100))</f>
        <v>#DIV/0!</v>
      </c>
      <c r="AI1013" s="7" t="e">
        <f>AG1013/AH1013</f>
        <v>#DIV/0!</v>
      </c>
      <c r="AO1013" s="68" t="s">
        <v>374</v>
      </c>
      <c r="AP1013" s="277" t="s">
        <v>121</v>
      </c>
      <c r="AQ1013" s="277">
        <v>3.0000000000000001E-3</v>
      </c>
      <c r="AR1013" s="277" t="s">
        <v>121</v>
      </c>
      <c r="AS1013" s="277">
        <v>1.7999999999999999E-2</v>
      </c>
      <c r="AT1013" s="277" t="s">
        <v>121</v>
      </c>
      <c r="AU1013" s="277">
        <v>0.01</v>
      </c>
      <c r="AV1013" s="277">
        <v>9.5630000000000006</v>
      </c>
      <c r="AW1013" s="277">
        <v>0.27</v>
      </c>
      <c r="AX1013" s="277" t="s">
        <v>121</v>
      </c>
      <c r="AY1013" s="277">
        <v>6.0000000000000001E-3</v>
      </c>
      <c r="AZ1013" s="277">
        <v>5.7000000000000002E-2</v>
      </c>
      <c r="BA1013" s="277">
        <v>8.0000000000000002E-3</v>
      </c>
      <c r="BB1013" s="277">
        <v>5.6879999999999997</v>
      </c>
      <c r="BC1013" s="277">
        <v>0.09</v>
      </c>
      <c r="BD1013" s="277">
        <v>0.42399999999999999</v>
      </c>
      <c r="BE1013" s="277">
        <v>2.1999999999999999E-2</v>
      </c>
      <c r="BF1013" s="277" t="s">
        <v>121</v>
      </c>
      <c r="BG1013" s="277">
        <v>0.01</v>
      </c>
      <c r="BH1013" s="277">
        <v>1.5920000000000001</v>
      </c>
      <c r="BI1013" s="277">
        <v>0.48199999999999998</v>
      </c>
      <c r="BJ1013" s="277" t="s">
        <v>121</v>
      </c>
      <c r="BK1013" s="277">
        <v>4.0000000000000001E-3</v>
      </c>
      <c r="BL1013" s="277">
        <v>7.0000000000000001E-3</v>
      </c>
      <c r="BM1013" s="277">
        <v>3.0000000000000001E-3</v>
      </c>
      <c r="BN1013" s="277">
        <v>17.356000000000002</v>
      </c>
      <c r="BO1013" s="277">
        <v>0.88600000000000001</v>
      </c>
      <c r="BP1013" s="277">
        <v>44.845999999999997</v>
      </c>
      <c r="BQ1013" s="277">
        <v>0.83799999999999997</v>
      </c>
      <c r="BR1013" s="277">
        <v>6.0000000000000001E-3</v>
      </c>
      <c r="BS1013" s="277">
        <v>2E-3</v>
      </c>
      <c r="BT1013" s="277">
        <v>1.94</v>
      </c>
      <c r="BU1013" s="277">
        <v>0.14099999999999999</v>
      </c>
      <c r="BV1013" s="277" t="s">
        <v>121</v>
      </c>
      <c r="BW1013" s="277">
        <v>8.8999999999999996E-2</v>
      </c>
      <c r="BX1013" s="277" t="s">
        <v>121</v>
      </c>
      <c r="BY1013" s="277">
        <v>1.7000000000000001E-2</v>
      </c>
      <c r="BZ1013" s="277">
        <v>1.413</v>
      </c>
      <c r="CA1013" s="277">
        <v>0.1</v>
      </c>
      <c r="CB1013" s="277" t="s">
        <v>121</v>
      </c>
      <c r="CC1013" s="277">
        <v>5.1550000000000002</v>
      </c>
      <c r="CD1013" s="277">
        <v>0.27100000000000002</v>
      </c>
      <c r="CE1013" s="277">
        <v>0.02</v>
      </c>
      <c r="CF1013" s="277" t="s">
        <v>121</v>
      </c>
      <c r="CG1013" s="277">
        <v>4.0000000000000001E-3</v>
      </c>
      <c r="CH1013" s="277">
        <v>4.0000000000000001E-3</v>
      </c>
      <c r="CI1013" s="277">
        <v>1E-3</v>
      </c>
      <c r="CJ1013" s="277" t="s">
        <v>121</v>
      </c>
      <c r="CK1013" s="277">
        <v>1.056</v>
      </c>
      <c r="CL1013" s="277" t="s">
        <v>121</v>
      </c>
      <c r="CM1013" s="277">
        <v>2E-3</v>
      </c>
      <c r="CN1013" s="277">
        <v>3.0000000000000001E-3</v>
      </c>
      <c r="CO1013" s="277">
        <v>1E-3</v>
      </c>
      <c r="CP1013" s="277">
        <v>1.371</v>
      </c>
      <c r="CQ1013" s="277">
        <v>0.11</v>
      </c>
      <c r="CR1013" s="277" t="s">
        <v>121</v>
      </c>
      <c r="CS1013" s="277">
        <v>2E-3</v>
      </c>
      <c r="CT1013" s="277" t="s">
        <v>121</v>
      </c>
      <c r="CU1013" s="277">
        <v>29.565999999999999</v>
      </c>
      <c r="CV1013" s="277">
        <v>0.313</v>
      </c>
      <c r="CW1013" s="277">
        <v>7.0000000000000001E-3</v>
      </c>
      <c r="CX1013" s="277">
        <v>2.9359999999999999</v>
      </c>
      <c r="CY1013" s="277">
        <v>0.11799999999999999</v>
      </c>
      <c r="CZ1013" s="277" t="s">
        <v>121</v>
      </c>
      <c r="DA1013" s="277">
        <v>2E-3</v>
      </c>
      <c r="DB1013" s="277" t="s">
        <v>121</v>
      </c>
      <c r="DC1013" s="277">
        <v>4.2999999999999997E-2</v>
      </c>
      <c r="DD1013" s="277" t="s">
        <v>121</v>
      </c>
      <c r="DE1013" s="277">
        <v>5.0999999999999997E-2</v>
      </c>
      <c r="DF1013" s="277">
        <v>4.7469999999999999</v>
      </c>
      <c r="DG1013" s="277">
        <v>7.6999999999999999E-2</v>
      </c>
      <c r="DH1013" s="277">
        <v>2.379</v>
      </c>
      <c r="DI1013" s="277">
        <v>4.9000000000000002E-2</v>
      </c>
      <c r="DJ1013" s="277" t="s">
        <v>121</v>
      </c>
      <c r="DK1013" s="277">
        <v>2E-3</v>
      </c>
      <c r="DL1013" s="61" t="str">
        <f t="shared" si="18"/>
        <v>Anlieferung 17-5</v>
      </c>
    </row>
    <row r="1014" spans="1:116">
      <c r="A1014" s="11">
        <v>44643</v>
      </c>
      <c r="B1014" s="64" t="s">
        <v>375</v>
      </c>
      <c r="C1014" s="25" t="s">
        <v>128</v>
      </c>
      <c r="H1014" s="3" t="e">
        <f>((F1014)/(E1014/100))</f>
        <v>#DIV/0!</v>
      </c>
      <c r="I1014" s="4" t="e">
        <f>E1014/F1014</f>
        <v>#DIV/0!</v>
      </c>
      <c r="J1014" s="4" t="e">
        <f>100/G1014</f>
        <v>#DIV/0!</v>
      </c>
      <c r="N1014" s="37" t="e">
        <f>M1014/(K1014/100)</f>
        <v>#DIV/0!</v>
      </c>
      <c r="O1014" s="37" t="e">
        <f>N1014/J1014</f>
        <v>#DIV/0!</v>
      </c>
      <c r="P1014" s="5" t="e">
        <f>M1014/(L1014/100)</f>
        <v>#DIV/0!</v>
      </c>
      <c r="Q1014" s="5" t="e">
        <f>P1014*I1014</f>
        <v>#DIV/0!</v>
      </c>
      <c r="U1014" s="15" t="e">
        <f>100-(T1014-R1014)/S1014*100</f>
        <v>#DIV/0!</v>
      </c>
      <c r="AB1014" s="14" t="e">
        <f>((AE1014-AC1014)*(1000/AD1014))*1000</f>
        <v>#DIV/0!</v>
      </c>
      <c r="AF1014" s="7" t="e">
        <f>#REF!*0.8</f>
        <v>#REF!</v>
      </c>
      <c r="AH1014" s="8" t="e">
        <f>((AG1014)*(H1014/100))</f>
        <v>#DIV/0!</v>
      </c>
      <c r="AI1014" s="7" t="e">
        <f>AG1014/AH1014</f>
        <v>#DIV/0!</v>
      </c>
      <c r="AO1014" s="68" t="s">
        <v>375</v>
      </c>
      <c r="AP1014" s="277" t="s">
        <v>121</v>
      </c>
      <c r="AQ1014" s="277">
        <v>2E-3</v>
      </c>
      <c r="AR1014" s="277">
        <v>1.4999999999999999E-2</v>
      </c>
      <c r="AS1014" s="277">
        <v>8.0000000000000002E-3</v>
      </c>
      <c r="AT1014" s="277" t="s">
        <v>121</v>
      </c>
      <c r="AU1014" s="277">
        <v>8.9999999999999993E-3</v>
      </c>
      <c r="AV1014" s="277">
        <v>11.492000000000001</v>
      </c>
      <c r="AW1014" s="277">
        <v>0.19</v>
      </c>
      <c r="AX1014" s="277">
        <v>1.7000000000000001E-2</v>
      </c>
      <c r="AY1014" s="277">
        <v>4.0000000000000001E-3</v>
      </c>
      <c r="AZ1014" s="277">
        <v>2.774</v>
      </c>
      <c r="BA1014" s="277">
        <v>3.4000000000000002E-2</v>
      </c>
      <c r="BB1014" s="277">
        <v>2.7E-2</v>
      </c>
      <c r="BC1014" s="277">
        <v>5.0000000000000001E-3</v>
      </c>
      <c r="BD1014" s="277">
        <v>14.22</v>
      </c>
      <c r="BE1014" s="277">
        <v>0.15</v>
      </c>
      <c r="BF1014" s="277" t="s">
        <v>121</v>
      </c>
      <c r="BG1014" s="277">
        <v>8.9999999999999993E-3</v>
      </c>
      <c r="BH1014" s="277">
        <v>2.2370000000000001</v>
      </c>
      <c r="BI1014" s="277">
        <v>0.26100000000000001</v>
      </c>
      <c r="BJ1014" s="277">
        <v>3.0000000000000001E-3</v>
      </c>
      <c r="BK1014" s="277">
        <v>1E-3</v>
      </c>
      <c r="BL1014" s="277">
        <v>5.0000000000000001E-3</v>
      </c>
      <c r="BM1014" s="277">
        <v>3.0000000000000001E-3</v>
      </c>
      <c r="BN1014" s="277">
        <v>0.23</v>
      </c>
      <c r="BO1014" s="277">
        <v>2.9000000000000001E-2</v>
      </c>
      <c r="BP1014" s="277">
        <v>54.466999999999999</v>
      </c>
      <c r="BQ1014" s="277">
        <v>0.52200000000000002</v>
      </c>
      <c r="BR1014" s="277">
        <v>6.0000000000000001E-3</v>
      </c>
      <c r="BS1014" s="277">
        <v>1E-3</v>
      </c>
      <c r="BT1014" s="277">
        <v>0.71599999999999997</v>
      </c>
      <c r="BU1014" s="277">
        <v>8.5999999999999993E-2</v>
      </c>
      <c r="BV1014" s="277">
        <v>0.113</v>
      </c>
      <c r="BW1014" s="277">
        <v>3.0000000000000001E-3</v>
      </c>
      <c r="BX1014" s="277" t="s">
        <v>121</v>
      </c>
      <c r="BY1014" s="277">
        <v>2.9000000000000001E-2</v>
      </c>
      <c r="BZ1014" s="277">
        <v>0.28399999999999997</v>
      </c>
      <c r="CA1014" s="277">
        <v>4.5999999999999999E-2</v>
      </c>
      <c r="CB1014" s="277" t="s">
        <v>121</v>
      </c>
      <c r="CC1014" s="277">
        <v>3.468</v>
      </c>
      <c r="CD1014" s="277">
        <v>0.123</v>
      </c>
      <c r="CE1014" s="277">
        <v>0.02</v>
      </c>
      <c r="CF1014" s="277" t="s">
        <v>121</v>
      </c>
      <c r="CG1014" s="277">
        <v>2E-3</v>
      </c>
      <c r="CH1014" s="277" t="s">
        <v>121</v>
      </c>
      <c r="CI1014" s="277">
        <v>2E-3</v>
      </c>
      <c r="CJ1014" s="277">
        <v>0.29199999999999998</v>
      </c>
      <c r="CK1014" s="277">
        <v>1.7000000000000001E-2</v>
      </c>
      <c r="CL1014" s="277" t="s">
        <v>121</v>
      </c>
      <c r="CM1014" s="277">
        <v>2E-3</v>
      </c>
      <c r="CN1014" s="277">
        <v>2E-3</v>
      </c>
      <c r="CO1014" s="277">
        <v>1E-3</v>
      </c>
      <c r="CP1014" s="277">
        <v>0.95699999999999996</v>
      </c>
      <c r="CQ1014" s="277">
        <v>1.0999999999999999E-2</v>
      </c>
      <c r="CR1014" s="277" t="s">
        <v>121</v>
      </c>
      <c r="CS1014" s="277">
        <v>2E-3</v>
      </c>
      <c r="CT1014" s="277">
        <v>1.2470000000000001</v>
      </c>
      <c r="CU1014" s="277">
        <v>0.05</v>
      </c>
      <c r="CV1014" s="277">
        <v>8.9999999999999993E-3</v>
      </c>
      <c r="CW1014" s="277">
        <v>1E-3</v>
      </c>
      <c r="CX1014" s="277">
        <v>0.25700000000000001</v>
      </c>
      <c r="CY1014" s="277">
        <v>0.02</v>
      </c>
      <c r="CZ1014" s="277" t="s">
        <v>121</v>
      </c>
      <c r="DA1014" s="277">
        <v>2E-3</v>
      </c>
      <c r="DB1014" s="277">
        <v>2.1999999999999999E-2</v>
      </c>
      <c r="DC1014" s="277">
        <v>8.0000000000000002E-3</v>
      </c>
      <c r="DD1014" s="277" t="s">
        <v>121</v>
      </c>
      <c r="DE1014" s="277">
        <v>7.1999999999999995E-2</v>
      </c>
      <c r="DF1014" s="277">
        <v>10.48</v>
      </c>
      <c r="DG1014" s="277">
        <v>0.13400000000000001</v>
      </c>
      <c r="DH1014" s="277">
        <v>5.0000000000000001E-3</v>
      </c>
      <c r="DI1014" s="277">
        <v>1E-3</v>
      </c>
      <c r="DJ1014" s="277" t="s">
        <v>121</v>
      </c>
      <c r="DK1014" s="277">
        <v>2E-3</v>
      </c>
      <c r="DL1014" s="61" t="str">
        <f t="shared" ref="DL1014:DL1077" si="19">AO1018</f>
        <v>Anlieferung 17-6</v>
      </c>
    </row>
    <row r="1015" spans="1:116">
      <c r="A1015" s="11">
        <v>44643</v>
      </c>
      <c r="B1015" s="64" t="s">
        <v>376</v>
      </c>
      <c r="C1015" s="25" t="s">
        <v>128</v>
      </c>
      <c r="H1015" s="3" t="e">
        <f>((F1015)/(E1015/100))</f>
        <v>#DIV/0!</v>
      </c>
      <c r="I1015" s="4" t="e">
        <f>E1015/F1015</f>
        <v>#DIV/0!</v>
      </c>
      <c r="J1015" s="4" t="e">
        <f>100/G1015</f>
        <v>#DIV/0!</v>
      </c>
      <c r="N1015" s="37" t="e">
        <f>M1015/(K1015/100)</f>
        <v>#DIV/0!</v>
      </c>
      <c r="O1015" s="37" t="e">
        <f>N1015/J1015</f>
        <v>#DIV/0!</v>
      </c>
      <c r="P1015" s="5" t="e">
        <f>M1015/(L1015/100)</f>
        <v>#DIV/0!</v>
      </c>
      <c r="Q1015" s="5" t="e">
        <f>P1015*I1015</f>
        <v>#DIV/0!</v>
      </c>
      <c r="U1015" s="15" t="e">
        <f>100-(T1015-R1015)/S1015*100</f>
        <v>#DIV/0!</v>
      </c>
      <c r="AB1015" s="14" t="e">
        <f>((AE1015-AC1015)*(1000/AD1015))*1000</f>
        <v>#DIV/0!</v>
      </c>
      <c r="AF1015" s="7" t="e">
        <f>#REF!*0.8</f>
        <v>#REF!</v>
      </c>
      <c r="AH1015" s="8" t="e">
        <f>((AG1015)*(H1015/100))</f>
        <v>#DIV/0!</v>
      </c>
      <c r="AI1015" s="7" t="e">
        <f>AG1015/AH1015</f>
        <v>#DIV/0!</v>
      </c>
      <c r="AO1015" s="68" t="s">
        <v>376</v>
      </c>
      <c r="AP1015" s="277">
        <v>1.9E-2</v>
      </c>
      <c r="AQ1015" s="277">
        <v>7.0000000000000001E-3</v>
      </c>
      <c r="AR1015" s="277" t="s">
        <v>121</v>
      </c>
      <c r="AS1015" s="277">
        <v>1.2999999999999999E-2</v>
      </c>
      <c r="AT1015" s="277" t="s">
        <v>121</v>
      </c>
      <c r="AU1015" s="277">
        <v>8.9999999999999993E-3</v>
      </c>
      <c r="AV1015" s="277">
        <v>7.4569999999999999</v>
      </c>
      <c r="AW1015" s="277">
        <v>0.193</v>
      </c>
      <c r="AX1015" s="277" t="s">
        <v>121</v>
      </c>
      <c r="AY1015" s="277">
        <v>8.0000000000000002E-3</v>
      </c>
      <c r="AZ1015" s="277">
        <v>1.756</v>
      </c>
      <c r="BA1015" s="277">
        <v>3.3000000000000002E-2</v>
      </c>
      <c r="BB1015" s="277">
        <v>0.315</v>
      </c>
      <c r="BC1015" s="277">
        <v>1.2E-2</v>
      </c>
      <c r="BD1015" s="277">
        <v>21.596</v>
      </c>
      <c r="BE1015" s="277">
        <v>0.48599999999999999</v>
      </c>
      <c r="BF1015" s="277" t="s">
        <v>121</v>
      </c>
      <c r="BG1015" s="277">
        <v>8.0000000000000002E-3</v>
      </c>
      <c r="BH1015" s="277">
        <v>2.1360000000000001</v>
      </c>
      <c r="BI1015" s="277">
        <v>0.42699999999999999</v>
      </c>
      <c r="BJ1015" s="277">
        <v>1.6E-2</v>
      </c>
      <c r="BK1015" s="277">
        <v>6.0000000000000001E-3</v>
      </c>
      <c r="BL1015" s="277" t="s">
        <v>121</v>
      </c>
      <c r="BM1015" s="277">
        <v>7.0000000000000001E-3</v>
      </c>
      <c r="BN1015" s="277" t="s">
        <v>121</v>
      </c>
      <c r="BO1015" s="277">
        <v>3.7999999999999999E-2</v>
      </c>
      <c r="BP1015" s="277">
        <v>54.218000000000004</v>
      </c>
      <c r="BQ1015" s="277">
        <v>0.54500000000000004</v>
      </c>
      <c r="BR1015" s="277">
        <v>1.7849999999999999</v>
      </c>
      <c r="BS1015" s="277">
        <v>3.2000000000000001E-2</v>
      </c>
      <c r="BT1015" s="277">
        <v>0.53200000000000003</v>
      </c>
      <c r="BU1015" s="277">
        <v>9.7000000000000003E-2</v>
      </c>
      <c r="BV1015" s="277" t="s">
        <v>121</v>
      </c>
      <c r="BW1015" s="277">
        <v>0.09</v>
      </c>
      <c r="BX1015" s="277">
        <v>5.5E-2</v>
      </c>
      <c r="BY1015" s="277">
        <v>2.4E-2</v>
      </c>
      <c r="BZ1015" s="277">
        <v>0.129</v>
      </c>
      <c r="CA1015" s="277">
        <v>5.2999999999999999E-2</v>
      </c>
      <c r="CB1015" s="277" t="s">
        <v>121</v>
      </c>
      <c r="CC1015" s="277">
        <v>4.5220000000000002</v>
      </c>
      <c r="CD1015" s="277">
        <v>0.114</v>
      </c>
      <c r="CE1015" s="277">
        <v>1.7999999999999999E-2</v>
      </c>
      <c r="CF1015" s="277" t="s">
        <v>121</v>
      </c>
      <c r="CG1015" s="277">
        <v>3.0000000000000001E-3</v>
      </c>
      <c r="CH1015" s="277" t="s">
        <v>121</v>
      </c>
      <c r="CI1015" s="277">
        <v>2E-3</v>
      </c>
      <c r="CJ1015" s="277" t="s">
        <v>121</v>
      </c>
      <c r="CK1015" s="277">
        <v>0.88400000000000001</v>
      </c>
      <c r="CL1015" s="277" t="s">
        <v>121</v>
      </c>
      <c r="CM1015" s="277">
        <v>2E-3</v>
      </c>
      <c r="CN1015" s="277">
        <v>8.0000000000000002E-3</v>
      </c>
      <c r="CO1015" s="277">
        <v>2E-3</v>
      </c>
      <c r="CP1015" s="277">
        <v>0.84399999999999997</v>
      </c>
      <c r="CQ1015" s="277">
        <v>4.7E-2</v>
      </c>
      <c r="CR1015" s="277" t="s">
        <v>121</v>
      </c>
      <c r="CS1015" s="277">
        <v>4.0000000000000001E-3</v>
      </c>
      <c r="CT1015" s="277" t="s">
        <v>121</v>
      </c>
      <c r="CU1015" s="277">
        <v>24.78</v>
      </c>
      <c r="CV1015" s="277">
        <v>3.0000000000000001E-3</v>
      </c>
      <c r="CW1015" s="277">
        <v>1E-3</v>
      </c>
      <c r="CX1015" s="277">
        <v>0.112</v>
      </c>
      <c r="CY1015" s="277">
        <v>1.6E-2</v>
      </c>
      <c r="CZ1015" s="277" t="s">
        <v>121</v>
      </c>
      <c r="DA1015" s="277">
        <v>3.0000000000000001E-3</v>
      </c>
      <c r="DB1015" s="277">
        <v>1.9E-2</v>
      </c>
      <c r="DC1015" s="277">
        <v>7.0000000000000001E-3</v>
      </c>
      <c r="DD1015" s="277" t="s">
        <v>121</v>
      </c>
      <c r="DE1015" s="277">
        <v>4.8000000000000001E-2</v>
      </c>
      <c r="DF1015" s="277">
        <v>4.0620000000000003</v>
      </c>
      <c r="DG1015" s="277">
        <v>9.0999999999999998E-2</v>
      </c>
      <c r="DH1015" s="277">
        <v>1.3220000000000001</v>
      </c>
      <c r="DI1015" s="277">
        <v>2.1999999999999999E-2</v>
      </c>
      <c r="DJ1015" s="277" t="s">
        <v>121</v>
      </c>
      <c r="DK1015" s="277">
        <v>2E-3</v>
      </c>
      <c r="DL1015" s="61" t="str">
        <f t="shared" si="19"/>
        <v>Anlieferung 17-7</v>
      </c>
    </row>
    <row r="1016" spans="1:116">
      <c r="A1016" s="11">
        <v>44643</v>
      </c>
      <c r="B1016" s="64" t="s">
        <v>377</v>
      </c>
      <c r="C1016" s="25" t="s">
        <v>128</v>
      </c>
      <c r="H1016" s="3" t="e">
        <f>((F1016)/(E1016/100))</f>
        <v>#DIV/0!</v>
      </c>
      <c r="I1016" s="4" t="e">
        <f>E1016/F1016</f>
        <v>#DIV/0!</v>
      </c>
      <c r="J1016" s="4" t="e">
        <f>100/G1016</f>
        <v>#DIV/0!</v>
      </c>
      <c r="N1016" s="37" t="e">
        <f>M1016/(K1016/100)</f>
        <v>#DIV/0!</v>
      </c>
      <c r="O1016" s="37" t="e">
        <f>N1016/J1016</f>
        <v>#DIV/0!</v>
      </c>
      <c r="P1016" s="5" t="e">
        <f>M1016/(L1016/100)</f>
        <v>#DIV/0!</v>
      </c>
      <c r="Q1016" s="5" t="e">
        <f>P1016*I1016</f>
        <v>#DIV/0!</v>
      </c>
      <c r="U1016" s="15" t="e">
        <f>100-(T1016-R1016)/S1016*100</f>
        <v>#DIV/0!</v>
      </c>
      <c r="AB1016" s="14" t="e">
        <f>((AE1016-AC1016)*(1000/AD1016))*1000</f>
        <v>#DIV/0!</v>
      </c>
      <c r="AF1016" s="7" t="e">
        <f>#REF!*0.8</f>
        <v>#REF!</v>
      </c>
      <c r="AH1016" s="8" t="e">
        <f>((AG1016)*(H1016/100))</f>
        <v>#DIV/0!</v>
      </c>
      <c r="AI1016" s="7" t="e">
        <f>AG1016/AH1016</f>
        <v>#DIV/0!</v>
      </c>
      <c r="AO1016" s="68" t="s">
        <v>377</v>
      </c>
      <c r="AP1016" s="277" t="s">
        <v>121</v>
      </c>
      <c r="AQ1016" s="277">
        <v>4.0000000000000001E-3</v>
      </c>
      <c r="AR1016" s="277" t="s">
        <v>121</v>
      </c>
      <c r="AS1016" s="277">
        <v>2.1000000000000001E-2</v>
      </c>
      <c r="AT1016" s="277" t="s">
        <v>121</v>
      </c>
      <c r="AU1016" s="277">
        <v>1.2999999999999999E-2</v>
      </c>
      <c r="AV1016" s="277">
        <v>13.207000000000001</v>
      </c>
      <c r="AW1016" s="277">
        <v>0.45700000000000002</v>
      </c>
      <c r="AX1016" s="277" t="s">
        <v>121</v>
      </c>
      <c r="AY1016" s="277">
        <v>1.2999999999999999E-2</v>
      </c>
      <c r="AZ1016" s="277">
        <v>1.7250000000000001</v>
      </c>
      <c r="BA1016" s="277">
        <v>4.2999999999999997E-2</v>
      </c>
      <c r="BB1016" s="277">
        <v>3.3090000000000002</v>
      </c>
      <c r="BC1016" s="277">
        <v>8.4000000000000005E-2</v>
      </c>
      <c r="BD1016" s="277">
        <v>0.35399999999999998</v>
      </c>
      <c r="BE1016" s="277">
        <v>2.5000000000000001E-2</v>
      </c>
      <c r="BF1016" s="277" t="s">
        <v>121</v>
      </c>
      <c r="BG1016" s="277">
        <v>1.0999999999999999E-2</v>
      </c>
      <c r="BH1016" s="277">
        <v>3.9510000000000001</v>
      </c>
      <c r="BI1016" s="277">
        <v>0.65400000000000003</v>
      </c>
      <c r="BJ1016" s="277" t="s">
        <v>121</v>
      </c>
      <c r="BK1016" s="277">
        <v>3.0000000000000001E-3</v>
      </c>
      <c r="BL1016" s="277" t="s">
        <v>121</v>
      </c>
      <c r="BM1016" s="277">
        <v>7.0000000000000001E-3</v>
      </c>
      <c r="BN1016" s="277">
        <v>9.548</v>
      </c>
      <c r="BO1016" s="277">
        <v>0.57899999999999996</v>
      </c>
      <c r="BP1016" s="277">
        <v>37.018000000000001</v>
      </c>
      <c r="BQ1016" s="277">
        <v>1.1120000000000001</v>
      </c>
      <c r="BR1016" s="277">
        <v>0.01</v>
      </c>
      <c r="BS1016" s="277">
        <v>2E-3</v>
      </c>
      <c r="BT1016" s="277">
        <v>1.649</v>
      </c>
      <c r="BU1016" s="277">
        <v>0.151</v>
      </c>
      <c r="BV1016" s="277" t="s">
        <v>121</v>
      </c>
      <c r="BW1016" s="277">
        <v>0.14499999999999999</v>
      </c>
      <c r="BX1016" s="277" t="s">
        <v>121</v>
      </c>
      <c r="BY1016" s="277">
        <v>1.2999999999999999E-2</v>
      </c>
      <c r="BZ1016" s="277">
        <v>1.548</v>
      </c>
      <c r="CA1016" s="277">
        <v>0.128</v>
      </c>
      <c r="CB1016" s="277">
        <v>13.6</v>
      </c>
      <c r="CC1016" s="277">
        <v>3.6789999999999998</v>
      </c>
      <c r="CD1016" s="277">
        <v>0.11799999999999999</v>
      </c>
      <c r="CE1016" s="277">
        <v>2.5999999999999999E-2</v>
      </c>
      <c r="CF1016" s="277" t="s">
        <v>121</v>
      </c>
      <c r="CG1016" s="277">
        <v>0.01</v>
      </c>
      <c r="CH1016" s="277">
        <v>8.0000000000000002E-3</v>
      </c>
      <c r="CI1016" s="277">
        <v>1E-3</v>
      </c>
      <c r="CJ1016" s="277" t="s">
        <v>121</v>
      </c>
      <c r="CK1016" s="277">
        <v>1.5549999999999999</v>
      </c>
      <c r="CL1016" s="277" t="s">
        <v>121</v>
      </c>
      <c r="CM1016" s="277">
        <v>2E-3</v>
      </c>
      <c r="CN1016" s="277">
        <v>5.0000000000000001E-3</v>
      </c>
      <c r="CO1016" s="277">
        <v>1E-3</v>
      </c>
      <c r="CP1016" s="277">
        <v>0.78500000000000003</v>
      </c>
      <c r="CQ1016" s="277">
        <v>9.1999999999999998E-2</v>
      </c>
      <c r="CR1016" s="277" t="s">
        <v>121</v>
      </c>
      <c r="CS1016" s="277">
        <v>2E-3</v>
      </c>
      <c r="CT1016" s="277" t="s">
        <v>121</v>
      </c>
      <c r="CU1016" s="277">
        <v>37.625</v>
      </c>
      <c r="CV1016" s="277">
        <v>0.16200000000000001</v>
      </c>
      <c r="CW1016" s="277">
        <v>4.0000000000000001E-3</v>
      </c>
      <c r="CX1016" s="277">
        <v>3.0089999999999999</v>
      </c>
      <c r="CY1016" s="277">
        <v>0.122</v>
      </c>
      <c r="CZ1016" s="277" t="s">
        <v>121</v>
      </c>
      <c r="DA1016" s="277">
        <v>2E-3</v>
      </c>
      <c r="DB1016" s="277" t="s">
        <v>121</v>
      </c>
      <c r="DC1016" s="277">
        <v>0.04</v>
      </c>
      <c r="DD1016" s="277" t="s">
        <v>121</v>
      </c>
      <c r="DE1016" s="277">
        <v>2.4E-2</v>
      </c>
      <c r="DF1016" s="277">
        <v>0.78700000000000003</v>
      </c>
      <c r="DG1016" s="277">
        <v>2.4E-2</v>
      </c>
      <c r="DH1016" s="277">
        <v>9.2059999999999995</v>
      </c>
      <c r="DI1016" s="277">
        <v>0.17699999999999999</v>
      </c>
      <c r="DJ1016" s="277" t="s">
        <v>121</v>
      </c>
      <c r="DK1016" s="277">
        <v>2E-3</v>
      </c>
      <c r="DL1016" s="61" t="str">
        <f t="shared" si="19"/>
        <v>Anlieferung 17-8</v>
      </c>
    </row>
    <row r="1017" spans="1:116">
      <c r="A1017" s="11">
        <v>44643</v>
      </c>
      <c r="B1017" s="64" t="s">
        <v>378</v>
      </c>
      <c r="C1017" s="25" t="s">
        <v>128</v>
      </c>
      <c r="H1017" s="3" t="e">
        <f>((F1017)/(E1017/100))</f>
        <v>#DIV/0!</v>
      </c>
      <c r="I1017" s="4" t="e">
        <f>E1017/F1017</f>
        <v>#DIV/0!</v>
      </c>
      <c r="J1017" s="4" t="e">
        <f>100/G1017</f>
        <v>#DIV/0!</v>
      </c>
      <c r="N1017" s="37" t="e">
        <f>M1017/(K1017/100)</f>
        <v>#DIV/0!</v>
      </c>
      <c r="O1017" s="37" t="e">
        <f>N1017/J1017</f>
        <v>#DIV/0!</v>
      </c>
      <c r="P1017" s="5" t="e">
        <f>M1017/(L1017/100)</f>
        <v>#DIV/0!</v>
      </c>
      <c r="Q1017" s="5" t="e">
        <f>P1017*I1017</f>
        <v>#DIV/0!</v>
      </c>
      <c r="U1017" s="15" t="e">
        <f>100-(T1017-R1017)/S1017*100</f>
        <v>#DIV/0!</v>
      </c>
      <c r="AB1017" s="14" t="e">
        <f>((AE1017-AC1017)*(1000/AD1017))*1000</f>
        <v>#DIV/0!</v>
      </c>
      <c r="AF1017" s="7" t="e">
        <f>#REF!*0.8</f>
        <v>#REF!</v>
      </c>
      <c r="AH1017" s="8" t="e">
        <f>((AG1017)*(H1017/100))</f>
        <v>#DIV/0!</v>
      </c>
      <c r="AI1017" s="7" t="e">
        <f>AG1017/AH1017</f>
        <v>#DIV/0!</v>
      </c>
      <c r="AO1017" s="68" t="s">
        <v>378</v>
      </c>
      <c r="AP1017" s="277" t="s">
        <v>121</v>
      </c>
      <c r="AQ1017" s="277">
        <v>5.0000000000000001E-3</v>
      </c>
      <c r="AR1017" s="277" t="s">
        <v>121</v>
      </c>
      <c r="AS1017" s="277">
        <v>8.9999999999999993E-3</v>
      </c>
      <c r="AT1017" s="277">
        <v>1.6E-2</v>
      </c>
      <c r="AU1017" s="277">
        <v>5.0000000000000001E-3</v>
      </c>
      <c r="AV1017" s="277">
        <v>4.7220000000000004</v>
      </c>
      <c r="AW1017" s="277">
        <v>0.09</v>
      </c>
      <c r="AX1017" s="277">
        <v>5.0000000000000001E-3</v>
      </c>
      <c r="AY1017" s="277">
        <v>3.0000000000000001E-3</v>
      </c>
      <c r="AZ1017" s="277">
        <v>1.508</v>
      </c>
      <c r="BA1017" s="277">
        <v>2.5999999999999999E-2</v>
      </c>
      <c r="BB1017" s="277">
        <v>13.002000000000001</v>
      </c>
      <c r="BC1017" s="277">
        <v>0.23400000000000001</v>
      </c>
      <c r="BD1017" s="277">
        <v>9.859</v>
      </c>
      <c r="BE1017" s="277">
        <v>0.222</v>
      </c>
      <c r="BF1017" s="277" t="s">
        <v>121</v>
      </c>
      <c r="BG1017" s="277">
        <v>5.0000000000000001E-3</v>
      </c>
      <c r="BH1017" s="277">
        <v>4.444</v>
      </c>
      <c r="BI1017" s="277">
        <v>0.38500000000000001</v>
      </c>
      <c r="BJ1017" s="277">
        <v>3.0000000000000001E-3</v>
      </c>
      <c r="BK1017" s="277">
        <v>2E-3</v>
      </c>
      <c r="BL1017" s="277" t="s">
        <v>121</v>
      </c>
      <c r="BM1017" s="277">
        <v>5.0000000000000001E-3</v>
      </c>
      <c r="BN1017" s="277">
        <v>0.13200000000000001</v>
      </c>
      <c r="BO1017" s="277">
        <v>0.02</v>
      </c>
      <c r="BP1017" s="277">
        <v>58.936999999999998</v>
      </c>
      <c r="BQ1017" s="277">
        <v>0.38800000000000001</v>
      </c>
      <c r="BR1017" s="277">
        <v>0.20799999999999999</v>
      </c>
      <c r="BS1017" s="277">
        <v>5.0000000000000001E-3</v>
      </c>
      <c r="BT1017" s="277">
        <v>2.2189999999999999</v>
      </c>
      <c r="BU1017" s="277">
        <v>0.10299999999999999</v>
      </c>
      <c r="BV1017" s="277">
        <v>5.6000000000000001E-2</v>
      </c>
      <c r="BW1017" s="277">
        <v>3.5999999999999997E-2</v>
      </c>
      <c r="BX1017" s="277" t="s">
        <v>121</v>
      </c>
      <c r="BY1017" s="277">
        <v>0.02</v>
      </c>
      <c r="BZ1017" s="277">
        <v>7.8E-2</v>
      </c>
      <c r="CA1017" s="277">
        <v>3.5000000000000003E-2</v>
      </c>
      <c r="CB1017" s="277" t="s">
        <v>121</v>
      </c>
      <c r="CC1017" s="277">
        <v>3.3180000000000001</v>
      </c>
      <c r="CD1017" s="277">
        <v>9.4E-2</v>
      </c>
      <c r="CE1017" s="277">
        <v>1.4E-2</v>
      </c>
      <c r="CF1017" s="277" t="s">
        <v>121</v>
      </c>
      <c r="CG1017" s="277">
        <v>2E-3</v>
      </c>
      <c r="CH1017" s="277" t="s">
        <v>121</v>
      </c>
      <c r="CI1017" s="277">
        <v>2E-3</v>
      </c>
      <c r="CJ1017" s="277" t="s">
        <v>121</v>
      </c>
      <c r="CK1017" s="277">
        <v>0.67600000000000005</v>
      </c>
      <c r="CL1017" s="277" t="s">
        <v>121</v>
      </c>
      <c r="CM1017" s="277">
        <v>2E-3</v>
      </c>
      <c r="CN1017" s="277" t="s">
        <v>121</v>
      </c>
      <c r="CO1017" s="277">
        <v>2E-3</v>
      </c>
      <c r="CP1017" s="277">
        <v>0.95099999999999996</v>
      </c>
      <c r="CQ1017" s="277">
        <v>3.4000000000000002E-2</v>
      </c>
      <c r="CR1017" s="277" t="s">
        <v>121</v>
      </c>
      <c r="CS1017" s="277">
        <v>2E-3</v>
      </c>
      <c r="CT1017" s="277" t="s">
        <v>121</v>
      </c>
      <c r="CU1017" s="277">
        <v>19.896000000000001</v>
      </c>
      <c r="CV1017" s="277">
        <v>6.0000000000000001E-3</v>
      </c>
      <c r="CW1017" s="277">
        <v>1E-3</v>
      </c>
      <c r="CX1017" s="277">
        <v>0.126</v>
      </c>
      <c r="CY1017" s="277">
        <v>1.4999999999999999E-2</v>
      </c>
      <c r="CZ1017" s="277" t="s">
        <v>121</v>
      </c>
      <c r="DA1017" s="277">
        <v>2E-3</v>
      </c>
      <c r="DB1017" s="277">
        <v>1.2E-2</v>
      </c>
      <c r="DC1017" s="277">
        <v>6.0000000000000001E-3</v>
      </c>
      <c r="DD1017" s="277" t="s">
        <v>121</v>
      </c>
      <c r="DE1017" s="277">
        <v>1.7999999999999999E-2</v>
      </c>
      <c r="DF1017" s="277">
        <v>1.1870000000000001</v>
      </c>
      <c r="DG1017" s="277">
        <v>2.5000000000000001E-2</v>
      </c>
      <c r="DH1017" s="277">
        <v>6.3E-2</v>
      </c>
      <c r="DI1017" s="277">
        <v>2E-3</v>
      </c>
      <c r="DJ1017" s="277" t="s">
        <v>121</v>
      </c>
      <c r="DK1017" s="277">
        <v>2E-3</v>
      </c>
      <c r="DL1017" s="61" t="str">
        <f t="shared" si="19"/>
        <v>Anlieferung 17-9</v>
      </c>
    </row>
    <row r="1018" spans="1:116">
      <c r="A1018" s="11">
        <v>44643</v>
      </c>
      <c r="B1018" s="64" t="s">
        <v>379</v>
      </c>
      <c r="C1018" s="25" t="s">
        <v>128</v>
      </c>
      <c r="H1018" s="3" t="e">
        <f>((F1018)/(E1018/100))</f>
        <v>#DIV/0!</v>
      </c>
      <c r="I1018" s="4" t="e">
        <f>E1018/F1018</f>
        <v>#DIV/0!</v>
      </c>
      <c r="J1018" s="4" t="e">
        <f>100/G1018</f>
        <v>#DIV/0!</v>
      </c>
      <c r="N1018" s="37" t="e">
        <f>M1018/(K1018/100)</f>
        <v>#DIV/0!</v>
      </c>
      <c r="O1018" s="37" t="e">
        <f>N1018/J1018</f>
        <v>#DIV/0!</v>
      </c>
      <c r="P1018" s="5" t="e">
        <f>M1018/(L1018/100)</f>
        <v>#DIV/0!</v>
      </c>
      <c r="Q1018" s="5" t="e">
        <f>P1018*I1018</f>
        <v>#DIV/0!</v>
      </c>
      <c r="U1018" s="15" t="e">
        <f>100-(T1018-R1018)/S1018*100</f>
        <v>#DIV/0!</v>
      </c>
      <c r="AB1018" s="14" t="e">
        <f>((AE1018-AC1018)*(1000/AD1018))*1000</f>
        <v>#DIV/0!</v>
      </c>
      <c r="AF1018" s="7" t="e">
        <f>#REF!*0.8</f>
        <v>#REF!</v>
      </c>
      <c r="AH1018" s="8" t="e">
        <f>((AG1018)*(H1018/100))</f>
        <v>#DIV/0!</v>
      </c>
      <c r="AI1018" s="7" t="e">
        <f>AG1018/AH1018</f>
        <v>#DIV/0!</v>
      </c>
      <c r="AO1018" s="68" t="s">
        <v>379</v>
      </c>
      <c r="AP1018" s="277" t="s">
        <v>121</v>
      </c>
      <c r="AQ1018" s="277">
        <v>3.0000000000000001E-3</v>
      </c>
      <c r="AR1018" s="277" t="s">
        <v>121</v>
      </c>
      <c r="AS1018" s="277">
        <v>1.0999999999999999E-2</v>
      </c>
      <c r="AT1018" s="277">
        <v>0.03</v>
      </c>
      <c r="AU1018" s="277">
        <v>6.0000000000000001E-3</v>
      </c>
      <c r="AV1018" s="277">
        <v>6.3470000000000004</v>
      </c>
      <c r="AW1018" s="277">
        <v>0.16900000000000001</v>
      </c>
      <c r="AX1018" s="277" t="s">
        <v>121</v>
      </c>
      <c r="AY1018" s="277">
        <v>5.0000000000000001E-3</v>
      </c>
      <c r="AZ1018" s="277">
        <v>1.3480000000000001</v>
      </c>
      <c r="BA1018" s="277">
        <v>2.7E-2</v>
      </c>
      <c r="BB1018" s="277">
        <v>11.61</v>
      </c>
      <c r="BC1018" s="277">
        <v>0.29899999999999999</v>
      </c>
      <c r="BD1018" s="277">
        <v>15.718999999999999</v>
      </c>
      <c r="BE1018" s="277">
        <v>0.46700000000000003</v>
      </c>
      <c r="BF1018" s="277" t="s">
        <v>121</v>
      </c>
      <c r="BG1018" s="277">
        <v>7.0000000000000001E-3</v>
      </c>
      <c r="BH1018" s="277">
        <v>3.0470000000000002</v>
      </c>
      <c r="BI1018" s="277">
        <v>0.499</v>
      </c>
      <c r="BJ1018" s="277">
        <v>4.0000000000000001E-3</v>
      </c>
      <c r="BK1018" s="277">
        <v>2E-3</v>
      </c>
      <c r="BL1018" s="277">
        <v>5.0000000000000001E-3</v>
      </c>
      <c r="BM1018" s="277">
        <v>3.0000000000000001E-3</v>
      </c>
      <c r="BN1018" s="277">
        <v>0.05</v>
      </c>
      <c r="BO1018" s="277">
        <v>2.3E-2</v>
      </c>
      <c r="BP1018" s="277">
        <v>50.109000000000002</v>
      </c>
      <c r="BQ1018" s="277">
        <v>0.55400000000000005</v>
      </c>
      <c r="BR1018" s="277">
        <v>8.4000000000000005E-2</v>
      </c>
      <c r="BS1018" s="277">
        <v>3.0000000000000001E-3</v>
      </c>
      <c r="BT1018" s="277">
        <v>0.89600000000000002</v>
      </c>
      <c r="BU1018" s="277">
        <v>9.0999999999999998E-2</v>
      </c>
      <c r="BV1018" s="277" t="s">
        <v>121</v>
      </c>
      <c r="BW1018" s="277">
        <v>0.11</v>
      </c>
      <c r="BX1018" s="277" t="s">
        <v>121</v>
      </c>
      <c r="BY1018" s="277">
        <v>3.1E-2</v>
      </c>
      <c r="BZ1018" s="277">
        <v>0.17299999999999999</v>
      </c>
      <c r="CA1018" s="277">
        <v>4.4999999999999998E-2</v>
      </c>
      <c r="CB1018" s="277" t="s">
        <v>121</v>
      </c>
      <c r="CC1018" s="277">
        <v>5.03</v>
      </c>
      <c r="CD1018" s="277">
        <v>0.124</v>
      </c>
      <c r="CE1018" s="277">
        <v>1.6E-2</v>
      </c>
      <c r="CF1018" s="277" t="s">
        <v>121</v>
      </c>
      <c r="CG1018" s="277">
        <v>2E-3</v>
      </c>
      <c r="CH1018" s="277" t="s">
        <v>121</v>
      </c>
      <c r="CI1018" s="277">
        <v>2E-3</v>
      </c>
      <c r="CJ1018" s="277" t="s">
        <v>121</v>
      </c>
      <c r="CK1018" s="277">
        <v>1.0720000000000001</v>
      </c>
      <c r="CL1018" s="277" t="s">
        <v>121</v>
      </c>
      <c r="CM1018" s="277">
        <v>2E-3</v>
      </c>
      <c r="CN1018" s="277" t="s">
        <v>121</v>
      </c>
      <c r="CO1018" s="277">
        <v>2E-3</v>
      </c>
      <c r="CP1018" s="277">
        <v>1.3160000000000001</v>
      </c>
      <c r="CQ1018" s="277">
        <v>6.5000000000000002E-2</v>
      </c>
      <c r="CR1018" s="277" t="s">
        <v>121</v>
      </c>
      <c r="CS1018" s="277">
        <v>2E-3</v>
      </c>
      <c r="CT1018" s="277" t="s">
        <v>121</v>
      </c>
      <c r="CU1018" s="277">
        <v>27.646999999999998</v>
      </c>
      <c r="CV1018" s="277">
        <v>7.0000000000000001E-3</v>
      </c>
      <c r="CW1018" s="277">
        <v>1E-3</v>
      </c>
      <c r="CX1018" s="277">
        <v>0.25600000000000001</v>
      </c>
      <c r="CY1018" s="277">
        <v>2.3E-2</v>
      </c>
      <c r="CZ1018" s="277" t="s">
        <v>121</v>
      </c>
      <c r="DA1018" s="277">
        <v>2E-3</v>
      </c>
      <c r="DB1018" s="277" t="s">
        <v>121</v>
      </c>
      <c r="DC1018" s="277">
        <v>1.2999999999999999E-2</v>
      </c>
      <c r="DD1018" s="277" t="s">
        <v>121</v>
      </c>
      <c r="DE1018" s="277">
        <v>3.6999999999999998E-2</v>
      </c>
      <c r="DF1018" s="277">
        <v>3.5409999999999999</v>
      </c>
      <c r="DG1018" s="277">
        <v>9.1999999999999998E-2</v>
      </c>
      <c r="DH1018" s="277">
        <v>0.73299999999999998</v>
      </c>
      <c r="DI1018" s="277">
        <v>1.2999999999999999E-2</v>
      </c>
      <c r="DJ1018" s="277" t="s">
        <v>121</v>
      </c>
      <c r="DK1018" s="277">
        <v>2E-3</v>
      </c>
      <c r="DL1018" s="61" t="str">
        <f t="shared" si="19"/>
        <v>Anlieferung 17-10</v>
      </c>
    </row>
    <row r="1019" spans="1:116">
      <c r="A1019" s="11">
        <v>44643</v>
      </c>
      <c r="B1019" s="64" t="s">
        <v>380</v>
      </c>
      <c r="C1019" s="25" t="s">
        <v>128</v>
      </c>
      <c r="H1019" s="3" t="e">
        <f>((F1019)/(E1019/100))</f>
        <v>#DIV/0!</v>
      </c>
      <c r="I1019" s="4" t="e">
        <f>E1019/F1019</f>
        <v>#DIV/0!</v>
      </c>
      <c r="J1019" s="4" t="e">
        <f>100/G1019</f>
        <v>#DIV/0!</v>
      </c>
      <c r="N1019" s="37" t="e">
        <f>M1019/(K1019/100)</f>
        <v>#DIV/0!</v>
      </c>
      <c r="O1019" s="37" t="e">
        <f>N1019/J1019</f>
        <v>#DIV/0!</v>
      </c>
      <c r="P1019" s="5" t="e">
        <f>M1019/(L1019/100)</f>
        <v>#DIV/0!</v>
      </c>
      <c r="Q1019" s="5" t="e">
        <f>P1019*I1019</f>
        <v>#DIV/0!</v>
      </c>
      <c r="U1019" s="15" t="e">
        <f>100-(T1019-R1019)/S1019*100</f>
        <v>#DIV/0!</v>
      </c>
      <c r="AB1019" s="14" t="e">
        <f>((AE1019-AC1019)*(1000/AD1019))*1000</f>
        <v>#DIV/0!</v>
      </c>
      <c r="AF1019" s="7" t="e">
        <f>#REF!*0.8</f>
        <v>#REF!</v>
      </c>
      <c r="AH1019" s="8" t="e">
        <f>((AG1019)*(H1019/100))</f>
        <v>#DIV/0!</v>
      </c>
      <c r="AI1019" s="7" t="e">
        <f>AG1019/AH1019</f>
        <v>#DIV/0!</v>
      </c>
      <c r="AO1019" s="68" t="s">
        <v>380</v>
      </c>
      <c r="AP1019" s="277" t="s">
        <v>121</v>
      </c>
      <c r="AQ1019" s="277">
        <v>2E-3</v>
      </c>
      <c r="AR1019" s="277">
        <v>3.5999999999999997E-2</v>
      </c>
      <c r="AS1019" s="277">
        <v>8.9999999999999993E-3</v>
      </c>
      <c r="AT1019" s="277" t="s">
        <v>121</v>
      </c>
      <c r="AU1019" s="277">
        <v>8.9999999999999993E-3</v>
      </c>
      <c r="AV1019" s="277">
        <v>10.388</v>
      </c>
      <c r="AW1019" s="277">
        <v>0.18</v>
      </c>
      <c r="AX1019" s="277">
        <v>0.01</v>
      </c>
      <c r="AY1019" s="277">
        <v>4.0000000000000001E-3</v>
      </c>
      <c r="AZ1019" s="277">
        <v>2.5329999999999999</v>
      </c>
      <c r="BA1019" s="277">
        <v>3.3000000000000002E-2</v>
      </c>
      <c r="BB1019" s="277">
        <v>4.8000000000000001E-2</v>
      </c>
      <c r="BC1019" s="277">
        <v>5.0000000000000001E-3</v>
      </c>
      <c r="BD1019" s="277">
        <v>20.558</v>
      </c>
      <c r="BE1019" s="277">
        <v>0.22</v>
      </c>
      <c r="BF1019" s="277" t="s">
        <v>121</v>
      </c>
      <c r="BG1019" s="277">
        <v>7.0000000000000001E-3</v>
      </c>
      <c r="BH1019" s="277">
        <v>2.4769999999999999</v>
      </c>
      <c r="BI1019" s="277">
        <v>0.32300000000000001</v>
      </c>
      <c r="BJ1019" s="277">
        <v>7.0000000000000001E-3</v>
      </c>
      <c r="BK1019" s="277">
        <v>1E-3</v>
      </c>
      <c r="BL1019" s="277">
        <v>6.0000000000000001E-3</v>
      </c>
      <c r="BM1019" s="277">
        <v>3.0000000000000001E-3</v>
      </c>
      <c r="BN1019" s="277">
        <v>0.624</v>
      </c>
      <c r="BO1019" s="277">
        <v>3.4000000000000002E-2</v>
      </c>
      <c r="BP1019" s="277">
        <v>48.378</v>
      </c>
      <c r="BQ1019" s="277">
        <v>0.58299999999999996</v>
      </c>
      <c r="BR1019" s="277">
        <v>1.4999999999999999E-2</v>
      </c>
      <c r="BS1019" s="277">
        <v>2E-3</v>
      </c>
      <c r="BT1019" s="277">
        <v>1.1000000000000001</v>
      </c>
      <c r="BU1019" s="277">
        <v>9.6000000000000002E-2</v>
      </c>
      <c r="BV1019" s="277">
        <v>0.182</v>
      </c>
      <c r="BW1019" s="277">
        <v>4.0000000000000001E-3</v>
      </c>
      <c r="BX1019" s="277">
        <v>5.1999999999999998E-2</v>
      </c>
      <c r="BY1019" s="277">
        <v>2.3E-2</v>
      </c>
      <c r="BZ1019" s="277">
        <v>0.318</v>
      </c>
      <c r="CA1019" s="277">
        <v>4.9000000000000002E-2</v>
      </c>
      <c r="CB1019" s="277" t="s">
        <v>121</v>
      </c>
      <c r="CC1019" s="277">
        <v>5.2450000000000001</v>
      </c>
      <c r="CD1019" s="277">
        <v>0.19700000000000001</v>
      </c>
      <c r="CE1019" s="277">
        <v>2.1000000000000001E-2</v>
      </c>
      <c r="CF1019" s="277">
        <v>2E-3</v>
      </c>
      <c r="CG1019" s="277">
        <v>1E-3</v>
      </c>
      <c r="CH1019" s="277" t="s">
        <v>121</v>
      </c>
      <c r="CI1019" s="277">
        <v>2E-3</v>
      </c>
      <c r="CJ1019" s="277">
        <v>0.375</v>
      </c>
      <c r="CK1019" s="277">
        <v>0.02</v>
      </c>
      <c r="CL1019" s="277" t="s">
        <v>121</v>
      </c>
      <c r="CM1019" s="277">
        <v>2E-3</v>
      </c>
      <c r="CN1019" s="277" t="s">
        <v>121</v>
      </c>
      <c r="CO1019" s="277">
        <v>2E-3</v>
      </c>
      <c r="CP1019" s="277">
        <v>1.05</v>
      </c>
      <c r="CQ1019" s="277">
        <v>1.2E-2</v>
      </c>
      <c r="CR1019" s="277" t="s">
        <v>121</v>
      </c>
      <c r="CS1019" s="277">
        <v>2E-3</v>
      </c>
      <c r="CT1019" s="277">
        <v>1.5</v>
      </c>
      <c r="CU1019" s="277">
        <v>5.8000000000000003E-2</v>
      </c>
      <c r="CV1019" s="277">
        <v>1.6E-2</v>
      </c>
      <c r="CW1019" s="277">
        <v>1E-3</v>
      </c>
      <c r="CX1019" s="277">
        <v>0.254</v>
      </c>
      <c r="CY1019" s="277">
        <v>2.5999999999999999E-2</v>
      </c>
      <c r="CZ1019" s="277" t="s">
        <v>121</v>
      </c>
      <c r="DA1019" s="277">
        <v>2E-3</v>
      </c>
      <c r="DB1019" s="277">
        <v>2.7E-2</v>
      </c>
      <c r="DC1019" s="277">
        <v>1.0999999999999999E-2</v>
      </c>
      <c r="DD1019" s="277" t="s">
        <v>121</v>
      </c>
      <c r="DE1019" s="277">
        <v>7.0999999999999994E-2</v>
      </c>
      <c r="DF1019" s="277">
        <v>9.8190000000000008</v>
      </c>
      <c r="DG1019" s="277">
        <v>0.13400000000000001</v>
      </c>
      <c r="DH1019" s="277">
        <v>2.3E-2</v>
      </c>
      <c r="DI1019" s="277">
        <v>1E-3</v>
      </c>
      <c r="DJ1019" s="277" t="s">
        <v>121</v>
      </c>
      <c r="DK1019" s="277">
        <v>2E-3</v>
      </c>
      <c r="DL1019" s="61" t="str">
        <f t="shared" si="19"/>
        <v>Anlieferung 17-11</v>
      </c>
    </row>
    <row r="1020" spans="1:116">
      <c r="A1020" s="11">
        <v>44643</v>
      </c>
      <c r="B1020" s="64" t="s">
        <v>381</v>
      </c>
      <c r="C1020" s="25" t="s">
        <v>128</v>
      </c>
      <c r="H1020" s="3" t="e">
        <f>((F1020)/(E1020/100))</f>
        <v>#DIV/0!</v>
      </c>
      <c r="I1020" s="4" t="e">
        <f>E1020/F1020</f>
        <v>#DIV/0!</v>
      </c>
      <c r="J1020" s="4" t="e">
        <f>100/G1020</f>
        <v>#DIV/0!</v>
      </c>
      <c r="N1020" s="37" t="e">
        <f>M1020/(K1020/100)</f>
        <v>#DIV/0!</v>
      </c>
      <c r="O1020" s="37" t="e">
        <f>N1020/J1020</f>
        <v>#DIV/0!</v>
      </c>
      <c r="P1020" s="5" t="e">
        <f>M1020/(L1020/100)</f>
        <v>#DIV/0!</v>
      </c>
      <c r="Q1020" s="5" t="e">
        <f>P1020*I1020</f>
        <v>#DIV/0!</v>
      </c>
      <c r="U1020" s="15" t="e">
        <f>100-(T1020-R1020)/S1020*100</f>
        <v>#DIV/0!</v>
      </c>
      <c r="AB1020" s="14" t="e">
        <f>((AE1020-AC1020)*(1000/AD1020))*1000</f>
        <v>#DIV/0!</v>
      </c>
      <c r="AF1020" s="7" t="e">
        <f>#REF!*0.8</f>
        <v>#REF!</v>
      </c>
      <c r="AH1020" s="8" t="e">
        <f>((AG1020)*(H1020/100))</f>
        <v>#DIV/0!</v>
      </c>
      <c r="AI1020" s="7" t="e">
        <f>AG1020/AH1020</f>
        <v>#DIV/0!</v>
      </c>
      <c r="AO1020" s="68" t="s">
        <v>381</v>
      </c>
      <c r="AP1020" s="277">
        <v>5.6000000000000001E-2</v>
      </c>
      <c r="AQ1020" s="277">
        <v>8.0000000000000002E-3</v>
      </c>
      <c r="AR1020" s="277" t="s">
        <v>121</v>
      </c>
      <c r="AS1020" s="277">
        <v>1.9E-2</v>
      </c>
      <c r="AT1020" s="277" t="s">
        <v>121</v>
      </c>
      <c r="AU1020" s="277">
        <v>8.0000000000000002E-3</v>
      </c>
      <c r="AV1020" s="277">
        <v>3.7570000000000001</v>
      </c>
      <c r="AW1020" s="277">
        <v>8.1000000000000003E-2</v>
      </c>
      <c r="AX1020" s="277" t="s">
        <v>121</v>
      </c>
      <c r="AY1020" s="277">
        <v>7.0000000000000001E-3</v>
      </c>
      <c r="AZ1020" s="277">
        <v>1.5369999999999999</v>
      </c>
      <c r="BA1020" s="277">
        <v>3.5000000000000003E-2</v>
      </c>
      <c r="BB1020" s="277">
        <v>0.128</v>
      </c>
      <c r="BC1020" s="277">
        <v>7.0000000000000001E-3</v>
      </c>
      <c r="BD1020" s="277">
        <v>17.75</v>
      </c>
      <c r="BE1020" s="277">
        <v>0.36299999999999999</v>
      </c>
      <c r="BF1020" s="277" t="s">
        <v>121</v>
      </c>
      <c r="BG1020" s="277">
        <v>8.9999999999999993E-3</v>
      </c>
      <c r="BH1020" s="277">
        <v>1.1539999999999999</v>
      </c>
      <c r="BI1020" s="277">
        <v>0.36799999999999999</v>
      </c>
      <c r="BJ1020" s="277">
        <v>3.4000000000000002E-2</v>
      </c>
      <c r="BK1020" s="277">
        <v>7.0000000000000001E-3</v>
      </c>
      <c r="BL1020" s="277" t="s">
        <v>121</v>
      </c>
      <c r="BM1020" s="277">
        <v>5.0000000000000001E-3</v>
      </c>
      <c r="BN1020" s="277">
        <v>4.9829999999999997</v>
      </c>
      <c r="BO1020" s="277">
        <v>0.2</v>
      </c>
      <c r="BP1020" s="277">
        <v>62.527000000000001</v>
      </c>
      <c r="BQ1020" s="277">
        <v>0.44400000000000001</v>
      </c>
      <c r="BR1020" s="277">
        <v>3.3119999999999998</v>
      </c>
      <c r="BS1020" s="277">
        <v>5.5E-2</v>
      </c>
      <c r="BT1020" s="277">
        <v>0.95899999999999996</v>
      </c>
      <c r="BU1020" s="277">
        <v>8.5000000000000006E-2</v>
      </c>
      <c r="BV1020" s="277" t="s">
        <v>121</v>
      </c>
      <c r="BW1020" s="277">
        <v>9.7000000000000003E-2</v>
      </c>
      <c r="BX1020" s="277">
        <v>0.09</v>
      </c>
      <c r="BY1020" s="277">
        <v>2.3E-2</v>
      </c>
      <c r="BZ1020" s="277">
        <v>0.46</v>
      </c>
      <c r="CA1020" s="277">
        <v>4.9000000000000002E-2</v>
      </c>
      <c r="CB1020" s="277" t="s">
        <v>121</v>
      </c>
      <c r="CC1020" s="277">
        <v>6.6050000000000004</v>
      </c>
      <c r="CD1020" s="277">
        <v>0.26300000000000001</v>
      </c>
      <c r="CE1020" s="277">
        <v>2.1000000000000001E-2</v>
      </c>
      <c r="CF1020" s="277" t="s">
        <v>121</v>
      </c>
      <c r="CG1020" s="277">
        <v>2E-3</v>
      </c>
      <c r="CH1020" s="277">
        <v>2E-3</v>
      </c>
      <c r="CI1020" s="277">
        <v>1E-3</v>
      </c>
      <c r="CJ1020" s="277" t="s">
        <v>121</v>
      </c>
      <c r="CK1020" s="277">
        <v>0.94199999999999995</v>
      </c>
      <c r="CL1020" s="277" t="s">
        <v>121</v>
      </c>
      <c r="CM1020" s="277">
        <v>2E-3</v>
      </c>
      <c r="CN1020" s="277">
        <v>1.2999999999999999E-2</v>
      </c>
      <c r="CO1020" s="277">
        <v>3.0000000000000001E-3</v>
      </c>
      <c r="CP1020" s="277">
        <v>1.1719999999999999</v>
      </c>
      <c r="CQ1020" s="277">
        <v>7.0000000000000007E-2</v>
      </c>
      <c r="CR1020" s="277" t="s">
        <v>121</v>
      </c>
      <c r="CS1020" s="277">
        <v>7.0000000000000001E-3</v>
      </c>
      <c r="CT1020" s="277" t="s">
        <v>121</v>
      </c>
      <c r="CU1020" s="277">
        <v>26.401</v>
      </c>
      <c r="CV1020" s="277">
        <v>9.6000000000000002E-2</v>
      </c>
      <c r="CW1020" s="277">
        <v>2E-3</v>
      </c>
      <c r="CX1020" s="277">
        <v>0.66100000000000003</v>
      </c>
      <c r="CY1020" s="277">
        <v>5.5E-2</v>
      </c>
      <c r="CZ1020" s="277" t="s">
        <v>121</v>
      </c>
      <c r="DA1020" s="277">
        <v>3.0000000000000001E-3</v>
      </c>
      <c r="DB1020" s="277" t="s">
        <v>121</v>
      </c>
      <c r="DC1020" s="277">
        <v>4.4999999999999998E-2</v>
      </c>
      <c r="DD1020" s="277" t="s">
        <v>121</v>
      </c>
      <c r="DE1020" s="277">
        <v>2.3E-2</v>
      </c>
      <c r="DF1020" s="277">
        <v>0.19600000000000001</v>
      </c>
      <c r="DG1020" s="277">
        <v>7.0000000000000001E-3</v>
      </c>
      <c r="DH1020" s="277">
        <v>0.83299999999999996</v>
      </c>
      <c r="DI1020" s="277">
        <v>1.4E-2</v>
      </c>
      <c r="DJ1020" s="277" t="s">
        <v>121</v>
      </c>
      <c r="DK1020" s="277">
        <v>2E-3</v>
      </c>
      <c r="DL1020" s="61" t="str">
        <f t="shared" si="19"/>
        <v>Anlieferung 17-12</v>
      </c>
    </row>
    <row r="1021" spans="1:116">
      <c r="A1021" s="11">
        <v>44643</v>
      </c>
      <c r="B1021" s="64" t="s">
        <v>382</v>
      </c>
      <c r="C1021" s="25" t="s">
        <v>128</v>
      </c>
      <c r="H1021" s="3" t="e">
        <f>((F1021)/(E1021/100))</f>
        <v>#DIV/0!</v>
      </c>
      <c r="I1021" s="4" t="e">
        <f>E1021/F1021</f>
        <v>#DIV/0!</v>
      </c>
      <c r="J1021" s="4" t="e">
        <f>100/G1021</f>
        <v>#DIV/0!</v>
      </c>
      <c r="N1021" s="37" t="e">
        <f>M1021/(K1021/100)</f>
        <v>#DIV/0!</v>
      </c>
      <c r="O1021" s="37" t="e">
        <f>N1021/J1021</f>
        <v>#DIV/0!</v>
      </c>
      <c r="P1021" s="5" t="e">
        <f>M1021/(L1021/100)</f>
        <v>#DIV/0!</v>
      </c>
      <c r="Q1021" s="5" t="e">
        <f>P1021*I1021</f>
        <v>#DIV/0!</v>
      </c>
      <c r="U1021" s="15" t="e">
        <f>100-(T1021-R1021)/S1021*100</f>
        <v>#DIV/0!</v>
      </c>
      <c r="AB1021" s="14" t="e">
        <f>((AE1021-AC1021)*(1000/AD1021))*1000</f>
        <v>#DIV/0!</v>
      </c>
      <c r="AF1021" s="7" t="e">
        <f>#REF!*0.8</f>
        <v>#REF!</v>
      </c>
      <c r="AH1021" s="8" t="e">
        <f>((AG1021)*(H1021/100))</f>
        <v>#DIV/0!</v>
      </c>
      <c r="AI1021" s="7" t="e">
        <f>AG1021/AH1021</f>
        <v>#DIV/0!</v>
      </c>
      <c r="AO1021" s="68" t="s">
        <v>382</v>
      </c>
      <c r="AP1021" s="277">
        <v>5.0000000000000001E-3</v>
      </c>
      <c r="AQ1021" s="277">
        <v>2E-3</v>
      </c>
      <c r="AR1021" s="277">
        <v>2.9000000000000001E-2</v>
      </c>
      <c r="AS1021" s="277">
        <v>0.01</v>
      </c>
      <c r="AT1021" s="277" t="s">
        <v>121</v>
      </c>
      <c r="AU1021" s="277">
        <v>0.01</v>
      </c>
      <c r="AV1021" s="277">
        <v>10.554</v>
      </c>
      <c r="AW1021" s="277">
        <v>0.22900000000000001</v>
      </c>
      <c r="AX1021" s="277">
        <v>8.0000000000000002E-3</v>
      </c>
      <c r="AY1021" s="277">
        <v>4.0000000000000001E-3</v>
      </c>
      <c r="AZ1021" s="277">
        <v>0.10299999999999999</v>
      </c>
      <c r="BA1021" s="277">
        <v>8.9999999999999993E-3</v>
      </c>
      <c r="BB1021" s="277">
        <v>5.149</v>
      </c>
      <c r="BC1021" s="277">
        <v>8.4000000000000005E-2</v>
      </c>
      <c r="BD1021" s="277">
        <v>0.28799999999999998</v>
      </c>
      <c r="BE1021" s="277">
        <v>1.9E-2</v>
      </c>
      <c r="BF1021" s="277" t="s">
        <v>121</v>
      </c>
      <c r="BG1021" s="277">
        <v>0.01</v>
      </c>
      <c r="BH1021" s="277">
        <v>2.601</v>
      </c>
      <c r="BI1021" s="277">
        <v>0.56100000000000005</v>
      </c>
      <c r="BJ1021" s="277" t="s">
        <v>121</v>
      </c>
      <c r="BK1021" s="277">
        <v>4.0000000000000001E-3</v>
      </c>
      <c r="BL1021" s="277">
        <v>0.01</v>
      </c>
      <c r="BM1021" s="277">
        <v>3.0000000000000001E-3</v>
      </c>
      <c r="BN1021" s="277">
        <v>19.361000000000001</v>
      </c>
      <c r="BO1021" s="277">
        <v>0.81799999999999995</v>
      </c>
      <c r="BP1021" s="277">
        <v>36.540999999999997</v>
      </c>
      <c r="BQ1021" s="277">
        <v>0.91700000000000004</v>
      </c>
      <c r="BR1021" s="277">
        <v>0.01</v>
      </c>
      <c r="BS1021" s="277">
        <v>2E-3</v>
      </c>
      <c r="BT1021" s="277">
        <v>2.198</v>
      </c>
      <c r="BU1021" s="277">
        <v>0.16700000000000001</v>
      </c>
      <c r="BV1021" s="277" t="s">
        <v>121</v>
      </c>
      <c r="BW1021" s="277">
        <v>9.6000000000000002E-2</v>
      </c>
      <c r="BX1021" s="277" t="s">
        <v>121</v>
      </c>
      <c r="BY1021" s="277">
        <v>1.4999999999999999E-2</v>
      </c>
      <c r="BZ1021" s="277">
        <v>1.5449999999999999</v>
      </c>
      <c r="CA1021" s="277">
        <v>0.114</v>
      </c>
      <c r="CB1021" s="277">
        <v>8.9060000000000006</v>
      </c>
      <c r="CC1021" s="277">
        <v>3.7280000000000002</v>
      </c>
      <c r="CD1021" s="277">
        <v>0.24299999999999999</v>
      </c>
      <c r="CE1021" s="277">
        <v>0.02</v>
      </c>
      <c r="CF1021" s="277" t="s">
        <v>121</v>
      </c>
      <c r="CG1021" s="277">
        <v>4.0000000000000001E-3</v>
      </c>
      <c r="CH1021" s="277">
        <v>5.0000000000000001E-3</v>
      </c>
      <c r="CI1021" s="277">
        <v>1E-3</v>
      </c>
      <c r="CJ1021" s="277" t="s">
        <v>121</v>
      </c>
      <c r="CK1021" s="277">
        <v>1.135</v>
      </c>
      <c r="CL1021" s="277" t="s">
        <v>121</v>
      </c>
      <c r="CM1021" s="277">
        <v>2E-3</v>
      </c>
      <c r="CN1021" s="277">
        <v>3.0000000000000001E-3</v>
      </c>
      <c r="CO1021" s="277">
        <v>1E-3</v>
      </c>
      <c r="CP1021" s="277">
        <v>1.538</v>
      </c>
      <c r="CQ1021" s="277">
        <v>0.13100000000000001</v>
      </c>
      <c r="CR1021" s="277" t="s">
        <v>121</v>
      </c>
      <c r="CS1021" s="277">
        <v>2E-3</v>
      </c>
      <c r="CT1021" s="277" t="s">
        <v>121</v>
      </c>
      <c r="CU1021" s="277">
        <v>30.744</v>
      </c>
      <c r="CV1021" s="277">
        <v>0.32400000000000001</v>
      </c>
      <c r="CW1021" s="277">
        <v>6.0000000000000001E-3</v>
      </c>
      <c r="CX1021" s="277">
        <v>3.0920000000000001</v>
      </c>
      <c r="CY1021" s="277">
        <v>0.13800000000000001</v>
      </c>
      <c r="CZ1021" s="277" t="s">
        <v>121</v>
      </c>
      <c r="DA1021" s="277">
        <v>2E-3</v>
      </c>
      <c r="DB1021" s="277" t="s">
        <v>121</v>
      </c>
      <c r="DC1021" s="277">
        <v>4.5999999999999999E-2</v>
      </c>
      <c r="DD1021" s="277" t="s">
        <v>121</v>
      </c>
      <c r="DE1021" s="277">
        <v>4.9000000000000002E-2</v>
      </c>
      <c r="DF1021" s="277">
        <v>4.9470000000000001</v>
      </c>
      <c r="DG1021" s="277">
        <v>0.08</v>
      </c>
      <c r="DH1021" s="277">
        <v>2.54</v>
      </c>
      <c r="DI1021" s="277">
        <v>4.2000000000000003E-2</v>
      </c>
      <c r="DJ1021" s="277" t="s">
        <v>121</v>
      </c>
      <c r="DK1021" s="277">
        <v>2E-3</v>
      </c>
      <c r="DL1021" s="61" t="str">
        <f t="shared" si="19"/>
        <v>Anlieferung 17-13</v>
      </c>
    </row>
    <row r="1022" spans="1:116">
      <c r="A1022" s="11">
        <v>44643</v>
      </c>
      <c r="B1022" s="64" t="s">
        <v>383</v>
      </c>
      <c r="C1022" s="25" t="s">
        <v>128</v>
      </c>
      <c r="H1022" s="3" t="e">
        <f>((F1022)/(E1022/100))</f>
        <v>#DIV/0!</v>
      </c>
      <c r="I1022" s="4" t="e">
        <f>E1022/F1022</f>
        <v>#DIV/0!</v>
      </c>
      <c r="J1022" s="4" t="e">
        <f>100/G1022</f>
        <v>#DIV/0!</v>
      </c>
      <c r="N1022" s="37" t="e">
        <f>M1022/(K1022/100)</f>
        <v>#DIV/0!</v>
      </c>
      <c r="O1022" s="37" t="e">
        <f>N1022/J1022</f>
        <v>#DIV/0!</v>
      </c>
      <c r="P1022" s="5" t="e">
        <f>M1022/(L1022/100)</f>
        <v>#DIV/0!</v>
      </c>
      <c r="Q1022" s="5" t="e">
        <f>P1022*I1022</f>
        <v>#DIV/0!</v>
      </c>
      <c r="U1022" s="15" t="e">
        <f>100-(T1022-R1022)/S1022*100</f>
        <v>#DIV/0!</v>
      </c>
      <c r="AB1022" s="14" t="e">
        <f>((AE1022-AC1022)*(1000/AD1022))*1000</f>
        <v>#DIV/0!</v>
      </c>
      <c r="AF1022" s="7" t="e">
        <f>#REF!*0.8</f>
        <v>#REF!</v>
      </c>
      <c r="AH1022" s="8" t="e">
        <f>((AG1022)*(H1022/100))</f>
        <v>#DIV/0!</v>
      </c>
      <c r="AI1022" s="7" t="e">
        <f>AG1022/AH1022</f>
        <v>#DIV/0!</v>
      </c>
      <c r="AO1022" s="68" t="s">
        <v>383</v>
      </c>
      <c r="AP1022" s="277" t="s">
        <v>121</v>
      </c>
      <c r="AQ1022" s="277">
        <v>3.0000000000000001E-3</v>
      </c>
      <c r="AR1022" s="277" t="s">
        <v>121</v>
      </c>
      <c r="AS1022" s="277">
        <v>0.01</v>
      </c>
      <c r="AT1022" s="277">
        <v>0.28999999999999998</v>
      </c>
      <c r="AU1022" s="277">
        <v>1.0999999999999999E-2</v>
      </c>
      <c r="AV1022" s="277">
        <v>7.6059999999999999</v>
      </c>
      <c r="AW1022" s="277">
        <v>0.16800000000000001</v>
      </c>
      <c r="AX1022" s="277">
        <v>1.2999999999999999E-2</v>
      </c>
      <c r="AY1022" s="277">
        <v>4.0000000000000001E-3</v>
      </c>
      <c r="AZ1022" s="277">
        <v>1.984</v>
      </c>
      <c r="BA1022" s="277">
        <v>3.4000000000000002E-2</v>
      </c>
      <c r="BB1022" s="277">
        <v>4.3550000000000004</v>
      </c>
      <c r="BC1022" s="277">
        <v>7.6999999999999999E-2</v>
      </c>
      <c r="BD1022" s="277">
        <v>9.0519999999999996</v>
      </c>
      <c r="BE1022" s="277">
        <v>0.17899999999999999</v>
      </c>
      <c r="BF1022" s="277" t="s">
        <v>121</v>
      </c>
      <c r="BG1022" s="277">
        <v>7.0000000000000001E-3</v>
      </c>
      <c r="BH1022" s="277">
        <v>2.9359999999999999</v>
      </c>
      <c r="BI1022" s="277">
        <v>0.38</v>
      </c>
      <c r="BJ1022" s="277">
        <v>3.0000000000000001E-3</v>
      </c>
      <c r="BK1022" s="277">
        <v>2E-3</v>
      </c>
      <c r="BL1022" s="277" t="s">
        <v>121</v>
      </c>
      <c r="BM1022" s="277">
        <v>3.0000000000000001E-3</v>
      </c>
      <c r="BN1022" s="277">
        <v>2.4039999999999999</v>
      </c>
      <c r="BO1022" s="277">
        <v>0.108</v>
      </c>
      <c r="BP1022" s="277">
        <v>59.250999999999998</v>
      </c>
      <c r="BQ1022" s="277">
        <v>0.45800000000000002</v>
      </c>
      <c r="BR1022" s="277">
        <v>0.11600000000000001</v>
      </c>
      <c r="BS1022" s="277">
        <v>4.0000000000000001E-3</v>
      </c>
      <c r="BT1022" s="277">
        <v>1.492</v>
      </c>
      <c r="BU1022" s="277">
        <v>9.8000000000000004E-2</v>
      </c>
      <c r="BV1022" s="277" t="s">
        <v>121</v>
      </c>
      <c r="BW1022" s="277">
        <v>0.10299999999999999</v>
      </c>
      <c r="BX1022" s="277" t="s">
        <v>121</v>
      </c>
      <c r="BY1022" s="277">
        <v>2.3E-2</v>
      </c>
      <c r="BZ1022" s="277">
        <v>0.28399999999999997</v>
      </c>
      <c r="CA1022" s="277">
        <v>4.1000000000000002E-2</v>
      </c>
      <c r="CB1022" s="277" t="s">
        <v>121</v>
      </c>
      <c r="CC1022" s="277">
        <v>3.67</v>
      </c>
      <c r="CD1022" s="277">
        <v>0.112</v>
      </c>
      <c r="CE1022" s="277">
        <v>1.7999999999999999E-2</v>
      </c>
      <c r="CF1022" s="277">
        <v>7.5999999999999998E-2</v>
      </c>
      <c r="CG1022" s="277">
        <v>2E-3</v>
      </c>
      <c r="CH1022" s="277" t="s">
        <v>121</v>
      </c>
      <c r="CI1022" s="277">
        <v>2E-3</v>
      </c>
      <c r="CJ1022" s="277" t="s">
        <v>121</v>
      </c>
      <c r="CK1022" s="277">
        <v>0.89700000000000002</v>
      </c>
      <c r="CL1022" s="277" t="s">
        <v>121</v>
      </c>
      <c r="CM1022" s="277">
        <v>2E-3</v>
      </c>
      <c r="CN1022" s="277">
        <v>2E-3</v>
      </c>
      <c r="CO1022" s="277">
        <v>1E-3</v>
      </c>
      <c r="CP1022" s="277">
        <v>1.0900000000000001</v>
      </c>
      <c r="CQ1022" s="277">
        <v>5.5E-2</v>
      </c>
      <c r="CR1022" s="277" t="s">
        <v>121</v>
      </c>
      <c r="CS1022" s="277">
        <v>2E-3</v>
      </c>
      <c r="CT1022" s="277" t="s">
        <v>121</v>
      </c>
      <c r="CU1022" s="277">
        <v>24.077999999999999</v>
      </c>
      <c r="CV1022" s="277">
        <v>5.0999999999999997E-2</v>
      </c>
      <c r="CW1022" s="277">
        <v>1E-3</v>
      </c>
      <c r="CX1022" s="277">
        <v>0.41199999999999998</v>
      </c>
      <c r="CY1022" s="277">
        <v>3.5000000000000003E-2</v>
      </c>
      <c r="CZ1022" s="277" t="s">
        <v>121</v>
      </c>
      <c r="DA1022" s="277">
        <v>2E-3</v>
      </c>
      <c r="DB1022" s="277" t="s">
        <v>121</v>
      </c>
      <c r="DC1022" s="277">
        <v>2.1000000000000001E-2</v>
      </c>
      <c r="DD1022" s="277" t="s">
        <v>121</v>
      </c>
      <c r="DE1022" s="277">
        <v>4.2999999999999997E-2</v>
      </c>
      <c r="DF1022" s="277">
        <v>4.641</v>
      </c>
      <c r="DG1022" s="277">
        <v>7.9000000000000001E-2</v>
      </c>
      <c r="DH1022" s="277">
        <v>0.63900000000000001</v>
      </c>
      <c r="DI1022" s="277">
        <v>0.01</v>
      </c>
      <c r="DJ1022" s="277" t="s">
        <v>121</v>
      </c>
      <c r="DK1022" s="277">
        <v>2E-3</v>
      </c>
      <c r="DL1022" s="61" t="str">
        <f t="shared" si="19"/>
        <v>Anlieferung 17-14</v>
      </c>
    </row>
    <row r="1023" spans="1:116">
      <c r="A1023" s="11">
        <v>44643</v>
      </c>
      <c r="B1023" s="64" t="s">
        <v>384</v>
      </c>
      <c r="C1023" s="25" t="s">
        <v>128</v>
      </c>
      <c r="H1023" s="3" t="e">
        <f>((F1023)/(E1023/100))</f>
        <v>#DIV/0!</v>
      </c>
      <c r="I1023" s="4" t="e">
        <f>E1023/F1023</f>
        <v>#DIV/0!</v>
      </c>
      <c r="J1023" s="4" t="e">
        <f>100/G1023</f>
        <v>#DIV/0!</v>
      </c>
      <c r="N1023" s="37" t="e">
        <f>M1023/(K1023/100)</f>
        <v>#DIV/0!</v>
      </c>
      <c r="O1023" s="37" t="e">
        <f>N1023/J1023</f>
        <v>#DIV/0!</v>
      </c>
      <c r="P1023" s="5" t="e">
        <f>M1023/(L1023/100)</f>
        <v>#DIV/0!</v>
      </c>
      <c r="Q1023" s="5" t="e">
        <f>P1023*I1023</f>
        <v>#DIV/0!</v>
      </c>
      <c r="U1023" s="15" t="e">
        <f>100-(T1023-R1023)/S1023*100</f>
        <v>#DIV/0!</v>
      </c>
      <c r="AB1023" s="14" t="e">
        <f>((AE1023-AC1023)*(1000/AD1023))*1000</f>
        <v>#DIV/0!</v>
      </c>
      <c r="AF1023" s="7" t="e">
        <f>#REF!*0.8</f>
        <v>#REF!</v>
      </c>
      <c r="AH1023" s="8" t="e">
        <f>((AG1023)*(H1023/100))</f>
        <v>#DIV/0!</v>
      </c>
      <c r="AI1023" s="7" t="e">
        <f>AG1023/AH1023</f>
        <v>#DIV/0!</v>
      </c>
      <c r="AO1023" s="68" t="s">
        <v>384</v>
      </c>
      <c r="AP1023" s="277">
        <v>2.5000000000000001E-2</v>
      </c>
      <c r="AQ1023" s="277">
        <v>6.0000000000000001E-3</v>
      </c>
      <c r="AR1023" s="277">
        <v>0.02</v>
      </c>
      <c r="AS1023" s="277">
        <v>8.0000000000000002E-3</v>
      </c>
      <c r="AT1023" s="277" t="s">
        <v>121</v>
      </c>
      <c r="AU1023" s="277">
        <v>8.0000000000000002E-3</v>
      </c>
      <c r="AV1023" s="277">
        <v>5.5730000000000004</v>
      </c>
      <c r="AW1023" s="277">
        <v>0.125</v>
      </c>
      <c r="AX1023" s="277" t="s">
        <v>121</v>
      </c>
      <c r="AY1023" s="277">
        <v>5.0000000000000001E-3</v>
      </c>
      <c r="AZ1023" s="277">
        <v>1.633</v>
      </c>
      <c r="BA1023" s="277">
        <v>0.03</v>
      </c>
      <c r="BB1023" s="277">
        <v>0.68400000000000005</v>
      </c>
      <c r="BC1023" s="277">
        <v>1.6E-2</v>
      </c>
      <c r="BD1023" s="277">
        <v>12.253</v>
      </c>
      <c r="BE1023" s="277">
        <v>0.19500000000000001</v>
      </c>
      <c r="BF1023" s="277" t="s">
        <v>121</v>
      </c>
      <c r="BG1023" s="277">
        <v>8.0000000000000002E-3</v>
      </c>
      <c r="BH1023" s="277">
        <v>2.0470000000000002</v>
      </c>
      <c r="BI1023" s="277">
        <v>0.40400000000000003</v>
      </c>
      <c r="BJ1023" s="277" t="s">
        <v>121</v>
      </c>
      <c r="BK1023" s="277">
        <v>7.0000000000000001E-3</v>
      </c>
      <c r="BL1023" s="277" t="s">
        <v>121</v>
      </c>
      <c r="BM1023" s="277">
        <v>7.0000000000000001E-3</v>
      </c>
      <c r="BN1023" s="277">
        <v>8.6940000000000008</v>
      </c>
      <c r="BO1023" s="277">
        <v>0.377</v>
      </c>
      <c r="BP1023" s="277">
        <v>50.136000000000003</v>
      </c>
      <c r="BQ1023" s="277">
        <v>0.627</v>
      </c>
      <c r="BR1023" s="277">
        <v>1.296</v>
      </c>
      <c r="BS1023" s="277">
        <v>2.1000000000000001E-2</v>
      </c>
      <c r="BT1023" s="277">
        <v>1.363</v>
      </c>
      <c r="BU1023" s="277">
        <v>9.1999999999999998E-2</v>
      </c>
      <c r="BV1023" s="277" t="s">
        <v>121</v>
      </c>
      <c r="BW1023" s="277">
        <v>7.4999999999999997E-2</v>
      </c>
      <c r="BX1023" s="277" t="s">
        <v>121</v>
      </c>
      <c r="BY1023" s="277">
        <v>2.9000000000000001E-2</v>
      </c>
      <c r="BZ1023" s="277">
        <v>0.50700000000000001</v>
      </c>
      <c r="CA1023" s="277">
        <v>4.3999999999999997E-2</v>
      </c>
      <c r="CB1023" s="277">
        <v>7.8140000000000001</v>
      </c>
      <c r="CC1023" s="277">
        <v>2.69</v>
      </c>
      <c r="CD1023" s="277">
        <v>0.217</v>
      </c>
      <c r="CE1023" s="277">
        <v>2.1000000000000001E-2</v>
      </c>
      <c r="CF1023" s="277" t="s">
        <v>121</v>
      </c>
      <c r="CG1023" s="277">
        <v>3.0000000000000001E-3</v>
      </c>
      <c r="CH1023" s="277">
        <v>2E-3</v>
      </c>
      <c r="CI1023" s="277">
        <v>1E-3</v>
      </c>
      <c r="CJ1023" s="277" t="s">
        <v>121</v>
      </c>
      <c r="CK1023" s="277">
        <v>0.91500000000000004</v>
      </c>
      <c r="CL1023" s="277" t="s">
        <v>121</v>
      </c>
      <c r="CM1023" s="277">
        <v>2E-3</v>
      </c>
      <c r="CN1023" s="277">
        <v>8.9999999999999993E-3</v>
      </c>
      <c r="CO1023" s="277">
        <v>2E-3</v>
      </c>
      <c r="CP1023" s="277">
        <v>0.78200000000000003</v>
      </c>
      <c r="CQ1023" s="277">
        <v>5.2999999999999999E-2</v>
      </c>
      <c r="CR1023" s="277" t="s">
        <v>121</v>
      </c>
      <c r="CS1023" s="277">
        <v>4.0000000000000001E-3</v>
      </c>
      <c r="CT1023" s="277" t="s">
        <v>121</v>
      </c>
      <c r="CU1023" s="277">
        <v>26.027000000000001</v>
      </c>
      <c r="CV1023" s="277">
        <v>0.156</v>
      </c>
      <c r="CW1023" s="277">
        <v>3.0000000000000001E-3</v>
      </c>
      <c r="CX1023" s="277">
        <v>0.90800000000000003</v>
      </c>
      <c r="CY1023" s="277">
        <v>5.3999999999999999E-2</v>
      </c>
      <c r="CZ1023" s="277" t="s">
        <v>121</v>
      </c>
      <c r="DA1023" s="277">
        <v>2E-3</v>
      </c>
      <c r="DB1023" s="277" t="s">
        <v>121</v>
      </c>
      <c r="DC1023" s="277">
        <v>2.9000000000000001E-2</v>
      </c>
      <c r="DD1023" s="277" t="s">
        <v>121</v>
      </c>
      <c r="DE1023" s="277">
        <v>4.5999999999999999E-2</v>
      </c>
      <c r="DF1023" s="277">
        <v>4.47</v>
      </c>
      <c r="DG1023" s="277">
        <v>6.8000000000000005E-2</v>
      </c>
      <c r="DH1023" s="277">
        <v>1.3779999999999999</v>
      </c>
      <c r="DI1023" s="277">
        <v>2.3E-2</v>
      </c>
      <c r="DJ1023" s="277" t="s">
        <v>121</v>
      </c>
      <c r="DK1023" s="277">
        <v>2E-3</v>
      </c>
      <c r="DL1023" s="61" t="str">
        <f t="shared" si="19"/>
        <v>Anlieferung 17-15</v>
      </c>
    </row>
    <row r="1024" spans="1:116">
      <c r="A1024" s="11">
        <v>44643</v>
      </c>
      <c r="B1024" s="64" t="s">
        <v>385</v>
      </c>
      <c r="C1024" s="25" t="s">
        <v>128</v>
      </c>
      <c r="H1024" s="3" t="e">
        <f>((F1024)/(E1024/100))</f>
        <v>#DIV/0!</v>
      </c>
      <c r="I1024" s="4" t="e">
        <f>E1024/F1024</f>
        <v>#DIV/0!</v>
      </c>
      <c r="J1024" s="4" t="e">
        <f>100/G1024</f>
        <v>#DIV/0!</v>
      </c>
      <c r="N1024" s="37" t="e">
        <f>M1024/(K1024/100)</f>
        <v>#DIV/0!</v>
      </c>
      <c r="O1024" s="37" t="e">
        <f>N1024/J1024</f>
        <v>#DIV/0!</v>
      </c>
      <c r="P1024" s="5" t="e">
        <f>M1024/(L1024/100)</f>
        <v>#DIV/0!</v>
      </c>
      <c r="Q1024" s="5" t="e">
        <f>P1024*I1024</f>
        <v>#DIV/0!</v>
      </c>
      <c r="U1024" s="15" t="e">
        <f>100-(T1024-R1024)/S1024*100</f>
        <v>#DIV/0!</v>
      </c>
      <c r="AB1024" s="14" t="e">
        <f>((AE1024-AC1024)*(1000/AD1024))*1000</f>
        <v>#DIV/0!</v>
      </c>
      <c r="AF1024" s="7" t="e">
        <f>#REF!*0.8</f>
        <v>#REF!</v>
      </c>
      <c r="AH1024" s="8" t="e">
        <f>((AG1024)*(H1024/100))</f>
        <v>#DIV/0!</v>
      </c>
      <c r="AI1024" s="7" t="e">
        <f>AG1024/AH1024</f>
        <v>#DIV/0!</v>
      </c>
      <c r="AO1024" s="68" t="s">
        <v>385</v>
      </c>
      <c r="AP1024" s="277" t="s">
        <v>121</v>
      </c>
      <c r="AQ1024" s="277">
        <v>4.0000000000000001E-3</v>
      </c>
      <c r="AR1024" s="277">
        <v>1.7999999999999999E-2</v>
      </c>
      <c r="AS1024" s="277">
        <v>8.9999999999999993E-3</v>
      </c>
      <c r="AT1024" s="277" t="s">
        <v>121</v>
      </c>
      <c r="AU1024" s="277">
        <v>8.0000000000000002E-3</v>
      </c>
      <c r="AV1024" s="277">
        <v>7.74</v>
      </c>
      <c r="AW1024" s="277">
        <v>0.188</v>
      </c>
      <c r="AX1024" s="277" t="s">
        <v>121</v>
      </c>
      <c r="AY1024" s="277">
        <v>5.0000000000000001E-3</v>
      </c>
      <c r="AZ1024" s="277">
        <v>2.3660000000000001</v>
      </c>
      <c r="BA1024" s="277">
        <v>3.6999999999999998E-2</v>
      </c>
      <c r="BB1024" s="277">
        <v>8.1000000000000003E-2</v>
      </c>
      <c r="BC1024" s="277">
        <v>6.0000000000000001E-3</v>
      </c>
      <c r="BD1024" s="277">
        <v>27.648</v>
      </c>
      <c r="BE1024" s="277">
        <v>0.52600000000000002</v>
      </c>
      <c r="BF1024" s="277" t="s">
        <v>121</v>
      </c>
      <c r="BG1024" s="277">
        <v>0.01</v>
      </c>
      <c r="BH1024" s="277">
        <v>2.9020000000000001</v>
      </c>
      <c r="BI1024" s="277">
        <v>0.45100000000000001</v>
      </c>
      <c r="BJ1024" s="277">
        <v>7.0000000000000001E-3</v>
      </c>
      <c r="BK1024" s="277">
        <v>2E-3</v>
      </c>
      <c r="BL1024" s="277">
        <v>7.0000000000000001E-3</v>
      </c>
      <c r="BM1024" s="277">
        <v>3.0000000000000001E-3</v>
      </c>
      <c r="BN1024" s="277">
        <v>0.245</v>
      </c>
      <c r="BO1024" s="277">
        <v>2.5000000000000001E-2</v>
      </c>
      <c r="BP1024" s="277">
        <v>39.634</v>
      </c>
      <c r="BQ1024" s="277">
        <v>0.67300000000000004</v>
      </c>
      <c r="BR1024" s="277">
        <v>0.152</v>
      </c>
      <c r="BS1024" s="277">
        <v>5.0000000000000001E-3</v>
      </c>
      <c r="BT1024" s="277">
        <v>0.72299999999999998</v>
      </c>
      <c r="BU1024" s="277">
        <v>0.105</v>
      </c>
      <c r="BV1024" s="277">
        <v>0.186</v>
      </c>
      <c r="BW1024" s="277">
        <v>4.2000000000000003E-2</v>
      </c>
      <c r="BX1024" s="277">
        <v>9.0999999999999998E-2</v>
      </c>
      <c r="BY1024" s="277">
        <v>2.5000000000000001E-2</v>
      </c>
      <c r="BZ1024" s="277">
        <v>0.34599999999999997</v>
      </c>
      <c r="CA1024" s="277">
        <v>5.7000000000000002E-2</v>
      </c>
      <c r="CB1024" s="277">
        <v>6.2039999999999997</v>
      </c>
      <c r="CC1024" s="277">
        <v>3.1179999999999999</v>
      </c>
      <c r="CD1024" s="277">
        <v>0.20300000000000001</v>
      </c>
      <c r="CE1024" s="277">
        <v>1.9E-2</v>
      </c>
      <c r="CF1024" s="277">
        <v>2E-3</v>
      </c>
      <c r="CG1024" s="277">
        <v>1E-3</v>
      </c>
      <c r="CH1024" s="277" t="s">
        <v>121</v>
      </c>
      <c r="CI1024" s="277">
        <v>2E-3</v>
      </c>
      <c r="CJ1024" s="277" t="s">
        <v>121</v>
      </c>
      <c r="CK1024" s="277">
        <v>1.0049999999999999</v>
      </c>
      <c r="CL1024" s="277" t="s">
        <v>121</v>
      </c>
      <c r="CM1024" s="277">
        <v>2E-3</v>
      </c>
      <c r="CN1024" s="277" t="s">
        <v>121</v>
      </c>
      <c r="CO1024" s="277">
        <v>2E-3</v>
      </c>
      <c r="CP1024" s="277">
        <v>1.0940000000000001</v>
      </c>
      <c r="CQ1024" s="277">
        <v>4.7E-2</v>
      </c>
      <c r="CR1024" s="277" t="s">
        <v>121</v>
      </c>
      <c r="CS1024" s="277">
        <v>3.0000000000000001E-3</v>
      </c>
      <c r="CT1024" s="277" t="s">
        <v>121</v>
      </c>
      <c r="CU1024" s="277">
        <v>22.277000000000001</v>
      </c>
      <c r="CV1024" s="277">
        <v>8.0000000000000002E-3</v>
      </c>
      <c r="CW1024" s="277">
        <v>1E-3</v>
      </c>
      <c r="CX1024" s="277">
        <v>0.252</v>
      </c>
      <c r="CY1024" s="277">
        <v>2.4E-2</v>
      </c>
      <c r="CZ1024" s="277" t="s">
        <v>121</v>
      </c>
      <c r="DA1024" s="277">
        <v>2E-3</v>
      </c>
      <c r="DB1024" s="277">
        <v>1.7999999999999999E-2</v>
      </c>
      <c r="DC1024" s="277">
        <v>0.01</v>
      </c>
      <c r="DD1024" s="277" t="s">
        <v>121</v>
      </c>
      <c r="DE1024" s="277">
        <v>7.1999999999999995E-2</v>
      </c>
      <c r="DF1024" s="277">
        <v>9.9220000000000006</v>
      </c>
      <c r="DG1024" s="277">
        <v>0.16700000000000001</v>
      </c>
      <c r="DH1024" s="277">
        <v>0.13200000000000001</v>
      </c>
      <c r="DI1024" s="277">
        <v>3.0000000000000001E-3</v>
      </c>
      <c r="DJ1024" s="277" t="s">
        <v>121</v>
      </c>
      <c r="DK1024" s="277">
        <v>2E-3</v>
      </c>
      <c r="DL1024" s="61" t="str">
        <f t="shared" si="19"/>
        <v>Anlieferung 17-16</v>
      </c>
    </row>
    <row r="1025" spans="1:132">
      <c r="A1025" s="11">
        <v>44643</v>
      </c>
      <c r="B1025" s="64" t="s">
        <v>386</v>
      </c>
      <c r="C1025" s="25" t="s">
        <v>128</v>
      </c>
      <c r="H1025" s="3" t="e">
        <f>((F1025)/(E1025/100))</f>
        <v>#DIV/0!</v>
      </c>
      <c r="I1025" s="4" t="e">
        <f>E1025/F1025</f>
        <v>#DIV/0!</v>
      </c>
      <c r="J1025" s="4" t="e">
        <f>100/G1025</f>
        <v>#DIV/0!</v>
      </c>
      <c r="N1025" s="37" t="e">
        <f>M1025/(K1025/100)</f>
        <v>#DIV/0!</v>
      </c>
      <c r="O1025" s="37" t="e">
        <f>N1025/J1025</f>
        <v>#DIV/0!</v>
      </c>
      <c r="P1025" s="5" t="e">
        <f>M1025/(L1025/100)</f>
        <v>#DIV/0!</v>
      </c>
      <c r="Q1025" s="5" t="e">
        <f>P1025*I1025</f>
        <v>#DIV/0!</v>
      </c>
      <c r="U1025" s="15" t="e">
        <f>100-(T1025-R1025)/S1025*100</f>
        <v>#DIV/0!</v>
      </c>
      <c r="AB1025" s="14" t="e">
        <f>((AE1025-AC1025)*(1000/AD1025))*1000</f>
        <v>#DIV/0!</v>
      </c>
      <c r="AF1025" s="7" t="e">
        <f>#REF!*0.8</f>
        <v>#REF!</v>
      </c>
      <c r="AH1025" s="8" t="e">
        <f>((AG1025)*(H1025/100))</f>
        <v>#DIV/0!</v>
      </c>
      <c r="AI1025" s="7" t="e">
        <f>AG1025/AH1025</f>
        <v>#DIV/0!</v>
      </c>
      <c r="AO1025" s="68" t="s">
        <v>386</v>
      </c>
      <c r="AP1025" s="277" t="s">
        <v>121</v>
      </c>
      <c r="AQ1025" s="277">
        <v>3.0000000000000001E-3</v>
      </c>
      <c r="AR1025" s="277" t="s">
        <v>121</v>
      </c>
      <c r="AS1025" s="277">
        <v>1.0999999999999999E-2</v>
      </c>
      <c r="AT1025" s="277">
        <v>0.86399999999999999</v>
      </c>
      <c r="AU1025" s="277">
        <v>2.1000000000000001E-2</v>
      </c>
      <c r="AV1025" s="277">
        <v>8.8719999999999999</v>
      </c>
      <c r="AW1025" s="277">
        <v>0.152</v>
      </c>
      <c r="AX1025" s="277" t="s">
        <v>121</v>
      </c>
      <c r="AY1025" s="277">
        <v>6.0000000000000001E-3</v>
      </c>
      <c r="AZ1025" s="277">
        <v>1.589</v>
      </c>
      <c r="BA1025" s="277">
        <v>2.1999999999999999E-2</v>
      </c>
      <c r="BB1025" s="277">
        <v>5.0229999999999997</v>
      </c>
      <c r="BC1025" s="277">
        <v>6.9000000000000006E-2</v>
      </c>
      <c r="BD1025" s="277">
        <v>16.998999999999999</v>
      </c>
      <c r="BE1025" s="277">
        <v>0.16800000000000001</v>
      </c>
      <c r="BF1025" s="277" t="s">
        <v>121</v>
      </c>
      <c r="BG1025" s="277">
        <v>8.0000000000000002E-3</v>
      </c>
      <c r="BH1025" s="277">
        <v>3.1789999999999998</v>
      </c>
      <c r="BI1025" s="277">
        <v>0.35099999999999998</v>
      </c>
      <c r="BJ1025" s="277">
        <v>7.0000000000000001E-3</v>
      </c>
      <c r="BK1025" s="277">
        <v>2E-3</v>
      </c>
      <c r="BL1025" s="277" t="s">
        <v>121</v>
      </c>
      <c r="BM1025" s="277">
        <v>4.0000000000000001E-3</v>
      </c>
      <c r="BN1025" s="277">
        <v>8.5000000000000006E-2</v>
      </c>
      <c r="BO1025" s="277">
        <v>2.5000000000000001E-2</v>
      </c>
      <c r="BP1025" s="277">
        <v>46.569000000000003</v>
      </c>
      <c r="BQ1025" s="277">
        <v>0.60799999999999998</v>
      </c>
      <c r="BR1025" s="277">
        <v>0.03</v>
      </c>
      <c r="BS1025" s="277">
        <v>2E-3</v>
      </c>
      <c r="BT1025" s="277">
        <v>0.47599999999999998</v>
      </c>
      <c r="BU1025" s="277">
        <v>9.4E-2</v>
      </c>
      <c r="BV1025" s="277">
        <v>0.111</v>
      </c>
      <c r="BW1025" s="277">
        <v>4.0000000000000001E-3</v>
      </c>
      <c r="BX1025" s="277" t="s">
        <v>121</v>
      </c>
      <c r="BY1025" s="277">
        <v>0.03</v>
      </c>
      <c r="BZ1025" s="277">
        <v>0.21199999999999999</v>
      </c>
      <c r="CA1025" s="277">
        <v>0.05</v>
      </c>
      <c r="CB1025" s="277" t="s">
        <v>121</v>
      </c>
      <c r="CC1025" s="277">
        <v>3.5750000000000002</v>
      </c>
      <c r="CD1025" s="277">
        <v>0.14299999999999999</v>
      </c>
      <c r="CE1025" s="277">
        <v>1.7000000000000001E-2</v>
      </c>
      <c r="CF1025" s="277">
        <v>4.0000000000000001E-3</v>
      </c>
      <c r="CG1025" s="277">
        <v>1E-3</v>
      </c>
      <c r="CH1025" s="277" t="s">
        <v>121</v>
      </c>
      <c r="CI1025" s="277">
        <v>2E-3</v>
      </c>
      <c r="CJ1025" s="277">
        <v>0.27800000000000002</v>
      </c>
      <c r="CK1025" s="277">
        <v>0.02</v>
      </c>
      <c r="CL1025" s="277" t="s">
        <v>121</v>
      </c>
      <c r="CM1025" s="277">
        <v>2E-3</v>
      </c>
      <c r="CN1025" s="277" t="s">
        <v>121</v>
      </c>
      <c r="CO1025" s="277">
        <v>2E-3</v>
      </c>
      <c r="CP1025" s="277">
        <v>1.198</v>
      </c>
      <c r="CQ1025" s="277">
        <v>1.2999999999999999E-2</v>
      </c>
      <c r="CR1025" s="277" t="s">
        <v>121</v>
      </c>
      <c r="CS1025" s="277">
        <v>2E-3</v>
      </c>
      <c r="CT1025" s="277">
        <v>1.593</v>
      </c>
      <c r="CU1025" s="277">
        <v>6.2E-2</v>
      </c>
      <c r="CV1025" s="277">
        <v>3.0000000000000001E-3</v>
      </c>
      <c r="CW1025" s="277">
        <v>1E-3</v>
      </c>
      <c r="CX1025" s="277">
        <v>0.217</v>
      </c>
      <c r="CY1025" s="277">
        <v>1.7999999999999999E-2</v>
      </c>
      <c r="CZ1025" s="277" t="s">
        <v>121</v>
      </c>
      <c r="DA1025" s="277">
        <v>2E-3</v>
      </c>
      <c r="DB1025" s="277" t="s">
        <v>121</v>
      </c>
      <c r="DC1025" s="277">
        <v>1.0999999999999999E-2</v>
      </c>
      <c r="DD1025" s="277" t="s">
        <v>121</v>
      </c>
      <c r="DE1025" s="277">
        <v>6.8000000000000005E-2</v>
      </c>
      <c r="DF1025" s="277">
        <v>9.4559999999999995</v>
      </c>
      <c r="DG1025" s="277">
        <v>0.123</v>
      </c>
      <c r="DH1025" s="277">
        <v>1.4999999999999999E-2</v>
      </c>
      <c r="DI1025" s="277">
        <v>1E-3</v>
      </c>
      <c r="DJ1025" s="277" t="s">
        <v>121</v>
      </c>
      <c r="DK1025" s="277">
        <v>2E-3</v>
      </c>
      <c r="DL1025" s="61" t="str">
        <f t="shared" si="19"/>
        <v>Anlieferung 17-17</v>
      </c>
    </row>
    <row r="1026" spans="1:132">
      <c r="A1026" s="11">
        <v>44643</v>
      </c>
      <c r="B1026" s="64" t="s">
        <v>387</v>
      </c>
      <c r="C1026" s="25" t="s">
        <v>128</v>
      </c>
      <c r="H1026" s="3" t="e">
        <f>((F1026)/(E1026/100))</f>
        <v>#DIV/0!</v>
      </c>
      <c r="I1026" s="4" t="e">
        <f>E1026/F1026</f>
        <v>#DIV/0!</v>
      </c>
      <c r="J1026" s="4" t="e">
        <f>100/G1026</f>
        <v>#DIV/0!</v>
      </c>
      <c r="N1026" s="37" t="e">
        <f>M1026/(K1026/100)</f>
        <v>#DIV/0!</v>
      </c>
      <c r="O1026" s="37" t="e">
        <f>N1026/J1026</f>
        <v>#DIV/0!</v>
      </c>
      <c r="P1026" s="5" t="e">
        <f>M1026/(L1026/100)</f>
        <v>#DIV/0!</v>
      </c>
      <c r="Q1026" s="5" t="e">
        <f>P1026*I1026</f>
        <v>#DIV/0!</v>
      </c>
      <c r="U1026" s="15" t="e">
        <f>100-(T1026-R1026)/S1026*100</f>
        <v>#DIV/0!</v>
      </c>
      <c r="AB1026" s="14" t="e">
        <f>((AE1026-AC1026)*(1000/AD1026))*1000</f>
        <v>#DIV/0!</v>
      </c>
      <c r="AF1026" s="7" t="e">
        <f>#REF!*0.8</f>
        <v>#REF!</v>
      </c>
      <c r="AH1026" s="8" t="e">
        <f>((AG1026)*(H1026/100))</f>
        <v>#DIV/0!</v>
      </c>
      <c r="AI1026" s="7" t="e">
        <f>AG1026/AH1026</f>
        <v>#DIV/0!</v>
      </c>
      <c r="AO1026" s="68" t="s">
        <v>387</v>
      </c>
      <c r="AP1026" s="278">
        <v>5.6000000000000001E-2</v>
      </c>
      <c r="AQ1026" s="278">
        <v>1E-3</v>
      </c>
      <c r="AR1026" s="278">
        <v>5.2999999999999999E-2</v>
      </c>
      <c r="AS1026" s="278">
        <v>3.0000000000000001E-3</v>
      </c>
      <c r="AT1026" s="278">
        <v>0.01</v>
      </c>
      <c r="AU1026" s="278">
        <v>2E-3</v>
      </c>
      <c r="AV1026" s="278">
        <v>2.1999999999999999E-2</v>
      </c>
      <c r="AW1026" s="278">
        <v>2E-3</v>
      </c>
      <c r="AX1026" s="278" t="s">
        <v>121</v>
      </c>
      <c r="AY1026" s="278">
        <v>2E-3</v>
      </c>
      <c r="AZ1026" s="278">
        <v>4.4999999999999998E-2</v>
      </c>
      <c r="BA1026" s="278">
        <v>3.0000000000000001E-3</v>
      </c>
      <c r="BB1026" s="278">
        <v>0.14599999999999999</v>
      </c>
      <c r="BC1026" s="278">
        <v>3.0000000000000001E-3</v>
      </c>
      <c r="BD1026" s="278">
        <v>4.8529999999999998</v>
      </c>
      <c r="BE1026" s="278">
        <v>3.4000000000000002E-2</v>
      </c>
      <c r="BF1026" s="278" t="s">
        <v>121</v>
      </c>
      <c r="BG1026" s="278">
        <v>6.0000000000000001E-3</v>
      </c>
      <c r="BH1026" s="278">
        <v>0.99</v>
      </c>
      <c r="BI1026" s="278">
        <v>0.56299999999999994</v>
      </c>
      <c r="BJ1026" s="278" t="s">
        <v>121</v>
      </c>
      <c r="BK1026" s="278">
        <v>3.0000000000000001E-3</v>
      </c>
      <c r="BL1026" s="278" t="s">
        <v>121</v>
      </c>
      <c r="BM1026" s="278">
        <v>2E-3</v>
      </c>
      <c r="BN1026" s="278">
        <v>0.79800000000000004</v>
      </c>
      <c r="BO1026" s="278">
        <v>1.2999999999999999E-2</v>
      </c>
      <c r="BP1026" s="278">
        <v>75.025999999999996</v>
      </c>
      <c r="BQ1026" s="278">
        <v>0.10199999999999999</v>
      </c>
      <c r="BR1026" s="278">
        <v>2E-3</v>
      </c>
      <c r="BS1026" s="278">
        <v>1E-3</v>
      </c>
      <c r="BT1026" s="278">
        <v>11.44</v>
      </c>
      <c r="BU1026" s="278">
        <v>0.122</v>
      </c>
      <c r="BV1026" s="278">
        <v>0.56399999999999995</v>
      </c>
      <c r="BW1026" s="278">
        <v>1.7000000000000001E-2</v>
      </c>
      <c r="BX1026" s="278" t="s">
        <v>121</v>
      </c>
      <c r="BY1026" s="278">
        <v>0.01</v>
      </c>
      <c r="BZ1026" s="278">
        <v>0.371</v>
      </c>
      <c r="CA1026" s="278">
        <v>2.4E-2</v>
      </c>
      <c r="CB1026" s="278" t="s">
        <v>121</v>
      </c>
      <c r="CC1026" s="278">
        <v>7.7329999999999997</v>
      </c>
      <c r="CD1026" s="278">
        <v>0.1</v>
      </c>
      <c r="CE1026" s="278">
        <v>6.0000000000000001E-3</v>
      </c>
      <c r="CF1026" s="278">
        <v>2E-3</v>
      </c>
      <c r="CG1026" s="278">
        <v>1E-3</v>
      </c>
      <c r="CH1026" s="278" t="s">
        <v>121</v>
      </c>
      <c r="CI1026" s="278">
        <v>2E-3</v>
      </c>
      <c r="CJ1026" s="278">
        <v>0.67200000000000004</v>
      </c>
      <c r="CK1026" s="278">
        <v>6.9000000000000006E-2</v>
      </c>
      <c r="CL1026" s="278" t="s">
        <v>121</v>
      </c>
      <c r="CM1026" s="278">
        <v>2E-3</v>
      </c>
      <c r="CN1026" s="278">
        <v>2E-3</v>
      </c>
      <c r="CO1026" s="278">
        <v>1E-3</v>
      </c>
      <c r="CP1026" s="278">
        <v>1.419</v>
      </c>
      <c r="CQ1026" s="278">
        <v>3.5000000000000003E-2</v>
      </c>
      <c r="CR1026" s="278" t="s">
        <v>121</v>
      </c>
      <c r="CS1026" s="278">
        <v>2E-3</v>
      </c>
      <c r="CT1026" s="278">
        <v>2.0830000000000002</v>
      </c>
      <c r="CU1026" s="278">
        <v>0.191</v>
      </c>
      <c r="CV1026" s="278">
        <v>3.2000000000000001E-2</v>
      </c>
      <c r="CW1026" s="278">
        <v>1E-3</v>
      </c>
      <c r="CX1026" s="278">
        <v>0.83599999999999997</v>
      </c>
      <c r="CY1026" s="278">
        <v>2.1000000000000001E-2</v>
      </c>
      <c r="CZ1026" s="278" t="s">
        <v>121</v>
      </c>
      <c r="DA1026" s="278">
        <v>2E-3</v>
      </c>
      <c r="DB1026" s="278">
        <v>3.3000000000000002E-2</v>
      </c>
      <c r="DC1026" s="278">
        <v>7.0000000000000001E-3</v>
      </c>
      <c r="DD1026" s="278" t="s">
        <v>121</v>
      </c>
      <c r="DE1026" s="278">
        <v>7.0000000000000001E-3</v>
      </c>
      <c r="DF1026" s="278">
        <v>0.40200000000000002</v>
      </c>
      <c r="DG1026" s="278">
        <v>5.0000000000000001E-3</v>
      </c>
      <c r="DH1026" s="278">
        <v>2.1000000000000001E-2</v>
      </c>
      <c r="DI1026" s="278">
        <v>1E-3</v>
      </c>
      <c r="DJ1026" s="278">
        <v>5.0000000000000001E-3</v>
      </c>
      <c r="DK1026" s="278">
        <v>1E-3</v>
      </c>
      <c r="DL1026" s="61" t="str">
        <f t="shared" si="19"/>
        <v>DK III ENE 2600</v>
      </c>
      <c r="DM1026" s="282">
        <v>-3.7528766607571401E-2</v>
      </c>
      <c r="DN1026" s="282">
        <v>-4.13518623214009E-3</v>
      </c>
      <c r="DO1026" s="282">
        <v>-2.80922087422808E-2</v>
      </c>
      <c r="DP1026" s="282">
        <v>0.62418618718747099</v>
      </c>
      <c r="DQ1026" s="282">
        <v>1.44595679281255E-2</v>
      </c>
      <c r="DR1026" s="282">
        <v>1.20420515025042E-2</v>
      </c>
      <c r="DS1026" s="282">
        <v>0.58524844579256596</v>
      </c>
      <c r="DT1026" s="282">
        <v>-1.42944795626483E-2</v>
      </c>
      <c r="DU1026" s="282">
        <v>3.69908337457692E-3</v>
      </c>
      <c r="DV1026" s="282">
        <v>1.3279024328869999E-2</v>
      </c>
      <c r="DW1026" s="282">
        <v>0.172334150360058</v>
      </c>
      <c r="DX1026" s="282">
        <v>0.117655657856113</v>
      </c>
      <c r="DY1026" s="282">
        <v>655.83367869933204</v>
      </c>
      <c r="DZ1026" s="282">
        <v>0.54854086872265495</v>
      </c>
      <c r="EA1026" s="282">
        <v>0.81911135282423697</v>
      </c>
      <c r="EB1026" s="282">
        <v>98.904026624697195</v>
      </c>
    </row>
    <row r="1027" spans="1:132">
      <c r="A1027" s="11">
        <v>44643</v>
      </c>
      <c r="B1027" s="64" t="s">
        <v>388</v>
      </c>
      <c r="C1027" s="25" t="s">
        <v>128</v>
      </c>
      <c r="H1027" s="3" t="e">
        <f>((F1027)/(E1027/100))</f>
        <v>#DIV/0!</v>
      </c>
      <c r="I1027" s="4" t="e">
        <f>E1027/F1027</f>
        <v>#DIV/0!</v>
      </c>
      <c r="J1027" s="4" t="e">
        <f>100/G1027</f>
        <v>#DIV/0!</v>
      </c>
      <c r="N1027" s="37" t="e">
        <f>M1027/(K1027/100)</f>
        <v>#DIV/0!</v>
      </c>
      <c r="O1027" s="37" t="e">
        <f>N1027/J1027</f>
        <v>#DIV/0!</v>
      </c>
      <c r="P1027" s="5" t="e">
        <f>M1027/(L1027/100)</f>
        <v>#DIV/0!</v>
      </c>
      <c r="Q1027" s="5" t="e">
        <f>P1027*I1027</f>
        <v>#DIV/0!</v>
      </c>
      <c r="U1027" s="15" t="e">
        <f>100-(T1027-R1027)/S1027*100</f>
        <v>#DIV/0!</v>
      </c>
      <c r="AB1027" s="14" t="e">
        <f>((AE1027-AC1027)*(1000/AD1027))*1000</f>
        <v>#DIV/0!</v>
      </c>
      <c r="AF1027" s="7" t="e">
        <f>#REF!*0.8</f>
        <v>#REF!</v>
      </c>
      <c r="AH1027" s="8" t="e">
        <f>((AG1027)*(H1027/100))</f>
        <v>#DIV/0!</v>
      </c>
      <c r="AI1027" s="7" t="e">
        <f>AG1027/AH1027</f>
        <v>#DIV/0!</v>
      </c>
      <c r="AO1027" s="68" t="s">
        <v>388</v>
      </c>
      <c r="AP1027" s="280">
        <v>0.161</v>
      </c>
      <c r="AQ1027" s="280">
        <v>2E-3</v>
      </c>
      <c r="AR1027" s="280">
        <v>5.0000000000000001E-3</v>
      </c>
      <c r="AS1027" s="280">
        <v>3.0000000000000001E-3</v>
      </c>
      <c r="AT1027" s="280">
        <v>6.3E-2</v>
      </c>
      <c r="AU1027" s="280">
        <v>3.0000000000000001E-3</v>
      </c>
      <c r="AV1027" s="280">
        <v>5.5E-2</v>
      </c>
      <c r="AW1027" s="280">
        <v>2E-3</v>
      </c>
      <c r="AX1027" s="280">
        <v>0.01</v>
      </c>
      <c r="AY1027" s="280">
        <v>1E-3</v>
      </c>
      <c r="AZ1027" s="280">
        <v>1.4999999999999999E-2</v>
      </c>
      <c r="BA1027" s="280">
        <v>2E-3</v>
      </c>
      <c r="BB1027" s="280">
        <v>5.7000000000000002E-2</v>
      </c>
      <c r="BC1027" s="280">
        <v>2E-3</v>
      </c>
      <c r="BD1027" s="280">
        <v>0.38200000000000001</v>
      </c>
      <c r="BE1027" s="280">
        <v>8.9999999999999993E-3</v>
      </c>
      <c r="BF1027" s="280" t="s">
        <v>121</v>
      </c>
      <c r="BG1027" s="280">
        <v>0.01</v>
      </c>
      <c r="BH1027" s="280" t="s">
        <v>121</v>
      </c>
      <c r="BI1027" s="280">
        <v>3.339</v>
      </c>
      <c r="BJ1027" s="280" t="s">
        <v>121</v>
      </c>
      <c r="BK1027" s="280">
        <v>3.0000000000000001E-3</v>
      </c>
      <c r="BL1027" s="280" t="s">
        <v>121</v>
      </c>
      <c r="BM1027" s="280">
        <v>2E-3</v>
      </c>
      <c r="BN1027" s="280">
        <v>6.4000000000000001E-2</v>
      </c>
      <c r="BO1027" s="280">
        <v>7.0000000000000001E-3</v>
      </c>
      <c r="BP1027" s="280">
        <v>60.456000000000003</v>
      </c>
      <c r="BQ1027" s="280">
        <v>0.14699999999999999</v>
      </c>
      <c r="BR1027" s="280">
        <v>7.0000000000000001E-3</v>
      </c>
      <c r="BS1027" s="280">
        <v>1E-3</v>
      </c>
      <c r="BT1027" s="280">
        <v>17.263000000000002</v>
      </c>
      <c r="BU1027" s="280">
        <v>0.157</v>
      </c>
      <c r="BV1027" s="280">
        <v>13.968</v>
      </c>
      <c r="BW1027" s="280">
        <v>0.16600000000000001</v>
      </c>
      <c r="BX1027" s="280" t="s">
        <v>121</v>
      </c>
      <c r="BY1027" s="280">
        <v>4.0000000000000001E-3</v>
      </c>
      <c r="BZ1027" s="280">
        <v>3.2290000000000001</v>
      </c>
      <c r="CA1027" s="280">
        <v>5.0999999999999997E-2</v>
      </c>
      <c r="CB1027" s="280" t="s">
        <v>121</v>
      </c>
      <c r="CC1027" s="280">
        <v>17.873000000000001</v>
      </c>
      <c r="CD1027" s="280">
        <v>2.5999999999999999E-2</v>
      </c>
      <c r="CE1027" s="280">
        <v>5.0000000000000001E-3</v>
      </c>
      <c r="CF1027" s="280" t="s">
        <v>121</v>
      </c>
      <c r="CG1027" s="280">
        <v>2E-3</v>
      </c>
      <c r="CH1027" s="280" t="s">
        <v>121</v>
      </c>
      <c r="CI1027" s="280">
        <v>2E-3</v>
      </c>
      <c r="CJ1027" s="280" t="s">
        <v>121</v>
      </c>
      <c r="CK1027" s="280">
        <v>0.23899999999999999</v>
      </c>
      <c r="CL1027" s="280" t="s">
        <v>121</v>
      </c>
      <c r="CM1027" s="280">
        <v>2E-3</v>
      </c>
      <c r="CN1027" s="280">
        <v>5.0000000000000001E-3</v>
      </c>
      <c r="CO1027" s="280">
        <v>1E-3</v>
      </c>
      <c r="CP1027" s="280">
        <v>2.121</v>
      </c>
      <c r="CQ1027" s="280">
        <v>6.4000000000000001E-2</v>
      </c>
      <c r="CR1027" s="280" t="s">
        <v>121</v>
      </c>
      <c r="CS1027" s="280">
        <v>2E-3</v>
      </c>
      <c r="CT1027" s="280">
        <v>1.1020000000000001</v>
      </c>
      <c r="CU1027" s="280">
        <v>0.31</v>
      </c>
      <c r="CV1027" s="280">
        <v>1.4E-2</v>
      </c>
      <c r="CW1027" s="280">
        <v>1E-3</v>
      </c>
      <c r="CX1027" s="280">
        <v>0.1</v>
      </c>
      <c r="CY1027" s="280">
        <v>0.01</v>
      </c>
      <c r="CZ1027" s="280" t="s">
        <v>121</v>
      </c>
      <c r="DA1027" s="280">
        <v>2E-3</v>
      </c>
      <c r="DB1027" s="280" t="s">
        <v>121</v>
      </c>
      <c r="DC1027" s="280">
        <v>5.0000000000000001E-3</v>
      </c>
      <c r="DD1027" s="280">
        <v>2.8000000000000001E-2</v>
      </c>
      <c r="DE1027" s="280">
        <v>6.0000000000000001E-3</v>
      </c>
      <c r="DF1027" s="280">
        <v>0.77600000000000002</v>
      </c>
      <c r="DG1027" s="280">
        <v>8.0000000000000002E-3</v>
      </c>
      <c r="DH1027" s="280">
        <v>4.0000000000000001E-3</v>
      </c>
      <c r="DI1027" s="280">
        <v>1E-3</v>
      </c>
      <c r="DJ1027" s="280">
        <v>7.3999999999999996E-2</v>
      </c>
      <c r="DK1027" s="280">
        <v>1E-3</v>
      </c>
      <c r="DL1027" s="61" t="str">
        <f t="shared" si="19"/>
        <v>UTV 23.03.2022</v>
      </c>
    </row>
    <row r="1028" spans="1:132">
      <c r="A1028" s="11">
        <v>44643</v>
      </c>
      <c r="B1028" s="64" t="s">
        <v>389</v>
      </c>
      <c r="C1028" s="25" t="s">
        <v>128</v>
      </c>
      <c r="H1028" s="3" t="e">
        <f>((F1028)/(E1028/100))</f>
        <v>#DIV/0!</v>
      </c>
      <c r="I1028" s="4" t="e">
        <f>E1028/F1028</f>
        <v>#DIV/0!</v>
      </c>
      <c r="J1028" s="4" t="e">
        <f>100/G1028</f>
        <v>#DIV/0!</v>
      </c>
      <c r="N1028" s="37" t="e">
        <f>M1028/(K1028/100)</f>
        <v>#DIV/0!</v>
      </c>
      <c r="O1028" s="37" t="e">
        <f>N1028/J1028</f>
        <v>#DIV/0!</v>
      </c>
      <c r="P1028" s="5" t="e">
        <f>M1028/(L1028/100)</f>
        <v>#DIV/0!</v>
      </c>
      <c r="Q1028" s="5" t="e">
        <f>P1028*I1028</f>
        <v>#DIV/0!</v>
      </c>
      <c r="U1028" s="15" t="e">
        <f>100-(T1028-R1028)/S1028*100</f>
        <v>#DIV/0!</v>
      </c>
      <c r="AB1028" s="14" t="e">
        <f>((AE1028-AC1028)*(1000/AD1028))*1000</f>
        <v>#DIV/0!</v>
      </c>
      <c r="AF1028" s="7" t="e">
        <f>#REF!*0.8</f>
        <v>#REF!</v>
      </c>
      <c r="AH1028" s="8" t="e">
        <f>((AG1028)*(H1028/100))</f>
        <v>#DIV/0!</v>
      </c>
      <c r="AI1028" s="7" t="e">
        <f>AG1028/AH1028</f>
        <v>#DIV/0!</v>
      </c>
      <c r="AO1028" s="68" t="s">
        <v>389</v>
      </c>
      <c r="AP1028" s="281">
        <v>0.109</v>
      </c>
      <c r="AQ1028" s="281">
        <v>2E-3</v>
      </c>
      <c r="AR1028" s="281">
        <v>6.6000000000000003E-2</v>
      </c>
      <c r="AS1028" s="281">
        <v>3.0000000000000001E-3</v>
      </c>
      <c r="AT1028" s="281">
        <v>5.0000000000000001E-3</v>
      </c>
      <c r="AU1028" s="281">
        <v>2E-3</v>
      </c>
      <c r="AV1028" s="281">
        <v>1.7000000000000001E-2</v>
      </c>
      <c r="AW1028" s="281">
        <v>2E-3</v>
      </c>
      <c r="AX1028" s="281">
        <v>6.4000000000000001E-2</v>
      </c>
      <c r="AY1028" s="281">
        <v>2E-3</v>
      </c>
      <c r="AZ1028" s="281">
        <v>7.6999999999999999E-2</v>
      </c>
      <c r="BA1028" s="281">
        <v>3.0000000000000001E-3</v>
      </c>
      <c r="BB1028" s="281">
        <v>0.317</v>
      </c>
      <c r="BC1028" s="281">
        <v>5.0000000000000001E-3</v>
      </c>
      <c r="BD1028" s="281">
        <v>5.7670000000000003</v>
      </c>
      <c r="BE1028" s="281">
        <v>3.9E-2</v>
      </c>
      <c r="BF1028" s="281" t="s">
        <v>121</v>
      </c>
      <c r="BG1028" s="281">
        <v>3.0000000000000001E-3</v>
      </c>
      <c r="BH1028" s="281">
        <v>3.41</v>
      </c>
      <c r="BI1028" s="281">
        <v>0.82299999999999995</v>
      </c>
      <c r="BJ1028" s="281">
        <v>3.0000000000000001E-3</v>
      </c>
      <c r="BK1028" s="281">
        <v>2E-3</v>
      </c>
      <c r="BL1028" s="281" t="s">
        <v>121</v>
      </c>
      <c r="BM1028" s="281">
        <v>2E-3</v>
      </c>
      <c r="BN1028" s="281">
        <v>0.111</v>
      </c>
      <c r="BO1028" s="281">
        <v>7.0000000000000001E-3</v>
      </c>
      <c r="BP1028" s="281">
        <v>61.44</v>
      </c>
      <c r="BQ1028" s="281">
        <v>0.17</v>
      </c>
      <c r="BR1028" s="281" t="s">
        <v>121</v>
      </c>
      <c r="BS1028" s="281">
        <v>2E-3</v>
      </c>
      <c r="BT1028" s="281">
        <v>11.007</v>
      </c>
      <c r="BU1028" s="281">
        <v>0.125</v>
      </c>
      <c r="BV1028" s="281">
        <v>1.143</v>
      </c>
      <c r="BW1028" s="281">
        <v>2.1999999999999999E-2</v>
      </c>
      <c r="BX1028" s="281" t="s">
        <v>121</v>
      </c>
      <c r="BY1028" s="281">
        <v>1.0999999999999999E-2</v>
      </c>
      <c r="BZ1028" s="281">
        <v>0.67300000000000004</v>
      </c>
      <c r="CA1028" s="281">
        <v>2.9000000000000001E-2</v>
      </c>
      <c r="CB1028" s="281" t="s">
        <v>121</v>
      </c>
      <c r="CC1028" s="281">
        <v>7.1740000000000004</v>
      </c>
      <c r="CD1028" s="281">
        <v>0.16900000000000001</v>
      </c>
      <c r="CE1028" s="281">
        <v>7.0000000000000001E-3</v>
      </c>
      <c r="CF1028" s="281">
        <v>4.0000000000000001E-3</v>
      </c>
      <c r="CG1028" s="281">
        <v>1E-3</v>
      </c>
      <c r="CH1028" s="281" t="s">
        <v>121</v>
      </c>
      <c r="CI1028" s="281">
        <v>2E-3</v>
      </c>
      <c r="CJ1028" s="281">
        <v>0.76200000000000001</v>
      </c>
      <c r="CK1028" s="281">
        <v>6.9000000000000006E-2</v>
      </c>
      <c r="CL1028" s="281" t="s">
        <v>121</v>
      </c>
      <c r="CM1028" s="281">
        <v>2E-3</v>
      </c>
      <c r="CN1028" s="281">
        <v>3.0000000000000001E-3</v>
      </c>
      <c r="CO1028" s="281">
        <v>1E-3</v>
      </c>
      <c r="CP1028" s="281">
        <v>1.645</v>
      </c>
      <c r="CQ1028" s="281">
        <v>3.5000000000000003E-2</v>
      </c>
      <c r="CR1028" s="281" t="s">
        <v>121</v>
      </c>
      <c r="CS1028" s="281">
        <v>5.0000000000000001E-3</v>
      </c>
      <c r="CT1028" s="281">
        <v>5.9009999999999998</v>
      </c>
      <c r="CU1028" s="281">
        <v>0.251</v>
      </c>
      <c r="CV1028" s="281">
        <v>1.9E-2</v>
      </c>
      <c r="CW1028" s="281">
        <v>1E-3</v>
      </c>
      <c r="CX1028" s="281">
        <v>0.503</v>
      </c>
      <c r="CY1028" s="281">
        <v>1.6E-2</v>
      </c>
      <c r="CZ1028" s="281" t="s">
        <v>121</v>
      </c>
      <c r="DA1028" s="281">
        <v>2E-3</v>
      </c>
      <c r="DB1028" s="281">
        <v>3.2000000000000001E-2</v>
      </c>
      <c r="DC1028" s="281">
        <v>5.0000000000000001E-3</v>
      </c>
      <c r="DD1028" s="281" t="s">
        <v>121</v>
      </c>
      <c r="DE1028" s="281">
        <v>1.4E-2</v>
      </c>
      <c r="DF1028" s="281">
        <v>1.589</v>
      </c>
      <c r="DG1028" s="281">
        <v>1.2999999999999999E-2</v>
      </c>
      <c r="DH1028" s="281">
        <v>1.7999999999999999E-2</v>
      </c>
      <c r="DI1028" s="281">
        <v>1E-3</v>
      </c>
      <c r="DJ1028" s="281">
        <v>2.3E-2</v>
      </c>
      <c r="DK1028" s="281">
        <v>1E-3</v>
      </c>
      <c r="DL1028" s="61" t="str">
        <f t="shared" si="19"/>
        <v>DK III W1 23.03.2022</v>
      </c>
      <c r="DM1028" s="282">
        <v>2.2050566453158901E-3</v>
      </c>
      <c r="DN1028" s="282">
        <v>2.28182525732437E-2</v>
      </c>
      <c r="DO1028" s="282">
        <v>8.37215265808334E-2</v>
      </c>
      <c r="DP1028" s="282">
        <v>0.531198798963883</v>
      </c>
      <c r="DQ1028" s="282">
        <v>1.9015974432492401E-2</v>
      </c>
      <c r="DR1028" s="282">
        <v>3.3185237367568003E-2</v>
      </c>
      <c r="DS1028" s="282">
        <v>0.715248412585197</v>
      </c>
      <c r="DT1028" s="282">
        <v>1.2326816645107701E-2</v>
      </c>
      <c r="DU1028" s="282">
        <v>1.21072262623789E-2</v>
      </c>
      <c r="DV1028" s="282">
        <v>3.9033124620474299E-2</v>
      </c>
      <c r="DW1028" s="282">
        <v>0.67362393852241098</v>
      </c>
      <c r="DX1028" s="282">
        <v>6.09178982556456E-2</v>
      </c>
      <c r="DY1028" s="282">
        <v>920.80189449093598</v>
      </c>
      <c r="DZ1028" s="282">
        <v>0.59266623428451903</v>
      </c>
      <c r="EA1028" s="282">
        <v>4.5116747551125798</v>
      </c>
      <c r="EB1028" s="282">
        <v>97.0126329849884</v>
      </c>
    </row>
    <row r="1029" spans="1:132">
      <c r="A1029" s="11">
        <v>44643</v>
      </c>
      <c r="B1029" s="64" t="s">
        <v>390</v>
      </c>
      <c r="C1029" s="25" t="s">
        <v>128</v>
      </c>
      <c r="H1029" s="3" t="e">
        <f>((F1029)/(E1029/100))</f>
        <v>#DIV/0!</v>
      </c>
      <c r="I1029" s="4" t="e">
        <f>E1029/F1029</f>
        <v>#DIV/0!</v>
      </c>
      <c r="J1029" s="4" t="e">
        <f>100/G1029</f>
        <v>#DIV/0!</v>
      </c>
      <c r="N1029" s="37" t="e">
        <f>M1029/(K1029/100)</f>
        <v>#DIV/0!</v>
      </c>
      <c r="O1029" s="37" t="e">
        <f>N1029/J1029</f>
        <v>#DIV/0!</v>
      </c>
      <c r="P1029" s="5" t="e">
        <f>M1029/(L1029/100)</f>
        <v>#DIV/0!</v>
      </c>
      <c r="Q1029" s="5" t="e">
        <f>P1029*I1029</f>
        <v>#DIV/0!</v>
      </c>
      <c r="U1029" s="15" t="e">
        <f>100-(T1029-R1029)/S1029*100</f>
        <v>#DIV/0!</v>
      </c>
      <c r="AB1029" s="14" t="e">
        <f>((AE1029-AC1029)*(1000/AD1029))*1000</f>
        <v>#DIV/0!</v>
      </c>
      <c r="AF1029" s="7" t="e">
        <f>#REF!*0.8</f>
        <v>#REF!</v>
      </c>
      <c r="AH1029" s="8" t="e">
        <f>((AG1029)*(H1029/100))</f>
        <v>#DIV/0!</v>
      </c>
      <c r="AI1029" s="7" t="e">
        <f>AG1029/AH1029</f>
        <v>#DIV/0!</v>
      </c>
      <c r="AO1029" s="68" t="s">
        <v>390</v>
      </c>
      <c r="AP1029" s="279">
        <v>5.3999999999999999E-2</v>
      </c>
      <c r="AQ1029" s="279">
        <v>1E-3</v>
      </c>
      <c r="AR1029" s="279">
        <v>7.1999999999999995E-2</v>
      </c>
      <c r="AS1029" s="279">
        <v>3.0000000000000001E-3</v>
      </c>
      <c r="AT1029" s="279">
        <v>7.0000000000000001E-3</v>
      </c>
      <c r="AU1029" s="279">
        <v>2E-3</v>
      </c>
      <c r="AV1029" s="279">
        <v>2.9000000000000001E-2</v>
      </c>
      <c r="AW1029" s="279">
        <v>2E-3</v>
      </c>
      <c r="AX1029" s="279" t="s">
        <v>121</v>
      </c>
      <c r="AY1029" s="279">
        <v>2E-3</v>
      </c>
      <c r="AZ1029" s="279">
        <v>5.7000000000000002E-2</v>
      </c>
      <c r="BA1029" s="279">
        <v>3.0000000000000001E-3</v>
      </c>
      <c r="BB1029" s="279">
        <v>0.14299999999999999</v>
      </c>
      <c r="BC1029" s="279">
        <v>3.0000000000000001E-3</v>
      </c>
      <c r="BD1029" s="279">
        <v>2.9529999999999998</v>
      </c>
      <c r="BE1029" s="279">
        <v>2.3E-2</v>
      </c>
      <c r="BF1029" s="279" t="s">
        <v>121</v>
      </c>
      <c r="BG1029" s="279">
        <v>3.0000000000000001E-3</v>
      </c>
      <c r="BH1029" s="279">
        <v>1.9370000000000001</v>
      </c>
      <c r="BI1029" s="279">
        <v>0.65</v>
      </c>
      <c r="BJ1029" s="279">
        <v>3.0000000000000001E-3</v>
      </c>
      <c r="BK1029" s="279">
        <v>1E-3</v>
      </c>
      <c r="BL1029" s="279" t="s">
        <v>121</v>
      </c>
      <c r="BM1029" s="279">
        <v>2E-3</v>
      </c>
      <c r="BN1029" s="279">
        <v>0.39400000000000002</v>
      </c>
      <c r="BO1029" s="279">
        <v>8.0000000000000002E-3</v>
      </c>
      <c r="BP1029" s="279">
        <v>73.495000000000005</v>
      </c>
      <c r="BQ1029" s="279">
        <v>0.1</v>
      </c>
      <c r="BR1029" s="279" t="s">
        <v>121</v>
      </c>
      <c r="BS1029" s="279">
        <v>2E-3</v>
      </c>
      <c r="BT1029" s="279">
        <v>9.9120000000000008</v>
      </c>
      <c r="BU1029" s="279">
        <v>0.107</v>
      </c>
      <c r="BV1029" s="279">
        <v>0.82299999999999995</v>
      </c>
      <c r="BW1029" s="279">
        <v>1.9E-2</v>
      </c>
      <c r="BX1029" s="279" t="s">
        <v>121</v>
      </c>
      <c r="BY1029" s="279">
        <v>8.9999999999999993E-3</v>
      </c>
      <c r="BZ1029" s="279">
        <v>0.42</v>
      </c>
      <c r="CA1029" s="279">
        <v>2.1999999999999999E-2</v>
      </c>
      <c r="CB1029" s="279" t="s">
        <v>121</v>
      </c>
      <c r="CC1029" s="279">
        <v>9.1859999999999999</v>
      </c>
      <c r="CD1029" s="279">
        <v>9.7000000000000003E-2</v>
      </c>
      <c r="CE1029" s="279">
        <v>6.0000000000000001E-3</v>
      </c>
      <c r="CF1029" s="279" t="s">
        <v>121</v>
      </c>
      <c r="CG1029" s="279">
        <v>2E-3</v>
      </c>
      <c r="CH1029" s="279" t="s">
        <v>121</v>
      </c>
      <c r="CI1029" s="279">
        <v>2E-3</v>
      </c>
      <c r="CJ1029" s="279">
        <v>0.42299999999999999</v>
      </c>
      <c r="CK1029" s="279">
        <v>6.5000000000000002E-2</v>
      </c>
      <c r="CL1029" s="279" t="s">
        <v>121</v>
      </c>
      <c r="CM1029" s="279">
        <v>2E-3</v>
      </c>
      <c r="CN1029" s="279" t="s">
        <v>121</v>
      </c>
      <c r="CO1029" s="279">
        <v>2E-3</v>
      </c>
      <c r="CP1029" s="279">
        <v>1.94</v>
      </c>
      <c r="CQ1029" s="279">
        <v>3.9E-2</v>
      </c>
      <c r="CR1029" s="279" t="s">
        <v>121</v>
      </c>
      <c r="CS1029" s="279">
        <v>2E-3</v>
      </c>
      <c r="CT1029" s="279">
        <v>5.7229999999999999</v>
      </c>
      <c r="CU1029" s="279">
        <v>0.25600000000000001</v>
      </c>
      <c r="CV1029" s="279">
        <v>2.5000000000000001E-2</v>
      </c>
      <c r="CW1029" s="279">
        <v>1E-3</v>
      </c>
      <c r="CX1029" s="279">
        <v>0.79400000000000004</v>
      </c>
      <c r="CY1029" s="279">
        <v>1.7000000000000001E-2</v>
      </c>
      <c r="CZ1029" s="279" t="s">
        <v>121</v>
      </c>
      <c r="DA1029" s="279">
        <v>2E-3</v>
      </c>
      <c r="DB1029" s="279">
        <v>0.104</v>
      </c>
      <c r="DC1029" s="279">
        <v>6.0000000000000001E-3</v>
      </c>
      <c r="DD1029" s="279" t="s">
        <v>121</v>
      </c>
      <c r="DE1029" s="279">
        <v>7.0000000000000001E-3</v>
      </c>
      <c r="DF1029" s="279">
        <v>0.57699999999999996</v>
      </c>
      <c r="DG1029" s="279">
        <v>6.0000000000000001E-3</v>
      </c>
      <c r="DH1029" s="279">
        <v>8.0000000000000002E-3</v>
      </c>
      <c r="DI1029" s="279">
        <v>1E-3</v>
      </c>
      <c r="DJ1029" s="279">
        <v>5.0000000000000001E-3</v>
      </c>
      <c r="DK1029" s="279">
        <v>1E-3</v>
      </c>
      <c r="DL1029" s="61" t="str">
        <f t="shared" si="19"/>
        <v>DK III W2 23.03.2022</v>
      </c>
      <c r="DM1029" s="282">
        <v>-5.58721907365588E-3</v>
      </c>
      <c r="DN1029" s="282">
        <v>2.81653554645721E-3</v>
      </c>
      <c r="DO1029" s="282">
        <v>-6.4745576553295103E-2</v>
      </c>
      <c r="DP1029" s="282">
        <v>0.42242370518807698</v>
      </c>
      <c r="DQ1029" s="282">
        <v>1.49468683235648E-2</v>
      </c>
      <c r="DR1029" s="282">
        <v>8.8264312484915303E-3</v>
      </c>
      <c r="DS1029" s="282">
        <v>1.00157419281329</v>
      </c>
      <c r="DT1029" s="282">
        <v>-2.1886857482184802E-2</v>
      </c>
      <c r="DU1029" s="282">
        <v>6.0387942019657602E-3</v>
      </c>
      <c r="DV1029" s="282">
        <v>4.8386972560267402E-2</v>
      </c>
      <c r="DW1029" s="282">
        <v>0.23169132119274199</v>
      </c>
      <c r="DX1029" s="282">
        <v>0.16300515581724601</v>
      </c>
      <c r="DY1029" s="282">
        <v>975.07951255351099</v>
      </c>
      <c r="DZ1029" s="282">
        <v>0.50322239639050403</v>
      </c>
      <c r="EA1029" s="282">
        <v>4.9334541578851603</v>
      </c>
      <c r="EB1029" s="282">
        <v>97.869859632787595</v>
      </c>
    </row>
    <row r="1030" spans="1:132">
      <c r="A1030" s="11">
        <v>44643</v>
      </c>
      <c r="B1030" s="64" t="s">
        <v>372</v>
      </c>
      <c r="C1030" s="25" t="s">
        <v>125</v>
      </c>
      <c r="H1030" s="3" t="e">
        <f>((F1030)/(E1030/100))</f>
        <v>#DIV/0!</v>
      </c>
      <c r="I1030" s="4" t="e">
        <f>E1030/F1030</f>
        <v>#DIV/0!</v>
      </c>
      <c r="J1030" s="4" t="e">
        <f>100/G1030</f>
        <v>#DIV/0!</v>
      </c>
      <c r="N1030" s="37" t="e">
        <f>M1030/(K1030/100)</f>
        <v>#DIV/0!</v>
      </c>
      <c r="O1030" s="37" t="e">
        <f>N1030/J1030</f>
        <v>#DIV/0!</v>
      </c>
      <c r="P1030" s="5" t="e">
        <f>M1030/(L1030/100)</f>
        <v>#DIV/0!</v>
      </c>
      <c r="Q1030" s="5" t="e">
        <f>P1030*I1030</f>
        <v>#DIV/0!</v>
      </c>
      <c r="U1030" s="15" t="e">
        <f>100-(T1030-R1030)/S1030*100</f>
        <v>#DIV/0!</v>
      </c>
      <c r="V1030" s="21">
        <v>1.23</v>
      </c>
      <c r="X1030" s="2">
        <v>10.88</v>
      </c>
      <c r="Y1030" s="2">
        <v>6.66</v>
      </c>
      <c r="Z1030" s="21">
        <v>1138</v>
      </c>
      <c r="AB1030" s="14" t="e">
        <f>((AE1030-AC1030)*(1000/AD1030))*1000</f>
        <v>#DIV/0!</v>
      </c>
      <c r="AF1030" s="7" t="e">
        <f>#REF!*0.8</f>
        <v>#REF!</v>
      </c>
      <c r="AH1030" s="8" t="e">
        <f>((AG1030)*(H1030/100))</f>
        <v>#DIV/0!</v>
      </c>
      <c r="AI1030" s="7" t="e">
        <f>AG1030/AH1030</f>
        <v>#DIV/0!</v>
      </c>
      <c r="AJ1030" s="6">
        <v>33.15</v>
      </c>
      <c r="AK1030" s="2">
        <v>0.624</v>
      </c>
      <c r="AO1030" s="20" t="s">
        <v>1643</v>
      </c>
      <c r="AP1030" s="282">
        <v>0.16500000000000001</v>
      </c>
      <c r="AQ1030" s="282">
        <v>3.0000000000000001E-3</v>
      </c>
      <c r="AR1030" s="282" t="s">
        <v>121</v>
      </c>
      <c r="AS1030" s="282">
        <v>6.0000000000000001E-3</v>
      </c>
      <c r="AT1030" s="282">
        <v>6.8000000000000005E-2</v>
      </c>
      <c r="AU1030" s="282">
        <v>3.0000000000000001E-3</v>
      </c>
      <c r="AV1030" s="282">
        <v>5.8999999999999997E-2</v>
      </c>
      <c r="AW1030" s="282">
        <v>2E-3</v>
      </c>
      <c r="AX1030" s="282">
        <v>1.2E-2</v>
      </c>
      <c r="AY1030" s="282">
        <v>1E-3</v>
      </c>
      <c r="AZ1030" s="282">
        <v>1.6E-2</v>
      </c>
      <c r="BA1030" s="282">
        <v>2E-3</v>
      </c>
      <c r="BB1030" s="282">
        <v>5.7000000000000002E-2</v>
      </c>
      <c r="BC1030" s="282">
        <v>2E-3</v>
      </c>
      <c r="BD1030" s="282">
        <v>0.41799999999999998</v>
      </c>
      <c r="BE1030" s="282">
        <v>8.9999999999999993E-3</v>
      </c>
      <c r="BF1030" s="282" t="s">
        <v>121</v>
      </c>
      <c r="BG1030" s="282">
        <v>0.01</v>
      </c>
      <c r="BH1030" s="282" t="s">
        <v>121</v>
      </c>
      <c r="BI1030" s="282">
        <v>3.3279999999999998</v>
      </c>
      <c r="BJ1030" s="282" t="s">
        <v>121</v>
      </c>
      <c r="BK1030" s="282">
        <v>3.0000000000000001E-3</v>
      </c>
      <c r="BL1030" s="282" t="s">
        <v>121</v>
      </c>
      <c r="BM1030" s="282">
        <v>2E-3</v>
      </c>
      <c r="BN1030" s="282">
        <v>7.4999999999999997E-2</v>
      </c>
      <c r="BO1030" s="282">
        <v>7.0000000000000001E-3</v>
      </c>
      <c r="BP1030" s="282">
        <v>60.893999999999998</v>
      </c>
      <c r="BQ1030" s="282">
        <v>0.14699999999999999</v>
      </c>
      <c r="BR1030" s="282">
        <v>5.0000000000000001E-3</v>
      </c>
      <c r="BS1030" s="282">
        <v>1E-3</v>
      </c>
      <c r="BT1030" s="282">
        <v>17.658000000000001</v>
      </c>
      <c r="BU1030" s="282">
        <v>0.159</v>
      </c>
      <c r="BV1030" s="282">
        <v>13.396000000000001</v>
      </c>
      <c r="BW1030" s="282">
        <v>0.161</v>
      </c>
      <c r="BX1030" s="282" t="s">
        <v>121</v>
      </c>
      <c r="BY1030" s="282">
        <v>6.0000000000000001E-3</v>
      </c>
      <c r="BZ1030" s="282">
        <v>3.3010000000000002</v>
      </c>
      <c r="CA1030" s="282">
        <v>5.0999999999999997E-2</v>
      </c>
      <c r="CB1030" s="282" t="s">
        <v>121</v>
      </c>
      <c r="CC1030" s="282">
        <v>17.808</v>
      </c>
      <c r="CD1030" s="282">
        <v>2.5000000000000001E-2</v>
      </c>
      <c r="CE1030" s="282">
        <v>5.0000000000000001E-3</v>
      </c>
      <c r="CF1030" s="282" t="s">
        <v>121</v>
      </c>
      <c r="CG1030" s="282">
        <v>2E-3</v>
      </c>
      <c r="CH1030" s="282" t="s">
        <v>121</v>
      </c>
      <c r="CI1030" s="282">
        <v>2E-3</v>
      </c>
      <c r="CJ1030" s="282" t="s">
        <v>121</v>
      </c>
      <c r="CK1030" s="282">
        <v>0.20300000000000001</v>
      </c>
      <c r="CL1030" s="282" t="s">
        <v>121</v>
      </c>
      <c r="CM1030" s="282">
        <v>2E-3</v>
      </c>
      <c r="CN1030" s="282">
        <v>5.0000000000000001E-3</v>
      </c>
      <c r="CO1030" s="282">
        <v>1E-3</v>
      </c>
      <c r="CP1030" s="282">
        <v>2.0329999999999999</v>
      </c>
      <c r="CQ1030" s="282">
        <v>6.2E-2</v>
      </c>
      <c r="CR1030" s="282" t="s">
        <v>121</v>
      </c>
      <c r="CS1030" s="282">
        <v>2E-3</v>
      </c>
      <c r="CT1030" s="282">
        <v>0.749</v>
      </c>
      <c r="CU1030" s="282">
        <v>0.29799999999999999</v>
      </c>
      <c r="CV1030" s="282">
        <v>1.4999999999999999E-2</v>
      </c>
      <c r="CW1030" s="282">
        <v>1E-3</v>
      </c>
      <c r="CX1030" s="282">
        <v>0.11799999999999999</v>
      </c>
      <c r="CY1030" s="282">
        <v>0.01</v>
      </c>
      <c r="CZ1030" s="282" t="s">
        <v>121</v>
      </c>
      <c r="DA1030" s="282">
        <v>2E-3</v>
      </c>
      <c r="DB1030" s="282" t="s">
        <v>121</v>
      </c>
      <c r="DC1030" s="282">
        <v>6.0000000000000001E-3</v>
      </c>
      <c r="DD1030" s="282">
        <v>2.5999999999999999E-2</v>
      </c>
      <c r="DE1030" s="282">
        <v>7.0000000000000001E-3</v>
      </c>
      <c r="DF1030" s="282">
        <v>0.81200000000000006</v>
      </c>
      <c r="DG1030" s="282">
        <v>8.0000000000000002E-3</v>
      </c>
      <c r="DH1030" s="282">
        <v>3.0000000000000001E-3</v>
      </c>
      <c r="DI1030" s="282">
        <v>1E-3</v>
      </c>
      <c r="DJ1030" s="282">
        <v>7.6999999999999999E-2</v>
      </c>
      <c r="DK1030" s="282">
        <v>1E-3</v>
      </c>
      <c r="DL1030" s="61" t="str">
        <f t="shared" si="19"/>
        <v>UTV 24.03.2022</v>
      </c>
    </row>
    <row r="1031" spans="1:132">
      <c r="A1031" s="11">
        <v>44643</v>
      </c>
      <c r="B1031" s="64"/>
      <c r="C1031" s="25" t="s">
        <v>117</v>
      </c>
      <c r="H1031" s="3" t="e">
        <f>((F1031)/(E1031/100))</f>
        <v>#DIV/0!</v>
      </c>
      <c r="I1031" s="4" t="e">
        <f>E1031/F1031</f>
        <v>#DIV/0!</v>
      </c>
      <c r="J1031" s="4" t="e">
        <f>100/G1031</f>
        <v>#DIV/0!</v>
      </c>
      <c r="N1031" s="37" t="e">
        <f>M1031/(K1031/100)</f>
        <v>#DIV/0!</v>
      </c>
      <c r="O1031" s="37" t="e">
        <f>N1031/J1031</f>
        <v>#DIV/0!</v>
      </c>
      <c r="P1031" s="5" t="e">
        <f>M1031/(L1031/100)</f>
        <v>#DIV/0!</v>
      </c>
      <c r="Q1031" s="5" t="e">
        <f>P1031*I1031</f>
        <v>#DIV/0!</v>
      </c>
      <c r="U1031" s="15" t="e">
        <f>100-(T1031-R1031)/S1031*100</f>
        <v>#DIV/0!</v>
      </c>
      <c r="X1031" s="2">
        <v>12.2</v>
      </c>
      <c r="AB1031" s="14" t="e">
        <f>((AE1031-AC1031)*(1000/AD1031))*1000</f>
        <v>#DIV/0!</v>
      </c>
      <c r="AF1031" s="7" t="e">
        <f>#REF!*0.8</f>
        <v>#REF!</v>
      </c>
      <c r="AG1031" s="2">
        <v>60</v>
      </c>
      <c r="AH1031" s="8" t="e">
        <f>((AG1031)*(H1031/100))</f>
        <v>#DIV/0!</v>
      </c>
      <c r="AI1031" s="7" t="e">
        <f>AG1031/AH1031</f>
        <v>#DIV/0!</v>
      </c>
      <c r="AO1031" s="20" t="s">
        <v>1632</v>
      </c>
      <c r="DL1031" s="61" t="str">
        <f t="shared" si="19"/>
        <v>VNE 1855</v>
      </c>
    </row>
    <row r="1032" spans="1:132">
      <c r="A1032" s="11">
        <v>44643</v>
      </c>
      <c r="B1032" s="64" t="s">
        <v>208</v>
      </c>
      <c r="C1032" s="25" t="s">
        <v>119</v>
      </c>
      <c r="D1032" s="21">
        <v>31</v>
      </c>
      <c r="E1032" s="2">
        <v>100</v>
      </c>
      <c r="F1032" s="2">
        <v>59</v>
      </c>
      <c r="H1032" s="3">
        <f>((F1032)/(E1032/100))</f>
        <v>59</v>
      </c>
      <c r="I1032" s="4">
        <f>E1032/F1032</f>
        <v>1.6949152542372881</v>
      </c>
      <c r="J1032" s="4" t="e">
        <f>100/G1032</f>
        <v>#DIV/0!</v>
      </c>
      <c r="N1032" s="37" t="e">
        <f>M1032/(K1032/100)</f>
        <v>#DIV/0!</v>
      </c>
      <c r="O1032" s="37" t="e">
        <f>N1032/J1032</f>
        <v>#DIV/0!</v>
      </c>
      <c r="P1032" s="5" t="e">
        <f>M1032/(L1032/100)</f>
        <v>#DIV/0!</v>
      </c>
      <c r="Q1032" s="5" t="e">
        <f>P1032*I1032</f>
        <v>#DIV/0!</v>
      </c>
      <c r="U1032" s="15" t="e">
        <f>100-(T1032-R1032)/S1032*100</f>
        <v>#DIV/0!</v>
      </c>
      <c r="V1032" s="21">
        <v>0.42399999999999999</v>
      </c>
      <c r="X1032" s="2">
        <v>9.8800000000000008</v>
      </c>
      <c r="Y1032" s="2">
        <v>7.6</v>
      </c>
      <c r="Z1032" s="21">
        <v>1918</v>
      </c>
      <c r="AB1032" s="14" t="e">
        <f>((AE1032-AC1032)*(1000/AD1032))*1000</f>
        <v>#DIV/0!</v>
      </c>
      <c r="AF1032" s="7" t="e">
        <f>#REF!*0.8</f>
        <v>#REF!</v>
      </c>
      <c r="AG1032" s="2">
        <v>145</v>
      </c>
      <c r="AH1032" s="8">
        <f>((AG1032)*(H1032/100))</f>
        <v>85.55</v>
      </c>
      <c r="AI1032" s="7">
        <f>AG1032/AH1032</f>
        <v>1.6949152542372883</v>
      </c>
      <c r="AJ1032" s="6">
        <v>28.16</v>
      </c>
      <c r="AK1032" s="2">
        <v>0.53100000000000003</v>
      </c>
      <c r="AO1032" s="20" t="s">
        <v>1644</v>
      </c>
      <c r="AP1032" s="283">
        <v>6.9000000000000006E-2</v>
      </c>
      <c r="AQ1032" s="283">
        <v>2E-3</v>
      </c>
      <c r="AR1032" s="283">
        <v>0.08</v>
      </c>
      <c r="AS1032" s="283">
        <v>4.0000000000000001E-3</v>
      </c>
      <c r="AT1032" s="283">
        <v>0.01</v>
      </c>
      <c r="AU1032" s="283">
        <v>2E-3</v>
      </c>
      <c r="AV1032" s="283">
        <v>2.1000000000000001E-2</v>
      </c>
      <c r="AW1032" s="283">
        <v>2E-3</v>
      </c>
      <c r="AX1032" s="283" t="s">
        <v>121</v>
      </c>
      <c r="AY1032" s="283">
        <v>2E-3</v>
      </c>
      <c r="AZ1032" s="283">
        <v>6.7000000000000004E-2</v>
      </c>
      <c r="BA1032" s="283">
        <v>3.0000000000000001E-3</v>
      </c>
      <c r="BB1032" s="283">
        <v>0.18099999999999999</v>
      </c>
      <c r="BC1032" s="283">
        <v>4.0000000000000001E-3</v>
      </c>
      <c r="BD1032" s="283">
        <v>3.4670000000000001</v>
      </c>
      <c r="BE1032" s="283">
        <v>2.9000000000000001E-2</v>
      </c>
      <c r="BF1032" s="283" t="s">
        <v>121</v>
      </c>
      <c r="BG1032" s="283">
        <v>3.0000000000000001E-3</v>
      </c>
      <c r="BH1032" s="283">
        <v>2.3380000000000001</v>
      </c>
      <c r="BI1032" s="283">
        <v>0.66700000000000004</v>
      </c>
      <c r="BJ1032" s="283" t="s">
        <v>121</v>
      </c>
      <c r="BK1032" s="283">
        <v>2E-3</v>
      </c>
      <c r="BL1032" s="283" t="s">
        <v>121</v>
      </c>
      <c r="BM1032" s="283">
        <v>2E-3</v>
      </c>
      <c r="BN1032" s="283">
        <v>2.6070000000000002</v>
      </c>
      <c r="BO1032" s="283">
        <v>3.3000000000000002E-2</v>
      </c>
      <c r="BP1032" s="283">
        <v>69.784000000000006</v>
      </c>
      <c r="BQ1032" s="283">
        <v>0.13500000000000001</v>
      </c>
      <c r="BR1032" s="283" t="s">
        <v>121</v>
      </c>
      <c r="BS1032" s="283">
        <v>2E-3</v>
      </c>
      <c r="BT1032" s="283">
        <v>11.526</v>
      </c>
      <c r="BU1032" s="283">
        <v>0.11700000000000001</v>
      </c>
      <c r="BV1032" s="283">
        <v>0.78900000000000003</v>
      </c>
      <c r="BW1032" s="283">
        <v>1.7999999999999999E-2</v>
      </c>
      <c r="BX1032" s="283" t="s">
        <v>121</v>
      </c>
      <c r="BY1032" s="283">
        <v>1.2E-2</v>
      </c>
      <c r="BZ1032" s="283">
        <v>0.41599999999999998</v>
      </c>
      <c r="CA1032" s="283">
        <v>2.3E-2</v>
      </c>
      <c r="CB1032" s="283" t="s">
        <v>121</v>
      </c>
      <c r="CC1032" s="283">
        <v>6.4320000000000004</v>
      </c>
      <c r="CD1032" s="283">
        <v>0.10199999999999999</v>
      </c>
      <c r="CE1032" s="283">
        <v>7.0000000000000001E-3</v>
      </c>
      <c r="CF1032" s="283">
        <v>2E-3</v>
      </c>
      <c r="CG1032" s="283">
        <v>1E-3</v>
      </c>
      <c r="CH1032" s="283">
        <v>2E-3</v>
      </c>
      <c r="CI1032" s="283">
        <v>1E-3</v>
      </c>
      <c r="CJ1032" s="283">
        <v>0.50600000000000001</v>
      </c>
      <c r="CK1032" s="283">
        <v>6.6000000000000003E-2</v>
      </c>
      <c r="CL1032" s="283" t="s">
        <v>121</v>
      </c>
      <c r="CM1032" s="283">
        <v>2E-3</v>
      </c>
      <c r="CN1032" s="283">
        <v>2E-3</v>
      </c>
      <c r="CO1032" s="283">
        <v>1E-3</v>
      </c>
      <c r="CP1032" s="283">
        <v>2.2559999999999998</v>
      </c>
      <c r="CQ1032" s="283">
        <v>0.04</v>
      </c>
      <c r="CR1032" s="283" t="s">
        <v>121</v>
      </c>
      <c r="CS1032" s="283">
        <v>2E-3</v>
      </c>
      <c r="CT1032" s="283">
        <v>4.3</v>
      </c>
      <c r="CU1032" s="283">
        <v>0.224</v>
      </c>
      <c r="CV1032" s="283">
        <v>4.1000000000000002E-2</v>
      </c>
      <c r="CW1032" s="283">
        <v>1E-3</v>
      </c>
      <c r="CX1032" s="283">
        <v>0.745</v>
      </c>
      <c r="CY1032" s="283">
        <v>1.7999999999999999E-2</v>
      </c>
      <c r="CZ1032" s="283" t="s">
        <v>121</v>
      </c>
      <c r="DA1032" s="283">
        <v>2E-3</v>
      </c>
      <c r="DB1032" s="283">
        <v>0.114</v>
      </c>
      <c r="DC1032" s="283">
        <v>7.0000000000000001E-3</v>
      </c>
      <c r="DD1032" s="283" t="s">
        <v>121</v>
      </c>
      <c r="DE1032" s="283">
        <v>8.9999999999999993E-3</v>
      </c>
      <c r="DF1032" s="283">
        <v>0.55500000000000005</v>
      </c>
      <c r="DG1032" s="283">
        <v>6.0000000000000001E-3</v>
      </c>
      <c r="DH1032" s="283">
        <v>1.2E-2</v>
      </c>
      <c r="DI1032" s="283">
        <v>1E-3</v>
      </c>
      <c r="DJ1032" s="283">
        <v>5.0000000000000001E-3</v>
      </c>
      <c r="DK1032" s="283">
        <v>1E-3</v>
      </c>
      <c r="DL1032" s="61" t="str">
        <f t="shared" si="19"/>
        <v xml:space="preserve">DK III ENE 2600 </v>
      </c>
      <c r="DM1032" s="286">
        <v>-2.0712873716848799E-2</v>
      </c>
      <c r="DN1032" s="286">
        <v>3.6805292316218299E-3</v>
      </c>
      <c r="DO1032" s="286">
        <v>-0.12611981323427901</v>
      </c>
      <c r="DP1032" s="286">
        <v>0.71147739119561004</v>
      </c>
      <c r="DQ1032" s="286">
        <v>-3.78410713176364E-3</v>
      </c>
      <c r="DR1032" s="286">
        <v>-1.6504955528506299E-3</v>
      </c>
      <c r="DS1032" s="286">
        <v>0.307272318406072</v>
      </c>
      <c r="DT1032" s="286">
        <v>1.2388549442101901E-2</v>
      </c>
      <c r="DU1032" s="286">
        <v>-4.6443354392608199E-3</v>
      </c>
      <c r="DV1032" s="286">
        <v>3.2740216513806701E-2</v>
      </c>
      <c r="DW1032" s="286">
        <v>0.34685055980673801</v>
      </c>
      <c r="DX1032" s="286">
        <v>0.27483574853841602</v>
      </c>
      <c r="DY1032" s="286">
        <v>834.35576246447999</v>
      </c>
      <c r="DZ1032" s="286">
        <v>1.0718203521938501</v>
      </c>
      <c r="EA1032" s="286">
        <v>1.5621435220715501</v>
      </c>
      <c r="EB1032" s="286">
        <v>97.335432386942898</v>
      </c>
    </row>
    <row r="1033" spans="1:132">
      <c r="A1033" s="11">
        <v>44643</v>
      </c>
      <c r="B1033" s="64" t="s">
        <v>126</v>
      </c>
      <c r="C1033" s="25" t="s">
        <v>119</v>
      </c>
      <c r="D1033" s="21">
        <v>34</v>
      </c>
      <c r="E1033" s="2">
        <v>100</v>
      </c>
      <c r="F1033" s="2">
        <v>56</v>
      </c>
      <c r="H1033" s="3">
        <f>((F1033)/(E1033/100))</f>
        <v>56</v>
      </c>
      <c r="I1033" s="4">
        <f>E1033/F1033</f>
        <v>1.7857142857142858</v>
      </c>
      <c r="J1033" s="4" t="e">
        <f>100/G1033</f>
        <v>#DIV/0!</v>
      </c>
      <c r="N1033" s="37" t="e">
        <f>M1033/(K1033/100)</f>
        <v>#DIV/0!</v>
      </c>
      <c r="O1033" s="37" t="e">
        <f>N1033/J1033</f>
        <v>#DIV/0!</v>
      </c>
      <c r="P1033" s="5" t="e">
        <f>M1033/(L1033/100)</f>
        <v>#DIV/0!</v>
      </c>
      <c r="Q1033" s="5" t="e">
        <f>P1033*I1033</f>
        <v>#DIV/0!</v>
      </c>
      <c r="U1033" s="15" t="e">
        <f>100-(T1033-R1033)/S1033*100</f>
        <v>#DIV/0!</v>
      </c>
      <c r="V1033" s="21">
        <v>0.4</v>
      </c>
      <c r="X1033" s="2">
        <v>10.02</v>
      </c>
      <c r="Y1033" s="2">
        <v>6.3</v>
      </c>
      <c r="Z1033" s="21">
        <v>1454</v>
      </c>
      <c r="AB1033" s="14" t="e">
        <f>((AE1033-AC1033)*(1000/AD1033))*1000</f>
        <v>#DIV/0!</v>
      </c>
      <c r="AF1033" s="7" t="e">
        <f>#REF!*0.8</f>
        <v>#REF!</v>
      </c>
      <c r="AG1033" s="2">
        <v>152</v>
      </c>
      <c r="AH1033" s="8">
        <f>((AG1033)*(H1033/100))</f>
        <v>85.12</v>
      </c>
      <c r="AI1033" s="7">
        <f>AG1033/AH1033</f>
        <v>1.7857142857142856</v>
      </c>
      <c r="AJ1033" s="6">
        <v>28.05</v>
      </c>
      <c r="AK1033" s="2">
        <v>0.42199999999999999</v>
      </c>
      <c r="AO1033" s="20" t="s">
        <v>1645</v>
      </c>
      <c r="AP1033" s="286">
        <v>0.13700000000000001</v>
      </c>
      <c r="AQ1033" s="286">
        <v>3.0000000000000001E-3</v>
      </c>
      <c r="AR1033" s="286">
        <v>6.0000000000000001E-3</v>
      </c>
      <c r="AS1033" s="286">
        <v>2E-3</v>
      </c>
      <c r="AT1033" s="286">
        <v>6.0999999999999999E-2</v>
      </c>
      <c r="AU1033" s="286">
        <v>3.0000000000000001E-3</v>
      </c>
      <c r="AV1033" s="286">
        <v>5.0999999999999997E-2</v>
      </c>
      <c r="AW1033" s="286">
        <v>2E-3</v>
      </c>
      <c r="AX1033" s="286">
        <v>1.0999999999999999E-2</v>
      </c>
      <c r="AY1033" s="286">
        <v>1E-3</v>
      </c>
      <c r="AZ1033" s="286">
        <v>1.7000000000000001E-2</v>
      </c>
      <c r="BA1033" s="286">
        <v>2E-3</v>
      </c>
      <c r="BB1033" s="286">
        <v>4.2999999999999997E-2</v>
      </c>
      <c r="BC1033" s="286">
        <v>2E-3</v>
      </c>
      <c r="BD1033" s="286">
        <v>0.50900000000000001</v>
      </c>
      <c r="BE1033" s="286">
        <v>1.0999999999999999E-2</v>
      </c>
      <c r="BF1033" s="286" t="s">
        <v>121</v>
      </c>
      <c r="BG1033" s="286">
        <v>1.2E-2</v>
      </c>
      <c r="BH1033" s="286" t="s">
        <v>121</v>
      </c>
      <c r="BI1033" s="286">
        <v>4.569</v>
      </c>
      <c r="BJ1033" s="286" t="s">
        <v>121</v>
      </c>
      <c r="BK1033" s="286">
        <v>3.0000000000000001E-3</v>
      </c>
      <c r="BL1033" s="286" t="s">
        <v>121</v>
      </c>
      <c r="BM1033" s="286">
        <v>2E-3</v>
      </c>
      <c r="BN1033" s="286">
        <v>7.5999999999999998E-2</v>
      </c>
      <c r="BO1033" s="286">
        <v>7.0000000000000001E-3</v>
      </c>
      <c r="BP1033" s="286">
        <v>53.670999999999999</v>
      </c>
      <c r="BQ1033" s="286">
        <v>0.17</v>
      </c>
      <c r="BR1033" s="286">
        <v>5.0000000000000001E-3</v>
      </c>
      <c r="BS1033" s="286">
        <v>1E-3</v>
      </c>
      <c r="BT1033" s="286">
        <v>15.667999999999999</v>
      </c>
      <c r="BU1033" s="286">
        <v>0.22800000000000001</v>
      </c>
      <c r="BV1033" s="286">
        <v>15.992000000000001</v>
      </c>
      <c r="BW1033" s="286">
        <v>0.39500000000000002</v>
      </c>
      <c r="BX1033" s="286" t="s">
        <v>121</v>
      </c>
      <c r="BY1033" s="286">
        <v>4.0000000000000001E-3</v>
      </c>
      <c r="BZ1033" s="286">
        <v>4.22</v>
      </c>
      <c r="CA1033" s="286">
        <v>7.4999999999999997E-2</v>
      </c>
      <c r="CB1033" s="286" t="s">
        <v>121</v>
      </c>
      <c r="CC1033" s="286">
        <v>34.392000000000003</v>
      </c>
      <c r="CD1033" s="286">
        <v>3.1E-2</v>
      </c>
      <c r="CE1033" s="286">
        <v>5.0000000000000001E-3</v>
      </c>
      <c r="CF1033" s="286" t="s">
        <v>121</v>
      </c>
      <c r="CG1033" s="286">
        <v>2E-3</v>
      </c>
      <c r="CH1033" s="286" t="s">
        <v>121</v>
      </c>
      <c r="CI1033" s="286">
        <v>2E-3</v>
      </c>
      <c r="CJ1033" s="286">
        <v>0.97699999999999998</v>
      </c>
      <c r="CK1033" s="286">
        <v>0.214</v>
      </c>
      <c r="CL1033" s="286" t="s">
        <v>121</v>
      </c>
      <c r="CM1033" s="286">
        <v>2E-3</v>
      </c>
      <c r="CN1033" s="286">
        <v>5.0000000000000001E-3</v>
      </c>
      <c r="CO1033" s="286">
        <v>1E-3</v>
      </c>
      <c r="CP1033" s="286">
        <v>2.2549999999999999</v>
      </c>
      <c r="CQ1033" s="286">
        <v>0.111</v>
      </c>
      <c r="CR1033" s="286" t="s">
        <v>121</v>
      </c>
      <c r="CS1033" s="286">
        <v>2E-3</v>
      </c>
      <c r="CT1033" s="286">
        <v>2.2709999999999999</v>
      </c>
      <c r="CU1033" s="286">
        <v>0.52300000000000002</v>
      </c>
      <c r="CV1033" s="286">
        <v>1.6E-2</v>
      </c>
      <c r="CW1033" s="286">
        <v>1E-3</v>
      </c>
      <c r="CX1033" s="286">
        <v>0.114</v>
      </c>
      <c r="CY1033" s="286">
        <v>8.9999999999999993E-3</v>
      </c>
      <c r="CZ1033" s="286" t="s">
        <v>121</v>
      </c>
      <c r="DA1033" s="286">
        <v>2E-3</v>
      </c>
      <c r="DB1033" s="286">
        <v>5.0000000000000001E-3</v>
      </c>
      <c r="DC1033" s="286">
        <v>3.0000000000000001E-3</v>
      </c>
      <c r="DD1033" s="286">
        <v>2.9000000000000001E-2</v>
      </c>
      <c r="DE1033" s="286">
        <v>6.0000000000000001E-3</v>
      </c>
      <c r="DF1033" s="286">
        <v>0.59899999999999998</v>
      </c>
      <c r="DG1033" s="286">
        <v>0.01</v>
      </c>
      <c r="DH1033" s="286">
        <v>4.0000000000000001E-3</v>
      </c>
      <c r="DI1033" s="286">
        <v>1E-3</v>
      </c>
      <c r="DJ1033" s="286">
        <v>6.4000000000000001E-2</v>
      </c>
      <c r="DK1033" s="286">
        <v>1E-3</v>
      </c>
      <c r="DL1033" s="61" t="str">
        <f t="shared" si="19"/>
        <v>UTV 24.03.2022</v>
      </c>
    </row>
    <row r="1034" spans="1:132">
      <c r="A1034" s="11">
        <v>44644</v>
      </c>
      <c r="B1034" s="64"/>
      <c r="C1034" s="25" t="s">
        <v>117</v>
      </c>
      <c r="H1034" s="3" t="e">
        <f>((F1034)/(E1034/100))</f>
        <v>#DIV/0!</v>
      </c>
      <c r="I1034" s="4" t="e">
        <f>E1034/F1034</f>
        <v>#DIV/0!</v>
      </c>
      <c r="J1034" s="4" t="e">
        <f>100/G1034</f>
        <v>#DIV/0!</v>
      </c>
      <c r="N1034" s="37" t="e">
        <f>M1034/(K1034/100)</f>
        <v>#DIV/0!</v>
      </c>
      <c r="O1034" s="37" t="e">
        <f>N1034/J1034</f>
        <v>#DIV/0!</v>
      </c>
      <c r="P1034" s="5" t="e">
        <f>M1034/(L1034/100)</f>
        <v>#DIV/0!</v>
      </c>
      <c r="Q1034" s="5" t="e">
        <f>P1034*I1034</f>
        <v>#DIV/0!</v>
      </c>
      <c r="U1034" s="15" t="e">
        <f>100-(T1034-R1034)/S1034*100</f>
        <v>#DIV/0!</v>
      </c>
      <c r="X1034" s="2">
        <v>12.52</v>
      </c>
      <c r="AB1034" s="14" t="e">
        <f>((AE1034-AC1034)*(1000/AD1034))*1000</f>
        <v>#DIV/0!</v>
      </c>
      <c r="AF1034" s="7" t="e">
        <f>#REF!*0.8</f>
        <v>#REF!</v>
      </c>
      <c r="AH1034" s="8" t="e">
        <f>((AG1034)*(H1034/100))</f>
        <v>#DIV/0!</v>
      </c>
      <c r="AI1034" s="7" t="e">
        <f>AG1034/AH1034</f>
        <v>#DIV/0!</v>
      </c>
      <c r="AO1034" s="20" t="s">
        <v>1646</v>
      </c>
      <c r="AP1034" s="285">
        <v>0.13100000000000001</v>
      </c>
      <c r="AQ1034" s="285">
        <v>2E-3</v>
      </c>
      <c r="AR1034" s="285">
        <v>3.9E-2</v>
      </c>
      <c r="AS1034" s="285">
        <v>3.0000000000000001E-3</v>
      </c>
      <c r="AT1034" s="285">
        <v>6.0000000000000001E-3</v>
      </c>
      <c r="AU1034" s="285">
        <v>2E-3</v>
      </c>
      <c r="AV1034" s="285">
        <v>2.1999999999999999E-2</v>
      </c>
      <c r="AW1034" s="285">
        <v>2E-3</v>
      </c>
      <c r="AX1034" s="285">
        <v>0.01</v>
      </c>
      <c r="AY1034" s="285">
        <v>1E-3</v>
      </c>
      <c r="AZ1034" s="285">
        <v>7.1999999999999995E-2</v>
      </c>
      <c r="BA1034" s="285">
        <v>3.0000000000000001E-3</v>
      </c>
      <c r="BB1034" s="285">
        <v>0.17799999999999999</v>
      </c>
      <c r="BC1034" s="285">
        <v>4.0000000000000001E-3</v>
      </c>
      <c r="BD1034" s="285">
        <v>3.3439999999999999</v>
      </c>
      <c r="BE1034" s="285">
        <v>2.8000000000000001E-2</v>
      </c>
      <c r="BF1034" s="285" t="s">
        <v>121</v>
      </c>
      <c r="BG1034" s="285">
        <v>3.0000000000000001E-3</v>
      </c>
      <c r="BH1034" s="285">
        <v>2.8260000000000001</v>
      </c>
      <c r="BI1034" s="285">
        <v>0.78800000000000003</v>
      </c>
      <c r="BJ1034" s="285" t="s">
        <v>121</v>
      </c>
      <c r="BK1034" s="285">
        <v>3.0000000000000001E-3</v>
      </c>
      <c r="BL1034" s="285" t="s">
        <v>121</v>
      </c>
      <c r="BM1034" s="285">
        <v>2E-3</v>
      </c>
      <c r="BN1034" s="285">
        <v>1.012</v>
      </c>
      <c r="BO1034" s="285">
        <v>1.4999999999999999E-2</v>
      </c>
      <c r="BP1034" s="285">
        <v>68.010000000000005</v>
      </c>
      <c r="BQ1034" s="285">
        <v>0.13100000000000001</v>
      </c>
      <c r="BR1034" s="285">
        <v>3.0000000000000001E-3</v>
      </c>
      <c r="BS1034" s="285">
        <v>1E-3</v>
      </c>
      <c r="BT1034" s="285">
        <v>13.919</v>
      </c>
      <c r="BU1034" s="285">
        <v>0.127</v>
      </c>
      <c r="BV1034" s="285">
        <v>1.4830000000000001</v>
      </c>
      <c r="BW1034" s="285">
        <v>2.5999999999999999E-2</v>
      </c>
      <c r="BX1034" s="285">
        <v>1.9E-2</v>
      </c>
      <c r="BY1034" s="285">
        <v>6.0000000000000001E-3</v>
      </c>
      <c r="BZ1034" s="285">
        <v>0.65800000000000003</v>
      </c>
      <c r="CA1034" s="285">
        <v>2.5999999999999999E-2</v>
      </c>
      <c r="CB1034" s="285" t="s">
        <v>121</v>
      </c>
      <c r="CC1034" s="285">
        <v>8.1029999999999998</v>
      </c>
      <c r="CD1034" s="285">
        <v>0.114</v>
      </c>
      <c r="CE1034" s="285">
        <v>7.0000000000000001E-3</v>
      </c>
      <c r="CF1034" s="285">
        <v>4.0000000000000001E-3</v>
      </c>
      <c r="CG1034" s="285">
        <v>1E-3</v>
      </c>
      <c r="CH1034" s="285">
        <v>2E-3</v>
      </c>
      <c r="CI1034" s="285">
        <v>1E-3</v>
      </c>
      <c r="CJ1034" s="285">
        <v>0.249</v>
      </c>
      <c r="CK1034" s="285">
        <v>6.0999999999999999E-2</v>
      </c>
      <c r="CL1034" s="285" t="s">
        <v>121</v>
      </c>
      <c r="CM1034" s="285">
        <v>2E-3</v>
      </c>
      <c r="CN1034" s="285">
        <v>5.0000000000000001E-3</v>
      </c>
      <c r="CO1034" s="285">
        <v>1E-3</v>
      </c>
      <c r="CP1034" s="285">
        <v>1.2809999999999999</v>
      </c>
      <c r="CQ1034" s="285">
        <v>3.3000000000000002E-2</v>
      </c>
      <c r="CR1034" s="285" t="s">
        <v>121</v>
      </c>
      <c r="CS1034" s="285">
        <v>2E-3</v>
      </c>
      <c r="CT1034" s="285">
        <v>5.4109999999999996</v>
      </c>
      <c r="CU1034" s="285">
        <v>0.25600000000000001</v>
      </c>
      <c r="CV1034" s="285">
        <v>2.5000000000000001E-2</v>
      </c>
      <c r="CW1034" s="285">
        <v>1E-3</v>
      </c>
      <c r="CX1034" s="285">
        <v>0.45200000000000001</v>
      </c>
      <c r="CY1034" s="285">
        <v>1.4999999999999999E-2</v>
      </c>
      <c r="CZ1034" s="285" t="s">
        <v>121</v>
      </c>
      <c r="DA1034" s="285">
        <v>2E-3</v>
      </c>
      <c r="DB1034" s="285">
        <v>3.1E-2</v>
      </c>
      <c r="DC1034" s="285">
        <v>5.0000000000000001E-3</v>
      </c>
      <c r="DD1034" s="285" t="s">
        <v>121</v>
      </c>
      <c r="DE1034" s="285">
        <v>1.2E-2</v>
      </c>
      <c r="DF1034" s="285">
        <v>0.66400000000000003</v>
      </c>
      <c r="DG1034" s="285">
        <v>7.0000000000000001E-3</v>
      </c>
      <c r="DH1034" s="285">
        <v>1.7999999999999999E-2</v>
      </c>
      <c r="DI1034" s="285">
        <v>1E-3</v>
      </c>
      <c r="DJ1034" s="285">
        <v>8.0000000000000002E-3</v>
      </c>
      <c r="DK1034" s="285">
        <v>1E-3</v>
      </c>
      <c r="DL1034" s="61" t="str">
        <f t="shared" si="19"/>
        <v>DK III W1 24.03.2022</v>
      </c>
      <c r="DM1034" s="286">
        <v>-1.10934377029335E-3</v>
      </c>
      <c r="DN1034" s="286">
        <v>4.35179094116111E-2</v>
      </c>
      <c r="DO1034" s="286">
        <v>-6.9212610506872801E-2</v>
      </c>
      <c r="DP1034" s="286">
        <v>0.79364633750470504</v>
      </c>
      <c r="DQ1034" s="286">
        <v>-2.23192456833322E-3</v>
      </c>
      <c r="DR1034" s="286">
        <v>4.56942341316723E-3</v>
      </c>
      <c r="DS1034" s="286">
        <v>0.44507758674877101</v>
      </c>
      <c r="DT1034" s="286">
        <v>2.2388091690788699E-2</v>
      </c>
      <c r="DU1034" s="286">
        <v>-2.08556337404559E-3</v>
      </c>
      <c r="DV1034" s="286">
        <v>3.1512557123546898E-2</v>
      </c>
      <c r="DW1034" s="286">
        <v>0.49799285707154101</v>
      </c>
      <c r="DX1034" s="286">
        <v>0.181134245943539</v>
      </c>
      <c r="DY1034" s="286">
        <v>1210.5142304476101</v>
      </c>
      <c r="DZ1034" s="286">
        <v>1.0578128028079601</v>
      </c>
      <c r="EA1034" s="286">
        <v>0.162539367116667</v>
      </c>
      <c r="EB1034" s="286">
        <v>96.394672055190398</v>
      </c>
    </row>
    <row r="1035" spans="1:132">
      <c r="A1035" s="11">
        <v>44644</v>
      </c>
      <c r="B1035" s="64" t="s">
        <v>84</v>
      </c>
      <c r="C1035" s="25" t="s">
        <v>740</v>
      </c>
      <c r="H1035" s="3" t="e">
        <f>((F1035)/(E1035/100))</f>
        <v>#DIV/0!</v>
      </c>
      <c r="I1035" s="4" t="e">
        <f>E1035/F1035</f>
        <v>#DIV/0!</v>
      </c>
      <c r="J1035" s="4" t="e">
        <f>100/G1035</f>
        <v>#DIV/0!</v>
      </c>
      <c r="N1035" s="37" t="e">
        <f>M1035/(K1035/100)</f>
        <v>#DIV/0!</v>
      </c>
      <c r="O1035" s="37" t="e">
        <f>N1035/J1035</f>
        <v>#DIV/0!</v>
      </c>
      <c r="P1035" s="5" t="e">
        <f>M1035/(L1035/100)</f>
        <v>#DIV/0!</v>
      </c>
      <c r="Q1035" s="5" t="e">
        <f>P1035*I1035</f>
        <v>#DIV/0!</v>
      </c>
      <c r="U1035" s="15" t="e">
        <f>100-(T1035-R1035)/S1035*100</f>
        <v>#DIV/0!</v>
      </c>
      <c r="X1035" s="2">
        <v>11.62</v>
      </c>
      <c r="Y1035" s="2">
        <v>18.21</v>
      </c>
      <c r="Z1035" s="21">
        <v>5678</v>
      </c>
      <c r="AB1035" s="14" t="e">
        <f>((AE1035-AC1035)*(1000/AD1035))*1000</f>
        <v>#DIV/0!</v>
      </c>
      <c r="AF1035" s="7" t="e">
        <f>#REF!*0.8</f>
        <v>#REF!</v>
      </c>
      <c r="AH1035" s="8" t="e">
        <f>((AG1035)*(H1035/100))</f>
        <v>#DIV/0!</v>
      </c>
      <c r="AI1035" s="7" t="e">
        <f>AG1035/AH1035</f>
        <v>#DIV/0!</v>
      </c>
      <c r="AO1035" s="20" t="s">
        <v>740</v>
      </c>
      <c r="AP1035" s="284">
        <v>4.2000000000000003E-2</v>
      </c>
      <c r="AQ1035" s="284">
        <v>1E-3</v>
      </c>
      <c r="AR1035" s="284">
        <v>3.1E-2</v>
      </c>
      <c r="AS1035" s="284">
        <v>3.0000000000000001E-3</v>
      </c>
      <c r="AT1035" s="284">
        <v>4.0000000000000001E-3</v>
      </c>
      <c r="AU1035" s="284">
        <v>2E-3</v>
      </c>
      <c r="AV1035" s="284">
        <v>0.01</v>
      </c>
      <c r="AW1035" s="284">
        <v>1E-3</v>
      </c>
      <c r="AX1035" s="284">
        <v>7.0000000000000001E-3</v>
      </c>
      <c r="AY1035" s="284">
        <v>1E-3</v>
      </c>
      <c r="AZ1035" s="284">
        <v>0.09</v>
      </c>
      <c r="BA1035" s="284">
        <v>3.0000000000000001E-3</v>
      </c>
      <c r="BB1035" s="284">
        <v>0.121</v>
      </c>
      <c r="BC1035" s="284">
        <v>3.0000000000000001E-3</v>
      </c>
      <c r="BD1035" s="284">
        <v>3.0640000000000001</v>
      </c>
      <c r="BE1035" s="284">
        <v>2.4E-2</v>
      </c>
      <c r="BF1035" s="284" t="s">
        <v>121</v>
      </c>
      <c r="BG1035" s="284">
        <v>4.0000000000000001E-3</v>
      </c>
      <c r="BH1035" s="284">
        <v>1.5249999999999999</v>
      </c>
      <c r="BI1035" s="284">
        <v>0.7</v>
      </c>
      <c r="BJ1035" s="284">
        <v>3.0000000000000001E-3</v>
      </c>
      <c r="BK1035" s="284">
        <v>1E-3</v>
      </c>
      <c r="BL1035" s="284" t="s">
        <v>121</v>
      </c>
      <c r="BM1035" s="284">
        <v>2E-3</v>
      </c>
      <c r="BN1035" s="284">
        <v>0.129</v>
      </c>
      <c r="BO1035" s="284">
        <v>7.0000000000000001E-3</v>
      </c>
      <c r="BP1035" s="284">
        <v>76.227000000000004</v>
      </c>
      <c r="BQ1035" s="284">
        <v>9.1999999999999998E-2</v>
      </c>
      <c r="BR1035" s="284" t="s">
        <v>121</v>
      </c>
      <c r="BS1035" s="284">
        <v>2E-3</v>
      </c>
      <c r="BT1035" s="284">
        <v>10.35</v>
      </c>
      <c r="BU1035" s="284">
        <v>0.111</v>
      </c>
      <c r="BV1035" s="284">
        <v>1.1359999999999999</v>
      </c>
      <c r="BW1035" s="284">
        <v>2.7E-2</v>
      </c>
      <c r="BX1035" s="284" t="s">
        <v>121</v>
      </c>
      <c r="BY1035" s="284">
        <v>8.9999999999999993E-3</v>
      </c>
      <c r="BZ1035" s="284">
        <v>0.374</v>
      </c>
      <c r="CA1035" s="284">
        <v>2.1999999999999999E-2</v>
      </c>
      <c r="CB1035" s="284" t="s">
        <v>121</v>
      </c>
      <c r="CC1035" s="284">
        <v>8.49</v>
      </c>
      <c r="CD1035" s="284">
        <v>0.216</v>
      </c>
      <c r="CE1035" s="284">
        <v>7.0000000000000001E-3</v>
      </c>
      <c r="CF1035" s="284" t="s">
        <v>121</v>
      </c>
      <c r="CG1035" s="284">
        <v>2E-3</v>
      </c>
      <c r="CH1035" s="284" t="s">
        <v>121</v>
      </c>
      <c r="CI1035" s="284">
        <v>2E-3</v>
      </c>
      <c r="CJ1035" s="284">
        <v>0.61799999999999999</v>
      </c>
      <c r="CK1035" s="284">
        <v>8.1000000000000003E-2</v>
      </c>
      <c r="CL1035" s="284" t="s">
        <v>121</v>
      </c>
      <c r="CM1035" s="284">
        <v>2E-3</v>
      </c>
      <c r="CN1035" s="284" t="s">
        <v>121</v>
      </c>
      <c r="CO1035" s="284">
        <v>2E-3</v>
      </c>
      <c r="CP1035" s="284">
        <v>1.2030000000000001</v>
      </c>
      <c r="CQ1035" s="284">
        <v>3.7999999999999999E-2</v>
      </c>
      <c r="CR1035" s="284" t="s">
        <v>121</v>
      </c>
      <c r="CS1035" s="284">
        <v>2E-3</v>
      </c>
      <c r="CT1035" s="284">
        <v>3.6930000000000001</v>
      </c>
      <c r="CU1035" s="284">
        <v>0.26800000000000002</v>
      </c>
      <c r="CV1035" s="284">
        <v>1.7999999999999999E-2</v>
      </c>
      <c r="CW1035" s="284">
        <v>1E-3</v>
      </c>
      <c r="CX1035" s="284">
        <v>0.52200000000000002</v>
      </c>
      <c r="CY1035" s="284">
        <v>1.7000000000000001E-2</v>
      </c>
      <c r="CZ1035" s="284" t="s">
        <v>121</v>
      </c>
      <c r="DA1035" s="284">
        <v>2E-3</v>
      </c>
      <c r="DB1035" s="284">
        <v>4.1000000000000002E-2</v>
      </c>
      <c r="DC1035" s="284">
        <v>6.0000000000000001E-3</v>
      </c>
      <c r="DD1035" s="284" t="s">
        <v>121</v>
      </c>
      <c r="DE1035" s="284">
        <v>7.0000000000000001E-3</v>
      </c>
      <c r="DF1035" s="284">
        <v>0.55800000000000005</v>
      </c>
      <c r="DG1035" s="284">
        <v>6.0000000000000001E-3</v>
      </c>
      <c r="DH1035" s="284">
        <v>6.0000000000000001E-3</v>
      </c>
      <c r="DI1035" s="284">
        <v>1E-3</v>
      </c>
      <c r="DJ1035" s="284">
        <v>6.0000000000000001E-3</v>
      </c>
      <c r="DK1035" s="284">
        <v>1E-3</v>
      </c>
      <c r="DL1035" s="61" t="str">
        <f t="shared" si="19"/>
        <v>DK III W2 24.03.2022</v>
      </c>
      <c r="DM1035" s="286">
        <v>-1.4573464940155901E-2</v>
      </c>
      <c r="DN1035" s="286">
        <v>1.02297394291042E-2</v>
      </c>
      <c r="DO1035" s="286">
        <v>-6.0759728058864898E-2</v>
      </c>
      <c r="DP1035" s="286">
        <v>0.45294538010108398</v>
      </c>
      <c r="DQ1035" s="286">
        <v>-1.0899196561858599E-2</v>
      </c>
      <c r="DR1035" s="286">
        <v>-5.4724821174024801E-2</v>
      </c>
      <c r="DS1035" s="286">
        <v>0.35645070839007897</v>
      </c>
      <c r="DT1035" s="286">
        <v>3.7022017631527199E-3</v>
      </c>
      <c r="DU1035" s="286">
        <v>5.0299353894759898E-4</v>
      </c>
      <c r="DV1035" s="286">
        <v>1.58388335766627E-2</v>
      </c>
      <c r="DW1035" s="286">
        <v>0.34845295340208099</v>
      </c>
      <c r="DX1035" s="286">
        <v>7.7117066963407394E-2</v>
      </c>
      <c r="DY1035" s="286">
        <v>560.79785080924796</v>
      </c>
      <c r="DZ1035" s="286">
        <v>0.313176528908859</v>
      </c>
      <c r="EA1035" s="286">
        <v>14.071755149141101</v>
      </c>
      <c r="EB1035" s="286">
        <v>97.389367684326203</v>
      </c>
    </row>
    <row r="1036" spans="1:132">
      <c r="A1036" s="11">
        <v>44644</v>
      </c>
      <c r="B1036" s="64" t="s">
        <v>372</v>
      </c>
      <c r="C1036" s="25" t="s">
        <v>125</v>
      </c>
      <c r="D1036" s="21">
        <v>40</v>
      </c>
      <c r="E1036" s="2">
        <v>100</v>
      </c>
      <c r="F1036" s="2">
        <v>60</v>
      </c>
      <c r="H1036" s="3">
        <f>((F1036)/(E1036/100))</f>
        <v>60</v>
      </c>
      <c r="I1036" s="4">
        <f>E1036/F1036</f>
        <v>1.6666666666666667</v>
      </c>
      <c r="J1036" s="4" t="e">
        <f>100/G1036</f>
        <v>#DIV/0!</v>
      </c>
      <c r="N1036" s="37" t="e">
        <f>M1036/(K1036/100)</f>
        <v>#DIV/0!</v>
      </c>
      <c r="O1036" s="37" t="e">
        <f>N1036/J1036</f>
        <v>#DIV/0!</v>
      </c>
      <c r="P1036" s="5" t="e">
        <f>M1036/(L1036/100)</f>
        <v>#DIV/0!</v>
      </c>
      <c r="Q1036" s="5" t="e">
        <f>P1036*I1036</f>
        <v>#DIV/0!</v>
      </c>
      <c r="U1036" s="15" t="e">
        <f>100-(T1036-R1036)/S1036*100</f>
        <v>#DIV/0!</v>
      </c>
      <c r="V1036" s="21">
        <v>0.4</v>
      </c>
      <c r="X1036" s="2">
        <v>10.74</v>
      </c>
      <c r="Y1036" s="2">
        <v>7.17</v>
      </c>
      <c r="Z1036" s="21">
        <v>1535</v>
      </c>
      <c r="AB1036" s="14" t="e">
        <f>((AE1036-AC1036)*(1000/AD1036))*1000</f>
        <v>#DIV/0!</v>
      </c>
      <c r="AF1036" s="7" t="e">
        <f>#REF!*0.8</f>
        <v>#REF!</v>
      </c>
      <c r="AG1036" s="2">
        <v>168</v>
      </c>
      <c r="AH1036" s="8">
        <f>((AG1036)*(H1036/100))</f>
        <v>100.8</v>
      </c>
      <c r="AI1036" s="7">
        <f>AG1036/AH1036</f>
        <v>1.6666666666666667</v>
      </c>
      <c r="AJ1036" s="6">
        <v>34.1</v>
      </c>
      <c r="AK1036" s="2">
        <v>0.71099999999999997</v>
      </c>
      <c r="AO1036" s="20" t="s">
        <v>1647</v>
      </c>
      <c r="AP1036" s="287">
        <v>0.16</v>
      </c>
      <c r="AQ1036" s="287">
        <v>2E-3</v>
      </c>
      <c r="AR1036" s="287">
        <v>5.0000000000000001E-3</v>
      </c>
      <c r="AS1036" s="287">
        <v>3.0000000000000001E-3</v>
      </c>
      <c r="AT1036" s="287">
        <v>7.0999999999999994E-2</v>
      </c>
      <c r="AU1036" s="287">
        <v>3.0000000000000001E-3</v>
      </c>
      <c r="AV1036" s="287">
        <v>5.7000000000000002E-2</v>
      </c>
      <c r="AW1036" s="287">
        <v>2E-3</v>
      </c>
      <c r="AX1036" s="287">
        <v>1.2E-2</v>
      </c>
      <c r="AY1036" s="287">
        <v>1E-3</v>
      </c>
      <c r="AZ1036" s="287">
        <v>1.4999999999999999E-2</v>
      </c>
      <c r="BA1036" s="287">
        <v>2E-3</v>
      </c>
      <c r="BB1036" s="287">
        <v>4.9000000000000002E-2</v>
      </c>
      <c r="BC1036" s="287">
        <v>2E-3</v>
      </c>
      <c r="BD1036" s="287">
        <v>0.375</v>
      </c>
      <c r="BE1036" s="287">
        <v>8.9999999999999993E-3</v>
      </c>
      <c r="BF1036" s="287" t="s">
        <v>121</v>
      </c>
      <c r="BG1036" s="287">
        <v>8.9999999999999993E-3</v>
      </c>
      <c r="BH1036" s="287" t="s">
        <v>121</v>
      </c>
      <c r="BI1036" s="287">
        <v>2.7759999999999998</v>
      </c>
      <c r="BJ1036" s="287" t="s">
        <v>121</v>
      </c>
      <c r="BK1036" s="287">
        <v>3.0000000000000001E-3</v>
      </c>
      <c r="BL1036" s="287" t="s">
        <v>121</v>
      </c>
      <c r="BM1036" s="287">
        <v>2E-3</v>
      </c>
      <c r="BN1036" s="287">
        <v>7.8E-2</v>
      </c>
      <c r="BO1036" s="287">
        <v>7.0000000000000001E-3</v>
      </c>
      <c r="BP1036" s="287">
        <v>58.003999999999998</v>
      </c>
      <c r="BQ1036" s="287">
        <v>0.156</v>
      </c>
      <c r="BR1036" s="287">
        <v>5.0000000000000001E-3</v>
      </c>
      <c r="BS1036" s="287">
        <v>1E-3</v>
      </c>
      <c r="BT1036" s="287">
        <v>18.227</v>
      </c>
      <c r="BU1036" s="287">
        <v>0.16400000000000001</v>
      </c>
      <c r="BV1036" s="287">
        <v>13.108000000000001</v>
      </c>
      <c r="BW1036" s="287">
        <v>0.161</v>
      </c>
      <c r="BX1036" s="287" t="s">
        <v>121</v>
      </c>
      <c r="BY1036" s="287">
        <v>6.0000000000000001E-3</v>
      </c>
      <c r="BZ1036" s="287">
        <v>3.9689999999999999</v>
      </c>
      <c r="CA1036" s="287">
        <v>5.7000000000000002E-2</v>
      </c>
      <c r="CB1036" s="287" t="s">
        <v>121</v>
      </c>
      <c r="CC1036" s="287">
        <v>18.596</v>
      </c>
      <c r="CD1036" s="287">
        <v>2.5999999999999999E-2</v>
      </c>
      <c r="CE1036" s="287">
        <v>5.0000000000000001E-3</v>
      </c>
      <c r="CF1036" s="287" t="s">
        <v>121</v>
      </c>
      <c r="CG1036" s="287">
        <v>2E-3</v>
      </c>
      <c r="CH1036" s="287" t="s">
        <v>121</v>
      </c>
      <c r="CI1036" s="287">
        <v>2E-3</v>
      </c>
      <c r="CJ1036" s="287">
        <v>0.78600000000000003</v>
      </c>
      <c r="CK1036" s="287">
        <v>0.13400000000000001</v>
      </c>
      <c r="CL1036" s="287" t="s">
        <v>121</v>
      </c>
      <c r="CM1036" s="287">
        <v>2E-3</v>
      </c>
      <c r="CN1036" s="287">
        <v>5.0000000000000001E-3</v>
      </c>
      <c r="CO1036" s="287">
        <v>1E-3</v>
      </c>
      <c r="CP1036" s="287">
        <v>2.3559999999999999</v>
      </c>
      <c r="CQ1036" s="287">
        <v>6.8000000000000005E-2</v>
      </c>
      <c r="CR1036" s="287" t="s">
        <v>121</v>
      </c>
      <c r="CS1036" s="287">
        <v>2E-3</v>
      </c>
      <c r="CT1036" s="287">
        <v>1.706</v>
      </c>
      <c r="CU1036" s="287">
        <v>0.32500000000000001</v>
      </c>
      <c r="CV1036" s="287">
        <v>1.7000000000000001E-2</v>
      </c>
      <c r="CW1036" s="287">
        <v>1E-3</v>
      </c>
      <c r="CX1036" s="287">
        <v>0.13</v>
      </c>
      <c r="CY1036" s="287">
        <v>0.01</v>
      </c>
      <c r="CZ1036" s="287" t="s">
        <v>121</v>
      </c>
      <c r="DA1036" s="287">
        <v>2E-3</v>
      </c>
      <c r="DB1036" s="287" t="s">
        <v>121</v>
      </c>
      <c r="DC1036" s="287">
        <v>5.0000000000000001E-3</v>
      </c>
      <c r="DD1036" s="287">
        <v>1.9E-2</v>
      </c>
      <c r="DE1036" s="287">
        <v>6.0000000000000001E-3</v>
      </c>
      <c r="DF1036" s="287">
        <v>0.73799999999999999</v>
      </c>
      <c r="DG1036" s="287">
        <v>8.0000000000000002E-3</v>
      </c>
      <c r="DH1036" s="287">
        <v>4.0000000000000001E-3</v>
      </c>
      <c r="DI1036" s="287">
        <v>1E-3</v>
      </c>
      <c r="DJ1036" s="287">
        <v>6.8000000000000005E-2</v>
      </c>
      <c r="DK1036" s="287">
        <v>1E-3</v>
      </c>
      <c r="DL1036" s="61" t="str">
        <f t="shared" si="19"/>
        <v>UTV 24.03.2022</v>
      </c>
    </row>
    <row r="1037" spans="1:132">
      <c r="A1037" s="11">
        <v>44644</v>
      </c>
      <c r="B1037" s="64"/>
      <c r="C1037" s="25" t="s">
        <v>117</v>
      </c>
      <c r="H1037" s="3" t="e">
        <f>((F1037)/(E1037/100))</f>
        <v>#DIV/0!</v>
      </c>
      <c r="I1037" s="4" t="e">
        <f>E1037/F1037</f>
        <v>#DIV/0!</v>
      </c>
      <c r="J1037" s="4" t="e">
        <f>100/G1037</f>
        <v>#DIV/0!</v>
      </c>
      <c r="N1037" s="37" t="e">
        <f>M1037/(K1037/100)</f>
        <v>#DIV/0!</v>
      </c>
      <c r="O1037" s="37" t="e">
        <f>N1037/J1037</f>
        <v>#DIV/0!</v>
      </c>
      <c r="P1037" s="5" t="e">
        <f>M1037/(L1037/100)</f>
        <v>#DIV/0!</v>
      </c>
      <c r="Q1037" s="5" t="e">
        <f>P1037*I1037</f>
        <v>#DIV/0!</v>
      </c>
      <c r="U1037" s="15" t="e">
        <f>100-(T1037-R1037)/S1037*100</f>
        <v>#DIV/0!</v>
      </c>
      <c r="X1037" s="2">
        <v>11.72</v>
      </c>
      <c r="AB1037" s="14" t="e">
        <f>((AE1037-AC1037)*(1000/AD1037))*1000</f>
        <v>#DIV/0!</v>
      </c>
      <c r="AF1037" s="7" t="e">
        <f>#REF!*0.8</f>
        <v>#REF!</v>
      </c>
      <c r="AH1037" s="8" t="e">
        <f>((AG1037)*(H1037/100))</f>
        <v>#DIV/0!</v>
      </c>
      <c r="AI1037" s="7" t="e">
        <f>AG1037/AH1037</f>
        <v>#DIV/0!</v>
      </c>
      <c r="AO1037" s="20" t="s">
        <v>1646</v>
      </c>
      <c r="AP1037" s="288">
        <v>0.36499999999999999</v>
      </c>
      <c r="AQ1037" s="288">
        <v>5.0000000000000001E-3</v>
      </c>
      <c r="AR1037" s="288" t="s">
        <v>121</v>
      </c>
      <c r="AS1037" s="288">
        <v>4.0000000000000001E-3</v>
      </c>
      <c r="AT1037" s="288">
        <v>0.09</v>
      </c>
      <c r="AU1037" s="288">
        <v>4.0000000000000001E-3</v>
      </c>
      <c r="AV1037" s="288">
        <v>8.1000000000000003E-2</v>
      </c>
      <c r="AW1037" s="288">
        <v>3.0000000000000001E-3</v>
      </c>
      <c r="AX1037" s="288">
        <v>2.5999999999999999E-2</v>
      </c>
      <c r="AY1037" s="288">
        <v>2E-3</v>
      </c>
      <c r="AZ1037" s="288">
        <v>1.4E-2</v>
      </c>
      <c r="BA1037" s="288">
        <v>2E-3</v>
      </c>
      <c r="BB1037" s="288">
        <v>0.106</v>
      </c>
      <c r="BC1037" s="288">
        <v>3.0000000000000001E-3</v>
      </c>
      <c r="BD1037" s="288">
        <v>0.56799999999999995</v>
      </c>
      <c r="BE1037" s="288">
        <v>1.2E-2</v>
      </c>
      <c r="BF1037" s="288" t="s">
        <v>121</v>
      </c>
      <c r="BG1037" s="288">
        <v>4.0000000000000001E-3</v>
      </c>
      <c r="BH1037" s="288" t="s">
        <v>121</v>
      </c>
      <c r="BI1037" s="288">
        <v>3.59</v>
      </c>
      <c r="BJ1037" s="288" t="s">
        <v>121</v>
      </c>
      <c r="BK1037" s="288">
        <v>8.0000000000000002E-3</v>
      </c>
      <c r="BL1037" s="288" t="s">
        <v>121</v>
      </c>
      <c r="BM1037" s="288">
        <v>2E-3</v>
      </c>
      <c r="BN1037" s="288" t="s">
        <v>121</v>
      </c>
      <c r="BO1037" s="288">
        <v>1.7999999999999999E-2</v>
      </c>
      <c r="BP1037" s="288">
        <v>63.639000000000003</v>
      </c>
      <c r="BQ1037" s="288">
        <v>0.16800000000000001</v>
      </c>
      <c r="BR1037" s="288" t="s">
        <v>121</v>
      </c>
      <c r="BS1037" s="288">
        <v>3.0000000000000001E-3</v>
      </c>
      <c r="BT1037" s="288">
        <v>1.1970000000000001</v>
      </c>
      <c r="BU1037" s="288">
        <v>5.2999999999999999E-2</v>
      </c>
      <c r="BV1037" s="288">
        <v>24.003</v>
      </c>
      <c r="BW1037" s="288">
        <v>0.27800000000000002</v>
      </c>
      <c r="BX1037" s="288" t="s">
        <v>121</v>
      </c>
      <c r="BY1037" s="288">
        <v>5.0000000000000001E-3</v>
      </c>
      <c r="BZ1037" s="288">
        <v>2.8340000000000001</v>
      </c>
      <c r="CA1037" s="288">
        <v>5.2999999999999999E-2</v>
      </c>
      <c r="CB1037" s="288" t="s">
        <v>121</v>
      </c>
      <c r="CC1037" s="288">
        <v>23.138999999999999</v>
      </c>
      <c r="CD1037" s="288">
        <v>8.0000000000000002E-3</v>
      </c>
      <c r="CE1037" s="288">
        <v>5.0000000000000001E-3</v>
      </c>
      <c r="CF1037" s="288">
        <v>3.0000000000000001E-3</v>
      </c>
      <c r="CG1037" s="288">
        <v>1E-3</v>
      </c>
      <c r="CH1037" s="288" t="s">
        <v>121</v>
      </c>
      <c r="CI1037" s="288">
        <v>2E-3</v>
      </c>
      <c r="CJ1037" s="288" t="s">
        <v>121</v>
      </c>
      <c r="CK1037" s="288">
        <v>0.29799999999999999</v>
      </c>
      <c r="CL1037" s="288" t="s">
        <v>121</v>
      </c>
      <c r="CM1037" s="288">
        <v>2E-3</v>
      </c>
      <c r="CN1037" s="288">
        <v>0.01</v>
      </c>
      <c r="CO1037" s="288">
        <v>1E-3</v>
      </c>
      <c r="CP1037" s="288">
        <v>2.8769999999999998</v>
      </c>
      <c r="CQ1037" s="288">
        <v>8.1000000000000003E-2</v>
      </c>
      <c r="CR1037" s="288" t="s">
        <v>121</v>
      </c>
      <c r="CS1037" s="288">
        <v>2E-3</v>
      </c>
      <c r="CT1037" s="288">
        <v>2.0390000000000001</v>
      </c>
      <c r="CU1037" s="288">
        <v>0.38600000000000001</v>
      </c>
      <c r="CV1037" s="288">
        <v>5.0000000000000001E-3</v>
      </c>
      <c r="CW1037" s="288">
        <v>1E-3</v>
      </c>
      <c r="CX1037" s="288">
        <v>7.0000000000000007E-2</v>
      </c>
      <c r="CY1037" s="288">
        <v>7.0000000000000001E-3</v>
      </c>
      <c r="CZ1037" s="288" t="s">
        <v>121</v>
      </c>
      <c r="DA1037" s="288">
        <v>3.0000000000000001E-3</v>
      </c>
      <c r="DB1037" s="288" t="s">
        <v>121</v>
      </c>
      <c r="DC1037" s="288">
        <v>4.0000000000000001E-3</v>
      </c>
      <c r="DD1037" s="288">
        <v>5.6000000000000001E-2</v>
      </c>
      <c r="DE1037" s="288">
        <v>1.0999999999999999E-2</v>
      </c>
      <c r="DF1037" s="288">
        <v>1.8360000000000001</v>
      </c>
      <c r="DG1037" s="288">
        <v>1.7000000000000001E-2</v>
      </c>
      <c r="DH1037" s="288">
        <v>2E-3</v>
      </c>
      <c r="DI1037" s="288">
        <v>1E-3</v>
      </c>
      <c r="DJ1037" s="288">
        <v>0.16900000000000001</v>
      </c>
      <c r="DK1037" s="288">
        <v>2E-3</v>
      </c>
      <c r="DL1037" s="61" t="str">
        <f t="shared" si="19"/>
        <v>NL 689393 25.03.2022</v>
      </c>
    </row>
    <row r="1038" spans="1:132">
      <c r="A1038" s="11">
        <v>44644</v>
      </c>
      <c r="B1038" s="64" t="s">
        <v>208</v>
      </c>
      <c r="C1038" s="25" t="s">
        <v>119</v>
      </c>
      <c r="D1038" s="21">
        <v>30</v>
      </c>
      <c r="E1038" s="2">
        <v>100</v>
      </c>
      <c r="F1038" s="2">
        <v>60</v>
      </c>
      <c r="H1038" s="3">
        <f>((F1038)/(E1038/100))</f>
        <v>60</v>
      </c>
      <c r="I1038" s="4">
        <f>E1038/F1038</f>
        <v>1.6666666666666667</v>
      </c>
      <c r="J1038" s="4" t="e">
        <f>100/G1038</f>
        <v>#DIV/0!</v>
      </c>
      <c r="N1038" s="37" t="e">
        <f>M1038/(K1038/100)</f>
        <v>#DIV/0!</v>
      </c>
      <c r="O1038" s="37" t="e">
        <f>N1038/J1038</f>
        <v>#DIV/0!</v>
      </c>
      <c r="P1038" s="5" t="e">
        <f>M1038/(L1038/100)</f>
        <v>#DIV/0!</v>
      </c>
      <c r="Q1038" s="5" t="e">
        <f>P1038*I1038</f>
        <v>#DIV/0!</v>
      </c>
      <c r="U1038" s="15" t="e">
        <f>100-(T1038-R1038)/S1038*100</f>
        <v>#DIV/0!</v>
      </c>
      <c r="V1038" s="21">
        <v>3.5409999999999999</v>
      </c>
      <c r="X1038" s="2">
        <v>11.66</v>
      </c>
      <c r="Y1038" s="2">
        <v>7.75</v>
      </c>
      <c r="Z1038" s="21">
        <v>2363</v>
      </c>
      <c r="AB1038" s="14" t="e">
        <f>((AE1038-AC1038)*(1000/AD1038))*1000</f>
        <v>#DIV/0!</v>
      </c>
      <c r="AF1038" s="7" t="e">
        <f>#REF!*0.8</f>
        <v>#REF!</v>
      </c>
      <c r="AG1038" s="2">
        <v>143</v>
      </c>
      <c r="AH1038" s="8">
        <f>((AG1038)*(H1038/100))</f>
        <v>85.8</v>
      </c>
      <c r="AI1038" s="7">
        <f>AG1038/AH1038</f>
        <v>1.6666666666666667</v>
      </c>
      <c r="AJ1038" s="6">
        <v>49.5</v>
      </c>
      <c r="AK1038" s="2">
        <v>0.79400000000000004</v>
      </c>
      <c r="AO1038" s="20" t="s">
        <v>1648</v>
      </c>
      <c r="DL1038" s="61" t="str">
        <f t="shared" si="19"/>
        <v>UTV 25.03.2022</v>
      </c>
    </row>
    <row r="1039" spans="1:132">
      <c r="A1039" s="11">
        <v>44644</v>
      </c>
      <c r="B1039" s="64" t="s">
        <v>126</v>
      </c>
      <c r="C1039" s="25" t="s">
        <v>119</v>
      </c>
      <c r="D1039" s="21">
        <v>30</v>
      </c>
      <c r="E1039" s="2">
        <v>100</v>
      </c>
      <c r="F1039" s="2">
        <v>60</v>
      </c>
      <c r="H1039" s="3">
        <f>((F1039)/(E1039/100))</f>
        <v>60</v>
      </c>
      <c r="I1039" s="4">
        <f>E1039/F1039</f>
        <v>1.6666666666666667</v>
      </c>
      <c r="J1039" s="4" t="e">
        <f>100/G1039</f>
        <v>#DIV/0!</v>
      </c>
      <c r="N1039" s="37" t="e">
        <f>M1039/(K1039/100)</f>
        <v>#DIV/0!</v>
      </c>
      <c r="O1039" s="37" t="e">
        <f>N1039/J1039</f>
        <v>#DIV/0!</v>
      </c>
      <c r="P1039" s="5" t="e">
        <f>M1039/(L1039/100)</f>
        <v>#DIV/0!</v>
      </c>
      <c r="Q1039" s="5" t="e">
        <f>P1039*I1039</f>
        <v>#DIV/0!</v>
      </c>
      <c r="U1039" s="15" t="e">
        <f>100-(T1039-R1039)/S1039*100</f>
        <v>#DIV/0!</v>
      </c>
      <c r="V1039" s="21">
        <v>0.48</v>
      </c>
      <c r="X1039" s="2">
        <v>9.89</v>
      </c>
      <c r="Y1039" s="2">
        <v>7.55</v>
      </c>
      <c r="Z1039" s="21">
        <v>1630</v>
      </c>
      <c r="AB1039" s="14" t="e">
        <f>((AE1039-AC1039)*(1000/AD1039))*1000</f>
        <v>#DIV/0!</v>
      </c>
      <c r="AF1039" s="7" t="e">
        <f>#REF!*0.8</f>
        <v>#REF!</v>
      </c>
      <c r="AG1039" s="2">
        <v>143</v>
      </c>
      <c r="AH1039" s="8">
        <f>((AG1039)*(H1039/100))</f>
        <v>85.8</v>
      </c>
      <c r="AI1039" s="7">
        <f>AG1039/AH1039</f>
        <v>1.6666666666666667</v>
      </c>
      <c r="AJ1039" s="6">
        <v>18.420000000000002</v>
      </c>
      <c r="AK1039" s="2">
        <v>0.45300000000000001</v>
      </c>
      <c r="AO1039" s="20" t="s">
        <v>1649</v>
      </c>
      <c r="AP1039" s="289">
        <v>8.5000000000000006E-2</v>
      </c>
      <c r="AQ1039" s="289">
        <v>2E-3</v>
      </c>
      <c r="AR1039" s="289">
        <v>0.14199999999999999</v>
      </c>
      <c r="AS1039" s="289">
        <v>5.0000000000000001E-3</v>
      </c>
      <c r="AT1039" s="289">
        <v>5.0000000000000001E-3</v>
      </c>
      <c r="AU1039" s="289">
        <v>2E-3</v>
      </c>
      <c r="AV1039" s="289">
        <v>2.7E-2</v>
      </c>
      <c r="AW1039" s="289">
        <v>2E-3</v>
      </c>
      <c r="AX1039" s="289">
        <v>4.0000000000000001E-3</v>
      </c>
      <c r="AY1039" s="289">
        <v>1E-3</v>
      </c>
      <c r="AZ1039" s="289">
        <v>0.24</v>
      </c>
      <c r="BA1039" s="289">
        <v>6.0000000000000001E-3</v>
      </c>
      <c r="BB1039" s="289">
        <v>0.106</v>
      </c>
      <c r="BC1039" s="289">
        <v>4.0000000000000001E-3</v>
      </c>
      <c r="BD1039" s="289">
        <v>11.565</v>
      </c>
      <c r="BE1039" s="289">
        <v>9.2999999999999999E-2</v>
      </c>
      <c r="BF1039" s="289" t="s">
        <v>121</v>
      </c>
      <c r="BG1039" s="289">
        <v>1.2E-2</v>
      </c>
      <c r="BH1039" s="289">
        <v>2.089</v>
      </c>
      <c r="BI1039" s="289">
        <v>1.0189999999999999</v>
      </c>
      <c r="BJ1039" s="289">
        <v>4.0000000000000001E-3</v>
      </c>
      <c r="BK1039" s="289">
        <v>2E-3</v>
      </c>
      <c r="BL1039" s="289" t="s">
        <v>121</v>
      </c>
      <c r="BM1039" s="289">
        <v>2E-3</v>
      </c>
      <c r="BN1039" s="289">
        <v>0.22800000000000001</v>
      </c>
      <c r="BO1039" s="289">
        <v>0.01</v>
      </c>
      <c r="BP1039" s="289">
        <v>64.542000000000002</v>
      </c>
      <c r="BQ1039" s="289">
        <v>0.17599999999999999</v>
      </c>
      <c r="BR1039" s="289">
        <v>2E-3</v>
      </c>
      <c r="BS1039" s="289">
        <v>1E-3</v>
      </c>
      <c r="BT1039" s="289">
        <v>8.3339999999999996</v>
      </c>
      <c r="BU1039" s="289">
        <v>0.14799999999999999</v>
      </c>
      <c r="BV1039" s="289">
        <v>0.74299999999999999</v>
      </c>
      <c r="BW1039" s="289">
        <v>2.4E-2</v>
      </c>
      <c r="BX1039" s="289" t="s">
        <v>121</v>
      </c>
      <c r="BY1039" s="289">
        <v>1.6E-2</v>
      </c>
      <c r="BZ1039" s="289">
        <v>0.371</v>
      </c>
      <c r="CA1039" s="289">
        <v>3.1E-2</v>
      </c>
      <c r="CB1039" s="289" t="s">
        <v>121</v>
      </c>
      <c r="CC1039" s="289">
        <v>16.062000000000001</v>
      </c>
      <c r="CD1039" s="289">
        <v>0.93400000000000005</v>
      </c>
      <c r="CE1039" s="289">
        <v>1.7000000000000001E-2</v>
      </c>
      <c r="CF1039" s="289" t="s">
        <v>121</v>
      </c>
      <c r="CG1039" s="289">
        <v>2E-3</v>
      </c>
      <c r="CH1039" s="289" t="s">
        <v>121</v>
      </c>
      <c r="CI1039" s="289">
        <v>2E-3</v>
      </c>
      <c r="CJ1039" s="289">
        <v>1.248</v>
      </c>
      <c r="CK1039" s="289">
        <v>0.10100000000000001</v>
      </c>
      <c r="CL1039" s="289" t="s">
        <v>121</v>
      </c>
      <c r="CM1039" s="289">
        <v>2E-3</v>
      </c>
      <c r="CN1039" s="289" t="s">
        <v>121</v>
      </c>
      <c r="CO1039" s="289">
        <v>2E-3</v>
      </c>
      <c r="CP1039" s="289">
        <v>1.903</v>
      </c>
      <c r="CQ1039" s="289">
        <v>0.05</v>
      </c>
      <c r="CR1039" s="289" t="s">
        <v>121</v>
      </c>
      <c r="CS1039" s="289">
        <v>2E-3</v>
      </c>
      <c r="CT1039" s="289">
        <v>3.1269999999999998</v>
      </c>
      <c r="CU1039" s="289">
        <v>0.26600000000000001</v>
      </c>
      <c r="CV1039" s="289">
        <v>1.9E-2</v>
      </c>
      <c r="CW1039" s="289">
        <v>1E-3</v>
      </c>
      <c r="CX1039" s="289">
        <v>0.63400000000000001</v>
      </c>
      <c r="CY1039" s="289">
        <v>0.02</v>
      </c>
      <c r="CZ1039" s="289" t="s">
        <v>121</v>
      </c>
      <c r="DA1039" s="289">
        <v>2E-3</v>
      </c>
      <c r="DB1039" s="289">
        <v>1.4E-2</v>
      </c>
      <c r="DC1039" s="289">
        <v>6.0000000000000001E-3</v>
      </c>
      <c r="DD1039" s="289" t="s">
        <v>121</v>
      </c>
      <c r="DE1039" s="289">
        <v>2.4E-2</v>
      </c>
      <c r="DF1039" s="289">
        <v>3.605</v>
      </c>
      <c r="DG1039" s="289">
        <v>3.9E-2</v>
      </c>
      <c r="DH1039" s="289">
        <v>8.0000000000000002E-3</v>
      </c>
      <c r="DI1039" s="289">
        <v>1E-3</v>
      </c>
      <c r="DJ1039" s="289">
        <v>5.0000000000000001E-3</v>
      </c>
      <c r="DK1039" s="289">
        <v>1E-3</v>
      </c>
      <c r="DL1039" s="61" t="str">
        <f t="shared" si="19"/>
        <v>DK II 25.03.2022</v>
      </c>
      <c r="DM1039" s="292">
        <v>6.2981781888945699E-3</v>
      </c>
      <c r="DN1039" s="292">
        <v>3.5658865668047801E-3</v>
      </c>
      <c r="DO1039" s="292">
        <v>4.16535624196994E-3</v>
      </c>
      <c r="DP1039" s="292">
        <v>0.31605938917222198</v>
      </c>
      <c r="DQ1039" s="292">
        <v>5.4632921810981604E-4</v>
      </c>
      <c r="DR1039" s="292">
        <v>1.0844266334930601E-2</v>
      </c>
      <c r="DS1039" s="292">
        <v>0.32202406723659999</v>
      </c>
      <c r="DT1039" s="292">
        <v>2.2403959874193399E-2</v>
      </c>
      <c r="DU1039" s="292">
        <v>1.7739998112809999E-3</v>
      </c>
      <c r="DV1039" s="292">
        <v>7.2314316899797903E-3</v>
      </c>
      <c r="DW1039" s="292">
        <v>0.26857490395050498</v>
      </c>
      <c r="DX1039" s="292">
        <v>5.2974138612421701E-2</v>
      </c>
      <c r="DY1039" s="292">
        <v>933.45712773802904</v>
      </c>
      <c r="DZ1039" s="292">
        <v>0.23977994940326</v>
      </c>
      <c r="EA1039" s="292">
        <v>7.4402469543611698</v>
      </c>
      <c r="EB1039" s="292">
        <v>95.701608006887795</v>
      </c>
    </row>
    <row r="1040" spans="1:132">
      <c r="A1040" s="11">
        <v>44644</v>
      </c>
      <c r="B1040" s="64"/>
      <c r="C1040" s="25" t="s">
        <v>117</v>
      </c>
      <c r="H1040" s="3" t="e">
        <f>((F1040)/(E1040/100))</f>
        <v>#DIV/0!</v>
      </c>
      <c r="I1040" s="4" t="e">
        <f>E1040/F1040</f>
        <v>#DIV/0!</v>
      </c>
      <c r="J1040" s="4" t="e">
        <f>100/G1040</f>
        <v>#DIV/0!</v>
      </c>
      <c r="N1040" s="37" t="e">
        <f>M1040/(K1040/100)</f>
        <v>#DIV/0!</v>
      </c>
      <c r="O1040" s="37" t="e">
        <f>N1040/J1040</f>
        <v>#DIV/0!</v>
      </c>
      <c r="P1040" s="5" t="e">
        <f>M1040/(L1040/100)</f>
        <v>#DIV/0!</v>
      </c>
      <c r="Q1040" s="5" t="e">
        <f>P1040*I1040</f>
        <v>#DIV/0!</v>
      </c>
      <c r="U1040" s="15" t="e">
        <f>100-(T1040-R1040)/S1040*100</f>
        <v>#DIV/0!</v>
      </c>
      <c r="X1040" s="2">
        <v>11.57</v>
      </c>
      <c r="AB1040" s="14" t="e">
        <f>((AE1040-AC1040)*(1000/AD1040))*1000</f>
        <v>#DIV/0!</v>
      </c>
      <c r="AF1040" s="7" t="e">
        <f>#REF!*0.8</f>
        <v>#REF!</v>
      </c>
      <c r="AH1040" s="8" t="e">
        <f>((AG1040)*(H1040/100))</f>
        <v>#DIV/0!</v>
      </c>
      <c r="AI1040" s="7" t="e">
        <f>AG1040/AH1040</f>
        <v>#DIV/0!</v>
      </c>
      <c r="AO1040" s="20" t="s">
        <v>1646</v>
      </c>
      <c r="AP1040" s="293">
        <v>0.111</v>
      </c>
      <c r="AQ1040" s="293">
        <v>2E-3</v>
      </c>
      <c r="AR1040" s="293">
        <v>3.3000000000000002E-2</v>
      </c>
      <c r="AS1040" s="293">
        <v>3.0000000000000001E-3</v>
      </c>
      <c r="AT1040" s="293">
        <v>0.01</v>
      </c>
      <c r="AU1040" s="293">
        <v>2E-3</v>
      </c>
      <c r="AV1040" s="293">
        <v>1.7999999999999999E-2</v>
      </c>
      <c r="AW1040" s="293">
        <v>2E-3</v>
      </c>
      <c r="AX1040" s="293">
        <v>2E-3</v>
      </c>
      <c r="AY1040" s="293">
        <v>1E-3</v>
      </c>
      <c r="AZ1040" s="293">
        <v>6.8000000000000005E-2</v>
      </c>
      <c r="BA1040" s="293">
        <v>3.0000000000000001E-3</v>
      </c>
      <c r="BB1040" s="293">
        <v>0.13400000000000001</v>
      </c>
      <c r="BC1040" s="293">
        <v>3.0000000000000001E-3</v>
      </c>
      <c r="BD1040" s="293">
        <v>2.863</v>
      </c>
      <c r="BE1040" s="293">
        <v>2.5999999999999999E-2</v>
      </c>
      <c r="BF1040" s="293" t="s">
        <v>121</v>
      </c>
      <c r="BG1040" s="293">
        <v>4.0000000000000001E-3</v>
      </c>
      <c r="BH1040" s="293">
        <v>3.1859999999999999</v>
      </c>
      <c r="BI1040" s="293">
        <v>1.097</v>
      </c>
      <c r="BJ1040" s="293" t="s">
        <v>121</v>
      </c>
      <c r="BK1040" s="293">
        <v>4.0000000000000001E-3</v>
      </c>
      <c r="BL1040" s="293" t="s">
        <v>121</v>
      </c>
      <c r="BM1040" s="293">
        <v>2E-3</v>
      </c>
      <c r="BN1040" s="293">
        <v>0.753</v>
      </c>
      <c r="BO1040" s="293">
        <v>1.2999999999999999E-2</v>
      </c>
      <c r="BP1040" s="293">
        <v>62.616999999999997</v>
      </c>
      <c r="BQ1040" s="293">
        <v>0.14199999999999999</v>
      </c>
      <c r="BR1040" s="293" t="s">
        <v>121</v>
      </c>
      <c r="BS1040" s="293">
        <v>2E-3</v>
      </c>
      <c r="BT1040" s="293">
        <v>19.5</v>
      </c>
      <c r="BU1040" s="293">
        <v>0.16800000000000001</v>
      </c>
      <c r="BV1040" s="293">
        <v>1.393</v>
      </c>
      <c r="BW1040" s="293">
        <v>2.8000000000000001E-2</v>
      </c>
      <c r="BX1040" s="293" t="s">
        <v>121</v>
      </c>
      <c r="BY1040" s="293">
        <v>8.0000000000000002E-3</v>
      </c>
      <c r="BZ1040" s="293">
        <v>0.503</v>
      </c>
      <c r="CA1040" s="293">
        <v>2.5000000000000001E-2</v>
      </c>
      <c r="CB1040" s="293" t="s">
        <v>121</v>
      </c>
      <c r="CC1040" s="293">
        <v>12.718999999999999</v>
      </c>
      <c r="CD1040" s="293">
        <v>8.2000000000000003E-2</v>
      </c>
      <c r="CE1040" s="293">
        <v>6.0000000000000001E-3</v>
      </c>
      <c r="CF1040" s="293">
        <v>5.0000000000000001E-3</v>
      </c>
      <c r="CG1040" s="293">
        <v>1E-3</v>
      </c>
      <c r="CH1040" s="293">
        <v>2E-3</v>
      </c>
      <c r="CI1040" s="293">
        <v>1E-3</v>
      </c>
      <c r="CJ1040" s="293">
        <v>0.21099999999999999</v>
      </c>
      <c r="CK1040" s="293">
        <v>7.0999999999999994E-2</v>
      </c>
      <c r="CL1040" s="293" t="s">
        <v>121</v>
      </c>
      <c r="CM1040" s="293">
        <v>2E-3</v>
      </c>
      <c r="CN1040" s="293">
        <v>2E-3</v>
      </c>
      <c r="CO1040" s="293">
        <v>1E-3</v>
      </c>
      <c r="CP1040" s="293">
        <v>1.4750000000000001</v>
      </c>
      <c r="CQ1040" s="293">
        <v>3.9E-2</v>
      </c>
      <c r="CR1040" s="293" t="s">
        <v>121</v>
      </c>
      <c r="CS1040" s="293">
        <v>2E-3</v>
      </c>
      <c r="CT1040" s="293">
        <v>5.9660000000000002</v>
      </c>
      <c r="CU1040" s="293">
        <v>0.29499999999999998</v>
      </c>
      <c r="CV1040" s="293">
        <v>3.2000000000000001E-2</v>
      </c>
      <c r="CW1040" s="293">
        <v>1E-3</v>
      </c>
      <c r="CX1040" s="293">
        <v>0.51600000000000001</v>
      </c>
      <c r="CY1040" s="293">
        <v>1.6E-2</v>
      </c>
      <c r="CZ1040" s="293" t="s">
        <v>121</v>
      </c>
      <c r="DA1040" s="293">
        <v>2E-3</v>
      </c>
      <c r="DB1040" s="293">
        <v>2.4E-2</v>
      </c>
      <c r="DC1040" s="293">
        <v>5.0000000000000001E-3</v>
      </c>
      <c r="DD1040" s="293" t="s">
        <v>121</v>
      </c>
      <c r="DE1040" s="293">
        <v>7.0000000000000001E-3</v>
      </c>
      <c r="DF1040" s="293">
        <v>0.44900000000000001</v>
      </c>
      <c r="DG1040" s="293">
        <v>6.0000000000000001E-3</v>
      </c>
      <c r="DH1040" s="293">
        <v>3.5000000000000003E-2</v>
      </c>
      <c r="DI1040" s="293">
        <v>1E-3</v>
      </c>
      <c r="DJ1040" s="293">
        <v>8.0000000000000002E-3</v>
      </c>
      <c r="DK1040" s="293">
        <v>1E-3</v>
      </c>
      <c r="DL1040" s="61" t="str">
        <f t="shared" si="19"/>
        <v>DK III W1 25.03.2022</v>
      </c>
      <c r="DM1040" s="292">
        <v>1.4653814124404E-2</v>
      </c>
      <c r="DN1040" s="292">
        <v>2.7000797488547001E-2</v>
      </c>
      <c r="DO1040" s="292">
        <v>-7.1008558185917201E-3</v>
      </c>
      <c r="DP1040" s="292">
        <v>1.32856473002404</v>
      </c>
      <c r="DQ1040" s="292">
        <v>4.4352855717558499E-3</v>
      </c>
      <c r="DR1040" s="292">
        <v>1.34938258659081E-2</v>
      </c>
      <c r="DS1040" s="292">
        <v>0.15524764069368399</v>
      </c>
      <c r="DT1040" s="292">
        <v>4.71613680490044E-2</v>
      </c>
      <c r="DU1040" s="292">
        <v>2.0517849565953301E-4</v>
      </c>
      <c r="DV1040" s="292">
        <v>2.8079547792759299E-2</v>
      </c>
      <c r="DW1040" s="292">
        <v>0.316769613649863</v>
      </c>
      <c r="DX1040" s="292">
        <v>0.146591807288458</v>
      </c>
      <c r="DY1040" s="292">
        <v>902.90741931558796</v>
      </c>
      <c r="DZ1040" s="292">
        <v>0.53203881791319496</v>
      </c>
      <c r="EA1040" s="292">
        <v>0.22683212626292401</v>
      </c>
      <c r="EB1040" s="292">
        <v>98.371640472155903</v>
      </c>
    </row>
    <row r="1041" spans="1:149">
      <c r="A1041" s="11">
        <v>44645</v>
      </c>
      <c r="B1041" s="64"/>
      <c r="C1041" s="25" t="s">
        <v>727</v>
      </c>
      <c r="H1041" s="3" t="e">
        <f>((F1041)/(E1041/100))</f>
        <v>#DIV/0!</v>
      </c>
      <c r="I1041" s="4" t="e">
        <f>E1041/F1041</f>
        <v>#DIV/0!</v>
      </c>
      <c r="J1041" s="4" t="e">
        <f>100/G1041</f>
        <v>#DIV/0!</v>
      </c>
      <c r="N1041" s="37" t="e">
        <f>M1041/(K1041/100)</f>
        <v>#DIV/0!</v>
      </c>
      <c r="O1041" s="37" t="e">
        <f>N1041/J1041</f>
        <v>#DIV/0!</v>
      </c>
      <c r="P1041" s="5" t="e">
        <f>M1041/(L1041/100)</f>
        <v>#DIV/0!</v>
      </c>
      <c r="Q1041" s="5" t="e">
        <f>P1041*I1041</f>
        <v>#DIV/0!</v>
      </c>
      <c r="U1041" s="15" t="e">
        <f>100-(T1041-R1041)/S1041*100</f>
        <v>#DIV/0!</v>
      </c>
      <c r="AB1041" s="14" t="e">
        <f>((AE1041-AC1041)*(1000/AD1041))*1000</f>
        <v>#DIV/0!</v>
      </c>
      <c r="AF1041" s="7" t="e">
        <f>#REF!*0.8</f>
        <v>#REF!</v>
      </c>
      <c r="AH1041" s="8" t="e">
        <f>((AG1041)*(H1041/100))</f>
        <v>#DIV/0!</v>
      </c>
      <c r="AI1041" s="7" t="e">
        <f>AG1041/AH1041</f>
        <v>#DIV/0!</v>
      </c>
      <c r="AO1041" s="20" t="s">
        <v>1650</v>
      </c>
      <c r="DL1041" s="61" t="str">
        <f t="shared" si="19"/>
        <v xml:space="preserve">WBA </v>
      </c>
    </row>
    <row r="1042" spans="1:149">
      <c r="A1042" s="11">
        <v>44645</v>
      </c>
      <c r="B1042" s="64"/>
      <c r="C1042" s="25" t="s">
        <v>117</v>
      </c>
      <c r="H1042" s="3" t="e">
        <f>((F1042)/(E1042/100))</f>
        <v>#DIV/0!</v>
      </c>
      <c r="I1042" s="4" t="e">
        <f>E1042/F1042</f>
        <v>#DIV/0!</v>
      </c>
      <c r="J1042" s="4" t="e">
        <f>100/G1042</f>
        <v>#DIV/0!</v>
      </c>
      <c r="N1042" s="37" t="e">
        <f>M1042/(K1042/100)</f>
        <v>#DIV/0!</v>
      </c>
      <c r="O1042" s="37" t="e">
        <f>N1042/J1042</f>
        <v>#DIV/0!</v>
      </c>
      <c r="P1042" s="5" t="e">
        <f>M1042/(L1042/100)</f>
        <v>#DIV/0!</v>
      </c>
      <c r="Q1042" s="5" t="e">
        <f>P1042*I1042</f>
        <v>#DIV/0!</v>
      </c>
      <c r="U1042" s="15" t="e">
        <f>100-(T1042-R1042)/S1042*100</f>
        <v>#DIV/0!</v>
      </c>
      <c r="AB1042" s="14" t="e">
        <f>((AE1042-AC1042)*(1000/AD1042))*1000</f>
        <v>#DIV/0!</v>
      </c>
      <c r="AF1042" s="7" t="e">
        <f>#REF!*0.8</f>
        <v>#REF!</v>
      </c>
      <c r="AH1042" s="8" t="e">
        <f>((AG1042)*(H1042/100))</f>
        <v>#DIV/0!</v>
      </c>
      <c r="AI1042" s="7" t="e">
        <f>AG1042/AH1042</f>
        <v>#DIV/0!</v>
      </c>
      <c r="AO1042" s="20" t="s">
        <v>1651</v>
      </c>
      <c r="AP1042" s="290">
        <v>6.9000000000000006E-2</v>
      </c>
      <c r="AQ1042" s="290">
        <v>1E-3</v>
      </c>
      <c r="AR1042" s="290">
        <v>0.09</v>
      </c>
      <c r="AS1042" s="290">
        <v>3.0000000000000001E-3</v>
      </c>
      <c r="AT1042" s="290">
        <v>8.0000000000000002E-3</v>
      </c>
      <c r="AU1042" s="290">
        <v>2E-3</v>
      </c>
      <c r="AV1042" s="290">
        <v>3.5000000000000003E-2</v>
      </c>
      <c r="AW1042" s="290">
        <v>2E-3</v>
      </c>
      <c r="AX1042" s="290">
        <v>2E-3</v>
      </c>
      <c r="AY1042" s="290">
        <v>1E-3</v>
      </c>
      <c r="AZ1042" s="290">
        <v>0.128</v>
      </c>
      <c r="BA1042" s="290">
        <v>3.0000000000000001E-3</v>
      </c>
      <c r="BB1042" s="290">
        <v>0.13500000000000001</v>
      </c>
      <c r="BC1042" s="290">
        <v>3.0000000000000001E-3</v>
      </c>
      <c r="BD1042" s="290">
        <v>3.1520000000000001</v>
      </c>
      <c r="BE1042" s="290">
        <v>2.5000000000000001E-2</v>
      </c>
      <c r="BF1042" s="290" t="s">
        <v>121</v>
      </c>
      <c r="BG1042" s="290">
        <v>4.0000000000000001E-3</v>
      </c>
      <c r="BH1042" s="290">
        <v>2.11</v>
      </c>
      <c r="BI1042" s="290">
        <v>0.63500000000000001</v>
      </c>
      <c r="BJ1042" s="290" t="s">
        <v>121</v>
      </c>
      <c r="BK1042" s="290">
        <v>2E-3</v>
      </c>
      <c r="BL1042" s="290" t="s">
        <v>121</v>
      </c>
      <c r="BM1042" s="290">
        <v>2E-3</v>
      </c>
      <c r="BN1042" s="290">
        <v>0.52600000000000002</v>
      </c>
      <c r="BO1042" s="290">
        <v>0.01</v>
      </c>
      <c r="BP1042" s="290">
        <v>73.968999999999994</v>
      </c>
      <c r="BQ1042" s="290">
        <v>0.10199999999999999</v>
      </c>
      <c r="BR1042" s="290" t="s">
        <v>121</v>
      </c>
      <c r="BS1042" s="290">
        <v>2E-3</v>
      </c>
      <c r="BT1042" s="290">
        <v>9.3889999999999993</v>
      </c>
      <c r="BU1042" s="290">
        <v>0.107</v>
      </c>
      <c r="BV1042" s="290">
        <v>0.74099999999999999</v>
      </c>
      <c r="BW1042" s="290">
        <v>1.7000000000000001E-2</v>
      </c>
      <c r="BX1042" s="290" t="s">
        <v>121</v>
      </c>
      <c r="BY1042" s="290">
        <v>8.0000000000000002E-3</v>
      </c>
      <c r="BZ1042" s="290">
        <v>0.42199999999999999</v>
      </c>
      <c r="CA1042" s="290">
        <v>2.3E-2</v>
      </c>
      <c r="CB1042" s="290" t="s">
        <v>121</v>
      </c>
      <c r="CC1042" s="290">
        <v>8.7799999999999994</v>
      </c>
      <c r="CD1042" s="290">
        <v>0.14199999999999999</v>
      </c>
      <c r="CE1042" s="290">
        <v>7.0000000000000001E-3</v>
      </c>
      <c r="CF1042" s="290">
        <v>2E-3</v>
      </c>
      <c r="CG1042" s="290">
        <v>1E-3</v>
      </c>
      <c r="CH1042" s="290" t="s">
        <v>121</v>
      </c>
      <c r="CI1042" s="290">
        <v>2E-3</v>
      </c>
      <c r="CJ1042" s="290">
        <v>0.38700000000000001</v>
      </c>
      <c r="CK1042" s="290">
        <v>0.06</v>
      </c>
      <c r="CL1042" s="290" t="s">
        <v>121</v>
      </c>
      <c r="CM1042" s="290">
        <v>2E-3</v>
      </c>
      <c r="CN1042" s="290">
        <v>2E-3</v>
      </c>
      <c r="CO1042" s="290">
        <v>1E-3</v>
      </c>
      <c r="CP1042" s="290">
        <v>2.0310000000000001</v>
      </c>
      <c r="CQ1042" s="290">
        <v>3.7999999999999999E-2</v>
      </c>
      <c r="CR1042" s="290" t="s">
        <v>121</v>
      </c>
      <c r="CS1042" s="290">
        <v>2E-3</v>
      </c>
      <c r="CT1042" s="290">
        <v>5.2629999999999999</v>
      </c>
      <c r="CU1042" s="290">
        <v>0.23400000000000001</v>
      </c>
      <c r="CV1042" s="290">
        <v>2.5999999999999999E-2</v>
      </c>
      <c r="CW1042" s="290">
        <v>1E-3</v>
      </c>
      <c r="CX1042" s="290">
        <v>0.58199999999999996</v>
      </c>
      <c r="CY1042" s="290">
        <v>1.6E-2</v>
      </c>
      <c r="CZ1042" s="290" t="s">
        <v>121</v>
      </c>
      <c r="DA1042" s="290">
        <v>2E-3</v>
      </c>
      <c r="DB1042" s="290">
        <v>0.13700000000000001</v>
      </c>
      <c r="DC1042" s="290">
        <v>7.0000000000000001E-3</v>
      </c>
      <c r="DD1042" s="290" t="s">
        <v>121</v>
      </c>
      <c r="DE1042" s="290">
        <v>8.0000000000000002E-3</v>
      </c>
      <c r="DF1042" s="290">
        <v>0.63100000000000001</v>
      </c>
      <c r="DG1042" s="290">
        <v>6.0000000000000001E-3</v>
      </c>
      <c r="DH1042" s="290">
        <v>1.2E-2</v>
      </c>
      <c r="DI1042" s="290">
        <v>1E-3</v>
      </c>
      <c r="DJ1042" s="290">
        <v>5.0000000000000001E-3</v>
      </c>
      <c r="DK1042" s="290">
        <v>1E-3</v>
      </c>
      <c r="DL1042" s="61" t="str">
        <f t="shared" si="19"/>
        <v>DK III ENE 2600 25.03.2022</v>
      </c>
      <c r="DM1042" s="292">
        <v>2.3209095629174899E-2</v>
      </c>
      <c r="DN1042" s="292">
        <v>1.91625444171389E-2</v>
      </c>
      <c r="DO1042" s="292">
        <v>-1.14669146582472E-3</v>
      </c>
      <c r="DP1042" s="292">
        <v>1.0443555642537801</v>
      </c>
      <c r="DQ1042" s="188">
        <v>-6.2383943517431504E-5</v>
      </c>
      <c r="DR1042" s="292">
        <v>1.50990507036803E-3</v>
      </c>
      <c r="DS1042" s="292">
        <v>8.3811801025467203E-2</v>
      </c>
      <c r="DT1042" s="292">
        <v>5.4135391325953401E-2</v>
      </c>
      <c r="DU1042" s="292">
        <v>1.49099441362831E-3</v>
      </c>
      <c r="DV1042" s="292">
        <v>7.1882474104427593E-2</v>
      </c>
      <c r="DW1042" s="292">
        <v>0.193760438819023</v>
      </c>
      <c r="DX1042" s="292">
        <v>0.37262798330854502</v>
      </c>
      <c r="DY1042" s="292">
        <v>896.18715060765601</v>
      </c>
      <c r="DZ1042" s="292">
        <v>0.65920961416231505</v>
      </c>
      <c r="EA1042" s="292">
        <v>1.6216111117055501</v>
      </c>
      <c r="EB1042" s="292">
        <v>98.7183290261504</v>
      </c>
    </row>
    <row r="1043" spans="1:149">
      <c r="A1043" s="11">
        <v>44645</v>
      </c>
      <c r="B1043" s="64"/>
      <c r="C1043" s="25" t="s">
        <v>122</v>
      </c>
      <c r="D1043" s="21">
        <v>30</v>
      </c>
      <c r="E1043" s="2">
        <v>100</v>
      </c>
      <c r="F1043" s="2">
        <v>70</v>
      </c>
      <c r="H1043" s="3">
        <f>((F1043)/(E1043/100))</f>
        <v>70</v>
      </c>
      <c r="I1043" s="4">
        <f>E1043/F1043</f>
        <v>1.4285714285714286</v>
      </c>
      <c r="J1043" s="4" t="e">
        <f>100/G1043</f>
        <v>#DIV/0!</v>
      </c>
      <c r="N1043" s="37" t="e">
        <f>M1043/(K1043/100)</f>
        <v>#DIV/0!</v>
      </c>
      <c r="O1043" s="37" t="e">
        <f>N1043/J1043</f>
        <v>#DIV/0!</v>
      </c>
      <c r="P1043" s="5" t="e">
        <f>M1043/(L1043/100)</f>
        <v>#DIV/0!</v>
      </c>
      <c r="Q1043" s="5" t="e">
        <f>P1043*I1043</f>
        <v>#DIV/0!</v>
      </c>
      <c r="U1043" s="15" t="e">
        <f>100-(T1043-R1043)/S1043*100</f>
        <v>#DIV/0!</v>
      </c>
      <c r="V1043" s="21">
        <v>0.17199999999999999</v>
      </c>
      <c r="X1043" s="2">
        <v>9.34</v>
      </c>
      <c r="Y1043" s="2">
        <v>5.75</v>
      </c>
      <c r="Z1043" s="21">
        <v>999</v>
      </c>
      <c r="AB1043" s="14" t="e">
        <f>((AE1043-AC1043)*(1000/AD1043))*1000</f>
        <v>#DIV/0!</v>
      </c>
      <c r="AF1043" s="7" t="e">
        <f>#REF!*0.8</f>
        <v>#REF!</v>
      </c>
      <c r="AG1043" s="2">
        <v>143</v>
      </c>
      <c r="AH1043" s="8">
        <f>((AG1043)*(H1043/100))</f>
        <v>100.1</v>
      </c>
      <c r="AI1043" s="7">
        <f>AG1043/AH1043</f>
        <v>1.4285714285714286</v>
      </c>
      <c r="AJ1043" s="6">
        <v>55.89</v>
      </c>
      <c r="AK1043" s="2">
        <v>0.316</v>
      </c>
      <c r="AO1043" s="20" t="s">
        <v>1652</v>
      </c>
      <c r="DL1043" s="61" t="str">
        <f t="shared" si="19"/>
        <v xml:space="preserve">VNE 1713 </v>
      </c>
    </row>
    <row r="1044" spans="1:149">
      <c r="A1044" s="11">
        <v>44645</v>
      </c>
      <c r="B1044" s="64" t="s">
        <v>208</v>
      </c>
      <c r="C1044" s="25" t="s">
        <v>119</v>
      </c>
      <c r="D1044" s="21">
        <v>36</v>
      </c>
      <c r="E1044" s="2">
        <v>100</v>
      </c>
      <c r="F1044" s="2">
        <v>64</v>
      </c>
      <c r="H1044" s="3">
        <f>((F1044)/(E1044/100))</f>
        <v>64</v>
      </c>
      <c r="I1044" s="4">
        <f>E1044/F1044</f>
        <v>1.5625</v>
      </c>
      <c r="J1044" s="4" t="e">
        <f>100/G1044</f>
        <v>#DIV/0!</v>
      </c>
      <c r="N1044" s="37" t="e">
        <f>M1044/(K1044/100)</f>
        <v>#DIV/0!</v>
      </c>
      <c r="O1044" s="37" t="e">
        <f>N1044/J1044</f>
        <v>#DIV/0!</v>
      </c>
      <c r="P1044" s="5" t="e">
        <f>M1044/(L1044/100)</f>
        <v>#DIV/0!</v>
      </c>
      <c r="Q1044" s="5" t="e">
        <f>P1044*I1044</f>
        <v>#DIV/0!</v>
      </c>
      <c r="U1044" s="15" t="e">
        <f>100-(T1044-R1044)/S1044*100</f>
        <v>#DIV/0!</v>
      </c>
      <c r="V1044" s="21">
        <v>1.45</v>
      </c>
      <c r="X1044" s="2">
        <v>11.71</v>
      </c>
      <c r="Y1044" s="2">
        <v>7.8</v>
      </c>
      <c r="Z1044" s="21">
        <v>2230</v>
      </c>
      <c r="AB1044" s="14" t="e">
        <f>((AE1044-AC1044)*(1000/AD1044))*1000</f>
        <v>#DIV/0!</v>
      </c>
      <c r="AF1044" s="7" t="e">
        <f>#REF!*0.8</f>
        <v>#REF!</v>
      </c>
      <c r="AG1044" s="2">
        <v>157</v>
      </c>
      <c r="AH1044" s="8">
        <f>((AG1044)*(H1044/100))</f>
        <v>100.48</v>
      </c>
      <c r="AI1044" s="7">
        <f>AG1044/AH1044</f>
        <v>1.5625</v>
      </c>
      <c r="AJ1044" s="6">
        <v>70.52</v>
      </c>
      <c r="AK1044" s="2">
        <v>1.329</v>
      </c>
      <c r="AO1044" s="20" t="s">
        <v>1653</v>
      </c>
      <c r="DL1044" s="61" t="str">
        <f t="shared" si="19"/>
        <v>CH 7343 KW 12</v>
      </c>
      <c r="DM1044" s="298">
        <v>-2.0181571582163901E-3</v>
      </c>
      <c r="DN1044" s="298">
        <v>-1.3996301512922801E-2</v>
      </c>
      <c r="DO1044" s="298">
        <v>4.92398579303438E-2</v>
      </c>
      <c r="DP1044" s="298">
        <v>0.37227947625976099</v>
      </c>
      <c r="DQ1044" s="298">
        <v>2.3161066272383801E-2</v>
      </c>
      <c r="DR1044" s="298">
        <v>1.4369979505008901E-2</v>
      </c>
      <c r="DS1044" s="298">
        <v>3.02248923424062</v>
      </c>
      <c r="DT1044" s="298">
        <v>2.63899641313123E-2</v>
      </c>
      <c r="DU1044" s="298">
        <v>7.3316960257922198E-2</v>
      </c>
      <c r="DV1044" s="298">
        <v>4.1043233611125203</v>
      </c>
      <c r="DW1044" s="298">
        <v>-6.5952719357297698E-2</v>
      </c>
      <c r="DX1044" s="298">
        <v>-0.27982966629546702</v>
      </c>
      <c r="DY1044" s="298">
        <v>675.559587844053</v>
      </c>
      <c r="DZ1044" s="298">
        <v>4.09049698183932</v>
      </c>
      <c r="EA1044" s="298">
        <v>-0.18876890170081601</v>
      </c>
      <c r="EB1044" s="298">
        <v>95.954761435193703</v>
      </c>
      <c r="EC1044" s="10" t="s">
        <v>1674</v>
      </c>
      <c r="ED1044" s="306">
        <v>0.561534789541702</v>
      </c>
      <c r="EE1044" s="306">
        <v>3.9353540562334199E-2</v>
      </c>
      <c r="EF1044" s="306">
        <v>8.8480812633532206</v>
      </c>
      <c r="EG1044" s="306">
        <v>1.32240050673245</v>
      </c>
      <c r="EH1044" s="306">
        <v>0.77047339570958395</v>
      </c>
      <c r="EI1044" s="306">
        <v>-0.43186726988084001</v>
      </c>
      <c r="EJ1044" s="306">
        <v>381.44814882764501</v>
      </c>
      <c r="EK1044" s="306">
        <v>0.26627710068893001</v>
      </c>
      <c r="EL1044" s="306">
        <v>4.8240199273100904E-3</v>
      </c>
      <c r="EM1044" s="306">
        <v>0.17255990006790101</v>
      </c>
      <c r="EN1044" s="306">
        <v>-7.8486997429050895E-2</v>
      </c>
      <c r="EO1044" s="306">
        <v>2.07266239551072</v>
      </c>
      <c r="EP1044" s="306">
        <v>75.808533936418698</v>
      </c>
      <c r="EQ1044" s="306">
        <v>65.733523003038201</v>
      </c>
      <c r="ER1044" s="306">
        <v>232.55319328072201</v>
      </c>
      <c r="ES1044" s="306">
        <v>97.347273882157893</v>
      </c>
    </row>
    <row r="1045" spans="1:149">
      <c r="A1045" s="11">
        <v>44645</v>
      </c>
      <c r="B1045" s="64"/>
      <c r="C1045" s="25" t="s">
        <v>242</v>
      </c>
      <c r="H1045" s="3" t="e">
        <f>((F1045)/(E1045/100))</f>
        <v>#DIV/0!</v>
      </c>
      <c r="I1045" s="4" t="e">
        <f>E1045/F1045</f>
        <v>#DIV/0!</v>
      </c>
      <c r="J1045" s="4" t="e">
        <f>100/G1045</f>
        <v>#DIV/0!</v>
      </c>
      <c r="N1045" s="37" t="e">
        <f>M1045/(K1045/100)</f>
        <v>#DIV/0!</v>
      </c>
      <c r="O1045" s="37" t="e">
        <f>N1045/J1045</f>
        <v>#DIV/0!</v>
      </c>
      <c r="P1045" s="5" t="e">
        <f>M1045/(L1045/100)</f>
        <v>#DIV/0!</v>
      </c>
      <c r="Q1045" s="5" t="e">
        <f>P1045*I1045</f>
        <v>#DIV/0!</v>
      </c>
      <c r="U1045" s="15" t="e">
        <f>100-(T1045-R1045)/S1045*100</f>
        <v>#DIV/0!</v>
      </c>
      <c r="X1045" s="2">
        <v>9.9700000000000006</v>
      </c>
      <c r="Y1045" s="2">
        <v>0.83</v>
      </c>
      <c r="AB1045" s="14" t="e">
        <f>((AE1045-AC1045)*(1000/AD1045))*1000</f>
        <v>#DIV/0!</v>
      </c>
      <c r="AF1045" s="7" t="e">
        <f>#REF!*0.8</f>
        <v>#REF!</v>
      </c>
      <c r="AH1045" s="8" t="e">
        <f>((AG1045)*(H1045/100))</f>
        <v>#DIV/0!</v>
      </c>
      <c r="AI1045" s="7" t="e">
        <f>AG1045/AH1045</f>
        <v>#DIV/0!</v>
      </c>
      <c r="AO1045" s="20" t="s">
        <v>742</v>
      </c>
      <c r="AP1045" s="291">
        <v>0.113</v>
      </c>
      <c r="AQ1045" s="291">
        <v>2E-3</v>
      </c>
      <c r="AR1045" s="291" t="s">
        <v>121</v>
      </c>
      <c r="AS1045" s="291">
        <v>4.0000000000000001E-3</v>
      </c>
      <c r="AT1045" s="291">
        <v>0.05</v>
      </c>
      <c r="AU1045" s="291">
        <v>2E-3</v>
      </c>
      <c r="AV1045" s="291">
        <v>3.9E-2</v>
      </c>
      <c r="AW1045" s="291">
        <v>2E-3</v>
      </c>
      <c r="AX1045" s="291">
        <v>7.0000000000000001E-3</v>
      </c>
      <c r="AY1045" s="291">
        <v>1E-3</v>
      </c>
      <c r="AZ1045" s="291">
        <v>1.2999999999999999E-2</v>
      </c>
      <c r="BA1045" s="291">
        <v>2E-3</v>
      </c>
      <c r="BB1045" s="291">
        <v>8.3000000000000004E-2</v>
      </c>
      <c r="BC1045" s="291">
        <v>2E-3</v>
      </c>
      <c r="BD1045" s="291">
        <v>0.38900000000000001</v>
      </c>
      <c r="BE1045" s="291">
        <v>8.0000000000000002E-3</v>
      </c>
      <c r="BF1045" s="291" t="s">
        <v>121</v>
      </c>
      <c r="BG1045" s="291">
        <v>6.0000000000000001E-3</v>
      </c>
      <c r="BH1045" s="291" t="s">
        <v>121</v>
      </c>
      <c r="BI1045" s="291">
        <v>1.7649999999999999</v>
      </c>
      <c r="BJ1045" s="291" t="s">
        <v>121</v>
      </c>
      <c r="BK1045" s="291">
        <v>2E-3</v>
      </c>
      <c r="BL1045" s="291" t="s">
        <v>121</v>
      </c>
      <c r="BM1045" s="291">
        <v>2E-3</v>
      </c>
      <c r="BN1045" s="291">
        <v>0.08</v>
      </c>
      <c r="BO1045" s="291">
        <v>7.0000000000000001E-3</v>
      </c>
      <c r="BP1045" s="291">
        <v>63.037999999999997</v>
      </c>
      <c r="BQ1045" s="291">
        <v>0.13400000000000001</v>
      </c>
      <c r="BR1045" s="291">
        <v>2E-3</v>
      </c>
      <c r="BS1045" s="291">
        <v>1E-3</v>
      </c>
      <c r="BT1045" s="291">
        <v>14.595000000000001</v>
      </c>
      <c r="BU1045" s="291">
        <v>0.13400000000000001</v>
      </c>
      <c r="BV1045" s="291">
        <v>12.045</v>
      </c>
      <c r="BW1045" s="291">
        <v>0.13300000000000001</v>
      </c>
      <c r="BX1045" s="291" t="s">
        <v>121</v>
      </c>
      <c r="BY1045" s="291">
        <v>4.0000000000000001E-3</v>
      </c>
      <c r="BZ1045" s="291">
        <v>5.7759999999999998</v>
      </c>
      <c r="CA1045" s="291">
        <v>6.4000000000000001E-2</v>
      </c>
      <c r="CB1045" s="291" t="s">
        <v>121</v>
      </c>
      <c r="CC1045" s="291">
        <v>16.027999999999999</v>
      </c>
      <c r="CD1045" s="291">
        <v>2.3E-2</v>
      </c>
      <c r="CE1045" s="291">
        <v>4.0000000000000001E-3</v>
      </c>
      <c r="CF1045" s="291" t="s">
        <v>121</v>
      </c>
      <c r="CG1045" s="291">
        <v>2E-3</v>
      </c>
      <c r="CH1045" s="291" t="s">
        <v>121</v>
      </c>
      <c r="CI1045" s="291">
        <v>2E-3</v>
      </c>
      <c r="CJ1045" s="291">
        <v>0.18</v>
      </c>
      <c r="CK1045" s="291">
        <v>0.11</v>
      </c>
      <c r="CL1045" s="291" t="s">
        <v>121</v>
      </c>
      <c r="CM1045" s="291">
        <v>2E-3</v>
      </c>
      <c r="CN1045" s="291">
        <v>4.0000000000000001E-3</v>
      </c>
      <c r="CO1045" s="291">
        <v>1E-3</v>
      </c>
      <c r="CP1045" s="291">
        <v>1.4530000000000001</v>
      </c>
      <c r="CQ1045" s="291">
        <v>5.0999999999999997E-2</v>
      </c>
      <c r="CR1045" s="291" t="s">
        <v>121</v>
      </c>
      <c r="CS1045" s="291">
        <v>2E-3</v>
      </c>
      <c r="CT1045" s="291">
        <v>1.29</v>
      </c>
      <c r="CU1045" s="291">
        <v>0.29299999999999998</v>
      </c>
      <c r="CV1045" s="291">
        <v>1.7999999999999999E-2</v>
      </c>
      <c r="CW1045" s="291">
        <v>1E-3</v>
      </c>
      <c r="CX1045" s="291">
        <v>0.17799999999999999</v>
      </c>
      <c r="CY1045" s="291">
        <v>8.9999999999999993E-3</v>
      </c>
      <c r="CZ1045" s="291" t="s">
        <v>121</v>
      </c>
      <c r="DA1045" s="291">
        <v>2E-3</v>
      </c>
      <c r="DB1045" s="291" t="s">
        <v>121</v>
      </c>
      <c r="DC1045" s="291">
        <v>6.0000000000000001E-3</v>
      </c>
      <c r="DD1045" s="291" t="s">
        <v>121</v>
      </c>
      <c r="DE1045" s="291">
        <v>1.2E-2</v>
      </c>
      <c r="DF1045" s="291">
        <v>0.56499999999999995</v>
      </c>
      <c r="DG1045" s="291">
        <v>6.0000000000000001E-3</v>
      </c>
      <c r="DH1045" s="291">
        <v>4.0000000000000001E-3</v>
      </c>
      <c r="DI1045" s="291">
        <v>1E-3</v>
      </c>
      <c r="DJ1045" s="291">
        <v>4.3999999999999997E-2</v>
      </c>
      <c r="DK1045" s="291">
        <v>1E-3</v>
      </c>
      <c r="DL1045" s="61" t="str">
        <f t="shared" si="19"/>
        <v>UTV 25.03.2022 B3</v>
      </c>
    </row>
    <row r="1046" spans="1:149">
      <c r="A1046" s="11">
        <v>44645</v>
      </c>
      <c r="B1046" s="64" t="s">
        <v>372</v>
      </c>
      <c r="C1046" s="25" t="s">
        <v>119</v>
      </c>
      <c r="D1046" s="21">
        <v>40</v>
      </c>
      <c r="E1046" s="2">
        <v>100</v>
      </c>
      <c r="F1046" s="2">
        <v>60</v>
      </c>
      <c r="H1046" s="3">
        <f>((F1046)/(E1046/100))</f>
        <v>60</v>
      </c>
      <c r="I1046" s="4">
        <f>E1046/F1046</f>
        <v>1.6666666666666667</v>
      </c>
      <c r="J1046" s="4" t="e">
        <f>100/G1046</f>
        <v>#DIV/0!</v>
      </c>
      <c r="N1046" s="37" t="e">
        <f>M1046/(K1046/100)</f>
        <v>#DIV/0!</v>
      </c>
      <c r="O1046" s="37" t="e">
        <f>N1046/J1046</f>
        <v>#DIV/0!</v>
      </c>
      <c r="P1046" s="5" t="e">
        <f>M1046/(L1046/100)</f>
        <v>#DIV/0!</v>
      </c>
      <c r="Q1046" s="5" t="e">
        <f>P1046*I1046</f>
        <v>#DIV/0!</v>
      </c>
      <c r="U1046" s="15" t="e">
        <f>100-(T1046-R1046)/S1046*100</f>
        <v>#DIV/0!</v>
      </c>
      <c r="V1046" s="21">
        <v>0.35299999999999998</v>
      </c>
      <c r="X1046" s="2">
        <v>11.71</v>
      </c>
      <c r="Y1046" s="2">
        <v>7.8</v>
      </c>
      <c r="Z1046" s="21">
        <v>1628</v>
      </c>
      <c r="AB1046" s="14" t="e">
        <f>((AE1046-AC1046)*(1000/AD1046))*1000</f>
        <v>#DIV/0!</v>
      </c>
      <c r="AF1046" s="7" t="e">
        <f>#REF!*0.8</f>
        <v>#REF!</v>
      </c>
      <c r="AG1046" s="2">
        <v>167</v>
      </c>
      <c r="AH1046" s="8">
        <f>((AG1046)*(H1046/100))</f>
        <v>100.2</v>
      </c>
      <c r="AI1046" s="7">
        <f>AG1046/AH1046</f>
        <v>1.6666666666666665</v>
      </c>
      <c r="AJ1046" s="6">
        <v>50.72</v>
      </c>
      <c r="AK1046" s="2">
        <v>1.044</v>
      </c>
      <c r="AO1046" s="20" t="s">
        <v>1654</v>
      </c>
      <c r="AP1046" s="292">
        <v>0.11</v>
      </c>
      <c r="AQ1046" s="292">
        <v>2E-3</v>
      </c>
      <c r="AR1046" s="292">
        <v>6.0000000000000001E-3</v>
      </c>
      <c r="AS1046" s="292">
        <v>2E-3</v>
      </c>
      <c r="AT1046" s="292">
        <v>5.6000000000000001E-2</v>
      </c>
      <c r="AU1046" s="292">
        <v>3.0000000000000001E-3</v>
      </c>
      <c r="AV1046" s="292">
        <v>4.7E-2</v>
      </c>
      <c r="AW1046" s="292">
        <v>2E-3</v>
      </c>
      <c r="AX1046" s="292">
        <v>7.0000000000000001E-3</v>
      </c>
      <c r="AY1046" s="292">
        <v>1E-3</v>
      </c>
      <c r="AZ1046" s="292">
        <v>1.4E-2</v>
      </c>
      <c r="BA1046" s="292">
        <v>2E-3</v>
      </c>
      <c r="BB1046" s="292">
        <v>8.1000000000000003E-2</v>
      </c>
      <c r="BC1046" s="292">
        <v>2E-3</v>
      </c>
      <c r="BD1046" s="292">
        <v>0.42099999999999999</v>
      </c>
      <c r="BE1046" s="292">
        <v>8.9999999999999993E-3</v>
      </c>
      <c r="BF1046" s="292" t="s">
        <v>121</v>
      </c>
      <c r="BG1046" s="292">
        <v>0.01</v>
      </c>
      <c r="BH1046" s="292" t="s">
        <v>121</v>
      </c>
      <c r="BI1046" s="292">
        <v>2.222</v>
      </c>
      <c r="BJ1046" s="292" t="s">
        <v>121</v>
      </c>
      <c r="BK1046" s="292">
        <v>2E-3</v>
      </c>
      <c r="BL1046" s="292" t="s">
        <v>121</v>
      </c>
      <c r="BM1046" s="292">
        <v>2E-3</v>
      </c>
      <c r="BN1046" s="292">
        <v>7.9000000000000001E-2</v>
      </c>
      <c r="BO1046" s="292">
        <v>7.0000000000000001E-3</v>
      </c>
      <c r="BP1046" s="292">
        <v>60.439</v>
      </c>
      <c r="BQ1046" s="292">
        <v>0.14799999999999999</v>
      </c>
      <c r="BR1046" s="292">
        <v>3.0000000000000001E-3</v>
      </c>
      <c r="BS1046" s="292">
        <v>1E-3</v>
      </c>
      <c r="BT1046" s="292">
        <v>16.526</v>
      </c>
      <c r="BU1046" s="292">
        <v>0.16700000000000001</v>
      </c>
      <c r="BV1046" s="292">
        <v>11.238</v>
      </c>
      <c r="BW1046" s="292">
        <v>0.14699999999999999</v>
      </c>
      <c r="BX1046" s="292" t="s">
        <v>121</v>
      </c>
      <c r="BY1046" s="292">
        <v>6.0000000000000001E-3</v>
      </c>
      <c r="BZ1046" s="292">
        <v>4.2809999999999997</v>
      </c>
      <c r="CA1046" s="292">
        <v>0.06</v>
      </c>
      <c r="CB1046" s="292" t="s">
        <v>121</v>
      </c>
      <c r="CC1046" s="292">
        <v>20.116</v>
      </c>
      <c r="CD1046" s="292">
        <v>0.02</v>
      </c>
      <c r="CE1046" s="292">
        <v>4.0000000000000001E-3</v>
      </c>
      <c r="CF1046" s="292" t="s">
        <v>121</v>
      </c>
      <c r="CG1046" s="292">
        <v>2E-3</v>
      </c>
      <c r="CH1046" s="292" t="s">
        <v>121</v>
      </c>
      <c r="CI1046" s="292">
        <v>2E-3</v>
      </c>
      <c r="CJ1046" s="292" t="s">
        <v>121</v>
      </c>
      <c r="CK1046" s="292">
        <v>0.16400000000000001</v>
      </c>
      <c r="CL1046" s="292" t="s">
        <v>121</v>
      </c>
      <c r="CM1046" s="292">
        <v>2E-3</v>
      </c>
      <c r="CN1046" s="292">
        <v>4.0000000000000001E-3</v>
      </c>
      <c r="CO1046" s="292">
        <v>1E-3</v>
      </c>
      <c r="CP1046" s="292">
        <v>1.9770000000000001</v>
      </c>
      <c r="CQ1046" s="292">
        <v>0.06</v>
      </c>
      <c r="CR1046" s="292" t="s">
        <v>121</v>
      </c>
      <c r="CS1046" s="292">
        <v>2E-3</v>
      </c>
      <c r="CT1046" s="292">
        <v>1.53</v>
      </c>
      <c r="CU1046" s="292">
        <v>0.29499999999999998</v>
      </c>
      <c r="CV1046" s="292">
        <v>1.7999999999999999E-2</v>
      </c>
      <c r="CW1046" s="292">
        <v>1E-3</v>
      </c>
      <c r="CX1046" s="292">
        <v>0.186</v>
      </c>
      <c r="CY1046" s="292">
        <v>0.01</v>
      </c>
      <c r="CZ1046" s="292" t="s">
        <v>121</v>
      </c>
      <c r="DA1046" s="292">
        <v>2E-3</v>
      </c>
      <c r="DB1046" s="292" t="s">
        <v>121</v>
      </c>
      <c r="DC1046" s="292">
        <v>7.0000000000000001E-3</v>
      </c>
      <c r="DD1046" s="292">
        <v>1.4E-2</v>
      </c>
      <c r="DE1046" s="292">
        <v>6.0000000000000001E-3</v>
      </c>
      <c r="DF1046" s="292">
        <v>0.621</v>
      </c>
      <c r="DG1046" s="292">
        <v>7.0000000000000001E-3</v>
      </c>
      <c r="DH1046" s="292">
        <v>5.0000000000000001E-3</v>
      </c>
      <c r="DI1046" s="292">
        <v>1E-3</v>
      </c>
      <c r="DJ1046" s="292">
        <v>5.1999999999999998E-2</v>
      </c>
      <c r="DK1046" s="292">
        <v>1E-3</v>
      </c>
      <c r="DL1046" s="61" t="str">
        <f t="shared" si="19"/>
        <v xml:space="preserve">UTV 28.03.2022 </v>
      </c>
    </row>
    <row r="1047" spans="1:149">
      <c r="A1047" s="11">
        <v>44645</v>
      </c>
      <c r="B1047" s="64"/>
      <c r="C1047" s="25" t="s">
        <v>745</v>
      </c>
      <c r="H1047" s="3" t="e">
        <f>((F1047)/(E1047/100))</f>
        <v>#DIV/0!</v>
      </c>
      <c r="I1047" s="4" t="e">
        <f>E1047/F1047</f>
        <v>#DIV/0!</v>
      </c>
      <c r="J1047" s="4" t="e">
        <f>100/G1047</f>
        <v>#DIV/0!</v>
      </c>
      <c r="N1047" s="37" t="e">
        <f>M1047/(K1047/100)</f>
        <v>#DIV/0!</v>
      </c>
      <c r="O1047" s="37" t="e">
        <f>N1047/J1047</f>
        <v>#DIV/0!</v>
      </c>
      <c r="P1047" s="5" t="e">
        <f>M1047/(L1047/100)</f>
        <v>#DIV/0!</v>
      </c>
      <c r="Q1047" s="5" t="e">
        <f>P1047*I1047</f>
        <v>#DIV/0!</v>
      </c>
      <c r="U1047" s="15" t="e">
        <f>100-(T1047-R1047)/S1047*100</f>
        <v>#DIV/0!</v>
      </c>
      <c r="X1047" s="2">
        <v>12.46</v>
      </c>
      <c r="Y1047" s="2">
        <v>15.89</v>
      </c>
      <c r="Z1047" s="21">
        <v>2720</v>
      </c>
      <c r="AB1047" s="14" t="e">
        <f>((AE1047-AC1047)*(1000/AD1047))*1000</f>
        <v>#DIV/0!</v>
      </c>
      <c r="AF1047" s="7" t="e">
        <f>#REF!*0.8</f>
        <v>#REF!</v>
      </c>
      <c r="AH1047" s="8" t="e">
        <f>((AG1047)*(H1047/100))</f>
        <v>#DIV/0!</v>
      </c>
      <c r="AI1047" s="7" t="e">
        <f>AG1047/AH1047</f>
        <v>#DIV/0!</v>
      </c>
      <c r="AO1047" s="20" t="s">
        <v>867</v>
      </c>
      <c r="AP1047" s="294">
        <v>0.39400000000000002</v>
      </c>
      <c r="AQ1047" s="294">
        <v>5.0000000000000001E-3</v>
      </c>
      <c r="AR1047" s="294" t="s">
        <v>121</v>
      </c>
      <c r="AS1047" s="294">
        <v>4.0000000000000001E-3</v>
      </c>
      <c r="AT1047" s="294">
        <v>8.3000000000000004E-2</v>
      </c>
      <c r="AU1047" s="294">
        <v>4.0000000000000001E-3</v>
      </c>
      <c r="AV1047" s="294">
        <v>0.22500000000000001</v>
      </c>
      <c r="AW1047" s="294">
        <v>5.0000000000000001E-3</v>
      </c>
      <c r="AX1047" s="294">
        <v>2.5999999999999999E-2</v>
      </c>
      <c r="AY1047" s="294">
        <v>2E-3</v>
      </c>
      <c r="AZ1047" s="294">
        <v>1.2E-2</v>
      </c>
      <c r="BA1047" s="294">
        <v>2E-3</v>
      </c>
      <c r="BB1047" s="294">
        <v>0.107</v>
      </c>
      <c r="BC1047" s="294">
        <v>3.0000000000000001E-3</v>
      </c>
      <c r="BD1047" s="294">
        <v>0.40500000000000003</v>
      </c>
      <c r="BE1047" s="294">
        <v>0.01</v>
      </c>
      <c r="BF1047" s="294" t="s">
        <v>121</v>
      </c>
      <c r="BG1047" s="294">
        <v>5.0000000000000001E-3</v>
      </c>
      <c r="BH1047" s="294" t="s">
        <v>121</v>
      </c>
      <c r="BI1047" s="294">
        <v>3.4710000000000001</v>
      </c>
      <c r="BJ1047" s="294" t="s">
        <v>121</v>
      </c>
      <c r="BK1047" s="294">
        <v>8.0000000000000002E-3</v>
      </c>
      <c r="BL1047" s="294" t="s">
        <v>121</v>
      </c>
      <c r="BM1047" s="294">
        <v>2E-3</v>
      </c>
      <c r="BN1047" s="294">
        <v>0.12</v>
      </c>
      <c r="BO1047" s="294">
        <v>0.01</v>
      </c>
      <c r="BP1047" s="294">
        <v>61.795999999999999</v>
      </c>
      <c r="BQ1047" s="294">
        <v>0.17</v>
      </c>
      <c r="BR1047" s="294">
        <v>7.0000000000000001E-3</v>
      </c>
      <c r="BS1047" s="294">
        <v>1E-3</v>
      </c>
      <c r="BT1047" s="294">
        <v>1.133</v>
      </c>
      <c r="BU1047" s="294">
        <v>5.1999999999999998E-2</v>
      </c>
      <c r="BV1047" s="294">
        <v>24.895</v>
      </c>
      <c r="BW1047" s="294">
        <v>0.24399999999999999</v>
      </c>
      <c r="BX1047" s="294" t="s">
        <v>121</v>
      </c>
      <c r="BY1047" s="294">
        <v>4.0000000000000001E-3</v>
      </c>
      <c r="BZ1047" s="294">
        <v>3.2170000000000001</v>
      </c>
      <c r="CA1047" s="294">
        <v>5.5E-2</v>
      </c>
      <c r="CB1047" s="294" t="s">
        <v>121</v>
      </c>
      <c r="CC1047" s="294">
        <v>20.033999999999999</v>
      </c>
      <c r="CD1047" s="294" t="s">
        <v>121</v>
      </c>
      <c r="CE1047" s="294">
        <v>8.9999999999999993E-3</v>
      </c>
      <c r="CF1047" s="294">
        <v>2E-3</v>
      </c>
      <c r="CG1047" s="294">
        <v>1E-3</v>
      </c>
      <c r="CH1047" s="294" t="s">
        <v>121</v>
      </c>
      <c r="CI1047" s="294">
        <v>2E-3</v>
      </c>
      <c r="CJ1047" s="294" t="s">
        <v>121</v>
      </c>
      <c r="CK1047" s="294">
        <v>0.219</v>
      </c>
      <c r="CL1047" s="294" t="s">
        <v>121</v>
      </c>
      <c r="CM1047" s="294">
        <v>2E-3</v>
      </c>
      <c r="CN1047" s="294">
        <v>0.01</v>
      </c>
      <c r="CO1047" s="294">
        <v>1E-3</v>
      </c>
      <c r="CP1047" s="294">
        <v>3.3580000000000001</v>
      </c>
      <c r="CQ1047" s="294">
        <v>8.3000000000000004E-2</v>
      </c>
      <c r="CR1047" s="294" t="s">
        <v>121</v>
      </c>
      <c r="CS1047" s="294">
        <v>2E-3</v>
      </c>
      <c r="CT1047" s="294">
        <v>1.931</v>
      </c>
      <c r="CU1047" s="294">
        <v>0.375</v>
      </c>
      <c r="CV1047" s="294">
        <v>5.0000000000000001E-3</v>
      </c>
      <c r="CW1047" s="294">
        <v>1E-3</v>
      </c>
      <c r="CX1047" s="294">
        <v>6.2E-2</v>
      </c>
      <c r="CY1047" s="294">
        <v>6.0000000000000001E-3</v>
      </c>
      <c r="CZ1047" s="294" t="s">
        <v>121</v>
      </c>
      <c r="DA1047" s="294">
        <v>3.0000000000000001E-3</v>
      </c>
      <c r="DB1047" s="294" t="s">
        <v>121</v>
      </c>
      <c r="DC1047" s="294">
        <v>4.0000000000000001E-3</v>
      </c>
      <c r="DD1047" s="294">
        <v>4.3999999999999997E-2</v>
      </c>
      <c r="DE1047" s="294">
        <v>1.0999999999999999E-2</v>
      </c>
      <c r="DF1047" s="294">
        <v>1.823</v>
      </c>
      <c r="DG1047" s="294">
        <v>1.6E-2</v>
      </c>
      <c r="DH1047" s="294">
        <v>3.0000000000000001E-3</v>
      </c>
      <c r="DI1047" s="294">
        <v>1E-3</v>
      </c>
      <c r="DJ1047" s="294">
        <v>0.17199999999999999</v>
      </c>
      <c r="DK1047" s="294">
        <v>2E-3</v>
      </c>
      <c r="DL1047" s="61" t="str">
        <f t="shared" si="19"/>
        <v xml:space="preserve">NL 28.03.2022 </v>
      </c>
    </row>
    <row r="1048" spans="1:149">
      <c r="A1048" s="11">
        <v>44645</v>
      </c>
      <c r="B1048" s="64" t="s">
        <v>1655</v>
      </c>
      <c r="C1048" s="25" t="s">
        <v>859</v>
      </c>
      <c r="H1048" s="3" t="e">
        <f>((F1048)/(E1048/100))</f>
        <v>#DIV/0!</v>
      </c>
      <c r="I1048" s="4" t="e">
        <f>E1048/F1048</f>
        <v>#DIV/0!</v>
      </c>
      <c r="J1048" s="4" t="e">
        <f>100/G1048</f>
        <v>#DIV/0!</v>
      </c>
      <c r="N1048" s="37" t="e">
        <f>M1048/(K1048/100)</f>
        <v>#DIV/0!</v>
      </c>
      <c r="O1048" s="37" t="e">
        <f>N1048/J1048</f>
        <v>#DIV/0!</v>
      </c>
      <c r="P1048" s="5" t="e">
        <f>M1048/(L1048/100)</f>
        <v>#DIV/0!</v>
      </c>
      <c r="Q1048" s="5" t="e">
        <f>P1048*I1048</f>
        <v>#DIV/0!</v>
      </c>
      <c r="U1048" s="15" t="e">
        <f>100-(T1048-R1048)/S1048*100</f>
        <v>#DIV/0!</v>
      </c>
      <c r="V1048" s="21">
        <v>20.239999999999998</v>
      </c>
      <c r="X1048" s="2">
        <v>7.9</v>
      </c>
      <c r="Y1048" s="2">
        <v>12.15</v>
      </c>
      <c r="Z1048" s="21">
        <v>2737</v>
      </c>
      <c r="AB1048" s="14" t="e">
        <f>((AE1048-AC1048)*(1000/AD1048))*1000</f>
        <v>#DIV/0!</v>
      </c>
      <c r="AF1048" s="7" t="e">
        <f>#REF!*0.8</f>
        <v>#REF!</v>
      </c>
      <c r="AH1048" s="8" t="e">
        <f>((AG1048)*(H1048/100))</f>
        <v>#DIV/0!</v>
      </c>
      <c r="AI1048" s="7" t="e">
        <f>AG1048/AH1048</f>
        <v>#DIV/0!</v>
      </c>
      <c r="AJ1048" s="6">
        <v>131.4</v>
      </c>
      <c r="AK1048" s="10" t="s">
        <v>1671</v>
      </c>
      <c r="AO1048" s="20" t="s">
        <v>1656</v>
      </c>
      <c r="AP1048" s="295">
        <v>6.7000000000000004E-2</v>
      </c>
      <c r="AQ1048" s="295">
        <v>1E-3</v>
      </c>
      <c r="AR1048" s="295">
        <v>4.2000000000000003E-2</v>
      </c>
      <c r="AS1048" s="295">
        <v>3.0000000000000001E-3</v>
      </c>
      <c r="AT1048" s="295">
        <v>1.7999999999999999E-2</v>
      </c>
      <c r="AU1048" s="295">
        <v>2E-3</v>
      </c>
      <c r="AV1048" s="295">
        <v>0.03</v>
      </c>
      <c r="AW1048" s="295">
        <v>2E-3</v>
      </c>
      <c r="AX1048" s="295">
        <v>4.9000000000000002E-2</v>
      </c>
      <c r="AY1048" s="295">
        <v>2E-3</v>
      </c>
      <c r="AZ1048" s="295">
        <v>5.2999999999999999E-2</v>
      </c>
      <c r="BA1048" s="295">
        <v>3.0000000000000001E-3</v>
      </c>
      <c r="BB1048" s="295">
        <v>0.25600000000000001</v>
      </c>
      <c r="BC1048" s="295">
        <v>4.0000000000000001E-3</v>
      </c>
      <c r="BD1048" s="295">
        <v>4.0119999999999996</v>
      </c>
      <c r="BE1048" s="295">
        <v>0.03</v>
      </c>
      <c r="BF1048" s="295" t="s">
        <v>121</v>
      </c>
      <c r="BG1048" s="295">
        <v>5.0000000000000001E-3</v>
      </c>
      <c r="BH1048" s="295">
        <v>2.984</v>
      </c>
      <c r="BI1048" s="295">
        <v>0.81399999999999995</v>
      </c>
      <c r="BJ1048" s="295" t="s">
        <v>121</v>
      </c>
      <c r="BK1048" s="295">
        <v>2E-3</v>
      </c>
      <c r="BL1048" s="295" t="s">
        <v>121</v>
      </c>
      <c r="BM1048" s="295">
        <v>2E-3</v>
      </c>
      <c r="BN1048" s="295">
        <v>0.32600000000000001</v>
      </c>
      <c r="BO1048" s="295">
        <v>8.9999999999999993E-3</v>
      </c>
      <c r="BP1048" s="295">
        <v>69.076999999999998</v>
      </c>
      <c r="BQ1048" s="295">
        <v>0.123</v>
      </c>
      <c r="BR1048" s="295" t="s">
        <v>121</v>
      </c>
      <c r="BS1048" s="295">
        <v>2E-3</v>
      </c>
      <c r="BT1048" s="295">
        <v>10.419</v>
      </c>
      <c r="BU1048" s="295">
        <v>0.11600000000000001</v>
      </c>
      <c r="BV1048" s="295">
        <v>0.85799999999999998</v>
      </c>
      <c r="BW1048" s="295">
        <v>0.02</v>
      </c>
      <c r="BX1048" s="295" t="s">
        <v>121</v>
      </c>
      <c r="BY1048" s="295">
        <v>0.01</v>
      </c>
      <c r="BZ1048" s="295">
        <v>0.52800000000000002</v>
      </c>
      <c r="CA1048" s="295">
        <v>2.5000000000000001E-2</v>
      </c>
      <c r="CB1048" s="295" t="s">
        <v>121</v>
      </c>
      <c r="CC1048" s="295">
        <v>9.6920000000000002</v>
      </c>
      <c r="CD1048" s="295">
        <v>0.14399999999999999</v>
      </c>
      <c r="CE1048" s="295">
        <v>7.0000000000000001E-3</v>
      </c>
      <c r="CF1048" s="295" t="s">
        <v>121</v>
      </c>
      <c r="CG1048" s="295">
        <v>2E-3</v>
      </c>
      <c r="CH1048" s="295" t="s">
        <v>121</v>
      </c>
      <c r="CI1048" s="295">
        <v>2E-3</v>
      </c>
      <c r="CJ1048" s="295">
        <v>0.89500000000000002</v>
      </c>
      <c r="CK1048" s="295">
        <v>7.2999999999999995E-2</v>
      </c>
      <c r="CL1048" s="295" t="s">
        <v>121</v>
      </c>
      <c r="CM1048" s="295">
        <v>2E-3</v>
      </c>
      <c r="CN1048" s="295">
        <v>2E-3</v>
      </c>
      <c r="CO1048" s="295">
        <v>1E-3</v>
      </c>
      <c r="CP1048" s="295">
        <v>1.8180000000000001</v>
      </c>
      <c r="CQ1048" s="295">
        <v>3.6999999999999998E-2</v>
      </c>
      <c r="CR1048" s="295" t="s">
        <v>121</v>
      </c>
      <c r="CS1048" s="295">
        <v>2E-3</v>
      </c>
      <c r="CT1048" s="295">
        <v>6.8449999999999998</v>
      </c>
      <c r="CU1048" s="295">
        <v>0.26700000000000002</v>
      </c>
      <c r="CV1048" s="295">
        <v>2.8000000000000001E-2</v>
      </c>
      <c r="CW1048" s="295">
        <v>1E-3</v>
      </c>
      <c r="CX1048" s="295">
        <v>0.59399999999999997</v>
      </c>
      <c r="CY1048" s="295">
        <v>1.6E-2</v>
      </c>
      <c r="CZ1048" s="295" t="s">
        <v>121</v>
      </c>
      <c r="DA1048" s="295">
        <v>2E-3</v>
      </c>
      <c r="DB1048" s="295">
        <v>4.5999999999999999E-2</v>
      </c>
      <c r="DC1048" s="295">
        <v>6.0000000000000001E-3</v>
      </c>
      <c r="DD1048" s="295" t="s">
        <v>121</v>
      </c>
      <c r="DE1048" s="295">
        <v>0.01</v>
      </c>
      <c r="DF1048" s="295">
        <v>0.88</v>
      </c>
      <c r="DG1048" s="295">
        <v>8.0000000000000002E-3</v>
      </c>
      <c r="DH1048" s="295">
        <v>1.2999999999999999E-2</v>
      </c>
      <c r="DI1048" s="295">
        <v>1E-3</v>
      </c>
      <c r="DJ1048" s="295">
        <v>8.9999999999999993E-3</v>
      </c>
      <c r="DK1048" s="295">
        <v>1E-3</v>
      </c>
      <c r="DL1048" s="61" t="str">
        <f t="shared" si="19"/>
        <v>DK III ENE 2600 28.03.2022</v>
      </c>
      <c r="DM1048" s="298">
        <v>-1.0467926869578599E-3</v>
      </c>
      <c r="DN1048" s="298">
        <v>4.5742146437504697E-3</v>
      </c>
      <c r="DO1048" s="298">
        <v>-1.9445692738600001E-2</v>
      </c>
      <c r="DP1048" s="298">
        <v>0.531398772946862</v>
      </c>
      <c r="DQ1048" s="298">
        <v>-5.1126556394729796E-3</v>
      </c>
      <c r="DR1048" s="298">
        <v>1.0046032411747501E-3</v>
      </c>
      <c r="DS1048" s="298">
        <v>-0.16808455721490301</v>
      </c>
      <c r="DT1048" s="298">
        <v>2.2916618792244201E-2</v>
      </c>
      <c r="DU1048" s="298">
        <v>-3.90362741805916E-3</v>
      </c>
      <c r="DV1048" s="298">
        <v>-1.93614819582206E-2</v>
      </c>
      <c r="DW1048" s="298">
        <v>-8.6580121529823098E-2</v>
      </c>
      <c r="DX1048" s="298">
        <v>-0.23161156040470299</v>
      </c>
      <c r="DY1048" s="298">
        <v>1009.4189888165</v>
      </c>
      <c r="DZ1048" s="298">
        <v>-7.72041704165536E-2</v>
      </c>
      <c r="EA1048" s="298">
        <v>1.3492764581255301</v>
      </c>
      <c r="EB1048" s="298">
        <v>97.518549614700603</v>
      </c>
    </row>
    <row r="1049" spans="1:149">
      <c r="A1049" s="11">
        <v>44645</v>
      </c>
      <c r="B1049" s="64"/>
      <c r="C1049" s="25" t="s">
        <v>117</v>
      </c>
      <c r="H1049" s="3" t="e">
        <f>((F1049)/(E1049/100))</f>
        <v>#DIV/0!</v>
      </c>
      <c r="I1049" s="4" t="e">
        <f>E1049/F1049</f>
        <v>#DIV/0!</v>
      </c>
      <c r="J1049" s="4" t="e">
        <f>100/G1049</f>
        <v>#DIV/0!</v>
      </c>
      <c r="N1049" s="37" t="e">
        <f>M1049/(K1049/100)</f>
        <v>#DIV/0!</v>
      </c>
      <c r="O1049" s="37" t="e">
        <f>N1049/J1049</f>
        <v>#DIV/0!</v>
      </c>
      <c r="P1049" s="5" t="e">
        <f>M1049/(L1049/100)</f>
        <v>#DIV/0!</v>
      </c>
      <c r="Q1049" s="5" t="e">
        <f>P1049*I1049</f>
        <v>#DIV/0!</v>
      </c>
      <c r="U1049" s="15" t="e">
        <f>100-(T1049-R1049)/S1049*100</f>
        <v>#DIV/0!</v>
      </c>
      <c r="X1049" s="2">
        <v>12.53</v>
      </c>
      <c r="AB1049" s="14" t="e">
        <f>((AE1049-AC1049)*(1000/AD1049))*1000</f>
        <v>#DIV/0!</v>
      </c>
      <c r="AF1049" s="7" t="e">
        <f>#REF!*0.8</f>
        <v>#REF!</v>
      </c>
      <c r="AH1049" s="8" t="e">
        <f>((AG1049)*(H1049/100))</f>
        <v>#DIV/0!</v>
      </c>
      <c r="AI1049" s="7" t="e">
        <f>AG1049/AH1049</f>
        <v>#DIV/0!</v>
      </c>
      <c r="AO1049" s="20" t="s">
        <v>1657</v>
      </c>
      <c r="DL1049" s="61" t="str">
        <f t="shared" si="19"/>
        <v>VNE 1855 28.03.2022</v>
      </c>
    </row>
    <row r="1050" spans="1:149">
      <c r="A1050" s="11">
        <v>44648</v>
      </c>
      <c r="B1050" s="64"/>
      <c r="C1050" s="25" t="s">
        <v>117</v>
      </c>
      <c r="H1050" s="3" t="e">
        <f>((F1050)/(E1050/100))</f>
        <v>#DIV/0!</v>
      </c>
      <c r="I1050" s="4" t="e">
        <f>E1050/F1050</f>
        <v>#DIV/0!</v>
      </c>
      <c r="J1050" s="4" t="e">
        <f>100/G1050</f>
        <v>#DIV/0!</v>
      </c>
      <c r="N1050" s="37" t="e">
        <f>M1050/(K1050/100)</f>
        <v>#DIV/0!</v>
      </c>
      <c r="O1050" s="37" t="e">
        <f>N1050/J1050</f>
        <v>#DIV/0!</v>
      </c>
      <c r="P1050" s="5" t="e">
        <f>M1050/(L1050/100)</f>
        <v>#DIV/0!</v>
      </c>
      <c r="Q1050" s="5" t="e">
        <f>P1050*I1050</f>
        <v>#DIV/0!</v>
      </c>
      <c r="U1050" s="15" t="e">
        <f>100-(T1050-R1050)/S1050*100</f>
        <v>#DIV/0!</v>
      </c>
      <c r="X1050" s="2">
        <v>12.28</v>
      </c>
      <c r="AB1050" s="14" t="e">
        <f>((AE1050-AC1050)*(1000/AD1050))*1000</f>
        <v>#DIV/0!</v>
      </c>
      <c r="AF1050" s="7" t="e">
        <f>#REF!*0.8</f>
        <v>#REF!</v>
      </c>
      <c r="AH1050" s="8" t="e">
        <f>((AG1050)*(H1050/100))</f>
        <v>#DIV/0!</v>
      </c>
      <c r="AI1050" s="7" t="e">
        <f>AG1050/AH1050</f>
        <v>#DIV/0!</v>
      </c>
      <c r="AO1050" s="20" t="s">
        <v>1658</v>
      </c>
      <c r="AP1050" s="312" t="s">
        <v>121</v>
      </c>
      <c r="AQ1050" s="312">
        <v>2E-3</v>
      </c>
      <c r="AR1050" s="312" t="s">
        <v>121</v>
      </c>
      <c r="AS1050" s="312">
        <v>3.0000000000000001E-3</v>
      </c>
      <c r="AT1050" s="312" t="s">
        <v>121</v>
      </c>
      <c r="AU1050" s="312">
        <v>2E-3</v>
      </c>
      <c r="AV1050" s="312" t="s">
        <v>121</v>
      </c>
      <c r="AW1050" s="312">
        <v>2E-3</v>
      </c>
      <c r="AX1050" s="312" t="s">
        <v>121</v>
      </c>
      <c r="AY1050" s="312">
        <v>2E-3</v>
      </c>
      <c r="AZ1050" s="312">
        <v>8.9999999999999993E-3</v>
      </c>
      <c r="BA1050" s="312">
        <v>1E-3</v>
      </c>
      <c r="BB1050" s="312">
        <v>2E-3</v>
      </c>
      <c r="BC1050" s="312">
        <v>1E-3</v>
      </c>
      <c r="BD1050" s="312">
        <v>7.0999999999999994E-2</v>
      </c>
      <c r="BE1050" s="312">
        <v>4.0000000000000001E-3</v>
      </c>
      <c r="BF1050" s="312" t="s">
        <v>121</v>
      </c>
      <c r="BG1050" s="312">
        <v>3.0000000000000001E-3</v>
      </c>
      <c r="BH1050" s="312" t="s">
        <v>121</v>
      </c>
      <c r="BI1050" s="312">
        <v>0.40600000000000003</v>
      </c>
      <c r="BJ1050" s="312" t="s">
        <v>121</v>
      </c>
      <c r="BK1050" s="312">
        <v>2E-3</v>
      </c>
      <c r="BL1050" s="312" t="s">
        <v>121</v>
      </c>
      <c r="BM1050" s="312">
        <v>2E-3</v>
      </c>
      <c r="BN1050" s="312">
        <v>1.4E-2</v>
      </c>
      <c r="BO1050" s="312">
        <v>5.0000000000000001E-3</v>
      </c>
      <c r="BP1050" s="312">
        <v>52.863</v>
      </c>
      <c r="BQ1050" s="312">
        <v>0.13</v>
      </c>
      <c r="BR1050" s="312" t="s">
        <v>121</v>
      </c>
      <c r="BS1050" s="312">
        <v>2E-3</v>
      </c>
      <c r="BT1050" s="312">
        <v>7.2999999999999995E-2</v>
      </c>
      <c r="BU1050" s="312">
        <v>8.0000000000000002E-3</v>
      </c>
      <c r="BV1050" s="312">
        <v>0.13900000000000001</v>
      </c>
      <c r="BW1050" s="312">
        <v>8.0000000000000002E-3</v>
      </c>
      <c r="BX1050" s="312" t="s">
        <v>121</v>
      </c>
      <c r="BY1050" s="312">
        <v>2E-3</v>
      </c>
      <c r="BZ1050" s="312" t="s">
        <v>121</v>
      </c>
      <c r="CA1050" s="312">
        <v>8.0000000000000002E-3</v>
      </c>
      <c r="CB1050" s="312" t="s">
        <v>121</v>
      </c>
      <c r="CC1050" s="312">
        <v>3.1429999999999998</v>
      </c>
      <c r="CD1050" s="312" t="s">
        <v>121</v>
      </c>
      <c r="CE1050" s="312">
        <v>7.0000000000000001E-3</v>
      </c>
      <c r="CF1050" s="312" t="s">
        <v>121</v>
      </c>
      <c r="CG1050" s="312">
        <v>2E-3</v>
      </c>
      <c r="CH1050" s="312" t="s">
        <v>121</v>
      </c>
      <c r="CI1050" s="312">
        <v>2E-3</v>
      </c>
      <c r="CJ1050" s="312" t="s">
        <v>121</v>
      </c>
      <c r="CK1050" s="312">
        <v>3.7999999999999999E-2</v>
      </c>
      <c r="CL1050" s="312" t="s">
        <v>121</v>
      </c>
      <c r="CM1050" s="312">
        <v>2E-3</v>
      </c>
      <c r="CN1050" s="312" t="s">
        <v>121</v>
      </c>
      <c r="CO1050" s="312">
        <v>2E-3</v>
      </c>
      <c r="CP1050" s="312">
        <v>0.1</v>
      </c>
      <c r="CQ1050" s="312">
        <v>8.9999999999999993E-3</v>
      </c>
      <c r="CR1050" s="312" t="s">
        <v>121</v>
      </c>
      <c r="CS1050" s="312">
        <v>2E-3</v>
      </c>
      <c r="CT1050" s="312">
        <v>46.643000000000001</v>
      </c>
      <c r="CU1050" s="312">
        <v>0.314</v>
      </c>
      <c r="CV1050" s="312" t="s">
        <v>121</v>
      </c>
      <c r="CW1050" s="312">
        <v>2E-3</v>
      </c>
      <c r="CX1050" s="312">
        <v>2.1999999999999999E-2</v>
      </c>
      <c r="CY1050" s="312">
        <v>3.0000000000000001E-3</v>
      </c>
      <c r="CZ1050" s="312" t="s">
        <v>121</v>
      </c>
      <c r="DA1050" s="312">
        <v>2E-3</v>
      </c>
      <c r="DB1050" s="312">
        <v>0.02</v>
      </c>
      <c r="DC1050" s="312">
        <v>1E-3</v>
      </c>
      <c r="DD1050" s="312" t="s">
        <v>121</v>
      </c>
      <c r="DE1050" s="312">
        <v>3.0000000000000001E-3</v>
      </c>
      <c r="DF1050" s="312" t="s">
        <v>121</v>
      </c>
      <c r="DG1050" s="312">
        <v>2E-3</v>
      </c>
      <c r="DH1050" s="312">
        <v>2E-3</v>
      </c>
      <c r="DI1050" s="312">
        <v>1E-3</v>
      </c>
      <c r="DJ1050" s="312" t="s">
        <v>121</v>
      </c>
      <c r="DK1050" s="312">
        <v>2E-3</v>
      </c>
      <c r="DL1050" s="61" t="str">
        <f t="shared" si="19"/>
        <v>22-0054</v>
      </c>
    </row>
    <row r="1051" spans="1:149">
      <c r="A1051" s="11">
        <v>44648</v>
      </c>
      <c r="B1051" s="64"/>
      <c r="C1051" s="25" t="s">
        <v>727</v>
      </c>
      <c r="H1051" s="3" t="e">
        <f>((F1051)/(E1051/100))</f>
        <v>#DIV/0!</v>
      </c>
      <c r="I1051" s="4" t="e">
        <f>E1051/F1051</f>
        <v>#DIV/0!</v>
      </c>
      <c r="J1051" s="4" t="e">
        <f>100/G1051</f>
        <v>#DIV/0!</v>
      </c>
      <c r="N1051" s="37" t="e">
        <f>M1051/(K1051/100)</f>
        <v>#DIV/0!</v>
      </c>
      <c r="O1051" s="37" t="e">
        <f>N1051/J1051</f>
        <v>#DIV/0!</v>
      </c>
      <c r="P1051" s="5" t="e">
        <f>M1051/(L1051/100)</f>
        <v>#DIV/0!</v>
      </c>
      <c r="Q1051" s="5" t="e">
        <f>P1051*I1051</f>
        <v>#DIV/0!</v>
      </c>
      <c r="U1051" s="15" t="e">
        <f>100-(T1051-R1051)/S1051*100</f>
        <v>#DIV/0!</v>
      </c>
      <c r="AB1051" s="14" t="e">
        <f>((AE1051-AC1051)*(1000/AD1051))*1000</f>
        <v>#DIV/0!</v>
      </c>
      <c r="AF1051" s="7" t="e">
        <f>#REF!*0.8</f>
        <v>#REF!</v>
      </c>
      <c r="AH1051" s="8" t="e">
        <f>((AG1051)*(H1051/100))</f>
        <v>#DIV/0!</v>
      </c>
      <c r="AI1051" s="7" t="e">
        <f>AG1051/AH1051</f>
        <v>#DIV/0!</v>
      </c>
      <c r="AO1051" s="20" t="s">
        <v>1659</v>
      </c>
      <c r="AP1051" s="296">
        <v>5.7000000000000002E-2</v>
      </c>
      <c r="AQ1051" s="296">
        <v>2E-3</v>
      </c>
      <c r="AR1051" s="296">
        <v>3.5000000000000003E-2</v>
      </c>
      <c r="AS1051" s="296">
        <v>3.0000000000000001E-3</v>
      </c>
      <c r="AT1051" s="296">
        <v>8.0000000000000002E-3</v>
      </c>
      <c r="AU1051" s="296">
        <v>2E-3</v>
      </c>
      <c r="AV1051" s="296">
        <v>0.03</v>
      </c>
      <c r="AW1051" s="296">
        <v>2E-3</v>
      </c>
      <c r="AX1051" s="296" t="s">
        <v>121</v>
      </c>
      <c r="AY1051" s="296">
        <v>2E-3</v>
      </c>
      <c r="AZ1051" s="296">
        <v>3.5999999999999997E-2</v>
      </c>
      <c r="BA1051" s="296">
        <v>3.0000000000000001E-3</v>
      </c>
      <c r="BB1051" s="296">
        <v>0.112</v>
      </c>
      <c r="BC1051" s="296">
        <v>3.0000000000000001E-3</v>
      </c>
      <c r="BD1051" s="296">
        <v>6.3440000000000003</v>
      </c>
      <c r="BE1051" s="296">
        <v>4.5999999999999999E-2</v>
      </c>
      <c r="BF1051" s="296" t="s">
        <v>121</v>
      </c>
      <c r="BG1051" s="296">
        <v>1.2E-2</v>
      </c>
      <c r="BH1051" s="296">
        <v>4.5579999999999998</v>
      </c>
      <c r="BI1051" s="296">
        <v>1.2849999999999999</v>
      </c>
      <c r="BJ1051" s="296" t="s">
        <v>121</v>
      </c>
      <c r="BK1051" s="296">
        <v>3.0000000000000001E-3</v>
      </c>
      <c r="BL1051" s="296" t="s">
        <v>121</v>
      </c>
      <c r="BM1051" s="296">
        <v>2E-3</v>
      </c>
      <c r="BN1051" s="296">
        <v>0.13900000000000001</v>
      </c>
      <c r="BO1051" s="296">
        <v>8.0000000000000002E-3</v>
      </c>
      <c r="BP1051" s="296">
        <v>56.616</v>
      </c>
      <c r="BQ1051" s="296">
        <v>0.17499999999999999</v>
      </c>
      <c r="BR1051" s="296">
        <v>2E-3</v>
      </c>
      <c r="BS1051" s="296">
        <v>1E-3</v>
      </c>
      <c r="BT1051" s="296">
        <v>15.249000000000001</v>
      </c>
      <c r="BU1051" s="296">
        <v>0.159</v>
      </c>
      <c r="BV1051" s="296">
        <v>0.83599999999999997</v>
      </c>
      <c r="BW1051" s="296">
        <v>2.3E-2</v>
      </c>
      <c r="BX1051" s="296">
        <v>1.2999999999999999E-2</v>
      </c>
      <c r="BY1051" s="296">
        <v>8.0000000000000002E-3</v>
      </c>
      <c r="BZ1051" s="296">
        <v>0.51200000000000001</v>
      </c>
      <c r="CA1051" s="296">
        <v>0.03</v>
      </c>
      <c r="CB1051" s="296" t="s">
        <v>121</v>
      </c>
      <c r="CC1051" s="296">
        <v>10.656000000000001</v>
      </c>
      <c r="CD1051" s="296">
        <v>0.316</v>
      </c>
      <c r="CE1051" s="296">
        <v>8.9999999999999993E-3</v>
      </c>
      <c r="CF1051" s="296" t="s">
        <v>121</v>
      </c>
      <c r="CG1051" s="296">
        <v>2E-3</v>
      </c>
      <c r="CH1051" s="296" t="s">
        <v>121</v>
      </c>
      <c r="CI1051" s="296">
        <v>2E-3</v>
      </c>
      <c r="CJ1051" s="296">
        <v>2.0840000000000001</v>
      </c>
      <c r="CK1051" s="296">
        <v>0.11799999999999999</v>
      </c>
      <c r="CL1051" s="296" t="s">
        <v>121</v>
      </c>
      <c r="CM1051" s="296">
        <v>2E-3</v>
      </c>
      <c r="CN1051" s="296" t="s">
        <v>121</v>
      </c>
      <c r="CO1051" s="296">
        <v>2E-3</v>
      </c>
      <c r="CP1051" s="296">
        <v>4.5049999999999999</v>
      </c>
      <c r="CQ1051" s="296">
        <v>6.8000000000000005E-2</v>
      </c>
      <c r="CR1051" s="296" t="s">
        <v>121</v>
      </c>
      <c r="CS1051" s="296">
        <v>2E-3</v>
      </c>
      <c r="CT1051" s="296">
        <v>6.3570000000000002</v>
      </c>
      <c r="CU1051" s="296">
        <v>0.31</v>
      </c>
      <c r="CV1051" s="296">
        <v>3.1E-2</v>
      </c>
      <c r="CW1051" s="296">
        <v>1E-3</v>
      </c>
      <c r="CX1051" s="296">
        <v>0.93799999999999994</v>
      </c>
      <c r="CY1051" s="296">
        <v>2.1999999999999999E-2</v>
      </c>
      <c r="CZ1051" s="296" t="s">
        <v>121</v>
      </c>
      <c r="DA1051" s="296">
        <v>2E-3</v>
      </c>
      <c r="DB1051" s="296">
        <v>1.4E-2</v>
      </c>
      <c r="DC1051" s="296">
        <v>7.0000000000000001E-3</v>
      </c>
      <c r="DD1051" s="296" t="s">
        <v>121</v>
      </c>
      <c r="DE1051" s="296">
        <v>1.2E-2</v>
      </c>
      <c r="DF1051" s="296">
        <v>1.17</v>
      </c>
      <c r="DG1051" s="296">
        <v>1.2E-2</v>
      </c>
      <c r="DH1051" s="296">
        <v>1.4999999999999999E-2</v>
      </c>
      <c r="DI1051" s="296">
        <v>1E-3</v>
      </c>
      <c r="DJ1051" s="296">
        <v>5.0000000000000001E-3</v>
      </c>
      <c r="DK1051" s="296">
        <v>1E-3</v>
      </c>
      <c r="DL1051" s="61" t="str">
        <f t="shared" si="19"/>
        <v>DK II 28.03.2022</v>
      </c>
      <c r="DM1051" s="298">
        <v>-1.79209937030402E-3</v>
      </c>
      <c r="DN1051" s="298">
        <v>-8.9358588554632502E-3</v>
      </c>
      <c r="DO1051" s="298">
        <v>-4.1021476099160096E-3</v>
      </c>
      <c r="DP1051" s="298">
        <v>0.29516490021512498</v>
      </c>
      <c r="DQ1051" s="298">
        <v>3.41281413350831E-3</v>
      </c>
      <c r="DR1051" s="298">
        <v>1.4515693660788599E-3</v>
      </c>
      <c r="DS1051" s="298">
        <v>7.1728214176845606E-2</v>
      </c>
      <c r="DT1051" s="188">
        <v>-3.3630249589797101E-5</v>
      </c>
      <c r="DU1051" s="298">
        <v>2.1311743408808799E-3</v>
      </c>
      <c r="DV1051" s="298">
        <v>8.6237821123440694E-2</v>
      </c>
      <c r="DW1051" s="298">
        <v>0.175259331929528</v>
      </c>
      <c r="DX1051" s="298">
        <v>-8.21255375327649E-2</v>
      </c>
      <c r="DY1051" s="298">
        <v>841.86771152463405</v>
      </c>
      <c r="DZ1051" s="298">
        <v>0.120954419345613</v>
      </c>
      <c r="EA1051" s="298">
        <v>0.69326183683437703</v>
      </c>
      <c r="EB1051" s="298">
        <v>95.908548673987198</v>
      </c>
    </row>
    <row r="1052" spans="1:149">
      <c r="A1052" s="11">
        <v>44648</v>
      </c>
      <c r="B1052" s="64" t="s">
        <v>372</v>
      </c>
      <c r="C1052" s="25" t="s">
        <v>119</v>
      </c>
      <c r="D1052" s="21">
        <v>31</v>
      </c>
      <c r="E1052" s="2">
        <v>100</v>
      </c>
      <c r="F1052" s="2">
        <v>69</v>
      </c>
      <c r="H1052" s="3">
        <f>((F1052)/(E1052/100))</f>
        <v>69</v>
      </c>
      <c r="I1052" s="4">
        <f>E1052/F1052</f>
        <v>1.4492753623188406</v>
      </c>
      <c r="J1052" s="4" t="e">
        <f>100/G1052</f>
        <v>#DIV/0!</v>
      </c>
      <c r="N1052" s="37" t="e">
        <f>M1052/(K1052/100)</f>
        <v>#DIV/0!</v>
      </c>
      <c r="O1052" s="37" t="e">
        <f>N1052/J1052</f>
        <v>#DIV/0!</v>
      </c>
      <c r="P1052" s="5" t="e">
        <f>M1052/(L1052/100)</f>
        <v>#DIV/0!</v>
      </c>
      <c r="Q1052" s="5" t="e">
        <f>P1052*I1052</f>
        <v>#DIV/0!</v>
      </c>
      <c r="U1052" s="15" t="e">
        <f>100-(T1052-R1052)/S1052*100</f>
        <v>#DIV/0!</v>
      </c>
      <c r="V1052" s="21">
        <v>0.629</v>
      </c>
      <c r="X1052" s="2">
        <v>10.220000000000001</v>
      </c>
      <c r="Y1052" s="2">
        <v>6.62</v>
      </c>
      <c r="Z1052" s="21">
        <v>1570</v>
      </c>
      <c r="AB1052" s="14" t="e">
        <f>((AE1052-AC1052)*(1000/AD1052))*1000</f>
        <v>#DIV/0!</v>
      </c>
      <c r="AF1052" s="7" t="e">
        <f>#REF!*0.8</f>
        <v>#REF!</v>
      </c>
      <c r="AG1052" s="2">
        <v>145</v>
      </c>
      <c r="AH1052" s="8">
        <f>((AG1052)*(H1052/100))</f>
        <v>100.05</v>
      </c>
      <c r="AI1052" s="7">
        <f>AG1052/AH1052</f>
        <v>1.4492753623188406</v>
      </c>
      <c r="AJ1052" s="6">
        <v>26.57</v>
      </c>
      <c r="AK1052" s="2">
        <v>0.53100000000000003</v>
      </c>
      <c r="AO1052" s="20" t="s">
        <v>1660</v>
      </c>
      <c r="AP1052" s="297">
        <v>0.111</v>
      </c>
      <c r="AQ1052" s="297">
        <v>2E-3</v>
      </c>
      <c r="AR1052" s="297">
        <v>3.6999999999999998E-2</v>
      </c>
      <c r="AS1052" s="297">
        <v>3.0000000000000001E-3</v>
      </c>
      <c r="AT1052" s="297">
        <v>8.0000000000000002E-3</v>
      </c>
      <c r="AU1052" s="297">
        <v>2E-3</v>
      </c>
      <c r="AV1052" s="297">
        <v>1.9E-2</v>
      </c>
      <c r="AW1052" s="297">
        <v>2E-3</v>
      </c>
      <c r="AX1052" s="297" t="s">
        <v>121</v>
      </c>
      <c r="AY1052" s="297">
        <v>2E-3</v>
      </c>
      <c r="AZ1052" s="297">
        <v>4.9000000000000002E-2</v>
      </c>
      <c r="BA1052" s="297">
        <v>3.0000000000000001E-3</v>
      </c>
      <c r="BB1052" s="297">
        <v>0.157</v>
      </c>
      <c r="BC1052" s="297">
        <v>3.0000000000000001E-3</v>
      </c>
      <c r="BD1052" s="297">
        <v>6.7889999999999997</v>
      </c>
      <c r="BE1052" s="297">
        <v>4.5999999999999999E-2</v>
      </c>
      <c r="BF1052" s="297" t="s">
        <v>121</v>
      </c>
      <c r="BG1052" s="297">
        <v>6.0000000000000001E-3</v>
      </c>
      <c r="BH1052" s="297">
        <v>1.335</v>
      </c>
      <c r="BI1052" s="297">
        <v>0.85299999999999998</v>
      </c>
      <c r="BJ1052" s="297">
        <v>4.0000000000000001E-3</v>
      </c>
      <c r="BK1052" s="297">
        <v>2E-3</v>
      </c>
      <c r="BL1052" s="297" t="s">
        <v>121</v>
      </c>
      <c r="BM1052" s="297">
        <v>2E-3</v>
      </c>
      <c r="BN1052" s="297">
        <v>0.51300000000000001</v>
      </c>
      <c r="BO1052" s="297">
        <v>1.0999999999999999E-2</v>
      </c>
      <c r="BP1052" s="297">
        <v>69.207999999999998</v>
      </c>
      <c r="BQ1052" s="297">
        <v>0.127</v>
      </c>
      <c r="BR1052" s="297" t="s">
        <v>121</v>
      </c>
      <c r="BS1052" s="297">
        <v>2E-3</v>
      </c>
      <c r="BT1052" s="297">
        <v>12.122999999999999</v>
      </c>
      <c r="BU1052" s="297">
        <v>0.13400000000000001</v>
      </c>
      <c r="BV1052" s="297">
        <v>1.212</v>
      </c>
      <c r="BW1052" s="297">
        <v>0.03</v>
      </c>
      <c r="BX1052" s="297" t="s">
        <v>121</v>
      </c>
      <c r="BY1052" s="297">
        <v>0.02</v>
      </c>
      <c r="BZ1052" s="297">
        <v>0.65500000000000003</v>
      </c>
      <c r="CA1052" s="297">
        <v>0.03</v>
      </c>
      <c r="CB1052" s="297" t="s">
        <v>121</v>
      </c>
      <c r="CC1052" s="297">
        <v>9.343</v>
      </c>
      <c r="CD1052" s="297">
        <v>0.13600000000000001</v>
      </c>
      <c r="CE1052" s="297">
        <v>7.0000000000000001E-3</v>
      </c>
      <c r="CF1052" s="297">
        <v>2E-3</v>
      </c>
      <c r="CG1052" s="297">
        <v>1E-3</v>
      </c>
      <c r="CH1052" s="297">
        <v>2E-3</v>
      </c>
      <c r="CI1052" s="297">
        <v>1E-3</v>
      </c>
      <c r="CJ1052" s="297">
        <v>1.022</v>
      </c>
      <c r="CK1052" s="297">
        <v>0.1</v>
      </c>
      <c r="CL1052" s="297" t="s">
        <v>121</v>
      </c>
      <c r="CM1052" s="297">
        <v>2E-3</v>
      </c>
      <c r="CN1052" s="297">
        <v>4.0000000000000001E-3</v>
      </c>
      <c r="CO1052" s="297">
        <v>1E-3</v>
      </c>
      <c r="CP1052" s="297">
        <v>1.6339999999999999</v>
      </c>
      <c r="CQ1052" s="297">
        <v>4.5999999999999999E-2</v>
      </c>
      <c r="CR1052" s="297" t="s">
        <v>121</v>
      </c>
      <c r="CS1052" s="297">
        <v>6.0000000000000001E-3</v>
      </c>
      <c r="CT1052" s="297">
        <v>3.645</v>
      </c>
      <c r="CU1052" s="297">
        <v>0.28999999999999998</v>
      </c>
      <c r="CV1052" s="297">
        <v>3.1E-2</v>
      </c>
      <c r="CW1052" s="297">
        <v>1E-3</v>
      </c>
      <c r="CX1052" s="297">
        <v>0.75700000000000001</v>
      </c>
      <c r="CY1052" s="297">
        <v>1.9E-2</v>
      </c>
      <c r="CZ1052" s="297" t="s">
        <v>121</v>
      </c>
      <c r="DA1052" s="297">
        <v>2E-3</v>
      </c>
      <c r="DB1052" s="297">
        <v>2.1999999999999999E-2</v>
      </c>
      <c r="DC1052" s="297">
        <v>6.0000000000000001E-3</v>
      </c>
      <c r="DD1052" s="297" t="s">
        <v>121</v>
      </c>
      <c r="DE1052" s="297">
        <v>1.2999999999999999E-2</v>
      </c>
      <c r="DF1052" s="297">
        <v>0.48199999999999998</v>
      </c>
      <c r="DG1052" s="297">
        <v>6.0000000000000001E-3</v>
      </c>
      <c r="DH1052" s="297">
        <v>1.7999999999999999E-2</v>
      </c>
      <c r="DI1052" s="297">
        <v>1E-3</v>
      </c>
      <c r="DJ1052" s="297">
        <v>8.0000000000000002E-3</v>
      </c>
      <c r="DK1052" s="297">
        <v>1E-3</v>
      </c>
      <c r="DL1052" s="61" t="str">
        <f t="shared" si="19"/>
        <v>DK III 28.03.2022</v>
      </c>
      <c r="DM1052" s="298">
        <v>-4.2621545844274702E-2</v>
      </c>
      <c r="DN1052" s="298">
        <v>-2.17117413434646E-2</v>
      </c>
      <c r="DO1052" s="298">
        <v>0.12827199109031001</v>
      </c>
      <c r="DP1052" s="298">
        <v>0.80190624075668504</v>
      </c>
      <c r="DQ1052" s="298">
        <v>0.14526977893713999</v>
      </c>
      <c r="DR1052" s="298">
        <v>5.9106342419562403E-3</v>
      </c>
      <c r="DS1052" s="298">
        <v>-0.21132388976844599</v>
      </c>
      <c r="DT1052" s="298">
        <v>1.32416257554168E-2</v>
      </c>
      <c r="DU1052" s="298">
        <v>-2.3463371162438999E-3</v>
      </c>
      <c r="DV1052" s="298">
        <v>-1.3715884537516701E-2</v>
      </c>
      <c r="DW1052" s="298">
        <v>-8.9308985478248296E-2</v>
      </c>
      <c r="DX1052" s="298">
        <v>-0.19834420765386401</v>
      </c>
      <c r="DY1052" s="298">
        <v>1203.6088785721099</v>
      </c>
      <c r="DZ1052" s="298">
        <v>-0.31214464304866102</v>
      </c>
      <c r="EA1052" s="298">
        <v>0.17590862815354899</v>
      </c>
      <c r="EB1052" s="298">
        <v>97.898852689894298</v>
      </c>
    </row>
    <row r="1053" spans="1:149">
      <c r="A1053" s="11">
        <v>44648</v>
      </c>
      <c r="B1053" s="64" t="s">
        <v>84</v>
      </c>
      <c r="C1053" s="25" t="s">
        <v>740</v>
      </c>
      <c r="H1053" s="3" t="e">
        <f>((F1053)/(E1053/100))</f>
        <v>#DIV/0!</v>
      </c>
      <c r="I1053" s="4" t="e">
        <f>E1053/F1053</f>
        <v>#DIV/0!</v>
      </c>
      <c r="J1053" s="4" t="e">
        <f>100/G1053</f>
        <v>#DIV/0!</v>
      </c>
      <c r="N1053" s="37" t="e">
        <f>M1053/(K1053/100)</f>
        <v>#DIV/0!</v>
      </c>
      <c r="O1053" s="37" t="e">
        <f>N1053/J1053</f>
        <v>#DIV/0!</v>
      </c>
      <c r="P1053" s="5" t="e">
        <f>M1053/(L1053/100)</f>
        <v>#DIV/0!</v>
      </c>
      <c r="Q1053" s="5" t="e">
        <f>P1053*I1053</f>
        <v>#DIV/0!</v>
      </c>
      <c r="U1053" s="15" t="e">
        <f>100-(T1053-R1053)/S1053*100</f>
        <v>#DIV/0!</v>
      </c>
      <c r="X1053" s="2">
        <v>11.49</v>
      </c>
      <c r="Y1053" s="2">
        <v>19.48</v>
      </c>
      <c r="Z1053" s="21">
        <v>6552</v>
      </c>
      <c r="AB1053" s="14" t="e">
        <f>((AE1053-AC1053)*(1000/AD1053))*1000</f>
        <v>#DIV/0!</v>
      </c>
      <c r="AF1053" s="7" t="e">
        <f>#REF!*0.8</f>
        <v>#REF!</v>
      </c>
      <c r="AH1053" s="8" t="e">
        <f>((AG1053)*(H1053/100))</f>
        <v>#DIV/0!</v>
      </c>
      <c r="AI1053" s="7" t="e">
        <f>AG1053/AH1053</f>
        <v>#DIV/0!</v>
      </c>
      <c r="AO1053" s="20" t="s">
        <v>1661</v>
      </c>
      <c r="AP1053" s="298">
        <v>0.124</v>
      </c>
      <c r="AQ1053" s="298">
        <v>2E-3</v>
      </c>
      <c r="AR1053" s="298" t="s">
        <v>121</v>
      </c>
      <c r="AS1053" s="298">
        <v>4.0000000000000001E-3</v>
      </c>
      <c r="AT1053" s="298">
        <v>6.0999999999999999E-2</v>
      </c>
      <c r="AU1053" s="298">
        <v>3.0000000000000001E-3</v>
      </c>
      <c r="AV1053" s="298">
        <v>4.9000000000000002E-2</v>
      </c>
      <c r="AW1053" s="298">
        <v>2E-3</v>
      </c>
      <c r="AX1053" s="298">
        <v>0.01</v>
      </c>
      <c r="AY1053" s="298">
        <v>1E-3</v>
      </c>
      <c r="AZ1053" s="298">
        <v>1.0999999999999999E-2</v>
      </c>
      <c r="BA1053" s="298">
        <v>2E-3</v>
      </c>
      <c r="BB1053" s="298">
        <v>4.4999999999999998E-2</v>
      </c>
      <c r="BC1053" s="298">
        <v>2E-3</v>
      </c>
      <c r="BD1053" s="298">
        <v>0.40899999999999997</v>
      </c>
      <c r="BE1053" s="298">
        <v>8.9999999999999993E-3</v>
      </c>
      <c r="BF1053" s="298" t="s">
        <v>121</v>
      </c>
      <c r="BG1053" s="298">
        <v>7.0000000000000001E-3</v>
      </c>
      <c r="BH1053" s="298" t="s">
        <v>121</v>
      </c>
      <c r="BI1053" s="298">
        <v>1.901</v>
      </c>
      <c r="BJ1053" s="298" t="s">
        <v>121</v>
      </c>
      <c r="BK1053" s="298">
        <v>2E-3</v>
      </c>
      <c r="BL1053" s="298" t="s">
        <v>121</v>
      </c>
      <c r="BM1053" s="298">
        <v>2E-3</v>
      </c>
      <c r="BN1053" s="298">
        <v>6.6000000000000003E-2</v>
      </c>
      <c r="BO1053" s="298">
        <v>7.0000000000000001E-3</v>
      </c>
      <c r="BP1053" s="298">
        <v>61.866999999999997</v>
      </c>
      <c r="BQ1053" s="298">
        <v>0.14499999999999999</v>
      </c>
      <c r="BR1053" s="298">
        <v>4.0000000000000001E-3</v>
      </c>
      <c r="BS1053" s="298">
        <v>1E-3</v>
      </c>
      <c r="BT1053" s="298">
        <v>17.170000000000002</v>
      </c>
      <c r="BU1053" s="298">
        <v>0.15</v>
      </c>
      <c r="BV1053" s="298">
        <v>10.468</v>
      </c>
      <c r="BW1053" s="298">
        <v>0.111</v>
      </c>
      <c r="BX1053" s="298" t="s">
        <v>121</v>
      </c>
      <c r="BY1053" s="298">
        <v>4.0000000000000001E-3</v>
      </c>
      <c r="BZ1053" s="298">
        <v>3.4390000000000001</v>
      </c>
      <c r="CA1053" s="298">
        <v>4.9000000000000002E-2</v>
      </c>
      <c r="CB1053" s="298" t="s">
        <v>121</v>
      </c>
      <c r="CC1053" s="298">
        <v>15.005000000000001</v>
      </c>
      <c r="CD1053" s="298">
        <v>1.7999999999999999E-2</v>
      </c>
      <c r="CE1053" s="298">
        <v>4.0000000000000001E-3</v>
      </c>
      <c r="CF1053" s="298" t="s">
        <v>121</v>
      </c>
      <c r="CG1053" s="298">
        <v>2E-3</v>
      </c>
      <c r="CH1053" s="298" t="s">
        <v>121</v>
      </c>
      <c r="CI1053" s="298">
        <v>2E-3</v>
      </c>
      <c r="CJ1053" s="298">
        <v>0.438</v>
      </c>
      <c r="CK1053" s="298">
        <v>0.114</v>
      </c>
      <c r="CL1053" s="298" t="s">
        <v>121</v>
      </c>
      <c r="CM1053" s="298">
        <v>2E-3</v>
      </c>
      <c r="CN1053" s="298">
        <v>5.0000000000000001E-3</v>
      </c>
      <c r="CO1053" s="298">
        <v>1E-3</v>
      </c>
      <c r="CP1053" s="298">
        <v>1.9750000000000001</v>
      </c>
      <c r="CQ1053" s="298">
        <v>5.6000000000000001E-2</v>
      </c>
      <c r="CR1053" s="298" t="s">
        <v>121</v>
      </c>
      <c r="CS1053" s="298">
        <v>2E-3</v>
      </c>
      <c r="CT1053" s="298">
        <v>1.6359999999999999</v>
      </c>
      <c r="CU1053" s="298">
        <v>0.29299999999999998</v>
      </c>
      <c r="CV1053" s="298">
        <v>1.6E-2</v>
      </c>
      <c r="CW1053" s="298">
        <v>1E-3</v>
      </c>
      <c r="CX1053" s="298">
        <v>9.7000000000000003E-2</v>
      </c>
      <c r="CY1053" s="298">
        <v>8.9999999999999993E-3</v>
      </c>
      <c r="CZ1053" s="298" t="s">
        <v>121</v>
      </c>
      <c r="DA1053" s="298">
        <v>2E-3</v>
      </c>
      <c r="DB1053" s="298" t="s">
        <v>121</v>
      </c>
      <c r="DC1053" s="298">
        <v>6.0000000000000001E-3</v>
      </c>
      <c r="DD1053" s="298">
        <v>1.9E-2</v>
      </c>
      <c r="DE1053" s="298">
        <v>6.0000000000000001E-3</v>
      </c>
      <c r="DF1053" s="298">
        <v>0.65100000000000002</v>
      </c>
      <c r="DG1053" s="298">
        <v>7.0000000000000001E-3</v>
      </c>
      <c r="DH1053" s="298">
        <v>5.0000000000000001E-3</v>
      </c>
      <c r="DI1053" s="298">
        <v>1E-3</v>
      </c>
      <c r="DJ1053" s="298">
        <v>5.8999999999999997E-2</v>
      </c>
      <c r="DK1053" s="298">
        <v>1E-3</v>
      </c>
      <c r="DL1053" s="61" t="str">
        <f t="shared" si="19"/>
        <v>UTV 28.03.2022</v>
      </c>
    </row>
    <row r="1054" spans="1:149">
      <c r="A1054" s="11">
        <v>44648</v>
      </c>
      <c r="B1054" s="64" t="s">
        <v>1663</v>
      </c>
      <c r="C1054" s="25" t="s">
        <v>1662</v>
      </c>
      <c r="H1054" s="3" t="e">
        <f>((F1054)/(E1054/100))</f>
        <v>#DIV/0!</v>
      </c>
      <c r="I1054" s="4" t="e">
        <f>E1054/F1054</f>
        <v>#DIV/0!</v>
      </c>
      <c r="J1054" s="4" t="e">
        <f>100/G1054</f>
        <v>#DIV/0!</v>
      </c>
      <c r="N1054" s="37" t="e">
        <f>M1054/(K1054/100)</f>
        <v>#DIV/0!</v>
      </c>
      <c r="O1054" s="37" t="e">
        <f>N1054/J1054</f>
        <v>#DIV/0!</v>
      </c>
      <c r="P1054" s="5" t="e">
        <f>M1054/(L1054/100)</f>
        <v>#DIV/0!</v>
      </c>
      <c r="Q1054" s="5" t="e">
        <f>P1054*I1054</f>
        <v>#DIV/0!</v>
      </c>
      <c r="U1054" s="15" t="e">
        <f>100-(T1054-R1054)/S1054*100</f>
        <v>#DIV/0!</v>
      </c>
      <c r="AB1054" s="14" t="e">
        <f>((AE1054-AC1054)*(1000/AD1054))*1000</f>
        <v>#DIV/0!</v>
      </c>
      <c r="AF1054" s="7" t="e">
        <f>#REF!*0.8</f>
        <v>#REF!</v>
      </c>
      <c r="AH1054" s="8" t="e">
        <f>((AG1054)*(H1054/100))</f>
        <v>#DIV/0!</v>
      </c>
      <c r="AI1054" s="7" t="e">
        <f>AG1054/AH1054</f>
        <v>#DIV/0!</v>
      </c>
      <c r="AM1054" s="21">
        <v>13.69</v>
      </c>
      <c r="AN1054" s="21">
        <v>1.48</v>
      </c>
      <c r="AO1054" s="20" t="s">
        <v>1662</v>
      </c>
      <c r="AP1054" s="299">
        <v>0.16900000000000001</v>
      </c>
      <c r="AQ1054" s="299">
        <v>3.0000000000000001E-3</v>
      </c>
      <c r="AR1054" s="299">
        <v>6.0000000000000001E-3</v>
      </c>
      <c r="AS1054" s="299">
        <v>3.0000000000000001E-3</v>
      </c>
      <c r="AT1054" s="299">
        <v>5.8000000000000003E-2</v>
      </c>
      <c r="AU1054" s="299">
        <v>3.0000000000000001E-3</v>
      </c>
      <c r="AV1054" s="299">
        <v>4.8000000000000001E-2</v>
      </c>
      <c r="AW1054" s="299">
        <v>2E-3</v>
      </c>
      <c r="AX1054" s="299">
        <v>1.0999999999999999E-2</v>
      </c>
      <c r="AY1054" s="299">
        <v>1E-3</v>
      </c>
      <c r="AZ1054" s="299">
        <v>1.2999999999999999E-2</v>
      </c>
      <c r="BA1054" s="299">
        <v>2E-3</v>
      </c>
      <c r="BB1054" s="299">
        <v>5.0999999999999997E-2</v>
      </c>
      <c r="BC1054" s="299">
        <v>2E-3</v>
      </c>
      <c r="BD1054" s="299">
        <v>0.442</v>
      </c>
      <c r="BE1054" s="299">
        <v>8.9999999999999993E-3</v>
      </c>
      <c r="BF1054" s="299" t="s">
        <v>121</v>
      </c>
      <c r="BG1054" s="299">
        <v>1.0999999999999999E-2</v>
      </c>
      <c r="BH1054" s="299" t="s">
        <v>121</v>
      </c>
      <c r="BI1054" s="299">
        <v>3.149</v>
      </c>
      <c r="BJ1054" s="299" t="s">
        <v>121</v>
      </c>
      <c r="BK1054" s="299">
        <v>3.0000000000000001E-3</v>
      </c>
      <c r="BL1054" s="299" t="s">
        <v>121</v>
      </c>
      <c r="BM1054" s="299">
        <v>2E-3</v>
      </c>
      <c r="BN1054" s="299">
        <v>7.0999999999999994E-2</v>
      </c>
      <c r="BO1054" s="299">
        <v>7.0000000000000001E-3</v>
      </c>
      <c r="BP1054" s="299">
        <v>59.606999999999999</v>
      </c>
      <c r="BQ1054" s="299">
        <v>0.15</v>
      </c>
      <c r="BR1054" s="299">
        <v>4.0000000000000001E-3</v>
      </c>
      <c r="BS1054" s="299">
        <v>1E-3</v>
      </c>
      <c r="BT1054" s="299">
        <v>19.064</v>
      </c>
      <c r="BU1054" s="299">
        <v>0.185</v>
      </c>
      <c r="BV1054" s="299">
        <v>10.702999999999999</v>
      </c>
      <c r="BW1054" s="299">
        <v>0.152</v>
      </c>
      <c r="BX1054" s="299" t="s">
        <v>121</v>
      </c>
      <c r="BY1054" s="299">
        <v>6.0000000000000001E-3</v>
      </c>
      <c r="BZ1054" s="299">
        <v>3.5550000000000002</v>
      </c>
      <c r="CA1054" s="299">
        <v>5.7000000000000002E-2</v>
      </c>
      <c r="CB1054" s="299" t="s">
        <v>121</v>
      </c>
      <c r="CC1054" s="299">
        <v>21.19</v>
      </c>
      <c r="CD1054" s="299">
        <v>3.3000000000000002E-2</v>
      </c>
      <c r="CE1054" s="299">
        <v>5.0000000000000001E-3</v>
      </c>
      <c r="CF1054" s="299" t="s">
        <v>121</v>
      </c>
      <c r="CG1054" s="299">
        <v>2E-3</v>
      </c>
      <c r="CH1054" s="299" t="s">
        <v>121</v>
      </c>
      <c r="CI1054" s="299">
        <v>2E-3</v>
      </c>
      <c r="CJ1054" s="299">
        <v>0.59599999999999997</v>
      </c>
      <c r="CK1054" s="299">
        <v>0.124</v>
      </c>
      <c r="CL1054" s="299" t="s">
        <v>121</v>
      </c>
      <c r="CM1054" s="299">
        <v>2E-3</v>
      </c>
      <c r="CN1054" s="299">
        <v>5.0000000000000001E-3</v>
      </c>
      <c r="CO1054" s="299">
        <v>1E-3</v>
      </c>
      <c r="CP1054" s="299">
        <v>2.5840000000000001</v>
      </c>
      <c r="CQ1054" s="299">
        <v>7.0999999999999994E-2</v>
      </c>
      <c r="CR1054" s="299" t="s">
        <v>121</v>
      </c>
      <c r="CS1054" s="299">
        <v>2E-3</v>
      </c>
      <c r="CT1054" s="299">
        <v>2.0139999999999998</v>
      </c>
      <c r="CU1054" s="299">
        <v>0.314</v>
      </c>
      <c r="CV1054" s="299">
        <v>1.6E-2</v>
      </c>
      <c r="CW1054" s="299">
        <v>1E-3</v>
      </c>
      <c r="CX1054" s="299">
        <v>0.13500000000000001</v>
      </c>
      <c r="CY1054" s="299">
        <v>1.0999999999999999E-2</v>
      </c>
      <c r="CZ1054" s="299" t="s">
        <v>121</v>
      </c>
      <c r="DA1054" s="299">
        <v>2E-3</v>
      </c>
      <c r="DB1054" s="299" t="s">
        <v>121</v>
      </c>
      <c r="DC1054" s="299">
        <v>6.0000000000000001E-3</v>
      </c>
      <c r="DD1054" s="299">
        <v>1.7999999999999999E-2</v>
      </c>
      <c r="DE1054" s="299">
        <v>6.0000000000000001E-3</v>
      </c>
      <c r="DF1054" s="299">
        <v>0.72</v>
      </c>
      <c r="DG1054" s="299">
        <v>8.0000000000000002E-3</v>
      </c>
      <c r="DH1054" s="299">
        <v>4.0000000000000001E-3</v>
      </c>
      <c r="DI1054" s="299">
        <v>1E-3</v>
      </c>
      <c r="DJ1054" s="299">
        <v>6.0999999999999999E-2</v>
      </c>
      <c r="DK1054" s="299">
        <v>1E-3</v>
      </c>
      <c r="DL1054" s="61" t="str">
        <f t="shared" si="19"/>
        <v>UTV 29.03.2022</v>
      </c>
    </row>
    <row r="1055" spans="1:149">
      <c r="A1055" s="11">
        <v>44648</v>
      </c>
      <c r="B1055" s="64"/>
      <c r="C1055" s="25" t="s">
        <v>124</v>
      </c>
      <c r="D1055" s="21">
        <v>23</v>
      </c>
      <c r="E1055" s="2">
        <v>100</v>
      </c>
      <c r="F1055" s="2">
        <v>77</v>
      </c>
      <c r="H1055" s="3">
        <f>((F1055)/(E1055/100))</f>
        <v>77</v>
      </c>
      <c r="I1055" s="4">
        <f>E1055/F1055</f>
        <v>1.2987012987012987</v>
      </c>
      <c r="J1055" s="4" t="e">
        <f>100/G1055</f>
        <v>#DIV/0!</v>
      </c>
      <c r="N1055" s="37" t="e">
        <f>M1055/(K1055/100)</f>
        <v>#DIV/0!</v>
      </c>
      <c r="O1055" s="37" t="e">
        <f>N1055/J1055</f>
        <v>#DIV/0!</v>
      </c>
      <c r="P1055" s="5" t="e">
        <f>M1055/(L1055/100)</f>
        <v>#DIV/0!</v>
      </c>
      <c r="Q1055" s="5" t="e">
        <f>P1055*I1055</f>
        <v>#DIV/0!</v>
      </c>
      <c r="U1055" s="15" t="e">
        <f>100-(T1055-R1055)/S1055*100</f>
        <v>#DIV/0!</v>
      </c>
      <c r="V1055" s="21">
        <v>0.74199999999999999</v>
      </c>
      <c r="X1055" s="2">
        <v>10.54</v>
      </c>
      <c r="Y1055" s="2">
        <v>5.09</v>
      </c>
      <c r="Z1055" s="21">
        <v>773</v>
      </c>
      <c r="AB1055" s="14" t="e">
        <f>((AE1055-AC1055)*(1000/AD1055))*1000</f>
        <v>#DIV/0!</v>
      </c>
      <c r="AF1055" s="7" t="e">
        <f>#REF!*0.8</f>
        <v>#REF!</v>
      </c>
      <c r="AG1055" s="2">
        <v>129</v>
      </c>
      <c r="AH1055" s="8">
        <f>((AG1055)*(H1055/100))</f>
        <v>99.33</v>
      </c>
      <c r="AI1055" s="7">
        <f>AG1055/AH1055</f>
        <v>1.2987012987012987</v>
      </c>
      <c r="AJ1055" s="6">
        <v>36.04</v>
      </c>
      <c r="AK1055" s="2">
        <v>0.29499999999999998</v>
      </c>
      <c r="AO1055" s="20" t="s">
        <v>1664</v>
      </c>
      <c r="AP1055" s="300">
        <v>0.36599999999999999</v>
      </c>
      <c r="AQ1055" s="300">
        <v>5.0000000000000001E-3</v>
      </c>
      <c r="AR1055" s="300" t="s">
        <v>121</v>
      </c>
      <c r="AS1055" s="300">
        <v>4.0000000000000001E-3</v>
      </c>
      <c r="AT1055" s="300">
        <v>0.10100000000000001</v>
      </c>
      <c r="AU1055" s="300">
        <v>4.0000000000000001E-3</v>
      </c>
      <c r="AV1055" s="300">
        <v>8.6999999999999994E-2</v>
      </c>
      <c r="AW1055" s="300">
        <v>3.0000000000000001E-3</v>
      </c>
      <c r="AX1055" s="300">
        <v>2.7E-2</v>
      </c>
      <c r="AY1055" s="300">
        <v>2E-3</v>
      </c>
      <c r="AZ1055" s="300">
        <v>1.6E-2</v>
      </c>
      <c r="BA1055" s="300">
        <v>2E-3</v>
      </c>
      <c r="BB1055" s="300">
        <v>0.11600000000000001</v>
      </c>
      <c r="BC1055" s="300">
        <v>3.0000000000000001E-3</v>
      </c>
      <c r="BD1055" s="300">
        <v>0.38500000000000001</v>
      </c>
      <c r="BE1055" s="300">
        <v>0.01</v>
      </c>
      <c r="BF1055" s="300" t="s">
        <v>121</v>
      </c>
      <c r="BG1055" s="300">
        <v>3.0000000000000001E-3</v>
      </c>
      <c r="BH1055" s="300" t="s">
        <v>121</v>
      </c>
      <c r="BI1055" s="300">
        <v>2.605</v>
      </c>
      <c r="BJ1055" s="300" t="s">
        <v>121</v>
      </c>
      <c r="BK1055" s="300">
        <v>8.9999999999999993E-3</v>
      </c>
      <c r="BL1055" s="300" t="s">
        <v>121</v>
      </c>
      <c r="BM1055" s="300">
        <v>2E-3</v>
      </c>
      <c r="BN1055" s="300">
        <v>0.02</v>
      </c>
      <c r="BO1055" s="300">
        <v>8.9999999999999993E-3</v>
      </c>
      <c r="BP1055" s="300">
        <v>62.845999999999997</v>
      </c>
      <c r="BQ1055" s="300">
        <v>0.17699999999999999</v>
      </c>
      <c r="BR1055" s="300">
        <v>3.0000000000000001E-3</v>
      </c>
      <c r="BS1055" s="300">
        <v>1E-3</v>
      </c>
      <c r="BT1055" s="300">
        <v>1.341</v>
      </c>
      <c r="BU1055" s="300">
        <v>5.3999999999999999E-2</v>
      </c>
      <c r="BV1055" s="300">
        <v>22.783000000000001</v>
      </c>
      <c r="BW1055" s="300">
        <v>0.23200000000000001</v>
      </c>
      <c r="BX1055" s="300" t="s">
        <v>121</v>
      </c>
      <c r="BY1055" s="300">
        <v>4.0000000000000001E-3</v>
      </c>
      <c r="BZ1055" s="300">
        <v>3.0739999999999998</v>
      </c>
      <c r="CA1055" s="300">
        <v>5.3999999999999999E-2</v>
      </c>
      <c r="CB1055" s="300" t="s">
        <v>121</v>
      </c>
      <c r="CC1055" s="300">
        <v>20.085000000000001</v>
      </c>
      <c r="CD1055" s="300" t="s">
        <v>121</v>
      </c>
      <c r="CE1055" s="300">
        <v>1.0999999999999999E-2</v>
      </c>
      <c r="CF1055" s="300">
        <v>2E-3</v>
      </c>
      <c r="CG1055" s="300">
        <v>1E-3</v>
      </c>
      <c r="CH1055" s="300" t="s">
        <v>121</v>
      </c>
      <c r="CI1055" s="300">
        <v>2E-3</v>
      </c>
      <c r="CJ1055" s="300" t="s">
        <v>121</v>
      </c>
      <c r="CK1055" s="300">
        <v>0.33600000000000002</v>
      </c>
      <c r="CL1055" s="300" t="s">
        <v>121</v>
      </c>
      <c r="CM1055" s="300">
        <v>2E-3</v>
      </c>
      <c r="CN1055" s="300">
        <v>0.01</v>
      </c>
      <c r="CO1055" s="300">
        <v>1E-3</v>
      </c>
      <c r="CP1055" s="300">
        <v>2.6429999999999998</v>
      </c>
      <c r="CQ1055" s="300">
        <v>7.3999999999999996E-2</v>
      </c>
      <c r="CR1055" s="300" t="s">
        <v>121</v>
      </c>
      <c r="CS1055" s="300">
        <v>2E-3</v>
      </c>
      <c r="CT1055" s="300">
        <v>1.6679999999999999</v>
      </c>
      <c r="CU1055" s="300">
        <v>0.36799999999999999</v>
      </c>
      <c r="CV1055" s="300">
        <v>5.0000000000000001E-3</v>
      </c>
      <c r="CW1055" s="300">
        <v>1E-3</v>
      </c>
      <c r="CX1055" s="300">
        <v>6.8000000000000005E-2</v>
      </c>
      <c r="CY1055" s="300">
        <v>7.0000000000000001E-3</v>
      </c>
      <c r="CZ1055" s="300" t="s">
        <v>121</v>
      </c>
      <c r="DA1055" s="300">
        <v>3.0000000000000001E-3</v>
      </c>
      <c r="DB1055" s="300" t="s">
        <v>121</v>
      </c>
      <c r="DC1055" s="300">
        <v>4.0000000000000001E-3</v>
      </c>
      <c r="DD1055" s="300">
        <v>0.05</v>
      </c>
      <c r="DE1055" s="300">
        <v>1.2E-2</v>
      </c>
      <c r="DF1055" s="300">
        <v>2.117</v>
      </c>
      <c r="DG1055" s="300">
        <v>0.02</v>
      </c>
      <c r="DH1055" s="300">
        <v>2E-3</v>
      </c>
      <c r="DI1055" s="300">
        <v>1E-3</v>
      </c>
      <c r="DJ1055" s="300">
        <v>0.18099999999999999</v>
      </c>
      <c r="DK1055" s="300">
        <v>2E-3</v>
      </c>
      <c r="DL1055" s="61" t="str">
        <f t="shared" si="19"/>
        <v>NL 689393</v>
      </c>
    </row>
    <row r="1056" spans="1:149">
      <c r="A1056" s="11">
        <v>44648</v>
      </c>
      <c r="B1056" s="64" t="s">
        <v>208</v>
      </c>
      <c r="C1056" s="25" t="s">
        <v>125</v>
      </c>
      <c r="D1056" s="21">
        <v>30</v>
      </c>
      <c r="E1056" s="2">
        <v>100</v>
      </c>
      <c r="F1056" s="2">
        <v>70</v>
      </c>
      <c r="H1056" s="3">
        <f>((F1056)/(E1056/100))</f>
        <v>70</v>
      </c>
      <c r="I1056" s="4">
        <f>E1056/F1056</f>
        <v>1.4285714285714286</v>
      </c>
      <c r="J1056" s="4" t="e">
        <f>100/G1056</f>
        <v>#DIV/0!</v>
      </c>
      <c r="N1056" s="37" t="e">
        <f>M1056/(K1056/100)</f>
        <v>#DIV/0!</v>
      </c>
      <c r="O1056" s="37" t="e">
        <f>N1056/J1056</f>
        <v>#DIV/0!</v>
      </c>
      <c r="P1056" s="5" t="e">
        <f>M1056/(L1056/100)</f>
        <v>#DIV/0!</v>
      </c>
      <c r="Q1056" s="5" t="e">
        <f>P1056*I1056</f>
        <v>#DIV/0!</v>
      </c>
      <c r="U1056" s="15" t="e">
        <f>100-(T1056-R1056)/S1056*100</f>
        <v>#DIV/0!</v>
      </c>
      <c r="V1056" s="21">
        <v>0.59299999999999997</v>
      </c>
      <c r="X1056" s="2">
        <v>10.82</v>
      </c>
      <c r="Y1056" s="2">
        <v>9.01</v>
      </c>
      <c r="Z1056" s="21">
        <v>2472</v>
      </c>
      <c r="AB1056" s="14" t="e">
        <f>((AE1056-AC1056)*(1000/AD1056))*1000</f>
        <v>#DIV/0!</v>
      </c>
      <c r="AF1056" s="7" t="e">
        <f>#REF!*0.8</f>
        <v>#REF!</v>
      </c>
      <c r="AG1056" s="2">
        <v>143</v>
      </c>
      <c r="AH1056" s="8">
        <f>((AG1056)*(H1056/100))</f>
        <v>100.1</v>
      </c>
      <c r="AI1056" s="7">
        <f>AG1056/AH1056</f>
        <v>1.4285714285714286</v>
      </c>
      <c r="AJ1056" s="6">
        <v>28.32</v>
      </c>
      <c r="AK1056" s="2">
        <v>0.80200000000000005</v>
      </c>
      <c r="AO1056" s="20" t="s">
        <v>1665</v>
      </c>
      <c r="AP1056" s="301">
        <v>4.2000000000000003E-2</v>
      </c>
      <c r="AQ1056" s="301">
        <v>1E-3</v>
      </c>
      <c r="AR1056" s="301">
        <v>2.8000000000000001E-2</v>
      </c>
      <c r="AS1056" s="301">
        <v>3.0000000000000001E-3</v>
      </c>
      <c r="AT1056" s="301">
        <v>1.0999999999999999E-2</v>
      </c>
      <c r="AU1056" s="301">
        <v>2E-3</v>
      </c>
      <c r="AV1056" s="301">
        <v>1.0999999999999999E-2</v>
      </c>
      <c r="AW1056" s="301">
        <v>2E-3</v>
      </c>
      <c r="AX1056" s="301" t="s">
        <v>121</v>
      </c>
      <c r="AY1056" s="301">
        <v>2E-3</v>
      </c>
      <c r="AZ1056" s="301">
        <v>2.4E-2</v>
      </c>
      <c r="BA1056" s="301">
        <v>3.0000000000000001E-3</v>
      </c>
      <c r="BB1056" s="301">
        <v>6.5000000000000002E-2</v>
      </c>
      <c r="BC1056" s="301">
        <v>2E-3</v>
      </c>
      <c r="BD1056" s="301">
        <v>3.3849999999999998</v>
      </c>
      <c r="BE1056" s="301">
        <v>0.03</v>
      </c>
      <c r="BF1056" s="301" t="s">
        <v>121</v>
      </c>
      <c r="BG1056" s="301">
        <v>3.0000000000000001E-3</v>
      </c>
      <c r="BH1056" s="301">
        <v>2.657</v>
      </c>
      <c r="BI1056" s="301">
        <v>1.0049999999999999</v>
      </c>
      <c r="BJ1056" s="301">
        <v>2E-3</v>
      </c>
      <c r="BK1056" s="301">
        <v>1E-3</v>
      </c>
      <c r="BL1056" s="301" t="s">
        <v>121</v>
      </c>
      <c r="BM1056" s="301">
        <v>2E-3</v>
      </c>
      <c r="BN1056" s="301">
        <v>1.401</v>
      </c>
      <c r="BO1056" s="301">
        <v>2.1999999999999999E-2</v>
      </c>
      <c r="BP1056" s="301">
        <v>66.813000000000002</v>
      </c>
      <c r="BQ1056" s="301">
        <v>0.13600000000000001</v>
      </c>
      <c r="BR1056" s="301">
        <v>2E-3</v>
      </c>
      <c r="BS1056" s="301">
        <v>1E-3</v>
      </c>
      <c r="BT1056" s="301">
        <v>13.994</v>
      </c>
      <c r="BU1056" s="301">
        <v>0.13900000000000001</v>
      </c>
      <c r="BV1056" s="301">
        <v>0.626</v>
      </c>
      <c r="BW1056" s="301">
        <v>0.02</v>
      </c>
      <c r="BX1056" s="301" t="s">
        <v>121</v>
      </c>
      <c r="BY1056" s="301">
        <v>8.9999999999999993E-3</v>
      </c>
      <c r="BZ1056" s="301">
        <v>0.55300000000000005</v>
      </c>
      <c r="CA1056" s="301">
        <v>2.5999999999999999E-2</v>
      </c>
      <c r="CB1056" s="301" t="s">
        <v>121</v>
      </c>
      <c r="CC1056" s="301">
        <v>12.57</v>
      </c>
      <c r="CD1056" s="301">
        <v>0.1</v>
      </c>
      <c r="CE1056" s="301">
        <v>6.0000000000000001E-3</v>
      </c>
      <c r="CF1056" s="301">
        <v>2E-3</v>
      </c>
      <c r="CG1056" s="301">
        <v>1E-3</v>
      </c>
      <c r="CH1056" s="301">
        <v>2E-3</v>
      </c>
      <c r="CI1056" s="301">
        <v>1E-3</v>
      </c>
      <c r="CJ1056" s="301">
        <v>1.611</v>
      </c>
      <c r="CK1056" s="301">
        <v>0.106</v>
      </c>
      <c r="CL1056" s="301" t="s">
        <v>121</v>
      </c>
      <c r="CM1056" s="301">
        <v>2E-3</v>
      </c>
      <c r="CN1056" s="301">
        <v>2E-3</v>
      </c>
      <c r="CO1056" s="301">
        <v>1E-3</v>
      </c>
      <c r="CP1056" s="301">
        <v>2.9239999999999999</v>
      </c>
      <c r="CQ1056" s="301">
        <v>5.5E-2</v>
      </c>
      <c r="CR1056" s="301" t="s">
        <v>121</v>
      </c>
      <c r="CS1056" s="301">
        <v>8.9999999999999993E-3</v>
      </c>
      <c r="CT1056" s="301">
        <v>4.2149999999999999</v>
      </c>
      <c r="CU1056" s="301">
        <v>0.27600000000000002</v>
      </c>
      <c r="CV1056" s="301">
        <v>4.2999999999999997E-2</v>
      </c>
      <c r="CW1056" s="301">
        <v>1E-3</v>
      </c>
      <c r="CX1056" s="301">
        <v>1.135</v>
      </c>
      <c r="CY1056" s="301">
        <v>2.3E-2</v>
      </c>
      <c r="CZ1056" s="301" t="s">
        <v>121</v>
      </c>
      <c r="DA1056" s="301">
        <v>2E-3</v>
      </c>
      <c r="DB1056" s="301">
        <v>5.0999999999999997E-2</v>
      </c>
      <c r="DC1056" s="301">
        <v>8.0000000000000002E-3</v>
      </c>
      <c r="DD1056" s="301" t="s">
        <v>121</v>
      </c>
      <c r="DE1056" s="301">
        <v>7.0000000000000001E-3</v>
      </c>
      <c r="DF1056" s="301">
        <v>0.27200000000000002</v>
      </c>
      <c r="DG1056" s="301">
        <v>4.0000000000000001E-3</v>
      </c>
      <c r="DH1056" s="301">
        <v>1.6E-2</v>
      </c>
      <c r="DI1056" s="301">
        <v>1E-3</v>
      </c>
      <c r="DJ1056" s="301">
        <v>3.0000000000000001E-3</v>
      </c>
      <c r="DK1056" s="301">
        <v>1E-3</v>
      </c>
      <c r="DL1056" s="61" t="str">
        <f t="shared" si="19"/>
        <v>ENE 2600</v>
      </c>
      <c r="DM1056" s="306">
        <v>1.5815749782275401E-2</v>
      </c>
      <c r="DN1056" s="306">
        <v>1.26770336447146E-2</v>
      </c>
      <c r="DO1056" s="306">
        <v>0.394922743366317</v>
      </c>
      <c r="DP1056" s="306">
        <v>1.1472966580864401</v>
      </c>
      <c r="DQ1056" s="306">
        <v>3.4673530334322399E-3</v>
      </c>
      <c r="DR1056" s="306">
        <v>-2.5361154131649001E-2</v>
      </c>
      <c r="DS1056" s="306">
        <v>0.97527280325363297</v>
      </c>
      <c r="DT1056" s="306">
        <v>1.7471945867684701E-4</v>
      </c>
      <c r="DU1056" s="306">
        <v>-1.4355938566748801E-3</v>
      </c>
      <c r="DV1056" s="306">
        <v>-5.88799699022295E-3</v>
      </c>
      <c r="DW1056" s="306">
        <v>-1.74632074150112E-4</v>
      </c>
      <c r="DX1056" s="306">
        <v>0.16250505431130499</v>
      </c>
      <c r="DY1056" s="306">
        <v>646.07253009965996</v>
      </c>
      <c r="DZ1056" s="306">
        <v>0.202098271491609</v>
      </c>
      <c r="EA1056" s="306">
        <v>1.04849522625558</v>
      </c>
      <c r="EB1056" s="306">
        <v>98.741087963745699</v>
      </c>
    </row>
    <row r="1057" spans="1:132">
      <c r="A1057" s="11">
        <v>44648</v>
      </c>
      <c r="B1057" s="64"/>
      <c r="C1057" s="25" t="s">
        <v>117</v>
      </c>
      <c r="H1057" s="3" t="e">
        <f>((F1057)/(E1057/100))</f>
        <v>#DIV/0!</v>
      </c>
      <c r="I1057" s="4" t="e">
        <f>E1057/F1057</f>
        <v>#DIV/0!</v>
      </c>
      <c r="J1057" s="4" t="e">
        <f>100/G1057</f>
        <v>#DIV/0!</v>
      </c>
      <c r="N1057" s="37" t="e">
        <f>M1057/(K1057/100)</f>
        <v>#DIV/0!</v>
      </c>
      <c r="O1057" s="37" t="e">
        <f>N1057/J1057</f>
        <v>#DIV/0!</v>
      </c>
      <c r="P1057" s="5" t="e">
        <f>M1057/(L1057/100)</f>
        <v>#DIV/0!</v>
      </c>
      <c r="Q1057" s="5" t="e">
        <f>P1057*I1057</f>
        <v>#DIV/0!</v>
      </c>
      <c r="U1057" s="15" t="e">
        <f>100-(T1057-R1057)/S1057*100</f>
        <v>#DIV/0!</v>
      </c>
      <c r="X1057" s="2">
        <v>11.27</v>
      </c>
      <c r="AB1057" s="14" t="e">
        <f>((AE1057-AC1057)*(1000/AD1057))*1000</f>
        <v>#DIV/0!</v>
      </c>
      <c r="AF1057" s="7" t="e">
        <f>#REF!*0.8</f>
        <v>#REF!</v>
      </c>
      <c r="AH1057" s="8" t="e">
        <f>((AG1057)*(H1057/100))</f>
        <v>#DIV/0!</v>
      </c>
      <c r="AI1057" s="7" t="e">
        <f>AG1057/AH1057</f>
        <v>#DIV/0!</v>
      </c>
      <c r="AO1057" s="20" t="s">
        <v>1666</v>
      </c>
      <c r="AP1057" s="302">
        <v>0.14799999999999999</v>
      </c>
      <c r="AQ1057" s="302">
        <v>2E-3</v>
      </c>
      <c r="AR1057" s="302">
        <v>6.0000000000000001E-3</v>
      </c>
      <c r="AS1057" s="302">
        <v>3.0000000000000001E-3</v>
      </c>
      <c r="AT1057" s="302">
        <v>0.06</v>
      </c>
      <c r="AU1057" s="302">
        <v>3.0000000000000001E-3</v>
      </c>
      <c r="AV1057" s="302">
        <v>5.1999999999999998E-2</v>
      </c>
      <c r="AW1057" s="302">
        <v>2E-3</v>
      </c>
      <c r="AX1057" s="302">
        <v>0.01</v>
      </c>
      <c r="AY1057" s="302">
        <v>1E-3</v>
      </c>
      <c r="AZ1057" s="302">
        <v>1.4E-2</v>
      </c>
      <c r="BA1057" s="302">
        <v>2E-3</v>
      </c>
      <c r="BB1057" s="302">
        <v>7.9000000000000001E-2</v>
      </c>
      <c r="BC1057" s="302">
        <v>2E-3</v>
      </c>
      <c r="BD1057" s="302">
        <v>0.46700000000000003</v>
      </c>
      <c r="BE1057" s="302">
        <v>8.9999999999999993E-3</v>
      </c>
      <c r="BF1057" s="302" t="s">
        <v>121</v>
      </c>
      <c r="BG1057" s="302">
        <v>8.0000000000000002E-3</v>
      </c>
      <c r="BH1057" s="302" t="s">
        <v>121</v>
      </c>
      <c r="BI1057" s="302">
        <v>2.6850000000000001</v>
      </c>
      <c r="BJ1057" s="302" t="s">
        <v>121</v>
      </c>
      <c r="BK1057" s="302">
        <v>3.0000000000000001E-3</v>
      </c>
      <c r="BL1057" s="302" t="s">
        <v>121</v>
      </c>
      <c r="BM1057" s="302">
        <v>2E-3</v>
      </c>
      <c r="BN1057" s="302">
        <v>0.08</v>
      </c>
      <c r="BO1057" s="302">
        <v>7.0000000000000001E-3</v>
      </c>
      <c r="BP1057" s="302">
        <v>67.938999999999993</v>
      </c>
      <c r="BQ1057" s="302">
        <v>0.126</v>
      </c>
      <c r="BR1057" s="302">
        <v>2E-3</v>
      </c>
      <c r="BS1057" s="302">
        <v>1E-3</v>
      </c>
      <c r="BT1057" s="302">
        <v>9.8350000000000009</v>
      </c>
      <c r="BU1057" s="302">
        <v>0.107</v>
      </c>
      <c r="BV1057" s="302">
        <v>12.686</v>
      </c>
      <c r="BW1057" s="302">
        <v>0.126</v>
      </c>
      <c r="BX1057" s="302" t="s">
        <v>121</v>
      </c>
      <c r="BY1057" s="302">
        <v>4.0000000000000001E-3</v>
      </c>
      <c r="BZ1057" s="302">
        <v>1.9</v>
      </c>
      <c r="CA1057" s="302">
        <v>3.5999999999999997E-2</v>
      </c>
      <c r="CB1057" s="302" t="s">
        <v>121</v>
      </c>
      <c r="CC1057" s="302">
        <v>17.308</v>
      </c>
      <c r="CD1057" s="302">
        <v>3.4000000000000002E-2</v>
      </c>
      <c r="CE1057" s="302">
        <v>5.0000000000000001E-3</v>
      </c>
      <c r="CF1057" s="302" t="s">
        <v>121</v>
      </c>
      <c r="CG1057" s="302">
        <v>2E-3</v>
      </c>
      <c r="CH1057" s="302" t="s">
        <v>121</v>
      </c>
      <c r="CI1057" s="302">
        <v>2E-3</v>
      </c>
      <c r="CJ1057" s="302">
        <v>0.19800000000000001</v>
      </c>
      <c r="CK1057" s="302">
        <v>0.11899999999999999</v>
      </c>
      <c r="CL1057" s="302" t="s">
        <v>121</v>
      </c>
      <c r="CM1057" s="302">
        <v>2E-3</v>
      </c>
      <c r="CN1057" s="302">
        <v>5.0000000000000001E-3</v>
      </c>
      <c r="CO1057" s="302">
        <v>1E-3</v>
      </c>
      <c r="CP1057" s="302">
        <v>3.8380000000000001</v>
      </c>
      <c r="CQ1057" s="302">
        <v>7.8E-2</v>
      </c>
      <c r="CR1057" s="302" t="s">
        <v>121</v>
      </c>
      <c r="CS1057" s="302">
        <v>2E-3</v>
      </c>
      <c r="CT1057" s="302">
        <v>1.5780000000000001</v>
      </c>
      <c r="CU1057" s="302">
        <v>0.30199999999999999</v>
      </c>
      <c r="CV1057" s="302">
        <v>1.4E-2</v>
      </c>
      <c r="CW1057" s="302">
        <v>1E-3</v>
      </c>
      <c r="CX1057" s="302">
        <v>0.155</v>
      </c>
      <c r="CY1057" s="302">
        <v>8.0000000000000002E-3</v>
      </c>
      <c r="CZ1057" s="302" t="s">
        <v>121</v>
      </c>
      <c r="DA1057" s="302">
        <v>2E-3</v>
      </c>
      <c r="DB1057" s="302" t="s">
        <v>121</v>
      </c>
      <c r="DC1057" s="302">
        <v>4.0000000000000001E-3</v>
      </c>
      <c r="DD1057" s="302">
        <v>3.5999999999999997E-2</v>
      </c>
      <c r="DE1057" s="302">
        <v>6.0000000000000001E-3</v>
      </c>
      <c r="DF1057" s="302">
        <v>0.73099999999999998</v>
      </c>
      <c r="DG1057" s="302">
        <v>7.0000000000000001E-3</v>
      </c>
      <c r="DH1057" s="302">
        <v>5.0000000000000001E-3</v>
      </c>
      <c r="DI1057" s="302">
        <v>1E-3</v>
      </c>
      <c r="DJ1057" s="302">
        <v>0.113</v>
      </c>
      <c r="DK1057" s="302">
        <v>1E-3</v>
      </c>
      <c r="DL1057" s="61" t="str">
        <f t="shared" si="19"/>
        <v>UTV 29.03.2022</v>
      </c>
    </row>
    <row r="1058" spans="1:132">
      <c r="A1058" s="11">
        <v>44649</v>
      </c>
      <c r="B1058" s="64"/>
      <c r="C1058" s="25" t="s">
        <v>117</v>
      </c>
      <c r="H1058" s="3" t="e">
        <f>((F1058)/(E1058/100))</f>
        <v>#DIV/0!</v>
      </c>
      <c r="I1058" s="4" t="e">
        <f>E1058/F1058</f>
        <v>#DIV/0!</v>
      </c>
      <c r="J1058" s="4" t="e">
        <f>100/G1058</f>
        <v>#DIV/0!</v>
      </c>
      <c r="N1058" s="37" t="e">
        <f>M1058/(K1058/100)</f>
        <v>#DIV/0!</v>
      </c>
      <c r="O1058" s="37" t="e">
        <f>N1058/J1058</f>
        <v>#DIV/0!</v>
      </c>
      <c r="P1058" s="5" t="e">
        <f>M1058/(L1058/100)</f>
        <v>#DIV/0!</v>
      </c>
      <c r="Q1058" s="5" t="e">
        <f>P1058*I1058</f>
        <v>#DIV/0!</v>
      </c>
      <c r="U1058" s="15" t="e">
        <f>100-(T1058-R1058)/S1058*100</f>
        <v>#DIV/0!</v>
      </c>
      <c r="X1058" s="2">
        <v>11.74</v>
      </c>
      <c r="AB1058" s="14" t="e">
        <f>((AE1058-AC1058)*(1000/AD1058))*1000</f>
        <v>#DIV/0!</v>
      </c>
      <c r="AF1058" s="7" t="e">
        <f>#REF!*0.8</f>
        <v>#REF!</v>
      </c>
      <c r="AH1058" s="8" t="e">
        <f>((AG1058)*(H1058/100))</f>
        <v>#DIV/0!</v>
      </c>
      <c r="AI1058" s="7" t="e">
        <f>AG1058/AH1058</f>
        <v>#DIV/0!</v>
      </c>
      <c r="AO1058" s="20" t="s">
        <v>1667</v>
      </c>
      <c r="AP1058" s="304">
        <v>0.217</v>
      </c>
      <c r="AQ1058" s="304">
        <v>1.0999999999999999E-2</v>
      </c>
      <c r="AR1058" s="304">
        <v>3.7999999999999999E-2</v>
      </c>
      <c r="AS1058" s="304">
        <v>4.0000000000000001E-3</v>
      </c>
      <c r="AT1058" s="304">
        <v>6.0000000000000001E-3</v>
      </c>
      <c r="AU1058" s="304">
        <v>2E-3</v>
      </c>
      <c r="AV1058" s="304">
        <v>2.3E-2</v>
      </c>
      <c r="AW1058" s="304">
        <v>2E-3</v>
      </c>
      <c r="AX1058" s="304" t="s">
        <v>121</v>
      </c>
      <c r="AY1058" s="304">
        <v>2E-3</v>
      </c>
      <c r="AZ1058" s="304">
        <v>6.3E-2</v>
      </c>
      <c r="BA1058" s="304">
        <v>6.0000000000000001E-3</v>
      </c>
      <c r="BB1058" s="304">
        <v>0.19600000000000001</v>
      </c>
      <c r="BC1058" s="304">
        <v>1.2999999999999999E-2</v>
      </c>
      <c r="BD1058" s="304">
        <v>3.7330000000000001</v>
      </c>
      <c r="BE1058" s="304">
        <v>0.35499999999999998</v>
      </c>
      <c r="BF1058" s="304" t="s">
        <v>121</v>
      </c>
      <c r="BG1058" s="304">
        <v>3.0000000000000001E-3</v>
      </c>
      <c r="BH1058" s="304">
        <v>2.9</v>
      </c>
      <c r="BI1058" s="304">
        <v>1.6259999999999999</v>
      </c>
      <c r="BJ1058" s="304">
        <v>5.0000000000000001E-3</v>
      </c>
      <c r="BK1058" s="304">
        <v>2E-3</v>
      </c>
      <c r="BL1058" s="304" t="s">
        <v>121</v>
      </c>
      <c r="BM1058" s="304">
        <v>2E-3</v>
      </c>
      <c r="BN1058" s="304">
        <v>0.62</v>
      </c>
      <c r="BO1058" s="304">
        <v>1.7000000000000001E-2</v>
      </c>
      <c r="BP1058" s="304">
        <v>69.631</v>
      </c>
      <c r="BQ1058" s="304">
        <v>0.13</v>
      </c>
      <c r="BR1058" s="304" t="s">
        <v>121</v>
      </c>
      <c r="BS1058" s="304">
        <v>2E-3</v>
      </c>
      <c r="BT1058" s="304">
        <v>14.423999999999999</v>
      </c>
      <c r="BU1058" s="304">
        <v>1.827</v>
      </c>
      <c r="BV1058" s="304">
        <v>2.38</v>
      </c>
      <c r="BW1058" s="304">
        <v>0.40799999999999997</v>
      </c>
      <c r="BX1058" s="304">
        <v>1.4E-2</v>
      </c>
      <c r="BY1058" s="304">
        <v>7.0000000000000001E-3</v>
      </c>
      <c r="BZ1058" s="304">
        <v>0.69499999999999995</v>
      </c>
      <c r="CA1058" s="304">
        <v>9.6000000000000002E-2</v>
      </c>
      <c r="CB1058" s="304" t="s">
        <v>121</v>
      </c>
      <c r="CC1058" s="304">
        <v>17.081</v>
      </c>
      <c r="CD1058" s="304">
        <v>0.13400000000000001</v>
      </c>
      <c r="CE1058" s="304">
        <v>1.4999999999999999E-2</v>
      </c>
      <c r="CF1058" s="304">
        <v>3.0000000000000001E-3</v>
      </c>
      <c r="CG1058" s="304">
        <v>1E-3</v>
      </c>
      <c r="CH1058" s="304" t="s">
        <v>121</v>
      </c>
      <c r="CI1058" s="304">
        <v>2E-3</v>
      </c>
      <c r="CJ1058" s="304" t="s">
        <v>121</v>
      </c>
      <c r="CK1058" s="304">
        <v>4.3129999999999997</v>
      </c>
      <c r="CL1058" s="304" t="s">
        <v>121</v>
      </c>
      <c r="CM1058" s="304">
        <v>2E-3</v>
      </c>
      <c r="CN1058" s="304">
        <v>4.0000000000000001E-3</v>
      </c>
      <c r="CO1058" s="304">
        <v>1E-3</v>
      </c>
      <c r="CP1058" s="304">
        <v>2.7650000000000001</v>
      </c>
      <c r="CQ1058" s="304">
        <v>0.439</v>
      </c>
      <c r="CR1058" s="304" t="s">
        <v>121</v>
      </c>
      <c r="CS1058" s="304">
        <v>2E-3</v>
      </c>
      <c r="CT1058" s="304" t="s">
        <v>121</v>
      </c>
      <c r="CU1058" s="304">
        <v>64.475999999999999</v>
      </c>
      <c r="CV1058" s="304">
        <v>0.03</v>
      </c>
      <c r="CW1058" s="304">
        <v>1E-3</v>
      </c>
      <c r="CX1058" s="304">
        <v>0.96599999999999997</v>
      </c>
      <c r="CY1058" s="304">
        <v>9.6000000000000002E-2</v>
      </c>
      <c r="CZ1058" s="304" t="s">
        <v>121</v>
      </c>
      <c r="DA1058" s="304">
        <v>2E-3</v>
      </c>
      <c r="DB1058" s="304">
        <v>2.3E-2</v>
      </c>
      <c r="DC1058" s="304">
        <v>7.0000000000000001E-3</v>
      </c>
      <c r="DD1058" s="304" t="s">
        <v>121</v>
      </c>
      <c r="DE1058" s="304">
        <v>1.0999999999999999E-2</v>
      </c>
      <c r="DF1058" s="304">
        <v>1.0529999999999999</v>
      </c>
      <c r="DG1058" s="304">
        <v>6.8000000000000005E-2</v>
      </c>
      <c r="DH1058" s="304">
        <v>6.3E-2</v>
      </c>
      <c r="DI1058" s="304">
        <v>3.0000000000000001E-3</v>
      </c>
      <c r="DJ1058" s="304">
        <v>8.9999999999999993E-3</v>
      </c>
      <c r="DK1058" s="304">
        <v>1E-3</v>
      </c>
      <c r="DL1058" s="61" t="str">
        <f t="shared" si="19"/>
        <v>DK III W1 29.03.2022</v>
      </c>
      <c r="DM1058" s="306">
        <v>1.8661360641646599E-2</v>
      </c>
      <c r="DN1058" s="306">
        <v>3.8520542019400902E-2</v>
      </c>
      <c r="DO1058" s="306">
        <v>0.100919521545102</v>
      </c>
      <c r="DP1058" s="306">
        <v>0.68559311932382505</v>
      </c>
      <c r="DQ1058" s="306">
        <v>2.3277807977755299E-3</v>
      </c>
      <c r="DR1058" s="306">
        <v>-4.4495573560514902E-2</v>
      </c>
      <c r="DS1058" s="306">
        <v>2.8591674359389501</v>
      </c>
      <c r="DT1058" s="306">
        <v>6.9839513304269301E-3</v>
      </c>
      <c r="DU1058" s="306">
        <v>-1.2591673760095001E-3</v>
      </c>
      <c r="DV1058" s="306">
        <v>1.5339767302173599E-2</v>
      </c>
      <c r="DW1058" s="306">
        <v>0.171468304166115</v>
      </c>
      <c r="DX1058" s="306">
        <v>0.10982171428609699</v>
      </c>
      <c r="DY1058" s="306">
        <v>2200.9071578916801</v>
      </c>
      <c r="DZ1058" s="306">
        <v>0.30670209669743698</v>
      </c>
      <c r="EA1058" s="306">
        <v>0.99969696290218302</v>
      </c>
      <c r="EB1058" s="306">
        <v>97.1254615423952</v>
      </c>
    </row>
    <row r="1059" spans="1:132">
      <c r="A1059" s="11">
        <v>44649</v>
      </c>
      <c r="B1059" s="64"/>
      <c r="C1059" s="25" t="s">
        <v>727</v>
      </c>
      <c r="H1059" s="3" t="e">
        <f>((F1059)/(E1059/100))</f>
        <v>#DIV/0!</v>
      </c>
      <c r="I1059" s="4" t="e">
        <f>E1059/F1059</f>
        <v>#DIV/0!</v>
      </c>
      <c r="J1059" s="4" t="e">
        <f>100/G1059</f>
        <v>#DIV/0!</v>
      </c>
      <c r="N1059" s="37" t="e">
        <f>M1059/(K1059/100)</f>
        <v>#DIV/0!</v>
      </c>
      <c r="O1059" s="37" t="e">
        <f>N1059/J1059</f>
        <v>#DIV/0!</v>
      </c>
      <c r="P1059" s="5" t="e">
        <f>M1059/(L1059/100)</f>
        <v>#DIV/0!</v>
      </c>
      <c r="Q1059" s="5" t="e">
        <f>P1059*I1059</f>
        <v>#DIV/0!</v>
      </c>
      <c r="U1059" s="15" t="e">
        <f>100-(T1059-R1059)/S1059*100</f>
        <v>#DIV/0!</v>
      </c>
      <c r="AB1059" s="14" t="e">
        <f>((AE1059-AC1059)*(1000/AD1059))*1000</f>
        <v>#DIV/0!</v>
      </c>
      <c r="AF1059" s="7" t="e">
        <f>#REF!*0.8</f>
        <v>#REF!</v>
      </c>
      <c r="AH1059" s="8" t="e">
        <f>((AG1059)*(H1059/100))</f>
        <v>#DIV/0!</v>
      </c>
      <c r="AI1059" s="7" t="e">
        <f>AG1059/AH1059</f>
        <v>#DIV/0!</v>
      </c>
      <c r="AO1059" s="20" t="s">
        <v>727</v>
      </c>
      <c r="AP1059" s="306">
        <v>0.10100000000000001</v>
      </c>
      <c r="AQ1059" s="306">
        <v>2E-3</v>
      </c>
      <c r="AR1059" s="306">
        <v>0.123</v>
      </c>
      <c r="AS1059" s="306">
        <v>4.0000000000000001E-3</v>
      </c>
      <c r="AT1059" s="306">
        <v>0.01</v>
      </c>
      <c r="AU1059" s="306">
        <v>2E-3</v>
      </c>
      <c r="AV1059" s="306">
        <v>2.1999999999999999E-2</v>
      </c>
      <c r="AW1059" s="306">
        <v>2E-3</v>
      </c>
      <c r="AX1059" s="306">
        <v>0.04</v>
      </c>
      <c r="AY1059" s="306">
        <v>2E-3</v>
      </c>
      <c r="AZ1059" s="306">
        <v>4.2999999999999997E-2</v>
      </c>
      <c r="BA1059" s="306">
        <v>3.0000000000000001E-3</v>
      </c>
      <c r="BB1059" s="306">
        <v>0.23899999999999999</v>
      </c>
      <c r="BC1059" s="306">
        <v>5.0000000000000001E-3</v>
      </c>
      <c r="BD1059" s="306">
        <v>6.7160000000000002</v>
      </c>
      <c r="BE1059" s="306">
        <v>4.8000000000000001E-2</v>
      </c>
      <c r="BF1059" s="306" t="s">
        <v>121</v>
      </c>
      <c r="BG1059" s="306">
        <v>6.0000000000000001E-3</v>
      </c>
      <c r="BH1059" s="306">
        <v>2.956</v>
      </c>
      <c r="BI1059" s="306">
        <v>0.80200000000000005</v>
      </c>
      <c r="BJ1059" s="306" t="s">
        <v>121</v>
      </c>
      <c r="BK1059" s="306">
        <v>3.0000000000000001E-3</v>
      </c>
      <c r="BL1059" s="306" t="s">
        <v>121</v>
      </c>
      <c r="BM1059" s="306">
        <v>2E-3</v>
      </c>
      <c r="BN1059" s="306">
        <v>0.84899999999999998</v>
      </c>
      <c r="BO1059" s="306">
        <v>1.4999999999999999E-2</v>
      </c>
      <c r="BP1059" s="306">
        <v>67.215999999999994</v>
      </c>
      <c r="BQ1059" s="306">
        <v>0.14699999999999999</v>
      </c>
      <c r="BR1059" s="306">
        <v>2E-3</v>
      </c>
      <c r="BS1059" s="306">
        <v>1E-3</v>
      </c>
      <c r="BT1059" s="306">
        <v>10.5</v>
      </c>
      <c r="BU1059" s="306">
        <v>0.129</v>
      </c>
      <c r="BV1059" s="306">
        <v>0.83099999999999996</v>
      </c>
      <c r="BW1059" s="306">
        <v>1.9E-2</v>
      </c>
      <c r="BX1059" s="306" t="s">
        <v>121</v>
      </c>
      <c r="BY1059" s="306">
        <v>1.2999999999999999E-2</v>
      </c>
      <c r="BZ1059" s="306">
        <v>0.52300000000000002</v>
      </c>
      <c r="CA1059" s="306">
        <v>2.8000000000000001E-2</v>
      </c>
      <c r="CB1059" s="306" t="s">
        <v>121</v>
      </c>
      <c r="CC1059" s="306">
        <v>9.8849999999999998</v>
      </c>
      <c r="CD1059" s="306">
        <v>0.28799999999999998</v>
      </c>
      <c r="CE1059" s="306">
        <v>8.9999999999999993E-3</v>
      </c>
      <c r="CF1059" s="306" t="s">
        <v>121</v>
      </c>
      <c r="CG1059" s="306">
        <v>2E-3</v>
      </c>
      <c r="CH1059" s="306" t="s">
        <v>121</v>
      </c>
      <c r="CI1059" s="306">
        <v>2E-3</v>
      </c>
      <c r="CJ1059" s="306">
        <v>0.94499999999999995</v>
      </c>
      <c r="CK1059" s="306">
        <v>7.0999999999999994E-2</v>
      </c>
      <c r="CL1059" s="306" t="s">
        <v>121</v>
      </c>
      <c r="CM1059" s="306">
        <v>2E-3</v>
      </c>
      <c r="CN1059" s="306">
        <v>3.0000000000000001E-3</v>
      </c>
      <c r="CO1059" s="306">
        <v>1E-3</v>
      </c>
      <c r="CP1059" s="306">
        <v>1.4850000000000001</v>
      </c>
      <c r="CQ1059" s="306">
        <v>3.3000000000000002E-2</v>
      </c>
      <c r="CR1059" s="306" t="s">
        <v>121</v>
      </c>
      <c r="CS1059" s="306">
        <v>2E-3</v>
      </c>
      <c r="CT1059" s="306">
        <v>4.633</v>
      </c>
      <c r="CU1059" s="306">
        <v>0.23</v>
      </c>
      <c r="CV1059" s="306">
        <v>2.5999999999999999E-2</v>
      </c>
      <c r="CW1059" s="306">
        <v>1E-3</v>
      </c>
      <c r="CX1059" s="306">
        <v>0.874</v>
      </c>
      <c r="CY1059" s="306">
        <v>2.1000000000000001E-2</v>
      </c>
      <c r="CZ1059" s="306" t="s">
        <v>121</v>
      </c>
      <c r="DA1059" s="306">
        <v>2E-3</v>
      </c>
      <c r="DB1059" s="306">
        <v>0.03</v>
      </c>
      <c r="DC1059" s="306">
        <v>7.0000000000000001E-3</v>
      </c>
      <c r="DD1059" s="306" t="s">
        <v>121</v>
      </c>
      <c r="DE1059" s="306">
        <v>1.4E-2</v>
      </c>
      <c r="DF1059" s="306">
        <v>1.5009999999999999</v>
      </c>
      <c r="DG1059" s="306">
        <v>1.4E-2</v>
      </c>
      <c r="DH1059" s="306">
        <v>1.4E-2</v>
      </c>
      <c r="DI1059" s="306">
        <v>1E-3</v>
      </c>
      <c r="DJ1059" s="306">
        <v>1.9E-2</v>
      </c>
      <c r="DK1059" s="306">
        <v>1E-3</v>
      </c>
      <c r="DL1059" s="61" t="str">
        <f t="shared" si="19"/>
        <v>DK III W2 29.03.2022</v>
      </c>
      <c r="DM1059" s="306">
        <v>-4.3906436689948201E-3</v>
      </c>
      <c r="DN1059" s="306">
        <v>4.2501593001252697E-2</v>
      </c>
      <c r="DO1059" s="306">
        <v>-1.23564481713363E-2</v>
      </c>
      <c r="DP1059" s="306">
        <v>0.46832139656771898</v>
      </c>
      <c r="DQ1059" s="306">
        <v>9.8367067246917603E-3</v>
      </c>
      <c r="DR1059" s="306">
        <v>-3.2276864994539203E-2</v>
      </c>
      <c r="DS1059" s="306">
        <v>1.34992097168897</v>
      </c>
      <c r="DT1059" s="306">
        <v>1.7288148977934101E-2</v>
      </c>
      <c r="DU1059" s="306">
        <v>8.7143325395367495E-4</v>
      </c>
      <c r="DV1059" s="306">
        <v>1.65410685899455E-3</v>
      </c>
      <c r="DW1059" s="306">
        <v>3.2005638082523401E-2</v>
      </c>
      <c r="DX1059" s="306">
        <v>3.7762775697414E-2</v>
      </c>
      <c r="DY1059" s="306">
        <v>926.06345011604503</v>
      </c>
      <c r="DZ1059" s="306">
        <v>0.24177588101685701</v>
      </c>
      <c r="EA1059" s="306">
        <v>1.22999894831087</v>
      </c>
      <c r="EB1059" s="306">
        <v>98.157602372270404</v>
      </c>
    </row>
    <row r="1060" spans="1:132">
      <c r="A1060" s="11">
        <v>44649</v>
      </c>
      <c r="B1060" s="64" t="s">
        <v>372</v>
      </c>
      <c r="C1060" s="25" t="s">
        <v>119</v>
      </c>
      <c r="D1060" s="21">
        <v>30</v>
      </c>
      <c r="E1060" s="2">
        <v>100</v>
      </c>
      <c r="F1060" s="2">
        <v>70</v>
      </c>
      <c r="H1060" s="3">
        <f>((F1060)/(E1060/100))</f>
        <v>70</v>
      </c>
      <c r="I1060" s="4">
        <f>E1060/F1060</f>
        <v>1.4285714285714286</v>
      </c>
      <c r="J1060" s="4" t="e">
        <f>100/G1060</f>
        <v>#DIV/0!</v>
      </c>
      <c r="N1060" s="37" t="e">
        <f>M1060/(K1060/100)</f>
        <v>#DIV/0!</v>
      </c>
      <c r="O1060" s="37" t="e">
        <f>N1060/J1060</f>
        <v>#DIV/0!</v>
      </c>
      <c r="P1060" s="5" t="e">
        <f>M1060/(L1060/100)</f>
        <v>#DIV/0!</v>
      </c>
      <c r="Q1060" s="5" t="e">
        <f>P1060*I1060</f>
        <v>#DIV/0!</v>
      </c>
      <c r="U1060" s="15" t="e">
        <f>100-(T1060-R1060)/S1060*100</f>
        <v>#DIV/0!</v>
      </c>
      <c r="V1060" s="21">
        <v>0.41</v>
      </c>
      <c r="X1060" s="2">
        <v>11.4</v>
      </c>
      <c r="Y1060" s="2">
        <v>7.17</v>
      </c>
      <c r="Z1060" s="21">
        <v>837</v>
      </c>
      <c r="AB1060" s="14" t="e">
        <f>((AE1060-AC1060)*(1000/AD1060))*1000</f>
        <v>#DIV/0!</v>
      </c>
      <c r="AF1060" s="7" t="e">
        <f>#REF!*0.8</f>
        <v>#REF!</v>
      </c>
      <c r="AG1060" s="2">
        <v>143</v>
      </c>
      <c r="AH1060" s="8">
        <f>((AG1060)*(H1060/100))</f>
        <v>100.1</v>
      </c>
      <c r="AI1060" s="7">
        <f>AG1060/AH1060</f>
        <v>1.4285714285714286</v>
      </c>
      <c r="AK1060" s="2">
        <v>1.147</v>
      </c>
      <c r="AO1060" s="20" t="s">
        <v>372</v>
      </c>
      <c r="AP1060" s="305">
        <v>8.7999999999999995E-2</v>
      </c>
      <c r="AQ1060" s="305">
        <v>2E-3</v>
      </c>
      <c r="AR1060" s="305">
        <v>6.8000000000000005E-2</v>
      </c>
      <c r="AS1060" s="305">
        <v>4.0000000000000001E-3</v>
      </c>
      <c r="AT1060" s="305">
        <v>6.0000000000000001E-3</v>
      </c>
      <c r="AU1060" s="305">
        <v>2E-3</v>
      </c>
      <c r="AV1060" s="305">
        <v>1.4E-2</v>
      </c>
      <c r="AW1060" s="305">
        <v>2E-3</v>
      </c>
      <c r="AX1060" s="305" t="s">
        <v>121</v>
      </c>
      <c r="AY1060" s="305">
        <v>2E-3</v>
      </c>
      <c r="AZ1060" s="305">
        <v>6.7000000000000004E-2</v>
      </c>
      <c r="BA1060" s="305">
        <v>3.0000000000000001E-3</v>
      </c>
      <c r="BB1060" s="305">
        <v>0.16500000000000001</v>
      </c>
      <c r="BC1060" s="305">
        <v>4.0000000000000001E-3</v>
      </c>
      <c r="BD1060" s="305">
        <v>4.8520000000000003</v>
      </c>
      <c r="BE1060" s="305">
        <v>4.1000000000000002E-2</v>
      </c>
      <c r="BF1060" s="305" t="s">
        <v>121</v>
      </c>
      <c r="BG1060" s="305">
        <v>4.0000000000000001E-3</v>
      </c>
      <c r="BH1060" s="305">
        <v>1.429</v>
      </c>
      <c r="BI1060" s="305">
        <v>0.77100000000000002</v>
      </c>
      <c r="BJ1060" s="305">
        <v>4.0000000000000001E-3</v>
      </c>
      <c r="BK1060" s="305">
        <v>2E-3</v>
      </c>
      <c r="BL1060" s="305" t="s">
        <v>121</v>
      </c>
      <c r="BM1060" s="305">
        <v>2E-3</v>
      </c>
      <c r="BN1060" s="305">
        <v>2.3839999999999999</v>
      </c>
      <c r="BO1060" s="305">
        <v>3.5999999999999997E-2</v>
      </c>
      <c r="BP1060" s="305">
        <v>67.998000000000005</v>
      </c>
      <c r="BQ1060" s="305">
        <v>0.14399999999999999</v>
      </c>
      <c r="BR1060" s="305" t="s">
        <v>121</v>
      </c>
      <c r="BS1060" s="305">
        <v>2E-3</v>
      </c>
      <c r="BT1060" s="305">
        <v>10.817</v>
      </c>
      <c r="BU1060" s="305">
        <v>0.125</v>
      </c>
      <c r="BV1060" s="305">
        <v>1.6819999999999999</v>
      </c>
      <c r="BW1060" s="305">
        <v>0.03</v>
      </c>
      <c r="BX1060" s="305">
        <v>1.7000000000000001E-2</v>
      </c>
      <c r="BY1060" s="305">
        <v>8.0000000000000002E-3</v>
      </c>
      <c r="BZ1060" s="305">
        <v>0.61299999999999999</v>
      </c>
      <c r="CA1060" s="305">
        <v>2.7E-2</v>
      </c>
      <c r="CB1060" s="305" t="s">
        <v>121</v>
      </c>
      <c r="CC1060" s="305">
        <v>12.925000000000001</v>
      </c>
      <c r="CD1060" s="305">
        <v>0.186</v>
      </c>
      <c r="CE1060" s="305">
        <v>8.0000000000000002E-3</v>
      </c>
      <c r="CF1060" s="305">
        <v>2E-3</v>
      </c>
      <c r="CG1060" s="305">
        <v>1E-3</v>
      </c>
      <c r="CH1060" s="305">
        <v>2E-3</v>
      </c>
      <c r="CI1060" s="305">
        <v>1E-3</v>
      </c>
      <c r="CJ1060" s="305">
        <v>0.78</v>
      </c>
      <c r="CK1060" s="305">
        <v>8.1000000000000003E-2</v>
      </c>
      <c r="CL1060" s="305" t="s">
        <v>121</v>
      </c>
      <c r="CM1060" s="305">
        <v>2E-3</v>
      </c>
      <c r="CN1060" s="305">
        <v>3.0000000000000001E-3</v>
      </c>
      <c r="CO1060" s="305">
        <v>1E-3</v>
      </c>
      <c r="CP1060" s="305">
        <v>1.8220000000000001</v>
      </c>
      <c r="CQ1060" s="305">
        <v>4.2000000000000003E-2</v>
      </c>
      <c r="CR1060" s="305" t="s">
        <v>121</v>
      </c>
      <c r="CS1060" s="305">
        <v>5.0000000000000001E-3</v>
      </c>
      <c r="CT1060" s="305">
        <v>4.9000000000000004</v>
      </c>
      <c r="CU1060" s="305">
        <v>0.26900000000000002</v>
      </c>
      <c r="CV1060" s="305">
        <v>0.04</v>
      </c>
      <c r="CW1060" s="305">
        <v>1E-3</v>
      </c>
      <c r="CX1060" s="305">
        <v>1.1259999999999999</v>
      </c>
      <c r="CY1060" s="305">
        <v>2.1999999999999999E-2</v>
      </c>
      <c r="CZ1060" s="305" t="s">
        <v>121</v>
      </c>
      <c r="DA1060" s="305">
        <v>2E-3</v>
      </c>
      <c r="DB1060" s="305">
        <v>2.9000000000000001E-2</v>
      </c>
      <c r="DC1060" s="305">
        <v>7.0000000000000001E-3</v>
      </c>
      <c r="DD1060" s="305" t="s">
        <v>121</v>
      </c>
      <c r="DE1060" s="305">
        <v>1.0999999999999999E-2</v>
      </c>
      <c r="DF1060" s="305">
        <v>0.88100000000000001</v>
      </c>
      <c r="DG1060" s="305">
        <v>0.01</v>
      </c>
      <c r="DH1060" s="305">
        <v>1.4999999999999999E-2</v>
      </c>
      <c r="DI1060" s="305">
        <v>1E-3</v>
      </c>
      <c r="DJ1060" s="305">
        <v>6.0000000000000001E-3</v>
      </c>
      <c r="DK1060" s="305">
        <v>1E-3</v>
      </c>
      <c r="DL1060" s="61" t="str">
        <f t="shared" si="19"/>
        <v>DK III ENE 2562 29.03.2022</v>
      </c>
      <c r="DM1060" s="306">
        <v>9.0023441896400092E-3</v>
      </c>
      <c r="DN1060" s="306">
        <v>1.9174062463287098E-2</v>
      </c>
      <c r="DO1060" s="306">
        <v>0.19818433398067001</v>
      </c>
      <c r="DP1060" s="306">
        <v>0.51435692107632502</v>
      </c>
      <c r="DQ1060" s="306">
        <v>1.23252533074208E-2</v>
      </c>
      <c r="DR1060" s="306">
        <v>-2.1380689500346599E-2</v>
      </c>
      <c r="DS1060" s="306">
        <v>0.81658833071505899</v>
      </c>
      <c r="DT1060" s="306">
        <v>1.90297450166046E-2</v>
      </c>
      <c r="DU1060" s="306">
        <v>-2.6940400802554399E-3</v>
      </c>
      <c r="DV1060" s="306">
        <v>3.3174919964166199E-3</v>
      </c>
      <c r="DW1060" s="306">
        <v>1.2190858436159401E-2</v>
      </c>
      <c r="DX1060" s="306">
        <v>7.89772436837268E-2</v>
      </c>
      <c r="DY1060" s="306">
        <v>1340.3872587374301</v>
      </c>
      <c r="DZ1060" s="306">
        <v>0.23487685418498999</v>
      </c>
      <c r="EA1060" s="306">
        <v>1.0518646323313401</v>
      </c>
      <c r="EB1060" s="306">
        <v>98.113531639669503</v>
      </c>
    </row>
    <row r="1061" spans="1:132">
      <c r="A1061" s="11">
        <v>44649</v>
      </c>
      <c r="B1061" s="64">
        <v>3</v>
      </c>
      <c r="C1061" s="25" t="s">
        <v>117</v>
      </c>
      <c r="H1061" s="3" t="e">
        <f>((F1061)/(E1061/100))</f>
        <v>#DIV/0!</v>
      </c>
      <c r="I1061" s="4" t="e">
        <f>E1061/F1061</f>
        <v>#DIV/0!</v>
      </c>
      <c r="J1061" s="4" t="e">
        <f>100/G1061</f>
        <v>#DIV/0!</v>
      </c>
      <c r="N1061" s="37" t="e">
        <f>M1061/(K1061/100)</f>
        <v>#DIV/0!</v>
      </c>
      <c r="O1061" s="37" t="e">
        <f>N1061/J1061</f>
        <v>#DIV/0!</v>
      </c>
      <c r="P1061" s="5" t="e">
        <f>M1061/(L1061/100)</f>
        <v>#DIV/0!</v>
      </c>
      <c r="Q1061" s="5" t="e">
        <f>P1061*I1061</f>
        <v>#DIV/0!</v>
      </c>
      <c r="U1061" s="15" t="e">
        <f>100-(T1061-R1061)/S1061*100</f>
        <v>#DIV/0!</v>
      </c>
      <c r="X1061" s="2">
        <v>12.03</v>
      </c>
      <c r="AB1061" s="14" t="e">
        <f>((AE1061-AC1061)*(1000/AD1061))*1000</f>
        <v>#DIV/0!</v>
      </c>
      <c r="AF1061" s="7" t="e">
        <f>#REF!*0.8</f>
        <v>#REF!</v>
      </c>
      <c r="AH1061" s="8" t="e">
        <f>((AG1061)*(H1061/100))</f>
        <v>#DIV/0!</v>
      </c>
      <c r="AI1061" s="7" t="e">
        <f>AG1061/AH1061</f>
        <v>#DIV/0!</v>
      </c>
      <c r="AO1061" s="20" t="s">
        <v>1667</v>
      </c>
      <c r="AP1061" s="303">
        <v>0.17299999999999999</v>
      </c>
      <c r="AQ1061" s="303">
        <v>3.0000000000000001E-3</v>
      </c>
      <c r="AR1061" s="303" t="s">
        <v>121</v>
      </c>
      <c r="AS1061" s="303">
        <v>4.0000000000000001E-3</v>
      </c>
      <c r="AT1061" s="303">
        <v>9.4E-2</v>
      </c>
      <c r="AU1061" s="303">
        <v>3.0000000000000001E-3</v>
      </c>
      <c r="AV1061" s="303">
        <v>6.2E-2</v>
      </c>
      <c r="AW1061" s="303">
        <v>2E-3</v>
      </c>
      <c r="AX1061" s="303">
        <v>1.0999999999999999E-2</v>
      </c>
      <c r="AY1061" s="303">
        <v>1E-3</v>
      </c>
      <c r="AZ1061" s="303">
        <v>1.2999999999999999E-2</v>
      </c>
      <c r="BA1061" s="303">
        <v>2E-3</v>
      </c>
      <c r="BB1061" s="303">
        <v>6.5000000000000002E-2</v>
      </c>
      <c r="BC1061" s="303">
        <v>2E-3</v>
      </c>
      <c r="BD1061" s="303">
        <v>0.436</v>
      </c>
      <c r="BE1061" s="303">
        <v>0.01</v>
      </c>
      <c r="BF1061" s="303" t="s">
        <v>121</v>
      </c>
      <c r="BG1061" s="303">
        <v>0.01</v>
      </c>
      <c r="BH1061" s="303" t="s">
        <v>121</v>
      </c>
      <c r="BI1061" s="303">
        <v>2.4529999999999998</v>
      </c>
      <c r="BJ1061" s="303" t="s">
        <v>121</v>
      </c>
      <c r="BK1061" s="303">
        <v>3.0000000000000001E-3</v>
      </c>
      <c r="BL1061" s="303" t="s">
        <v>121</v>
      </c>
      <c r="BM1061" s="303">
        <v>2E-3</v>
      </c>
      <c r="BN1061" s="303">
        <v>8.3000000000000004E-2</v>
      </c>
      <c r="BO1061" s="303">
        <v>7.0000000000000001E-3</v>
      </c>
      <c r="BP1061" s="303">
        <v>60.253999999999998</v>
      </c>
      <c r="BQ1061" s="303">
        <v>0.157</v>
      </c>
      <c r="BR1061" s="303">
        <v>4.0000000000000001E-3</v>
      </c>
      <c r="BS1061" s="303">
        <v>1E-3</v>
      </c>
      <c r="BT1061" s="303">
        <v>14.513999999999999</v>
      </c>
      <c r="BU1061" s="303">
        <v>0.14299999999999999</v>
      </c>
      <c r="BV1061" s="303">
        <v>16.260999999999999</v>
      </c>
      <c r="BW1061" s="303">
        <v>0.17699999999999999</v>
      </c>
      <c r="BX1061" s="303" t="s">
        <v>121</v>
      </c>
      <c r="BY1061" s="303">
        <v>4.0000000000000001E-3</v>
      </c>
      <c r="BZ1061" s="303">
        <v>1.976</v>
      </c>
      <c r="CA1061" s="303">
        <v>3.9E-2</v>
      </c>
      <c r="CB1061" s="303" t="s">
        <v>121</v>
      </c>
      <c r="CC1061" s="303">
        <v>17.666</v>
      </c>
      <c r="CD1061" s="303">
        <v>3.1E-2</v>
      </c>
      <c r="CE1061" s="303">
        <v>5.0000000000000001E-3</v>
      </c>
      <c r="CF1061" s="303" t="s">
        <v>121</v>
      </c>
      <c r="CG1061" s="303">
        <v>2E-3</v>
      </c>
      <c r="CH1061" s="303" t="s">
        <v>121</v>
      </c>
      <c r="CI1061" s="303">
        <v>2E-3</v>
      </c>
      <c r="CJ1061" s="303" t="s">
        <v>121</v>
      </c>
      <c r="CK1061" s="303">
        <v>0.20799999999999999</v>
      </c>
      <c r="CL1061" s="303" t="s">
        <v>121</v>
      </c>
      <c r="CM1061" s="303">
        <v>2E-3</v>
      </c>
      <c r="CN1061" s="303">
        <v>5.0000000000000001E-3</v>
      </c>
      <c r="CO1061" s="303">
        <v>1E-3</v>
      </c>
      <c r="CP1061" s="303">
        <v>1.8</v>
      </c>
      <c r="CQ1061" s="303">
        <v>0.06</v>
      </c>
      <c r="CR1061" s="303" t="s">
        <v>121</v>
      </c>
      <c r="CS1061" s="303">
        <v>2E-3</v>
      </c>
      <c r="CT1061" s="303">
        <v>0.81399999999999995</v>
      </c>
      <c r="CU1061" s="303">
        <v>0.314</v>
      </c>
      <c r="CV1061" s="303">
        <v>1.7999999999999999E-2</v>
      </c>
      <c r="CW1061" s="303">
        <v>1E-3</v>
      </c>
      <c r="CX1061" s="303">
        <v>0.122</v>
      </c>
      <c r="CY1061" s="303">
        <v>8.9999999999999993E-3</v>
      </c>
      <c r="CZ1061" s="303" t="s">
        <v>121</v>
      </c>
      <c r="DA1061" s="303">
        <v>2E-3</v>
      </c>
      <c r="DB1061" s="303" t="s">
        <v>121</v>
      </c>
      <c r="DC1061" s="303">
        <v>6.0000000000000001E-3</v>
      </c>
      <c r="DD1061" s="303">
        <v>0.03</v>
      </c>
      <c r="DE1061" s="303">
        <v>7.0000000000000001E-3</v>
      </c>
      <c r="DF1061" s="303">
        <v>0.82599999999999996</v>
      </c>
      <c r="DG1061" s="303">
        <v>8.9999999999999993E-3</v>
      </c>
      <c r="DH1061" s="303">
        <v>5.0000000000000001E-3</v>
      </c>
      <c r="DI1061" s="303">
        <v>1E-3</v>
      </c>
      <c r="DJ1061" s="303">
        <v>8.1000000000000003E-2</v>
      </c>
      <c r="DK1061" s="303">
        <v>1E-3</v>
      </c>
      <c r="DL1061" s="61" t="str">
        <f t="shared" si="19"/>
        <v>UTV 29.03.2022</v>
      </c>
    </row>
    <row r="1062" spans="1:132">
      <c r="A1062" s="11">
        <v>44649</v>
      </c>
      <c r="B1062" s="64" t="s">
        <v>120</v>
      </c>
      <c r="C1062" s="25" t="s">
        <v>119</v>
      </c>
      <c r="D1062" s="21">
        <v>33</v>
      </c>
      <c r="E1062" s="2">
        <v>100</v>
      </c>
      <c r="F1062" s="2">
        <v>67</v>
      </c>
      <c r="H1062" s="3">
        <f>((F1062)/(E1062/100))</f>
        <v>67</v>
      </c>
      <c r="I1062" s="4">
        <f>E1062/F1062</f>
        <v>1.4925373134328359</v>
      </c>
      <c r="J1062" s="4" t="e">
        <f>100/G1062</f>
        <v>#DIV/0!</v>
      </c>
      <c r="N1062" s="37" t="e">
        <f>M1062/(K1062/100)</f>
        <v>#DIV/0!</v>
      </c>
      <c r="O1062" s="37" t="e">
        <f>N1062/J1062</f>
        <v>#DIV/0!</v>
      </c>
      <c r="P1062" s="5" t="e">
        <f>M1062/(L1062/100)</f>
        <v>#DIV/0!</v>
      </c>
      <c r="Q1062" s="5" t="e">
        <f>P1062*I1062</f>
        <v>#DIV/0!</v>
      </c>
      <c r="U1062" s="15" t="e">
        <f>100-(T1062-R1062)/S1062*100</f>
        <v>#DIV/0!</v>
      </c>
      <c r="V1062" s="21">
        <v>3.66</v>
      </c>
      <c r="X1062" s="2">
        <v>12.35</v>
      </c>
      <c r="Y1062" s="2">
        <v>13.75</v>
      </c>
      <c r="Z1062" s="21">
        <v>1965</v>
      </c>
      <c r="AB1062" s="14" t="e">
        <f>((AE1062-AC1062)*(1000/AD1062))*1000</f>
        <v>#DIV/0!</v>
      </c>
      <c r="AF1062" s="7" t="e">
        <f>#REF!*0.8</f>
        <v>#REF!</v>
      </c>
      <c r="AG1062" s="2">
        <v>150</v>
      </c>
      <c r="AH1062" s="8">
        <f>((AG1062)*(H1062/100))</f>
        <v>100.5</v>
      </c>
      <c r="AI1062" s="7">
        <f>AG1062/AH1062</f>
        <v>1.4925373134328359</v>
      </c>
      <c r="AJ1062" s="6">
        <v>57.09</v>
      </c>
      <c r="AK1062" s="2">
        <v>0.68600000000000005</v>
      </c>
      <c r="AO1062" s="20" t="s">
        <v>1668</v>
      </c>
      <c r="AP1062" s="307">
        <v>0.14099999999999999</v>
      </c>
      <c r="AQ1062" s="307">
        <v>2E-3</v>
      </c>
      <c r="AR1062" s="307">
        <v>5.0000000000000001E-3</v>
      </c>
      <c r="AS1062" s="307">
        <v>3.0000000000000001E-3</v>
      </c>
      <c r="AT1062" s="307">
        <v>7.5999999999999998E-2</v>
      </c>
      <c r="AU1062" s="307">
        <v>3.0000000000000001E-3</v>
      </c>
      <c r="AV1062" s="307">
        <v>0.06</v>
      </c>
      <c r="AW1062" s="307">
        <v>2E-3</v>
      </c>
      <c r="AX1062" s="307">
        <v>1.0999999999999999E-2</v>
      </c>
      <c r="AY1062" s="307">
        <v>1E-3</v>
      </c>
      <c r="AZ1062" s="307">
        <v>1.2999999999999999E-2</v>
      </c>
      <c r="BA1062" s="307">
        <v>2E-3</v>
      </c>
      <c r="BB1062" s="307">
        <v>6.7000000000000004E-2</v>
      </c>
      <c r="BC1062" s="307">
        <v>2E-3</v>
      </c>
      <c r="BD1062" s="307">
        <v>0.55500000000000005</v>
      </c>
      <c r="BE1062" s="307">
        <v>1.0999999999999999E-2</v>
      </c>
      <c r="BF1062" s="307" t="s">
        <v>121</v>
      </c>
      <c r="BG1062" s="307">
        <v>0.01</v>
      </c>
      <c r="BH1062" s="307" t="s">
        <v>121</v>
      </c>
      <c r="BI1062" s="307">
        <v>2.0339999999999998</v>
      </c>
      <c r="BJ1062" s="307" t="s">
        <v>121</v>
      </c>
      <c r="BK1062" s="307">
        <v>3.0000000000000001E-3</v>
      </c>
      <c r="BL1062" s="307" t="s">
        <v>121</v>
      </c>
      <c r="BM1062" s="307">
        <v>2E-3</v>
      </c>
      <c r="BN1062" s="307">
        <v>7.8E-2</v>
      </c>
      <c r="BO1062" s="307">
        <v>7.0000000000000001E-3</v>
      </c>
      <c r="BP1062" s="307">
        <v>61.624000000000002</v>
      </c>
      <c r="BQ1062" s="307">
        <v>0.15</v>
      </c>
      <c r="BR1062" s="307">
        <v>3.0000000000000001E-3</v>
      </c>
      <c r="BS1062" s="307">
        <v>1E-3</v>
      </c>
      <c r="BT1062" s="307">
        <v>17.387</v>
      </c>
      <c r="BU1062" s="307">
        <v>0.16400000000000001</v>
      </c>
      <c r="BV1062" s="307">
        <v>11.44</v>
      </c>
      <c r="BW1062" s="307">
        <v>0.13</v>
      </c>
      <c r="BX1062" s="307" t="s">
        <v>121</v>
      </c>
      <c r="BY1062" s="307">
        <v>7.0000000000000001E-3</v>
      </c>
      <c r="BZ1062" s="307">
        <v>2.1059999999999999</v>
      </c>
      <c r="CA1062" s="307">
        <v>4.1000000000000002E-2</v>
      </c>
      <c r="CB1062" s="307" t="s">
        <v>121</v>
      </c>
      <c r="CC1062" s="307">
        <v>17.233000000000001</v>
      </c>
      <c r="CD1062" s="307">
        <v>3.4000000000000002E-2</v>
      </c>
      <c r="CE1062" s="307">
        <v>5.0000000000000001E-3</v>
      </c>
      <c r="CF1062" s="307" t="s">
        <v>121</v>
      </c>
      <c r="CG1062" s="307">
        <v>2E-3</v>
      </c>
      <c r="CH1062" s="307" t="s">
        <v>121</v>
      </c>
      <c r="CI1062" s="307">
        <v>2E-3</v>
      </c>
      <c r="CJ1062" s="307" t="s">
        <v>121</v>
      </c>
      <c r="CK1062" s="307">
        <v>0.221</v>
      </c>
      <c r="CL1062" s="307" t="s">
        <v>121</v>
      </c>
      <c r="CM1062" s="307">
        <v>2E-3</v>
      </c>
      <c r="CN1062" s="307">
        <v>5.0000000000000001E-3</v>
      </c>
      <c r="CO1062" s="307">
        <v>1E-3</v>
      </c>
      <c r="CP1062" s="307">
        <v>2.1440000000000001</v>
      </c>
      <c r="CQ1062" s="307">
        <v>0.06</v>
      </c>
      <c r="CR1062" s="307" t="s">
        <v>121</v>
      </c>
      <c r="CS1062" s="307">
        <v>2E-3</v>
      </c>
      <c r="CT1062" s="307">
        <v>1.415</v>
      </c>
      <c r="CU1062" s="307">
        <v>0.29299999999999998</v>
      </c>
      <c r="CV1062" s="307">
        <v>1.7999999999999999E-2</v>
      </c>
      <c r="CW1062" s="307">
        <v>1E-3</v>
      </c>
      <c r="CX1062" s="307">
        <v>0.14000000000000001</v>
      </c>
      <c r="CY1062" s="307">
        <v>0.01</v>
      </c>
      <c r="CZ1062" s="307" t="s">
        <v>121</v>
      </c>
      <c r="DA1062" s="307">
        <v>2E-3</v>
      </c>
      <c r="DB1062" s="307" t="s">
        <v>121</v>
      </c>
      <c r="DC1062" s="307">
        <v>4.0000000000000001E-3</v>
      </c>
      <c r="DD1062" s="307">
        <v>3.4000000000000002E-2</v>
      </c>
      <c r="DE1062" s="307">
        <v>7.0000000000000001E-3</v>
      </c>
      <c r="DF1062" s="307">
        <v>0.89800000000000002</v>
      </c>
      <c r="DG1062" s="307">
        <v>8.9999999999999993E-3</v>
      </c>
      <c r="DH1062" s="307">
        <v>4.0000000000000001E-3</v>
      </c>
      <c r="DI1062" s="307">
        <v>1E-3</v>
      </c>
      <c r="DJ1062" s="307">
        <v>0.10299999999999999</v>
      </c>
      <c r="DK1062" s="307">
        <v>1E-3</v>
      </c>
      <c r="DL1062" s="61" t="str">
        <f t="shared" si="19"/>
        <v>UTV 3 30.03.2022</v>
      </c>
    </row>
    <row r="1063" spans="1:132">
      <c r="A1063" s="11">
        <v>44649</v>
      </c>
      <c r="B1063" s="64" t="s">
        <v>126</v>
      </c>
      <c r="C1063" s="25" t="s">
        <v>125</v>
      </c>
      <c r="D1063" s="21">
        <v>34</v>
      </c>
      <c r="E1063" s="2">
        <v>100</v>
      </c>
      <c r="F1063" s="2">
        <v>66</v>
      </c>
      <c r="H1063" s="3">
        <f>((F1063)/(E1063/100))</f>
        <v>66</v>
      </c>
      <c r="I1063" s="4">
        <f>E1063/F1063</f>
        <v>1.5151515151515151</v>
      </c>
      <c r="J1063" s="4" t="e">
        <f>100/G1063</f>
        <v>#DIV/0!</v>
      </c>
      <c r="N1063" s="37" t="e">
        <f>M1063/(K1063/100)</f>
        <v>#DIV/0!</v>
      </c>
      <c r="O1063" s="37" t="e">
        <f>N1063/J1063</f>
        <v>#DIV/0!</v>
      </c>
      <c r="P1063" s="5" t="e">
        <f>M1063/(L1063/100)</f>
        <v>#DIV/0!</v>
      </c>
      <c r="Q1063" s="5" t="e">
        <f>P1063*I1063</f>
        <v>#DIV/0!</v>
      </c>
      <c r="U1063" s="15" t="e">
        <f>100-(T1063-R1063)/S1063*100</f>
        <v>#DIV/0!</v>
      </c>
      <c r="V1063" s="21">
        <v>1.54</v>
      </c>
      <c r="X1063" s="2">
        <v>11.56</v>
      </c>
      <c r="Y1063" s="2">
        <v>6.34</v>
      </c>
      <c r="Z1063" s="21">
        <v>1373</v>
      </c>
      <c r="AB1063" s="14" t="e">
        <f>((AE1063-AC1063)*(1000/AD1063))*1000</f>
        <v>#DIV/0!</v>
      </c>
      <c r="AF1063" s="7" t="e">
        <f>#REF!*0.8</f>
        <v>#REF!</v>
      </c>
      <c r="AG1063" s="2">
        <v>152</v>
      </c>
      <c r="AH1063" s="8">
        <f>((AG1063)*(H1063/100))</f>
        <v>100.32000000000001</v>
      </c>
      <c r="AI1063" s="7">
        <f>AG1063/AH1063</f>
        <v>1.5151515151515151</v>
      </c>
      <c r="AJ1063" s="6">
        <v>29.24</v>
      </c>
      <c r="AO1063" s="20" t="s">
        <v>1669</v>
      </c>
      <c r="AP1063" s="307">
        <v>0.20699999999999999</v>
      </c>
      <c r="AQ1063" s="307">
        <v>3.0000000000000001E-3</v>
      </c>
      <c r="AR1063" s="307">
        <v>7.0000000000000001E-3</v>
      </c>
      <c r="AS1063" s="307">
        <v>3.0000000000000001E-3</v>
      </c>
      <c r="AT1063" s="307">
        <v>0.1</v>
      </c>
      <c r="AU1063" s="307">
        <v>3.0000000000000001E-3</v>
      </c>
      <c r="AV1063" s="307">
        <v>7.1999999999999995E-2</v>
      </c>
      <c r="AW1063" s="307">
        <v>3.0000000000000001E-3</v>
      </c>
      <c r="AX1063" s="307">
        <v>1.4E-2</v>
      </c>
      <c r="AY1063" s="307">
        <v>1E-3</v>
      </c>
      <c r="AZ1063" s="307">
        <v>1.7999999999999999E-2</v>
      </c>
      <c r="BA1063" s="307">
        <v>2E-3</v>
      </c>
      <c r="BB1063" s="307">
        <v>7.5999999999999998E-2</v>
      </c>
      <c r="BC1063" s="307">
        <v>2E-3</v>
      </c>
      <c r="BD1063" s="307">
        <v>0.55800000000000005</v>
      </c>
      <c r="BE1063" s="307">
        <v>1.0999999999999999E-2</v>
      </c>
      <c r="BF1063" s="307" t="s">
        <v>121</v>
      </c>
      <c r="BG1063" s="307">
        <v>0.01</v>
      </c>
      <c r="BH1063" s="307" t="s">
        <v>121</v>
      </c>
      <c r="BI1063" s="307">
        <v>2.464</v>
      </c>
      <c r="BJ1063" s="307" t="s">
        <v>121</v>
      </c>
      <c r="BK1063" s="307">
        <v>3.0000000000000001E-3</v>
      </c>
      <c r="BL1063" s="307" t="s">
        <v>121</v>
      </c>
      <c r="BM1063" s="307">
        <v>2E-3</v>
      </c>
      <c r="BN1063" s="307">
        <v>0.1</v>
      </c>
      <c r="BO1063" s="307">
        <v>8.0000000000000002E-3</v>
      </c>
      <c r="BP1063" s="307">
        <v>57.529000000000003</v>
      </c>
      <c r="BQ1063" s="307">
        <v>0.16400000000000001</v>
      </c>
      <c r="BR1063" s="307">
        <v>5.0000000000000001E-3</v>
      </c>
      <c r="BS1063" s="307">
        <v>1E-3</v>
      </c>
      <c r="BT1063" s="307">
        <v>17.088000000000001</v>
      </c>
      <c r="BU1063" s="307">
        <v>0.187</v>
      </c>
      <c r="BV1063" s="307">
        <v>12.272</v>
      </c>
      <c r="BW1063" s="307">
        <v>0.18</v>
      </c>
      <c r="BX1063" s="307" t="s">
        <v>121</v>
      </c>
      <c r="BY1063" s="307">
        <v>4.0000000000000001E-3</v>
      </c>
      <c r="BZ1063" s="307">
        <v>3.3149999999999999</v>
      </c>
      <c r="CA1063" s="307">
        <v>5.6000000000000001E-2</v>
      </c>
      <c r="CB1063" s="307" t="s">
        <v>121</v>
      </c>
      <c r="CC1063" s="307">
        <v>23.635000000000002</v>
      </c>
      <c r="CD1063" s="307">
        <v>3.6999999999999998E-2</v>
      </c>
      <c r="CE1063" s="307">
        <v>5.0000000000000001E-3</v>
      </c>
      <c r="CF1063" s="307">
        <v>2E-3</v>
      </c>
      <c r="CG1063" s="307">
        <v>1E-3</v>
      </c>
      <c r="CH1063" s="307" t="s">
        <v>121</v>
      </c>
      <c r="CI1063" s="307">
        <v>2E-3</v>
      </c>
      <c r="CJ1063" s="307">
        <v>0.255</v>
      </c>
      <c r="CK1063" s="307">
        <v>0.123</v>
      </c>
      <c r="CL1063" s="307" t="s">
        <v>121</v>
      </c>
      <c r="CM1063" s="307">
        <v>2E-3</v>
      </c>
      <c r="CN1063" s="307">
        <v>6.0000000000000001E-3</v>
      </c>
      <c r="CO1063" s="307">
        <v>1E-3</v>
      </c>
      <c r="CP1063" s="307">
        <v>2.9249999999999998</v>
      </c>
      <c r="CQ1063" s="307">
        <v>7.9000000000000001E-2</v>
      </c>
      <c r="CR1063" s="307" t="s">
        <v>121</v>
      </c>
      <c r="CS1063" s="307">
        <v>2E-3</v>
      </c>
      <c r="CT1063" s="307">
        <v>2.0299999999999998</v>
      </c>
      <c r="CU1063" s="307">
        <v>0.32500000000000001</v>
      </c>
      <c r="CV1063" s="307">
        <v>2.1999999999999999E-2</v>
      </c>
      <c r="CW1063" s="307">
        <v>1E-3</v>
      </c>
      <c r="CX1063" s="307">
        <v>0.18099999999999999</v>
      </c>
      <c r="CY1063" s="307">
        <v>1.0999999999999999E-2</v>
      </c>
      <c r="CZ1063" s="307" t="s">
        <v>121</v>
      </c>
      <c r="DA1063" s="307">
        <v>2E-3</v>
      </c>
      <c r="DB1063" s="307" t="s">
        <v>121</v>
      </c>
      <c r="DC1063" s="307">
        <v>4.0000000000000001E-3</v>
      </c>
      <c r="DD1063" s="307">
        <v>2.1000000000000001E-2</v>
      </c>
      <c r="DE1063" s="307">
        <v>7.0000000000000001E-3</v>
      </c>
      <c r="DF1063" s="307">
        <v>1.036</v>
      </c>
      <c r="DG1063" s="307">
        <v>1.2E-2</v>
      </c>
      <c r="DH1063" s="307">
        <v>5.0000000000000001E-3</v>
      </c>
      <c r="DI1063" s="307">
        <v>1E-3</v>
      </c>
      <c r="DJ1063" s="307">
        <v>7.8E-2</v>
      </c>
      <c r="DK1063" s="307">
        <v>1E-3</v>
      </c>
      <c r="DL1063" s="61" t="str">
        <f t="shared" si="19"/>
        <v>UTV 4 30.03.2022</v>
      </c>
    </row>
    <row r="1064" spans="1:132">
      <c r="A1064" s="11">
        <v>44649</v>
      </c>
      <c r="B1064" s="64" t="s">
        <v>153</v>
      </c>
      <c r="C1064" s="25" t="s">
        <v>125</v>
      </c>
      <c r="D1064" s="21">
        <v>37</v>
      </c>
      <c r="E1064" s="2">
        <v>100</v>
      </c>
      <c r="F1064" s="2">
        <v>63</v>
      </c>
      <c r="H1064" s="3">
        <f>((F1064)/(E1064/100))</f>
        <v>63</v>
      </c>
      <c r="I1064" s="4">
        <f>E1064/F1064</f>
        <v>1.5873015873015872</v>
      </c>
      <c r="J1064" s="4" t="e">
        <f>100/G1064</f>
        <v>#DIV/0!</v>
      </c>
      <c r="N1064" s="37" t="e">
        <f>M1064/(K1064/100)</f>
        <v>#DIV/0!</v>
      </c>
      <c r="O1064" s="37" t="e">
        <f>N1064/J1064</f>
        <v>#DIV/0!</v>
      </c>
      <c r="P1064" s="5" t="e">
        <f>M1064/(L1064/100)</f>
        <v>#DIV/0!</v>
      </c>
      <c r="Q1064" s="5" t="e">
        <f>P1064*I1064</f>
        <v>#DIV/0!</v>
      </c>
      <c r="U1064" s="15" t="e">
        <f>100-(T1064-R1064)/S1064*100</f>
        <v>#DIV/0!</v>
      </c>
      <c r="V1064" s="21">
        <v>0.60899999999999999</v>
      </c>
      <c r="X1064" s="2">
        <v>10.56</v>
      </c>
      <c r="Y1064" s="2">
        <v>9.02</v>
      </c>
      <c r="Z1064" s="21">
        <v>2476</v>
      </c>
      <c r="AB1064" s="14" t="e">
        <f>((AE1064-AC1064)*(1000/AD1064))*1000</f>
        <v>#DIV/0!</v>
      </c>
      <c r="AF1064" s="7" t="e">
        <f>#REF!*0.8</f>
        <v>#REF!</v>
      </c>
      <c r="AG1064" s="2">
        <v>160</v>
      </c>
      <c r="AH1064" s="8">
        <f>((AG1064)*(H1064/100))</f>
        <v>100.8</v>
      </c>
      <c r="AI1064" s="7">
        <f>AG1064/AH1064</f>
        <v>1.5873015873015874</v>
      </c>
      <c r="AK1064" s="2">
        <v>0.51400000000000001</v>
      </c>
      <c r="AO1064" s="20" t="s">
        <v>1670</v>
      </c>
      <c r="AP1064" s="308">
        <v>1.2E-2</v>
      </c>
      <c r="AQ1064" s="308">
        <v>2E-3</v>
      </c>
      <c r="AR1064" s="308">
        <v>5.6000000000000001E-2</v>
      </c>
      <c r="AS1064" s="308">
        <v>8.0000000000000002E-3</v>
      </c>
      <c r="AT1064" s="308">
        <v>5.0000000000000001E-3</v>
      </c>
      <c r="AU1064" s="308">
        <v>4.0000000000000001E-3</v>
      </c>
      <c r="AV1064" s="308">
        <v>1.4999999999999999E-2</v>
      </c>
      <c r="AW1064" s="308">
        <v>3.0000000000000001E-3</v>
      </c>
      <c r="AX1064" s="308" t="s">
        <v>121</v>
      </c>
      <c r="AY1064" s="308">
        <v>2E-3</v>
      </c>
      <c r="AZ1064" s="308">
        <v>0.13200000000000001</v>
      </c>
      <c r="BA1064" s="308">
        <v>8.0000000000000002E-3</v>
      </c>
      <c r="BB1064" s="308">
        <v>4.2000000000000003E-2</v>
      </c>
      <c r="BC1064" s="308">
        <v>5.0000000000000001E-3</v>
      </c>
      <c r="BD1064" s="308">
        <v>48.832999999999998</v>
      </c>
      <c r="BE1064" s="308">
        <v>0.38700000000000001</v>
      </c>
      <c r="BF1064" s="308" t="s">
        <v>121</v>
      </c>
      <c r="BG1064" s="308">
        <v>1.9E-2</v>
      </c>
      <c r="BH1064" s="308">
        <v>0.754</v>
      </c>
      <c r="BI1064" s="308">
        <v>0.22600000000000001</v>
      </c>
      <c r="BJ1064" s="308">
        <v>7.0000000000000001E-3</v>
      </c>
      <c r="BK1064" s="308">
        <v>2E-3</v>
      </c>
      <c r="BL1064" s="308" t="s">
        <v>121</v>
      </c>
      <c r="BM1064" s="308">
        <v>3.0000000000000001E-3</v>
      </c>
      <c r="BN1064" s="308">
        <v>4.7E-2</v>
      </c>
      <c r="BO1064" s="308">
        <v>1.2E-2</v>
      </c>
      <c r="BP1064" s="308">
        <v>40.767000000000003</v>
      </c>
      <c r="BQ1064" s="308">
        <v>0.46200000000000002</v>
      </c>
      <c r="BR1064" s="308" t="s">
        <v>121</v>
      </c>
      <c r="BS1064" s="308">
        <v>2E-3</v>
      </c>
      <c r="BT1064" s="308">
        <v>3.3149999999999999</v>
      </c>
      <c r="BU1064" s="308">
        <v>0.127</v>
      </c>
      <c r="BV1064" s="308">
        <v>9.8000000000000004E-2</v>
      </c>
      <c r="BW1064" s="308">
        <v>3.0000000000000001E-3</v>
      </c>
      <c r="BX1064" s="308" t="s">
        <v>121</v>
      </c>
      <c r="BY1064" s="308">
        <v>0.04</v>
      </c>
      <c r="BZ1064" s="308">
        <v>0.11600000000000001</v>
      </c>
      <c r="CA1064" s="308">
        <v>3.5000000000000003E-2</v>
      </c>
      <c r="CB1064" s="308" t="s">
        <v>121</v>
      </c>
      <c r="CC1064" s="308">
        <v>2.8730000000000002</v>
      </c>
      <c r="CD1064" s="308">
        <v>0.51</v>
      </c>
      <c r="CE1064" s="308">
        <v>1.6E-2</v>
      </c>
      <c r="CF1064" s="308">
        <v>2.1000000000000001E-2</v>
      </c>
      <c r="CG1064" s="308">
        <v>1E-3</v>
      </c>
      <c r="CH1064" s="308">
        <v>7.0000000000000001E-3</v>
      </c>
      <c r="CI1064" s="308">
        <v>1E-3</v>
      </c>
      <c r="CJ1064" s="308">
        <v>6.8000000000000005E-2</v>
      </c>
      <c r="CK1064" s="308">
        <v>1.0999999999999999E-2</v>
      </c>
      <c r="CL1064" s="308" t="s">
        <v>121</v>
      </c>
      <c r="CM1064" s="308">
        <v>2E-3</v>
      </c>
      <c r="CN1064" s="308" t="s">
        <v>121</v>
      </c>
      <c r="CO1064" s="308">
        <v>2E-3</v>
      </c>
      <c r="CP1064" s="308">
        <v>0.14599999999999999</v>
      </c>
      <c r="CQ1064" s="308">
        <v>4.0000000000000001E-3</v>
      </c>
      <c r="CR1064" s="308" t="s">
        <v>121</v>
      </c>
      <c r="CS1064" s="308">
        <v>2E-3</v>
      </c>
      <c r="CT1064" s="308">
        <v>0.73399999999999999</v>
      </c>
      <c r="CU1064" s="308">
        <v>0.04</v>
      </c>
      <c r="CV1064" s="308">
        <v>5.0000000000000001E-3</v>
      </c>
      <c r="CW1064" s="308">
        <v>1E-3</v>
      </c>
      <c r="CX1064" s="308">
        <v>0.624</v>
      </c>
      <c r="CY1064" s="308">
        <v>2.4E-2</v>
      </c>
      <c r="CZ1064" s="308" t="s">
        <v>121</v>
      </c>
      <c r="DA1064" s="308">
        <v>2E-3</v>
      </c>
      <c r="DB1064" s="308">
        <v>2.5999999999999999E-2</v>
      </c>
      <c r="DC1064" s="308">
        <v>8.9999999999999993E-3</v>
      </c>
      <c r="DD1064" s="308" t="s">
        <v>121</v>
      </c>
      <c r="DE1064" s="308">
        <v>2.5000000000000001E-2</v>
      </c>
      <c r="DF1064" s="308">
        <v>1.256</v>
      </c>
      <c r="DG1064" s="308">
        <v>2.3E-2</v>
      </c>
      <c r="DH1064" s="308">
        <v>2.3E-2</v>
      </c>
      <c r="DI1064" s="308">
        <v>1E-3</v>
      </c>
      <c r="DJ1064" s="308" t="s">
        <v>121</v>
      </c>
      <c r="DK1064" s="308">
        <v>2E-3</v>
      </c>
      <c r="DL1064" s="61" t="str">
        <f t="shared" si="19"/>
        <v>Liapor 30.03.2022</v>
      </c>
    </row>
    <row r="1065" spans="1:132">
      <c r="A1065" s="11">
        <v>44649</v>
      </c>
      <c r="B1065" s="64">
        <v>4</v>
      </c>
      <c r="C1065" s="25" t="s">
        <v>117</v>
      </c>
      <c r="H1065" s="3" t="e">
        <f>((F1065)/(E1065/100))</f>
        <v>#DIV/0!</v>
      </c>
      <c r="I1065" s="4" t="e">
        <f>E1065/F1065</f>
        <v>#DIV/0!</v>
      </c>
      <c r="J1065" s="4" t="e">
        <f>100/G1065</f>
        <v>#DIV/0!</v>
      </c>
      <c r="N1065" s="37" t="e">
        <f>M1065/(K1065/100)</f>
        <v>#DIV/0!</v>
      </c>
      <c r="O1065" s="37" t="e">
        <f>N1065/J1065</f>
        <v>#DIV/0!</v>
      </c>
      <c r="P1065" s="5" t="e">
        <f>M1065/(L1065/100)</f>
        <v>#DIV/0!</v>
      </c>
      <c r="Q1065" s="5" t="e">
        <f>P1065*I1065</f>
        <v>#DIV/0!</v>
      </c>
      <c r="U1065" s="15" t="e">
        <f>100-(T1065-R1065)/S1065*100</f>
        <v>#DIV/0!</v>
      </c>
      <c r="X1065" s="2">
        <v>11.76</v>
      </c>
      <c r="AB1065" s="14" t="e">
        <f>((AE1065-AC1065)*(1000/AD1065))*1000</f>
        <v>#DIV/0!</v>
      </c>
      <c r="AF1065" s="7" t="e">
        <f>#REF!*0.8</f>
        <v>#REF!</v>
      </c>
      <c r="AH1065" s="8" t="e">
        <f>((AG1065)*(H1065/100))</f>
        <v>#DIV/0!</v>
      </c>
      <c r="AI1065" s="7" t="e">
        <f>AG1065/AH1065</f>
        <v>#DIV/0!</v>
      </c>
      <c r="AO1065" s="20" t="s">
        <v>1667</v>
      </c>
      <c r="AP1065" s="308" t="s">
        <v>121</v>
      </c>
      <c r="AQ1065" s="308">
        <v>2E-3</v>
      </c>
      <c r="AR1065" s="308">
        <v>0.39600000000000002</v>
      </c>
      <c r="AS1065" s="308">
        <v>7.0000000000000001E-3</v>
      </c>
      <c r="AT1065" s="308" t="s">
        <v>121</v>
      </c>
      <c r="AU1065" s="308">
        <v>3.0000000000000001E-3</v>
      </c>
      <c r="AV1065" s="308">
        <v>9.0999999999999998E-2</v>
      </c>
      <c r="AW1065" s="308">
        <v>3.0000000000000001E-3</v>
      </c>
      <c r="AX1065" s="308" t="s">
        <v>121</v>
      </c>
      <c r="AY1065" s="308">
        <v>2E-3</v>
      </c>
      <c r="AZ1065" s="308">
        <v>1.2270000000000001</v>
      </c>
      <c r="BA1065" s="308">
        <v>1.2E-2</v>
      </c>
      <c r="BB1065" s="308">
        <v>0.316</v>
      </c>
      <c r="BC1065" s="308">
        <v>6.0000000000000001E-3</v>
      </c>
      <c r="BD1065" s="308">
        <v>14.331</v>
      </c>
      <c r="BE1065" s="308">
        <v>8.3000000000000004E-2</v>
      </c>
      <c r="BF1065" s="308" t="s">
        <v>121</v>
      </c>
      <c r="BG1065" s="308">
        <v>5.0000000000000001E-3</v>
      </c>
      <c r="BH1065" s="308" t="s">
        <v>121</v>
      </c>
      <c r="BI1065" s="308">
        <v>0.74199999999999999</v>
      </c>
      <c r="BJ1065" s="308">
        <v>2E-3</v>
      </c>
      <c r="BK1065" s="308">
        <v>1E-3</v>
      </c>
      <c r="BL1065" s="308" t="s">
        <v>121</v>
      </c>
      <c r="BM1065" s="308">
        <v>2E-3</v>
      </c>
      <c r="BN1065" s="308">
        <v>1.7000000000000001E-2</v>
      </c>
      <c r="BO1065" s="308">
        <v>7.0000000000000001E-3</v>
      </c>
      <c r="BP1065" s="308">
        <v>64.462000000000003</v>
      </c>
      <c r="BQ1065" s="308">
        <v>0.186</v>
      </c>
      <c r="BR1065" s="308" t="s">
        <v>121</v>
      </c>
      <c r="BS1065" s="308">
        <v>2E-3</v>
      </c>
      <c r="BT1065" s="308">
        <v>4.2130000000000001</v>
      </c>
      <c r="BU1065" s="308">
        <v>0.10199999999999999</v>
      </c>
      <c r="BV1065" s="308">
        <v>0.63300000000000001</v>
      </c>
      <c r="BW1065" s="308">
        <v>1.4999999999999999E-2</v>
      </c>
      <c r="BX1065" s="308" t="s">
        <v>121</v>
      </c>
      <c r="BY1065" s="308">
        <v>2.5000000000000001E-2</v>
      </c>
      <c r="BZ1065" s="308">
        <v>0.218</v>
      </c>
      <c r="CA1065" s="308">
        <v>2.5999999999999999E-2</v>
      </c>
      <c r="CB1065" s="308">
        <v>7.85</v>
      </c>
      <c r="CC1065" s="308">
        <v>3.9340000000000002</v>
      </c>
      <c r="CD1065" s="308">
        <v>0.15</v>
      </c>
      <c r="CE1065" s="308">
        <v>0.01</v>
      </c>
      <c r="CF1065" s="308">
        <v>1.7000000000000001E-2</v>
      </c>
      <c r="CG1065" s="308">
        <v>1E-3</v>
      </c>
      <c r="CH1065" s="308" t="s">
        <v>121</v>
      </c>
      <c r="CI1065" s="308">
        <v>2E-3</v>
      </c>
      <c r="CJ1065" s="308">
        <v>0.66200000000000003</v>
      </c>
      <c r="CK1065" s="308">
        <v>0.05</v>
      </c>
      <c r="CL1065" s="308" t="s">
        <v>121</v>
      </c>
      <c r="CM1065" s="308">
        <v>2E-3</v>
      </c>
      <c r="CN1065" s="308" t="s">
        <v>121</v>
      </c>
      <c r="CO1065" s="308">
        <v>2E-3</v>
      </c>
      <c r="CP1065" s="308">
        <v>0.432</v>
      </c>
      <c r="CQ1065" s="308">
        <v>1.7000000000000001E-2</v>
      </c>
      <c r="CR1065" s="308" t="s">
        <v>121</v>
      </c>
      <c r="CS1065" s="308">
        <v>2E-3</v>
      </c>
      <c r="CT1065" s="308">
        <v>1.9690000000000001</v>
      </c>
      <c r="CU1065" s="308">
        <v>0.14799999999999999</v>
      </c>
      <c r="CV1065" s="308">
        <v>1.2E-2</v>
      </c>
      <c r="CW1065" s="308">
        <v>1E-3</v>
      </c>
      <c r="CX1065" s="308">
        <v>2.5999999999999999E-2</v>
      </c>
      <c r="CY1065" s="308">
        <v>8.9999999999999993E-3</v>
      </c>
      <c r="CZ1065" s="308" t="s">
        <v>121</v>
      </c>
      <c r="DA1065" s="308">
        <v>2E-3</v>
      </c>
      <c r="DB1065" s="308">
        <v>8.0000000000000002E-3</v>
      </c>
      <c r="DC1065" s="308">
        <v>4.0000000000000001E-3</v>
      </c>
      <c r="DD1065" s="308" t="s">
        <v>121</v>
      </c>
      <c r="DE1065" s="308">
        <v>1.9E-2</v>
      </c>
      <c r="DF1065" s="308">
        <v>2.3290000000000002</v>
      </c>
      <c r="DG1065" s="308">
        <v>2.1000000000000001E-2</v>
      </c>
      <c r="DH1065" s="308">
        <v>3.0000000000000001E-3</v>
      </c>
      <c r="DI1065" s="308">
        <v>1E-3</v>
      </c>
      <c r="DJ1065" s="308" t="s">
        <v>121</v>
      </c>
      <c r="DK1065" s="308">
        <v>2E-3</v>
      </c>
      <c r="DL1065" s="61" t="str">
        <f t="shared" si="19"/>
        <v>IT 0171 30.03.2022</v>
      </c>
      <c r="DM1065" s="321">
        <v>-2.1488404980103501E-2</v>
      </c>
      <c r="DN1065" s="321">
        <v>1.10945956415182E-2</v>
      </c>
      <c r="DO1065" s="321">
        <v>-3.4338099021093602E-3</v>
      </c>
      <c r="DP1065" s="321">
        <v>0.13422633398188499</v>
      </c>
      <c r="DQ1065" s="321">
        <v>2.2074025202070201E-2</v>
      </c>
      <c r="DR1065" s="321">
        <v>-3.8766782190679597E-2</v>
      </c>
      <c r="DS1065" s="321">
        <v>0.10685505299429</v>
      </c>
      <c r="DT1065" s="321">
        <v>1.15852646546175E-2</v>
      </c>
      <c r="DU1065" s="321">
        <v>-2.7762759894270801E-3</v>
      </c>
      <c r="DV1065" s="321">
        <v>0.32608932240341998</v>
      </c>
      <c r="DW1065" s="321">
        <v>0.124461931473816</v>
      </c>
      <c r="DX1065" s="321">
        <v>0.211362225950148</v>
      </c>
      <c r="DY1065" s="321">
        <v>205.83697682807201</v>
      </c>
      <c r="DZ1065" s="321">
        <v>14.910315405863701</v>
      </c>
      <c r="EA1065" s="321">
        <v>-6.7120488036724602E-2</v>
      </c>
      <c r="EB1065" s="321">
        <v>98.105861216380305</v>
      </c>
    </row>
    <row r="1066" spans="1:132">
      <c r="A1066" s="11">
        <v>44650</v>
      </c>
      <c r="B1066" s="64">
        <v>3</v>
      </c>
      <c r="C1066" s="25" t="s">
        <v>117</v>
      </c>
      <c r="H1066" s="3" t="e">
        <f>((F1066)/(E1066/100))</f>
        <v>#DIV/0!</v>
      </c>
      <c r="I1066" s="4" t="e">
        <f>E1066/F1066</f>
        <v>#DIV/0!</v>
      </c>
      <c r="J1066" s="4" t="e">
        <f>100/G1066</f>
        <v>#DIV/0!</v>
      </c>
      <c r="N1066" s="37" t="e">
        <f>M1066/(K1066/100)</f>
        <v>#DIV/0!</v>
      </c>
      <c r="O1066" s="37" t="e">
        <f>N1066/J1066</f>
        <v>#DIV/0!</v>
      </c>
      <c r="P1066" s="5" t="e">
        <f>M1066/(L1066/100)</f>
        <v>#DIV/0!</v>
      </c>
      <c r="Q1066" s="5" t="e">
        <f>P1066*I1066</f>
        <v>#DIV/0!</v>
      </c>
      <c r="U1066" s="15" t="e">
        <f>100-(T1066-R1066)/S1066*100</f>
        <v>#DIV/0!</v>
      </c>
      <c r="X1066" s="2">
        <v>11.91</v>
      </c>
      <c r="AB1066" s="14" t="e">
        <f>((AE1066-AC1066)*(1000/AD1066))*1000</f>
        <v>#DIV/0!</v>
      </c>
      <c r="AF1066" s="7" t="e">
        <f>#REF!*0.8</f>
        <v>#REF!</v>
      </c>
      <c r="AH1066" s="8" t="e">
        <f>((AG1066)*(H1066/100))</f>
        <v>#DIV/0!</v>
      </c>
      <c r="AI1066" s="7" t="e">
        <f>AG1066/AH1066</f>
        <v>#DIV/0!</v>
      </c>
      <c r="AO1066" s="20" t="s">
        <v>1672</v>
      </c>
      <c r="DL1066" s="61">
        <f t="shared" si="19"/>
        <v>0</v>
      </c>
    </row>
    <row r="1067" spans="1:132">
      <c r="A1067" s="11">
        <v>44650</v>
      </c>
      <c r="B1067" s="64">
        <v>4</v>
      </c>
      <c r="C1067" s="25" t="s">
        <v>117</v>
      </c>
      <c r="H1067" s="3" t="e">
        <f>((F1067)/(E1067/100))</f>
        <v>#DIV/0!</v>
      </c>
      <c r="I1067" s="4" t="e">
        <f>E1067/F1067</f>
        <v>#DIV/0!</v>
      </c>
      <c r="J1067" s="4" t="e">
        <f>100/G1067</f>
        <v>#DIV/0!</v>
      </c>
      <c r="N1067" s="37" t="e">
        <f>M1067/(K1067/100)</f>
        <v>#DIV/0!</v>
      </c>
      <c r="O1067" s="37" t="e">
        <f>N1067/J1067</f>
        <v>#DIV/0!</v>
      </c>
      <c r="P1067" s="5" t="e">
        <f>M1067/(L1067/100)</f>
        <v>#DIV/0!</v>
      </c>
      <c r="Q1067" s="5" t="e">
        <f>P1067*I1067</f>
        <v>#DIV/0!</v>
      </c>
      <c r="U1067" s="15" t="e">
        <f>100-(T1067-R1067)/S1067*100</f>
        <v>#DIV/0!</v>
      </c>
      <c r="X1067" s="2">
        <v>11.37</v>
      </c>
      <c r="AB1067" s="14" t="e">
        <f>((AE1067-AC1067)*(1000/AD1067))*1000</f>
        <v>#DIV/0!</v>
      </c>
      <c r="AF1067" s="7" t="e">
        <f>#REF!*0.8</f>
        <v>#REF!</v>
      </c>
      <c r="AH1067" s="8" t="e">
        <f>((AG1067)*(H1067/100))</f>
        <v>#DIV/0!</v>
      </c>
      <c r="AI1067" s="7" t="e">
        <f>AG1067/AH1067</f>
        <v>#DIV/0!</v>
      </c>
      <c r="AO1067" s="20" t="s">
        <v>1673</v>
      </c>
      <c r="DL1067" s="61" t="str">
        <f t="shared" si="19"/>
        <v>VNE 1713</v>
      </c>
    </row>
    <row r="1068" spans="1:132">
      <c r="A1068" s="11">
        <v>44650</v>
      </c>
      <c r="B1068" s="64" t="s">
        <v>743</v>
      </c>
      <c r="C1068" s="25" t="s">
        <v>181</v>
      </c>
      <c r="H1068" s="3" t="e">
        <f>((F1068)/(E1068/100))</f>
        <v>#DIV/0!</v>
      </c>
      <c r="I1068" s="4" t="e">
        <f>E1068/F1068</f>
        <v>#DIV/0!</v>
      </c>
      <c r="J1068" s="4" t="e">
        <f>100/G1068</f>
        <v>#DIV/0!</v>
      </c>
      <c r="K1068" s="2">
        <v>20</v>
      </c>
      <c r="M1068" s="2">
        <f>99.346-98.726</f>
        <v>0.62000000000000455</v>
      </c>
      <c r="N1068" s="37">
        <f>M1068/(K1068/100)</f>
        <v>3.1000000000000227</v>
      </c>
      <c r="O1068" s="37" t="e">
        <f>N1068/J1068</f>
        <v>#DIV/0!</v>
      </c>
      <c r="P1068" s="5" t="e">
        <f>M1068/(L1068/100)</f>
        <v>#DIV/0!</v>
      </c>
      <c r="Q1068" s="5" t="e">
        <f>P1068*I1068</f>
        <v>#DIV/0!</v>
      </c>
      <c r="U1068" s="15" t="e">
        <f>100-(T1068-R1068)/S1068*100</f>
        <v>#DIV/0!</v>
      </c>
      <c r="AB1068" s="14" t="e">
        <f>((AE1068-AC1068)*(1000/AD1068))*1000</f>
        <v>#DIV/0!</v>
      </c>
      <c r="AF1068" s="7" t="e">
        <f>#REF!*0.8</f>
        <v>#REF!</v>
      </c>
      <c r="AH1068" s="8" t="e">
        <f>((AG1068)*(H1068/100))</f>
        <v>#DIV/0!</v>
      </c>
      <c r="AI1068" s="7" t="e">
        <f>AG1068/AH1068</f>
        <v>#DIV/0!</v>
      </c>
      <c r="AO1068" s="20" t="s">
        <v>1678</v>
      </c>
      <c r="AP1068" s="309">
        <v>0.36699999999999999</v>
      </c>
      <c r="AQ1068" s="309">
        <v>0.02</v>
      </c>
      <c r="AR1068" s="309" t="s">
        <v>121</v>
      </c>
      <c r="AS1068" s="309">
        <v>4.0000000000000001E-3</v>
      </c>
      <c r="AT1068" s="309">
        <v>0.153</v>
      </c>
      <c r="AU1068" s="309">
        <v>0.01</v>
      </c>
      <c r="AV1068" s="309">
        <v>8.1000000000000003E-2</v>
      </c>
      <c r="AW1068" s="309">
        <v>6.0000000000000001E-3</v>
      </c>
      <c r="AX1068" s="309">
        <v>2.5999999999999999E-2</v>
      </c>
      <c r="AY1068" s="309">
        <v>2E-3</v>
      </c>
      <c r="AZ1068" s="309">
        <v>1.2999999999999999E-2</v>
      </c>
      <c r="BA1068" s="309">
        <v>2E-3</v>
      </c>
      <c r="BB1068" s="309">
        <v>0.108</v>
      </c>
      <c r="BC1068" s="309">
        <v>6.0000000000000001E-3</v>
      </c>
      <c r="BD1068" s="309">
        <v>0.36</v>
      </c>
      <c r="BE1068" s="309">
        <v>1.7999999999999999E-2</v>
      </c>
      <c r="BF1068" s="309" t="s">
        <v>121</v>
      </c>
      <c r="BG1068" s="309">
        <v>3.0000000000000001E-3</v>
      </c>
      <c r="BH1068" s="309" t="s">
        <v>121</v>
      </c>
      <c r="BI1068" s="309">
        <v>11.61</v>
      </c>
      <c r="BJ1068" s="309" t="s">
        <v>121</v>
      </c>
      <c r="BK1068" s="309">
        <v>6.0000000000000001E-3</v>
      </c>
      <c r="BL1068" s="309" t="s">
        <v>121</v>
      </c>
      <c r="BM1068" s="309">
        <v>2E-3</v>
      </c>
      <c r="BN1068" s="309" t="s">
        <v>121</v>
      </c>
      <c r="BO1068" s="309">
        <v>1.2E-2</v>
      </c>
      <c r="BP1068" s="309">
        <v>29.623999999999999</v>
      </c>
      <c r="BQ1068" s="309">
        <v>0.34699999999999998</v>
      </c>
      <c r="BR1068" s="309" t="s">
        <v>121</v>
      </c>
      <c r="BS1068" s="309">
        <v>2E-3</v>
      </c>
      <c r="BT1068" s="309">
        <v>1.024</v>
      </c>
      <c r="BU1068" s="309">
        <v>6.7000000000000004E-2</v>
      </c>
      <c r="BV1068" s="309">
        <v>30.190999999999999</v>
      </c>
      <c r="BW1068" s="309">
        <v>1.421</v>
      </c>
      <c r="BX1068" s="309" t="s">
        <v>121</v>
      </c>
      <c r="BY1068" s="309">
        <v>4.0000000000000001E-3</v>
      </c>
      <c r="BZ1068" s="309">
        <v>3.3839999999999999</v>
      </c>
      <c r="CA1068" s="309">
        <v>0.14699999999999999</v>
      </c>
      <c r="CB1068" s="309" t="s">
        <v>121</v>
      </c>
      <c r="CC1068" s="309">
        <v>32.624000000000002</v>
      </c>
      <c r="CD1068" s="309" t="s">
        <v>121</v>
      </c>
      <c r="CE1068" s="309">
        <v>6.0000000000000001E-3</v>
      </c>
      <c r="CF1068" s="309">
        <v>2E-3</v>
      </c>
      <c r="CG1068" s="309">
        <v>1E-3</v>
      </c>
      <c r="CH1068" s="309" t="s">
        <v>121</v>
      </c>
      <c r="CI1068" s="309">
        <v>2E-3</v>
      </c>
      <c r="CJ1068" s="309" t="s">
        <v>121</v>
      </c>
      <c r="CK1068" s="309">
        <v>0.52500000000000002</v>
      </c>
      <c r="CL1068" s="309" t="s">
        <v>121</v>
      </c>
      <c r="CM1068" s="309">
        <v>2E-3</v>
      </c>
      <c r="CN1068" s="309">
        <v>0.01</v>
      </c>
      <c r="CO1068" s="309">
        <v>1E-3</v>
      </c>
      <c r="CP1068" s="309">
        <v>3.3239999999999998</v>
      </c>
      <c r="CQ1068" s="309">
        <v>0.19900000000000001</v>
      </c>
      <c r="CR1068" s="309" t="s">
        <v>121</v>
      </c>
      <c r="CS1068" s="309">
        <v>2E-3</v>
      </c>
      <c r="CT1068" s="309">
        <v>2.1179999999999999</v>
      </c>
      <c r="CU1068" s="309">
        <v>0.58799999999999997</v>
      </c>
      <c r="CV1068" s="309">
        <v>5.0000000000000001E-3</v>
      </c>
      <c r="CW1068" s="309">
        <v>1E-3</v>
      </c>
      <c r="CX1068" s="309">
        <v>0.06</v>
      </c>
      <c r="CY1068" s="309">
        <v>7.0000000000000001E-3</v>
      </c>
      <c r="CZ1068" s="309" t="s">
        <v>121</v>
      </c>
      <c r="DA1068" s="309">
        <v>3.0000000000000001E-3</v>
      </c>
      <c r="DB1068" s="309" t="s">
        <v>121</v>
      </c>
      <c r="DC1068" s="309">
        <v>4.0000000000000001E-3</v>
      </c>
      <c r="DD1068" s="309">
        <v>5.2999999999999999E-2</v>
      </c>
      <c r="DE1068" s="309">
        <v>1.2E-2</v>
      </c>
      <c r="DF1068" s="309">
        <v>2.1110000000000002</v>
      </c>
      <c r="DG1068" s="309">
        <v>9.9000000000000005E-2</v>
      </c>
      <c r="DH1068" s="309">
        <v>2E-3</v>
      </c>
      <c r="DI1068" s="309">
        <v>1E-3</v>
      </c>
      <c r="DJ1068" s="309">
        <v>0.17699999999999999</v>
      </c>
      <c r="DK1068" s="309">
        <v>8.9999999999999993E-3</v>
      </c>
      <c r="DL1068" s="61" t="str">
        <f t="shared" si="19"/>
        <v>NL 689393</v>
      </c>
    </row>
    <row r="1069" spans="1:132">
      <c r="A1069" s="11">
        <v>44650</v>
      </c>
      <c r="B1069" s="64" t="s">
        <v>1677</v>
      </c>
      <c r="C1069" s="25" t="s">
        <v>1283</v>
      </c>
      <c r="D1069" s="21">
        <v>60</v>
      </c>
      <c r="E1069" s="2">
        <v>100</v>
      </c>
      <c r="F1069" s="2">
        <v>100</v>
      </c>
      <c r="G1069" s="2">
        <v>40</v>
      </c>
      <c r="H1069" s="3">
        <f>((F1069)/(E1069/100))</f>
        <v>100</v>
      </c>
      <c r="I1069" s="4">
        <f>E1069/F1069</f>
        <v>1</v>
      </c>
      <c r="J1069" s="4">
        <f>100/G1069</f>
        <v>2.5</v>
      </c>
      <c r="K1069" s="2">
        <v>20</v>
      </c>
      <c r="M1069" s="2">
        <f>101.11-100.976</f>
        <v>0.13400000000000034</v>
      </c>
      <c r="N1069" s="37">
        <f>M1069/(K1069/100)</f>
        <v>0.67000000000000171</v>
      </c>
      <c r="O1069" s="37">
        <f>N1069/J1069</f>
        <v>0.26800000000000068</v>
      </c>
      <c r="P1069" s="5" t="e">
        <f>M1069/(L1069/100)</f>
        <v>#DIV/0!</v>
      </c>
      <c r="Q1069" s="5" t="e">
        <f>P1069*I1069</f>
        <v>#DIV/0!</v>
      </c>
      <c r="R1069" s="21">
        <v>46.16</v>
      </c>
      <c r="S1069" s="21">
        <v>10.050000000000001</v>
      </c>
      <c r="T1069" s="21">
        <v>53.334000000000003</v>
      </c>
      <c r="U1069" s="15">
        <f>100-(T1069-R1069)/S1069*100</f>
        <v>28.616915422885512</v>
      </c>
      <c r="V1069" s="21">
        <v>3.0249999999999999</v>
      </c>
      <c r="X1069" s="2">
        <v>10.38</v>
      </c>
      <c r="Y1069" s="2">
        <v>2.87</v>
      </c>
      <c r="Z1069" s="21">
        <v>805</v>
      </c>
      <c r="AB1069" s="14" t="e">
        <f>((AE1069-AC1069)*(1000/AD1069))*1000</f>
        <v>#DIV/0!</v>
      </c>
      <c r="AF1069" s="7" t="e">
        <f>#REF!*0.8</f>
        <v>#REF!</v>
      </c>
      <c r="AG1069" s="2">
        <v>100</v>
      </c>
      <c r="AH1069" s="8">
        <f>((AG1069)*(H1069/100))</f>
        <v>100</v>
      </c>
      <c r="AI1069" s="7">
        <f>AG1069/AH1069</f>
        <v>1</v>
      </c>
      <c r="AJ1069" s="6">
        <v>53.59</v>
      </c>
      <c r="AK1069" s="2">
        <v>0.13400000000000001</v>
      </c>
      <c r="AM1069" s="21">
        <v>11.54</v>
      </c>
      <c r="AN1069" s="21">
        <v>3.9</v>
      </c>
      <c r="AO1069" s="20" t="s">
        <v>1679</v>
      </c>
      <c r="DL1069" s="61" t="str">
        <f t="shared" si="19"/>
        <v>UTV 30.03.2022</v>
      </c>
    </row>
    <row r="1070" spans="1:132">
      <c r="A1070" s="11">
        <v>44650</v>
      </c>
      <c r="B1070" s="64" t="s">
        <v>1676</v>
      </c>
      <c r="C1070" s="25" t="s">
        <v>1675</v>
      </c>
      <c r="E1070" s="2">
        <v>100</v>
      </c>
      <c r="H1070" s="3">
        <f>((F1070)/(E1070/100))</f>
        <v>0</v>
      </c>
      <c r="I1070" s="4" t="e">
        <f>E1070/F1070</f>
        <v>#DIV/0!</v>
      </c>
      <c r="J1070" s="4" t="e">
        <f>100/G1070</f>
        <v>#DIV/0!</v>
      </c>
      <c r="N1070" s="37" t="e">
        <f>M1070/(K1070/100)</f>
        <v>#DIV/0!</v>
      </c>
      <c r="O1070" s="37" t="e">
        <f>N1070/J1070</f>
        <v>#DIV/0!</v>
      </c>
      <c r="P1070" s="5" t="e">
        <f>M1070/(L1070/100)</f>
        <v>#DIV/0!</v>
      </c>
      <c r="Q1070" s="5" t="e">
        <f>P1070*I1070</f>
        <v>#DIV/0!</v>
      </c>
      <c r="U1070" s="15" t="e">
        <f>100-(T1070-R1070)/S1070*100</f>
        <v>#DIV/0!</v>
      </c>
      <c r="AB1070" s="14" t="e">
        <f>((AE1070-AC1070)*(1000/AD1070))*1000</f>
        <v>#DIV/0!</v>
      </c>
      <c r="AF1070" s="7" t="e">
        <f>#REF!*0.8</f>
        <v>#REF!</v>
      </c>
      <c r="AH1070" s="8">
        <f>((AG1070)*(H1070/100))</f>
        <v>0</v>
      </c>
      <c r="AI1070" s="7" t="e">
        <f>AG1070/AH1070</f>
        <v>#DIV/0!</v>
      </c>
      <c r="DL1070" s="61" t="str">
        <f t="shared" si="19"/>
        <v>DK III W1 30.03.2022</v>
      </c>
    </row>
    <row r="1071" spans="1:132">
      <c r="A1071" s="11">
        <v>44650</v>
      </c>
      <c r="B1071" s="64" t="s">
        <v>84</v>
      </c>
      <c r="C1071" s="25" t="s">
        <v>745</v>
      </c>
      <c r="H1071" s="3" t="e">
        <f>((F1071)/(E1071/100))</f>
        <v>#DIV/0!</v>
      </c>
      <c r="I1071" s="4" t="e">
        <f>E1071/F1071</f>
        <v>#DIV/0!</v>
      </c>
      <c r="J1071" s="4" t="e">
        <f>100/G1071</f>
        <v>#DIV/0!</v>
      </c>
      <c r="N1071" s="37" t="e">
        <f>M1071/(K1071/100)</f>
        <v>#DIV/0!</v>
      </c>
      <c r="O1071" s="37" t="e">
        <f>N1071/J1071</f>
        <v>#DIV/0!</v>
      </c>
      <c r="P1071" s="5" t="e">
        <f>M1071/(L1071/100)</f>
        <v>#DIV/0!</v>
      </c>
      <c r="Q1071" s="5" t="e">
        <f>P1071*I1071</f>
        <v>#DIV/0!</v>
      </c>
      <c r="U1071" s="15" t="e">
        <f>100-(T1071-R1071)/S1071*100</f>
        <v>#DIV/0!</v>
      </c>
      <c r="X1071" s="2">
        <v>12.52</v>
      </c>
      <c r="Y1071" s="2">
        <v>16.13</v>
      </c>
      <c r="Z1071" s="21">
        <v>2799</v>
      </c>
      <c r="AB1071" s="14" t="e">
        <f>((AE1071-AC1071)*(1000/AD1071))*1000</f>
        <v>#DIV/0!</v>
      </c>
      <c r="AF1071" s="7" t="e">
        <f>#REF!*0.8</f>
        <v>#REF!</v>
      </c>
      <c r="AH1071" s="8" t="e">
        <f>((AG1071)*(H1071/100))</f>
        <v>#DIV/0!</v>
      </c>
      <c r="AI1071" s="7" t="e">
        <f>AG1071/AH1071</f>
        <v>#DIV/0!</v>
      </c>
      <c r="AO1071" s="20" t="s">
        <v>745</v>
      </c>
      <c r="DL1071" s="61" t="str">
        <f t="shared" si="19"/>
        <v>DK III W2 30.03.2022</v>
      </c>
    </row>
    <row r="1072" spans="1:132">
      <c r="A1072" s="11">
        <v>44650</v>
      </c>
      <c r="B1072" s="64"/>
      <c r="C1072" s="25" t="s">
        <v>727</v>
      </c>
      <c r="H1072" s="3" t="e">
        <f>((F1072)/(E1072/100))</f>
        <v>#DIV/0!</v>
      </c>
      <c r="I1072" s="4" t="e">
        <f>E1072/F1072</f>
        <v>#DIV/0!</v>
      </c>
      <c r="J1072" s="4" t="e">
        <f>100/G1072</f>
        <v>#DIV/0!</v>
      </c>
      <c r="N1072" s="37" t="e">
        <f>M1072/(K1072/100)</f>
        <v>#DIV/0!</v>
      </c>
      <c r="O1072" s="37" t="e">
        <f>N1072/J1072</f>
        <v>#DIV/0!</v>
      </c>
      <c r="P1072" s="5" t="e">
        <f>M1072/(L1072/100)</f>
        <v>#DIV/0!</v>
      </c>
      <c r="Q1072" s="5" t="e">
        <f>P1072*I1072</f>
        <v>#DIV/0!</v>
      </c>
      <c r="U1072" s="15" t="e">
        <f>100-(T1072-R1072)/S1072*100</f>
        <v>#DIV/0!</v>
      </c>
      <c r="AB1072" s="14" t="e">
        <f>((AE1072-AC1072)*(1000/AD1072))*1000</f>
        <v>#DIV/0!</v>
      </c>
      <c r="AF1072" s="7" t="e">
        <f>#REF!*0.8</f>
        <v>#REF!</v>
      </c>
      <c r="AH1072" s="8" t="e">
        <f>((AG1072)*(H1072/100))</f>
        <v>#DIV/0!</v>
      </c>
      <c r="AI1072" s="7" t="e">
        <f>AG1072/AH1072</f>
        <v>#DIV/0!</v>
      </c>
      <c r="AO1072" s="20" t="s">
        <v>727</v>
      </c>
      <c r="DL1072" s="61" t="str">
        <f t="shared" si="19"/>
        <v xml:space="preserve">VNE 1855 </v>
      </c>
    </row>
    <row r="1073" spans="1:116">
      <c r="A1073" s="11">
        <v>44650</v>
      </c>
      <c r="B1073" s="64"/>
      <c r="C1073" s="25" t="s">
        <v>117</v>
      </c>
      <c r="H1073" s="3" t="e">
        <f>((F1073)/(E1073/100))</f>
        <v>#DIV/0!</v>
      </c>
      <c r="I1073" s="4" t="e">
        <f>E1073/F1073</f>
        <v>#DIV/0!</v>
      </c>
      <c r="J1073" s="4" t="e">
        <f>100/G1073</f>
        <v>#DIV/0!</v>
      </c>
      <c r="N1073" s="37" t="e">
        <f>M1073/(K1073/100)</f>
        <v>#DIV/0!</v>
      </c>
      <c r="O1073" s="37" t="e">
        <f>N1073/J1073</f>
        <v>#DIV/0!</v>
      </c>
      <c r="P1073" s="5" t="e">
        <f>M1073/(L1073/100)</f>
        <v>#DIV/0!</v>
      </c>
      <c r="Q1073" s="5" t="e">
        <f>P1073*I1073</f>
        <v>#DIV/0!</v>
      </c>
      <c r="U1073" s="15" t="e">
        <f>100-(T1073-R1073)/S1073*100</f>
        <v>#DIV/0!</v>
      </c>
      <c r="AB1073" s="14" t="e">
        <f>((AE1073-AC1073)*(1000/AD1073))*1000</f>
        <v>#DIV/0!</v>
      </c>
      <c r="AF1073" s="7" t="e">
        <f>#REF!*0.8</f>
        <v>#REF!</v>
      </c>
      <c r="AH1073" s="8" t="e">
        <f>((AG1073)*(H1073/100))</f>
        <v>#DIV/0!</v>
      </c>
      <c r="AI1073" s="7" t="e">
        <f>AG1073/AH1073</f>
        <v>#DIV/0!</v>
      </c>
      <c r="AO1073" s="20" t="s">
        <v>1680</v>
      </c>
      <c r="AP1073" s="310" t="s">
        <v>121</v>
      </c>
      <c r="AQ1073" s="310">
        <v>4.0000000000000001E-3</v>
      </c>
      <c r="AR1073" s="310" t="s">
        <v>121</v>
      </c>
      <c r="AS1073" s="310">
        <v>1.7999999999999999E-2</v>
      </c>
      <c r="AT1073" s="310" t="s">
        <v>121</v>
      </c>
      <c r="AU1073" s="310">
        <v>1.2999999999999999E-2</v>
      </c>
      <c r="AV1073" s="310">
        <v>13.282999999999999</v>
      </c>
      <c r="AW1073" s="310">
        <v>1.401</v>
      </c>
      <c r="AX1073" s="310" t="s">
        <v>121</v>
      </c>
      <c r="AY1073" s="310">
        <v>8.9999999999999993E-3</v>
      </c>
      <c r="AZ1073" s="310">
        <v>1.7030000000000001</v>
      </c>
      <c r="BA1073" s="310">
        <v>8.1000000000000003E-2</v>
      </c>
      <c r="BB1073" s="310">
        <v>3.5489999999999999</v>
      </c>
      <c r="BC1073" s="310">
        <v>0.17199999999999999</v>
      </c>
      <c r="BD1073" s="310">
        <v>0.27500000000000002</v>
      </c>
      <c r="BE1073" s="310">
        <v>2.5000000000000001E-2</v>
      </c>
      <c r="BF1073" s="310" t="s">
        <v>121</v>
      </c>
      <c r="BG1073" s="310">
        <v>1.6E-2</v>
      </c>
      <c r="BH1073" s="310">
        <v>4.7960000000000003</v>
      </c>
      <c r="BI1073" s="310">
        <v>0.86399999999999999</v>
      </c>
      <c r="BJ1073" s="310" t="s">
        <v>121</v>
      </c>
      <c r="BK1073" s="310">
        <v>3.0000000000000001E-3</v>
      </c>
      <c r="BL1073" s="310" t="s">
        <v>121</v>
      </c>
      <c r="BM1073" s="310">
        <v>7.0000000000000001E-3</v>
      </c>
      <c r="BN1073" s="310">
        <v>9.6609999999999996</v>
      </c>
      <c r="BO1073" s="310">
        <v>1.3220000000000001</v>
      </c>
      <c r="BP1073" s="310">
        <v>33.396000000000001</v>
      </c>
      <c r="BQ1073" s="310">
        <v>1.165</v>
      </c>
      <c r="BR1073" s="310">
        <v>4.0000000000000001E-3</v>
      </c>
      <c r="BS1073" s="310">
        <v>2E-3</v>
      </c>
      <c r="BT1073" s="310">
        <v>1.97</v>
      </c>
      <c r="BU1073" s="310">
        <v>0.11</v>
      </c>
      <c r="BV1073" s="310" t="s">
        <v>121</v>
      </c>
      <c r="BW1073" s="310">
        <v>0.16800000000000001</v>
      </c>
      <c r="BX1073" s="310" t="s">
        <v>121</v>
      </c>
      <c r="BY1073" s="310">
        <v>1.2E-2</v>
      </c>
      <c r="BZ1073" s="310">
        <v>1.542</v>
      </c>
      <c r="CA1073" s="310">
        <v>7.4999999999999997E-2</v>
      </c>
      <c r="CB1073" s="310">
        <v>15.909000000000001</v>
      </c>
      <c r="CC1073" s="310">
        <v>4.3819999999999997</v>
      </c>
      <c r="CD1073" s="310">
        <v>0.127</v>
      </c>
      <c r="CE1073" s="310">
        <v>2.7E-2</v>
      </c>
      <c r="CF1073" s="310" t="s">
        <v>121</v>
      </c>
      <c r="CG1073" s="310">
        <v>0.01</v>
      </c>
      <c r="CH1073" s="310">
        <v>7.0000000000000001E-3</v>
      </c>
      <c r="CI1073" s="310">
        <v>1E-3</v>
      </c>
      <c r="CJ1073" s="310" t="s">
        <v>121</v>
      </c>
      <c r="CK1073" s="310">
        <v>1.7869999999999999</v>
      </c>
      <c r="CL1073" s="310" t="s">
        <v>121</v>
      </c>
      <c r="CM1073" s="310">
        <v>2E-3</v>
      </c>
      <c r="CN1073" s="310">
        <v>3.0000000000000001E-3</v>
      </c>
      <c r="CO1073" s="310">
        <v>1E-3</v>
      </c>
      <c r="CP1073" s="310">
        <v>0.88300000000000001</v>
      </c>
      <c r="CQ1073" s="310">
        <v>0.08</v>
      </c>
      <c r="CR1073" s="310" t="s">
        <v>121</v>
      </c>
      <c r="CS1073" s="310">
        <v>2E-3</v>
      </c>
      <c r="CT1073" s="310" t="s">
        <v>121</v>
      </c>
      <c r="CU1073" s="310">
        <v>40.786000000000001</v>
      </c>
      <c r="CV1073" s="310">
        <v>0.158</v>
      </c>
      <c r="CW1073" s="310">
        <v>1.2E-2</v>
      </c>
      <c r="CX1073" s="310">
        <v>2.9510000000000001</v>
      </c>
      <c r="CY1073" s="310">
        <v>0.10199999999999999</v>
      </c>
      <c r="CZ1073" s="310" t="s">
        <v>121</v>
      </c>
      <c r="DA1073" s="310">
        <v>2E-3</v>
      </c>
      <c r="DB1073" s="310" t="s">
        <v>121</v>
      </c>
      <c r="DC1073" s="310">
        <v>3.5000000000000003E-2</v>
      </c>
      <c r="DD1073" s="310" t="s">
        <v>121</v>
      </c>
      <c r="DE1073" s="310">
        <v>2.3E-2</v>
      </c>
      <c r="DF1073" s="310">
        <v>0.55300000000000005</v>
      </c>
      <c r="DG1073" s="310">
        <v>0.03</v>
      </c>
      <c r="DH1073" s="310">
        <v>9.2289999999999992</v>
      </c>
      <c r="DI1073" s="310">
        <v>0.69699999999999995</v>
      </c>
      <c r="DJ1073" s="310" t="s">
        <v>121</v>
      </c>
      <c r="DK1073" s="310">
        <v>2E-3</v>
      </c>
      <c r="DL1073" s="61" t="str">
        <f t="shared" si="19"/>
        <v>Anlieferung 18-1</v>
      </c>
    </row>
    <row r="1074" spans="1:116">
      <c r="A1074" s="11">
        <v>44650</v>
      </c>
      <c r="B1074" s="64" t="s">
        <v>208</v>
      </c>
      <c r="C1074" s="25" t="s">
        <v>119</v>
      </c>
      <c r="E1074" s="2">
        <v>100</v>
      </c>
      <c r="H1074" s="3">
        <f>((F1074)/(E1074/100))</f>
        <v>0</v>
      </c>
      <c r="I1074" s="4" t="e">
        <f>E1074/F1074</f>
        <v>#DIV/0!</v>
      </c>
      <c r="J1074" s="4" t="e">
        <f>100/G1074</f>
        <v>#DIV/0!</v>
      </c>
      <c r="N1074" s="37" t="e">
        <f>M1074/(K1074/100)</f>
        <v>#DIV/0!</v>
      </c>
      <c r="O1074" s="37" t="e">
        <f>N1074/J1074</f>
        <v>#DIV/0!</v>
      </c>
      <c r="P1074" s="5" t="e">
        <f>M1074/(L1074/100)</f>
        <v>#DIV/0!</v>
      </c>
      <c r="Q1074" s="5" t="e">
        <f>P1074*I1074</f>
        <v>#DIV/0!</v>
      </c>
      <c r="U1074" s="15" t="e">
        <f>100-(T1074-R1074)/S1074*100</f>
        <v>#DIV/0!</v>
      </c>
      <c r="AB1074" s="14" t="e">
        <f>((AE1074-AC1074)*(1000/AD1074))*1000</f>
        <v>#DIV/0!</v>
      </c>
      <c r="AF1074" s="7" t="e">
        <f>#REF!*0.8</f>
        <v>#REF!</v>
      </c>
      <c r="AH1074" s="8">
        <f>((AG1074)*(H1074/100))</f>
        <v>0</v>
      </c>
      <c r="AI1074" s="7" t="e">
        <f>AG1074/AH1074</f>
        <v>#DIV/0!</v>
      </c>
      <c r="AO1074" s="20" t="s">
        <v>1681</v>
      </c>
      <c r="AP1074" s="310">
        <v>3.0000000000000001E-3</v>
      </c>
      <c r="AQ1074" s="310">
        <v>2E-3</v>
      </c>
      <c r="AR1074" s="310" t="s">
        <v>121</v>
      </c>
      <c r="AS1074" s="310">
        <v>1.0999999999999999E-2</v>
      </c>
      <c r="AT1074" s="310">
        <v>3.7480000000000002</v>
      </c>
      <c r="AU1074" s="310">
        <v>9.5000000000000001E-2</v>
      </c>
      <c r="AV1074" s="310">
        <v>2.4710000000000001</v>
      </c>
      <c r="AW1074" s="310">
        <v>5.8999999999999997E-2</v>
      </c>
      <c r="AX1074" s="310" t="s">
        <v>121</v>
      </c>
      <c r="AY1074" s="310">
        <v>4.0000000000000001E-3</v>
      </c>
      <c r="AZ1074" s="310">
        <v>2.9820000000000002</v>
      </c>
      <c r="BA1074" s="310">
        <v>5.5E-2</v>
      </c>
      <c r="BB1074" s="310">
        <v>10.686</v>
      </c>
      <c r="BC1074" s="310">
        <v>0.20300000000000001</v>
      </c>
      <c r="BD1074" s="310">
        <v>18.472999999999999</v>
      </c>
      <c r="BE1074" s="310">
        <v>0.47199999999999998</v>
      </c>
      <c r="BF1074" s="310" t="s">
        <v>121</v>
      </c>
      <c r="BG1074" s="310">
        <v>7.0000000000000001E-3</v>
      </c>
      <c r="BH1074" s="310">
        <v>2.36</v>
      </c>
      <c r="BI1074" s="310">
        <v>0.41199999999999998</v>
      </c>
      <c r="BJ1074" s="310">
        <v>1.2999999999999999E-2</v>
      </c>
      <c r="BK1074" s="310">
        <v>2E-3</v>
      </c>
      <c r="BL1074" s="310">
        <v>5.0000000000000001E-3</v>
      </c>
      <c r="BM1074" s="310">
        <v>2E-3</v>
      </c>
      <c r="BN1074" s="310">
        <v>0.36799999999999999</v>
      </c>
      <c r="BO1074" s="310">
        <v>2.8000000000000001E-2</v>
      </c>
      <c r="BP1074" s="310">
        <v>49.124000000000002</v>
      </c>
      <c r="BQ1074" s="310">
        <v>0.53500000000000003</v>
      </c>
      <c r="BR1074" s="310">
        <v>1.6E-2</v>
      </c>
      <c r="BS1074" s="310">
        <v>2E-3</v>
      </c>
      <c r="BT1074" s="310">
        <v>0.79</v>
      </c>
      <c r="BU1074" s="310">
        <v>0.10299999999999999</v>
      </c>
      <c r="BV1074" s="310">
        <v>0.114</v>
      </c>
      <c r="BW1074" s="310">
        <v>4.2000000000000003E-2</v>
      </c>
      <c r="BX1074" s="310" t="s">
        <v>121</v>
      </c>
      <c r="BY1074" s="310">
        <v>3.7999999999999999E-2</v>
      </c>
      <c r="BZ1074" s="310">
        <v>0.376</v>
      </c>
      <c r="CA1074" s="310">
        <v>4.7E-2</v>
      </c>
      <c r="CB1074" s="310" t="s">
        <v>121</v>
      </c>
      <c r="CC1074" s="310">
        <v>4.5179999999999998</v>
      </c>
      <c r="CD1074" s="310">
        <v>0.10199999999999999</v>
      </c>
      <c r="CE1074" s="310">
        <v>1.7999999999999999E-2</v>
      </c>
      <c r="CF1074" s="310">
        <v>0.04</v>
      </c>
      <c r="CG1074" s="310">
        <v>1E-3</v>
      </c>
      <c r="CH1074" s="310" t="s">
        <v>121</v>
      </c>
      <c r="CI1074" s="310">
        <v>2E-3</v>
      </c>
      <c r="CJ1074" s="310" t="s">
        <v>121</v>
      </c>
      <c r="CK1074" s="310">
        <v>1.002</v>
      </c>
      <c r="CL1074" s="310" t="s">
        <v>121</v>
      </c>
      <c r="CM1074" s="310">
        <v>2E-3</v>
      </c>
      <c r="CN1074" s="310" t="s">
        <v>121</v>
      </c>
      <c r="CO1074" s="310">
        <v>2E-3</v>
      </c>
      <c r="CP1074" s="310">
        <v>1.5920000000000001</v>
      </c>
      <c r="CQ1074" s="310">
        <v>6.7000000000000004E-2</v>
      </c>
      <c r="CR1074" s="310" t="s">
        <v>121</v>
      </c>
      <c r="CS1074" s="310">
        <v>2E-3</v>
      </c>
      <c r="CT1074" s="310" t="s">
        <v>121</v>
      </c>
      <c r="CU1074" s="310">
        <v>23.260999999999999</v>
      </c>
      <c r="CV1074" s="310">
        <v>1.0999999999999999E-2</v>
      </c>
      <c r="CW1074" s="310">
        <v>1E-3</v>
      </c>
      <c r="CX1074" s="310">
        <v>0.875</v>
      </c>
      <c r="CY1074" s="310">
        <v>3.2000000000000001E-2</v>
      </c>
      <c r="CZ1074" s="310" t="s">
        <v>121</v>
      </c>
      <c r="DA1074" s="310">
        <v>2E-3</v>
      </c>
      <c r="DB1074" s="310" t="s">
        <v>121</v>
      </c>
      <c r="DC1074" s="310">
        <v>1.4999999999999999E-2</v>
      </c>
      <c r="DD1074" s="310" t="s">
        <v>121</v>
      </c>
      <c r="DE1074" s="310">
        <v>4.5999999999999999E-2</v>
      </c>
      <c r="DF1074" s="310">
        <v>5.7089999999999996</v>
      </c>
      <c r="DG1074" s="310">
        <v>0.107</v>
      </c>
      <c r="DH1074" s="310">
        <v>0.13500000000000001</v>
      </c>
      <c r="DI1074" s="310">
        <v>3.0000000000000001E-3</v>
      </c>
      <c r="DJ1074" s="310" t="s">
        <v>121</v>
      </c>
      <c r="DK1074" s="310">
        <v>2E-3</v>
      </c>
      <c r="DL1074" s="61" t="str">
        <f t="shared" si="19"/>
        <v>Anlieferung 18-2</v>
      </c>
    </row>
    <row r="1075" spans="1:116">
      <c r="A1075" s="11">
        <v>44650</v>
      </c>
      <c r="B1075" s="64" t="s">
        <v>126</v>
      </c>
      <c r="C1075" s="25" t="s">
        <v>119</v>
      </c>
      <c r="E1075" s="2">
        <v>100</v>
      </c>
      <c r="H1075" s="3">
        <f>((F1075)/(E1075/100))</f>
        <v>0</v>
      </c>
      <c r="I1075" s="4" t="e">
        <f>E1075/F1075</f>
        <v>#DIV/0!</v>
      </c>
      <c r="J1075" s="4" t="e">
        <f>100/G1075</f>
        <v>#DIV/0!</v>
      </c>
      <c r="N1075" s="37" t="e">
        <f>M1075/(K1075/100)</f>
        <v>#DIV/0!</v>
      </c>
      <c r="O1075" s="37" t="e">
        <f>N1075/J1075</f>
        <v>#DIV/0!</v>
      </c>
      <c r="P1075" s="5" t="e">
        <f>M1075/(L1075/100)</f>
        <v>#DIV/0!</v>
      </c>
      <c r="Q1075" s="5" t="e">
        <f>P1075*I1075</f>
        <v>#DIV/0!</v>
      </c>
      <c r="U1075" s="15" t="e">
        <f>100-(T1075-R1075)/S1075*100</f>
        <v>#DIV/0!</v>
      </c>
      <c r="AB1075" s="14" t="e">
        <f>((AE1075-AC1075)*(1000/AD1075))*1000</f>
        <v>#DIV/0!</v>
      </c>
      <c r="AF1075" s="7" t="e">
        <f>#REF!*0.8</f>
        <v>#REF!</v>
      </c>
      <c r="AH1075" s="8">
        <f>((AG1075)*(H1075/100))</f>
        <v>0</v>
      </c>
      <c r="AI1075" s="7" t="e">
        <f>AG1075/AH1075</f>
        <v>#DIV/0!</v>
      </c>
      <c r="AO1075" s="20" t="s">
        <v>1682</v>
      </c>
      <c r="AP1075" s="310" t="s">
        <v>121</v>
      </c>
      <c r="AQ1075" s="310">
        <v>5.0000000000000001E-3</v>
      </c>
      <c r="AR1075" s="310" t="s">
        <v>121</v>
      </c>
      <c r="AS1075" s="310">
        <v>1.7000000000000001E-2</v>
      </c>
      <c r="AT1075" s="310" t="s">
        <v>121</v>
      </c>
      <c r="AU1075" s="310">
        <v>1.2E-2</v>
      </c>
      <c r="AV1075" s="310">
        <v>12.183</v>
      </c>
      <c r="AW1075" s="310">
        <v>0.47799999999999998</v>
      </c>
      <c r="AX1075" s="310" t="s">
        <v>121</v>
      </c>
      <c r="AY1075" s="310">
        <v>8.0000000000000002E-3</v>
      </c>
      <c r="AZ1075" s="310">
        <v>1.54</v>
      </c>
      <c r="BA1075" s="310">
        <v>3.7999999999999999E-2</v>
      </c>
      <c r="BB1075" s="310">
        <v>3.794</v>
      </c>
      <c r="BC1075" s="310">
        <v>9.2999999999999999E-2</v>
      </c>
      <c r="BD1075" s="310">
        <v>0.24399999999999999</v>
      </c>
      <c r="BE1075" s="310">
        <v>2.1999999999999999E-2</v>
      </c>
      <c r="BF1075" s="310" t="s">
        <v>121</v>
      </c>
      <c r="BG1075" s="310">
        <v>1.7000000000000001E-2</v>
      </c>
      <c r="BH1075" s="310">
        <v>3.7</v>
      </c>
      <c r="BI1075" s="310">
        <v>0.71499999999999997</v>
      </c>
      <c r="BJ1075" s="310" t="s">
        <v>121</v>
      </c>
      <c r="BK1075" s="310">
        <v>3.0000000000000001E-3</v>
      </c>
      <c r="BL1075" s="310" t="s">
        <v>121</v>
      </c>
      <c r="BM1075" s="310">
        <v>5.0000000000000001E-3</v>
      </c>
      <c r="BN1075" s="310">
        <v>8.9939999999999998</v>
      </c>
      <c r="BO1075" s="310">
        <v>0.624</v>
      </c>
      <c r="BP1075" s="310">
        <v>39.405000000000001</v>
      </c>
      <c r="BQ1075" s="310">
        <v>1.0609999999999999</v>
      </c>
      <c r="BR1075" s="310">
        <v>3.0000000000000001E-3</v>
      </c>
      <c r="BS1075" s="310">
        <v>2E-3</v>
      </c>
      <c r="BT1075" s="310">
        <v>1.7450000000000001</v>
      </c>
      <c r="BU1075" s="310">
        <v>0.161</v>
      </c>
      <c r="BV1075" s="310" t="s">
        <v>121</v>
      </c>
      <c r="BW1075" s="310">
        <v>0.157</v>
      </c>
      <c r="BX1075" s="310" t="s">
        <v>121</v>
      </c>
      <c r="BY1075" s="310">
        <v>1.2E-2</v>
      </c>
      <c r="BZ1075" s="310">
        <v>1.4330000000000001</v>
      </c>
      <c r="CA1075" s="310">
        <v>0.124</v>
      </c>
      <c r="CB1075" s="310">
        <v>13.941000000000001</v>
      </c>
      <c r="CC1075" s="310">
        <v>4.0460000000000003</v>
      </c>
      <c r="CD1075" s="310">
        <v>0.126</v>
      </c>
      <c r="CE1075" s="310">
        <v>2.5000000000000001E-2</v>
      </c>
      <c r="CF1075" s="310" t="s">
        <v>121</v>
      </c>
      <c r="CG1075" s="310">
        <v>8.9999999999999993E-3</v>
      </c>
      <c r="CH1075" s="310">
        <v>6.0000000000000001E-3</v>
      </c>
      <c r="CI1075" s="310">
        <v>1E-3</v>
      </c>
      <c r="CJ1075" s="310" t="s">
        <v>121</v>
      </c>
      <c r="CK1075" s="310">
        <v>1.71</v>
      </c>
      <c r="CL1075" s="310" t="s">
        <v>121</v>
      </c>
      <c r="CM1075" s="310">
        <v>2E-3</v>
      </c>
      <c r="CN1075" s="310">
        <v>3.0000000000000001E-3</v>
      </c>
      <c r="CO1075" s="310">
        <v>1E-3</v>
      </c>
      <c r="CP1075" s="310">
        <v>0.73899999999999999</v>
      </c>
      <c r="CQ1075" s="310">
        <v>9.5000000000000001E-2</v>
      </c>
      <c r="CR1075" s="310" t="s">
        <v>121</v>
      </c>
      <c r="CS1075" s="310">
        <v>2E-3</v>
      </c>
      <c r="CT1075" s="310" t="s">
        <v>121</v>
      </c>
      <c r="CU1075" s="310">
        <v>40.246000000000002</v>
      </c>
      <c r="CV1075" s="310">
        <v>0.152</v>
      </c>
      <c r="CW1075" s="310">
        <v>4.0000000000000001E-3</v>
      </c>
      <c r="CX1075" s="310">
        <v>2.6850000000000001</v>
      </c>
      <c r="CY1075" s="310">
        <v>0.114</v>
      </c>
      <c r="CZ1075" s="310" t="s">
        <v>121</v>
      </c>
      <c r="DA1075" s="310">
        <v>2E-3</v>
      </c>
      <c r="DB1075" s="310" t="s">
        <v>121</v>
      </c>
      <c r="DC1075" s="310">
        <v>3.3000000000000002E-2</v>
      </c>
      <c r="DD1075" s="310" t="s">
        <v>121</v>
      </c>
      <c r="DE1075" s="310">
        <v>2.4E-2</v>
      </c>
      <c r="DF1075" s="310">
        <v>0.81399999999999995</v>
      </c>
      <c r="DG1075" s="310">
        <v>2.4E-2</v>
      </c>
      <c r="DH1075" s="310">
        <v>8.49</v>
      </c>
      <c r="DI1075" s="310">
        <v>0.16800000000000001</v>
      </c>
      <c r="DJ1075" s="310" t="s">
        <v>121</v>
      </c>
      <c r="DK1075" s="310">
        <v>2E-3</v>
      </c>
      <c r="DL1075" s="61" t="str">
        <f t="shared" si="19"/>
        <v>Anlieferung 18-3</v>
      </c>
    </row>
    <row r="1076" spans="1:116">
      <c r="A1076" s="11">
        <v>44650</v>
      </c>
      <c r="B1076" s="64"/>
      <c r="C1076" s="25" t="s">
        <v>740</v>
      </c>
      <c r="H1076" s="3" t="e">
        <f>((F1076)/(E1076/100))</f>
        <v>#DIV/0!</v>
      </c>
      <c r="I1076" s="4" t="e">
        <f>E1076/F1076</f>
        <v>#DIV/0!</v>
      </c>
      <c r="J1076" s="4" t="e">
        <f>100/G1076</f>
        <v>#DIV/0!</v>
      </c>
      <c r="N1076" s="37" t="e">
        <f>M1076/(K1076/100)</f>
        <v>#DIV/0!</v>
      </c>
      <c r="O1076" s="37" t="e">
        <f>N1076/J1076</f>
        <v>#DIV/0!</v>
      </c>
      <c r="P1076" s="5" t="e">
        <f>M1076/(L1076/100)</f>
        <v>#DIV/0!</v>
      </c>
      <c r="Q1076" s="5" t="e">
        <f>P1076*I1076</f>
        <v>#DIV/0!</v>
      </c>
      <c r="U1076" s="15" t="e">
        <f>100-(T1076-R1076)/S1076*100</f>
        <v>#DIV/0!</v>
      </c>
      <c r="X1076" s="2">
        <v>11.2</v>
      </c>
      <c r="Y1076" s="2">
        <v>20.100000000000001</v>
      </c>
      <c r="Z1076" s="21">
        <v>6874</v>
      </c>
      <c r="AB1076" s="14" t="e">
        <f>((AE1076-AC1076)*(1000/AD1076))*1000</f>
        <v>#DIV/0!</v>
      </c>
      <c r="AF1076" s="7" t="e">
        <f>#REF!*0.8</f>
        <v>#REF!</v>
      </c>
      <c r="AH1076" s="8" t="e">
        <f>((AG1076)*(H1076/100))</f>
        <v>#DIV/0!</v>
      </c>
      <c r="AI1076" s="7" t="e">
        <f>AG1076/AH1076</f>
        <v>#DIV/0!</v>
      </c>
      <c r="AO1076" s="20" t="s">
        <v>1618</v>
      </c>
      <c r="AP1076" s="310">
        <v>1.2E-2</v>
      </c>
      <c r="AQ1076" s="310">
        <v>5.0000000000000001E-3</v>
      </c>
      <c r="AR1076" s="310" t="s">
        <v>121</v>
      </c>
      <c r="AS1076" s="310">
        <v>1.7000000000000001E-2</v>
      </c>
      <c r="AT1076" s="310">
        <v>0.21199999999999999</v>
      </c>
      <c r="AU1076" s="310">
        <v>0.01</v>
      </c>
      <c r="AV1076" s="310">
        <v>5.4119999999999999</v>
      </c>
      <c r="AW1076" s="310">
        <v>0.13</v>
      </c>
      <c r="AX1076" s="310" t="s">
        <v>121</v>
      </c>
      <c r="AY1076" s="310">
        <v>6.0000000000000001E-3</v>
      </c>
      <c r="AZ1076" s="310">
        <v>1.7709999999999999</v>
      </c>
      <c r="BA1076" s="310">
        <v>3.2000000000000001E-2</v>
      </c>
      <c r="BB1076" s="310">
        <v>6.2960000000000003</v>
      </c>
      <c r="BC1076" s="310">
        <v>0.129</v>
      </c>
      <c r="BD1076" s="310">
        <v>20.283999999999999</v>
      </c>
      <c r="BE1076" s="310">
        <v>0.45900000000000002</v>
      </c>
      <c r="BF1076" s="310" t="s">
        <v>121</v>
      </c>
      <c r="BG1076" s="310">
        <v>0.01</v>
      </c>
      <c r="BH1076" s="310">
        <v>4.2640000000000002</v>
      </c>
      <c r="BI1076" s="310">
        <v>0.47799999999999998</v>
      </c>
      <c r="BJ1076" s="310">
        <v>1.0999999999999999E-2</v>
      </c>
      <c r="BK1076" s="310">
        <v>4.0000000000000001E-3</v>
      </c>
      <c r="BL1076" s="310" t="s">
        <v>121</v>
      </c>
      <c r="BM1076" s="310">
        <v>6.0000000000000001E-3</v>
      </c>
      <c r="BN1076" s="310">
        <v>1.1240000000000001</v>
      </c>
      <c r="BO1076" s="310">
        <v>5.2999999999999999E-2</v>
      </c>
      <c r="BP1076" s="310">
        <v>44.875999999999998</v>
      </c>
      <c r="BQ1076" s="310">
        <v>0.60599999999999998</v>
      </c>
      <c r="BR1076" s="310">
        <v>0.77500000000000002</v>
      </c>
      <c r="BS1076" s="310">
        <v>1.4E-2</v>
      </c>
      <c r="BT1076" s="310">
        <v>0.92700000000000005</v>
      </c>
      <c r="BU1076" s="310">
        <v>8.5999999999999993E-2</v>
      </c>
      <c r="BV1076" s="310">
        <v>7.6999999999999999E-2</v>
      </c>
      <c r="BW1076" s="310">
        <v>4.4999999999999998E-2</v>
      </c>
      <c r="BX1076" s="310" t="s">
        <v>121</v>
      </c>
      <c r="BY1076" s="310">
        <v>0.04</v>
      </c>
      <c r="BZ1076" s="310">
        <v>0.224</v>
      </c>
      <c r="CA1076" s="310">
        <v>4.2000000000000003E-2</v>
      </c>
      <c r="CB1076" s="310">
        <v>6.1630000000000003</v>
      </c>
      <c r="CC1076" s="310">
        <v>2.9420000000000002</v>
      </c>
      <c r="CD1076" s="310">
        <v>0.16600000000000001</v>
      </c>
      <c r="CE1076" s="310">
        <v>1.7000000000000001E-2</v>
      </c>
      <c r="CF1076" s="310">
        <v>6.5000000000000002E-2</v>
      </c>
      <c r="CG1076" s="310">
        <v>2E-3</v>
      </c>
      <c r="CH1076" s="310" t="s">
        <v>121</v>
      </c>
      <c r="CI1076" s="310">
        <v>2E-3</v>
      </c>
      <c r="CJ1076" s="310" t="s">
        <v>121</v>
      </c>
      <c r="CK1076" s="310">
        <v>0.997</v>
      </c>
      <c r="CL1076" s="310" t="s">
        <v>121</v>
      </c>
      <c r="CM1076" s="310">
        <v>2E-3</v>
      </c>
      <c r="CN1076" s="310">
        <v>2E-3</v>
      </c>
      <c r="CO1076" s="310">
        <v>1E-3</v>
      </c>
      <c r="CP1076" s="310">
        <v>1.052</v>
      </c>
      <c r="CQ1076" s="310">
        <v>4.9000000000000002E-2</v>
      </c>
      <c r="CR1076" s="310" t="s">
        <v>121</v>
      </c>
      <c r="CS1076" s="310">
        <v>3.0000000000000001E-3</v>
      </c>
      <c r="CT1076" s="310" t="s">
        <v>121</v>
      </c>
      <c r="CU1076" s="310">
        <v>23.763999999999999</v>
      </c>
      <c r="CV1076" s="310">
        <v>2.5000000000000001E-2</v>
      </c>
      <c r="CW1076" s="310">
        <v>1E-3</v>
      </c>
      <c r="CX1076" s="310">
        <v>0.28799999999999998</v>
      </c>
      <c r="CY1076" s="310">
        <v>2.8000000000000001E-2</v>
      </c>
      <c r="CZ1076" s="310" t="s">
        <v>121</v>
      </c>
      <c r="DA1076" s="310">
        <v>2E-3</v>
      </c>
      <c r="DB1076" s="310" t="s">
        <v>121</v>
      </c>
      <c r="DC1076" s="310">
        <v>2.7E-2</v>
      </c>
      <c r="DD1076" s="310" t="s">
        <v>121</v>
      </c>
      <c r="DE1076" s="310">
        <v>4.7E-2</v>
      </c>
      <c r="DF1076" s="310">
        <v>5.1059999999999999</v>
      </c>
      <c r="DG1076" s="310">
        <v>0.10299999999999999</v>
      </c>
      <c r="DH1076" s="310">
        <v>0.86399999999999999</v>
      </c>
      <c r="DI1076" s="310">
        <v>1.4999999999999999E-2</v>
      </c>
      <c r="DJ1076" s="310" t="s">
        <v>121</v>
      </c>
      <c r="DK1076" s="310">
        <v>2E-3</v>
      </c>
      <c r="DL1076" s="61" t="str">
        <f t="shared" si="19"/>
        <v>Anlieferung 18-4</v>
      </c>
    </row>
    <row r="1077" spans="1:116">
      <c r="A1077" s="11">
        <v>44650</v>
      </c>
      <c r="B1077" s="64" t="s">
        <v>391</v>
      </c>
      <c r="C1077" s="25" t="s">
        <v>128</v>
      </c>
      <c r="H1077" s="3" t="e">
        <f>((F1077)/(E1077/100))</f>
        <v>#DIV/0!</v>
      </c>
      <c r="I1077" s="4" t="e">
        <f>E1077/F1077</f>
        <v>#DIV/0!</v>
      </c>
      <c r="J1077" s="4" t="e">
        <f>100/G1077</f>
        <v>#DIV/0!</v>
      </c>
      <c r="N1077" s="37" t="e">
        <f>M1077/(K1077/100)</f>
        <v>#DIV/0!</v>
      </c>
      <c r="O1077" s="37" t="e">
        <f>N1077/J1077</f>
        <v>#DIV/0!</v>
      </c>
      <c r="P1077" s="5" t="e">
        <f>M1077/(L1077/100)</f>
        <v>#DIV/0!</v>
      </c>
      <c r="Q1077" s="5" t="e">
        <f>P1077*I1077</f>
        <v>#DIV/0!</v>
      </c>
      <c r="U1077" s="15" t="e">
        <f>100-(T1077-R1077)/S1077*100</f>
        <v>#DIV/0!</v>
      </c>
      <c r="AB1077" s="14" t="e">
        <f>((AE1077-AC1077)*(1000/AD1077))*1000</f>
        <v>#DIV/0!</v>
      </c>
      <c r="AF1077" s="7" t="e">
        <f>#REF!*0.8</f>
        <v>#REF!</v>
      </c>
      <c r="AH1077" s="8" t="e">
        <f>((AG1077)*(H1077/100))</f>
        <v>#DIV/0!</v>
      </c>
      <c r="AI1077" s="7" t="e">
        <f>AG1077/AH1077</f>
        <v>#DIV/0!</v>
      </c>
      <c r="AO1077" s="68" t="s">
        <v>391</v>
      </c>
      <c r="AP1077" s="310" t="s">
        <v>121</v>
      </c>
      <c r="AQ1077" s="310">
        <v>3.0000000000000001E-3</v>
      </c>
      <c r="AR1077" s="310">
        <v>1.4E-2</v>
      </c>
      <c r="AS1077" s="310">
        <v>8.9999999999999993E-3</v>
      </c>
      <c r="AT1077" s="310" t="s">
        <v>121</v>
      </c>
      <c r="AU1077" s="310">
        <v>8.9999999999999993E-3</v>
      </c>
      <c r="AV1077" s="310">
        <v>10.472</v>
      </c>
      <c r="AW1077" s="310">
        <v>0.28999999999999998</v>
      </c>
      <c r="AX1077" s="310">
        <v>1.2999999999999999E-2</v>
      </c>
      <c r="AY1077" s="310">
        <v>4.0000000000000001E-3</v>
      </c>
      <c r="AZ1077" s="310">
        <v>2.698</v>
      </c>
      <c r="BA1077" s="310">
        <v>0.04</v>
      </c>
      <c r="BB1077" s="310">
        <v>4.7E-2</v>
      </c>
      <c r="BC1077" s="310">
        <v>5.0000000000000001E-3</v>
      </c>
      <c r="BD1077" s="310">
        <v>21.126999999999999</v>
      </c>
      <c r="BE1077" s="310">
        <v>0.40200000000000002</v>
      </c>
      <c r="BF1077" s="310" t="s">
        <v>121</v>
      </c>
      <c r="BG1077" s="310">
        <v>7.0000000000000001E-3</v>
      </c>
      <c r="BH1077" s="310">
        <v>5.1589999999999998</v>
      </c>
      <c r="BI1077" s="310">
        <v>0.52800000000000002</v>
      </c>
      <c r="BJ1077" s="310">
        <v>4.0000000000000001E-3</v>
      </c>
      <c r="BK1077" s="310">
        <v>2E-3</v>
      </c>
      <c r="BL1077" s="310">
        <v>6.0000000000000001E-3</v>
      </c>
      <c r="BM1077" s="310">
        <v>3.0000000000000001E-3</v>
      </c>
      <c r="BN1077" s="310" t="s">
        <v>121</v>
      </c>
      <c r="BO1077" s="310">
        <v>6.3E-2</v>
      </c>
      <c r="BP1077" s="310">
        <v>38.470999999999997</v>
      </c>
      <c r="BQ1077" s="310">
        <v>0.72499999999999998</v>
      </c>
      <c r="BR1077" s="310">
        <v>5.0000000000000001E-3</v>
      </c>
      <c r="BS1077" s="310">
        <v>1E-3</v>
      </c>
      <c r="BT1077" s="310">
        <v>0.66700000000000004</v>
      </c>
      <c r="BU1077" s="310">
        <v>9.0999999999999998E-2</v>
      </c>
      <c r="BV1077" s="310" t="s">
        <v>121</v>
      </c>
      <c r="BW1077" s="310">
        <v>7.0000000000000007E-2</v>
      </c>
      <c r="BX1077" s="310">
        <v>3.5000000000000003E-2</v>
      </c>
      <c r="BY1077" s="310">
        <v>2.3E-2</v>
      </c>
      <c r="BZ1077" s="310">
        <v>0.313</v>
      </c>
      <c r="CA1077" s="310">
        <v>4.9000000000000002E-2</v>
      </c>
      <c r="CB1077" s="310">
        <v>7.5970000000000004</v>
      </c>
      <c r="CC1077" s="310">
        <v>3.1360000000000001</v>
      </c>
      <c r="CD1077" s="310">
        <v>0.188</v>
      </c>
      <c r="CE1077" s="310">
        <v>2.1000000000000001E-2</v>
      </c>
      <c r="CF1077" s="310" t="s">
        <v>121</v>
      </c>
      <c r="CG1077" s="310">
        <v>2E-3</v>
      </c>
      <c r="CH1077" s="310" t="s">
        <v>121</v>
      </c>
      <c r="CI1077" s="310">
        <v>2E-3</v>
      </c>
      <c r="CJ1077" s="310" t="s">
        <v>121</v>
      </c>
      <c r="CK1077" s="310">
        <v>0.88800000000000001</v>
      </c>
      <c r="CL1077" s="310" t="s">
        <v>121</v>
      </c>
      <c r="CM1077" s="310">
        <v>2E-3</v>
      </c>
      <c r="CN1077" s="310" t="s">
        <v>121</v>
      </c>
      <c r="CO1077" s="310">
        <v>2E-3</v>
      </c>
      <c r="CP1077" s="310">
        <v>1.2110000000000001</v>
      </c>
      <c r="CQ1077" s="310">
        <v>5.8999999999999997E-2</v>
      </c>
      <c r="CR1077" s="310" t="s">
        <v>121</v>
      </c>
      <c r="CS1077" s="310">
        <v>2E-3</v>
      </c>
      <c r="CT1077" s="310" t="s">
        <v>121</v>
      </c>
      <c r="CU1077" s="310">
        <v>24.285</v>
      </c>
      <c r="CV1077" s="310">
        <v>4.0000000000000001E-3</v>
      </c>
      <c r="CW1077" s="310">
        <v>1E-3</v>
      </c>
      <c r="CX1077" s="310">
        <v>0.375</v>
      </c>
      <c r="CY1077" s="310">
        <v>2.1999999999999999E-2</v>
      </c>
      <c r="CZ1077" s="310" t="s">
        <v>121</v>
      </c>
      <c r="DA1077" s="310">
        <v>2E-3</v>
      </c>
      <c r="DB1077" s="310">
        <v>2.1000000000000001E-2</v>
      </c>
      <c r="DC1077" s="310">
        <v>8.9999999999999993E-3</v>
      </c>
      <c r="DD1077" s="310" t="s">
        <v>121</v>
      </c>
      <c r="DE1077" s="310">
        <v>7.9000000000000001E-2</v>
      </c>
      <c r="DF1077" s="310">
        <v>11.46</v>
      </c>
      <c r="DG1077" s="310">
        <v>0.193</v>
      </c>
      <c r="DH1077" s="310">
        <v>5.0999999999999997E-2</v>
      </c>
      <c r="DI1077" s="310">
        <v>2E-3</v>
      </c>
      <c r="DJ1077" s="310" t="s">
        <v>121</v>
      </c>
      <c r="DK1077" s="310">
        <v>2E-3</v>
      </c>
      <c r="DL1077" s="61" t="str">
        <f t="shared" si="19"/>
        <v>Anlieferung 18-5</v>
      </c>
    </row>
    <row r="1078" spans="1:116">
      <c r="A1078" s="11">
        <v>44650</v>
      </c>
      <c r="B1078" s="64" t="s">
        <v>392</v>
      </c>
      <c r="C1078" s="25" t="s">
        <v>128</v>
      </c>
      <c r="H1078" s="3" t="e">
        <f>((F1078)/(E1078/100))</f>
        <v>#DIV/0!</v>
      </c>
      <c r="I1078" s="4" t="e">
        <f>E1078/F1078</f>
        <v>#DIV/0!</v>
      </c>
      <c r="J1078" s="4" t="e">
        <f>100/G1078</f>
        <v>#DIV/0!</v>
      </c>
      <c r="N1078" s="37" t="e">
        <f>M1078/(K1078/100)</f>
        <v>#DIV/0!</v>
      </c>
      <c r="O1078" s="37" t="e">
        <f>N1078/J1078</f>
        <v>#DIV/0!</v>
      </c>
      <c r="P1078" s="5" t="e">
        <f>M1078/(L1078/100)</f>
        <v>#DIV/0!</v>
      </c>
      <c r="Q1078" s="5" t="e">
        <f>P1078*I1078</f>
        <v>#DIV/0!</v>
      </c>
      <c r="U1078" s="15" t="e">
        <f>100-(T1078-R1078)/S1078*100</f>
        <v>#DIV/0!</v>
      </c>
      <c r="AB1078" s="14" t="e">
        <f>((AE1078-AC1078)*(1000/AD1078))*1000</f>
        <v>#DIV/0!</v>
      </c>
      <c r="AF1078" s="7" t="e">
        <f>#REF!*0.8</f>
        <v>#REF!</v>
      </c>
      <c r="AH1078" s="8" t="e">
        <f>((AG1078)*(H1078/100))</f>
        <v>#DIV/0!</v>
      </c>
      <c r="AI1078" s="7" t="e">
        <f>AG1078/AH1078</f>
        <v>#DIV/0!</v>
      </c>
      <c r="AO1078" s="68" t="s">
        <v>392</v>
      </c>
      <c r="AP1078" s="310">
        <v>5.0000000000000001E-3</v>
      </c>
      <c r="AQ1078" s="310">
        <v>2E-3</v>
      </c>
      <c r="AR1078" s="310" t="s">
        <v>121</v>
      </c>
      <c r="AS1078" s="310">
        <v>2.3E-2</v>
      </c>
      <c r="AT1078" s="310" t="s">
        <v>121</v>
      </c>
      <c r="AU1078" s="310">
        <v>0.01</v>
      </c>
      <c r="AV1078" s="310">
        <v>9.64</v>
      </c>
      <c r="AW1078" s="310">
        <v>0.20699999999999999</v>
      </c>
      <c r="AX1078" s="310" t="s">
        <v>121</v>
      </c>
      <c r="AY1078" s="310">
        <v>0.01</v>
      </c>
      <c r="AZ1078" s="310">
        <v>0.17899999999999999</v>
      </c>
      <c r="BA1078" s="310">
        <v>8.9999999999999993E-3</v>
      </c>
      <c r="BB1078" s="310">
        <v>8.6389999999999993</v>
      </c>
      <c r="BC1078" s="310">
        <v>0.154</v>
      </c>
      <c r="BD1078" s="310">
        <v>0.77100000000000002</v>
      </c>
      <c r="BE1078" s="310">
        <v>2.9000000000000001E-2</v>
      </c>
      <c r="BF1078" s="310" t="s">
        <v>121</v>
      </c>
      <c r="BG1078" s="310">
        <v>0.01</v>
      </c>
      <c r="BH1078" s="310">
        <v>2.8519999999999999</v>
      </c>
      <c r="BI1078" s="310">
        <v>0.60799999999999998</v>
      </c>
      <c r="BJ1078" s="310" t="s">
        <v>121</v>
      </c>
      <c r="BK1078" s="310">
        <v>4.0000000000000001E-3</v>
      </c>
      <c r="BL1078" s="310">
        <v>5.0000000000000001E-3</v>
      </c>
      <c r="BM1078" s="310">
        <v>3.0000000000000001E-3</v>
      </c>
      <c r="BN1078" s="310">
        <v>15.2</v>
      </c>
      <c r="BO1078" s="310">
        <v>0.65400000000000003</v>
      </c>
      <c r="BP1078" s="310">
        <v>36.625999999999998</v>
      </c>
      <c r="BQ1078" s="310">
        <v>0.94599999999999995</v>
      </c>
      <c r="BR1078" s="310">
        <v>4.0000000000000001E-3</v>
      </c>
      <c r="BS1078" s="310">
        <v>2E-3</v>
      </c>
      <c r="BT1078" s="310">
        <v>2.0369999999999999</v>
      </c>
      <c r="BU1078" s="310">
        <v>0.158</v>
      </c>
      <c r="BV1078" s="310" t="s">
        <v>121</v>
      </c>
      <c r="BW1078" s="310">
        <v>0.1</v>
      </c>
      <c r="BX1078" s="310" t="s">
        <v>121</v>
      </c>
      <c r="BY1078" s="310">
        <v>1.2E-2</v>
      </c>
      <c r="BZ1078" s="310">
        <v>1.4350000000000001</v>
      </c>
      <c r="CA1078" s="310">
        <v>0.107</v>
      </c>
      <c r="CB1078" s="310">
        <v>10.035</v>
      </c>
      <c r="CC1078" s="310">
        <v>4.0019999999999998</v>
      </c>
      <c r="CD1078" s="310">
        <v>0.22500000000000001</v>
      </c>
      <c r="CE1078" s="310">
        <v>1.9E-2</v>
      </c>
      <c r="CF1078" s="310" t="s">
        <v>121</v>
      </c>
      <c r="CG1078" s="310">
        <v>4.0000000000000001E-3</v>
      </c>
      <c r="CH1078" s="310">
        <v>3.0000000000000001E-3</v>
      </c>
      <c r="CI1078" s="310">
        <v>1E-3</v>
      </c>
      <c r="CJ1078" s="310" t="s">
        <v>121</v>
      </c>
      <c r="CK1078" s="310">
        <v>1.1839999999999999</v>
      </c>
      <c r="CL1078" s="310" t="s">
        <v>121</v>
      </c>
      <c r="CM1078" s="310">
        <v>2E-3</v>
      </c>
      <c r="CN1078" s="310">
        <v>3.0000000000000001E-3</v>
      </c>
      <c r="CO1078" s="310">
        <v>1E-3</v>
      </c>
      <c r="CP1078" s="310">
        <v>1.58</v>
      </c>
      <c r="CQ1078" s="310">
        <v>0.13100000000000001</v>
      </c>
      <c r="CR1078" s="310" t="s">
        <v>121</v>
      </c>
      <c r="CS1078" s="310">
        <v>3.0000000000000001E-3</v>
      </c>
      <c r="CT1078" s="310" t="s">
        <v>121</v>
      </c>
      <c r="CU1078" s="310">
        <v>31.497</v>
      </c>
      <c r="CV1078" s="310">
        <v>0.27200000000000002</v>
      </c>
      <c r="CW1078" s="310">
        <v>6.0000000000000001E-3</v>
      </c>
      <c r="CX1078" s="310">
        <v>2.9089999999999998</v>
      </c>
      <c r="CY1078" s="310">
        <v>0.13200000000000001</v>
      </c>
      <c r="CZ1078" s="310" t="s">
        <v>121</v>
      </c>
      <c r="DA1078" s="310">
        <v>2E-3</v>
      </c>
      <c r="DB1078" s="310" t="s">
        <v>121</v>
      </c>
      <c r="DC1078" s="310">
        <v>4.2999999999999997E-2</v>
      </c>
      <c r="DD1078" s="310" t="s">
        <v>121</v>
      </c>
      <c r="DE1078" s="310">
        <v>5.0999999999999997E-2</v>
      </c>
      <c r="DF1078" s="310">
        <v>5.2370000000000001</v>
      </c>
      <c r="DG1078" s="310">
        <v>9.4E-2</v>
      </c>
      <c r="DH1078" s="310">
        <v>2.343</v>
      </c>
      <c r="DI1078" s="310">
        <v>0.04</v>
      </c>
      <c r="DJ1078" s="310" t="s">
        <v>121</v>
      </c>
      <c r="DK1078" s="310">
        <v>2E-3</v>
      </c>
      <c r="DL1078" s="61" t="str">
        <f t="shared" ref="DL1078:DL1140" si="20">AO1082</f>
        <v>Anlieferung 18-6</v>
      </c>
    </row>
    <row r="1079" spans="1:116">
      <c r="A1079" s="11">
        <v>44650</v>
      </c>
      <c r="B1079" s="64" t="s">
        <v>393</v>
      </c>
      <c r="C1079" s="25" t="s">
        <v>128</v>
      </c>
      <c r="H1079" s="3" t="e">
        <f>((F1079)/(E1079/100))</f>
        <v>#DIV/0!</v>
      </c>
      <c r="I1079" s="4" t="e">
        <f>E1079/F1079</f>
        <v>#DIV/0!</v>
      </c>
      <c r="J1079" s="4" t="e">
        <f>100/G1079</f>
        <v>#DIV/0!</v>
      </c>
      <c r="N1079" s="37" t="e">
        <f>M1079/(K1079/100)</f>
        <v>#DIV/0!</v>
      </c>
      <c r="O1079" s="37" t="e">
        <f>N1079/J1079</f>
        <v>#DIV/0!</v>
      </c>
      <c r="P1079" s="5" t="e">
        <f>M1079/(L1079/100)</f>
        <v>#DIV/0!</v>
      </c>
      <c r="Q1079" s="5" t="e">
        <f>P1079*I1079</f>
        <v>#DIV/0!</v>
      </c>
      <c r="U1079" s="15" t="e">
        <f>100-(T1079-R1079)/S1079*100</f>
        <v>#DIV/0!</v>
      </c>
      <c r="AB1079" s="14" t="e">
        <f>((AE1079-AC1079)*(1000/AD1079))*1000</f>
        <v>#DIV/0!</v>
      </c>
      <c r="AF1079" s="7" t="e">
        <f>#REF!*0.8</f>
        <v>#REF!</v>
      </c>
      <c r="AH1079" s="8" t="e">
        <f>((AG1079)*(H1079/100))</f>
        <v>#DIV/0!</v>
      </c>
      <c r="AI1079" s="7" t="e">
        <f>AG1079/AH1079</f>
        <v>#DIV/0!</v>
      </c>
      <c r="AO1079" s="68" t="s">
        <v>393</v>
      </c>
      <c r="AP1079" s="310" t="s">
        <v>121</v>
      </c>
      <c r="AQ1079" s="310">
        <v>3.0000000000000001E-3</v>
      </c>
      <c r="AR1079" s="310" t="s">
        <v>121</v>
      </c>
      <c r="AS1079" s="310">
        <v>1.2E-2</v>
      </c>
      <c r="AT1079" s="310" t="s">
        <v>121</v>
      </c>
      <c r="AU1079" s="310">
        <v>8.9999999999999993E-3</v>
      </c>
      <c r="AV1079" s="310">
        <v>10.340999999999999</v>
      </c>
      <c r="AW1079" s="310">
        <v>0.182</v>
      </c>
      <c r="AX1079" s="310">
        <v>1.4E-2</v>
      </c>
      <c r="AY1079" s="310">
        <v>4.0000000000000001E-3</v>
      </c>
      <c r="AZ1079" s="310">
        <v>2.355</v>
      </c>
      <c r="BA1079" s="310">
        <v>3.1E-2</v>
      </c>
      <c r="BB1079" s="310">
        <v>0.11600000000000001</v>
      </c>
      <c r="BC1079" s="310">
        <v>7.0000000000000001E-3</v>
      </c>
      <c r="BD1079" s="310">
        <v>19.888000000000002</v>
      </c>
      <c r="BE1079" s="310">
        <v>0.21099999999999999</v>
      </c>
      <c r="BF1079" s="310" t="s">
        <v>121</v>
      </c>
      <c r="BG1079" s="310">
        <v>7.0000000000000001E-3</v>
      </c>
      <c r="BH1079" s="310">
        <v>2.4079999999999999</v>
      </c>
      <c r="BI1079" s="310">
        <v>0.34399999999999997</v>
      </c>
      <c r="BJ1079" s="310">
        <v>3.0000000000000001E-3</v>
      </c>
      <c r="BK1079" s="310">
        <v>2E-3</v>
      </c>
      <c r="BL1079" s="310">
        <v>5.0000000000000001E-3</v>
      </c>
      <c r="BM1079" s="310">
        <v>3.0000000000000001E-3</v>
      </c>
      <c r="BN1079" s="310">
        <v>0.13100000000000001</v>
      </c>
      <c r="BO1079" s="310">
        <v>2.8000000000000001E-2</v>
      </c>
      <c r="BP1079" s="310">
        <v>50.56</v>
      </c>
      <c r="BQ1079" s="310">
        <v>0.55900000000000005</v>
      </c>
      <c r="BR1079" s="310">
        <v>2.8000000000000001E-2</v>
      </c>
      <c r="BS1079" s="310">
        <v>2E-3</v>
      </c>
      <c r="BT1079" s="310">
        <v>0.63900000000000001</v>
      </c>
      <c r="BU1079" s="310">
        <v>8.5000000000000006E-2</v>
      </c>
      <c r="BV1079" s="310">
        <v>9.9000000000000005E-2</v>
      </c>
      <c r="BW1079" s="310">
        <v>4.0000000000000001E-3</v>
      </c>
      <c r="BX1079" s="310" t="s">
        <v>121</v>
      </c>
      <c r="BY1079" s="310">
        <v>3.4000000000000002E-2</v>
      </c>
      <c r="BZ1079" s="310">
        <v>0.22</v>
      </c>
      <c r="CA1079" s="310">
        <v>4.7E-2</v>
      </c>
      <c r="CB1079" s="310" t="s">
        <v>121</v>
      </c>
      <c r="CC1079" s="310">
        <v>5.34</v>
      </c>
      <c r="CD1079" s="310">
        <v>0.20300000000000001</v>
      </c>
      <c r="CE1079" s="310">
        <v>0.02</v>
      </c>
      <c r="CF1079" s="310" t="s">
        <v>121</v>
      </c>
      <c r="CG1079" s="310">
        <v>2E-3</v>
      </c>
      <c r="CH1079" s="310" t="s">
        <v>121</v>
      </c>
      <c r="CI1079" s="310">
        <v>2E-3</v>
      </c>
      <c r="CJ1079" s="310">
        <v>0.47399999999999998</v>
      </c>
      <c r="CK1079" s="310">
        <v>2.3E-2</v>
      </c>
      <c r="CL1079" s="310" t="s">
        <v>121</v>
      </c>
      <c r="CM1079" s="310">
        <v>2E-3</v>
      </c>
      <c r="CN1079" s="310" t="s">
        <v>121</v>
      </c>
      <c r="CO1079" s="310">
        <v>2E-3</v>
      </c>
      <c r="CP1079" s="310">
        <v>1.014</v>
      </c>
      <c r="CQ1079" s="310">
        <v>1.2999999999999999E-2</v>
      </c>
      <c r="CR1079" s="310" t="s">
        <v>121</v>
      </c>
      <c r="CS1079" s="310">
        <v>2E-3</v>
      </c>
      <c r="CT1079" s="310">
        <v>1.5069999999999999</v>
      </c>
      <c r="CU1079" s="310">
        <v>6.4000000000000001E-2</v>
      </c>
      <c r="CV1079" s="310">
        <v>8.9999999999999993E-3</v>
      </c>
      <c r="CW1079" s="310">
        <v>1E-3</v>
      </c>
      <c r="CX1079" s="310">
        <v>0.32300000000000001</v>
      </c>
      <c r="CY1079" s="310">
        <v>2.3E-2</v>
      </c>
      <c r="CZ1079" s="310" t="s">
        <v>121</v>
      </c>
      <c r="DA1079" s="310">
        <v>2E-3</v>
      </c>
      <c r="DB1079" s="310">
        <v>1.6E-2</v>
      </c>
      <c r="DC1079" s="310">
        <v>8.9999999999999993E-3</v>
      </c>
      <c r="DD1079" s="310" t="s">
        <v>121</v>
      </c>
      <c r="DE1079" s="310">
        <v>7.0000000000000007E-2</v>
      </c>
      <c r="DF1079" s="310">
        <v>9.5960000000000001</v>
      </c>
      <c r="DG1079" s="310">
        <v>0.13100000000000001</v>
      </c>
      <c r="DH1079" s="310">
        <v>4.1000000000000002E-2</v>
      </c>
      <c r="DI1079" s="310">
        <v>1E-3</v>
      </c>
      <c r="DJ1079" s="310" t="s">
        <v>121</v>
      </c>
      <c r="DK1079" s="310">
        <v>2E-3</v>
      </c>
      <c r="DL1079" s="61" t="str">
        <f t="shared" si="20"/>
        <v>Anlieferung 18-7</v>
      </c>
    </row>
    <row r="1080" spans="1:116">
      <c r="A1080" s="11">
        <v>44650</v>
      </c>
      <c r="B1080" s="64" t="s">
        <v>394</v>
      </c>
      <c r="C1080" s="25" t="s">
        <v>128</v>
      </c>
      <c r="H1080" s="3" t="e">
        <f>((F1080)/(E1080/100))</f>
        <v>#DIV/0!</v>
      </c>
      <c r="I1080" s="4" t="e">
        <f>E1080/F1080</f>
        <v>#DIV/0!</v>
      </c>
      <c r="J1080" s="4" t="e">
        <f>100/G1080</f>
        <v>#DIV/0!</v>
      </c>
      <c r="N1080" s="37" t="e">
        <f>M1080/(K1080/100)</f>
        <v>#DIV/0!</v>
      </c>
      <c r="O1080" s="37" t="e">
        <f>N1080/J1080</f>
        <v>#DIV/0!</v>
      </c>
      <c r="P1080" s="5" t="e">
        <f>M1080/(L1080/100)</f>
        <v>#DIV/0!</v>
      </c>
      <c r="Q1080" s="5" t="e">
        <f>P1080*I1080</f>
        <v>#DIV/0!</v>
      </c>
      <c r="U1080" s="15" t="e">
        <f>100-(T1080-R1080)/S1080*100</f>
        <v>#DIV/0!</v>
      </c>
      <c r="AB1080" s="14" t="e">
        <f>((AE1080-AC1080)*(1000/AD1080))*1000</f>
        <v>#DIV/0!</v>
      </c>
      <c r="AF1080" s="7" t="e">
        <f>#REF!*0.8</f>
        <v>#REF!</v>
      </c>
      <c r="AH1080" s="8" t="e">
        <f>((AG1080)*(H1080/100))</f>
        <v>#DIV/0!</v>
      </c>
      <c r="AI1080" s="7" t="e">
        <f>AG1080/AH1080</f>
        <v>#DIV/0!</v>
      </c>
      <c r="AO1080" s="68" t="s">
        <v>394</v>
      </c>
      <c r="AP1080" s="310">
        <v>2E-3</v>
      </c>
      <c r="AQ1080" s="310">
        <v>1E-3</v>
      </c>
      <c r="AR1080" s="310">
        <v>3.6999999999999998E-2</v>
      </c>
      <c r="AS1080" s="310">
        <v>4.0000000000000001E-3</v>
      </c>
      <c r="AT1080" s="310" t="s">
        <v>121</v>
      </c>
      <c r="AU1080" s="310">
        <v>3.0000000000000001E-3</v>
      </c>
      <c r="AV1080" s="310">
        <v>6.8000000000000005E-2</v>
      </c>
      <c r="AW1080" s="310">
        <v>3.0000000000000001E-3</v>
      </c>
      <c r="AX1080" s="310" t="s">
        <v>121</v>
      </c>
      <c r="AY1080" s="310">
        <v>2E-3</v>
      </c>
      <c r="AZ1080" s="310">
        <v>0.11799999999999999</v>
      </c>
      <c r="BA1080" s="310">
        <v>7.0000000000000001E-3</v>
      </c>
      <c r="BB1080" s="310">
        <v>2.9000000000000001E-2</v>
      </c>
      <c r="BC1080" s="310">
        <v>2E-3</v>
      </c>
      <c r="BD1080" s="310">
        <v>0.57099999999999995</v>
      </c>
      <c r="BE1080" s="310">
        <v>1.4E-2</v>
      </c>
      <c r="BF1080" s="310" t="s">
        <v>121</v>
      </c>
      <c r="BG1080" s="310">
        <v>4.0000000000000001E-3</v>
      </c>
      <c r="BH1080" s="310">
        <v>0.73499999999999999</v>
      </c>
      <c r="BI1080" s="310">
        <v>0.17100000000000001</v>
      </c>
      <c r="BJ1080" s="310" t="s">
        <v>121</v>
      </c>
      <c r="BK1080" s="310">
        <v>2E-3</v>
      </c>
      <c r="BL1080" s="310">
        <v>4.0000000000000001E-3</v>
      </c>
      <c r="BM1080" s="310">
        <v>1E-3</v>
      </c>
      <c r="BN1080" s="310">
        <v>11.356999999999999</v>
      </c>
      <c r="BO1080" s="310">
        <v>0.14799999999999999</v>
      </c>
      <c r="BP1080" s="310">
        <v>82.801000000000002</v>
      </c>
      <c r="BQ1080" s="310">
        <v>0.151</v>
      </c>
      <c r="BR1080" s="310">
        <v>8.9999999999999993E-3</v>
      </c>
      <c r="BS1080" s="310">
        <v>1E-3</v>
      </c>
      <c r="BT1080" s="310">
        <v>0.221</v>
      </c>
      <c r="BU1080" s="310">
        <v>2.8000000000000001E-2</v>
      </c>
      <c r="BV1080" s="310">
        <v>9.2999999999999999E-2</v>
      </c>
      <c r="BW1080" s="310">
        <v>4.0000000000000001E-3</v>
      </c>
      <c r="BX1080" s="310">
        <v>8.0000000000000002E-3</v>
      </c>
      <c r="BY1080" s="310">
        <v>4.0000000000000001E-3</v>
      </c>
      <c r="BZ1080" s="310" t="s">
        <v>121</v>
      </c>
      <c r="CA1080" s="310">
        <v>3.5000000000000003E-2</v>
      </c>
      <c r="CB1080" s="310" t="s">
        <v>121</v>
      </c>
      <c r="CC1080" s="310">
        <v>3.23</v>
      </c>
      <c r="CD1080" s="310">
        <v>0.29399999999999998</v>
      </c>
      <c r="CE1080" s="310">
        <v>1.2E-2</v>
      </c>
      <c r="CF1080" s="310" t="s">
        <v>121</v>
      </c>
      <c r="CG1080" s="310">
        <v>2E-3</v>
      </c>
      <c r="CH1080" s="310" t="s">
        <v>121</v>
      </c>
      <c r="CI1080" s="310">
        <v>2E-3</v>
      </c>
      <c r="CJ1080" s="310" t="s">
        <v>121</v>
      </c>
      <c r="CK1080" s="310">
        <v>2.8000000000000001E-2</v>
      </c>
      <c r="CL1080" s="310" t="s">
        <v>121</v>
      </c>
      <c r="CM1080" s="310">
        <v>2E-3</v>
      </c>
      <c r="CN1080" s="310" t="s">
        <v>121</v>
      </c>
      <c r="CO1080" s="310">
        <v>2E-3</v>
      </c>
      <c r="CP1080" s="310">
        <v>1.571</v>
      </c>
      <c r="CQ1080" s="310">
        <v>1.4999999999999999E-2</v>
      </c>
      <c r="CR1080" s="310" t="s">
        <v>121</v>
      </c>
      <c r="CS1080" s="310">
        <v>2E-3</v>
      </c>
      <c r="CT1080" s="310">
        <v>0.85199999999999998</v>
      </c>
      <c r="CU1080" s="310">
        <v>5.1999999999999998E-2</v>
      </c>
      <c r="CV1080" s="310">
        <v>0.247</v>
      </c>
      <c r="CW1080" s="310">
        <v>3.0000000000000001E-3</v>
      </c>
      <c r="CX1080" s="310" t="s">
        <v>121</v>
      </c>
      <c r="CY1080" s="310">
        <v>0.10299999999999999</v>
      </c>
      <c r="CZ1080" s="310" t="s">
        <v>121</v>
      </c>
      <c r="DA1080" s="310">
        <v>2E-3</v>
      </c>
      <c r="DB1080" s="310" t="s">
        <v>121</v>
      </c>
      <c r="DC1080" s="310">
        <v>4.2000000000000003E-2</v>
      </c>
      <c r="DD1080" s="310" t="s">
        <v>121</v>
      </c>
      <c r="DE1080" s="310">
        <v>1.4E-2</v>
      </c>
      <c r="DF1080" s="310">
        <v>0.94299999999999995</v>
      </c>
      <c r="DG1080" s="310">
        <v>1.0999999999999999E-2</v>
      </c>
      <c r="DH1080" s="310">
        <v>0.01</v>
      </c>
      <c r="DI1080" s="310">
        <v>1E-3</v>
      </c>
      <c r="DJ1080" s="310" t="s">
        <v>121</v>
      </c>
      <c r="DK1080" s="310">
        <v>2E-3</v>
      </c>
      <c r="DL1080" s="61" t="str">
        <f t="shared" si="20"/>
        <v>Anlieferung 18-8</v>
      </c>
    </row>
    <row r="1081" spans="1:116">
      <c r="A1081" s="11">
        <v>44650</v>
      </c>
      <c r="B1081" s="64" t="s">
        <v>395</v>
      </c>
      <c r="C1081" s="25" t="s">
        <v>128</v>
      </c>
      <c r="H1081" s="3" t="e">
        <f>((F1081)/(E1081/100))</f>
        <v>#DIV/0!</v>
      </c>
      <c r="I1081" s="4" t="e">
        <f>E1081/F1081</f>
        <v>#DIV/0!</v>
      </c>
      <c r="J1081" s="4" t="e">
        <f>100/G1081</f>
        <v>#DIV/0!</v>
      </c>
      <c r="N1081" s="37" t="e">
        <f>M1081/(K1081/100)</f>
        <v>#DIV/0!</v>
      </c>
      <c r="O1081" s="37" t="e">
        <f>N1081/J1081</f>
        <v>#DIV/0!</v>
      </c>
      <c r="P1081" s="5" t="e">
        <f>M1081/(L1081/100)</f>
        <v>#DIV/0!</v>
      </c>
      <c r="Q1081" s="5" t="e">
        <f>P1081*I1081</f>
        <v>#DIV/0!</v>
      </c>
      <c r="U1081" s="15" t="e">
        <f>100-(T1081-R1081)/S1081*100</f>
        <v>#DIV/0!</v>
      </c>
      <c r="AB1081" s="14" t="e">
        <f>((AE1081-AC1081)*(1000/AD1081))*1000</f>
        <v>#DIV/0!</v>
      </c>
      <c r="AF1081" s="7" t="e">
        <f>#REF!*0.8</f>
        <v>#REF!</v>
      </c>
      <c r="AH1081" s="8" t="e">
        <f>((AG1081)*(H1081/100))</f>
        <v>#DIV/0!</v>
      </c>
      <c r="AI1081" s="7" t="e">
        <f>AG1081/AH1081</f>
        <v>#DIV/0!</v>
      </c>
      <c r="AO1081" s="68" t="s">
        <v>395</v>
      </c>
      <c r="AP1081" s="310" t="s">
        <v>121</v>
      </c>
      <c r="AQ1081" s="310">
        <v>4.0000000000000001E-3</v>
      </c>
      <c r="AR1081" s="310" t="s">
        <v>121</v>
      </c>
      <c r="AS1081" s="310">
        <v>1.0999999999999999E-2</v>
      </c>
      <c r="AT1081" s="310" t="s">
        <v>121</v>
      </c>
      <c r="AU1081" s="310">
        <v>8.0000000000000002E-3</v>
      </c>
      <c r="AV1081" s="310">
        <v>6.0119999999999996</v>
      </c>
      <c r="AW1081" s="310">
        <v>0.105</v>
      </c>
      <c r="AX1081" s="310">
        <v>5.0000000000000001E-3</v>
      </c>
      <c r="AY1081" s="310">
        <v>3.0000000000000001E-3</v>
      </c>
      <c r="AZ1081" s="310">
        <v>1.476</v>
      </c>
      <c r="BA1081" s="310">
        <v>1.9E-2</v>
      </c>
      <c r="BB1081" s="310">
        <v>17.846</v>
      </c>
      <c r="BC1081" s="310">
        <v>0.216</v>
      </c>
      <c r="BD1081" s="310">
        <v>13.661</v>
      </c>
      <c r="BE1081" s="310">
        <v>0.122</v>
      </c>
      <c r="BF1081" s="310" t="s">
        <v>121</v>
      </c>
      <c r="BG1081" s="310">
        <v>7.0000000000000001E-3</v>
      </c>
      <c r="BH1081" s="310">
        <v>5.5330000000000004</v>
      </c>
      <c r="BI1081" s="310">
        <v>0.44</v>
      </c>
      <c r="BJ1081" s="310">
        <v>3.0000000000000001E-3</v>
      </c>
      <c r="BK1081" s="310">
        <v>2E-3</v>
      </c>
      <c r="BL1081" s="310">
        <v>7.0000000000000001E-3</v>
      </c>
      <c r="BM1081" s="310">
        <v>2E-3</v>
      </c>
      <c r="BN1081" s="310">
        <v>0.624</v>
      </c>
      <c r="BO1081" s="310">
        <v>2.9000000000000001E-2</v>
      </c>
      <c r="BP1081" s="310">
        <v>43.866</v>
      </c>
      <c r="BQ1081" s="310">
        <v>0.61499999999999999</v>
      </c>
      <c r="BR1081" s="310">
        <v>0.16400000000000001</v>
      </c>
      <c r="BS1081" s="310">
        <v>5.0000000000000001E-3</v>
      </c>
      <c r="BT1081" s="310">
        <v>0.63700000000000001</v>
      </c>
      <c r="BU1081" s="310">
        <v>8.2000000000000003E-2</v>
      </c>
      <c r="BV1081" s="310">
        <v>8.3000000000000004E-2</v>
      </c>
      <c r="BW1081" s="310">
        <v>4.0000000000000001E-3</v>
      </c>
      <c r="BX1081" s="310" t="s">
        <v>121</v>
      </c>
      <c r="BY1081" s="310">
        <v>3.2000000000000001E-2</v>
      </c>
      <c r="BZ1081" s="310">
        <v>6.8000000000000005E-2</v>
      </c>
      <c r="CA1081" s="310">
        <v>4.2999999999999997E-2</v>
      </c>
      <c r="CB1081" s="310" t="s">
        <v>121</v>
      </c>
      <c r="CC1081" s="310">
        <v>3.8220000000000001</v>
      </c>
      <c r="CD1081" s="310">
        <v>0.129</v>
      </c>
      <c r="CE1081" s="310">
        <v>1.4999999999999999E-2</v>
      </c>
      <c r="CF1081" s="310" t="s">
        <v>121</v>
      </c>
      <c r="CG1081" s="310">
        <v>2E-3</v>
      </c>
      <c r="CH1081" s="310" t="s">
        <v>121</v>
      </c>
      <c r="CI1081" s="310">
        <v>2E-3</v>
      </c>
      <c r="CJ1081" s="310">
        <v>0.26900000000000002</v>
      </c>
      <c r="CK1081" s="310">
        <v>2.1000000000000001E-2</v>
      </c>
      <c r="CL1081" s="310" t="s">
        <v>121</v>
      </c>
      <c r="CM1081" s="310">
        <v>2E-3</v>
      </c>
      <c r="CN1081" s="310" t="s">
        <v>121</v>
      </c>
      <c r="CO1081" s="310">
        <v>2E-3</v>
      </c>
      <c r="CP1081" s="310">
        <v>1.526</v>
      </c>
      <c r="CQ1081" s="310">
        <v>1.6E-2</v>
      </c>
      <c r="CR1081" s="310" t="s">
        <v>121</v>
      </c>
      <c r="CS1081" s="310">
        <v>2E-3</v>
      </c>
      <c r="CT1081" s="310">
        <v>1.6919999999999999</v>
      </c>
      <c r="CU1081" s="310">
        <v>6.5000000000000002E-2</v>
      </c>
      <c r="CV1081" s="310">
        <v>1.4E-2</v>
      </c>
      <c r="CW1081" s="310">
        <v>1E-3</v>
      </c>
      <c r="CX1081" s="310">
        <v>0.22700000000000001</v>
      </c>
      <c r="CY1081" s="310">
        <v>2.9000000000000001E-2</v>
      </c>
      <c r="CZ1081" s="310" t="s">
        <v>121</v>
      </c>
      <c r="DA1081" s="310">
        <v>2E-3</v>
      </c>
      <c r="DB1081" s="310" t="s">
        <v>121</v>
      </c>
      <c r="DC1081" s="310">
        <v>2.5000000000000001E-2</v>
      </c>
      <c r="DD1081" s="310" t="s">
        <v>121</v>
      </c>
      <c r="DE1081" s="310">
        <v>2.7E-2</v>
      </c>
      <c r="DF1081" s="310">
        <v>2.9119999999999999</v>
      </c>
      <c r="DG1081" s="310">
        <v>4.1000000000000002E-2</v>
      </c>
      <c r="DH1081" s="310">
        <v>1.7000000000000001E-2</v>
      </c>
      <c r="DI1081" s="310">
        <v>1E-3</v>
      </c>
      <c r="DJ1081" s="310" t="s">
        <v>121</v>
      </c>
      <c r="DK1081" s="310">
        <v>2E-3</v>
      </c>
      <c r="DL1081" s="61" t="str">
        <f t="shared" si="20"/>
        <v>Anlieferung 18-9</v>
      </c>
    </row>
    <row r="1082" spans="1:116">
      <c r="A1082" s="11">
        <v>44650</v>
      </c>
      <c r="B1082" s="64" t="s">
        <v>396</v>
      </c>
      <c r="C1082" s="25" t="s">
        <v>128</v>
      </c>
      <c r="H1082" s="3" t="e">
        <f>((F1082)/(E1082/100))</f>
        <v>#DIV/0!</v>
      </c>
      <c r="I1082" s="4" t="e">
        <f>E1082/F1082</f>
        <v>#DIV/0!</v>
      </c>
      <c r="J1082" s="4" t="e">
        <f>100/G1082</f>
        <v>#DIV/0!</v>
      </c>
      <c r="N1082" s="37" t="e">
        <f>M1082/(K1082/100)</f>
        <v>#DIV/0!</v>
      </c>
      <c r="O1082" s="37" t="e">
        <f>N1082/J1082</f>
        <v>#DIV/0!</v>
      </c>
      <c r="P1082" s="5" t="e">
        <f>M1082/(L1082/100)</f>
        <v>#DIV/0!</v>
      </c>
      <c r="Q1082" s="5" t="e">
        <f>P1082*I1082</f>
        <v>#DIV/0!</v>
      </c>
      <c r="U1082" s="15" t="e">
        <f>100-(T1082-R1082)/S1082*100</f>
        <v>#DIV/0!</v>
      </c>
      <c r="AB1082" s="14" t="e">
        <f>((AE1082-AC1082)*(1000/AD1082))*1000</f>
        <v>#DIV/0!</v>
      </c>
      <c r="AF1082" s="7" t="e">
        <f>#REF!*0.8</f>
        <v>#REF!</v>
      </c>
      <c r="AH1082" s="8" t="e">
        <f>((AG1082)*(H1082/100))</f>
        <v>#DIV/0!</v>
      </c>
      <c r="AI1082" s="7" t="e">
        <f>AG1082/AH1082</f>
        <v>#DIV/0!</v>
      </c>
      <c r="AO1082" s="68" t="s">
        <v>396</v>
      </c>
      <c r="AP1082" s="310" t="s">
        <v>121</v>
      </c>
      <c r="AQ1082" s="310">
        <v>2E-3</v>
      </c>
      <c r="AR1082" s="310" t="s">
        <v>121</v>
      </c>
      <c r="AS1082" s="310">
        <v>0.02</v>
      </c>
      <c r="AT1082" s="310" t="s">
        <v>121</v>
      </c>
      <c r="AU1082" s="310">
        <v>1.0999999999999999E-2</v>
      </c>
      <c r="AV1082" s="310">
        <v>16.277999999999999</v>
      </c>
      <c r="AW1082" s="310">
        <v>0.26100000000000001</v>
      </c>
      <c r="AX1082" s="310">
        <v>2.1999999999999999E-2</v>
      </c>
      <c r="AY1082" s="310">
        <v>5.0000000000000001E-3</v>
      </c>
      <c r="AZ1082" s="310">
        <v>2.6480000000000001</v>
      </c>
      <c r="BA1082" s="310">
        <v>3.3000000000000002E-2</v>
      </c>
      <c r="BB1082" s="310">
        <v>5.2999999999999999E-2</v>
      </c>
      <c r="BC1082" s="310">
        <v>5.0000000000000001E-3</v>
      </c>
      <c r="BD1082" s="310">
        <v>18.945</v>
      </c>
      <c r="BE1082" s="310">
        <v>0.20799999999999999</v>
      </c>
      <c r="BF1082" s="310" t="s">
        <v>121</v>
      </c>
      <c r="BG1082" s="310">
        <v>7.0000000000000001E-3</v>
      </c>
      <c r="BH1082" s="310">
        <v>2.2280000000000002</v>
      </c>
      <c r="BI1082" s="310">
        <v>0.28699999999999998</v>
      </c>
      <c r="BJ1082" s="310">
        <v>4.0000000000000001E-3</v>
      </c>
      <c r="BK1082" s="310">
        <v>2E-3</v>
      </c>
      <c r="BL1082" s="310" t="s">
        <v>121</v>
      </c>
      <c r="BM1082" s="310">
        <v>4.0000000000000001E-3</v>
      </c>
      <c r="BN1082" s="310" t="s">
        <v>121</v>
      </c>
      <c r="BO1082" s="310">
        <v>5.0999999999999997E-2</v>
      </c>
      <c r="BP1082" s="310">
        <v>44.478000000000002</v>
      </c>
      <c r="BQ1082" s="310">
        <v>0.63100000000000001</v>
      </c>
      <c r="BR1082" s="310">
        <v>1.0999999999999999E-2</v>
      </c>
      <c r="BS1082" s="310">
        <v>1E-3</v>
      </c>
      <c r="BT1082" s="310">
        <v>0.54800000000000004</v>
      </c>
      <c r="BU1082" s="310">
        <v>8.6999999999999994E-2</v>
      </c>
      <c r="BV1082" s="310">
        <v>5.2999999999999999E-2</v>
      </c>
      <c r="BW1082" s="310">
        <v>3.0000000000000001E-3</v>
      </c>
      <c r="BX1082" s="310" t="s">
        <v>121</v>
      </c>
      <c r="BY1082" s="310">
        <v>3.5999999999999997E-2</v>
      </c>
      <c r="BZ1082" s="310">
        <v>0.26500000000000001</v>
      </c>
      <c r="CA1082" s="310">
        <v>4.7E-2</v>
      </c>
      <c r="CB1082" s="310">
        <v>5.6950000000000003</v>
      </c>
      <c r="CC1082" s="310">
        <v>2.04</v>
      </c>
      <c r="CD1082" s="310">
        <v>0.19900000000000001</v>
      </c>
      <c r="CE1082" s="310">
        <v>2.3E-2</v>
      </c>
      <c r="CF1082" s="310" t="s">
        <v>121</v>
      </c>
      <c r="CG1082" s="310">
        <v>2E-3</v>
      </c>
      <c r="CH1082" s="310" t="s">
        <v>121</v>
      </c>
      <c r="CI1082" s="310">
        <v>2E-3</v>
      </c>
      <c r="CJ1082" s="310">
        <v>0.375</v>
      </c>
      <c r="CK1082" s="310">
        <v>1.9E-2</v>
      </c>
      <c r="CL1082" s="310" t="s">
        <v>121</v>
      </c>
      <c r="CM1082" s="310">
        <v>2E-3</v>
      </c>
      <c r="CN1082" s="310">
        <v>2E-3</v>
      </c>
      <c r="CO1082" s="310">
        <v>1E-3</v>
      </c>
      <c r="CP1082" s="310">
        <v>1.173</v>
      </c>
      <c r="CQ1082" s="310">
        <v>1.2E-2</v>
      </c>
      <c r="CR1082" s="310" t="s">
        <v>121</v>
      </c>
      <c r="CS1082" s="310">
        <v>2E-3</v>
      </c>
      <c r="CT1082" s="310">
        <v>3.6709999999999998</v>
      </c>
      <c r="CU1082" s="310">
        <v>7.4999999999999997E-2</v>
      </c>
      <c r="CV1082" s="310">
        <v>5.0000000000000001E-3</v>
      </c>
      <c r="CW1082" s="310">
        <v>1E-3</v>
      </c>
      <c r="CX1082" s="310">
        <v>0.309</v>
      </c>
      <c r="CY1082" s="310">
        <v>1.9E-2</v>
      </c>
      <c r="CZ1082" s="310" t="s">
        <v>121</v>
      </c>
      <c r="DA1082" s="310">
        <v>2E-3</v>
      </c>
      <c r="DB1082" s="310">
        <v>2.7E-2</v>
      </c>
      <c r="DC1082" s="310">
        <v>7.0000000000000001E-3</v>
      </c>
      <c r="DD1082" s="310" t="s">
        <v>121</v>
      </c>
      <c r="DE1082" s="310">
        <v>3.9E-2</v>
      </c>
      <c r="DF1082" s="310">
        <v>2.9990000000000001</v>
      </c>
      <c r="DG1082" s="310">
        <v>4.3999999999999997E-2</v>
      </c>
      <c r="DH1082" s="310">
        <v>1.2E-2</v>
      </c>
      <c r="DI1082" s="310">
        <v>1E-3</v>
      </c>
      <c r="DJ1082" s="310" t="s">
        <v>121</v>
      </c>
      <c r="DK1082" s="310">
        <v>2E-3</v>
      </c>
      <c r="DL1082" s="61" t="str">
        <f t="shared" si="20"/>
        <v>Anlieferung 18-10</v>
      </c>
    </row>
    <row r="1083" spans="1:116">
      <c r="A1083" s="11">
        <v>44650</v>
      </c>
      <c r="B1083" s="64" t="s">
        <v>397</v>
      </c>
      <c r="C1083" s="25" t="s">
        <v>128</v>
      </c>
      <c r="H1083" s="3" t="e">
        <f>((F1083)/(E1083/100))</f>
        <v>#DIV/0!</v>
      </c>
      <c r="I1083" s="4" t="e">
        <f>E1083/F1083</f>
        <v>#DIV/0!</v>
      </c>
      <c r="J1083" s="4" t="e">
        <f>100/G1083</f>
        <v>#DIV/0!</v>
      </c>
      <c r="N1083" s="37" t="e">
        <f>M1083/(K1083/100)</f>
        <v>#DIV/0!</v>
      </c>
      <c r="O1083" s="37" t="e">
        <f>N1083/J1083</f>
        <v>#DIV/0!</v>
      </c>
      <c r="P1083" s="5" t="e">
        <f>M1083/(L1083/100)</f>
        <v>#DIV/0!</v>
      </c>
      <c r="Q1083" s="5" t="e">
        <f>P1083*I1083</f>
        <v>#DIV/0!</v>
      </c>
      <c r="U1083" s="15" t="e">
        <f>100-(T1083-R1083)/S1083*100</f>
        <v>#DIV/0!</v>
      </c>
      <c r="AB1083" s="14" t="e">
        <f>((AE1083-AC1083)*(1000/AD1083))*1000</f>
        <v>#DIV/0!</v>
      </c>
      <c r="AF1083" s="7" t="e">
        <f>#REF!*0.8</f>
        <v>#REF!</v>
      </c>
      <c r="AH1083" s="8" t="e">
        <f>((AG1083)*(H1083/100))</f>
        <v>#DIV/0!</v>
      </c>
      <c r="AI1083" s="7" t="e">
        <f>AG1083/AH1083</f>
        <v>#DIV/0!</v>
      </c>
      <c r="AO1083" s="68" t="s">
        <v>397</v>
      </c>
      <c r="AP1083" s="310">
        <v>6.0000000000000001E-3</v>
      </c>
      <c r="AQ1083" s="310">
        <v>3.0000000000000001E-3</v>
      </c>
      <c r="AR1083" s="310">
        <v>2.9000000000000001E-2</v>
      </c>
      <c r="AS1083" s="310">
        <v>8.0000000000000002E-3</v>
      </c>
      <c r="AT1083" s="310">
        <v>3.3000000000000002E-2</v>
      </c>
      <c r="AU1083" s="310">
        <v>6.0000000000000001E-3</v>
      </c>
      <c r="AV1083" s="310">
        <v>4.9340000000000002</v>
      </c>
      <c r="AW1083" s="310">
        <v>0.112</v>
      </c>
      <c r="AX1083" s="310" t="s">
        <v>121</v>
      </c>
      <c r="AY1083" s="310">
        <v>7.0000000000000001E-3</v>
      </c>
      <c r="AZ1083" s="310">
        <v>0.86</v>
      </c>
      <c r="BA1083" s="310">
        <v>0.02</v>
      </c>
      <c r="BB1083" s="310">
        <v>3.5939999999999999</v>
      </c>
      <c r="BC1083" s="310">
        <v>5.5E-2</v>
      </c>
      <c r="BD1083" s="310">
        <v>11.977</v>
      </c>
      <c r="BE1083" s="310">
        <v>0.191</v>
      </c>
      <c r="BF1083" s="310" t="s">
        <v>121</v>
      </c>
      <c r="BG1083" s="310">
        <v>8.9999999999999993E-3</v>
      </c>
      <c r="BH1083" s="310">
        <v>2.5569999999999999</v>
      </c>
      <c r="BI1083" s="310">
        <v>0.48299999999999998</v>
      </c>
      <c r="BJ1083" s="310">
        <v>7.0000000000000001E-3</v>
      </c>
      <c r="BK1083" s="310">
        <v>3.0000000000000001E-3</v>
      </c>
      <c r="BL1083" s="310">
        <v>5.0000000000000001E-3</v>
      </c>
      <c r="BM1083" s="310">
        <v>3.0000000000000001E-3</v>
      </c>
      <c r="BN1083" s="310">
        <v>10.68</v>
      </c>
      <c r="BO1083" s="310">
        <v>0.499</v>
      </c>
      <c r="BP1083" s="310">
        <v>47.073999999999998</v>
      </c>
      <c r="BQ1083" s="310">
        <v>0.64700000000000002</v>
      </c>
      <c r="BR1083" s="310">
        <v>0.36099999999999999</v>
      </c>
      <c r="BS1083" s="310">
        <v>8.0000000000000002E-3</v>
      </c>
      <c r="BT1083" s="310">
        <v>3.2210000000000001</v>
      </c>
      <c r="BU1083" s="310">
        <v>0.193</v>
      </c>
      <c r="BV1083" s="310" t="s">
        <v>121</v>
      </c>
      <c r="BW1083" s="310">
        <v>9.4E-2</v>
      </c>
      <c r="BX1083" s="310" t="s">
        <v>121</v>
      </c>
      <c r="BY1083" s="310">
        <v>3.5999999999999997E-2</v>
      </c>
      <c r="BZ1083" s="310">
        <v>0.38800000000000001</v>
      </c>
      <c r="CA1083" s="310">
        <v>4.8000000000000001E-2</v>
      </c>
      <c r="CB1083" s="310">
        <v>6.306</v>
      </c>
      <c r="CC1083" s="310">
        <v>3.2440000000000002</v>
      </c>
      <c r="CD1083" s="310">
        <v>0.26600000000000001</v>
      </c>
      <c r="CE1083" s="310">
        <v>1.9E-2</v>
      </c>
      <c r="CF1083" s="310">
        <v>0.02</v>
      </c>
      <c r="CG1083" s="310">
        <v>2E-3</v>
      </c>
      <c r="CH1083" s="310">
        <v>2E-3</v>
      </c>
      <c r="CI1083" s="310">
        <v>1E-3</v>
      </c>
      <c r="CJ1083" s="310" t="s">
        <v>121</v>
      </c>
      <c r="CK1083" s="310">
        <v>1.0049999999999999</v>
      </c>
      <c r="CL1083" s="310" t="s">
        <v>121</v>
      </c>
      <c r="CM1083" s="310">
        <v>2E-3</v>
      </c>
      <c r="CN1083" s="310">
        <v>3.0000000000000001E-3</v>
      </c>
      <c r="CO1083" s="310">
        <v>1E-3</v>
      </c>
      <c r="CP1083" s="310">
        <v>1.272</v>
      </c>
      <c r="CQ1083" s="310">
        <v>8.5999999999999993E-2</v>
      </c>
      <c r="CR1083" s="310" t="s">
        <v>121</v>
      </c>
      <c r="CS1083" s="310">
        <v>2E-3</v>
      </c>
      <c r="CT1083" s="310" t="s">
        <v>121</v>
      </c>
      <c r="CU1083" s="310">
        <v>27.981000000000002</v>
      </c>
      <c r="CV1083" s="310">
        <v>0.24299999999999999</v>
      </c>
      <c r="CW1083" s="310">
        <v>5.0000000000000001E-3</v>
      </c>
      <c r="CX1083" s="310">
        <v>0.67800000000000005</v>
      </c>
      <c r="CY1083" s="310">
        <v>7.9000000000000001E-2</v>
      </c>
      <c r="CZ1083" s="310" t="s">
        <v>121</v>
      </c>
      <c r="DA1083" s="310">
        <v>2E-3</v>
      </c>
      <c r="DB1083" s="310" t="s">
        <v>121</v>
      </c>
      <c r="DC1083" s="310">
        <v>5.0999999999999997E-2</v>
      </c>
      <c r="DD1083" s="310" t="s">
        <v>121</v>
      </c>
      <c r="DE1083" s="310">
        <v>4.3999999999999997E-2</v>
      </c>
      <c r="DF1083" s="310">
        <v>4.2709999999999999</v>
      </c>
      <c r="DG1083" s="310">
        <v>6.3E-2</v>
      </c>
      <c r="DH1083" s="310">
        <v>1.214</v>
      </c>
      <c r="DI1083" s="310">
        <v>2.1999999999999999E-2</v>
      </c>
      <c r="DJ1083" s="310" t="s">
        <v>121</v>
      </c>
      <c r="DK1083" s="310">
        <v>2E-3</v>
      </c>
      <c r="DL1083" s="61" t="str">
        <f t="shared" si="20"/>
        <v>Anlieferung 18-11</v>
      </c>
    </row>
    <row r="1084" spans="1:116">
      <c r="A1084" s="11">
        <v>44650</v>
      </c>
      <c r="B1084" s="64" t="s">
        <v>398</v>
      </c>
      <c r="C1084" s="25" t="s">
        <v>128</v>
      </c>
      <c r="H1084" s="3" t="e">
        <f>((F1084)/(E1084/100))</f>
        <v>#DIV/0!</v>
      </c>
      <c r="I1084" s="4" t="e">
        <f>E1084/F1084</f>
        <v>#DIV/0!</v>
      </c>
      <c r="J1084" s="4" t="e">
        <f>100/G1084</f>
        <v>#DIV/0!</v>
      </c>
      <c r="N1084" s="37" t="e">
        <f>M1084/(K1084/100)</f>
        <v>#DIV/0!</v>
      </c>
      <c r="O1084" s="37" t="e">
        <f>N1084/J1084</f>
        <v>#DIV/0!</v>
      </c>
      <c r="P1084" s="5" t="e">
        <f>M1084/(L1084/100)</f>
        <v>#DIV/0!</v>
      </c>
      <c r="Q1084" s="5" t="e">
        <f>P1084*I1084</f>
        <v>#DIV/0!</v>
      </c>
      <c r="U1084" s="15" t="e">
        <f>100-(T1084-R1084)/S1084*100</f>
        <v>#DIV/0!</v>
      </c>
      <c r="AB1084" s="14" t="e">
        <f>((AE1084-AC1084)*(1000/AD1084))*1000</f>
        <v>#DIV/0!</v>
      </c>
      <c r="AF1084" s="7" t="e">
        <f>#REF!*0.8</f>
        <v>#REF!</v>
      </c>
      <c r="AH1084" s="8" t="e">
        <f>((AG1084)*(H1084/100))</f>
        <v>#DIV/0!</v>
      </c>
      <c r="AI1084" s="7" t="e">
        <f>AG1084/AH1084</f>
        <v>#DIV/0!</v>
      </c>
      <c r="AO1084" s="68" t="s">
        <v>398</v>
      </c>
      <c r="AP1084" s="310">
        <v>2.1999999999999999E-2</v>
      </c>
      <c r="AQ1084" s="310">
        <v>7.0000000000000001E-3</v>
      </c>
      <c r="AR1084" s="310" t="s">
        <v>121</v>
      </c>
      <c r="AS1084" s="310">
        <v>1.4E-2</v>
      </c>
      <c r="AT1084" s="310" t="s">
        <v>121</v>
      </c>
      <c r="AU1084" s="310">
        <v>8.0000000000000002E-3</v>
      </c>
      <c r="AV1084" s="310">
        <v>7.1539999999999999</v>
      </c>
      <c r="AW1084" s="310">
        <v>0.186</v>
      </c>
      <c r="AX1084" s="310" t="s">
        <v>121</v>
      </c>
      <c r="AY1084" s="310">
        <v>8.0000000000000002E-3</v>
      </c>
      <c r="AZ1084" s="310">
        <v>1.744</v>
      </c>
      <c r="BA1084" s="310">
        <v>3.2000000000000001E-2</v>
      </c>
      <c r="BB1084" s="310">
        <v>0.307</v>
      </c>
      <c r="BC1084" s="310">
        <v>1.2E-2</v>
      </c>
      <c r="BD1084" s="310">
        <v>23.759</v>
      </c>
      <c r="BE1084" s="310">
        <v>0.52100000000000002</v>
      </c>
      <c r="BF1084" s="310" t="s">
        <v>121</v>
      </c>
      <c r="BG1084" s="310">
        <v>8.9999999999999993E-3</v>
      </c>
      <c r="BH1084" s="310">
        <v>3.2869999999999999</v>
      </c>
      <c r="BI1084" s="310">
        <v>0.46700000000000003</v>
      </c>
      <c r="BJ1084" s="310">
        <v>2.1000000000000001E-2</v>
      </c>
      <c r="BK1084" s="310">
        <v>6.0000000000000001E-3</v>
      </c>
      <c r="BL1084" s="310" t="s">
        <v>121</v>
      </c>
      <c r="BM1084" s="310">
        <v>5.0000000000000001E-3</v>
      </c>
      <c r="BN1084" s="310">
        <v>5.8000000000000003E-2</v>
      </c>
      <c r="BO1084" s="310">
        <v>2.3E-2</v>
      </c>
      <c r="BP1084" s="310">
        <v>47.984999999999999</v>
      </c>
      <c r="BQ1084" s="310">
        <v>0.61699999999999999</v>
      </c>
      <c r="BR1084" s="310">
        <v>1.784</v>
      </c>
      <c r="BS1084" s="310">
        <v>3.2000000000000001E-2</v>
      </c>
      <c r="BT1084" s="310">
        <v>0.622</v>
      </c>
      <c r="BU1084" s="310">
        <v>9.8000000000000004E-2</v>
      </c>
      <c r="BV1084" s="310" t="s">
        <v>121</v>
      </c>
      <c r="BW1084" s="310">
        <v>0.113</v>
      </c>
      <c r="BX1084" s="310">
        <v>9.5000000000000001E-2</v>
      </c>
      <c r="BY1084" s="310">
        <v>2.5000000000000001E-2</v>
      </c>
      <c r="BZ1084" s="310">
        <v>0.158</v>
      </c>
      <c r="CA1084" s="310">
        <v>5.1999999999999998E-2</v>
      </c>
      <c r="CB1084" s="310">
        <v>5.7489999999999997</v>
      </c>
      <c r="CC1084" s="310">
        <v>3.044</v>
      </c>
      <c r="CD1084" s="310">
        <v>0.123</v>
      </c>
      <c r="CE1084" s="310">
        <v>1.9E-2</v>
      </c>
      <c r="CF1084" s="310" t="s">
        <v>121</v>
      </c>
      <c r="CG1084" s="310">
        <v>3.0000000000000001E-3</v>
      </c>
      <c r="CH1084" s="310" t="s">
        <v>121</v>
      </c>
      <c r="CI1084" s="310">
        <v>2E-3</v>
      </c>
      <c r="CJ1084" s="310" t="s">
        <v>121</v>
      </c>
      <c r="CK1084" s="310">
        <v>0.873</v>
      </c>
      <c r="CL1084" s="310" t="s">
        <v>121</v>
      </c>
      <c r="CM1084" s="310">
        <v>2E-3</v>
      </c>
      <c r="CN1084" s="310">
        <v>8.0000000000000002E-3</v>
      </c>
      <c r="CO1084" s="310">
        <v>2E-3</v>
      </c>
      <c r="CP1084" s="310">
        <v>1.0660000000000001</v>
      </c>
      <c r="CQ1084" s="310">
        <v>5.2999999999999999E-2</v>
      </c>
      <c r="CR1084" s="310" t="s">
        <v>121</v>
      </c>
      <c r="CS1084" s="310">
        <v>4.0000000000000001E-3</v>
      </c>
      <c r="CT1084" s="310" t="s">
        <v>121</v>
      </c>
      <c r="CU1084" s="310">
        <v>24.527999999999999</v>
      </c>
      <c r="CV1084" s="310">
        <v>5.0000000000000001E-3</v>
      </c>
      <c r="CW1084" s="310">
        <v>1E-3</v>
      </c>
      <c r="CX1084" s="310">
        <v>0.159</v>
      </c>
      <c r="CY1084" s="310">
        <v>2.7E-2</v>
      </c>
      <c r="CZ1084" s="310" t="s">
        <v>121</v>
      </c>
      <c r="DA1084" s="310">
        <v>3.0000000000000001E-3</v>
      </c>
      <c r="DB1084" s="310">
        <v>0.02</v>
      </c>
      <c r="DC1084" s="310">
        <v>1.0999999999999999E-2</v>
      </c>
      <c r="DD1084" s="310" t="s">
        <v>121</v>
      </c>
      <c r="DE1084" s="310">
        <v>0.05</v>
      </c>
      <c r="DF1084" s="310">
        <v>4.4080000000000004</v>
      </c>
      <c r="DG1084" s="310">
        <v>9.7000000000000003E-2</v>
      </c>
      <c r="DH1084" s="310">
        <v>1.4530000000000001</v>
      </c>
      <c r="DI1084" s="310">
        <v>2.4E-2</v>
      </c>
      <c r="DJ1084" s="310" t="s">
        <v>121</v>
      </c>
      <c r="DK1084" s="310">
        <v>2E-3</v>
      </c>
      <c r="DL1084" s="61" t="str">
        <f t="shared" si="20"/>
        <v>Anlieferung 18-12</v>
      </c>
    </row>
    <row r="1085" spans="1:116">
      <c r="A1085" s="11">
        <v>44650</v>
      </c>
      <c r="B1085" s="64" t="s">
        <v>399</v>
      </c>
      <c r="C1085" s="25" t="s">
        <v>128</v>
      </c>
      <c r="H1085" s="3" t="e">
        <f>((F1085)/(E1085/100))</f>
        <v>#DIV/0!</v>
      </c>
      <c r="I1085" s="4" t="e">
        <f>E1085/F1085</f>
        <v>#DIV/0!</v>
      </c>
      <c r="J1085" s="4" t="e">
        <f>100/G1085</f>
        <v>#DIV/0!</v>
      </c>
      <c r="N1085" s="37" t="e">
        <f>M1085/(K1085/100)</f>
        <v>#DIV/0!</v>
      </c>
      <c r="O1085" s="37" t="e">
        <f>N1085/J1085</f>
        <v>#DIV/0!</v>
      </c>
      <c r="P1085" s="5" t="e">
        <f>M1085/(L1085/100)</f>
        <v>#DIV/0!</v>
      </c>
      <c r="Q1085" s="5" t="e">
        <f>P1085*I1085</f>
        <v>#DIV/0!</v>
      </c>
      <c r="U1085" s="15" t="e">
        <f>100-(T1085-R1085)/S1085*100</f>
        <v>#DIV/0!</v>
      </c>
      <c r="AB1085" s="14" t="e">
        <f>((AE1085-AC1085)*(1000/AD1085))*1000</f>
        <v>#DIV/0!</v>
      </c>
      <c r="AF1085" s="7" t="e">
        <f>#REF!*0.8</f>
        <v>#REF!</v>
      </c>
      <c r="AH1085" s="8" t="e">
        <f>((AG1085)*(H1085/100))</f>
        <v>#DIV/0!</v>
      </c>
      <c r="AI1085" s="7" t="e">
        <f>AG1085/AH1085</f>
        <v>#DIV/0!</v>
      </c>
      <c r="AO1085" s="68" t="s">
        <v>399</v>
      </c>
      <c r="AP1085" s="310">
        <v>0.03</v>
      </c>
      <c r="AQ1085" s="310">
        <v>7.0000000000000001E-3</v>
      </c>
      <c r="AR1085" s="310" t="s">
        <v>121</v>
      </c>
      <c r="AS1085" s="310">
        <v>1.2999999999999999E-2</v>
      </c>
      <c r="AT1085" s="310" t="s">
        <v>121</v>
      </c>
      <c r="AU1085" s="310">
        <v>8.9999999999999993E-3</v>
      </c>
      <c r="AV1085" s="310">
        <v>7.7919999999999998</v>
      </c>
      <c r="AW1085" s="310">
        <v>0.20399999999999999</v>
      </c>
      <c r="AX1085" s="310" t="s">
        <v>121</v>
      </c>
      <c r="AY1085" s="310">
        <v>5.0000000000000001E-3</v>
      </c>
      <c r="AZ1085" s="310">
        <v>1.839</v>
      </c>
      <c r="BA1085" s="310">
        <v>3.4000000000000002E-2</v>
      </c>
      <c r="BB1085" s="310">
        <v>0.37</v>
      </c>
      <c r="BC1085" s="310">
        <v>1.2999999999999999E-2</v>
      </c>
      <c r="BD1085" s="310">
        <v>18.603999999999999</v>
      </c>
      <c r="BE1085" s="310">
        <v>0.42399999999999999</v>
      </c>
      <c r="BF1085" s="310" t="s">
        <v>121</v>
      </c>
      <c r="BG1085" s="310">
        <v>7.0000000000000001E-3</v>
      </c>
      <c r="BH1085" s="310">
        <v>2.8889999999999998</v>
      </c>
      <c r="BI1085" s="310">
        <v>0.42399999999999999</v>
      </c>
      <c r="BJ1085" s="310">
        <v>1.4E-2</v>
      </c>
      <c r="BK1085" s="310">
        <v>6.0000000000000001E-3</v>
      </c>
      <c r="BL1085" s="310" t="s">
        <v>121</v>
      </c>
      <c r="BM1085" s="310">
        <v>5.0000000000000001E-3</v>
      </c>
      <c r="BN1085" s="310">
        <v>4.5999999999999999E-2</v>
      </c>
      <c r="BO1085" s="310">
        <v>2.4E-2</v>
      </c>
      <c r="BP1085" s="310">
        <v>54</v>
      </c>
      <c r="BQ1085" s="310">
        <v>0.55500000000000005</v>
      </c>
      <c r="BR1085" s="310">
        <v>1.9650000000000001</v>
      </c>
      <c r="BS1085" s="310">
        <v>3.5000000000000003E-2</v>
      </c>
      <c r="BT1085" s="310">
        <v>0.65200000000000002</v>
      </c>
      <c r="BU1085" s="310">
        <v>9.4E-2</v>
      </c>
      <c r="BV1085" s="310" t="s">
        <v>121</v>
      </c>
      <c r="BW1085" s="310">
        <v>7.3999999999999996E-2</v>
      </c>
      <c r="BX1085" s="310">
        <v>6.5000000000000002E-2</v>
      </c>
      <c r="BY1085" s="310">
        <v>2.3E-2</v>
      </c>
      <c r="BZ1085" s="310">
        <v>0.17299999999999999</v>
      </c>
      <c r="CA1085" s="310">
        <v>4.9000000000000002E-2</v>
      </c>
      <c r="CB1085" s="310">
        <v>4.5350000000000001</v>
      </c>
      <c r="CC1085" s="310">
        <v>2.798</v>
      </c>
      <c r="CD1085" s="310">
        <v>9.4E-2</v>
      </c>
      <c r="CE1085" s="310">
        <v>1.9E-2</v>
      </c>
      <c r="CF1085" s="310" t="s">
        <v>121</v>
      </c>
      <c r="CG1085" s="310">
        <v>3.0000000000000001E-3</v>
      </c>
      <c r="CH1085" s="310" t="s">
        <v>121</v>
      </c>
      <c r="CI1085" s="310">
        <v>2E-3</v>
      </c>
      <c r="CJ1085" s="310" t="s">
        <v>121</v>
      </c>
      <c r="CK1085" s="310">
        <v>0.88</v>
      </c>
      <c r="CL1085" s="310" t="s">
        <v>121</v>
      </c>
      <c r="CM1085" s="310">
        <v>2E-3</v>
      </c>
      <c r="CN1085" s="310">
        <v>8.9999999999999993E-3</v>
      </c>
      <c r="CO1085" s="310">
        <v>2E-3</v>
      </c>
      <c r="CP1085" s="310">
        <v>1.044</v>
      </c>
      <c r="CQ1085" s="310">
        <v>5.3999999999999999E-2</v>
      </c>
      <c r="CR1085" s="310" t="s">
        <v>121</v>
      </c>
      <c r="CS1085" s="310">
        <v>7.0000000000000001E-3</v>
      </c>
      <c r="CT1085" s="310" t="s">
        <v>121</v>
      </c>
      <c r="CU1085" s="310">
        <v>24.722999999999999</v>
      </c>
      <c r="CV1085" s="310">
        <v>4.0000000000000001E-3</v>
      </c>
      <c r="CW1085" s="310">
        <v>1E-3</v>
      </c>
      <c r="CX1085" s="310">
        <v>0.17</v>
      </c>
      <c r="CY1085" s="310">
        <v>1.7000000000000001E-2</v>
      </c>
      <c r="CZ1085" s="310" t="s">
        <v>121</v>
      </c>
      <c r="DA1085" s="310">
        <v>3.0000000000000001E-3</v>
      </c>
      <c r="DB1085" s="310">
        <v>1.4E-2</v>
      </c>
      <c r="DC1085" s="310">
        <v>7.0000000000000001E-3</v>
      </c>
      <c r="DD1085" s="310" t="s">
        <v>121</v>
      </c>
      <c r="DE1085" s="310">
        <v>4.8000000000000001E-2</v>
      </c>
      <c r="DF1085" s="310">
        <v>4.2309999999999999</v>
      </c>
      <c r="DG1085" s="310">
        <v>9.4E-2</v>
      </c>
      <c r="DH1085" s="310">
        <v>1.3919999999999999</v>
      </c>
      <c r="DI1085" s="310">
        <v>2.3E-2</v>
      </c>
      <c r="DJ1085" s="310" t="s">
        <v>121</v>
      </c>
      <c r="DK1085" s="310">
        <v>2E-3</v>
      </c>
      <c r="DL1085" s="61" t="str">
        <f t="shared" si="20"/>
        <v>Anlieferung 18-13</v>
      </c>
    </row>
    <row r="1086" spans="1:116">
      <c r="A1086" s="11">
        <v>44650</v>
      </c>
      <c r="B1086" s="64" t="s">
        <v>400</v>
      </c>
      <c r="C1086" s="25" t="s">
        <v>128</v>
      </c>
      <c r="H1086" s="3" t="e">
        <f>((F1086)/(E1086/100))</f>
        <v>#DIV/0!</v>
      </c>
      <c r="I1086" s="4" t="e">
        <f>E1086/F1086</f>
        <v>#DIV/0!</v>
      </c>
      <c r="J1086" s="4" t="e">
        <f>100/G1086</f>
        <v>#DIV/0!</v>
      </c>
      <c r="N1086" s="37" t="e">
        <f>M1086/(K1086/100)</f>
        <v>#DIV/0!</v>
      </c>
      <c r="O1086" s="37" t="e">
        <f>N1086/J1086</f>
        <v>#DIV/0!</v>
      </c>
      <c r="P1086" s="5" t="e">
        <f>M1086/(L1086/100)</f>
        <v>#DIV/0!</v>
      </c>
      <c r="Q1086" s="5" t="e">
        <f>P1086*I1086</f>
        <v>#DIV/0!</v>
      </c>
      <c r="U1086" s="15" t="e">
        <f>100-(T1086-R1086)/S1086*100</f>
        <v>#DIV/0!</v>
      </c>
      <c r="AB1086" s="14" t="e">
        <f>((AE1086-AC1086)*(1000/AD1086))*1000</f>
        <v>#DIV/0!</v>
      </c>
      <c r="AF1086" s="7" t="e">
        <f>#REF!*0.8</f>
        <v>#REF!</v>
      </c>
      <c r="AH1086" s="8" t="e">
        <f>((AG1086)*(H1086/100))</f>
        <v>#DIV/0!</v>
      </c>
      <c r="AI1086" s="7" t="e">
        <f>AG1086/AH1086</f>
        <v>#DIV/0!</v>
      </c>
      <c r="AO1086" s="68" t="s">
        <v>400</v>
      </c>
      <c r="AP1086" s="310">
        <v>8.0000000000000002E-3</v>
      </c>
      <c r="AQ1086" s="310">
        <v>2E-3</v>
      </c>
      <c r="AR1086" s="310">
        <v>3.2000000000000001E-2</v>
      </c>
      <c r="AS1086" s="310">
        <v>8.9999999999999993E-3</v>
      </c>
      <c r="AT1086" s="310" t="s">
        <v>121</v>
      </c>
      <c r="AU1086" s="310">
        <v>8.0000000000000002E-3</v>
      </c>
      <c r="AV1086" s="310">
        <v>6.0460000000000003</v>
      </c>
      <c r="AW1086" s="310">
        <v>0.14399999999999999</v>
      </c>
      <c r="AX1086" s="310" t="s">
        <v>121</v>
      </c>
      <c r="AY1086" s="310">
        <v>7.0000000000000001E-3</v>
      </c>
      <c r="AZ1086" s="310">
        <v>0.13500000000000001</v>
      </c>
      <c r="BA1086" s="310">
        <v>0.01</v>
      </c>
      <c r="BB1086" s="310">
        <v>2.6480000000000001</v>
      </c>
      <c r="BC1086" s="310">
        <v>4.3999999999999997E-2</v>
      </c>
      <c r="BD1086" s="310">
        <v>0.80900000000000005</v>
      </c>
      <c r="BE1086" s="310">
        <v>2.8000000000000001E-2</v>
      </c>
      <c r="BF1086" s="310" t="s">
        <v>121</v>
      </c>
      <c r="BG1086" s="310">
        <v>8.9999999999999993E-3</v>
      </c>
      <c r="BH1086" s="310">
        <v>2.7989999999999999</v>
      </c>
      <c r="BI1086" s="310">
        <v>0.53900000000000003</v>
      </c>
      <c r="BJ1086" s="310" t="s">
        <v>121</v>
      </c>
      <c r="BK1086" s="310">
        <v>3.0000000000000001E-3</v>
      </c>
      <c r="BL1086" s="310">
        <v>6.0000000000000001E-3</v>
      </c>
      <c r="BM1086" s="310">
        <v>3.0000000000000001E-3</v>
      </c>
      <c r="BN1086" s="310">
        <v>22.126999999999999</v>
      </c>
      <c r="BO1086" s="310">
        <v>1.087</v>
      </c>
      <c r="BP1086" s="310">
        <v>44.776000000000003</v>
      </c>
      <c r="BQ1086" s="310">
        <v>0.78900000000000003</v>
      </c>
      <c r="BR1086" s="310">
        <v>1.2999999999999999E-2</v>
      </c>
      <c r="BS1086" s="310">
        <v>2E-3</v>
      </c>
      <c r="BT1086" s="310">
        <v>2.5779999999999998</v>
      </c>
      <c r="BU1086" s="310">
        <v>0.193</v>
      </c>
      <c r="BV1086" s="310" t="s">
        <v>121</v>
      </c>
      <c r="BW1086" s="310">
        <v>0.1</v>
      </c>
      <c r="BX1086" s="310" t="s">
        <v>121</v>
      </c>
      <c r="BY1086" s="310">
        <v>1.2E-2</v>
      </c>
      <c r="BZ1086" s="310">
        <v>1.125</v>
      </c>
      <c r="CA1086" s="310">
        <v>0.09</v>
      </c>
      <c r="CB1086" s="310">
        <v>5.9580000000000002</v>
      </c>
      <c r="CC1086" s="310">
        <v>3.5550000000000002</v>
      </c>
      <c r="CD1086" s="310">
        <v>0.35199999999999998</v>
      </c>
      <c r="CE1086" s="310">
        <v>2.1999999999999999E-2</v>
      </c>
      <c r="CF1086" s="310" t="s">
        <v>121</v>
      </c>
      <c r="CG1086" s="310">
        <v>4.0000000000000001E-3</v>
      </c>
      <c r="CH1086" s="310">
        <v>4.0000000000000001E-3</v>
      </c>
      <c r="CI1086" s="310">
        <v>1E-3</v>
      </c>
      <c r="CJ1086" s="310" t="s">
        <v>121</v>
      </c>
      <c r="CK1086" s="310">
        <v>1.171</v>
      </c>
      <c r="CL1086" s="310" t="s">
        <v>121</v>
      </c>
      <c r="CM1086" s="310">
        <v>2E-3</v>
      </c>
      <c r="CN1086" s="310">
        <v>4.0000000000000001E-3</v>
      </c>
      <c r="CO1086" s="310">
        <v>1E-3</v>
      </c>
      <c r="CP1086" s="310">
        <v>1.7190000000000001</v>
      </c>
      <c r="CQ1086" s="310">
        <v>0.151</v>
      </c>
      <c r="CR1086" s="310" t="s">
        <v>121</v>
      </c>
      <c r="CS1086" s="310">
        <v>2E-3</v>
      </c>
      <c r="CT1086" s="310" t="s">
        <v>121</v>
      </c>
      <c r="CU1086" s="310">
        <v>32.012</v>
      </c>
      <c r="CV1086" s="310">
        <v>0.39800000000000002</v>
      </c>
      <c r="CW1086" s="310">
        <v>8.0000000000000002E-3</v>
      </c>
      <c r="CX1086" s="310">
        <v>1.81</v>
      </c>
      <c r="CY1086" s="310">
        <v>0.112</v>
      </c>
      <c r="CZ1086" s="310" t="s">
        <v>121</v>
      </c>
      <c r="DA1086" s="310">
        <v>2E-3</v>
      </c>
      <c r="DB1086" s="310" t="s">
        <v>121</v>
      </c>
      <c r="DC1086" s="310">
        <v>4.9000000000000002E-2</v>
      </c>
      <c r="DD1086" s="310">
        <v>6.6000000000000003E-2</v>
      </c>
      <c r="DE1086" s="310">
        <v>3.1E-2</v>
      </c>
      <c r="DF1086" s="310">
        <v>4.0780000000000003</v>
      </c>
      <c r="DG1086" s="310">
        <v>6.3E-2</v>
      </c>
      <c r="DH1086" s="310">
        <v>2.4980000000000002</v>
      </c>
      <c r="DI1086" s="310">
        <v>4.8000000000000001E-2</v>
      </c>
      <c r="DJ1086" s="310" t="s">
        <v>121</v>
      </c>
      <c r="DK1086" s="310">
        <v>2E-3</v>
      </c>
      <c r="DL1086" s="61" t="str">
        <f t="shared" si="20"/>
        <v>Anlieferung 18-14</v>
      </c>
    </row>
    <row r="1087" spans="1:116">
      <c r="A1087" s="11">
        <v>44650</v>
      </c>
      <c r="B1087" s="64" t="s">
        <v>401</v>
      </c>
      <c r="C1087" s="25" t="s">
        <v>128</v>
      </c>
      <c r="H1087" s="3" t="e">
        <f>((F1087)/(E1087/100))</f>
        <v>#DIV/0!</v>
      </c>
      <c r="I1087" s="4" t="e">
        <f>E1087/F1087</f>
        <v>#DIV/0!</v>
      </c>
      <c r="J1087" s="4" t="e">
        <f>100/G1087</f>
        <v>#DIV/0!</v>
      </c>
      <c r="N1087" s="37" t="e">
        <f>M1087/(K1087/100)</f>
        <v>#DIV/0!</v>
      </c>
      <c r="O1087" s="37" t="e">
        <f>N1087/J1087</f>
        <v>#DIV/0!</v>
      </c>
      <c r="P1087" s="5" t="e">
        <f>M1087/(L1087/100)</f>
        <v>#DIV/0!</v>
      </c>
      <c r="Q1087" s="5" t="e">
        <f>P1087*I1087</f>
        <v>#DIV/0!</v>
      </c>
      <c r="U1087" s="15" t="e">
        <f>100-(T1087-R1087)/S1087*100</f>
        <v>#DIV/0!</v>
      </c>
      <c r="AB1087" s="14" t="e">
        <f>((AE1087-AC1087)*(1000/AD1087))*1000</f>
        <v>#DIV/0!</v>
      </c>
      <c r="AF1087" s="7" t="e">
        <f>#REF!*0.8</f>
        <v>#REF!</v>
      </c>
      <c r="AH1087" s="8" t="e">
        <f>((AG1087)*(H1087/100))</f>
        <v>#DIV/0!</v>
      </c>
      <c r="AI1087" s="7" t="e">
        <f>AG1087/AH1087</f>
        <v>#DIV/0!</v>
      </c>
      <c r="AO1087" s="68" t="s">
        <v>401</v>
      </c>
      <c r="AP1087" s="310" t="s">
        <v>121</v>
      </c>
      <c r="AQ1087" s="310">
        <v>7.0000000000000001E-3</v>
      </c>
      <c r="AR1087" s="310" t="s">
        <v>121</v>
      </c>
      <c r="AS1087" s="310">
        <v>1.2E-2</v>
      </c>
      <c r="AT1087" s="310" t="s">
        <v>121</v>
      </c>
      <c r="AU1087" s="310">
        <v>1.0999999999999999E-2</v>
      </c>
      <c r="AV1087" s="310">
        <v>6.7080000000000002</v>
      </c>
      <c r="AW1087" s="310">
        <v>0.14099999999999999</v>
      </c>
      <c r="AX1087" s="310">
        <v>7.0000000000000001E-3</v>
      </c>
      <c r="AY1087" s="310">
        <v>3.0000000000000001E-3</v>
      </c>
      <c r="AZ1087" s="310">
        <v>1.8</v>
      </c>
      <c r="BA1087" s="310">
        <v>3.4000000000000002E-2</v>
      </c>
      <c r="BB1087" s="310">
        <v>0.90600000000000003</v>
      </c>
      <c r="BC1087" s="310">
        <v>0.02</v>
      </c>
      <c r="BD1087" s="310">
        <v>13.888999999999999</v>
      </c>
      <c r="BE1087" s="310">
        <v>0.247</v>
      </c>
      <c r="BF1087" s="310" t="s">
        <v>121</v>
      </c>
      <c r="BG1087" s="310">
        <v>7.0000000000000001E-3</v>
      </c>
      <c r="BH1087" s="310">
        <v>3.2679999999999998</v>
      </c>
      <c r="BI1087" s="310">
        <v>0.39900000000000002</v>
      </c>
      <c r="BJ1087" s="310">
        <v>7.0000000000000001E-3</v>
      </c>
      <c r="BK1087" s="310">
        <v>3.0000000000000001E-3</v>
      </c>
      <c r="BL1087" s="310" t="s">
        <v>121</v>
      </c>
      <c r="BM1087" s="310">
        <v>5.0000000000000001E-3</v>
      </c>
      <c r="BN1087" s="310">
        <v>4.7510000000000003</v>
      </c>
      <c r="BO1087" s="310">
        <v>0.20200000000000001</v>
      </c>
      <c r="BP1087" s="310">
        <v>56.526000000000003</v>
      </c>
      <c r="BQ1087" s="310">
        <v>0.497</v>
      </c>
      <c r="BR1087" s="310">
        <v>0.38700000000000001</v>
      </c>
      <c r="BS1087" s="310">
        <v>8.0000000000000002E-3</v>
      </c>
      <c r="BT1087" s="310">
        <v>1.206</v>
      </c>
      <c r="BU1087" s="310">
        <v>9.4E-2</v>
      </c>
      <c r="BV1087" s="310" t="s">
        <v>121</v>
      </c>
      <c r="BW1087" s="310">
        <v>7.3999999999999996E-2</v>
      </c>
      <c r="BX1087" s="310" t="s">
        <v>121</v>
      </c>
      <c r="BY1087" s="310">
        <v>0.03</v>
      </c>
      <c r="BZ1087" s="310">
        <v>0.33400000000000002</v>
      </c>
      <c r="CA1087" s="310">
        <v>4.2999999999999997E-2</v>
      </c>
      <c r="CB1087" s="310" t="s">
        <v>121</v>
      </c>
      <c r="CC1087" s="310">
        <v>3.7669999999999999</v>
      </c>
      <c r="CD1087" s="310">
        <v>0.13300000000000001</v>
      </c>
      <c r="CE1087" s="310">
        <v>1.9E-2</v>
      </c>
      <c r="CF1087" s="310" t="s">
        <v>121</v>
      </c>
      <c r="CG1087" s="310">
        <v>3.0000000000000001E-3</v>
      </c>
      <c r="CH1087" s="310" t="s">
        <v>121</v>
      </c>
      <c r="CI1087" s="310">
        <v>2E-3</v>
      </c>
      <c r="CJ1087" s="310" t="s">
        <v>121</v>
      </c>
      <c r="CK1087" s="310">
        <v>0.95899999999999996</v>
      </c>
      <c r="CL1087" s="310" t="s">
        <v>121</v>
      </c>
      <c r="CM1087" s="310">
        <v>2E-3</v>
      </c>
      <c r="CN1087" s="310">
        <v>4.0000000000000001E-3</v>
      </c>
      <c r="CO1087" s="310">
        <v>1E-3</v>
      </c>
      <c r="CP1087" s="310">
        <v>1.276</v>
      </c>
      <c r="CQ1087" s="310">
        <v>6.9000000000000006E-2</v>
      </c>
      <c r="CR1087" s="310" t="s">
        <v>121</v>
      </c>
      <c r="CS1087" s="310">
        <v>2E-3</v>
      </c>
      <c r="CT1087" s="310" t="s">
        <v>121</v>
      </c>
      <c r="CU1087" s="310">
        <v>25.274000000000001</v>
      </c>
      <c r="CV1087" s="310">
        <v>0.08</v>
      </c>
      <c r="CW1087" s="310">
        <v>2E-3</v>
      </c>
      <c r="CX1087" s="310">
        <v>0.48699999999999999</v>
      </c>
      <c r="CY1087" s="310">
        <v>4.4999999999999998E-2</v>
      </c>
      <c r="CZ1087" s="310" t="s">
        <v>121</v>
      </c>
      <c r="DA1087" s="310">
        <v>2E-3</v>
      </c>
      <c r="DB1087" s="310" t="s">
        <v>121</v>
      </c>
      <c r="DC1087" s="310">
        <v>3.3000000000000002E-2</v>
      </c>
      <c r="DD1087" s="310" t="s">
        <v>121</v>
      </c>
      <c r="DE1087" s="310">
        <v>0.04</v>
      </c>
      <c r="DF1087" s="310">
        <v>3.633</v>
      </c>
      <c r="DG1087" s="310">
        <v>0.06</v>
      </c>
      <c r="DH1087" s="310">
        <v>1.2350000000000001</v>
      </c>
      <c r="DI1087" s="310">
        <v>1.7999999999999999E-2</v>
      </c>
      <c r="DJ1087" s="310" t="s">
        <v>121</v>
      </c>
      <c r="DK1087" s="310">
        <v>2E-3</v>
      </c>
      <c r="DL1087" s="61" t="str">
        <f t="shared" si="20"/>
        <v>Anlieferung 18-15</v>
      </c>
    </row>
    <row r="1088" spans="1:116">
      <c r="A1088" s="11">
        <v>44650</v>
      </c>
      <c r="B1088" s="64" t="s">
        <v>402</v>
      </c>
      <c r="C1088" s="25" t="s">
        <v>128</v>
      </c>
      <c r="H1088" s="3" t="e">
        <f>((F1088)/(E1088/100))</f>
        <v>#DIV/0!</v>
      </c>
      <c r="I1088" s="4" t="e">
        <f>E1088/F1088</f>
        <v>#DIV/0!</v>
      </c>
      <c r="J1088" s="4" t="e">
        <f>100/G1088</f>
        <v>#DIV/0!</v>
      </c>
      <c r="N1088" s="37" t="e">
        <f>M1088/(K1088/100)</f>
        <v>#DIV/0!</v>
      </c>
      <c r="O1088" s="37" t="e">
        <f>N1088/J1088</f>
        <v>#DIV/0!</v>
      </c>
      <c r="P1088" s="5" t="e">
        <f>M1088/(L1088/100)</f>
        <v>#DIV/0!</v>
      </c>
      <c r="Q1088" s="5" t="e">
        <f>P1088*I1088</f>
        <v>#DIV/0!</v>
      </c>
      <c r="U1088" s="15" t="e">
        <f>100-(T1088-R1088)/S1088*100</f>
        <v>#DIV/0!</v>
      </c>
      <c r="AB1088" s="14" t="e">
        <f>((AE1088-AC1088)*(1000/AD1088))*1000</f>
        <v>#DIV/0!</v>
      </c>
      <c r="AF1088" s="7" t="e">
        <f>#REF!*0.8</f>
        <v>#REF!</v>
      </c>
      <c r="AH1088" s="8" t="e">
        <f>((AG1088)*(H1088/100))</f>
        <v>#DIV/0!</v>
      </c>
      <c r="AI1088" s="7" t="e">
        <f>AG1088/AH1088</f>
        <v>#DIV/0!</v>
      </c>
      <c r="AO1088" s="68" t="s">
        <v>402</v>
      </c>
      <c r="AP1088" s="310" t="s">
        <v>121</v>
      </c>
      <c r="AQ1088" s="310">
        <v>5.0000000000000001E-3</v>
      </c>
      <c r="AR1088" s="310" t="s">
        <v>121</v>
      </c>
      <c r="AS1088" s="310">
        <v>1.4999999999999999E-2</v>
      </c>
      <c r="AT1088" s="310">
        <v>5.0999999999999997E-2</v>
      </c>
      <c r="AU1088" s="310">
        <v>6.0000000000000001E-3</v>
      </c>
      <c r="AV1088" s="310">
        <v>4.649</v>
      </c>
      <c r="AW1088" s="310">
        <v>9.4E-2</v>
      </c>
      <c r="AX1088" s="310">
        <v>5.0000000000000001E-3</v>
      </c>
      <c r="AY1088" s="310">
        <v>3.0000000000000001E-3</v>
      </c>
      <c r="AZ1088" s="310">
        <v>1.02</v>
      </c>
      <c r="BA1088" s="310">
        <v>2.1000000000000001E-2</v>
      </c>
      <c r="BB1088" s="310">
        <v>2.7210000000000001</v>
      </c>
      <c r="BC1088" s="310">
        <v>5.3999999999999999E-2</v>
      </c>
      <c r="BD1088" s="310">
        <v>18.989000000000001</v>
      </c>
      <c r="BE1088" s="310">
        <v>0.38800000000000001</v>
      </c>
      <c r="BF1088" s="310" t="s">
        <v>121</v>
      </c>
      <c r="BG1088" s="310">
        <v>0.01</v>
      </c>
      <c r="BH1088" s="310">
        <v>4.1100000000000003</v>
      </c>
      <c r="BI1088" s="310">
        <v>0.44800000000000001</v>
      </c>
      <c r="BJ1088" s="310">
        <v>8.9999999999999993E-3</v>
      </c>
      <c r="BK1088" s="310">
        <v>3.0000000000000001E-3</v>
      </c>
      <c r="BL1088" s="310">
        <v>5.0000000000000001E-3</v>
      </c>
      <c r="BM1088" s="310">
        <v>2E-3</v>
      </c>
      <c r="BN1088" s="310">
        <v>3.2810000000000001</v>
      </c>
      <c r="BO1088" s="310">
        <v>0.129</v>
      </c>
      <c r="BP1088" s="310">
        <v>51.896999999999998</v>
      </c>
      <c r="BQ1088" s="310">
        <v>0.51500000000000001</v>
      </c>
      <c r="BR1088" s="310">
        <v>0.34200000000000003</v>
      </c>
      <c r="BS1088" s="310">
        <v>7.0000000000000001E-3</v>
      </c>
      <c r="BT1088" s="310">
        <v>1.2909999999999999</v>
      </c>
      <c r="BU1088" s="310">
        <v>9.0999999999999998E-2</v>
      </c>
      <c r="BV1088" s="310">
        <v>0.105</v>
      </c>
      <c r="BW1088" s="310">
        <v>4.7E-2</v>
      </c>
      <c r="BX1088" s="310" t="s">
        <v>121</v>
      </c>
      <c r="BY1088" s="310">
        <v>4.1000000000000002E-2</v>
      </c>
      <c r="BZ1088" s="310">
        <v>0.502</v>
      </c>
      <c r="CA1088" s="310">
        <v>4.5999999999999999E-2</v>
      </c>
      <c r="CB1088" s="310" t="s">
        <v>121</v>
      </c>
      <c r="CC1088" s="310">
        <v>4.1159999999999997</v>
      </c>
      <c r="CD1088" s="310">
        <v>0.17799999999999999</v>
      </c>
      <c r="CE1088" s="310">
        <v>1.6E-2</v>
      </c>
      <c r="CF1088" s="310">
        <v>1.7999999999999999E-2</v>
      </c>
      <c r="CG1088" s="310">
        <v>2E-3</v>
      </c>
      <c r="CH1088" s="310" t="s">
        <v>121</v>
      </c>
      <c r="CI1088" s="310">
        <v>2E-3</v>
      </c>
      <c r="CJ1088" s="310" t="s">
        <v>121</v>
      </c>
      <c r="CK1088" s="310">
        <v>0.86399999999999999</v>
      </c>
      <c r="CL1088" s="310" t="s">
        <v>121</v>
      </c>
      <c r="CM1088" s="310">
        <v>2E-3</v>
      </c>
      <c r="CN1088" s="310">
        <v>2E-3</v>
      </c>
      <c r="CO1088" s="310">
        <v>1E-3</v>
      </c>
      <c r="CP1088" s="310">
        <v>1.0840000000000001</v>
      </c>
      <c r="CQ1088" s="310">
        <v>5.3999999999999999E-2</v>
      </c>
      <c r="CR1088" s="310" t="s">
        <v>121</v>
      </c>
      <c r="CS1088" s="310">
        <v>3.0000000000000001E-3</v>
      </c>
      <c r="CT1088" s="310" t="s">
        <v>121</v>
      </c>
      <c r="CU1088" s="310">
        <v>24.425999999999998</v>
      </c>
      <c r="CV1088" s="310">
        <v>6.9000000000000006E-2</v>
      </c>
      <c r="CW1088" s="310">
        <v>2E-3</v>
      </c>
      <c r="CX1088" s="310">
        <v>0.64200000000000002</v>
      </c>
      <c r="CY1088" s="310">
        <v>3.7999999999999999E-2</v>
      </c>
      <c r="CZ1088" s="310" t="s">
        <v>121</v>
      </c>
      <c r="DA1088" s="310">
        <v>2E-3</v>
      </c>
      <c r="DB1088" s="310" t="s">
        <v>121</v>
      </c>
      <c r="DC1088" s="310">
        <v>3.1E-2</v>
      </c>
      <c r="DD1088" s="310" t="s">
        <v>121</v>
      </c>
      <c r="DE1088" s="310">
        <v>4.4999999999999998E-2</v>
      </c>
      <c r="DF1088" s="310">
        <v>5.0789999999999997</v>
      </c>
      <c r="DG1088" s="310">
        <v>9.2999999999999999E-2</v>
      </c>
      <c r="DH1088" s="310">
        <v>1.05</v>
      </c>
      <c r="DI1088" s="310">
        <v>1.6E-2</v>
      </c>
      <c r="DJ1088" s="310" t="s">
        <v>121</v>
      </c>
      <c r="DK1088" s="310">
        <v>2E-3</v>
      </c>
      <c r="DL1088" s="61" t="str">
        <f t="shared" si="20"/>
        <v>Anlieferung 18-16</v>
      </c>
    </row>
    <row r="1089" spans="1:149">
      <c r="A1089" s="11">
        <v>44650</v>
      </c>
      <c r="B1089" s="64" t="s">
        <v>403</v>
      </c>
      <c r="C1089" s="25" t="s">
        <v>128</v>
      </c>
      <c r="H1089" s="3" t="e">
        <f>((F1089)/(E1089/100))</f>
        <v>#DIV/0!</v>
      </c>
      <c r="I1089" s="4" t="e">
        <f>E1089/F1089</f>
        <v>#DIV/0!</v>
      </c>
      <c r="J1089" s="4" t="e">
        <f>100/G1089</f>
        <v>#DIV/0!</v>
      </c>
      <c r="N1089" s="37" t="e">
        <f>M1089/(K1089/100)</f>
        <v>#DIV/0!</v>
      </c>
      <c r="O1089" s="37" t="e">
        <f>N1089/J1089</f>
        <v>#DIV/0!</v>
      </c>
      <c r="P1089" s="5" t="e">
        <f>M1089/(L1089/100)</f>
        <v>#DIV/0!</v>
      </c>
      <c r="Q1089" s="5" t="e">
        <f>P1089*I1089</f>
        <v>#DIV/0!</v>
      </c>
      <c r="U1089" s="15" t="e">
        <f>100-(T1089-R1089)/S1089*100</f>
        <v>#DIV/0!</v>
      </c>
      <c r="AB1089" s="14" t="e">
        <f>((AE1089-AC1089)*(1000/AD1089))*1000</f>
        <v>#DIV/0!</v>
      </c>
      <c r="AF1089" s="7" t="e">
        <f>#REF!*0.8</f>
        <v>#REF!</v>
      </c>
      <c r="AH1089" s="8" t="e">
        <f>((AG1089)*(H1089/100))</f>
        <v>#DIV/0!</v>
      </c>
      <c r="AI1089" s="7" t="e">
        <f>AG1089/AH1089</f>
        <v>#DIV/0!</v>
      </c>
      <c r="AO1089" s="68" t="s">
        <v>403</v>
      </c>
      <c r="AP1089" s="310" t="s">
        <v>121</v>
      </c>
      <c r="AQ1089" s="310">
        <v>4.0000000000000001E-3</v>
      </c>
      <c r="AR1089" s="310">
        <v>2.1000000000000001E-2</v>
      </c>
      <c r="AS1089" s="310">
        <v>0.01</v>
      </c>
      <c r="AT1089" s="310" t="s">
        <v>121</v>
      </c>
      <c r="AU1089" s="310">
        <v>0.01</v>
      </c>
      <c r="AV1089" s="310">
        <v>10.702999999999999</v>
      </c>
      <c r="AW1089" s="310">
        <v>0.28199999999999997</v>
      </c>
      <c r="AX1089" s="310">
        <v>1.0999999999999999E-2</v>
      </c>
      <c r="AY1089" s="310">
        <v>4.0000000000000001E-3</v>
      </c>
      <c r="AZ1089" s="310">
        <v>8.4000000000000005E-2</v>
      </c>
      <c r="BA1089" s="310">
        <v>8.0000000000000002E-3</v>
      </c>
      <c r="BB1089" s="310">
        <v>6.2839999999999998</v>
      </c>
      <c r="BC1089" s="310">
        <v>0.10100000000000001</v>
      </c>
      <c r="BD1089" s="310">
        <v>5.16</v>
      </c>
      <c r="BE1089" s="310">
        <v>9.6000000000000002E-2</v>
      </c>
      <c r="BF1089" s="310" t="s">
        <v>121</v>
      </c>
      <c r="BG1089" s="310">
        <v>1.2999999999999999E-2</v>
      </c>
      <c r="BH1089" s="310">
        <v>3.169</v>
      </c>
      <c r="BI1089" s="310">
        <v>0.51900000000000002</v>
      </c>
      <c r="BJ1089" s="310" t="s">
        <v>121</v>
      </c>
      <c r="BK1089" s="310">
        <v>4.0000000000000001E-3</v>
      </c>
      <c r="BL1089" s="310">
        <v>5.0000000000000001E-3</v>
      </c>
      <c r="BM1089" s="310">
        <v>3.0000000000000001E-3</v>
      </c>
      <c r="BN1089" s="310">
        <v>12.006</v>
      </c>
      <c r="BO1089" s="310">
        <v>0.58599999999999997</v>
      </c>
      <c r="BP1089" s="310">
        <v>41.29</v>
      </c>
      <c r="BQ1089" s="310">
        <v>0.83299999999999996</v>
      </c>
      <c r="BR1089" s="310">
        <v>8.4000000000000005E-2</v>
      </c>
      <c r="BS1089" s="310">
        <v>4.0000000000000001E-3</v>
      </c>
      <c r="BT1089" s="310">
        <v>1.7330000000000001</v>
      </c>
      <c r="BU1089" s="310">
        <v>0.13400000000000001</v>
      </c>
      <c r="BV1089" s="310" t="s">
        <v>121</v>
      </c>
      <c r="BW1089" s="310">
        <v>9.2999999999999999E-2</v>
      </c>
      <c r="BX1089" s="310" t="s">
        <v>121</v>
      </c>
      <c r="BY1089" s="310">
        <v>3.2000000000000001E-2</v>
      </c>
      <c r="BZ1089" s="310">
        <v>1.083</v>
      </c>
      <c r="CA1089" s="310">
        <v>8.2000000000000003E-2</v>
      </c>
      <c r="CB1089" s="310">
        <v>8.6449999999999996</v>
      </c>
      <c r="CC1089" s="310">
        <v>3.3149999999999999</v>
      </c>
      <c r="CD1089" s="310">
        <v>0.20599999999999999</v>
      </c>
      <c r="CE1089" s="310">
        <v>1.7999999999999999E-2</v>
      </c>
      <c r="CF1089" s="310" t="s">
        <v>121</v>
      </c>
      <c r="CG1089" s="310">
        <v>5.0000000000000001E-3</v>
      </c>
      <c r="CH1089" s="310">
        <v>4.0000000000000001E-3</v>
      </c>
      <c r="CI1089" s="310">
        <v>1E-3</v>
      </c>
      <c r="CJ1089" s="310" t="s">
        <v>121</v>
      </c>
      <c r="CK1089" s="310">
        <v>1.087</v>
      </c>
      <c r="CL1089" s="310" t="s">
        <v>121</v>
      </c>
      <c r="CM1089" s="310">
        <v>2E-3</v>
      </c>
      <c r="CN1089" s="310">
        <v>3.0000000000000001E-3</v>
      </c>
      <c r="CO1089" s="310">
        <v>1E-3</v>
      </c>
      <c r="CP1089" s="310">
        <v>1.58</v>
      </c>
      <c r="CQ1089" s="310">
        <v>0.121</v>
      </c>
      <c r="CR1089" s="310" t="s">
        <v>121</v>
      </c>
      <c r="CS1089" s="310">
        <v>2E-3</v>
      </c>
      <c r="CT1089" s="310" t="s">
        <v>121</v>
      </c>
      <c r="CU1089" s="310">
        <v>29.782</v>
      </c>
      <c r="CV1089" s="310">
        <v>0.20300000000000001</v>
      </c>
      <c r="CW1089" s="310">
        <v>4.0000000000000001E-3</v>
      </c>
      <c r="CX1089" s="310">
        <v>2.109</v>
      </c>
      <c r="CY1089" s="310">
        <v>9.1999999999999998E-2</v>
      </c>
      <c r="CZ1089" s="310" t="s">
        <v>121</v>
      </c>
      <c r="DA1089" s="310">
        <v>2E-3</v>
      </c>
      <c r="DB1089" s="310" t="s">
        <v>121</v>
      </c>
      <c r="DC1089" s="310">
        <v>0.04</v>
      </c>
      <c r="DD1089" s="310" t="s">
        <v>121</v>
      </c>
      <c r="DE1089" s="310">
        <v>3.6999999999999998E-2</v>
      </c>
      <c r="DF1089" s="310">
        <v>2.6059999999999999</v>
      </c>
      <c r="DG1089" s="310">
        <v>4.4999999999999998E-2</v>
      </c>
      <c r="DH1089" s="310">
        <v>3.008</v>
      </c>
      <c r="DI1089" s="310">
        <v>5.0999999999999997E-2</v>
      </c>
      <c r="DJ1089" s="310" t="s">
        <v>121</v>
      </c>
      <c r="DK1089" s="310">
        <v>2E-3</v>
      </c>
      <c r="DL1089" s="61" t="str">
        <f t="shared" si="20"/>
        <v>Anlieferung 18-17</v>
      </c>
    </row>
    <row r="1090" spans="1:149">
      <c r="A1090" s="11">
        <v>44650</v>
      </c>
      <c r="B1090" s="64" t="s">
        <v>404</v>
      </c>
      <c r="C1090" s="25" t="s">
        <v>128</v>
      </c>
      <c r="H1090" s="3" t="e">
        <f>((F1090)/(E1090/100))</f>
        <v>#DIV/0!</v>
      </c>
      <c r="I1090" s="4" t="e">
        <f>E1090/F1090</f>
        <v>#DIV/0!</v>
      </c>
      <c r="J1090" s="4" t="e">
        <f>100/G1090</f>
        <v>#DIV/0!</v>
      </c>
      <c r="N1090" s="37" t="e">
        <f>M1090/(K1090/100)</f>
        <v>#DIV/0!</v>
      </c>
      <c r="O1090" s="37" t="e">
        <f>N1090/J1090</f>
        <v>#DIV/0!</v>
      </c>
      <c r="P1090" s="5" t="e">
        <f>M1090/(L1090/100)</f>
        <v>#DIV/0!</v>
      </c>
      <c r="Q1090" s="5" t="e">
        <f>P1090*I1090</f>
        <v>#DIV/0!</v>
      </c>
      <c r="U1090" s="15" t="e">
        <f>100-(T1090-R1090)/S1090*100</f>
        <v>#DIV/0!</v>
      </c>
      <c r="AB1090" s="14" t="e">
        <f>((AE1090-AC1090)*(1000/AD1090))*1000</f>
        <v>#DIV/0!</v>
      </c>
      <c r="AF1090" s="7" t="e">
        <f>#REF!*0.8</f>
        <v>#REF!</v>
      </c>
      <c r="AH1090" s="8" t="e">
        <f>((AG1090)*(H1090/100))</f>
        <v>#DIV/0!</v>
      </c>
      <c r="AI1090" s="7" t="e">
        <f>AG1090/AH1090</f>
        <v>#DIV/0!</v>
      </c>
      <c r="AO1090" s="68" t="s">
        <v>404</v>
      </c>
      <c r="AP1090" s="310" t="s">
        <v>121</v>
      </c>
      <c r="AQ1090" s="310">
        <v>3.0000000000000001E-3</v>
      </c>
      <c r="AR1090" s="310" t="s">
        <v>121</v>
      </c>
      <c r="AS1090" s="310">
        <v>1.2E-2</v>
      </c>
      <c r="AT1090" s="310">
        <v>1.58</v>
      </c>
      <c r="AU1090" s="310">
        <v>4.8000000000000001E-2</v>
      </c>
      <c r="AV1090" s="310">
        <v>6.4340000000000002</v>
      </c>
      <c r="AW1090" s="310">
        <v>0.17499999999999999</v>
      </c>
      <c r="AX1090" s="310" t="s">
        <v>121</v>
      </c>
      <c r="AY1090" s="310">
        <v>8.0000000000000002E-3</v>
      </c>
      <c r="AZ1090" s="310">
        <v>1.0289999999999999</v>
      </c>
      <c r="BA1090" s="310">
        <v>1.9E-2</v>
      </c>
      <c r="BB1090" s="310">
        <v>9.1329999999999991</v>
      </c>
      <c r="BC1090" s="310">
        <v>0.19600000000000001</v>
      </c>
      <c r="BD1090" s="310">
        <v>18.239999999999998</v>
      </c>
      <c r="BE1090" s="310">
        <v>0.41599999999999998</v>
      </c>
      <c r="BF1090" s="310" t="s">
        <v>121</v>
      </c>
      <c r="BG1090" s="310">
        <v>0.01</v>
      </c>
      <c r="BH1090" s="310">
        <v>3.6509999999999998</v>
      </c>
      <c r="BI1090" s="310">
        <v>0.52600000000000002</v>
      </c>
      <c r="BJ1090" s="310">
        <v>8.0000000000000002E-3</v>
      </c>
      <c r="BK1090" s="310">
        <v>2E-3</v>
      </c>
      <c r="BL1090" s="310" t="s">
        <v>121</v>
      </c>
      <c r="BM1090" s="310">
        <v>4.0000000000000001E-3</v>
      </c>
      <c r="BN1090" s="310">
        <v>0.74099999999999999</v>
      </c>
      <c r="BO1090" s="310">
        <v>4.4999999999999998E-2</v>
      </c>
      <c r="BP1090" s="310">
        <v>39.43</v>
      </c>
      <c r="BQ1090" s="310">
        <v>0.72399999999999998</v>
      </c>
      <c r="BR1090" s="310">
        <v>2.5000000000000001E-2</v>
      </c>
      <c r="BS1090" s="310">
        <v>2E-3</v>
      </c>
      <c r="BT1090" s="310">
        <v>0.6</v>
      </c>
      <c r="BU1090" s="310">
        <v>0.10199999999999999</v>
      </c>
      <c r="BV1090" s="310" t="s">
        <v>121</v>
      </c>
      <c r="BW1090" s="310">
        <v>7.2999999999999995E-2</v>
      </c>
      <c r="BX1090" s="310" t="s">
        <v>121</v>
      </c>
      <c r="BY1090" s="310">
        <v>3.1E-2</v>
      </c>
      <c r="BZ1090" s="310">
        <v>0.17699999999999999</v>
      </c>
      <c r="CA1090" s="310">
        <v>0.05</v>
      </c>
      <c r="CB1090" s="310">
        <v>7.5060000000000002</v>
      </c>
      <c r="CC1090" s="310">
        <v>3.472</v>
      </c>
      <c r="CD1090" s="310">
        <v>0.14199999999999999</v>
      </c>
      <c r="CE1090" s="310">
        <v>1.4999999999999999E-2</v>
      </c>
      <c r="CF1090" s="310">
        <v>0.129</v>
      </c>
      <c r="CG1090" s="310">
        <v>3.0000000000000001E-3</v>
      </c>
      <c r="CH1090" s="310" t="s">
        <v>121</v>
      </c>
      <c r="CI1090" s="310">
        <v>2E-3</v>
      </c>
      <c r="CJ1090" s="310" t="s">
        <v>121</v>
      </c>
      <c r="CK1090" s="310">
        <v>0.93899999999999995</v>
      </c>
      <c r="CL1090" s="310" t="s">
        <v>121</v>
      </c>
      <c r="CM1090" s="310">
        <v>2E-3</v>
      </c>
      <c r="CN1090" s="310" t="s">
        <v>121</v>
      </c>
      <c r="CO1090" s="310">
        <v>2E-3</v>
      </c>
      <c r="CP1090" s="310">
        <v>1.885</v>
      </c>
      <c r="CQ1090" s="310">
        <v>8.3000000000000004E-2</v>
      </c>
      <c r="CR1090" s="310" t="s">
        <v>121</v>
      </c>
      <c r="CS1090" s="310">
        <v>2E-3</v>
      </c>
      <c r="CT1090" s="310" t="s">
        <v>121</v>
      </c>
      <c r="CU1090" s="310">
        <v>24.995999999999999</v>
      </c>
      <c r="CV1090" s="310">
        <v>1.4E-2</v>
      </c>
      <c r="CW1090" s="310">
        <v>1E-3</v>
      </c>
      <c r="CX1090" s="310">
        <v>0.20300000000000001</v>
      </c>
      <c r="CY1090" s="310">
        <v>2.5999999999999999E-2</v>
      </c>
      <c r="CZ1090" s="310" t="s">
        <v>121</v>
      </c>
      <c r="DA1090" s="310">
        <v>2E-3</v>
      </c>
      <c r="DB1090" s="310" t="s">
        <v>121</v>
      </c>
      <c r="DC1090" s="310">
        <v>0.02</v>
      </c>
      <c r="DD1090" s="310" t="s">
        <v>121</v>
      </c>
      <c r="DE1090" s="310">
        <v>6.5000000000000002E-2</v>
      </c>
      <c r="DF1090" s="310">
        <v>8.49</v>
      </c>
      <c r="DG1090" s="310">
        <v>0.17699999999999999</v>
      </c>
      <c r="DH1090" s="310">
        <v>0.502</v>
      </c>
      <c r="DI1090" s="310">
        <v>0.01</v>
      </c>
      <c r="DJ1090" s="310" t="s">
        <v>121</v>
      </c>
      <c r="DK1090" s="310">
        <v>2E-3</v>
      </c>
      <c r="DL1090" s="61" t="str">
        <f t="shared" si="20"/>
        <v>Anlieferung 18-18</v>
      </c>
    </row>
    <row r="1091" spans="1:149">
      <c r="A1091" s="11">
        <v>44650</v>
      </c>
      <c r="B1091" s="64" t="s">
        <v>405</v>
      </c>
      <c r="C1091" s="25" t="s">
        <v>128</v>
      </c>
      <c r="H1091" s="3" t="e">
        <f>((F1091)/(E1091/100))</f>
        <v>#DIV/0!</v>
      </c>
      <c r="I1091" s="4" t="e">
        <f>E1091/F1091</f>
        <v>#DIV/0!</v>
      </c>
      <c r="J1091" s="4" t="e">
        <f>100/G1091</f>
        <v>#DIV/0!</v>
      </c>
      <c r="N1091" s="37" t="e">
        <f>M1091/(K1091/100)</f>
        <v>#DIV/0!</v>
      </c>
      <c r="O1091" s="37" t="e">
        <f>N1091/J1091</f>
        <v>#DIV/0!</v>
      </c>
      <c r="P1091" s="5" t="e">
        <f>M1091/(L1091/100)</f>
        <v>#DIV/0!</v>
      </c>
      <c r="Q1091" s="5" t="e">
        <f>P1091*I1091</f>
        <v>#DIV/0!</v>
      </c>
      <c r="U1091" s="15" t="e">
        <f>100-(T1091-R1091)/S1091*100</f>
        <v>#DIV/0!</v>
      </c>
      <c r="AB1091" s="14" t="e">
        <f>((AE1091-AC1091)*(1000/AD1091))*1000</f>
        <v>#DIV/0!</v>
      </c>
      <c r="AF1091" s="7" t="e">
        <f>#REF!*0.8</f>
        <v>#REF!</v>
      </c>
      <c r="AH1091" s="8" t="e">
        <f>((AG1091)*(H1091/100))</f>
        <v>#DIV/0!</v>
      </c>
      <c r="AI1091" s="7" t="e">
        <f>AG1091/AH1091</f>
        <v>#DIV/0!</v>
      </c>
      <c r="AO1091" s="68" t="s">
        <v>405</v>
      </c>
      <c r="DL1091" s="61" t="str">
        <f t="shared" si="20"/>
        <v>GB 0244-1</v>
      </c>
    </row>
    <row r="1092" spans="1:149">
      <c r="A1092" s="11">
        <v>44650</v>
      </c>
      <c r="B1092" s="64" t="s">
        <v>406</v>
      </c>
      <c r="C1092" s="25" t="s">
        <v>128</v>
      </c>
      <c r="H1092" s="3" t="e">
        <f>((F1092)/(E1092/100))</f>
        <v>#DIV/0!</v>
      </c>
      <c r="I1092" s="4" t="e">
        <f>E1092/F1092</f>
        <v>#DIV/0!</v>
      </c>
      <c r="J1092" s="4" t="e">
        <f>100/G1092</f>
        <v>#DIV/0!</v>
      </c>
      <c r="N1092" s="37" t="e">
        <f>M1092/(K1092/100)</f>
        <v>#DIV/0!</v>
      </c>
      <c r="O1092" s="37" t="e">
        <f>N1092/J1092</f>
        <v>#DIV/0!</v>
      </c>
      <c r="P1092" s="5" t="e">
        <f>M1092/(L1092/100)</f>
        <v>#DIV/0!</v>
      </c>
      <c r="Q1092" s="5" t="e">
        <f>P1092*I1092</f>
        <v>#DIV/0!</v>
      </c>
      <c r="U1092" s="15" t="e">
        <f>100-(T1092-R1092)/S1092*100</f>
        <v>#DIV/0!</v>
      </c>
      <c r="AB1092" s="14" t="e">
        <f>((AE1092-AC1092)*(1000/AD1092))*1000</f>
        <v>#DIV/0!</v>
      </c>
      <c r="AF1092" s="7" t="e">
        <f>#REF!*0.8</f>
        <v>#REF!</v>
      </c>
      <c r="AH1092" s="8" t="e">
        <f>((AG1092)*(H1092/100))</f>
        <v>#DIV/0!</v>
      </c>
      <c r="AI1092" s="7" t="e">
        <f>AG1092/AH1092</f>
        <v>#DIV/0!</v>
      </c>
      <c r="AO1092" s="68" t="s">
        <v>406</v>
      </c>
      <c r="DL1092" s="61" t="str">
        <f t="shared" si="20"/>
        <v>GB 0244-2</v>
      </c>
    </row>
    <row r="1093" spans="1:149">
      <c r="A1093" s="11">
        <v>44650</v>
      </c>
      <c r="B1093" s="64" t="s">
        <v>407</v>
      </c>
      <c r="C1093" s="25" t="s">
        <v>128</v>
      </c>
      <c r="H1093" s="3" t="e">
        <f>((F1093)/(E1093/100))</f>
        <v>#DIV/0!</v>
      </c>
      <c r="I1093" s="4" t="e">
        <f>E1093/F1093</f>
        <v>#DIV/0!</v>
      </c>
      <c r="J1093" s="4" t="e">
        <f>100/G1093</f>
        <v>#DIV/0!</v>
      </c>
      <c r="N1093" s="37" t="e">
        <f>M1093/(K1093/100)</f>
        <v>#DIV/0!</v>
      </c>
      <c r="O1093" s="37" t="e">
        <f>N1093/J1093</f>
        <v>#DIV/0!</v>
      </c>
      <c r="P1093" s="5" t="e">
        <f>M1093/(L1093/100)</f>
        <v>#DIV/0!</v>
      </c>
      <c r="Q1093" s="5" t="e">
        <f>P1093*I1093</f>
        <v>#DIV/0!</v>
      </c>
      <c r="U1093" s="15" t="e">
        <f>100-(T1093-R1093)/S1093*100</f>
        <v>#DIV/0!</v>
      </c>
      <c r="AB1093" s="14" t="e">
        <f>((AE1093-AC1093)*(1000/AD1093))*1000</f>
        <v>#DIV/0!</v>
      </c>
      <c r="AF1093" s="7" t="e">
        <f>#REF!*0.8</f>
        <v>#REF!</v>
      </c>
      <c r="AH1093" s="8" t="e">
        <f>((AG1093)*(H1093/100))</f>
        <v>#DIV/0!</v>
      </c>
      <c r="AI1093" s="7" t="e">
        <f>AG1093/AH1093</f>
        <v>#DIV/0!</v>
      </c>
      <c r="AO1093" s="68" t="s">
        <v>407</v>
      </c>
      <c r="AP1093" s="311"/>
      <c r="AQ1093" s="311"/>
      <c r="AR1093" s="311"/>
      <c r="AS1093" s="311"/>
      <c r="AT1093" s="311"/>
      <c r="AU1093" s="311"/>
      <c r="AV1093" s="311"/>
      <c r="AW1093" s="311"/>
      <c r="AX1093" s="311"/>
      <c r="AY1093" s="311"/>
      <c r="AZ1093" s="311"/>
      <c r="BA1093" s="311"/>
      <c r="BB1093" s="311"/>
      <c r="BC1093" s="311"/>
      <c r="BD1093" s="311"/>
      <c r="BE1093" s="311"/>
      <c r="BF1093" s="311"/>
      <c r="BG1093" s="311"/>
      <c r="BH1093" s="311"/>
      <c r="BI1093" s="311"/>
      <c r="BJ1093" s="311"/>
      <c r="BK1093" s="311"/>
      <c r="BL1093" s="311"/>
      <c r="BM1093" s="311"/>
      <c r="BN1093" s="311"/>
      <c r="BO1093" s="311"/>
      <c r="BP1093" s="311"/>
      <c r="BQ1093" s="311"/>
      <c r="BR1093" s="311"/>
      <c r="BS1093" s="311"/>
      <c r="BT1093" s="311"/>
      <c r="BU1093" s="311"/>
      <c r="BV1093" s="311"/>
      <c r="BW1093" s="311"/>
      <c r="BX1093" s="311"/>
      <c r="BY1093" s="311"/>
      <c r="BZ1093" s="311"/>
      <c r="CA1093" s="311"/>
      <c r="CB1093" s="311"/>
      <c r="CC1093" s="311"/>
      <c r="CD1093" s="311"/>
      <c r="CE1093" s="311"/>
      <c r="CF1093" s="311"/>
      <c r="CG1093" s="311"/>
      <c r="CH1093" s="311"/>
      <c r="CI1093" s="311"/>
      <c r="CJ1093" s="311"/>
      <c r="CK1093" s="311"/>
      <c r="CL1093" s="311"/>
      <c r="CM1093" s="311"/>
      <c r="CN1093" s="311"/>
      <c r="CO1093" s="311"/>
      <c r="CP1093" s="311"/>
      <c r="CQ1093" s="311"/>
      <c r="CR1093" s="311"/>
      <c r="CS1093" s="311"/>
      <c r="CT1093" s="311"/>
      <c r="CU1093" s="311"/>
      <c r="CV1093" s="311"/>
      <c r="CW1093" s="311"/>
      <c r="CX1093" s="311"/>
      <c r="CY1093" s="311"/>
      <c r="CZ1093" s="311"/>
      <c r="DA1093" s="311"/>
      <c r="DB1093" s="311"/>
      <c r="DC1093" s="311"/>
      <c r="DD1093" s="311"/>
      <c r="DE1093" s="311"/>
      <c r="DF1093" s="311"/>
      <c r="DG1093" s="311"/>
      <c r="DH1093" s="311"/>
      <c r="DI1093" s="311"/>
      <c r="DJ1093" s="311"/>
      <c r="DK1093" s="311"/>
      <c r="DL1093" s="61" t="str">
        <f t="shared" si="20"/>
        <v>GB 0244-3</v>
      </c>
    </row>
    <row r="1094" spans="1:149">
      <c r="A1094" s="11">
        <v>44650</v>
      </c>
      <c r="B1094" s="64" t="s">
        <v>408</v>
      </c>
      <c r="C1094" s="25" t="s">
        <v>128</v>
      </c>
      <c r="H1094" s="3" t="e">
        <f>((F1094)/(E1094/100))</f>
        <v>#DIV/0!</v>
      </c>
      <c r="I1094" s="4" t="e">
        <f>E1094/F1094</f>
        <v>#DIV/0!</v>
      </c>
      <c r="J1094" s="4" t="e">
        <f>100/G1094</f>
        <v>#DIV/0!</v>
      </c>
      <c r="N1094" s="37" t="e">
        <f>M1094/(K1094/100)</f>
        <v>#DIV/0!</v>
      </c>
      <c r="O1094" s="37" t="e">
        <f>N1094/J1094</f>
        <v>#DIV/0!</v>
      </c>
      <c r="P1094" s="5" t="e">
        <f>M1094/(L1094/100)</f>
        <v>#DIV/0!</v>
      </c>
      <c r="Q1094" s="5" t="e">
        <f>P1094*I1094</f>
        <v>#DIV/0!</v>
      </c>
      <c r="U1094" s="15" t="e">
        <f>100-(T1094-R1094)/S1094*100</f>
        <v>#DIV/0!</v>
      </c>
      <c r="AB1094" s="14" t="e">
        <f>((AE1094-AC1094)*(1000/AD1094))*1000</f>
        <v>#DIV/0!</v>
      </c>
      <c r="AF1094" s="7" t="e">
        <f>#REF!*0.8</f>
        <v>#REF!</v>
      </c>
      <c r="AH1094" s="8" t="e">
        <f>((AG1094)*(H1094/100))</f>
        <v>#DIV/0!</v>
      </c>
      <c r="AI1094" s="7" t="e">
        <f>AG1094/AH1094</f>
        <v>#DIV/0!</v>
      </c>
      <c r="AO1094" s="68" t="s">
        <v>408</v>
      </c>
      <c r="AP1094" s="312">
        <v>9.5000000000000001E-2</v>
      </c>
      <c r="AQ1094" s="312">
        <v>2E-3</v>
      </c>
      <c r="AR1094" s="312">
        <v>6.3E-2</v>
      </c>
      <c r="AS1094" s="312">
        <v>4.0000000000000001E-3</v>
      </c>
      <c r="AT1094" s="312">
        <v>1.0999999999999999E-2</v>
      </c>
      <c r="AU1094" s="312">
        <v>2E-3</v>
      </c>
      <c r="AV1094" s="312">
        <v>1.9E-2</v>
      </c>
      <c r="AW1094" s="312">
        <v>2E-3</v>
      </c>
      <c r="AX1094" s="312">
        <v>3.5000000000000003E-2</v>
      </c>
      <c r="AY1094" s="312">
        <v>1E-3</v>
      </c>
      <c r="AZ1094" s="312">
        <v>3.1E-2</v>
      </c>
      <c r="BA1094" s="312">
        <v>3.0000000000000001E-3</v>
      </c>
      <c r="BB1094" s="312">
        <v>0.24399999999999999</v>
      </c>
      <c r="BC1094" s="312">
        <v>5.0000000000000001E-3</v>
      </c>
      <c r="BD1094" s="312">
        <v>6.0380000000000003</v>
      </c>
      <c r="BE1094" s="312">
        <v>4.3999999999999997E-2</v>
      </c>
      <c r="BF1094" s="312" t="s">
        <v>121</v>
      </c>
      <c r="BG1094" s="312">
        <v>7.0000000000000001E-3</v>
      </c>
      <c r="BH1094" s="312">
        <v>2.9980000000000002</v>
      </c>
      <c r="BI1094" s="312">
        <v>0.92700000000000005</v>
      </c>
      <c r="BJ1094" s="312" t="s">
        <v>121</v>
      </c>
      <c r="BK1094" s="312">
        <v>4.0000000000000001E-3</v>
      </c>
      <c r="BL1094" s="312" t="s">
        <v>121</v>
      </c>
      <c r="BM1094" s="312">
        <v>2E-3</v>
      </c>
      <c r="BN1094" s="312">
        <v>0.82</v>
      </c>
      <c r="BO1094" s="312">
        <v>1.4999999999999999E-2</v>
      </c>
      <c r="BP1094" s="312">
        <v>64.561000000000007</v>
      </c>
      <c r="BQ1094" s="312">
        <v>0.156</v>
      </c>
      <c r="BR1094" s="312">
        <v>2E-3</v>
      </c>
      <c r="BS1094" s="312">
        <v>1E-3</v>
      </c>
      <c r="BT1094" s="312">
        <v>13.31</v>
      </c>
      <c r="BU1094" s="312">
        <v>0.14399999999999999</v>
      </c>
      <c r="BV1094" s="312">
        <v>1.1040000000000001</v>
      </c>
      <c r="BW1094" s="312">
        <v>2.5000000000000001E-2</v>
      </c>
      <c r="BX1094" s="312" t="s">
        <v>121</v>
      </c>
      <c r="BY1094" s="312">
        <v>1.2E-2</v>
      </c>
      <c r="BZ1094" s="312">
        <v>0.44400000000000001</v>
      </c>
      <c r="CA1094" s="312">
        <v>2.7E-2</v>
      </c>
      <c r="CB1094" s="312" t="s">
        <v>121</v>
      </c>
      <c r="CC1094" s="312">
        <v>9.52</v>
      </c>
      <c r="CD1094" s="312">
        <v>0.33300000000000002</v>
      </c>
      <c r="CE1094" s="312">
        <v>0.01</v>
      </c>
      <c r="CF1094" s="312">
        <v>2E-3</v>
      </c>
      <c r="CG1094" s="312">
        <v>1E-3</v>
      </c>
      <c r="CH1094" s="312" t="s">
        <v>121</v>
      </c>
      <c r="CI1094" s="312">
        <v>2E-3</v>
      </c>
      <c r="CJ1094" s="312">
        <v>0.51100000000000001</v>
      </c>
      <c r="CK1094" s="312">
        <v>7.4999999999999997E-2</v>
      </c>
      <c r="CL1094" s="312" t="s">
        <v>121</v>
      </c>
      <c r="CM1094" s="312">
        <v>2E-3</v>
      </c>
      <c r="CN1094" s="312">
        <v>2E-3</v>
      </c>
      <c r="CO1094" s="312">
        <v>1E-3</v>
      </c>
      <c r="CP1094" s="312">
        <v>1.7330000000000001</v>
      </c>
      <c r="CQ1094" s="312">
        <v>4.1000000000000002E-2</v>
      </c>
      <c r="CR1094" s="312" t="s">
        <v>121</v>
      </c>
      <c r="CS1094" s="312">
        <v>2E-3</v>
      </c>
      <c r="CT1094" s="312">
        <v>4.8010000000000002</v>
      </c>
      <c r="CU1094" s="312">
        <v>0.27</v>
      </c>
      <c r="CV1094" s="312">
        <v>2.9000000000000001E-2</v>
      </c>
      <c r="CW1094" s="312">
        <v>1E-3</v>
      </c>
      <c r="CX1094" s="312">
        <v>0.69299999999999995</v>
      </c>
      <c r="CY1094" s="312">
        <v>0.02</v>
      </c>
      <c r="CZ1094" s="312" t="s">
        <v>121</v>
      </c>
      <c r="DA1094" s="312">
        <v>2E-3</v>
      </c>
      <c r="DB1094" s="312">
        <v>3.5000000000000003E-2</v>
      </c>
      <c r="DC1094" s="312">
        <v>7.0000000000000001E-3</v>
      </c>
      <c r="DD1094" s="312" t="s">
        <v>121</v>
      </c>
      <c r="DE1094" s="312">
        <v>1.6E-2</v>
      </c>
      <c r="DF1094" s="312">
        <v>2.0510000000000002</v>
      </c>
      <c r="DG1094" s="312">
        <v>1.7999999999999999E-2</v>
      </c>
      <c r="DH1094" s="312">
        <v>1.4999999999999999E-2</v>
      </c>
      <c r="DI1094" s="312">
        <v>1E-3</v>
      </c>
      <c r="DJ1094" s="312">
        <v>1.2999999999999999E-2</v>
      </c>
      <c r="DK1094" s="312">
        <v>1E-3</v>
      </c>
      <c r="DL1094" s="61" t="str">
        <f>AO1098</f>
        <v>DK III ENE 2600</v>
      </c>
      <c r="DM1094" s="317">
        <v>-9.9901163599494299E-3</v>
      </c>
      <c r="DN1094" s="317">
        <v>4.0970814271897E-4</v>
      </c>
      <c r="DO1094" s="317">
        <v>1.5494250285637501E-2</v>
      </c>
      <c r="DP1094" s="317">
        <v>0.40364059455874601</v>
      </c>
      <c r="DQ1094" s="317">
        <v>-5.5199686077048397E-3</v>
      </c>
      <c r="DR1094" s="317">
        <v>9.0418172044709599E-3</v>
      </c>
      <c r="DS1094" s="317">
        <v>0.19977674940416501</v>
      </c>
      <c r="DT1094" s="317">
        <v>-9.4153684604045794E-3</v>
      </c>
      <c r="DU1094" s="317">
        <v>-8.0705696759513195E-4</v>
      </c>
      <c r="DV1094" s="317">
        <v>-1.30526344819292E-2</v>
      </c>
      <c r="DW1094" s="317">
        <v>4.5186114914309301E-2</v>
      </c>
      <c r="DX1094" s="317">
        <v>-0.243556840053821</v>
      </c>
      <c r="DY1094" s="317">
        <v>1139.8491429190799</v>
      </c>
      <c r="DZ1094" s="317">
        <v>-7.2461760637161001E-3</v>
      </c>
      <c r="EA1094" s="317">
        <v>-0.24862647764110901</v>
      </c>
      <c r="EB1094" s="317">
        <v>98.002950961277705</v>
      </c>
    </row>
    <row r="1095" spans="1:149">
      <c r="A1095" s="11">
        <v>44650</v>
      </c>
      <c r="B1095" s="64" t="s">
        <v>1684</v>
      </c>
      <c r="C1095" s="25" t="s">
        <v>1683</v>
      </c>
      <c r="E1095" s="2">
        <v>100</v>
      </c>
      <c r="H1095" s="3">
        <f>((F1095)/(E1095/100))</f>
        <v>0</v>
      </c>
      <c r="I1095" s="4" t="e">
        <f>E1095/F1095</f>
        <v>#DIV/0!</v>
      </c>
      <c r="J1095" s="4" t="e">
        <f>100/G1095</f>
        <v>#DIV/0!</v>
      </c>
      <c r="N1095" s="37" t="e">
        <f>M1095/(K1095/100)</f>
        <v>#DIV/0!</v>
      </c>
      <c r="O1095" s="37" t="e">
        <f>N1095/J1095</f>
        <v>#DIV/0!</v>
      </c>
      <c r="P1095" s="5" t="e">
        <f>M1095/(L1095/100)</f>
        <v>#DIV/0!</v>
      </c>
      <c r="Q1095" s="5" t="e">
        <f>P1095*I1095</f>
        <v>#DIV/0!</v>
      </c>
      <c r="U1095" s="15" t="e">
        <f>100-(T1095-R1095)/S1095*100</f>
        <v>#DIV/0!</v>
      </c>
      <c r="AB1095" s="14" t="e">
        <f>((AE1095-AC1095)*(1000/AD1095))*1000</f>
        <v>#DIV/0!</v>
      </c>
      <c r="AF1095" s="7" t="e">
        <f>#REF!*0.8</f>
        <v>#REF!</v>
      </c>
      <c r="AG1095" s="2">
        <v>250</v>
      </c>
      <c r="AH1095" s="8">
        <f>((AG1095)*(H1095/100))</f>
        <v>0</v>
      </c>
      <c r="AI1095" s="7" t="e">
        <f>AG1095/AH1095</f>
        <v>#DIV/0!</v>
      </c>
      <c r="AJ1095" s="6">
        <v>189.9</v>
      </c>
      <c r="AO1095" s="20" t="s">
        <v>1687</v>
      </c>
      <c r="AP1095" s="313">
        <v>5.6000000000000001E-2</v>
      </c>
      <c r="AQ1095" s="313">
        <v>1E-3</v>
      </c>
      <c r="AR1095" s="313">
        <v>1.7000000000000001E-2</v>
      </c>
      <c r="AS1095" s="313">
        <v>3.0000000000000001E-3</v>
      </c>
      <c r="AT1095" s="313">
        <v>1.4999999999999999E-2</v>
      </c>
      <c r="AU1095" s="313">
        <v>2E-3</v>
      </c>
      <c r="AV1095" s="313">
        <v>1.6E-2</v>
      </c>
      <c r="AW1095" s="313">
        <v>1E-3</v>
      </c>
      <c r="AX1095" s="313">
        <v>3.0000000000000001E-3</v>
      </c>
      <c r="AY1095" s="313">
        <v>1E-3</v>
      </c>
      <c r="AZ1095" s="313">
        <v>0.03</v>
      </c>
      <c r="BA1095" s="313">
        <v>2E-3</v>
      </c>
      <c r="BB1095" s="313">
        <v>0.14299999999999999</v>
      </c>
      <c r="BC1095" s="313">
        <v>3.0000000000000001E-3</v>
      </c>
      <c r="BD1095" s="313">
        <v>3.2930000000000001</v>
      </c>
      <c r="BE1095" s="313">
        <v>2.5999999999999999E-2</v>
      </c>
      <c r="BF1095" s="313" t="s">
        <v>121</v>
      </c>
      <c r="BG1095" s="313">
        <v>3.0000000000000001E-3</v>
      </c>
      <c r="BH1095" s="313">
        <v>2.4849999999999999</v>
      </c>
      <c r="BI1095" s="313">
        <v>0.751</v>
      </c>
      <c r="BJ1095" s="313" t="s">
        <v>121</v>
      </c>
      <c r="BK1095" s="313">
        <v>2E-3</v>
      </c>
      <c r="BL1095" s="313" t="s">
        <v>121</v>
      </c>
      <c r="BM1095" s="313">
        <v>2E-3</v>
      </c>
      <c r="BN1095" s="313">
        <v>0.20699999999999999</v>
      </c>
      <c r="BO1095" s="313">
        <v>7.0000000000000001E-3</v>
      </c>
      <c r="BP1095" s="313">
        <v>71.61</v>
      </c>
      <c r="BQ1095" s="313">
        <v>0.108</v>
      </c>
      <c r="BR1095" s="313" t="s">
        <v>121</v>
      </c>
      <c r="BS1095" s="313">
        <v>2E-3</v>
      </c>
      <c r="BT1095" s="313">
        <v>11.945</v>
      </c>
      <c r="BU1095" s="313">
        <v>0.12</v>
      </c>
      <c r="BV1095" s="313">
        <v>0.93400000000000005</v>
      </c>
      <c r="BW1095" s="313">
        <v>0.02</v>
      </c>
      <c r="BX1095" s="313" t="s">
        <v>121</v>
      </c>
      <c r="BY1095" s="313">
        <v>8.0000000000000002E-3</v>
      </c>
      <c r="BZ1095" s="313">
        <v>0.47399999999999998</v>
      </c>
      <c r="CA1095" s="313">
        <v>2.3E-2</v>
      </c>
      <c r="CB1095" s="313" t="s">
        <v>121</v>
      </c>
      <c r="CC1095" s="313">
        <v>10.195</v>
      </c>
      <c r="CD1095" s="313">
        <v>8.2000000000000003E-2</v>
      </c>
      <c r="CE1095" s="313">
        <v>5.0000000000000001E-3</v>
      </c>
      <c r="CF1095" s="313" t="s">
        <v>121</v>
      </c>
      <c r="CG1095" s="313">
        <v>2E-3</v>
      </c>
      <c r="CH1095" s="313" t="s">
        <v>121</v>
      </c>
      <c r="CI1095" s="313">
        <v>2E-3</v>
      </c>
      <c r="CJ1095" s="313">
        <v>0.82299999999999995</v>
      </c>
      <c r="CK1095" s="313">
        <v>7.0999999999999994E-2</v>
      </c>
      <c r="CL1095" s="313" t="s">
        <v>121</v>
      </c>
      <c r="CM1095" s="313">
        <v>2E-3</v>
      </c>
      <c r="CN1095" s="313">
        <v>2E-3</v>
      </c>
      <c r="CO1095" s="313">
        <v>1E-3</v>
      </c>
      <c r="CP1095" s="313">
        <v>1.905</v>
      </c>
      <c r="CQ1095" s="313">
        <v>3.7999999999999999E-2</v>
      </c>
      <c r="CR1095" s="313" t="s">
        <v>121</v>
      </c>
      <c r="CS1095" s="313">
        <v>2E-3</v>
      </c>
      <c r="CT1095" s="313">
        <v>4.8879999999999999</v>
      </c>
      <c r="CU1095" s="313">
        <v>0.23499999999999999</v>
      </c>
      <c r="CV1095" s="313">
        <v>2.5999999999999999E-2</v>
      </c>
      <c r="CW1095" s="313">
        <v>1E-3</v>
      </c>
      <c r="CX1095" s="313">
        <v>0.57299999999999995</v>
      </c>
      <c r="CY1095" s="313">
        <v>1.4999999999999999E-2</v>
      </c>
      <c r="CZ1095" s="313" t="s">
        <v>121</v>
      </c>
      <c r="DA1095" s="313">
        <v>2E-3</v>
      </c>
      <c r="DB1095" s="313">
        <v>3.5999999999999997E-2</v>
      </c>
      <c r="DC1095" s="313">
        <v>5.0000000000000001E-3</v>
      </c>
      <c r="DD1095" s="313" t="s">
        <v>121</v>
      </c>
      <c r="DE1095" s="313">
        <v>7.0000000000000001E-3</v>
      </c>
      <c r="DF1095" s="313">
        <v>0.41599999999999998</v>
      </c>
      <c r="DG1095" s="313">
        <v>5.0000000000000001E-3</v>
      </c>
      <c r="DH1095" s="313">
        <v>1.2E-2</v>
      </c>
      <c r="DI1095" s="313">
        <v>1E-3</v>
      </c>
      <c r="DJ1095" s="313">
        <v>7.0000000000000001E-3</v>
      </c>
      <c r="DK1095" s="313">
        <v>1E-3</v>
      </c>
      <c r="DL1095" s="61" t="str">
        <f>AO1099</f>
        <v>DK III W2 30.03.2022</v>
      </c>
      <c r="DM1095" s="317">
        <v>-2.77682477303853E-2</v>
      </c>
      <c r="DN1095" s="317">
        <v>2.2340414958248699E-2</v>
      </c>
      <c r="DO1095" s="317">
        <v>5.0833263227757497E-2</v>
      </c>
      <c r="DP1095" s="317">
        <v>0.68389540627823997</v>
      </c>
      <c r="DQ1095" s="317">
        <v>-6.2869953765535801E-3</v>
      </c>
      <c r="DR1095" s="317">
        <v>-6.5502015067994404E-3</v>
      </c>
      <c r="DS1095" s="317">
        <v>0.52649783170878195</v>
      </c>
      <c r="DT1095" s="317">
        <v>-2.0304219247304699E-2</v>
      </c>
      <c r="DU1095" s="317">
        <v>-1.06431160807821E-3</v>
      </c>
      <c r="DV1095" s="317">
        <v>-1.3963718095137899E-2</v>
      </c>
      <c r="DW1095" s="317">
        <v>9.9895472793740503E-2</v>
      </c>
      <c r="DX1095" s="317">
        <v>-6.53592257320674E-2</v>
      </c>
      <c r="DY1095" s="317">
        <v>1027.95046429746</v>
      </c>
      <c r="DZ1095" s="317">
        <v>-0.116795750961549</v>
      </c>
      <c r="EA1095" s="317">
        <v>6.6750469292033801</v>
      </c>
      <c r="EB1095" s="317">
        <v>98.195577881773701</v>
      </c>
    </row>
    <row r="1096" spans="1:149">
      <c r="A1096" s="11">
        <v>44650</v>
      </c>
      <c r="B1096" s="64" t="s">
        <v>1685</v>
      </c>
      <c r="C1096" s="25" t="s">
        <v>1683</v>
      </c>
      <c r="D1096" s="21">
        <v>60</v>
      </c>
      <c r="E1096" s="2">
        <v>100</v>
      </c>
      <c r="F1096" s="2">
        <v>40</v>
      </c>
      <c r="H1096" s="3">
        <f>((F1096)/(E1096/100))</f>
        <v>40</v>
      </c>
      <c r="I1096" s="4">
        <f>E1096/F1096</f>
        <v>2.5</v>
      </c>
      <c r="J1096" s="4" t="e">
        <f>100/G1096</f>
        <v>#DIV/0!</v>
      </c>
      <c r="N1096" s="37" t="e">
        <f>M1096/(K1096/100)</f>
        <v>#DIV/0!</v>
      </c>
      <c r="O1096" s="37" t="e">
        <f>N1096/J1096</f>
        <v>#DIV/0!</v>
      </c>
      <c r="P1096" s="5" t="e">
        <f>M1096/(L1096/100)</f>
        <v>#DIV/0!</v>
      </c>
      <c r="Q1096" s="5" t="e">
        <f>P1096*I1096</f>
        <v>#DIV/0!</v>
      </c>
      <c r="U1096" s="15" t="e">
        <f>100-(T1096-R1096)/S1096*100</f>
        <v>#DIV/0!</v>
      </c>
      <c r="AB1096" s="14" t="e">
        <f>((AE1096-AC1096)*(1000/AD1096))*1000</f>
        <v>#DIV/0!</v>
      </c>
      <c r="AF1096" s="7" t="e">
        <f>#REF!*0.8</f>
        <v>#REF!</v>
      </c>
      <c r="AG1096" s="2">
        <v>250</v>
      </c>
      <c r="AH1096" s="8">
        <f>((AG1096)*(H1096/100))</f>
        <v>100</v>
      </c>
      <c r="AI1096" s="7">
        <f>AG1096/AH1096</f>
        <v>2.5</v>
      </c>
      <c r="AJ1096" s="6">
        <v>170.6</v>
      </c>
      <c r="AO1096" s="20" t="s">
        <v>1686</v>
      </c>
      <c r="AP1096" s="314">
        <v>0.10299999999999999</v>
      </c>
      <c r="AQ1096" s="314">
        <v>2E-3</v>
      </c>
      <c r="AR1096" s="314">
        <v>4.7E-2</v>
      </c>
      <c r="AS1096" s="314">
        <v>3.0000000000000001E-3</v>
      </c>
      <c r="AT1096" s="314">
        <v>6.0000000000000001E-3</v>
      </c>
      <c r="AU1096" s="314">
        <v>2E-3</v>
      </c>
      <c r="AV1096" s="314">
        <v>1.7999999999999999E-2</v>
      </c>
      <c r="AW1096" s="314">
        <v>2E-3</v>
      </c>
      <c r="AX1096" s="314" t="s">
        <v>121</v>
      </c>
      <c r="AY1096" s="314">
        <v>2E-3</v>
      </c>
      <c r="AZ1096" s="314">
        <v>5.6000000000000001E-2</v>
      </c>
      <c r="BA1096" s="314">
        <v>3.0000000000000001E-3</v>
      </c>
      <c r="BB1096" s="314">
        <v>0.11899999999999999</v>
      </c>
      <c r="BC1096" s="314">
        <v>3.0000000000000001E-3</v>
      </c>
      <c r="BD1096" s="314">
        <v>2.6360000000000001</v>
      </c>
      <c r="BE1096" s="314">
        <v>2.1999999999999999E-2</v>
      </c>
      <c r="BF1096" s="314" t="s">
        <v>121</v>
      </c>
      <c r="BG1096" s="314">
        <v>2E-3</v>
      </c>
      <c r="BH1096" s="314">
        <v>2.1349999999999998</v>
      </c>
      <c r="BI1096" s="314">
        <v>0.63600000000000001</v>
      </c>
      <c r="BJ1096" s="314" t="s">
        <v>121</v>
      </c>
      <c r="BK1096" s="314">
        <v>4.0000000000000001E-3</v>
      </c>
      <c r="BL1096" s="314" t="s">
        <v>121</v>
      </c>
      <c r="BM1096" s="314">
        <v>2E-3</v>
      </c>
      <c r="BN1096" s="314">
        <v>0.57999999999999996</v>
      </c>
      <c r="BO1096" s="314">
        <v>0.01</v>
      </c>
      <c r="BP1096" s="314">
        <v>66.338999999999999</v>
      </c>
      <c r="BQ1096" s="314">
        <v>0.13800000000000001</v>
      </c>
      <c r="BR1096" s="314" t="s">
        <v>121</v>
      </c>
      <c r="BS1096" s="314">
        <v>2E-3</v>
      </c>
      <c r="BT1096" s="314">
        <v>9.6479999999999997</v>
      </c>
      <c r="BU1096" s="314">
        <v>0.105</v>
      </c>
      <c r="BV1096" s="314">
        <v>1.0549999999999999</v>
      </c>
      <c r="BW1096" s="314">
        <v>0.02</v>
      </c>
      <c r="BX1096" s="314" t="s">
        <v>121</v>
      </c>
      <c r="BY1096" s="314">
        <v>8.0000000000000002E-3</v>
      </c>
      <c r="BZ1096" s="314">
        <v>0.65600000000000003</v>
      </c>
      <c r="CA1096" s="314">
        <v>2.5000000000000001E-2</v>
      </c>
      <c r="CB1096" s="314" t="s">
        <v>121</v>
      </c>
      <c r="CC1096" s="314">
        <v>6.0170000000000003</v>
      </c>
      <c r="CD1096" s="314">
        <v>0.16700000000000001</v>
      </c>
      <c r="CE1096" s="314">
        <v>7.0000000000000001E-3</v>
      </c>
      <c r="CF1096" s="314">
        <v>2E-3</v>
      </c>
      <c r="CG1096" s="314">
        <v>1E-3</v>
      </c>
      <c r="CH1096" s="314" t="s">
        <v>121</v>
      </c>
      <c r="CI1096" s="314">
        <v>2E-3</v>
      </c>
      <c r="CJ1096" s="314">
        <v>0.436</v>
      </c>
      <c r="CK1096" s="314">
        <v>0.06</v>
      </c>
      <c r="CL1096" s="314" t="s">
        <v>121</v>
      </c>
      <c r="CM1096" s="314">
        <v>2E-3</v>
      </c>
      <c r="CN1096" s="314">
        <v>2E-3</v>
      </c>
      <c r="CO1096" s="314">
        <v>1E-3</v>
      </c>
      <c r="CP1096" s="314">
        <v>1.754</v>
      </c>
      <c r="CQ1096" s="314">
        <v>3.5000000000000003E-2</v>
      </c>
      <c r="CR1096" s="314" t="s">
        <v>121</v>
      </c>
      <c r="CS1096" s="314">
        <v>2E-3</v>
      </c>
      <c r="CT1096" s="314">
        <v>6.6609999999999996</v>
      </c>
      <c r="CU1096" s="314">
        <v>0.25</v>
      </c>
      <c r="CV1096" s="314">
        <v>0.02</v>
      </c>
      <c r="CW1096" s="314">
        <v>1E-3</v>
      </c>
      <c r="CX1096" s="314">
        <v>1.1579999999999999</v>
      </c>
      <c r="CY1096" s="314">
        <v>1.9E-2</v>
      </c>
      <c r="CZ1096" s="314" t="s">
        <v>121</v>
      </c>
      <c r="DA1096" s="314">
        <v>2E-3</v>
      </c>
      <c r="DB1096" s="314">
        <v>7.9000000000000001E-2</v>
      </c>
      <c r="DC1096" s="314">
        <v>6.0000000000000001E-3</v>
      </c>
      <c r="DD1096" s="314" t="s">
        <v>121</v>
      </c>
      <c r="DE1096" s="314">
        <v>8.0000000000000002E-3</v>
      </c>
      <c r="DF1096" s="314">
        <v>0.53700000000000003</v>
      </c>
      <c r="DG1096" s="314">
        <v>6.0000000000000001E-3</v>
      </c>
      <c r="DH1096" s="314">
        <v>1.6E-2</v>
      </c>
      <c r="DI1096" s="314">
        <v>1E-3</v>
      </c>
      <c r="DJ1096" s="314">
        <v>5.0000000000000001E-3</v>
      </c>
      <c r="DK1096" s="314">
        <v>1E-3</v>
      </c>
      <c r="DL1096" s="61" t="str">
        <f>AO1100</f>
        <v>DK III W1 30.03.2022</v>
      </c>
      <c r="DM1096" s="317">
        <v>2.5054528479736102E-3</v>
      </c>
      <c r="DN1096" s="317">
        <v>4.8387320427333701E-2</v>
      </c>
      <c r="DO1096" s="317">
        <v>5.2534961782686997E-2</v>
      </c>
      <c r="DP1096" s="317">
        <v>0.59715185106400304</v>
      </c>
      <c r="DQ1096" s="317">
        <v>7.13769747028761E-2</v>
      </c>
      <c r="DR1096" s="317">
        <v>-8.5260502938918608E-3</v>
      </c>
      <c r="DS1096" s="317">
        <v>2.2237364200315102</v>
      </c>
      <c r="DT1096" s="317">
        <v>-6.4176679028336197E-3</v>
      </c>
      <c r="DU1096" s="317">
        <v>2.8627935491956401E-3</v>
      </c>
      <c r="DV1096" s="317">
        <v>3.0095360175416998E-2</v>
      </c>
      <c r="DW1096" s="317">
        <v>0.66834751001257697</v>
      </c>
      <c r="DX1096" s="317">
        <v>-0.144935554848965</v>
      </c>
      <c r="DY1096" s="317">
        <v>1240.7329772707001</v>
      </c>
      <c r="DZ1096" s="317">
        <v>0.282273190646739</v>
      </c>
      <c r="EA1096" s="317">
        <v>1.63374334537924</v>
      </c>
      <c r="EB1096" s="317">
        <v>97.993656975230905</v>
      </c>
    </row>
    <row r="1097" spans="1:149">
      <c r="A1097" s="11">
        <v>44650</v>
      </c>
      <c r="B1097" s="64" t="s">
        <v>1688</v>
      </c>
      <c r="C1097" s="25" t="s">
        <v>1683</v>
      </c>
      <c r="E1097" s="2">
        <v>100</v>
      </c>
      <c r="H1097" s="3">
        <f>((F1097)/(E1097/100))</f>
        <v>0</v>
      </c>
      <c r="I1097" s="4" t="e">
        <f>E1097/F1097</f>
        <v>#DIV/0!</v>
      </c>
      <c r="J1097" s="4" t="e">
        <f>100/G1097</f>
        <v>#DIV/0!</v>
      </c>
      <c r="N1097" s="37" t="e">
        <f>M1097/(K1097/100)</f>
        <v>#DIV/0!</v>
      </c>
      <c r="O1097" s="37" t="e">
        <f>N1097/J1097</f>
        <v>#DIV/0!</v>
      </c>
      <c r="P1097" s="5" t="e">
        <f>M1097/(L1097/100)</f>
        <v>#DIV/0!</v>
      </c>
      <c r="Q1097" s="5" t="e">
        <f>P1097*I1097</f>
        <v>#DIV/0!</v>
      </c>
      <c r="U1097" s="15" t="e">
        <f>100-(T1097-R1097)/S1097*100</f>
        <v>#DIV/0!</v>
      </c>
      <c r="AB1097" s="14" t="e">
        <f>((AE1097-AC1097)*(1000/AD1097))*1000</f>
        <v>#DIV/0!</v>
      </c>
      <c r="AF1097" s="7" t="e">
        <f>#REF!*0.8</f>
        <v>#REF!</v>
      </c>
      <c r="AG1097" s="2">
        <v>250</v>
      </c>
      <c r="AH1097" s="8">
        <f>((AG1097)*(H1097/100))</f>
        <v>0</v>
      </c>
      <c r="AI1097" s="7" t="e">
        <f>AG1097/AH1097</f>
        <v>#DIV/0!</v>
      </c>
      <c r="AJ1097" s="6">
        <v>176.4</v>
      </c>
      <c r="AO1097" s="20" t="s">
        <v>1689</v>
      </c>
      <c r="AP1097" s="315">
        <v>0.20100000000000001</v>
      </c>
      <c r="AQ1097" s="315">
        <v>3.0000000000000001E-3</v>
      </c>
      <c r="AR1097" s="315">
        <v>6.0000000000000001E-3</v>
      </c>
      <c r="AS1097" s="315">
        <v>3.0000000000000001E-3</v>
      </c>
      <c r="AT1097" s="315">
        <v>9.9000000000000005E-2</v>
      </c>
      <c r="AU1097" s="315">
        <v>3.0000000000000001E-3</v>
      </c>
      <c r="AV1097" s="315">
        <v>7.0000000000000007E-2</v>
      </c>
      <c r="AW1097" s="315">
        <v>3.0000000000000001E-3</v>
      </c>
      <c r="AX1097" s="315">
        <v>1.2999999999999999E-2</v>
      </c>
      <c r="AY1097" s="315">
        <v>1E-3</v>
      </c>
      <c r="AZ1097" s="315">
        <v>1.9E-2</v>
      </c>
      <c r="BA1097" s="315">
        <v>2E-3</v>
      </c>
      <c r="BB1097" s="315">
        <v>7.2999999999999995E-2</v>
      </c>
      <c r="BC1097" s="315">
        <v>2E-3</v>
      </c>
      <c r="BD1097" s="315">
        <v>0.54500000000000004</v>
      </c>
      <c r="BE1097" s="315">
        <v>1.0999999999999999E-2</v>
      </c>
      <c r="BF1097" s="315" t="s">
        <v>121</v>
      </c>
      <c r="BG1097" s="315">
        <v>1.0999999999999999E-2</v>
      </c>
      <c r="BH1097" s="315" t="s">
        <v>121</v>
      </c>
      <c r="BI1097" s="315">
        <v>2.0939999999999999</v>
      </c>
      <c r="BJ1097" s="315" t="s">
        <v>121</v>
      </c>
      <c r="BK1097" s="315">
        <v>3.0000000000000001E-3</v>
      </c>
      <c r="BL1097" s="315" t="s">
        <v>121</v>
      </c>
      <c r="BM1097" s="315">
        <v>2E-3</v>
      </c>
      <c r="BN1097" s="315">
        <v>9.5000000000000001E-2</v>
      </c>
      <c r="BO1097" s="315">
        <v>8.0000000000000002E-3</v>
      </c>
      <c r="BP1097" s="315">
        <v>59.301000000000002</v>
      </c>
      <c r="BQ1097" s="315">
        <v>0.156</v>
      </c>
      <c r="BR1097" s="315">
        <v>4.0000000000000001E-3</v>
      </c>
      <c r="BS1097" s="315">
        <v>1E-3</v>
      </c>
      <c r="BT1097" s="315">
        <v>14.805999999999999</v>
      </c>
      <c r="BU1097" s="315">
        <v>0.16600000000000001</v>
      </c>
      <c r="BV1097" s="315">
        <v>14.984</v>
      </c>
      <c r="BW1097" s="315">
        <v>0.28799999999999998</v>
      </c>
      <c r="BX1097" s="315" t="s">
        <v>121</v>
      </c>
      <c r="BY1097" s="315">
        <v>7.0000000000000001E-3</v>
      </c>
      <c r="BZ1097" s="315">
        <v>4.9290000000000003</v>
      </c>
      <c r="CA1097" s="315">
        <v>7.0999999999999994E-2</v>
      </c>
      <c r="CB1097" s="315" t="s">
        <v>121</v>
      </c>
      <c r="CC1097" s="315">
        <v>28.747</v>
      </c>
      <c r="CD1097" s="315">
        <v>3.3000000000000002E-2</v>
      </c>
      <c r="CE1097" s="315">
        <v>5.0000000000000001E-3</v>
      </c>
      <c r="CF1097" s="315" t="s">
        <v>121</v>
      </c>
      <c r="CG1097" s="315">
        <v>2E-3</v>
      </c>
      <c r="CH1097" s="315" t="s">
        <v>121</v>
      </c>
      <c r="CI1097" s="315">
        <v>2E-3</v>
      </c>
      <c r="CJ1097" s="315" t="s">
        <v>121</v>
      </c>
      <c r="CK1097" s="315">
        <v>0.23100000000000001</v>
      </c>
      <c r="CL1097" s="315" t="s">
        <v>121</v>
      </c>
      <c r="CM1097" s="315">
        <v>2E-3</v>
      </c>
      <c r="CN1097" s="315">
        <v>5.0000000000000001E-3</v>
      </c>
      <c r="CO1097" s="315">
        <v>1E-3</v>
      </c>
      <c r="CP1097" s="315">
        <v>2.0099999999999998</v>
      </c>
      <c r="CQ1097" s="315">
        <v>7.1999999999999995E-2</v>
      </c>
      <c r="CR1097" s="315" t="s">
        <v>121</v>
      </c>
      <c r="CS1097" s="315">
        <v>2E-3</v>
      </c>
      <c r="CT1097" s="315">
        <v>1.61</v>
      </c>
      <c r="CU1097" s="315">
        <v>0.32300000000000001</v>
      </c>
      <c r="CV1097" s="315">
        <v>2.1000000000000001E-2</v>
      </c>
      <c r="CW1097" s="315">
        <v>1E-3</v>
      </c>
      <c r="CX1097" s="315">
        <v>0.13600000000000001</v>
      </c>
      <c r="CY1097" s="315">
        <v>8.9999999999999993E-3</v>
      </c>
      <c r="CZ1097" s="315" t="s">
        <v>121</v>
      </c>
      <c r="DA1097" s="315">
        <v>2E-3</v>
      </c>
      <c r="DB1097" s="315" t="s">
        <v>121</v>
      </c>
      <c r="DC1097" s="315">
        <v>4.0000000000000001E-3</v>
      </c>
      <c r="DD1097" s="315">
        <v>2.7E-2</v>
      </c>
      <c r="DE1097" s="315">
        <v>7.0000000000000001E-3</v>
      </c>
      <c r="DF1097" s="315">
        <v>0.91500000000000004</v>
      </c>
      <c r="DG1097" s="315">
        <v>0.01</v>
      </c>
      <c r="DH1097" s="315">
        <v>7.0000000000000001E-3</v>
      </c>
      <c r="DI1097" s="315">
        <v>1E-3</v>
      </c>
      <c r="DJ1097" s="315">
        <v>0.08</v>
      </c>
      <c r="DK1097" s="315">
        <v>1E-3</v>
      </c>
      <c r="DL1097" s="61" t="str">
        <f>AO1101</f>
        <v>UTV</v>
      </c>
    </row>
    <row r="1098" spans="1:149">
      <c r="A1098" s="11">
        <v>44650</v>
      </c>
      <c r="B1098" s="64" t="s">
        <v>372</v>
      </c>
      <c r="C1098" s="25" t="s">
        <v>119</v>
      </c>
      <c r="D1098" s="21">
        <v>30</v>
      </c>
      <c r="E1098" s="2">
        <v>100</v>
      </c>
      <c r="F1098" s="2">
        <v>70</v>
      </c>
      <c r="H1098" s="3">
        <f>((F1098)/(E1098/100))</f>
        <v>70</v>
      </c>
      <c r="I1098" s="4">
        <f>E1098/F1098</f>
        <v>1.4285714285714286</v>
      </c>
      <c r="J1098" s="4" t="e">
        <f>100/G1098</f>
        <v>#DIV/0!</v>
      </c>
      <c r="N1098" s="37" t="e">
        <f>M1098/(K1098/100)</f>
        <v>#DIV/0!</v>
      </c>
      <c r="O1098" s="37" t="e">
        <f>N1098/J1098</f>
        <v>#DIV/0!</v>
      </c>
      <c r="P1098" s="5" t="e">
        <f>M1098/(L1098/100)</f>
        <v>#DIV/0!</v>
      </c>
      <c r="Q1098" s="5" t="e">
        <f>P1098*I1098</f>
        <v>#DIV/0!</v>
      </c>
      <c r="U1098" s="15" t="e">
        <f>100-(T1098-R1098)/S1098*100</f>
        <v>#DIV/0!</v>
      </c>
      <c r="V1098" s="21">
        <v>0.873</v>
      </c>
      <c r="X1098" s="2">
        <v>11.89</v>
      </c>
      <c r="Y1098" s="2">
        <v>8.7200000000000006</v>
      </c>
      <c r="Z1098" s="21">
        <v>1811</v>
      </c>
      <c r="AB1098" s="14" t="e">
        <f>((AE1098-AC1098)*(1000/AD1098))*1000</f>
        <v>#DIV/0!</v>
      </c>
      <c r="AF1098" s="7" t="e">
        <f>#REF!*0.8</f>
        <v>#REF!</v>
      </c>
      <c r="AG1098" s="2">
        <v>143</v>
      </c>
      <c r="AH1098" s="8">
        <f>((AG1098)*(H1098/100))</f>
        <v>100.1</v>
      </c>
      <c r="AI1098" s="7">
        <f>AG1098/AH1098</f>
        <v>1.4285714285714286</v>
      </c>
      <c r="AJ1098" s="6">
        <v>48.4</v>
      </c>
      <c r="AK1098" s="2">
        <v>0.873</v>
      </c>
      <c r="AO1098" s="20" t="s">
        <v>1643</v>
      </c>
      <c r="AP1098" s="316">
        <v>0.16200000000000001</v>
      </c>
      <c r="AQ1098" s="316">
        <v>2E-3</v>
      </c>
      <c r="AR1098" s="316">
        <v>3.5999999999999997E-2</v>
      </c>
      <c r="AS1098" s="316">
        <v>3.0000000000000001E-3</v>
      </c>
      <c r="AT1098" s="316">
        <v>3.0000000000000001E-3</v>
      </c>
      <c r="AU1098" s="316">
        <v>2E-3</v>
      </c>
      <c r="AV1098" s="316">
        <v>1.7000000000000001E-2</v>
      </c>
      <c r="AW1098" s="316">
        <v>2E-3</v>
      </c>
      <c r="AX1098" s="316" t="s">
        <v>121</v>
      </c>
      <c r="AY1098" s="316">
        <v>2E-3</v>
      </c>
      <c r="AZ1098" s="316">
        <v>0.05</v>
      </c>
      <c r="BA1098" s="316">
        <v>3.0000000000000001E-3</v>
      </c>
      <c r="BB1098" s="316">
        <v>0.192</v>
      </c>
      <c r="BC1098" s="316">
        <v>3.0000000000000001E-3</v>
      </c>
      <c r="BD1098" s="316">
        <v>3.0819999999999999</v>
      </c>
      <c r="BE1098" s="316">
        <v>2.4E-2</v>
      </c>
      <c r="BF1098" s="316" t="s">
        <v>121</v>
      </c>
      <c r="BG1098" s="316">
        <v>3.0000000000000001E-3</v>
      </c>
      <c r="BH1098" s="316">
        <v>2.2240000000000002</v>
      </c>
      <c r="BI1098" s="316">
        <v>0.73599999999999999</v>
      </c>
      <c r="BJ1098" s="316" t="s">
        <v>121</v>
      </c>
      <c r="BK1098" s="316">
        <v>3.0000000000000001E-3</v>
      </c>
      <c r="BL1098" s="316" t="s">
        <v>121</v>
      </c>
      <c r="BM1098" s="316">
        <v>2E-3</v>
      </c>
      <c r="BN1098" s="316">
        <v>0.49</v>
      </c>
      <c r="BO1098" s="316">
        <v>8.9999999999999993E-3</v>
      </c>
      <c r="BP1098" s="316">
        <v>65.409000000000006</v>
      </c>
      <c r="BQ1098" s="316">
        <v>0.14000000000000001</v>
      </c>
      <c r="BR1098" s="316" t="s">
        <v>121</v>
      </c>
      <c r="BS1098" s="316">
        <v>2E-3</v>
      </c>
      <c r="BT1098" s="316">
        <v>10.797000000000001</v>
      </c>
      <c r="BU1098" s="316">
        <v>0.111</v>
      </c>
      <c r="BV1098" s="316">
        <v>1.6</v>
      </c>
      <c r="BW1098" s="316">
        <v>2.5999999999999999E-2</v>
      </c>
      <c r="BX1098" s="316" t="s">
        <v>121</v>
      </c>
      <c r="BY1098" s="316">
        <v>8.9999999999999993E-3</v>
      </c>
      <c r="BZ1098" s="316">
        <v>0.64500000000000002</v>
      </c>
      <c r="CA1098" s="316">
        <v>2.5000000000000001E-2</v>
      </c>
      <c r="CB1098" s="316" t="s">
        <v>121</v>
      </c>
      <c r="CC1098" s="316">
        <v>7.0510000000000002</v>
      </c>
      <c r="CD1098" s="316">
        <v>0.107</v>
      </c>
      <c r="CE1098" s="316">
        <v>6.0000000000000001E-3</v>
      </c>
      <c r="CF1098" s="316">
        <v>2E-3</v>
      </c>
      <c r="CG1098" s="316">
        <v>1E-3</v>
      </c>
      <c r="CH1098" s="316" t="s">
        <v>121</v>
      </c>
      <c r="CI1098" s="316">
        <v>2E-3</v>
      </c>
      <c r="CJ1098" s="316">
        <v>0.57699999999999996</v>
      </c>
      <c r="CK1098" s="316">
        <v>6.9000000000000006E-2</v>
      </c>
      <c r="CL1098" s="316" t="s">
        <v>121</v>
      </c>
      <c r="CM1098" s="316">
        <v>2E-3</v>
      </c>
      <c r="CN1098" s="316">
        <v>3.0000000000000001E-3</v>
      </c>
      <c r="CO1098" s="316">
        <v>1E-3</v>
      </c>
      <c r="CP1098" s="316">
        <v>1.954</v>
      </c>
      <c r="CQ1098" s="316">
        <v>3.9E-2</v>
      </c>
      <c r="CR1098" s="316" t="s">
        <v>121</v>
      </c>
      <c r="CS1098" s="316">
        <v>3.0000000000000001E-3</v>
      </c>
      <c r="CT1098" s="316">
        <v>5.3689999999999998</v>
      </c>
      <c r="CU1098" s="316">
        <v>0.25</v>
      </c>
      <c r="CV1098" s="316">
        <v>2.4E-2</v>
      </c>
      <c r="CW1098" s="316">
        <v>1E-3</v>
      </c>
      <c r="CX1098" s="316">
        <v>0.73899999999999999</v>
      </c>
      <c r="CY1098" s="316">
        <v>1.7000000000000001E-2</v>
      </c>
      <c r="CZ1098" s="316" t="s">
        <v>121</v>
      </c>
      <c r="DA1098" s="316">
        <v>2E-3</v>
      </c>
      <c r="DB1098" s="316">
        <v>2.1999999999999999E-2</v>
      </c>
      <c r="DC1098" s="316">
        <v>6.0000000000000001E-3</v>
      </c>
      <c r="DD1098" s="316" t="s">
        <v>121</v>
      </c>
      <c r="DE1098" s="316">
        <v>8.0000000000000002E-3</v>
      </c>
      <c r="DF1098" s="316">
        <v>0.60299999999999998</v>
      </c>
      <c r="DG1098" s="316">
        <v>6.0000000000000001E-3</v>
      </c>
      <c r="DH1098" s="316">
        <v>1.4999999999999999E-2</v>
      </c>
      <c r="DI1098" s="316">
        <v>1E-3</v>
      </c>
      <c r="DJ1098" s="316">
        <v>6.0000000000000001E-3</v>
      </c>
      <c r="DK1098" s="316">
        <v>1E-3</v>
      </c>
      <c r="DL1098" s="61" t="str">
        <f t="shared" si="20"/>
        <v>DK III ENE 2562</v>
      </c>
      <c r="DM1098" s="317">
        <v>-1.2767623796274699E-2</v>
      </c>
      <c r="DN1098" s="317">
        <v>4.99628553967532E-2</v>
      </c>
      <c r="DO1098" s="317">
        <v>1.42982336048103E-2</v>
      </c>
      <c r="DP1098" s="317">
        <v>0.79543620153432604</v>
      </c>
      <c r="DQ1098" s="317">
        <v>-1.15422671778482E-3</v>
      </c>
      <c r="DR1098" s="317">
        <v>-4.1444478053667501E-2</v>
      </c>
      <c r="DS1098" s="317">
        <v>0.32107005455958798</v>
      </c>
      <c r="DT1098" s="317">
        <v>-1.8506276423919801E-2</v>
      </c>
      <c r="DU1098" s="317">
        <v>3.3033449576984499E-4</v>
      </c>
      <c r="DV1098" s="317">
        <v>6.0095499633072104E-3</v>
      </c>
      <c r="DW1098" s="317">
        <v>9.8069608011098E-2</v>
      </c>
      <c r="DX1098" s="317">
        <v>-0.111871278375095</v>
      </c>
      <c r="DY1098" s="317">
        <v>1679.67877114508</v>
      </c>
      <c r="DZ1098" s="317">
        <v>-9.6505468897263705E-2</v>
      </c>
      <c r="EA1098" s="317">
        <v>0.204180053309861</v>
      </c>
      <c r="EB1098" s="317">
        <v>97.554103412539902</v>
      </c>
    </row>
    <row r="1099" spans="1:149">
      <c r="A1099" s="11">
        <v>44650</v>
      </c>
      <c r="B1099" s="64" t="s">
        <v>126</v>
      </c>
      <c r="C1099" s="25" t="s">
        <v>125</v>
      </c>
      <c r="D1099" s="21">
        <v>43</v>
      </c>
      <c r="E1099" s="2">
        <v>100</v>
      </c>
      <c r="F1099" s="2">
        <v>57</v>
      </c>
      <c r="H1099" s="3">
        <f>((F1099)/(E1099/100))</f>
        <v>57</v>
      </c>
      <c r="I1099" s="4">
        <f>E1099/F1099</f>
        <v>1.7543859649122806</v>
      </c>
      <c r="J1099" s="4" t="e">
        <f>100/G1099</f>
        <v>#DIV/0!</v>
      </c>
      <c r="N1099" s="37" t="e">
        <f>M1099/(K1099/100)</f>
        <v>#DIV/0!</v>
      </c>
      <c r="O1099" s="37" t="e">
        <f>N1099/J1099</f>
        <v>#DIV/0!</v>
      </c>
      <c r="P1099" s="5" t="e">
        <f>M1099/(L1099/100)</f>
        <v>#DIV/0!</v>
      </c>
      <c r="Q1099" s="5" t="e">
        <f>P1099*I1099</f>
        <v>#DIV/0!</v>
      </c>
      <c r="U1099" s="15" t="e">
        <f>100-(T1099-R1099)/S1099*100</f>
        <v>#DIV/0!</v>
      </c>
      <c r="V1099" s="21">
        <v>0.93600000000000005</v>
      </c>
      <c r="X1099" s="2">
        <v>10.02</v>
      </c>
      <c r="Y1099" s="2">
        <v>7.57</v>
      </c>
      <c r="Z1099" s="21">
        <v>1991</v>
      </c>
      <c r="AB1099" s="14" t="e">
        <f>((AE1099-AC1099)*(1000/AD1099))*1000</f>
        <v>#DIV/0!</v>
      </c>
      <c r="AF1099" s="7" t="e">
        <f>#REF!*0.8</f>
        <v>#REF!</v>
      </c>
      <c r="AG1099" s="2">
        <v>177</v>
      </c>
      <c r="AH1099" s="8">
        <f>((AG1099)*(H1099/100))</f>
        <v>100.88999999999999</v>
      </c>
      <c r="AI1099" s="7">
        <f>AG1099/AH1099</f>
        <v>1.754385964912281</v>
      </c>
      <c r="AJ1099" s="6">
        <v>32.43</v>
      </c>
      <c r="AK1099" s="2">
        <v>0.68400000000000005</v>
      </c>
      <c r="AO1099" s="20" t="s">
        <v>1682</v>
      </c>
      <c r="AP1099" s="317">
        <v>5.5E-2</v>
      </c>
      <c r="AQ1099" s="317">
        <v>2E-3</v>
      </c>
      <c r="AR1099" s="317">
        <v>0.44</v>
      </c>
      <c r="AS1099" s="317">
        <v>8.0000000000000002E-3</v>
      </c>
      <c r="AT1099" s="317" t="s">
        <v>121</v>
      </c>
      <c r="AU1099" s="317">
        <v>3.0000000000000001E-3</v>
      </c>
      <c r="AV1099" s="317">
        <v>2.8000000000000001E-2</v>
      </c>
      <c r="AW1099" s="317">
        <v>2E-3</v>
      </c>
      <c r="AX1099" s="317" t="s">
        <v>121</v>
      </c>
      <c r="AY1099" s="317">
        <v>2E-3</v>
      </c>
      <c r="AZ1099" s="317">
        <v>10.452</v>
      </c>
      <c r="BA1099" s="317">
        <v>7.6999999999999999E-2</v>
      </c>
      <c r="BB1099" s="317">
        <v>9.3109999999999999</v>
      </c>
      <c r="BC1099" s="317">
        <v>0.08</v>
      </c>
      <c r="BD1099" s="317">
        <v>0.75</v>
      </c>
      <c r="BE1099" s="317">
        <v>1.2999999999999999E-2</v>
      </c>
      <c r="BF1099" s="317" t="s">
        <v>121</v>
      </c>
      <c r="BG1099" s="317">
        <v>0.01</v>
      </c>
      <c r="BH1099" s="317">
        <v>2.1680000000000001</v>
      </c>
      <c r="BI1099" s="317">
        <v>1.0529999999999999</v>
      </c>
      <c r="BJ1099" s="317" t="s">
        <v>121</v>
      </c>
      <c r="BK1099" s="317">
        <v>3.0000000000000001E-3</v>
      </c>
      <c r="BL1099" s="317" t="s">
        <v>121</v>
      </c>
      <c r="BM1099" s="317">
        <v>2E-3</v>
      </c>
      <c r="BN1099" s="317">
        <v>2.7E-2</v>
      </c>
      <c r="BO1099" s="317">
        <v>8.0000000000000002E-3</v>
      </c>
      <c r="BP1099" s="317">
        <v>68.756</v>
      </c>
      <c r="BQ1099" s="317">
        <v>0.17499999999999999</v>
      </c>
      <c r="BR1099" s="317" t="s">
        <v>121</v>
      </c>
      <c r="BS1099" s="317">
        <v>2E-3</v>
      </c>
      <c r="BT1099" s="317">
        <v>3.802</v>
      </c>
      <c r="BU1099" s="317">
        <v>0.10100000000000001</v>
      </c>
      <c r="BV1099" s="317">
        <v>0.51500000000000001</v>
      </c>
      <c r="BW1099" s="317">
        <v>2.3E-2</v>
      </c>
      <c r="BX1099" s="317" t="s">
        <v>121</v>
      </c>
      <c r="BY1099" s="317">
        <v>8.0000000000000002E-3</v>
      </c>
      <c r="BZ1099" s="317" t="s">
        <v>121</v>
      </c>
      <c r="CA1099" s="317">
        <v>5.8000000000000003E-2</v>
      </c>
      <c r="CB1099" s="317" t="s">
        <v>121</v>
      </c>
      <c r="CC1099" s="317">
        <v>11.298</v>
      </c>
      <c r="CD1099" s="317">
        <v>3.7999999999999999E-2</v>
      </c>
      <c r="CE1099" s="317">
        <v>1.9E-2</v>
      </c>
      <c r="CF1099" s="317" t="s">
        <v>121</v>
      </c>
      <c r="CG1099" s="317">
        <v>2E-3</v>
      </c>
      <c r="CH1099" s="317" t="s">
        <v>121</v>
      </c>
      <c r="CI1099" s="317">
        <v>2E-3</v>
      </c>
      <c r="CJ1099" s="317">
        <v>0.29199999999999998</v>
      </c>
      <c r="CK1099" s="317">
        <v>0.09</v>
      </c>
      <c r="CL1099" s="317" t="s">
        <v>121</v>
      </c>
      <c r="CM1099" s="317">
        <v>2E-3</v>
      </c>
      <c r="CN1099" s="317" t="s">
        <v>121</v>
      </c>
      <c r="CO1099" s="317">
        <v>2E-3</v>
      </c>
      <c r="CP1099" s="317">
        <v>2.7949999999999999</v>
      </c>
      <c r="CQ1099" s="317">
        <v>6.4000000000000001E-2</v>
      </c>
      <c r="CR1099" s="317" t="s">
        <v>121</v>
      </c>
      <c r="CS1099" s="317">
        <v>2E-3</v>
      </c>
      <c r="CT1099" s="317">
        <v>0.47099999999999997</v>
      </c>
      <c r="CU1099" s="317">
        <v>0.19900000000000001</v>
      </c>
      <c r="CV1099" s="317">
        <v>3.0000000000000001E-3</v>
      </c>
      <c r="CW1099" s="317">
        <v>1E-3</v>
      </c>
      <c r="CX1099" s="317">
        <v>2.1000000000000001E-2</v>
      </c>
      <c r="CY1099" s="317">
        <v>1.2E-2</v>
      </c>
      <c r="CZ1099" s="317" t="s">
        <v>121</v>
      </c>
      <c r="DA1099" s="317">
        <v>2E-3</v>
      </c>
      <c r="DB1099" s="317">
        <v>0.01</v>
      </c>
      <c r="DC1099" s="317">
        <v>6.0000000000000001E-3</v>
      </c>
      <c r="DD1099" s="317" t="s">
        <v>121</v>
      </c>
      <c r="DE1099" s="317">
        <v>5.0000000000000001E-3</v>
      </c>
      <c r="DF1099" s="317">
        <v>5.7000000000000002E-2</v>
      </c>
      <c r="DG1099" s="317">
        <v>4.0000000000000001E-3</v>
      </c>
      <c r="DH1099" s="317" t="s">
        <v>121</v>
      </c>
      <c r="DI1099" s="317">
        <v>2E-3</v>
      </c>
      <c r="DJ1099" s="317" t="s">
        <v>121</v>
      </c>
      <c r="DK1099" s="317">
        <v>2E-3</v>
      </c>
      <c r="DL1099" s="61" t="str">
        <f t="shared" si="20"/>
        <v>22-0061</v>
      </c>
      <c r="DM1099" s="321">
        <v>-1.46429038666388E-3</v>
      </c>
      <c r="DN1099" s="321">
        <v>1.11694486101147E-2</v>
      </c>
      <c r="DO1099" s="321">
        <v>6.40098580992947E-2</v>
      </c>
      <c r="DP1099" s="321">
        <v>2.0755643115380001E-2</v>
      </c>
      <c r="DQ1099" s="321">
        <v>0.56742157778779201</v>
      </c>
      <c r="DR1099" s="321">
        <v>-4.1258848088056903E-2</v>
      </c>
      <c r="DS1099" s="321">
        <v>0.29659112469944399</v>
      </c>
      <c r="DT1099" s="321">
        <v>1.75491791916218E-2</v>
      </c>
      <c r="DU1099" s="321">
        <v>-3.4952213874813999E-4</v>
      </c>
      <c r="DV1099" s="321">
        <v>7.7415829940457703E-2</v>
      </c>
      <c r="DW1099" s="321">
        <v>0.13238437176064499</v>
      </c>
      <c r="DX1099" s="321">
        <v>6.6199944688736995E-2</v>
      </c>
      <c r="DY1099" s="321">
        <v>593.63560798905701</v>
      </c>
      <c r="DZ1099" s="321">
        <v>0.84306449427570596</v>
      </c>
      <c r="EA1099" s="321">
        <v>-0.19412341420665799</v>
      </c>
      <c r="EB1099" s="321">
        <v>97.528549910935197</v>
      </c>
      <c r="ED1099" s="321">
        <v>2.65430900064406E-2</v>
      </c>
      <c r="EE1099" s="321">
        <v>1.55016733507844E-2</v>
      </c>
      <c r="EF1099" s="321">
        <v>4.4900489621264202E-2</v>
      </c>
      <c r="EG1099" s="321">
        <v>7.0799263858726702E-2</v>
      </c>
      <c r="EH1099" s="321">
        <v>7.8590612638167301E-2</v>
      </c>
      <c r="EI1099" s="321">
        <v>-3.7695140749270203E-2</v>
      </c>
      <c r="EJ1099" s="321">
        <v>0.43804694815945699</v>
      </c>
      <c r="EK1099" s="321">
        <v>1.8248151855130401E-2</v>
      </c>
      <c r="EL1099" s="321">
        <v>-2.2296701993876301E-3</v>
      </c>
      <c r="EM1099" s="321">
        <v>1.7600395492716601E-2</v>
      </c>
      <c r="EN1099" s="321">
        <v>0.316143061070779</v>
      </c>
      <c r="EO1099" s="321">
        <v>9.4437359293215797E-2</v>
      </c>
      <c r="EP1099" s="321">
        <v>616.25650028165001</v>
      </c>
      <c r="EQ1099" s="321">
        <v>6.8024625830571395E-2</v>
      </c>
      <c r="ER1099" s="321">
        <v>-0.18196166975178099</v>
      </c>
      <c r="ES1099" s="321">
        <v>97.402006856758206</v>
      </c>
    </row>
    <row r="1100" spans="1:149">
      <c r="A1100" s="11">
        <v>44650</v>
      </c>
      <c r="B1100" s="64" t="s">
        <v>208</v>
      </c>
      <c r="C1100" s="25" t="s">
        <v>125</v>
      </c>
      <c r="D1100" s="21">
        <v>32</v>
      </c>
      <c r="E1100" s="2">
        <v>100</v>
      </c>
      <c r="F1100" s="2">
        <v>68</v>
      </c>
      <c r="H1100" s="3">
        <f>((F1100)/(E1100/100))</f>
        <v>68</v>
      </c>
      <c r="I1100" s="4">
        <f>E1100/F1100</f>
        <v>1.4705882352941178</v>
      </c>
      <c r="J1100" s="4" t="e">
        <f>100/G1100</f>
        <v>#DIV/0!</v>
      </c>
      <c r="N1100" s="37" t="e">
        <f>M1100/(K1100/100)</f>
        <v>#DIV/0!</v>
      </c>
      <c r="O1100" s="37" t="e">
        <f>N1100/J1100</f>
        <v>#DIV/0!</v>
      </c>
      <c r="P1100" s="5" t="e">
        <f>M1100/(L1100/100)</f>
        <v>#DIV/0!</v>
      </c>
      <c r="Q1100" s="5" t="e">
        <f>P1100*I1100</f>
        <v>#DIV/0!</v>
      </c>
      <c r="U1100" s="15" t="e">
        <f>100-(T1100-R1100)/S1100*100</f>
        <v>#DIV/0!</v>
      </c>
      <c r="V1100" s="21">
        <v>1.32</v>
      </c>
      <c r="X1100" s="2">
        <v>10.68</v>
      </c>
      <c r="Y1100" s="2">
        <v>7.42</v>
      </c>
      <c r="Z1100" s="21">
        <v>1958</v>
      </c>
      <c r="AB1100" s="14" t="e">
        <f>((AE1100-AC1100)*(1000/AD1100))*1000</f>
        <v>#DIV/0!</v>
      </c>
      <c r="AF1100" s="7" t="e">
        <f>#REF!*0.8</f>
        <v>#REF!</v>
      </c>
      <c r="AG1100" s="2">
        <v>147</v>
      </c>
      <c r="AH1100" s="8">
        <f>((AG1100)*(H1100/100))</f>
        <v>99.960000000000008</v>
      </c>
      <c r="AI1100" s="7">
        <f>AG1100/AH1100</f>
        <v>1.4705882352941175</v>
      </c>
      <c r="AJ1100" s="6">
        <v>39.049999999999997</v>
      </c>
      <c r="AK1100" s="2">
        <v>0.59699999999999998</v>
      </c>
      <c r="AO1100" s="20" t="s">
        <v>1681</v>
      </c>
      <c r="AP1100" s="318">
        <v>0.151</v>
      </c>
      <c r="AQ1100" s="318">
        <v>2E-3</v>
      </c>
      <c r="AR1100" s="318">
        <v>5.7000000000000002E-2</v>
      </c>
      <c r="AS1100" s="318">
        <v>3.0000000000000001E-3</v>
      </c>
      <c r="AT1100" s="318">
        <v>2.1000000000000001E-2</v>
      </c>
      <c r="AU1100" s="318">
        <v>2E-3</v>
      </c>
      <c r="AV1100" s="318">
        <v>1.4999999999999999E-2</v>
      </c>
      <c r="AW1100" s="318">
        <v>1E-3</v>
      </c>
      <c r="AX1100" s="318" t="s">
        <v>121</v>
      </c>
      <c r="AY1100" s="318">
        <v>2E-3</v>
      </c>
      <c r="AZ1100" s="318">
        <v>0.13</v>
      </c>
      <c r="BA1100" s="318">
        <v>3.0000000000000001E-3</v>
      </c>
      <c r="BB1100" s="318">
        <v>0.20499999999999999</v>
      </c>
      <c r="BC1100" s="318">
        <v>4.0000000000000001E-3</v>
      </c>
      <c r="BD1100" s="318">
        <v>3.2280000000000002</v>
      </c>
      <c r="BE1100" s="318">
        <v>2.5000000000000001E-2</v>
      </c>
      <c r="BF1100" s="318" t="s">
        <v>121</v>
      </c>
      <c r="BG1100" s="318">
        <v>2E-3</v>
      </c>
      <c r="BH1100" s="318">
        <v>1.1870000000000001</v>
      </c>
      <c r="BI1100" s="318">
        <v>0.61299999999999999</v>
      </c>
      <c r="BJ1100" s="318" t="s">
        <v>121</v>
      </c>
      <c r="BK1100" s="318">
        <v>4.0000000000000001E-3</v>
      </c>
      <c r="BL1100" s="318" t="s">
        <v>121</v>
      </c>
      <c r="BM1100" s="318">
        <v>2E-3</v>
      </c>
      <c r="BN1100" s="318">
        <v>0.314</v>
      </c>
      <c r="BO1100" s="318">
        <v>8.0000000000000002E-3</v>
      </c>
      <c r="BP1100" s="318">
        <v>73.808999999999997</v>
      </c>
      <c r="BQ1100" s="318">
        <v>0.10299999999999999</v>
      </c>
      <c r="BR1100" s="318" t="s">
        <v>121</v>
      </c>
      <c r="BS1100" s="318">
        <v>2E-3</v>
      </c>
      <c r="BT1100" s="318">
        <v>9.3870000000000005</v>
      </c>
      <c r="BU1100" s="318">
        <v>0.109</v>
      </c>
      <c r="BV1100" s="318">
        <v>1.849</v>
      </c>
      <c r="BW1100" s="318">
        <v>2.8000000000000001E-2</v>
      </c>
      <c r="BX1100" s="318" t="s">
        <v>121</v>
      </c>
      <c r="BY1100" s="318">
        <v>8.0000000000000002E-3</v>
      </c>
      <c r="BZ1100" s="318">
        <v>0.59899999999999998</v>
      </c>
      <c r="CA1100" s="318">
        <v>2.5999999999999999E-2</v>
      </c>
      <c r="CB1100" s="318" t="s">
        <v>121</v>
      </c>
      <c r="CC1100" s="318">
        <v>10.185</v>
      </c>
      <c r="CD1100" s="318">
        <v>0.13800000000000001</v>
      </c>
      <c r="CE1100" s="318">
        <v>7.0000000000000001E-3</v>
      </c>
      <c r="CF1100" s="318">
        <v>3.0000000000000001E-3</v>
      </c>
      <c r="CG1100" s="318">
        <v>1E-3</v>
      </c>
      <c r="CH1100" s="318" t="s">
        <v>121</v>
      </c>
      <c r="CI1100" s="318">
        <v>2E-3</v>
      </c>
      <c r="CJ1100" s="318">
        <v>0.56299999999999994</v>
      </c>
      <c r="CK1100" s="318">
        <v>7.0000000000000007E-2</v>
      </c>
      <c r="CL1100" s="318" t="s">
        <v>121</v>
      </c>
      <c r="CM1100" s="318">
        <v>2E-3</v>
      </c>
      <c r="CN1100" s="318">
        <v>4.0000000000000001E-3</v>
      </c>
      <c r="CO1100" s="318">
        <v>1E-3</v>
      </c>
      <c r="CP1100" s="318">
        <v>1.8089999999999999</v>
      </c>
      <c r="CQ1100" s="318">
        <v>3.7999999999999999E-2</v>
      </c>
      <c r="CR1100" s="318" t="s">
        <v>121</v>
      </c>
      <c r="CS1100" s="318">
        <v>2E-3</v>
      </c>
      <c r="CT1100" s="318">
        <v>4.9889999999999999</v>
      </c>
      <c r="CU1100" s="318">
        <v>0.247</v>
      </c>
      <c r="CV1100" s="318">
        <v>1.9E-2</v>
      </c>
      <c r="CW1100" s="318">
        <v>1E-3</v>
      </c>
      <c r="CX1100" s="318">
        <v>0.72399999999999998</v>
      </c>
      <c r="CY1100" s="318">
        <v>1.7999999999999999E-2</v>
      </c>
      <c r="CZ1100" s="318" t="s">
        <v>121</v>
      </c>
      <c r="DA1100" s="318">
        <v>2E-3</v>
      </c>
      <c r="DB1100" s="318">
        <v>3.2000000000000001E-2</v>
      </c>
      <c r="DC1100" s="318">
        <v>6.0000000000000001E-3</v>
      </c>
      <c r="DD1100" s="318" t="s">
        <v>121</v>
      </c>
      <c r="DE1100" s="318">
        <v>8.9999999999999993E-3</v>
      </c>
      <c r="DF1100" s="318">
        <v>0.73599999999999999</v>
      </c>
      <c r="DG1100" s="318">
        <v>7.0000000000000001E-3</v>
      </c>
      <c r="DH1100" s="318">
        <v>0.02</v>
      </c>
      <c r="DI1100" s="318">
        <v>1E-3</v>
      </c>
      <c r="DJ1100" s="318">
        <v>8.0000000000000002E-3</v>
      </c>
      <c r="DK1100" s="318">
        <v>1E-3</v>
      </c>
      <c r="DL1100" s="61" t="str">
        <f t="shared" si="20"/>
        <v>DK III 2600-2 30.03.2022</v>
      </c>
      <c r="DM1100" s="321">
        <v>1.3241720760009399E-3</v>
      </c>
      <c r="DN1100" s="321">
        <v>1.2166437562498101E-2</v>
      </c>
      <c r="DO1100" s="321">
        <v>-1.2560730728208E-2</v>
      </c>
      <c r="DP1100" s="321">
        <v>0.75037437633557103</v>
      </c>
      <c r="DQ1100" s="321">
        <v>9.3222995278736693E-3</v>
      </c>
      <c r="DR1100" s="321">
        <v>-1.3536062757957301E-2</v>
      </c>
      <c r="DS1100" s="321">
        <v>0.35088744561617102</v>
      </c>
      <c r="DT1100" s="321">
        <v>2.0013512862265801E-2</v>
      </c>
      <c r="DU1100" s="321">
        <v>5.5756988939355105E-4</v>
      </c>
      <c r="DV1100" s="321">
        <v>4.4927108938355602E-2</v>
      </c>
      <c r="DW1100" s="321">
        <v>0.18300141427852601</v>
      </c>
      <c r="DX1100" s="321">
        <v>0.300781813818498</v>
      </c>
      <c r="DY1100" s="321">
        <v>1371.7447743816899</v>
      </c>
      <c r="DZ1100" s="321">
        <v>0.24131370644714301</v>
      </c>
      <c r="EA1100" s="321">
        <v>-0.11121508828691699</v>
      </c>
      <c r="EB1100" s="321">
        <v>97.898843114019698</v>
      </c>
    </row>
    <row r="1101" spans="1:149">
      <c r="A1101" s="11">
        <v>44650</v>
      </c>
      <c r="B1101" s="64"/>
      <c r="C1101" s="25" t="s">
        <v>117</v>
      </c>
      <c r="H1101" s="3" t="e">
        <f>((F1101)/(E1101/100))</f>
        <v>#DIV/0!</v>
      </c>
      <c r="I1101" s="4" t="e">
        <f>E1101/F1101</f>
        <v>#DIV/0!</v>
      </c>
      <c r="J1101" s="4" t="e">
        <f>100/G1101</f>
        <v>#DIV/0!</v>
      </c>
      <c r="N1101" s="37" t="e">
        <f>M1101/(K1101/100)</f>
        <v>#DIV/0!</v>
      </c>
      <c r="O1101" s="37" t="e">
        <f>N1101/J1101</f>
        <v>#DIV/0!</v>
      </c>
      <c r="P1101" s="5" t="e">
        <f>M1101/(L1101/100)</f>
        <v>#DIV/0!</v>
      </c>
      <c r="Q1101" s="5" t="e">
        <f>P1101*I1101</f>
        <v>#DIV/0!</v>
      </c>
      <c r="U1101" s="15" t="e">
        <f>100-(T1101-R1101)/S1101*100</f>
        <v>#DIV/0!</v>
      </c>
      <c r="X1101" s="2">
        <v>11.53</v>
      </c>
      <c r="AB1101" s="14" t="e">
        <f>((AE1101-AC1101)*(1000/AD1101))*1000</f>
        <v>#DIV/0!</v>
      </c>
      <c r="AF1101" s="7" t="e">
        <f>#REF!*0.8</f>
        <v>#REF!</v>
      </c>
      <c r="AH1101" s="8" t="e">
        <f>((AG1101)*(H1101/100))</f>
        <v>#DIV/0!</v>
      </c>
      <c r="AI1101" s="7" t="e">
        <f>AG1101/AH1101</f>
        <v>#DIV/0!</v>
      </c>
      <c r="AO1101" s="20" t="s">
        <v>117</v>
      </c>
      <c r="DL1101" s="61" t="str">
        <f t="shared" si="20"/>
        <v>VNE 2127 31.03.2022</v>
      </c>
    </row>
    <row r="1102" spans="1:149">
      <c r="A1102" s="11">
        <v>44650</v>
      </c>
      <c r="B1102" s="64" t="s">
        <v>153</v>
      </c>
      <c r="C1102" s="25" t="s">
        <v>119</v>
      </c>
      <c r="D1102" s="21">
        <v>36</v>
      </c>
      <c r="E1102" s="2">
        <v>100</v>
      </c>
      <c r="F1102" s="2">
        <v>64</v>
      </c>
      <c r="H1102" s="3">
        <f>((F1102)/(E1102/100))</f>
        <v>64</v>
      </c>
      <c r="I1102" s="4">
        <f>E1102/F1102</f>
        <v>1.5625</v>
      </c>
      <c r="J1102" s="4" t="e">
        <f>100/G1102</f>
        <v>#DIV/0!</v>
      </c>
      <c r="N1102" s="37" t="e">
        <f>M1102/(K1102/100)</f>
        <v>#DIV/0!</v>
      </c>
      <c r="O1102" s="37" t="e">
        <f>N1102/J1102</f>
        <v>#DIV/0!</v>
      </c>
      <c r="P1102" s="5" t="e">
        <f>M1102/(L1102/100)</f>
        <v>#DIV/0!</v>
      </c>
      <c r="Q1102" s="5" t="e">
        <f>P1102*I1102</f>
        <v>#DIV/0!</v>
      </c>
      <c r="U1102" s="15" t="e">
        <f>100-(T1102-R1102)/S1102*100</f>
        <v>#DIV/0!</v>
      </c>
      <c r="V1102" s="21">
        <v>1.34</v>
      </c>
      <c r="X1102" s="2">
        <v>11.16</v>
      </c>
      <c r="Y1102" s="2">
        <v>11.04</v>
      </c>
      <c r="Z1102" s="21">
        <v>3210</v>
      </c>
      <c r="AB1102" s="14" t="e">
        <f>((AE1102-AC1102)*(1000/AD1102))*1000</f>
        <v>#DIV/0!</v>
      </c>
      <c r="AF1102" s="7" t="e">
        <f>#REF!*0.8</f>
        <v>#REF!</v>
      </c>
      <c r="AG1102" s="2">
        <v>157</v>
      </c>
      <c r="AH1102" s="8">
        <f>((AG1102)*(H1102/100))</f>
        <v>100.48</v>
      </c>
      <c r="AI1102" s="7">
        <f>AG1102/AH1102</f>
        <v>1.5625</v>
      </c>
      <c r="AJ1102" s="6">
        <v>80.47</v>
      </c>
      <c r="AK1102" s="2">
        <v>0.79500000000000004</v>
      </c>
      <c r="AO1102" s="20" t="s">
        <v>828</v>
      </c>
      <c r="DL1102" s="61">
        <f t="shared" si="20"/>
        <v>0</v>
      </c>
    </row>
    <row r="1103" spans="1:149">
      <c r="A1103" s="11">
        <v>44650</v>
      </c>
      <c r="B1103" s="64" t="s">
        <v>649</v>
      </c>
      <c r="C1103" s="25" t="s">
        <v>1690</v>
      </c>
      <c r="D1103" s="21">
        <v>46</v>
      </c>
      <c r="E1103" s="2">
        <v>100</v>
      </c>
      <c r="F1103" s="2">
        <v>100</v>
      </c>
      <c r="G1103" s="2">
        <v>54</v>
      </c>
      <c r="H1103" s="3">
        <f>((F1103)/(E1103/100))</f>
        <v>100</v>
      </c>
      <c r="I1103" s="4">
        <f>E1103/F1103</f>
        <v>1</v>
      </c>
      <c r="J1103" s="4">
        <f>100/G1103</f>
        <v>1.8518518518518519</v>
      </c>
      <c r="K1103" s="2">
        <v>20</v>
      </c>
      <c r="M1103" s="2">
        <f>99.419-99.354</f>
        <v>6.4999999999997726E-2</v>
      </c>
      <c r="N1103" s="37">
        <f>M1103/(K1103/100)</f>
        <v>0.32499999999998863</v>
      </c>
      <c r="O1103" s="37">
        <f>N1103/J1103</f>
        <v>0.17549999999999386</v>
      </c>
      <c r="P1103" s="5" t="e">
        <f>M1103/(L1103/100)</f>
        <v>#DIV/0!</v>
      </c>
      <c r="Q1103" s="5" t="e">
        <f>P1103*I1103</f>
        <v>#DIV/0!</v>
      </c>
      <c r="R1103" s="21">
        <v>54.491999999999997</v>
      </c>
      <c r="S1103" s="21">
        <v>11.506</v>
      </c>
      <c r="T1103" s="21">
        <v>61.204999999999998</v>
      </c>
      <c r="U1103" s="15">
        <f>100-(T1103-R1103)/S1103*100</f>
        <v>41.656527029375965</v>
      </c>
      <c r="V1103" s="21">
        <v>0.58599999999999997</v>
      </c>
      <c r="X1103" s="2">
        <v>8.39</v>
      </c>
      <c r="Y1103" s="2">
        <v>5.64</v>
      </c>
      <c r="Z1103" s="21">
        <v>752</v>
      </c>
      <c r="AB1103" s="14" t="e">
        <f>((AE1103-AC1103)*(1000/AD1103))*1000</f>
        <v>#DIV/0!</v>
      </c>
      <c r="AF1103" s="7" t="e">
        <f>#REF!*0.8</f>
        <v>#REF!</v>
      </c>
      <c r="AG1103" s="2">
        <v>100</v>
      </c>
      <c r="AH1103" s="8">
        <f>((AG1103)*(H1103/100))</f>
        <v>100</v>
      </c>
      <c r="AI1103" s="7">
        <f>AG1103/AH1103</f>
        <v>1</v>
      </c>
      <c r="AJ1103" s="6">
        <v>16.98</v>
      </c>
      <c r="AK1103" s="2">
        <v>2.1000000000000001E-2</v>
      </c>
      <c r="AM1103" s="21">
        <v>1.49</v>
      </c>
      <c r="AN1103" s="21">
        <v>0.55000000000000004</v>
      </c>
      <c r="AO1103" s="20" t="s">
        <v>1690</v>
      </c>
      <c r="AP1103" s="319" t="s">
        <v>121</v>
      </c>
      <c r="AQ1103" s="319">
        <v>5.0000000000000001E-3</v>
      </c>
      <c r="AR1103" s="319">
        <v>6.0999999999999999E-2</v>
      </c>
      <c r="AS1103" s="319">
        <v>1.2E-2</v>
      </c>
      <c r="AT1103" s="319" t="s">
        <v>121</v>
      </c>
      <c r="AU1103" s="319">
        <v>8.0000000000000002E-3</v>
      </c>
      <c r="AV1103" s="319">
        <v>2.4E-2</v>
      </c>
      <c r="AW1103" s="319">
        <v>4.0000000000000001E-3</v>
      </c>
      <c r="AX1103" s="319" t="s">
        <v>121</v>
      </c>
      <c r="AY1103" s="319">
        <v>3.0000000000000001E-3</v>
      </c>
      <c r="AZ1103" s="319">
        <v>8.5000000000000006E-2</v>
      </c>
      <c r="BA1103" s="319">
        <v>8.9999999999999993E-3</v>
      </c>
      <c r="BB1103" s="319">
        <v>0.36</v>
      </c>
      <c r="BC1103" s="319">
        <v>1.6E-2</v>
      </c>
      <c r="BD1103" s="319">
        <v>75.658000000000001</v>
      </c>
      <c r="BE1103" s="319">
        <v>0.81299999999999994</v>
      </c>
      <c r="BF1103" s="319" t="s">
        <v>121</v>
      </c>
      <c r="BG1103" s="319">
        <v>2.9000000000000001E-2</v>
      </c>
      <c r="BH1103" s="319">
        <v>0.47699999999999998</v>
      </c>
      <c r="BI1103" s="319">
        <v>0.26700000000000002</v>
      </c>
      <c r="BJ1103" s="319">
        <v>7.0000000000000001E-3</v>
      </c>
      <c r="BK1103" s="319">
        <v>2E-3</v>
      </c>
      <c r="BL1103" s="319">
        <v>4.0000000000000001E-3</v>
      </c>
      <c r="BM1103" s="319">
        <v>3.0000000000000001E-3</v>
      </c>
      <c r="BN1103" s="319">
        <v>3.5000000000000003E-2</v>
      </c>
      <c r="BO1103" s="319">
        <v>1.6E-2</v>
      </c>
      <c r="BP1103" s="319">
        <v>21.338999999999999</v>
      </c>
      <c r="BQ1103" s="319">
        <v>0.79900000000000004</v>
      </c>
      <c r="BR1103" s="319" t="s">
        <v>121</v>
      </c>
      <c r="BS1103" s="319">
        <v>2E-3</v>
      </c>
      <c r="BT1103" s="319">
        <v>5.0999999999999997E-2</v>
      </c>
      <c r="BU1103" s="319">
        <v>3.3000000000000002E-2</v>
      </c>
      <c r="BV1103" s="319">
        <v>1.2999999999999999E-2</v>
      </c>
      <c r="BW1103" s="319">
        <v>2E-3</v>
      </c>
      <c r="BX1103" s="319" t="s">
        <v>121</v>
      </c>
      <c r="BY1103" s="319">
        <v>5.7000000000000002E-2</v>
      </c>
      <c r="BZ1103" s="319" t="s">
        <v>121</v>
      </c>
      <c r="CA1103" s="319">
        <v>6.5000000000000002E-2</v>
      </c>
      <c r="CB1103" s="319" t="s">
        <v>121</v>
      </c>
      <c r="CC1103" s="319">
        <v>4.694</v>
      </c>
      <c r="CD1103" s="319">
        <v>0.22900000000000001</v>
      </c>
      <c r="CE1103" s="319">
        <v>1.4999999999999999E-2</v>
      </c>
      <c r="CF1103" s="319">
        <v>3.7999999999999999E-2</v>
      </c>
      <c r="CG1103" s="319">
        <v>2E-3</v>
      </c>
      <c r="CH1103" s="319">
        <v>1.0999999999999999E-2</v>
      </c>
      <c r="CI1103" s="319">
        <v>1E-3</v>
      </c>
      <c r="CJ1103" s="319">
        <v>8.6999999999999994E-2</v>
      </c>
      <c r="CK1103" s="319">
        <v>1.0999999999999999E-2</v>
      </c>
      <c r="CL1103" s="319" t="s">
        <v>121</v>
      </c>
      <c r="CM1103" s="319">
        <v>2E-3</v>
      </c>
      <c r="CN1103" s="319" t="s">
        <v>121</v>
      </c>
      <c r="CO1103" s="319">
        <v>2E-3</v>
      </c>
      <c r="CP1103" s="319">
        <v>0.106</v>
      </c>
      <c r="CQ1103" s="319">
        <v>4.0000000000000001E-3</v>
      </c>
      <c r="CR1103" s="319" t="s">
        <v>121</v>
      </c>
      <c r="CS1103" s="319">
        <v>2E-3</v>
      </c>
      <c r="CT1103" s="319">
        <v>1.2849999999999999</v>
      </c>
      <c r="CU1103" s="319">
        <v>0.05</v>
      </c>
      <c r="CV1103" s="319" t="s">
        <v>121</v>
      </c>
      <c r="CW1103" s="319">
        <v>2E-3</v>
      </c>
      <c r="CX1103" s="319" t="s">
        <v>121</v>
      </c>
      <c r="CY1103" s="319">
        <v>2.5000000000000001E-2</v>
      </c>
      <c r="CZ1103" s="319" t="s">
        <v>121</v>
      </c>
      <c r="DA1103" s="319">
        <v>2E-3</v>
      </c>
      <c r="DB1103" s="319">
        <v>1.9E-2</v>
      </c>
      <c r="DC1103" s="319">
        <v>8.0000000000000002E-3</v>
      </c>
      <c r="DD1103" s="319">
        <v>4.7E-2</v>
      </c>
      <c r="DE1103" s="319">
        <v>1.4E-2</v>
      </c>
      <c r="DF1103" s="319">
        <v>1.2999999999999999E-2</v>
      </c>
      <c r="DG1103" s="319">
        <v>5.0000000000000001E-3</v>
      </c>
      <c r="DH1103" s="319" t="s">
        <v>121</v>
      </c>
      <c r="DI1103" s="319">
        <v>2E-3</v>
      </c>
      <c r="DJ1103" s="319" t="s">
        <v>121</v>
      </c>
      <c r="DK1103" s="319">
        <v>2E-3</v>
      </c>
      <c r="DL1103" s="61" t="str">
        <f t="shared" si="20"/>
        <v>VNE 1745</v>
      </c>
    </row>
    <row r="1104" spans="1:149">
      <c r="A1104" s="11">
        <v>44650</v>
      </c>
      <c r="B1104" s="64" t="s">
        <v>845</v>
      </c>
      <c r="C1104" s="25" t="s">
        <v>125</v>
      </c>
      <c r="D1104" s="21">
        <v>42</v>
      </c>
      <c r="E1104" s="2">
        <v>100</v>
      </c>
      <c r="F1104" s="2">
        <v>58</v>
      </c>
      <c r="H1104" s="3">
        <f>((F1104)/(E1104/100))</f>
        <v>58</v>
      </c>
      <c r="I1104" s="4">
        <f>E1104/F1104</f>
        <v>1.7241379310344827</v>
      </c>
      <c r="J1104" s="4" t="e">
        <f>100/G1104</f>
        <v>#DIV/0!</v>
      </c>
      <c r="N1104" s="37" t="e">
        <f>M1104/(K1104/100)</f>
        <v>#DIV/0!</v>
      </c>
      <c r="O1104" s="37" t="e">
        <f>N1104/J1104</f>
        <v>#DIV/0!</v>
      </c>
      <c r="P1104" s="5" t="e">
        <f>M1104/(L1104/100)</f>
        <v>#DIV/0!</v>
      </c>
      <c r="Q1104" s="5" t="e">
        <f>P1104*I1104</f>
        <v>#DIV/0!</v>
      </c>
      <c r="U1104" s="15" t="e">
        <f>100-(T1104-R1104)/S1104*100</f>
        <v>#DIV/0!</v>
      </c>
      <c r="V1104" s="21">
        <v>1.34</v>
      </c>
      <c r="X1104" s="2">
        <v>11.54</v>
      </c>
      <c r="Y1104" s="2">
        <v>9.4600000000000009</v>
      </c>
      <c r="Z1104" s="21">
        <v>2702</v>
      </c>
      <c r="AB1104" s="14" t="e">
        <f>((AE1104-AC1104)*(1000/AD1104))*1000</f>
        <v>#DIV/0!</v>
      </c>
      <c r="AF1104" s="7" t="e">
        <f>#REF!*0.8</f>
        <v>#REF!</v>
      </c>
      <c r="AG1104" s="2">
        <v>173</v>
      </c>
      <c r="AH1104" s="8">
        <f>((AG1104)*(H1104/100))</f>
        <v>100.33999999999999</v>
      </c>
      <c r="AI1104" s="7">
        <f>AG1104/AH1104</f>
        <v>1.7241379310344829</v>
      </c>
      <c r="AJ1104" s="6">
        <v>86.72</v>
      </c>
      <c r="AK1104" s="2">
        <v>0.75</v>
      </c>
      <c r="AO1104" s="20" t="s">
        <v>1693</v>
      </c>
      <c r="AP1104" s="321">
        <v>0.157</v>
      </c>
      <c r="AQ1104" s="321">
        <v>2E-3</v>
      </c>
      <c r="AR1104" s="321">
        <v>7.0000000000000001E-3</v>
      </c>
      <c r="AS1104" s="321">
        <v>3.0000000000000001E-3</v>
      </c>
      <c r="AT1104" s="321">
        <v>7.0000000000000007E-2</v>
      </c>
      <c r="AU1104" s="321">
        <v>3.0000000000000001E-3</v>
      </c>
      <c r="AV1104" s="321">
        <v>5.2999999999999999E-2</v>
      </c>
      <c r="AW1104" s="321">
        <v>2E-3</v>
      </c>
      <c r="AX1104" s="321">
        <v>0.01</v>
      </c>
      <c r="AY1104" s="321">
        <v>1E-3</v>
      </c>
      <c r="AZ1104" s="321">
        <v>1.7999999999999999E-2</v>
      </c>
      <c r="BA1104" s="321">
        <v>2E-3</v>
      </c>
      <c r="BB1104" s="321">
        <v>5.2999999999999999E-2</v>
      </c>
      <c r="BC1104" s="321">
        <v>2E-3</v>
      </c>
      <c r="BD1104" s="321">
        <v>0.39600000000000002</v>
      </c>
      <c r="BE1104" s="321">
        <v>8.9999999999999993E-3</v>
      </c>
      <c r="BF1104" s="321" t="s">
        <v>121</v>
      </c>
      <c r="BG1104" s="321">
        <v>8.0000000000000002E-3</v>
      </c>
      <c r="BH1104" s="321" t="s">
        <v>121</v>
      </c>
      <c r="BI1104" s="321">
        <v>2.581</v>
      </c>
      <c r="BJ1104" s="321" t="s">
        <v>121</v>
      </c>
      <c r="BK1104" s="321">
        <v>3.0000000000000001E-3</v>
      </c>
      <c r="BL1104" s="321" t="s">
        <v>121</v>
      </c>
      <c r="BM1104" s="321">
        <v>2E-3</v>
      </c>
      <c r="BN1104" s="321">
        <v>7.3999999999999996E-2</v>
      </c>
      <c r="BO1104" s="321">
        <v>7.0000000000000001E-3</v>
      </c>
      <c r="BP1104" s="321">
        <v>60.247</v>
      </c>
      <c r="BQ1104" s="321">
        <v>0.14799999999999999</v>
      </c>
      <c r="BR1104" s="321">
        <v>3.0000000000000001E-3</v>
      </c>
      <c r="BS1104" s="321">
        <v>1E-3</v>
      </c>
      <c r="BT1104" s="321">
        <v>16.721</v>
      </c>
      <c r="BU1104" s="321">
        <v>0.15</v>
      </c>
      <c r="BV1104" s="321">
        <v>14.114000000000001</v>
      </c>
      <c r="BW1104" s="321">
        <v>0.16900000000000001</v>
      </c>
      <c r="BX1104" s="321" t="s">
        <v>121</v>
      </c>
      <c r="BY1104" s="321">
        <v>5.0000000000000001E-3</v>
      </c>
      <c r="BZ1104" s="321">
        <v>4.0750000000000002</v>
      </c>
      <c r="CA1104" s="321">
        <v>5.5E-2</v>
      </c>
      <c r="CB1104" s="321" t="s">
        <v>121</v>
      </c>
      <c r="CC1104" s="321">
        <v>17.940999999999999</v>
      </c>
      <c r="CD1104" s="321">
        <v>2.9000000000000001E-2</v>
      </c>
      <c r="CE1104" s="321">
        <v>5.0000000000000001E-3</v>
      </c>
      <c r="CF1104" s="321">
        <v>2E-3</v>
      </c>
      <c r="CG1104" s="321">
        <v>1E-3</v>
      </c>
      <c r="CH1104" s="321" t="s">
        <v>121</v>
      </c>
      <c r="CI1104" s="321">
        <v>2E-3</v>
      </c>
      <c r="CJ1104" s="321" t="s">
        <v>121</v>
      </c>
      <c r="CK1104" s="321">
        <v>0.22800000000000001</v>
      </c>
      <c r="CL1104" s="321" t="s">
        <v>121</v>
      </c>
      <c r="CM1104" s="321">
        <v>2E-3</v>
      </c>
      <c r="CN1104" s="321">
        <v>4.0000000000000001E-3</v>
      </c>
      <c r="CO1104" s="321">
        <v>1E-3</v>
      </c>
      <c r="CP1104" s="321">
        <v>1.7549999999999999</v>
      </c>
      <c r="CQ1104" s="321">
        <v>5.8999999999999997E-2</v>
      </c>
      <c r="CR1104" s="321" t="s">
        <v>121</v>
      </c>
      <c r="CS1104" s="321">
        <v>2E-3</v>
      </c>
      <c r="CT1104" s="321">
        <v>1.218</v>
      </c>
      <c r="CU1104" s="321">
        <v>0.31</v>
      </c>
      <c r="CV1104" s="321">
        <v>1.7999999999999999E-2</v>
      </c>
      <c r="CW1104" s="321">
        <v>1E-3</v>
      </c>
      <c r="CX1104" s="321">
        <v>0.124</v>
      </c>
      <c r="CY1104" s="321">
        <v>8.9999999999999993E-3</v>
      </c>
      <c r="CZ1104" s="321" t="s">
        <v>121</v>
      </c>
      <c r="DA1104" s="321">
        <v>2E-3</v>
      </c>
      <c r="DB1104" s="321" t="s">
        <v>121</v>
      </c>
      <c r="DC1104" s="321">
        <v>4.0000000000000001E-3</v>
      </c>
      <c r="DD1104" s="321">
        <v>1.4999999999999999E-2</v>
      </c>
      <c r="DE1104" s="321">
        <v>6.0000000000000001E-3</v>
      </c>
      <c r="DF1104" s="321">
        <v>0.76200000000000001</v>
      </c>
      <c r="DG1104" s="321">
        <v>8.0000000000000002E-3</v>
      </c>
      <c r="DH1104" s="321">
        <v>5.0000000000000001E-3</v>
      </c>
      <c r="DI1104" s="321">
        <v>1E-3</v>
      </c>
      <c r="DJ1104" s="321">
        <v>6.3E-2</v>
      </c>
      <c r="DK1104" s="321">
        <v>1E-3</v>
      </c>
      <c r="DL1104" s="61" t="str">
        <f t="shared" si="20"/>
        <v>UTV 2 31.03.2022</v>
      </c>
    </row>
    <row r="1105" spans="1:132">
      <c r="A1105" s="11">
        <v>44651</v>
      </c>
      <c r="B1105" s="64" t="s">
        <v>1691</v>
      </c>
      <c r="C1105" s="25" t="s">
        <v>830</v>
      </c>
      <c r="H1105" s="3" t="e">
        <f>((F1105)/(E1105/100))</f>
        <v>#DIV/0!</v>
      </c>
      <c r="I1105" s="4" t="e">
        <f>E1105/F1105</f>
        <v>#DIV/0!</v>
      </c>
      <c r="J1105" s="4" t="e">
        <f>100/G1105</f>
        <v>#DIV/0!</v>
      </c>
      <c r="N1105" s="37" t="e">
        <f>M1105/(K1105/100)</f>
        <v>#DIV/0!</v>
      </c>
      <c r="O1105" s="37" t="e">
        <f>N1105/J1105</f>
        <v>#DIV/0!</v>
      </c>
      <c r="P1105" s="5" t="e">
        <f>M1105/(L1105/100)</f>
        <v>#DIV/0!</v>
      </c>
      <c r="Q1105" s="5" t="e">
        <f>P1105*I1105</f>
        <v>#DIV/0!</v>
      </c>
      <c r="U1105" s="15" t="e">
        <f>100-(T1105-R1105)/S1105*100</f>
        <v>#DIV/0!</v>
      </c>
      <c r="X1105" s="2">
        <v>12.09</v>
      </c>
      <c r="Y1105" s="2">
        <v>4.67</v>
      </c>
      <c r="Z1105" s="21">
        <v>764</v>
      </c>
      <c r="AB1105" s="14" t="e">
        <f>((AE1105-AC1105)*(1000/AD1105))*1000</f>
        <v>#DIV/0!</v>
      </c>
      <c r="AF1105" s="7" t="e">
        <f>#REF!*0.8</f>
        <v>#REF!</v>
      </c>
      <c r="AH1105" s="8" t="e">
        <f>((AG1105)*(H1105/100))</f>
        <v>#DIV/0!</v>
      </c>
      <c r="AI1105" s="7" t="e">
        <f>AG1105/AH1105</f>
        <v>#DIV/0!</v>
      </c>
      <c r="AO1105" s="20" t="s">
        <v>1692</v>
      </c>
      <c r="AP1105" s="321">
        <v>0.13300000000000001</v>
      </c>
      <c r="AQ1105" s="321">
        <v>2E-3</v>
      </c>
      <c r="AR1105" s="321">
        <v>5.0000000000000001E-3</v>
      </c>
      <c r="AS1105" s="321">
        <v>2E-3</v>
      </c>
      <c r="AT1105" s="321">
        <v>6.3E-2</v>
      </c>
      <c r="AU1105" s="321">
        <v>3.0000000000000001E-3</v>
      </c>
      <c r="AV1105" s="321">
        <v>4.7E-2</v>
      </c>
      <c r="AW1105" s="321">
        <v>2E-3</v>
      </c>
      <c r="AX1105" s="321">
        <v>8.9999999999999993E-3</v>
      </c>
      <c r="AY1105" s="321">
        <v>1E-3</v>
      </c>
      <c r="AZ1105" s="321">
        <v>1.4999999999999999E-2</v>
      </c>
      <c r="BA1105" s="321">
        <v>2E-3</v>
      </c>
      <c r="BB1105" s="321">
        <v>4.3999999999999997E-2</v>
      </c>
      <c r="BC1105" s="321">
        <v>2E-3</v>
      </c>
      <c r="BD1105" s="321">
        <v>0.375</v>
      </c>
      <c r="BE1105" s="321">
        <v>8.9999999999999993E-3</v>
      </c>
      <c r="BF1105" s="321" t="s">
        <v>121</v>
      </c>
      <c r="BG1105" s="321">
        <v>0.01</v>
      </c>
      <c r="BH1105" s="321" t="s">
        <v>121</v>
      </c>
      <c r="BI1105" s="321">
        <v>2.927</v>
      </c>
      <c r="BJ1105" s="321" t="s">
        <v>121</v>
      </c>
      <c r="BK1105" s="321">
        <v>3.0000000000000001E-3</v>
      </c>
      <c r="BL1105" s="321" t="s">
        <v>121</v>
      </c>
      <c r="BM1105" s="321">
        <v>2E-3</v>
      </c>
      <c r="BN1105" s="321">
        <v>7.4999999999999997E-2</v>
      </c>
      <c r="BO1105" s="321">
        <v>7.0000000000000001E-3</v>
      </c>
      <c r="BP1105" s="321">
        <v>62.192</v>
      </c>
      <c r="BQ1105" s="321">
        <v>0.13800000000000001</v>
      </c>
      <c r="BR1105" s="321">
        <v>3.0000000000000001E-3</v>
      </c>
      <c r="BS1105" s="321">
        <v>1E-3</v>
      </c>
      <c r="BT1105" s="321">
        <v>20.951000000000001</v>
      </c>
      <c r="BU1105" s="321">
        <v>0.218</v>
      </c>
      <c r="BV1105" s="321">
        <v>11.923999999999999</v>
      </c>
      <c r="BW1105" s="321">
        <v>0.193</v>
      </c>
      <c r="BX1105" s="321" t="s">
        <v>121</v>
      </c>
      <c r="BY1105" s="321">
        <v>4.0000000000000001E-3</v>
      </c>
      <c r="BZ1105" s="321">
        <v>1.3959999999999999</v>
      </c>
      <c r="CA1105" s="321">
        <v>3.5000000000000003E-2</v>
      </c>
      <c r="CB1105" s="321" t="s">
        <v>121</v>
      </c>
      <c r="CC1105" s="321">
        <v>22.47</v>
      </c>
      <c r="CD1105" s="321">
        <v>0.03</v>
      </c>
      <c r="CE1105" s="321">
        <v>5.0000000000000001E-3</v>
      </c>
      <c r="CF1105" s="321">
        <v>2E-3</v>
      </c>
      <c r="CG1105" s="321">
        <v>1E-3</v>
      </c>
      <c r="CH1105" s="321" t="s">
        <v>121</v>
      </c>
      <c r="CI1105" s="321">
        <v>2E-3</v>
      </c>
      <c r="CJ1105" s="321" t="s">
        <v>121</v>
      </c>
      <c r="CK1105" s="321">
        <v>0.16200000000000001</v>
      </c>
      <c r="CL1105" s="321" t="s">
        <v>121</v>
      </c>
      <c r="CM1105" s="321">
        <v>2E-3</v>
      </c>
      <c r="CN1105" s="321">
        <v>3.0000000000000001E-3</v>
      </c>
      <c r="CO1105" s="321">
        <v>1E-3</v>
      </c>
      <c r="CP1105" s="321">
        <v>1.393</v>
      </c>
      <c r="CQ1105" s="321">
        <v>5.3999999999999999E-2</v>
      </c>
      <c r="CR1105" s="321" t="s">
        <v>121</v>
      </c>
      <c r="CS1105" s="321">
        <v>2E-3</v>
      </c>
      <c r="CT1105" s="321">
        <v>0.52</v>
      </c>
      <c r="CU1105" s="321">
        <v>0.27800000000000002</v>
      </c>
      <c r="CV1105" s="321">
        <v>1.7999999999999999E-2</v>
      </c>
      <c r="CW1105" s="321">
        <v>1E-3</v>
      </c>
      <c r="CX1105" s="321">
        <v>9.8000000000000004E-2</v>
      </c>
      <c r="CY1105" s="321">
        <v>0.01</v>
      </c>
      <c r="CZ1105" s="321" t="s">
        <v>121</v>
      </c>
      <c r="DA1105" s="321">
        <v>2E-3</v>
      </c>
      <c r="DB1105" s="321" t="s">
        <v>121</v>
      </c>
      <c r="DC1105" s="321">
        <v>4.0000000000000001E-3</v>
      </c>
      <c r="DD1105" s="321">
        <v>1.4E-2</v>
      </c>
      <c r="DE1105" s="321">
        <v>6.0000000000000001E-3</v>
      </c>
      <c r="DF1105" s="321">
        <v>0.63400000000000001</v>
      </c>
      <c r="DG1105" s="321">
        <v>7.0000000000000001E-3</v>
      </c>
      <c r="DH1105" s="321">
        <v>3.0000000000000001E-3</v>
      </c>
      <c r="DI1105" s="321">
        <v>1E-3</v>
      </c>
      <c r="DJ1105" s="321">
        <v>4.5999999999999999E-2</v>
      </c>
      <c r="DK1105" s="321">
        <v>1E-3</v>
      </c>
      <c r="DL1105" s="61" t="str">
        <f t="shared" si="20"/>
        <v>UTV 3 31.03.2022</v>
      </c>
    </row>
    <row r="1106" spans="1:132">
      <c r="A1106" s="11">
        <v>44651</v>
      </c>
      <c r="B1106" s="64">
        <v>1</v>
      </c>
      <c r="C1106" s="25" t="s">
        <v>1683</v>
      </c>
      <c r="H1106" s="3" t="e">
        <f>((F1106)/(E1106/100))</f>
        <v>#DIV/0!</v>
      </c>
      <c r="I1106" s="4" t="e">
        <f>E1106/F1106</f>
        <v>#DIV/0!</v>
      </c>
      <c r="J1106" s="4" t="e">
        <f>100/G1106</f>
        <v>#DIV/0!</v>
      </c>
      <c r="N1106" s="37" t="e">
        <f>M1106/(K1106/100)</f>
        <v>#DIV/0!</v>
      </c>
      <c r="O1106" s="37" t="e">
        <f>N1106/J1106</f>
        <v>#DIV/0!</v>
      </c>
      <c r="P1106" s="5" t="e">
        <f>M1106/(L1106/100)</f>
        <v>#DIV/0!</v>
      </c>
      <c r="Q1106" s="5" t="e">
        <f>P1106*I1106</f>
        <v>#DIV/0!</v>
      </c>
      <c r="U1106" s="15" t="e">
        <f>100-(T1106-R1106)/S1106*100</f>
        <v>#DIV/0!</v>
      </c>
      <c r="AB1106" s="14" t="e">
        <f>((AE1106-AC1106)*(1000/AD1106))*1000</f>
        <v>#DIV/0!</v>
      </c>
      <c r="AF1106" s="7" t="e">
        <f>#REF!*0.8</f>
        <v>#REF!</v>
      </c>
      <c r="AG1106" s="2">
        <v>250</v>
      </c>
      <c r="AH1106" s="8" t="e">
        <f>((AG1106)*(H1106/100))</f>
        <v>#DIV/0!</v>
      </c>
      <c r="AI1106" s="7" t="e">
        <f>AG1106/AH1106</f>
        <v>#DIV/0!</v>
      </c>
      <c r="AJ1106" s="6">
        <v>160.80000000000001</v>
      </c>
      <c r="DL1106" s="61" t="str">
        <f t="shared" si="20"/>
        <v>DK II  31.03.2022</v>
      </c>
    </row>
    <row r="1107" spans="1:132">
      <c r="A1107" s="11">
        <v>44651</v>
      </c>
      <c r="B1107" s="64" t="s">
        <v>743</v>
      </c>
      <c r="C1107" s="25" t="s">
        <v>123</v>
      </c>
      <c r="D1107" s="21">
        <v>25</v>
      </c>
      <c r="E1107" s="2">
        <v>100</v>
      </c>
      <c r="F1107" s="2">
        <v>100</v>
      </c>
      <c r="G1107" s="2">
        <v>75</v>
      </c>
      <c r="H1107" s="3">
        <f>((F1107)/(E1107/100))</f>
        <v>100</v>
      </c>
      <c r="I1107" s="4">
        <f>E1107/F1107</f>
        <v>1</v>
      </c>
      <c r="J1107" s="4">
        <f>100/G1107</f>
        <v>1.3333333333333333</v>
      </c>
      <c r="K1107" s="2">
        <v>20</v>
      </c>
      <c r="M1107" s="2">
        <f>163.853-163.356</f>
        <v>0.4970000000000141</v>
      </c>
      <c r="N1107" s="37">
        <f>M1107/(K1107/100)</f>
        <v>2.4850000000000705</v>
      </c>
      <c r="O1107" s="37">
        <f>N1107/J1107</f>
        <v>1.8637500000000529</v>
      </c>
      <c r="P1107" s="5" t="e">
        <f>M1107/(L1107/100)</f>
        <v>#DIV/0!</v>
      </c>
      <c r="Q1107" s="5" t="e">
        <f>P1107*I1107</f>
        <v>#DIV/0!</v>
      </c>
      <c r="U1107" s="15" t="e">
        <f>100-(T1107-R1107)/S1107*100</f>
        <v>#DIV/0!</v>
      </c>
      <c r="AB1107" s="14" t="e">
        <f>((AE1107-AC1107)*(1000/AD1107))*1000</f>
        <v>#DIV/0!</v>
      </c>
      <c r="AF1107" s="7" t="e">
        <f>#REF!*0.8</f>
        <v>#REF!</v>
      </c>
      <c r="AH1107" s="8">
        <f>((AG1107)*(H1107/100))</f>
        <v>0</v>
      </c>
      <c r="AI1107" s="7" t="e">
        <f>AG1107/AH1107</f>
        <v>#DIV/0!</v>
      </c>
      <c r="AO1107" s="20" t="s">
        <v>1694</v>
      </c>
      <c r="AP1107" s="320">
        <v>0.17299999999999999</v>
      </c>
      <c r="AQ1107" s="320">
        <v>1.4E-2</v>
      </c>
      <c r="AR1107" s="320">
        <v>2.5999999999999999E-2</v>
      </c>
      <c r="AS1107" s="320">
        <v>4.0000000000000001E-3</v>
      </c>
      <c r="AT1107" s="320">
        <v>1.0999999999999999E-2</v>
      </c>
      <c r="AU1107" s="320">
        <v>2E-3</v>
      </c>
      <c r="AV1107" s="320">
        <v>5.8000000000000003E-2</v>
      </c>
      <c r="AW1107" s="320">
        <v>5.0000000000000001E-3</v>
      </c>
      <c r="AX1107" s="320" t="s">
        <v>121</v>
      </c>
      <c r="AY1107" s="320">
        <v>2E-3</v>
      </c>
      <c r="AZ1107" s="320">
        <v>8.5000000000000006E-2</v>
      </c>
      <c r="BA1107" s="320">
        <v>8.0000000000000002E-3</v>
      </c>
      <c r="BB1107" s="320">
        <v>0.19600000000000001</v>
      </c>
      <c r="BC1107" s="320">
        <v>1.7000000000000001E-2</v>
      </c>
      <c r="BD1107" s="320">
        <v>4.8179999999999996</v>
      </c>
      <c r="BE1107" s="320">
        <v>0.46200000000000002</v>
      </c>
      <c r="BF1107" s="320" t="s">
        <v>121</v>
      </c>
      <c r="BG1107" s="320">
        <v>6.0000000000000001E-3</v>
      </c>
      <c r="BH1107" s="320">
        <v>3.1739999999999999</v>
      </c>
      <c r="BI1107" s="320">
        <v>0.91800000000000004</v>
      </c>
      <c r="BJ1107" s="320">
        <v>5.0000000000000001E-3</v>
      </c>
      <c r="BK1107" s="320">
        <v>2E-3</v>
      </c>
      <c r="BL1107" s="320" t="s">
        <v>121</v>
      </c>
      <c r="BM1107" s="320">
        <v>2E-3</v>
      </c>
      <c r="BN1107" s="320">
        <v>0.252</v>
      </c>
      <c r="BO1107" s="320">
        <v>2.1000000000000001E-2</v>
      </c>
      <c r="BP1107" s="320">
        <v>73.566000000000003</v>
      </c>
      <c r="BQ1107" s="320">
        <v>0.113</v>
      </c>
      <c r="BR1107" s="320">
        <v>3.0000000000000001E-3</v>
      </c>
      <c r="BS1107" s="320">
        <v>1E-3</v>
      </c>
      <c r="BT1107" s="320">
        <v>11.361000000000001</v>
      </c>
      <c r="BU1107" s="320">
        <v>0.94399999999999995</v>
      </c>
      <c r="BV1107" s="320">
        <v>1.8009999999999999</v>
      </c>
      <c r="BW1107" s="320">
        <v>0.192</v>
      </c>
      <c r="BX1107" s="320" t="s">
        <v>121</v>
      </c>
      <c r="BY1107" s="320">
        <v>0.01</v>
      </c>
      <c r="BZ1107" s="320">
        <v>1.1200000000000001</v>
      </c>
      <c r="CA1107" s="320">
        <v>9.1999999999999998E-2</v>
      </c>
      <c r="CB1107" s="320" t="s">
        <v>121</v>
      </c>
      <c r="CC1107" s="320">
        <v>7.9720000000000004</v>
      </c>
      <c r="CD1107" s="320">
        <v>0.151</v>
      </c>
      <c r="CE1107" s="320">
        <v>1.6E-2</v>
      </c>
      <c r="CF1107" s="320">
        <v>3.0000000000000001E-3</v>
      </c>
      <c r="CG1107" s="320">
        <v>1E-3</v>
      </c>
      <c r="CH1107" s="320" t="s">
        <v>121</v>
      </c>
      <c r="CI1107" s="320">
        <v>2E-3</v>
      </c>
      <c r="CJ1107" s="320" t="s">
        <v>121</v>
      </c>
      <c r="CK1107" s="320">
        <v>2.2719999999999998</v>
      </c>
      <c r="CL1107" s="320" t="s">
        <v>121</v>
      </c>
      <c r="CM1107" s="320">
        <v>2E-3</v>
      </c>
      <c r="CN1107" s="320">
        <v>8.0000000000000002E-3</v>
      </c>
      <c r="CO1107" s="320">
        <v>1E-3</v>
      </c>
      <c r="CP1107" s="320">
        <v>1.637</v>
      </c>
      <c r="CQ1107" s="320">
        <v>0.157</v>
      </c>
      <c r="CR1107" s="320" t="s">
        <v>121</v>
      </c>
      <c r="CS1107" s="320">
        <v>2E-3</v>
      </c>
      <c r="CT1107" s="320" t="s">
        <v>121</v>
      </c>
      <c r="CU1107" s="320">
        <v>41.963999999999999</v>
      </c>
      <c r="CV1107" s="320">
        <v>2.7E-2</v>
      </c>
      <c r="CW1107" s="320">
        <v>2E-3</v>
      </c>
      <c r="CX1107" s="320">
        <v>0.76300000000000001</v>
      </c>
      <c r="CY1107" s="320">
        <v>7.2999999999999995E-2</v>
      </c>
      <c r="CZ1107" s="320" t="s">
        <v>121</v>
      </c>
      <c r="DA1107" s="320">
        <v>2E-3</v>
      </c>
      <c r="DB1107" s="320">
        <v>3.5999999999999997E-2</v>
      </c>
      <c r="DC1107" s="320">
        <v>7.0000000000000001E-3</v>
      </c>
      <c r="DD1107" s="320" t="s">
        <v>121</v>
      </c>
      <c r="DE1107" s="320">
        <v>8.9999999999999993E-3</v>
      </c>
      <c r="DF1107" s="320">
        <v>0.64600000000000002</v>
      </c>
      <c r="DG1107" s="320">
        <v>5.6000000000000001E-2</v>
      </c>
      <c r="DH1107" s="320">
        <v>6.3E-2</v>
      </c>
      <c r="DI1107" s="320">
        <v>5.0000000000000001E-3</v>
      </c>
      <c r="DJ1107" s="320">
        <v>8.9999999999999993E-3</v>
      </c>
      <c r="DK1107" s="320">
        <v>1E-3</v>
      </c>
      <c r="DL1107" s="61" t="str">
        <f t="shared" si="20"/>
        <v>DK III W1 31.03.2022</v>
      </c>
      <c r="DM1107" s="321">
        <v>1.5536643293265999E-2</v>
      </c>
      <c r="DN1107" s="321">
        <v>4.1030086311335999E-2</v>
      </c>
      <c r="DO1107" s="321">
        <v>-2.04669686541522E-2</v>
      </c>
      <c r="DP1107" s="321">
        <v>0.52547111764210697</v>
      </c>
      <c r="DQ1107" s="321">
        <v>4.4045240220373899E-2</v>
      </c>
      <c r="DR1107" s="321">
        <v>-1.65926088015113E-2</v>
      </c>
      <c r="DS1107" s="321">
        <v>0.46978309648278399</v>
      </c>
      <c r="DT1107" s="321">
        <v>2.0130540445848302E-2</v>
      </c>
      <c r="DU1107" s="188">
        <v>2.45438049277116E-5</v>
      </c>
      <c r="DV1107" s="321">
        <v>4.1440702324193002E-2</v>
      </c>
      <c r="DW1107" s="321">
        <v>0.51194949470482598</v>
      </c>
      <c r="DX1107" s="321">
        <v>0.109852816376091</v>
      </c>
      <c r="DY1107" s="321">
        <v>1069.8361982205399</v>
      </c>
      <c r="DZ1107" s="321">
        <v>0.57792803859988795</v>
      </c>
      <c r="EA1107" s="321">
        <v>0.14811056939106601</v>
      </c>
      <c r="EB1107" s="321">
        <v>99.186429383469701</v>
      </c>
    </row>
    <row r="1108" spans="1:132">
      <c r="A1108" s="11">
        <v>44651</v>
      </c>
      <c r="B1108" s="64">
        <v>2</v>
      </c>
      <c r="C1108" s="25" t="s">
        <v>117</v>
      </c>
      <c r="H1108" s="3" t="e">
        <f>((F1108)/(E1108/100))</f>
        <v>#DIV/0!</v>
      </c>
      <c r="I1108" s="4" t="e">
        <f>E1108/F1108</f>
        <v>#DIV/0!</v>
      </c>
      <c r="J1108" s="4" t="e">
        <f>100/G1108</f>
        <v>#DIV/0!</v>
      </c>
      <c r="N1108" s="37" t="e">
        <f>M1108/(K1108/100)</f>
        <v>#DIV/0!</v>
      </c>
      <c r="O1108" s="37" t="e">
        <f>N1108/J1108</f>
        <v>#DIV/0!</v>
      </c>
      <c r="P1108" s="5" t="e">
        <f>M1108/(L1108/100)</f>
        <v>#DIV/0!</v>
      </c>
      <c r="Q1108" s="5" t="e">
        <f>P1108*I1108</f>
        <v>#DIV/0!</v>
      </c>
      <c r="U1108" s="15" t="e">
        <f>100-(T1108-R1108)/S1108*100</f>
        <v>#DIV/0!</v>
      </c>
      <c r="X1108" s="2">
        <v>12.08</v>
      </c>
      <c r="AB1108" s="14" t="e">
        <f>((AE1108-AC1108)*(1000/AD1108))*1000</f>
        <v>#DIV/0!</v>
      </c>
      <c r="AF1108" s="7" t="e">
        <f>#REF!*0.8</f>
        <v>#REF!</v>
      </c>
      <c r="AH1108" s="8" t="e">
        <f>((AG1108)*(H1108/100))</f>
        <v>#DIV/0!</v>
      </c>
      <c r="AI1108" s="7" t="e">
        <f>AG1108/AH1108</f>
        <v>#DIV/0!</v>
      </c>
      <c r="AO1108" s="24" t="s">
        <v>1695</v>
      </c>
      <c r="AP1108" s="320">
        <v>5.1999999999999998E-2</v>
      </c>
      <c r="AQ1108" s="320">
        <v>1E-3</v>
      </c>
      <c r="AR1108" s="320">
        <v>2.5000000000000001E-2</v>
      </c>
      <c r="AS1108" s="320">
        <v>3.0000000000000001E-3</v>
      </c>
      <c r="AT1108" s="320">
        <v>7.0000000000000001E-3</v>
      </c>
      <c r="AU1108" s="320">
        <v>2E-3</v>
      </c>
      <c r="AV1108" s="320">
        <v>1.9E-2</v>
      </c>
      <c r="AW1108" s="320">
        <v>2E-3</v>
      </c>
      <c r="AX1108" s="320">
        <v>3.0000000000000001E-3</v>
      </c>
      <c r="AY1108" s="320">
        <v>1E-3</v>
      </c>
      <c r="AZ1108" s="320">
        <v>3.9E-2</v>
      </c>
      <c r="BA1108" s="320">
        <v>3.0000000000000001E-3</v>
      </c>
      <c r="BB1108" s="320">
        <v>9.6000000000000002E-2</v>
      </c>
      <c r="BC1108" s="320">
        <v>3.0000000000000001E-3</v>
      </c>
      <c r="BD1108" s="320">
        <v>4.4400000000000004</v>
      </c>
      <c r="BE1108" s="320">
        <v>3.2000000000000001E-2</v>
      </c>
      <c r="BF1108" s="320" t="s">
        <v>121</v>
      </c>
      <c r="BG1108" s="320">
        <v>5.0000000000000001E-3</v>
      </c>
      <c r="BH1108" s="320">
        <v>1.97</v>
      </c>
      <c r="BI1108" s="320">
        <v>0.82499999999999996</v>
      </c>
      <c r="BJ1108" s="320" t="s">
        <v>121</v>
      </c>
      <c r="BK1108" s="320">
        <v>2E-3</v>
      </c>
      <c r="BL1108" s="320" t="s">
        <v>121</v>
      </c>
      <c r="BM1108" s="320">
        <v>2E-3</v>
      </c>
      <c r="BN1108" s="320">
        <v>0.16</v>
      </c>
      <c r="BO1108" s="320">
        <v>7.0000000000000001E-3</v>
      </c>
      <c r="BP1108" s="320">
        <v>68.259</v>
      </c>
      <c r="BQ1108" s="320">
        <v>0.123</v>
      </c>
      <c r="BR1108" s="320" t="s">
        <v>121</v>
      </c>
      <c r="BS1108" s="320">
        <v>2E-3</v>
      </c>
      <c r="BT1108" s="320">
        <v>14.686</v>
      </c>
      <c r="BU1108" s="320">
        <v>0.14099999999999999</v>
      </c>
      <c r="BV1108" s="320">
        <v>0.77400000000000002</v>
      </c>
      <c r="BW1108" s="320">
        <v>2.1999999999999999E-2</v>
      </c>
      <c r="BX1108" s="320" t="s">
        <v>121</v>
      </c>
      <c r="BY1108" s="320">
        <v>1.0999999999999999E-2</v>
      </c>
      <c r="BZ1108" s="320">
        <v>0.42</v>
      </c>
      <c r="CA1108" s="320">
        <v>2.5999999999999999E-2</v>
      </c>
      <c r="CB1108" s="320" t="s">
        <v>121</v>
      </c>
      <c r="CC1108" s="320">
        <v>9.5559999999999992</v>
      </c>
      <c r="CD1108" s="320">
        <v>0.16600000000000001</v>
      </c>
      <c r="CE1108" s="320">
        <v>7.0000000000000001E-3</v>
      </c>
      <c r="CF1108" s="320">
        <v>3.0000000000000001E-3</v>
      </c>
      <c r="CG1108" s="320">
        <v>1E-3</v>
      </c>
      <c r="CH1108" s="320" t="s">
        <v>121</v>
      </c>
      <c r="CI1108" s="320">
        <v>2E-3</v>
      </c>
      <c r="CJ1108" s="320">
        <v>1.3440000000000001</v>
      </c>
      <c r="CK1108" s="320">
        <v>9.7000000000000003E-2</v>
      </c>
      <c r="CL1108" s="320" t="s">
        <v>121</v>
      </c>
      <c r="CM1108" s="320">
        <v>2E-3</v>
      </c>
      <c r="CN1108" s="320" t="s">
        <v>121</v>
      </c>
      <c r="CO1108" s="320">
        <v>2E-3</v>
      </c>
      <c r="CP1108" s="320">
        <v>1.8959999999999999</v>
      </c>
      <c r="CQ1108" s="320">
        <v>4.4999999999999998E-2</v>
      </c>
      <c r="CR1108" s="320" t="s">
        <v>121</v>
      </c>
      <c r="CS1108" s="320">
        <v>2E-3</v>
      </c>
      <c r="CT1108" s="320">
        <v>4.0629999999999997</v>
      </c>
      <c r="CU1108" s="320">
        <v>0.26800000000000002</v>
      </c>
      <c r="CV1108" s="320">
        <v>0.1</v>
      </c>
      <c r="CW1108" s="320">
        <v>1E-3</v>
      </c>
      <c r="CX1108" s="320">
        <v>0.55000000000000004</v>
      </c>
      <c r="CY1108" s="320">
        <v>2.1000000000000001E-2</v>
      </c>
      <c r="CZ1108" s="320" t="s">
        <v>121</v>
      </c>
      <c r="DA1108" s="320">
        <v>2E-3</v>
      </c>
      <c r="DB1108" s="320">
        <v>5.1999999999999998E-2</v>
      </c>
      <c r="DC1108" s="320">
        <v>8.0000000000000002E-3</v>
      </c>
      <c r="DD1108" s="320" t="s">
        <v>121</v>
      </c>
      <c r="DE1108" s="320">
        <v>0.01</v>
      </c>
      <c r="DF1108" s="320">
        <v>0.84899999999999998</v>
      </c>
      <c r="DG1108" s="320">
        <v>8.0000000000000002E-3</v>
      </c>
      <c r="DH1108" s="320">
        <v>1.4E-2</v>
      </c>
      <c r="DI1108" s="320">
        <v>1E-3</v>
      </c>
      <c r="DJ1108" s="320">
        <v>6.0000000000000001E-3</v>
      </c>
      <c r="DK1108" s="320">
        <v>1E-3</v>
      </c>
      <c r="DL1108" s="61" t="str">
        <f t="shared" si="20"/>
        <v>DK III W2 31.03.2022</v>
      </c>
      <c r="DM1108" s="321">
        <v>1.0010323371728001E-2</v>
      </c>
      <c r="DN1108" s="321">
        <v>2.0458930496970399E-2</v>
      </c>
      <c r="DO1108" s="321">
        <v>-7.7866679262157304E-2</v>
      </c>
      <c r="DP1108" s="321">
        <v>0.458351816934149</v>
      </c>
      <c r="DQ1108" s="321">
        <v>3.9727760864712497E-2</v>
      </c>
      <c r="DR1108" s="321">
        <v>-1.66210754231403E-2</v>
      </c>
      <c r="DS1108" s="321">
        <v>0.72019334809994995</v>
      </c>
      <c r="DT1108" s="321">
        <v>8.7569597900938392E-3</v>
      </c>
      <c r="DU1108" s="321">
        <v>8.2588167153110198E-4</v>
      </c>
      <c r="DV1108" s="321">
        <v>9.1451363054056503E-3</v>
      </c>
      <c r="DW1108" s="321">
        <v>0.62611107761701101</v>
      </c>
      <c r="DX1108" s="321">
        <v>0.16693770112424</v>
      </c>
      <c r="DY1108" s="321">
        <v>1030.71350851131</v>
      </c>
      <c r="DZ1108" s="321">
        <v>5.7063986017184799E-2</v>
      </c>
      <c r="EA1108" s="321">
        <v>-3.82629703652623E-2</v>
      </c>
      <c r="EB1108" s="321">
        <v>99.775112725354504</v>
      </c>
    </row>
    <row r="1109" spans="1:132">
      <c r="A1109" s="11">
        <v>44651</v>
      </c>
      <c r="B1109" s="64">
        <v>3</v>
      </c>
      <c r="C1109" s="25" t="s">
        <v>117</v>
      </c>
      <c r="H1109" s="3" t="e">
        <f>((F1109)/(E1109/100))</f>
        <v>#DIV/0!</v>
      </c>
      <c r="I1109" s="4" t="e">
        <f>E1109/F1109</f>
        <v>#DIV/0!</v>
      </c>
      <c r="J1109" s="4" t="e">
        <f>100/G1109</f>
        <v>#DIV/0!</v>
      </c>
      <c r="N1109" s="37" t="e">
        <f>M1109/(K1109/100)</f>
        <v>#DIV/0!</v>
      </c>
      <c r="O1109" s="37" t="e">
        <f>N1109/J1109</f>
        <v>#DIV/0!</v>
      </c>
      <c r="P1109" s="5" t="e">
        <f>M1109/(L1109/100)</f>
        <v>#DIV/0!</v>
      </c>
      <c r="Q1109" s="5" t="e">
        <f>P1109*I1109</f>
        <v>#DIV/0!</v>
      </c>
      <c r="U1109" s="15" t="e">
        <f>100-(T1109-R1109)/S1109*100</f>
        <v>#DIV/0!</v>
      </c>
      <c r="X1109" s="2">
        <v>12.49</v>
      </c>
      <c r="AB1109" s="14" t="e">
        <f>((AE1109-AC1109)*(1000/AD1109))*1000</f>
        <v>#DIV/0!</v>
      </c>
      <c r="AF1109" s="7" t="e">
        <f>#REF!*0.8</f>
        <v>#REF!</v>
      </c>
      <c r="AH1109" s="8" t="e">
        <f>((AG1109)*(H1109/100))</f>
        <v>#DIV/0!</v>
      </c>
      <c r="AI1109" s="7" t="e">
        <f>AG1109/AH1109</f>
        <v>#DIV/0!</v>
      </c>
      <c r="AO1109" s="24" t="s">
        <v>1696</v>
      </c>
      <c r="AP1109" s="325">
        <v>2.4E-2</v>
      </c>
      <c r="AQ1109" s="325">
        <v>7.0000000000000001E-3</v>
      </c>
      <c r="AR1109" s="325" t="s">
        <v>121</v>
      </c>
      <c r="AS1109" s="325">
        <v>1.2999999999999999E-2</v>
      </c>
      <c r="AT1109" s="325" t="s">
        <v>121</v>
      </c>
      <c r="AU1109" s="325">
        <v>8.9999999999999993E-3</v>
      </c>
      <c r="AV1109" s="325">
        <v>7.3449999999999998</v>
      </c>
      <c r="AW1109" s="325">
        <v>0.189</v>
      </c>
      <c r="AX1109" s="325" t="s">
        <v>121</v>
      </c>
      <c r="AY1109" s="325">
        <v>5.0000000000000001E-3</v>
      </c>
      <c r="AZ1109" s="325">
        <v>1.802</v>
      </c>
      <c r="BA1109" s="325">
        <v>3.2000000000000001E-2</v>
      </c>
      <c r="BB1109" s="325">
        <v>0.28499999999999998</v>
      </c>
      <c r="BC1109" s="325">
        <v>1.0999999999999999E-2</v>
      </c>
      <c r="BD1109" s="325">
        <v>21.92</v>
      </c>
      <c r="BE1109" s="325">
        <v>0.48099999999999998</v>
      </c>
      <c r="BF1109" s="325" t="s">
        <v>121</v>
      </c>
      <c r="BG1109" s="325">
        <v>7.0000000000000001E-3</v>
      </c>
      <c r="BH1109" s="325">
        <v>3.2480000000000002</v>
      </c>
      <c r="BI1109" s="325">
        <v>0.438</v>
      </c>
      <c r="BJ1109" s="325">
        <v>2.5999999999999999E-2</v>
      </c>
      <c r="BK1109" s="325">
        <v>6.0000000000000001E-3</v>
      </c>
      <c r="BL1109" s="325" t="s">
        <v>121</v>
      </c>
      <c r="BM1109" s="325">
        <v>6.0000000000000001E-3</v>
      </c>
      <c r="BN1109" s="325" t="s">
        <v>121</v>
      </c>
      <c r="BO1109" s="325">
        <v>3.5000000000000003E-2</v>
      </c>
      <c r="BP1109" s="325">
        <v>50.442</v>
      </c>
      <c r="BQ1109" s="325">
        <v>0.58899999999999997</v>
      </c>
      <c r="BR1109" s="325">
        <v>1.8540000000000001</v>
      </c>
      <c r="BS1109" s="325">
        <v>3.3000000000000002E-2</v>
      </c>
      <c r="BT1109" s="325">
        <v>0.95</v>
      </c>
      <c r="BU1109" s="325">
        <v>0.10199999999999999</v>
      </c>
      <c r="BV1109" s="325" t="s">
        <v>121</v>
      </c>
      <c r="BW1109" s="325">
        <v>8.6999999999999994E-2</v>
      </c>
      <c r="BX1109" s="325" t="s">
        <v>121</v>
      </c>
      <c r="BY1109" s="325">
        <v>4.9000000000000002E-2</v>
      </c>
      <c r="BZ1109" s="325">
        <v>0.151</v>
      </c>
      <c r="CA1109" s="325">
        <v>0.05</v>
      </c>
      <c r="CB1109" s="325">
        <v>5.0570000000000004</v>
      </c>
      <c r="CC1109" s="325">
        <v>2.8530000000000002</v>
      </c>
      <c r="CD1109" s="325">
        <v>0.10100000000000001</v>
      </c>
      <c r="CE1109" s="325">
        <v>1.9E-2</v>
      </c>
      <c r="CF1109" s="325" t="s">
        <v>121</v>
      </c>
      <c r="CG1109" s="325">
        <v>3.0000000000000001E-3</v>
      </c>
      <c r="CH1109" s="325">
        <v>2E-3</v>
      </c>
      <c r="CI1109" s="325">
        <v>1E-3</v>
      </c>
      <c r="CJ1109" s="325" t="s">
        <v>121</v>
      </c>
      <c r="CK1109" s="325">
        <v>0.85199999999999998</v>
      </c>
      <c r="CL1109" s="325" t="s">
        <v>121</v>
      </c>
      <c r="CM1109" s="325">
        <v>2E-3</v>
      </c>
      <c r="CN1109" s="325">
        <v>1.0999999999999999E-2</v>
      </c>
      <c r="CO1109" s="325">
        <v>2E-3</v>
      </c>
      <c r="CP1109" s="325">
        <v>0.95</v>
      </c>
      <c r="CQ1109" s="325">
        <v>4.8000000000000001E-2</v>
      </c>
      <c r="CR1109" s="325" t="s">
        <v>121</v>
      </c>
      <c r="CS1109" s="325">
        <v>8.0000000000000002E-3</v>
      </c>
      <c r="CT1109" s="325" t="s">
        <v>121</v>
      </c>
      <c r="CU1109" s="325">
        <v>24.018000000000001</v>
      </c>
      <c r="CV1109" s="325">
        <v>5.0000000000000001E-3</v>
      </c>
      <c r="CW1109" s="325">
        <v>1E-3</v>
      </c>
      <c r="CX1109" s="325">
        <v>0.122</v>
      </c>
      <c r="CY1109" s="325">
        <v>1.4999999999999999E-2</v>
      </c>
      <c r="CZ1109" s="325" t="s">
        <v>121</v>
      </c>
      <c r="DA1109" s="325">
        <v>3.0000000000000001E-3</v>
      </c>
      <c r="DB1109" s="325">
        <v>0.02</v>
      </c>
      <c r="DC1109" s="325">
        <v>6.0000000000000001E-3</v>
      </c>
      <c r="DD1109" s="325" t="s">
        <v>121</v>
      </c>
      <c r="DE1109" s="325">
        <v>4.9000000000000002E-2</v>
      </c>
      <c r="DF1109" s="325">
        <v>4.226</v>
      </c>
      <c r="DG1109" s="325">
        <v>9.0999999999999998E-2</v>
      </c>
      <c r="DH1109" s="325">
        <v>1.415</v>
      </c>
      <c r="DI1109" s="325">
        <v>2.3E-2</v>
      </c>
      <c r="DJ1109" s="325" t="s">
        <v>121</v>
      </c>
      <c r="DK1109" s="325">
        <v>2E-3</v>
      </c>
      <c r="DL1109" s="61" t="str">
        <f t="shared" si="20"/>
        <v>Anlieferung 19-1</v>
      </c>
    </row>
    <row r="1110" spans="1:132">
      <c r="A1110" s="11">
        <v>44651</v>
      </c>
      <c r="B1110" s="64"/>
      <c r="C1110" s="25" t="s">
        <v>122</v>
      </c>
      <c r="E1110" s="2">
        <v>100</v>
      </c>
      <c r="H1110" s="3">
        <f>((F1110)/(E1110/100))</f>
        <v>0</v>
      </c>
      <c r="I1110" s="4" t="e">
        <f>E1110/F1110</f>
        <v>#DIV/0!</v>
      </c>
      <c r="J1110" s="4" t="e">
        <f>100/G1110</f>
        <v>#DIV/0!</v>
      </c>
      <c r="N1110" s="37" t="e">
        <f>M1110/(K1110/100)</f>
        <v>#DIV/0!</v>
      </c>
      <c r="O1110" s="37" t="e">
        <f>N1110/J1110</f>
        <v>#DIV/0!</v>
      </c>
      <c r="P1110" s="5" t="e">
        <f>M1110/(L1110/100)</f>
        <v>#DIV/0!</v>
      </c>
      <c r="Q1110" s="5" t="e">
        <f>P1110*I1110</f>
        <v>#DIV/0!</v>
      </c>
      <c r="U1110" s="15" t="e">
        <f>100-(T1110-R1110)/S1110*100</f>
        <v>#DIV/0!</v>
      </c>
      <c r="AB1110" s="14" t="e">
        <f>((AE1110-AC1110)*(1000/AD1110))*1000</f>
        <v>#DIV/0!</v>
      </c>
      <c r="AF1110" s="7" t="e">
        <f>#REF!*0.8</f>
        <v>#REF!</v>
      </c>
      <c r="AH1110" s="8">
        <f>((AG1110)*(H1110/100))</f>
        <v>0</v>
      </c>
      <c r="AI1110" s="7" t="e">
        <f>AG1110/AH1110</f>
        <v>#DIV/0!</v>
      </c>
      <c r="AO1110" s="24" t="s">
        <v>1697</v>
      </c>
      <c r="AP1110" s="325">
        <v>1.4E-2</v>
      </c>
      <c r="AQ1110" s="325">
        <v>4.0000000000000001E-3</v>
      </c>
      <c r="AR1110" s="325">
        <v>1.6E-2</v>
      </c>
      <c r="AS1110" s="325">
        <v>8.9999999999999993E-3</v>
      </c>
      <c r="AT1110" s="325" t="s">
        <v>121</v>
      </c>
      <c r="AU1110" s="325">
        <v>8.0000000000000002E-3</v>
      </c>
      <c r="AV1110" s="325">
        <v>7.0650000000000004</v>
      </c>
      <c r="AW1110" s="325">
        <v>0.184</v>
      </c>
      <c r="AX1110" s="325">
        <v>6.0000000000000001E-3</v>
      </c>
      <c r="AY1110" s="325">
        <v>3.0000000000000001E-3</v>
      </c>
      <c r="AZ1110" s="325">
        <v>1.298</v>
      </c>
      <c r="BA1110" s="325">
        <v>2.7E-2</v>
      </c>
      <c r="BB1110" s="325">
        <v>4.992</v>
      </c>
      <c r="BC1110" s="325">
        <v>8.3000000000000004E-2</v>
      </c>
      <c r="BD1110" s="325">
        <v>7.8129999999999997</v>
      </c>
      <c r="BE1110" s="325">
        <v>0.14299999999999999</v>
      </c>
      <c r="BF1110" s="325" t="s">
        <v>121</v>
      </c>
      <c r="BG1110" s="325">
        <v>8.0000000000000002E-3</v>
      </c>
      <c r="BH1110" s="325">
        <v>3.6389999999999998</v>
      </c>
      <c r="BI1110" s="325">
        <v>0.50800000000000001</v>
      </c>
      <c r="BJ1110" s="325">
        <v>8.9999999999999993E-3</v>
      </c>
      <c r="BK1110" s="325">
        <v>4.0000000000000001E-3</v>
      </c>
      <c r="BL1110" s="325" t="s">
        <v>121</v>
      </c>
      <c r="BM1110" s="325">
        <v>6.0000000000000001E-3</v>
      </c>
      <c r="BN1110" s="325">
        <v>9.6890000000000001</v>
      </c>
      <c r="BO1110" s="325">
        <v>0.48799999999999999</v>
      </c>
      <c r="BP1110" s="325">
        <v>45.795000000000002</v>
      </c>
      <c r="BQ1110" s="325">
        <v>0.73</v>
      </c>
      <c r="BR1110" s="325">
        <v>0.66400000000000003</v>
      </c>
      <c r="BS1110" s="325">
        <v>1.2999999999999999E-2</v>
      </c>
      <c r="BT1110" s="325">
        <v>2.2090000000000001</v>
      </c>
      <c r="BU1110" s="325">
        <v>0.14699999999999999</v>
      </c>
      <c r="BV1110" s="325" t="s">
        <v>121</v>
      </c>
      <c r="BW1110" s="325">
        <v>9.0999999999999998E-2</v>
      </c>
      <c r="BX1110" s="325" t="s">
        <v>121</v>
      </c>
      <c r="BY1110" s="325">
        <v>2.5999999999999999E-2</v>
      </c>
      <c r="BZ1110" s="325">
        <v>0.73599999999999999</v>
      </c>
      <c r="CA1110" s="325">
        <v>5.8999999999999997E-2</v>
      </c>
      <c r="CB1110" s="325">
        <v>9.1120000000000001</v>
      </c>
      <c r="CC1110" s="325">
        <v>3.081</v>
      </c>
      <c r="CD1110" s="325">
        <v>0.18</v>
      </c>
      <c r="CE1110" s="325">
        <v>0.02</v>
      </c>
      <c r="CF1110" s="325" t="s">
        <v>121</v>
      </c>
      <c r="CG1110" s="325">
        <v>4.0000000000000001E-3</v>
      </c>
      <c r="CH1110" s="325">
        <v>3.0000000000000001E-3</v>
      </c>
      <c r="CI1110" s="325">
        <v>1E-3</v>
      </c>
      <c r="CJ1110" s="325" t="s">
        <v>121</v>
      </c>
      <c r="CK1110" s="325">
        <v>1.087</v>
      </c>
      <c r="CL1110" s="325" t="s">
        <v>121</v>
      </c>
      <c r="CM1110" s="325">
        <v>2E-3</v>
      </c>
      <c r="CN1110" s="325">
        <v>8.0000000000000002E-3</v>
      </c>
      <c r="CO1110" s="325">
        <v>1E-3</v>
      </c>
      <c r="CP1110" s="325">
        <v>0.99</v>
      </c>
      <c r="CQ1110" s="325">
        <v>7.4999999999999997E-2</v>
      </c>
      <c r="CR1110" s="325" t="s">
        <v>121</v>
      </c>
      <c r="CS1110" s="325">
        <v>4.0000000000000001E-3</v>
      </c>
      <c r="CT1110" s="325" t="s">
        <v>121</v>
      </c>
      <c r="CU1110" s="325">
        <v>29.803999999999998</v>
      </c>
      <c r="CV1110" s="325">
        <v>0.156</v>
      </c>
      <c r="CW1110" s="325">
        <v>4.0000000000000001E-3</v>
      </c>
      <c r="CX1110" s="325">
        <v>1.03</v>
      </c>
      <c r="CY1110" s="325">
        <v>6.4000000000000001E-2</v>
      </c>
      <c r="CZ1110" s="325" t="s">
        <v>121</v>
      </c>
      <c r="DA1110" s="325">
        <v>3.0000000000000001E-3</v>
      </c>
      <c r="DB1110" s="325" t="s">
        <v>121</v>
      </c>
      <c r="DC1110" s="325">
        <v>3.4000000000000002E-2</v>
      </c>
      <c r="DD1110" s="325" t="s">
        <v>121</v>
      </c>
      <c r="DE1110" s="325">
        <v>3.2000000000000001E-2</v>
      </c>
      <c r="DF1110" s="325">
        <v>1.85</v>
      </c>
      <c r="DG1110" s="325">
        <v>3.4000000000000002E-2</v>
      </c>
      <c r="DH1110" s="325">
        <v>2.7229999999999999</v>
      </c>
      <c r="DI1110" s="325">
        <v>4.7E-2</v>
      </c>
      <c r="DJ1110" s="325" t="s">
        <v>121</v>
      </c>
      <c r="DK1110" s="325">
        <v>2E-3</v>
      </c>
      <c r="DL1110" s="61" t="str">
        <f t="shared" si="20"/>
        <v>Anlieferung 19-2</v>
      </c>
    </row>
    <row r="1111" spans="1:132">
      <c r="A1111" s="11">
        <v>44651</v>
      </c>
      <c r="B1111" s="64" t="s">
        <v>208</v>
      </c>
      <c r="C1111" s="25" t="s">
        <v>119</v>
      </c>
      <c r="D1111" s="21">
        <v>26</v>
      </c>
      <c r="E1111" s="2">
        <v>100</v>
      </c>
      <c r="F1111" s="2">
        <v>74</v>
      </c>
      <c r="H1111" s="3">
        <f>((F1111)/(E1111/100))</f>
        <v>74</v>
      </c>
      <c r="I1111" s="4">
        <f>E1111/F1111</f>
        <v>1.3513513513513513</v>
      </c>
      <c r="J1111" s="4" t="e">
        <f>100/G1111</f>
        <v>#DIV/0!</v>
      </c>
      <c r="N1111" s="37" t="e">
        <f>M1111/(K1111/100)</f>
        <v>#DIV/0!</v>
      </c>
      <c r="O1111" s="37" t="e">
        <f>N1111/J1111</f>
        <v>#DIV/0!</v>
      </c>
      <c r="P1111" s="5" t="e">
        <f>M1111/(L1111/100)</f>
        <v>#DIV/0!</v>
      </c>
      <c r="Q1111" s="5" t="e">
        <f>P1111*I1111</f>
        <v>#DIV/0!</v>
      </c>
      <c r="U1111" s="15" t="e">
        <f>100-(T1111-R1111)/S1111*100</f>
        <v>#DIV/0!</v>
      </c>
      <c r="V1111" s="21">
        <v>6.71</v>
      </c>
      <c r="X1111" s="2">
        <v>11.27</v>
      </c>
      <c r="Y1111" s="2">
        <v>11.05</v>
      </c>
      <c r="Z1111" s="21">
        <v>3016</v>
      </c>
      <c r="AB1111" s="14" t="e">
        <f>((AE1111-AC1111)*(1000/AD1111))*1000</f>
        <v>#DIV/0!</v>
      </c>
      <c r="AF1111" s="7" t="e">
        <f>#REF!*0.8</f>
        <v>#REF!</v>
      </c>
      <c r="AG1111" s="2">
        <v>135</v>
      </c>
      <c r="AH1111" s="8">
        <f>((AG1111)*(H1111/100))</f>
        <v>99.9</v>
      </c>
      <c r="AI1111" s="7">
        <f>AG1111/AH1111</f>
        <v>1.3513513513513513</v>
      </c>
      <c r="AJ1111" s="6">
        <v>98.85</v>
      </c>
      <c r="AK1111" s="2">
        <v>0.52500000000000002</v>
      </c>
      <c r="AO1111" s="24" t="s">
        <v>1698</v>
      </c>
      <c r="AP1111" s="325">
        <v>0.01</v>
      </c>
      <c r="AQ1111" s="325">
        <v>2E-3</v>
      </c>
      <c r="AR1111" s="325">
        <v>2.3E-2</v>
      </c>
      <c r="AS1111" s="325">
        <v>8.9999999999999993E-3</v>
      </c>
      <c r="AT1111" s="325" t="s">
        <v>121</v>
      </c>
      <c r="AU1111" s="325">
        <v>8.0000000000000002E-3</v>
      </c>
      <c r="AV1111" s="325">
        <v>5.8520000000000003</v>
      </c>
      <c r="AW1111" s="325">
        <v>0.13600000000000001</v>
      </c>
      <c r="AX1111" s="325" t="s">
        <v>121</v>
      </c>
      <c r="AY1111" s="325">
        <v>7.0000000000000001E-3</v>
      </c>
      <c r="AZ1111" s="325">
        <v>7.8E-2</v>
      </c>
      <c r="BA1111" s="325">
        <v>8.9999999999999993E-3</v>
      </c>
      <c r="BB1111" s="325">
        <v>4.351</v>
      </c>
      <c r="BC1111" s="325">
        <v>6.9000000000000006E-2</v>
      </c>
      <c r="BD1111" s="325">
        <v>0.50600000000000001</v>
      </c>
      <c r="BE1111" s="325">
        <v>2.3E-2</v>
      </c>
      <c r="BF1111" s="325" t="s">
        <v>121</v>
      </c>
      <c r="BG1111" s="325">
        <v>0.01</v>
      </c>
      <c r="BH1111" s="325">
        <v>2.4020000000000001</v>
      </c>
      <c r="BI1111" s="325">
        <v>0.55000000000000004</v>
      </c>
      <c r="BJ1111" s="325">
        <v>4.0000000000000001E-3</v>
      </c>
      <c r="BK1111" s="325">
        <v>2E-3</v>
      </c>
      <c r="BL1111" s="325">
        <v>5.0000000000000001E-3</v>
      </c>
      <c r="BM1111" s="325">
        <v>3.0000000000000001E-3</v>
      </c>
      <c r="BN1111" s="325">
        <v>22.138999999999999</v>
      </c>
      <c r="BO1111" s="325">
        <v>1.0649999999999999</v>
      </c>
      <c r="BP1111" s="325">
        <v>43.457000000000001</v>
      </c>
      <c r="BQ1111" s="325">
        <v>0.82399999999999995</v>
      </c>
      <c r="BR1111" s="325">
        <v>1.2999999999999999E-2</v>
      </c>
      <c r="BS1111" s="325">
        <v>2E-3</v>
      </c>
      <c r="BT1111" s="325">
        <v>2.6960000000000002</v>
      </c>
      <c r="BU1111" s="325">
        <v>0.2</v>
      </c>
      <c r="BV1111" s="325" t="s">
        <v>121</v>
      </c>
      <c r="BW1111" s="325">
        <v>0.10100000000000001</v>
      </c>
      <c r="BX1111" s="325">
        <v>1.2E-2</v>
      </c>
      <c r="BY1111" s="325">
        <v>7.0000000000000001E-3</v>
      </c>
      <c r="BZ1111" s="325">
        <v>1.129</v>
      </c>
      <c r="CA1111" s="325">
        <v>0.09</v>
      </c>
      <c r="CB1111" s="325">
        <v>6.8079999999999998</v>
      </c>
      <c r="CC1111" s="325">
        <v>3.69</v>
      </c>
      <c r="CD1111" s="325">
        <v>0.35</v>
      </c>
      <c r="CE1111" s="325">
        <v>2.1999999999999999E-2</v>
      </c>
      <c r="CF1111" s="325" t="s">
        <v>121</v>
      </c>
      <c r="CG1111" s="325">
        <v>4.0000000000000001E-3</v>
      </c>
      <c r="CH1111" s="325">
        <v>4.0000000000000001E-3</v>
      </c>
      <c r="CI1111" s="325">
        <v>1E-3</v>
      </c>
      <c r="CJ1111" s="325" t="s">
        <v>121</v>
      </c>
      <c r="CK1111" s="325">
        <v>1.1830000000000001</v>
      </c>
      <c r="CL1111" s="325" t="s">
        <v>121</v>
      </c>
      <c r="CM1111" s="325">
        <v>2E-3</v>
      </c>
      <c r="CN1111" s="325">
        <v>5.0000000000000001E-3</v>
      </c>
      <c r="CO1111" s="325">
        <v>1E-3</v>
      </c>
      <c r="CP1111" s="325">
        <v>1.5580000000000001</v>
      </c>
      <c r="CQ1111" s="325">
        <v>0.13800000000000001</v>
      </c>
      <c r="CR1111" s="325" t="s">
        <v>121</v>
      </c>
      <c r="CS1111" s="325">
        <v>2E-3</v>
      </c>
      <c r="CT1111" s="325" t="s">
        <v>121</v>
      </c>
      <c r="CU1111" s="325">
        <v>32.183</v>
      </c>
      <c r="CV1111" s="325">
        <v>0.41099999999999998</v>
      </c>
      <c r="CW1111" s="325">
        <v>8.0000000000000002E-3</v>
      </c>
      <c r="CX1111" s="325">
        <v>1.704</v>
      </c>
      <c r="CY1111" s="325">
        <v>0.108</v>
      </c>
      <c r="CZ1111" s="325" t="s">
        <v>121</v>
      </c>
      <c r="DA1111" s="325">
        <v>2E-3</v>
      </c>
      <c r="DB1111" s="325" t="s">
        <v>121</v>
      </c>
      <c r="DC1111" s="325">
        <v>4.7E-2</v>
      </c>
      <c r="DD1111" s="325">
        <v>0.11799999999999999</v>
      </c>
      <c r="DE1111" s="325">
        <v>0.03</v>
      </c>
      <c r="DF1111" s="325">
        <v>3.7650000000000001</v>
      </c>
      <c r="DG1111" s="325">
        <v>0.06</v>
      </c>
      <c r="DH1111" s="325">
        <v>2.601</v>
      </c>
      <c r="DI1111" s="325">
        <v>4.9000000000000002E-2</v>
      </c>
      <c r="DJ1111" s="325" t="s">
        <v>121</v>
      </c>
      <c r="DK1111" s="325">
        <v>2E-3</v>
      </c>
      <c r="DL1111" s="61" t="str">
        <f t="shared" si="20"/>
        <v>Anlieferung 19-3</v>
      </c>
    </row>
    <row r="1112" spans="1:132">
      <c r="A1112" s="11">
        <v>44651</v>
      </c>
      <c r="B1112" s="64" t="s">
        <v>126</v>
      </c>
      <c r="C1112" s="25" t="s">
        <v>119</v>
      </c>
      <c r="D1112" s="21">
        <v>37</v>
      </c>
      <c r="E1112" s="2">
        <v>100</v>
      </c>
      <c r="F1112" s="2">
        <v>63</v>
      </c>
      <c r="H1112" s="3">
        <f>((F1112)/(E1112/100))</f>
        <v>63</v>
      </c>
      <c r="I1112" s="4">
        <f>E1112/F1112</f>
        <v>1.5873015873015872</v>
      </c>
      <c r="J1112" s="4" t="e">
        <f>100/G1112</f>
        <v>#DIV/0!</v>
      </c>
      <c r="N1112" s="37" t="e">
        <f>M1112/(K1112/100)</f>
        <v>#DIV/0!</v>
      </c>
      <c r="O1112" s="37" t="e">
        <f>N1112/J1112</f>
        <v>#DIV/0!</v>
      </c>
      <c r="P1112" s="5" t="e">
        <f>M1112/(L1112/100)</f>
        <v>#DIV/0!</v>
      </c>
      <c r="Q1112" s="5" t="e">
        <f>P1112*I1112</f>
        <v>#DIV/0!</v>
      </c>
      <c r="U1112" s="15" t="e">
        <f>100-(T1112-R1112)/S1112*100</f>
        <v>#DIV/0!</v>
      </c>
      <c r="V1112" s="21">
        <v>0.94</v>
      </c>
      <c r="X1112" s="2">
        <v>12.23</v>
      </c>
      <c r="Y1112" s="2">
        <v>9.17</v>
      </c>
      <c r="Z1112" s="21">
        <v>1321</v>
      </c>
      <c r="AB1112" s="14" t="e">
        <f>((AE1112-AC1112)*(1000/AD1112))*1000</f>
        <v>#DIV/0!</v>
      </c>
      <c r="AF1112" s="7" t="e">
        <f>#REF!*0.8</f>
        <v>#REF!</v>
      </c>
      <c r="AG1112" s="2">
        <v>160</v>
      </c>
      <c r="AH1112" s="8">
        <f>((AG1112)*(H1112/100))</f>
        <v>100.8</v>
      </c>
      <c r="AI1112" s="7">
        <f>AG1112/AH1112</f>
        <v>1.5873015873015874</v>
      </c>
      <c r="AJ1112" s="6">
        <v>22.22</v>
      </c>
      <c r="AK1112" s="2">
        <v>0.48499999999999999</v>
      </c>
      <c r="AO1112" s="24" t="s">
        <v>1699</v>
      </c>
      <c r="AP1112" s="325">
        <v>6.0000000000000001E-3</v>
      </c>
      <c r="AQ1112" s="325">
        <v>3.0000000000000001E-3</v>
      </c>
      <c r="AR1112" s="325" t="s">
        <v>121</v>
      </c>
      <c r="AS1112" s="325">
        <v>1.0999999999999999E-2</v>
      </c>
      <c r="AT1112" s="325" t="s">
        <v>121</v>
      </c>
      <c r="AU1112" s="325">
        <v>8.9999999999999993E-3</v>
      </c>
      <c r="AV1112" s="325">
        <v>11.916</v>
      </c>
      <c r="AW1112" s="325">
        <v>0.31900000000000001</v>
      </c>
      <c r="AX1112" s="325">
        <v>1.6E-2</v>
      </c>
      <c r="AY1112" s="325">
        <v>4.0000000000000001E-3</v>
      </c>
      <c r="AZ1112" s="325">
        <v>1.831</v>
      </c>
      <c r="BA1112" s="325">
        <v>0.03</v>
      </c>
      <c r="BB1112" s="325">
        <v>5.5E-2</v>
      </c>
      <c r="BC1112" s="325">
        <v>5.0000000000000001E-3</v>
      </c>
      <c r="BD1112" s="325">
        <v>10.237</v>
      </c>
      <c r="BE1112" s="325">
        <v>0.20200000000000001</v>
      </c>
      <c r="BF1112" s="325" t="s">
        <v>121</v>
      </c>
      <c r="BG1112" s="325">
        <v>6.0000000000000001E-3</v>
      </c>
      <c r="BH1112" s="325">
        <v>2.4369999999999998</v>
      </c>
      <c r="BI1112" s="325">
        <v>0.377</v>
      </c>
      <c r="BJ1112" s="325">
        <v>4.0000000000000001E-3</v>
      </c>
      <c r="BK1112" s="325">
        <v>2E-3</v>
      </c>
      <c r="BL1112" s="325" t="s">
        <v>121</v>
      </c>
      <c r="BM1112" s="325">
        <v>6.0000000000000001E-3</v>
      </c>
      <c r="BN1112" s="325" t="s">
        <v>121</v>
      </c>
      <c r="BO1112" s="325">
        <v>5.7000000000000002E-2</v>
      </c>
      <c r="BP1112" s="325">
        <v>63.02</v>
      </c>
      <c r="BQ1112" s="325">
        <v>0.43</v>
      </c>
      <c r="BR1112" s="325">
        <v>0.24199999999999999</v>
      </c>
      <c r="BS1112" s="325">
        <v>6.0000000000000001E-3</v>
      </c>
      <c r="BT1112" s="325">
        <v>1.125</v>
      </c>
      <c r="BU1112" s="325">
        <v>0.1</v>
      </c>
      <c r="BV1112" s="325" t="s">
        <v>121</v>
      </c>
      <c r="BW1112" s="325">
        <v>0.10100000000000001</v>
      </c>
      <c r="BX1112" s="325" t="s">
        <v>121</v>
      </c>
      <c r="BY1112" s="325">
        <v>3.3000000000000002E-2</v>
      </c>
      <c r="BZ1112" s="325">
        <v>0.245</v>
      </c>
      <c r="CA1112" s="325">
        <v>4.5999999999999999E-2</v>
      </c>
      <c r="CB1112" s="325" t="s">
        <v>121</v>
      </c>
      <c r="CC1112" s="325">
        <v>5.9950000000000001</v>
      </c>
      <c r="CD1112" s="325">
        <v>6.6000000000000003E-2</v>
      </c>
      <c r="CE1112" s="325">
        <v>1.7999999999999999E-2</v>
      </c>
      <c r="CF1112" s="325" t="s">
        <v>121</v>
      </c>
      <c r="CG1112" s="325">
        <v>2E-3</v>
      </c>
      <c r="CH1112" s="325" t="s">
        <v>121</v>
      </c>
      <c r="CI1112" s="325">
        <v>2E-3</v>
      </c>
      <c r="CJ1112" s="325" t="s">
        <v>121</v>
      </c>
      <c r="CK1112" s="325">
        <v>0.84199999999999997</v>
      </c>
      <c r="CL1112" s="325" t="s">
        <v>121</v>
      </c>
      <c r="CM1112" s="325">
        <v>2E-3</v>
      </c>
      <c r="CN1112" s="325">
        <v>3.0000000000000001E-3</v>
      </c>
      <c r="CO1112" s="325">
        <v>1E-3</v>
      </c>
      <c r="CP1112" s="325">
        <v>1.266</v>
      </c>
      <c r="CQ1112" s="325">
        <v>6.3E-2</v>
      </c>
      <c r="CR1112" s="325" t="s">
        <v>121</v>
      </c>
      <c r="CS1112" s="325">
        <v>2E-3</v>
      </c>
      <c r="CT1112" s="325" t="s">
        <v>121</v>
      </c>
      <c r="CU1112" s="325">
        <v>23.997</v>
      </c>
      <c r="CV1112" s="325">
        <v>6.0000000000000001E-3</v>
      </c>
      <c r="CW1112" s="325">
        <v>1E-3</v>
      </c>
      <c r="CX1112" s="325">
        <v>0.25900000000000001</v>
      </c>
      <c r="CY1112" s="325">
        <v>1.6E-2</v>
      </c>
      <c r="CZ1112" s="325" t="s">
        <v>121</v>
      </c>
      <c r="DA1112" s="325">
        <v>2E-3</v>
      </c>
      <c r="DB1112" s="325">
        <v>2.3E-2</v>
      </c>
      <c r="DC1112" s="325">
        <v>6.0000000000000001E-3</v>
      </c>
      <c r="DD1112" s="325" t="s">
        <v>121</v>
      </c>
      <c r="DE1112" s="325">
        <v>5.6000000000000001E-2</v>
      </c>
      <c r="DF1112" s="325">
        <v>6.8070000000000004</v>
      </c>
      <c r="DG1112" s="325">
        <v>0.11899999999999999</v>
      </c>
      <c r="DH1112" s="325">
        <v>0.435</v>
      </c>
      <c r="DI1112" s="325">
        <v>7.0000000000000001E-3</v>
      </c>
      <c r="DJ1112" s="325" t="s">
        <v>121</v>
      </c>
      <c r="DK1112" s="325">
        <v>2E-3</v>
      </c>
      <c r="DL1112" s="61" t="str">
        <f t="shared" si="20"/>
        <v>Anlieferung 19-4</v>
      </c>
    </row>
    <row r="1113" spans="1:132">
      <c r="A1113" s="11">
        <v>44652</v>
      </c>
      <c r="B1113" s="64" t="s">
        <v>1700</v>
      </c>
      <c r="C1113" s="25" t="s">
        <v>128</v>
      </c>
      <c r="H1113" s="3" t="e">
        <f>((F1113)/(E1113/100))</f>
        <v>#DIV/0!</v>
      </c>
      <c r="I1113" s="4" t="e">
        <f>E1113/F1113</f>
        <v>#DIV/0!</v>
      </c>
      <c r="J1113" s="4" t="e">
        <f>100/G1113</f>
        <v>#DIV/0!</v>
      </c>
      <c r="N1113" s="37" t="e">
        <f>M1113/(K1113/100)</f>
        <v>#DIV/0!</v>
      </c>
      <c r="O1113" s="37" t="e">
        <f>N1113/J1113</f>
        <v>#DIV/0!</v>
      </c>
      <c r="P1113" s="5" t="e">
        <f>M1113/(L1113/100)</f>
        <v>#DIV/0!</v>
      </c>
      <c r="Q1113" s="5" t="e">
        <f>P1113*I1113</f>
        <v>#DIV/0!</v>
      </c>
      <c r="U1113" s="15" t="e">
        <f>100-(T1113-R1113)/S1113*100</f>
        <v>#DIV/0!</v>
      </c>
      <c r="AB1113" s="14" t="e">
        <f>((AE1113-AC1113)*(1000/AD1113))*1000</f>
        <v>#DIV/0!</v>
      </c>
      <c r="AF1113" s="7" t="e">
        <f>#REF!*0.8</f>
        <v>#REF!</v>
      </c>
      <c r="AH1113" s="8" t="e">
        <f>((AG1113)*(H1113/100))</f>
        <v>#DIV/0!</v>
      </c>
      <c r="AI1113" s="7" t="e">
        <f>AG1113/AH1113</f>
        <v>#DIV/0!</v>
      </c>
      <c r="AO1113" s="68" t="s">
        <v>1700</v>
      </c>
      <c r="AP1113" s="325">
        <v>3.0000000000000001E-3</v>
      </c>
      <c r="AQ1113" s="325">
        <v>1E-3</v>
      </c>
      <c r="AR1113" s="325">
        <v>2.4E-2</v>
      </c>
      <c r="AS1113" s="325">
        <v>5.0000000000000001E-3</v>
      </c>
      <c r="AT1113" s="325" t="s">
        <v>121</v>
      </c>
      <c r="AU1113" s="325">
        <v>5.0000000000000001E-3</v>
      </c>
      <c r="AV1113" s="325">
        <v>2.4529999999999998</v>
      </c>
      <c r="AW1113" s="325">
        <v>0.03</v>
      </c>
      <c r="AX1113" s="325">
        <v>8.9999999999999993E-3</v>
      </c>
      <c r="AY1113" s="325">
        <v>2E-3</v>
      </c>
      <c r="AZ1113" s="325">
        <v>0.42399999999999999</v>
      </c>
      <c r="BA1113" s="325">
        <v>0.01</v>
      </c>
      <c r="BB1113" s="325">
        <v>2.4E-2</v>
      </c>
      <c r="BC1113" s="325">
        <v>3.0000000000000001E-3</v>
      </c>
      <c r="BD1113" s="325">
        <v>5.7270000000000003</v>
      </c>
      <c r="BE1113" s="325">
        <v>6.0999999999999999E-2</v>
      </c>
      <c r="BF1113" s="325" t="s">
        <v>121</v>
      </c>
      <c r="BG1113" s="325">
        <v>5.0000000000000001E-3</v>
      </c>
      <c r="BH1113" s="325">
        <v>0.95099999999999996</v>
      </c>
      <c r="BI1113" s="325">
        <v>0.215</v>
      </c>
      <c r="BJ1113" s="325">
        <v>2E-3</v>
      </c>
      <c r="BK1113" s="325">
        <v>1E-3</v>
      </c>
      <c r="BL1113" s="325">
        <v>5.0000000000000001E-3</v>
      </c>
      <c r="BM1113" s="325">
        <v>2E-3</v>
      </c>
      <c r="BN1113" s="325">
        <v>10.414</v>
      </c>
      <c r="BO1113" s="325">
        <v>0.152</v>
      </c>
      <c r="BP1113" s="325">
        <v>70.873999999999995</v>
      </c>
      <c r="BQ1113" s="325">
        <v>0.27700000000000002</v>
      </c>
      <c r="BR1113" s="325">
        <v>1.7000000000000001E-2</v>
      </c>
      <c r="BS1113" s="325">
        <v>1E-3</v>
      </c>
      <c r="BT1113" s="325">
        <v>0.57499999999999996</v>
      </c>
      <c r="BU1113" s="325">
        <v>4.8000000000000001E-2</v>
      </c>
      <c r="BV1113" s="325">
        <v>7.6999999999999999E-2</v>
      </c>
      <c r="BW1113" s="325">
        <v>4.0000000000000001E-3</v>
      </c>
      <c r="BX1113" s="325" t="s">
        <v>121</v>
      </c>
      <c r="BY1113" s="325">
        <v>2.4E-2</v>
      </c>
      <c r="BZ1113" s="325" t="s">
        <v>121</v>
      </c>
      <c r="CA1113" s="325">
        <v>4.3999999999999997E-2</v>
      </c>
      <c r="CB1113" s="325">
        <v>3.2029999999999998</v>
      </c>
      <c r="CC1113" s="325">
        <v>1.6319999999999999</v>
      </c>
      <c r="CD1113" s="325">
        <v>0.29099999999999998</v>
      </c>
      <c r="CE1113" s="325">
        <v>1.4999999999999999E-2</v>
      </c>
      <c r="CF1113" s="325" t="s">
        <v>121</v>
      </c>
      <c r="CG1113" s="325">
        <v>2E-3</v>
      </c>
      <c r="CH1113" s="325" t="s">
        <v>121</v>
      </c>
      <c r="CI1113" s="325">
        <v>2E-3</v>
      </c>
      <c r="CJ1113" s="325">
        <v>8.3000000000000004E-2</v>
      </c>
      <c r="CK1113" s="325">
        <v>1.9E-2</v>
      </c>
      <c r="CL1113" s="325" t="s">
        <v>121</v>
      </c>
      <c r="CM1113" s="325">
        <v>2E-3</v>
      </c>
      <c r="CN1113" s="325" t="s">
        <v>121</v>
      </c>
      <c r="CO1113" s="325">
        <v>2E-3</v>
      </c>
      <c r="CP1113" s="325">
        <v>1.623</v>
      </c>
      <c r="CQ1113" s="325">
        <v>1.6E-2</v>
      </c>
      <c r="CR1113" s="325" t="s">
        <v>121</v>
      </c>
      <c r="CS1113" s="325">
        <v>2E-3</v>
      </c>
      <c r="CT1113" s="325">
        <v>1.169</v>
      </c>
      <c r="CU1113" s="325">
        <v>5.7000000000000002E-2</v>
      </c>
      <c r="CV1113" s="325">
        <v>0.215</v>
      </c>
      <c r="CW1113" s="325">
        <v>3.0000000000000001E-3</v>
      </c>
      <c r="CX1113" s="325" t="s">
        <v>121</v>
      </c>
      <c r="CY1113" s="325">
        <v>0.107</v>
      </c>
      <c r="CZ1113" s="325" t="s">
        <v>121</v>
      </c>
      <c r="DA1113" s="325">
        <v>2E-3</v>
      </c>
      <c r="DB1113" s="325" t="s">
        <v>121</v>
      </c>
      <c r="DC1113" s="325">
        <v>4.3999999999999997E-2</v>
      </c>
      <c r="DD1113" s="325" t="s">
        <v>121</v>
      </c>
      <c r="DE1113" s="325">
        <v>2.1999999999999999E-2</v>
      </c>
      <c r="DF1113" s="325">
        <v>1.796</v>
      </c>
      <c r="DG1113" s="325">
        <v>2.1000000000000001E-2</v>
      </c>
      <c r="DH1113" s="325">
        <v>3.9E-2</v>
      </c>
      <c r="DI1113" s="325">
        <v>1E-3</v>
      </c>
      <c r="DJ1113" s="325" t="s">
        <v>121</v>
      </c>
      <c r="DK1113" s="325">
        <v>2E-3</v>
      </c>
      <c r="DL1113" s="61" t="str">
        <f t="shared" si="20"/>
        <v>Anlieferung 19-5</v>
      </c>
    </row>
    <row r="1114" spans="1:132">
      <c r="A1114" s="11">
        <v>44652</v>
      </c>
      <c r="B1114" s="64" t="s">
        <v>1701</v>
      </c>
      <c r="C1114" s="25" t="s">
        <v>128</v>
      </c>
      <c r="H1114" s="3" t="e">
        <f>((F1114)/(E1114/100))</f>
        <v>#DIV/0!</v>
      </c>
      <c r="I1114" s="4" t="e">
        <f>E1114/F1114</f>
        <v>#DIV/0!</v>
      </c>
      <c r="J1114" s="4" t="e">
        <f>100/G1114</f>
        <v>#DIV/0!</v>
      </c>
      <c r="N1114" s="37" t="e">
        <f>M1114/(K1114/100)</f>
        <v>#DIV/0!</v>
      </c>
      <c r="O1114" s="37" t="e">
        <f>N1114/J1114</f>
        <v>#DIV/0!</v>
      </c>
      <c r="P1114" s="5" t="e">
        <f>M1114/(L1114/100)</f>
        <v>#DIV/0!</v>
      </c>
      <c r="Q1114" s="5" t="e">
        <f>P1114*I1114</f>
        <v>#DIV/0!</v>
      </c>
      <c r="U1114" s="15" t="e">
        <f>100-(T1114-R1114)/S1114*100</f>
        <v>#DIV/0!</v>
      </c>
      <c r="AB1114" s="14" t="e">
        <f>((AE1114-AC1114)*(1000/AD1114))*1000</f>
        <v>#DIV/0!</v>
      </c>
      <c r="AF1114" s="7" t="e">
        <f>#REF!*0.8</f>
        <v>#REF!</v>
      </c>
      <c r="AH1114" s="8" t="e">
        <f>((AG1114)*(H1114/100))</f>
        <v>#DIV/0!</v>
      </c>
      <c r="AI1114" s="7" t="e">
        <f>AG1114/AH1114</f>
        <v>#DIV/0!</v>
      </c>
      <c r="AO1114" s="68" t="s">
        <v>1701</v>
      </c>
      <c r="AP1114" s="325">
        <v>4.0000000000000001E-3</v>
      </c>
      <c r="AQ1114" s="325">
        <v>2E-3</v>
      </c>
      <c r="AR1114" s="325" t="s">
        <v>121</v>
      </c>
      <c r="AS1114" s="325">
        <v>1.7000000000000001E-2</v>
      </c>
      <c r="AT1114" s="325" t="s">
        <v>121</v>
      </c>
      <c r="AU1114" s="325">
        <v>1.2E-2</v>
      </c>
      <c r="AV1114" s="325">
        <v>12.621</v>
      </c>
      <c r="AW1114" s="325">
        <v>0.33300000000000002</v>
      </c>
      <c r="AX1114" s="325" t="s">
        <v>121</v>
      </c>
      <c r="AY1114" s="325">
        <v>1.0999999999999999E-2</v>
      </c>
      <c r="AZ1114" s="325">
        <v>1.4770000000000001</v>
      </c>
      <c r="BA1114" s="325">
        <v>5.1999999999999998E-2</v>
      </c>
      <c r="BB1114" s="325">
        <v>2.6669999999999998</v>
      </c>
      <c r="BC1114" s="325">
        <v>9.2999999999999999E-2</v>
      </c>
      <c r="BD1114" s="325">
        <v>0.42899999999999999</v>
      </c>
      <c r="BE1114" s="325">
        <v>2.9000000000000001E-2</v>
      </c>
      <c r="BF1114" s="325" t="s">
        <v>121</v>
      </c>
      <c r="BG1114" s="325">
        <v>1.0999999999999999E-2</v>
      </c>
      <c r="BH1114" s="325">
        <v>3.113</v>
      </c>
      <c r="BI1114" s="325">
        <v>0.66700000000000004</v>
      </c>
      <c r="BJ1114" s="325" t="s">
        <v>121</v>
      </c>
      <c r="BK1114" s="325">
        <v>3.0000000000000001E-3</v>
      </c>
      <c r="BL1114" s="325" t="s">
        <v>121</v>
      </c>
      <c r="BM1114" s="325">
        <v>7.0000000000000001E-3</v>
      </c>
      <c r="BN1114" s="325">
        <v>9.4049999999999994</v>
      </c>
      <c r="BO1114" s="325">
        <v>0.48799999999999999</v>
      </c>
      <c r="BP1114" s="325">
        <v>39.683</v>
      </c>
      <c r="BQ1114" s="325">
        <v>1.056</v>
      </c>
      <c r="BR1114" s="325">
        <v>4.0000000000000001E-3</v>
      </c>
      <c r="BS1114" s="325">
        <v>2E-3</v>
      </c>
      <c r="BT1114" s="325">
        <v>1.738</v>
      </c>
      <c r="BU1114" s="325">
        <v>0.17299999999999999</v>
      </c>
      <c r="BV1114" s="325" t="s">
        <v>121</v>
      </c>
      <c r="BW1114" s="325">
        <v>0.15</v>
      </c>
      <c r="BX1114" s="325" t="s">
        <v>121</v>
      </c>
      <c r="BY1114" s="325">
        <v>1.2999999999999999E-2</v>
      </c>
      <c r="BZ1114" s="325">
        <v>1.3540000000000001</v>
      </c>
      <c r="CA1114" s="325">
        <v>0.129</v>
      </c>
      <c r="CB1114" s="325">
        <v>14.378</v>
      </c>
      <c r="CC1114" s="325">
        <v>3.8359999999999999</v>
      </c>
      <c r="CD1114" s="325">
        <v>0.125</v>
      </c>
      <c r="CE1114" s="325">
        <v>2.5999999999999999E-2</v>
      </c>
      <c r="CF1114" s="325" t="s">
        <v>121</v>
      </c>
      <c r="CG1114" s="325">
        <v>8.9999999999999993E-3</v>
      </c>
      <c r="CH1114" s="325">
        <v>6.0000000000000001E-3</v>
      </c>
      <c r="CI1114" s="325">
        <v>1E-3</v>
      </c>
      <c r="CJ1114" s="325" t="s">
        <v>121</v>
      </c>
      <c r="CK1114" s="325">
        <v>1.6319999999999999</v>
      </c>
      <c r="CL1114" s="325" t="s">
        <v>121</v>
      </c>
      <c r="CM1114" s="325">
        <v>2E-3</v>
      </c>
      <c r="CN1114" s="325">
        <v>3.0000000000000001E-3</v>
      </c>
      <c r="CO1114" s="325">
        <v>1E-3</v>
      </c>
      <c r="CP1114" s="325">
        <v>0.86199999999999999</v>
      </c>
      <c r="CQ1114" s="325">
        <v>0.108</v>
      </c>
      <c r="CR1114" s="325" t="s">
        <v>121</v>
      </c>
      <c r="CS1114" s="325">
        <v>2E-3</v>
      </c>
      <c r="CT1114" s="325" t="s">
        <v>121</v>
      </c>
      <c r="CU1114" s="325">
        <v>39.026000000000003</v>
      </c>
      <c r="CV1114" s="325">
        <v>0.156</v>
      </c>
      <c r="CW1114" s="325">
        <v>5.0000000000000001E-3</v>
      </c>
      <c r="CX1114" s="325">
        <v>2.6749999999999998</v>
      </c>
      <c r="CY1114" s="325">
        <v>0.14099999999999999</v>
      </c>
      <c r="CZ1114" s="325" t="s">
        <v>121</v>
      </c>
      <c r="DA1114" s="325">
        <v>2E-3</v>
      </c>
      <c r="DB1114" s="325" t="s">
        <v>121</v>
      </c>
      <c r="DC1114" s="325">
        <v>3.4000000000000002E-2</v>
      </c>
      <c r="DD1114" s="325" t="s">
        <v>121</v>
      </c>
      <c r="DE1114" s="325">
        <v>2.3E-2</v>
      </c>
      <c r="DF1114" s="325">
        <v>0.64900000000000002</v>
      </c>
      <c r="DG1114" s="325">
        <v>2.5000000000000001E-2</v>
      </c>
      <c r="DH1114" s="325">
        <v>8.6519999999999992</v>
      </c>
      <c r="DI1114" s="325">
        <v>0.187</v>
      </c>
      <c r="DJ1114" s="325" t="s">
        <v>121</v>
      </c>
      <c r="DK1114" s="325">
        <v>2E-3</v>
      </c>
      <c r="DL1114" s="61" t="str">
        <f t="shared" si="20"/>
        <v>Anlieferung 19-6</v>
      </c>
    </row>
    <row r="1115" spans="1:132">
      <c r="A1115" s="11">
        <v>44652</v>
      </c>
      <c r="B1115" s="64" t="s">
        <v>414</v>
      </c>
      <c r="C1115" s="25" t="s">
        <v>128</v>
      </c>
      <c r="H1115" s="3" t="e">
        <f>((F1115)/(E1115/100))</f>
        <v>#DIV/0!</v>
      </c>
      <c r="I1115" s="4" t="e">
        <f>E1115/F1115</f>
        <v>#DIV/0!</v>
      </c>
      <c r="J1115" s="4" t="e">
        <f>100/G1115</f>
        <v>#DIV/0!</v>
      </c>
      <c r="N1115" s="37" t="e">
        <f>M1115/(K1115/100)</f>
        <v>#DIV/0!</v>
      </c>
      <c r="O1115" s="37" t="e">
        <f>N1115/J1115</f>
        <v>#DIV/0!</v>
      </c>
      <c r="P1115" s="5" t="e">
        <f>M1115/(L1115/100)</f>
        <v>#DIV/0!</v>
      </c>
      <c r="Q1115" s="5" t="e">
        <f>P1115*I1115</f>
        <v>#DIV/0!</v>
      </c>
      <c r="U1115" s="15" t="e">
        <f>100-(T1115-R1115)/S1115*100</f>
        <v>#DIV/0!</v>
      </c>
      <c r="AB1115" s="14" t="e">
        <f>((AE1115-AC1115)*(1000/AD1115))*1000</f>
        <v>#DIV/0!</v>
      </c>
      <c r="AF1115" s="7" t="e">
        <f>#REF!*0.8</f>
        <v>#REF!</v>
      </c>
      <c r="AH1115" s="8" t="e">
        <f>((AG1115)*(H1115/100))</f>
        <v>#DIV/0!</v>
      </c>
      <c r="AI1115" s="7" t="e">
        <f>AG1115/AH1115</f>
        <v>#DIV/0!</v>
      </c>
      <c r="AO1115" s="68" t="s">
        <v>414</v>
      </c>
      <c r="AP1115" s="325" t="s">
        <v>121</v>
      </c>
      <c r="AQ1115" s="325">
        <v>5.0000000000000001E-3</v>
      </c>
      <c r="AR1115" s="325" t="s">
        <v>121</v>
      </c>
      <c r="AS1115" s="325">
        <v>1.0999999999999999E-2</v>
      </c>
      <c r="AT1115" s="325">
        <v>0.45200000000000001</v>
      </c>
      <c r="AU1115" s="325">
        <v>1.4999999999999999E-2</v>
      </c>
      <c r="AV1115" s="325">
        <v>6.7510000000000003</v>
      </c>
      <c r="AW1115" s="325">
        <v>0.158</v>
      </c>
      <c r="AX1115" s="325">
        <v>7.0000000000000001E-3</v>
      </c>
      <c r="AY1115" s="325">
        <v>3.0000000000000001E-3</v>
      </c>
      <c r="AZ1115" s="325">
        <v>2.3220000000000001</v>
      </c>
      <c r="BA1115" s="325">
        <v>4.2999999999999997E-2</v>
      </c>
      <c r="BB1115" s="325">
        <v>4.9749999999999996</v>
      </c>
      <c r="BC1115" s="325">
        <v>0.1</v>
      </c>
      <c r="BD1115" s="325">
        <v>13.457000000000001</v>
      </c>
      <c r="BE1115" s="325">
        <v>0.309</v>
      </c>
      <c r="BF1115" s="325" t="s">
        <v>121</v>
      </c>
      <c r="BG1115" s="325">
        <v>7.0000000000000001E-3</v>
      </c>
      <c r="BH1115" s="325">
        <v>2.7040000000000002</v>
      </c>
      <c r="BI1115" s="325">
        <v>0.38900000000000001</v>
      </c>
      <c r="BJ1115" s="325">
        <v>8.0000000000000002E-3</v>
      </c>
      <c r="BK1115" s="325">
        <v>2E-3</v>
      </c>
      <c r="BL1115" s="325" t="s">
        <v>121</v>
      </c>
      <c r="BM1115" s="325">
        <v>4.0000000000000001E-3</v>
      </c>
      <c r="BN1115" s="325">
        <v>1.0820000000000001</v>
      </c>
      <c r="BO1115" s="325">
        <v>5.2999999999999999E-2</v>
      </c>
      <c r="BP1115" s="325">
        <v>58.674999999999997</v>
      </c>
      <c r="BQ1115" s="325">
        <v>0.45700000000000002</v>
      </c>
      <c r="BR1115" s="325">
        <v>0.127</v>
      </c>
      <c r="BS1115" s="325">
        <v>4.0000000000000001E-3</v>
      </c>
      <c r="BT1115" s="325">
        <v>0.879</v>
      </c>
      <c r="BU1115" s="325">
        <v>8.8999999999999996E-2</v>
      </c>
      <c r="BV1115" s="325" t="s">
        <v>121</v>
      </c>
      <c r="BW1115" s="325">
        <v>8.2000000000000003E-2</v>
      </c>
      <c r="BX1115" s="325" t="s">
        <v>121</v>
      </c>
      <c r="BY1115" s="325">
        <v>0.04</v>
      </c>
      <c r="BZ1115" s="325">
        <v>0.435</v>
      </c>
      <c r="CA1115" s="325">
        <v>4.8000000000000001E-2</v>
      </c>
      <c r="CB1115" s="325" t="s">
        <v>121</v>
      </c>
      <c r="CC1115" s="325">
        <v>6.093</v>
      </c>
      <c r="CD1115" s="325">
        <v>0.12</v>
      </c>
      <c r="CE1115" s="325">
        <v>1.9E-2</v>
      </c>
      <c r="CF1115" s="325">
        <v>0.157</v>
      </c>
      <c r="CG1115" s="325">
        <v>4.0000000000000001E-3</v>
      </c>
      <c r="CH1115" s="325" t="s">
        <v>121</v>
      </c>
      <c r="CI1115" s="325">
        <v>2E-3</v>
      </c>
      <c r="CJ1115" s="325" t="s">
        <v>121</v>
      </c>
      <c r="CK1115" s="325">
        <v>0.83099999999999996</v>
      </c>
      <c r="CL1115" s="325" t="s">
        <v>121</v>
      </c>
      <c r="CM1115" s="325">
        <v>2E-3</v>
      </c>
      <c r="CN1115" s="325">
        <v>2E-3</v>
      </c>
      <c r="CO1115" s="325">
        <v>1E-3</v>
      </c>
      <c r="CP1115" s="325">
        <v>1.355</v>
      </c>
      <c r="CQ1115" s="325">
        <v>6.2E-2</v>
      </c>
      <c r="CR1115" s="325" t="s">
        <v>121</v>
      </c>
      <c r="CS1115" s="325">
        <v>2E-3</v>
      </c>
      <c r="CT1115" s="325" t="s">
        <v>121</v>
      </c>
      <c r="CU1115" s="325">
        <v>23.721</v>
      </c>
      <c r="CV1115" s="325">
        <v>2.4E-2</v>
      </c>
      <c r="CW1115" s="325">
        <v>1E-3</v>
      </c>
      <c r="CX1115" s="325">
        <v>0.82399999999999995</v>
      </c>
      <c r="CY1115" s="325">
        <v>3.7999999999999999E-2</v>
      </c>
      <c r="CZ1115" s="325" t="s">
        <v>121</v>
      </c>
      <c r="DA1115" s="325">
        <v>2E-3</v>
      </c>
      <c r="DB1115" s="325" t="s">
        <v>121</v>
      </c>
      <c r="DC1115" s="325">
        <v>0.03</v>
      </c>
      <c r="DD1115" s="325" t="s">
        <v>121</v>
      </c>
      <c r="DE1115" s="325">
        <v>4.4999999999999998E-2</v>
      </c>
      <c r="DF1115" s="325">
        <v>4.6340000000000003</v>
      </c>
      <c r="DG1115" s="325">
        <v>9.0999999999999998E-2</v>
      </c>
      <c r="DH1115" s="325">
        <v>1.01</v>
      </c>
      <c r="DI1115" s="325">
        <v>1.6E-2</v>
      </c>
      <c r="DJ1115" s="325" t="s">
        <v>121</v>
      </c>
      <c r="DK1115" s="325">
        <v>2E-3</v>
      </c>
      <c r="DL1115" s="61" t="str">
        <f t="shared" si="20"/>
        <v>Anlieferung 19-7</v>
      </c>
    </row>
    <row r="1116" spans="1:132">
      <c r="A1116" s="11">
        <v>44652</v>
      </c>
      <c r="B1116" s="64" t="s">
        <v>1702</v>
      </c>
      <c r="C1116" s="25" t="s">
        <v>128</v>
      </c>
      <c r="H1116" s="3" t="e">
        <f>((F1116)/(E1116/100))</f>
        <v>#DIV/0!</v>
      </c>
      <c r="I1116" s="4" t="e">
        <f>E1116/F1116</f>
        <v>#DIV/0!</v>
      </c>
      <c r="J1116" s="4" t="e">
        <f>100/G1116</f>
        <v>#DIV/0!</v>
      </c>
      <c r="N1116" s="37" t="e">
        <f>M1116/(K1116/100)</f>
        <v>#DIV/0!</v>
      </c>
      <c r="O1116" s="37" t="e">
        <f>N1116/J1116</f>
        <v>#DIV/0!</v>
      </c>
      <c r="P1116" s="5" t="e">
        <f>M1116/(L1116/100)</f>
        <v>#DIV/0!</v>
      </c>
      <c r="Q1116" s="5" t="e">
        <f>P1116*I1116</f>
        <v>#DIV/0!</v>
      </c>
      <c r="U1116" s="15" t="e">
        <f>100-(T1116-R1116)/S1116*100</f>
        <v>#DIV/0!</v>
      </c>
      <c r="AB1116" s="14" t="e">
        <f>((AE1116-AC1116)*(1000/AD1116))*1000</f>
        <v>#DIV/0!</v>
      </c>
      <c r="AF1116" s="7" t="e">
        <f>#REF!*0.8</f>
        <v>#REF!</v>
      </c>
      <c r="AH1116" s="8" t="e">
        <f>((AG1116)*(H1116/100))</f>
        <v>#DIV/0!</v>
      </c>
      <c r="AI1116" s="7" t="e">
        <f>AG1116/AH1116</f>
        <v>#DIV/0!</v>
      </c>
      <c r="AO1116" s="68" t="s">
        <v>1702</v>
      </c>
      <c r="AP1116" s="325">
        <v>5.0000000000000001E-3</v>
      </c>
      <c r="AQ1116" s="325">
        <v>2E-3</v>
      </c>
      <c r="AR1116" s="325" t="s">
        <v>121</v>
      </c>
      <c r="AS1116" s="325">
        <v>8.9999999999999993E-3</v>
      </c>
      <c r="AT1116" s="325">
        <v>0.85399999999999998</v>
      </c>
      <c r="AU1116" s="325">
        <v>2.1000000000000001E-2</v>
      </c>
      <c r="AV1116" s="325">
        <v>5.6479999999999997</v>
      </c>
      <c r="AW1116" s="325">
        <v>0.113</v>
      </c>
      <c r="AX1116" s="325">
        <v>1.4E-2</v>
      </c>
      <c r="AY1116" s="325">
        <v>3.0000000000000001E-3</v>
      </c>
      <c r="AZ1116" s="325">
        <v>1.6180000000000001</v>
      </c>
      <c r="BA1116" s="325">
        <v>2.9000000000000001E-2</v>
      </c>
      <c r="BB1116" s="325">
        <v>4.0810000000000004</v>
      </c>
      <c r="BC1116" s="325">
        <v>8.2000000000000003E-2</v>
      </c>
      <c r="BD1116" s="325">
        <v>6.9290000000000003</v>
      </c>
      <c r="BE1116" s="325">
        <v>0.155</v>
      </c>
      <c r="BF1116" s="325" t="s">
        <v>121</v>
      </c>
      <c r="BG1116" s="325">
        <v>5.0000000000000001E-3</v>
      </c>
      <c r="BH1116" s="325">
        <v>2.544</v>
      </c>
      <c r="BI1116" s="325">
        <v>0.318</v>
      </c>
      <c r="BJ1116" s="325">
        <v>3.0000000000000001E-3</v>
      </c>
      <c r="BK1116" s="325">
        <v>2E-3</v>
      </c>
      <c r="BL1116" s="325" t="s">
        <v>121</v>
      </c>
      <c r="BM1116" s="325">
        <v>3.0000000000000001E-3</v>
      </c>
      <c r="BN1116" s="325">
        <v>0.81399999999999995</v>
      </c>
      <c r="BO1116" s="325">
        <v>0.04</v>
      </c>
      <c r="BP1116" s="325">
        <v>66.638000000000005</v>
      </c>
      <c r="BQ1116" s="325">
        <v>0.34699999999999998</v>
      </c>
      <c r="BR1116" s="325">
        <v>0.16300000000000001</v>
      </c>
      <c r="BS1116" s="325">
        <v>4.0000000000000001E-3</v>
      </c>
      <c r="BT1116" s="325">
        <v>1.1599999999999999</v>
      </c>
      <c r="BU1116" s="325">
        <v>8.5999999999999993E-2</v>
      </c>
      <c r="BV1116" s="325" t="s">
        <v>121</v>
      </c>
      <c r="BW1116" s="325">
        <v>7.5999999999999998E-2</v>
      </c>
      <c r="BX1116" s="325" t="s">
        <v>121</v>
      </c>
      <c r="BY1116" s="325">
        <v>0.02</v>
      </c>
      <c r="BZ1116" s="325">
        <v>0.17100000000000001</v>
      </c>
      <c r="CA1116" s="325">
        <v>3.5999999999999997E-2</v>
      </c>
      <c r="CB1116" s="325" t="s">
        <v>121</v>
      </c>
      <c r="CC1116" s="325">
        <v>3.0819999999999999</v>
      </c>
      <c r="CD1116" s="325">
        <v>6.4000000000000001E-2</v>
      </c>
      <c r="CE1116" s="325">
        <v>1.4999999999999999E-2</v>
      </c>
      <c r="CF1116" s="325">
        <v>0.21299999999999999</v>
      </c>
      <c r="CG1116" s="325">
        <v>4.0000000000000001E-3</v>
      </c>
      <c r="CH1116" s="325" t="s">
        <v>121</v>
      </c>
      <c r="CI1116" s="325">
        <v>2E-3</v>
      </c>
      <c r="CJ1116" s="325" t="s">
        <v>121</v>
      </c>
      <c r="CK1116" s="325">
        <v>0.81899999999999995</v>
      </c>
      <c r="CL1116" s="325" t="s">
        <v>121</v>
      </c>
      <c r="CM1116" s="325">
        <v>2E-3</v>
      </c>
      <c r="CN1116" s="325">
        <v>2E-3</v>
      </c>
      <c r="CO1116" s="325">
        <v>1E-3</v>
      </c>
      <c r="CP1116" s="325">
        <v>1.268</v>
      </c>
      <c r="CQ1116" s="325">
        <v>5.3999999999999999E-2</v>
      </c>
      <c r="CR1116" s="325" t="s">
        <v>121</v>
      </c>
      <c r="CS1116" s="325">
        <v>2E-3</v>
      </c>
      <c r="CT1116" s="325" t="s">
        <v>121</v>
      </c>
      <c r="CU1116" s="325">
        <v>23.440999999999999</v>
      </c>
      <c r="CV1116" s="325">
        <v>0.02</v>
      </c>
      <c r="CW1116" s="325">
        <v>1E-3</v>
      </c>
      <c r="CX1116" s="325">
        <v>0.193</v>
      </c>
      <c r="CY1116" s="325">
        <v>2.3E-2</v>
      </c>
      <c r="CZ1116" s="325" t="s">
        <v>121</v>
      </c>
      <c r="DA1116" s="325">
        <v>2E-3</v>
      </c>
      <c r="DB1116" s="325" t="s">
        <v>121</v>
      </c>
      <c r="DC1116" s="325">
        <v>1.2999999999999999E-2</v>
      </c>
      <c r="DD1116" s="325" t="s">
        <v>121</v>
      </c>
      <c r="DE1116" s="325">
        <v>3.9E-2</v>
      </c>
      <c r="DF1116" s="325">
        <v>4.3049999999999997</v>
      </c>
      <c r="DG1116" s="325">
        <v>8.4000000000000005E-2</v>
      </c>
      <c r="DH1116" s="325">
        <v>0.76600000000000001</v>
      </c>
      <c r="DI1116" s="325">
        <v>1.0999999999999999E-2</v>
      </c>
      <c r="DJ1116" s="325" t="s">
        <v>121</v>
      </c>
      <c r="DK1116" s="325">
        <v>2E-3</v>
      </c>
      <c r="DL1116" s="61" t="str">
        <f t="shared" si="20"/>
        <v>Anlieferung 19-8</v>
      </c>
    </row>
    <row r="1117" spans="1:132">
      <c r="A1117" s="11">
        <v>44652</v>
      </c>
      <c r="B1117" s="64" t="s">
        <v>1703</v>
      </c>
      <c r="C1117" s="25" t="s">
        <v>128</v>
      </c>
      <c r="H1117" s="3" t="e">
        <f>((F1117)/(E1117/100))</f>
        <v>#DIV/0!</v>
      </c>
      <c r="I1117" s="4" t="e">
        <f>E1117/F1117</f>
        <v>#DIV/0!</v>
      </c>
      <c r="J1117" s="4" t="e">
        <f>100/G1117</f>
        <v>#DIV/0!</v>
      </c>
      <c r="N1117" s="37" t="e">
        <f>M1117/(K1117/100)</f>
        <v>#DIV/0!</v>
      </c>
      <c r="O1117" s="37" t="e">
        <f>N1117/J1117</f>
        <v>#DIV/0!</v>
      </c>
      <c r="P1117" s="5" t="e">
        <f>M1117/(L1117/100)</f>
        <v>#DIV/0!</v>
      </c>
      <c r="Q1117" s="5" t="e">
        <f>P1117*I1117</f>
        <v>#DIV/0!</v>
      </c>
      <c r="U1117" s="15" t="e">
        <f>100-(T1117-R1117)/S1117*100</f>
        <v>#DIV/0!</v>
      </c>
      <c r="AB1117" s="14" t="e">
        <f>((AE1117-AC1117)*(1000/AD1117))*1000</f>
        <v>#DIV/0!</v>
      </c>
      <c r="AF1117" s="7" t="e">
        <f>#REF!*0.8</f>
        <v>#REF!</v>
      </c>
      <c r="AH1117" s="8" t="e">
        <f>((AG1117)*(H1117/100))</f>
        <v>#DIV/0!</v>
      </c>
      <c r="AI1117" s="7" t="e">
        <f>AG1117/AH1117</f>
        <v>#DIV/0!</v>
      </c>
      <c r="AO1117" s="68" t="s">
        <v>1703</v>
      </c>
      <c r="AP1117" s="325" t="s">
        <v>121</v>
      </c>
      <c r="AQ1117" s="325">
        <v>4.0000000000000001E-3</v>
      </c>
      <c r="AR1117" s="325" t="s">
        <v>121</v>
      </c>
      <c r="AS1117" s="325">
        <v>1.7000000000000001E-2</v>
      </c>
      <c r="AT1117" s="325" t="s">
        <v>121</v>
      </c>
      <c r="AU1117" s="325">
        <v>1.2E-2</v>
      </c>
      <c r="AV1117" s="325">
        <v>12.53</v>
      </c>
      <c r="AW1117" s="325">
        <v>0.82099999999999995</v>
      </c>
      <c r="AX1117" s="325" t="s">
        <v>121</v>
      </c>
      <c r="AY1117" s="325">
        <v>1.0999999999999999E-2</v>
      </c>
      <c r="AZ1117" s="325">
        <v>1.611</v>
      </c>
      <c r="BA1117" s="325">
        <v>3.1E-2</v>
      </c>
      <c r="BB1117" s="325">
        <v>3.907</v>
      </c>
      <c r="BC1117" s="325">
        <v>7.8E-2</v>
      </c>
      <c r="BD1117" s="325">
        <v>0.34</v>
      </c>
      <c r="BE1117" s="325">
        <v>2.3E-2</v>
      </c>
      <c r="BF1117" s="325" t="s">
        <v>121</v>
      </c>
      <c r="BG1117" s="325">
        <v>1.2E-2</v>
      </c>
      <c r="BH1117" s="325">
        <v>3.5339999999999998</v>
      </c>
      <c r="BI1117" s="325">
        <v>0.74299999999999999</v>
      </c>
      <c r="BJ1117" s="325" t="s">
        <v>121</v>
      </c>
      <c r="BK1117" s="325">
        <v>3.0000000000000001E-3</v>
      </c>
      <c r="BL1117" s="325" t="s">
        <v>121</v>
      </c>
      <c r="BM1117" s="325">
        <v>6.0000000000000001E-3</v>
      </c>
      <c r="BN1117" s="325">
        <v>9.3079999999999998</v>
      </c>
      <c r="BO1117" s="325">
        <v>0.90500000000000003</v>
      </c>
      <c r="BP1117" s="325">
        <v>37.417000000000002</v>
      </c>
      <c r="BQ1117" s="325">
        <v>1.0840000000000001</v>
      </c>
      <c r="BR1117" s="325">
        <v>3.0000000000000001E-3</v>
      </c>
      <c r="BS1117" s="325">
        <v>2E-3</v>
      </c>
      <c r="BT1117" s="325">
        <v>1.617</v>
      </c>
      <c r="BU1117" s="325">
        <v>0.13100000000000001</v>
      </c>
      <c r="BV1117" s="325" t="s">
        <v>121</v>
      </c>
      <c r="BW1117" s="325">
        <v>0.16300000000000001</v>
      </c>
      <c r="BX1117" s="325" t="s">
        <v>121</v>
      </c>
      <c r="BY1117" s="325">
        <v>1.2E-2</v>
      </c>
      <c r="BZ1117" s="325">
        <v>1.5109999999999999</v>
      </c>
      <c r="CA1117" s="325">
        <v>0.107</v>
      </c>
      <c r="CB1117" s="325">
        <v>14.71</v>
      </c>
      <c r="CC1117" s="325">
        <v>4.1820000000000004</v>
      </c>
      <c r="CD1117" s="325">
        <v>0.125</v>
      </c>
      <c r="CE1117" s="325">
        <v>2.5000000000000001E-2</v>
      </c>
      <c r="CF1117" s="325" t="s">
        <v>121</v>
      </c>
      <c r="CG1117" s="325">
        <v>8.9999999999999993E-3</v>
      </c>
      <c r="CH1117" s="325">
        <v>6.0000000000000001E-3</v>
      </c>
      <c r="CI1117" s="325">
        <v>1E-3</v>
      </c>
      <c r="CJ1117" s="325" t="s">
        <v>121</v>
      </c>
      <c r="CK1117" s="325">
        <v>1.76</v>
      </c>
      <c r="CL1117" s="325" t="s">
        <v>121</v>
      </c>
      <c r="CM1117" s="325">
        <v>2E-3</v>
      </c>
      <c r="CN1117" s="325">
        <v>3.0000000000000001E-3</v>
      </c>
      <c r="CO1117" s="325">
        <v>1E-3</v>
      </c>
      <c r="CP1117" s="325">
        <v>0.80700000000000005</v>
      </c>
      <c r="CQ1117" s="325">
        <v>9.0999999999999998E-2</v>
      </c>
      <c r="CR1117" s="325" t="s">
        <v>121</v>
      </c>
      <c r="CS1117" s="325">
        <v>2E-3</v>
      </c>
      <c r="CT1117" s="325" t="s">
        <v>121</v>
      </c>
      <c r="CU1117" s="325">
        <v>40.799999999999997</v>
      </c>
      <c r="CV1117" s="325">
        <v>0.14799999999999999</v>
      </c>
      <c r="CW1117" s="325">
        <v>6.0000000000000001E-3</v>
      </c>
      <c r="CX1117" s="325">
        <v>2.786</v>
      </c>
      <c r="CY1117" s="325">
        <v>7.5999999999999998E-2</v>
      </c>
      <c r="CZ1117" s="325" t="s">
        <v>121</v>
      </c>
      <c r="DA1117" s="325">
        <v>2E-3</v>
      </c>
      <c r="DB1117" s="325" t="s">
        <v>121</v>
      </c>
      <c r="DC1117" s="325">
        <v>3.4000000000000002E-2</v>
      </c>
      <c r="DD1117" s="325" t="s">
        <v>121</v>
      </c>
      <c r="DE1117" s="325">
        <v>2.5000000000000001E-2</v>
      </c>
      <c r="DF1117" s="325">
        <v>1.0229999999999999</v>
      </c>
      <c r="DG1117" s="325">
        <v>2.5000000000000001E-2</v>
      </c>
      <c r="DH1117" s="325">
        <v>8.6129999999999995</v>
      </c>
      <c r="DI1117" s="325">
        <v>0.32900000000000001</v>
      </c>
      <c r="DJ1117" s="325" t="s">
        <v>121</v>
      </c>
      <c r="DK1117" s="325">
        <v>2E-3</v>
      </c>
      <c r="DL1117" s="61" t="str">
        <f t="shared" si="20"/>
        <v>Anlieferung 19-9</v>
      </c>
    </row>
    <row r="1118" spans="1:132">
      <c r="A1118" s="11">
        <v>44652</v>
      </c>
      <c r="B1118" s="64" t="s">
        <v>1704</v>
      </c>
      <c r="C1118" s="25" t="s">
        <v>128</v>
      </c>
      <c r="H1118" s="3" t="e">
        <f>((F1118)/(E1118/100))</f>
        <v>#DIV/0!</v>
      </c>
      <c r="I1118" s="4" t="e">
        <f>E1118/F1118</f>
        <v>#DIV/0!</v>
      </c>
      <c r="J1118" s="4" t="e">
        <f>100/G1118</f>
        <v>#DIV/0!</v>
      </c>
      <c r="N1118" s="37" t="e">
        <f>M1118/(K1118/100)</f>
        <v>#DIV/0!</v>
      </c>
      <c r="O1118" s="37" t="e">
        <f>N1118/J1118</f>
        <v>#DIV/0!</v>
      </c>
      <c r="P1118" s="5" t="e">
        <f>M1118/(L1118/100)</f>
        <v>#DIV/0!</v>
      </c>
      <c r="Q1118" s="5" t="e">
        <f>P1118*I1118</f>
        <v>#DIV/0!</v>
      </c>
      <c r="U1118" s="15" t="e">
        <f>100-(T1118-R1118)/S1118*100</f>
        <v>#DIV/0!</v>
      </c>
      <c r="AB1118" s="14" t="e">
        <f>((AE1118-AC1118)*(1000/AD1118))*1000</f>
        <v>#DIV/0!</v>
      </c>
      <c r="AF1118" s="7" t="e">
        <f>#REF!*0.8</f>
        <v>#REF!</v>
      </c>
      <c r="AH1118" s="8" t="e">
        <f>((AG1118)*(H1118/100))</f>
        <v>#DIV/0!</v>
      </c>
      <c r="AI1118" s="7" t="e">
        <f>AG1118/AH1118</f>
        <v>#DIV/0!</v>
      </c>
      <c r="AO1118" s="68" t="s">
        <v>1704</v>
      </c>
      <c r="AP1118" s="325" t="s">
        <v>121</v>
      </c>
      <c r="AQ1118" s="325">
        <v>5.0000000000000001E-3</v>
      </c>
      <c r="AR1118" s="325" t="s">
        <v>121</v>
      </c>
      <c r="AS1118" s="325">
        <v>1.6E-2</v>
      </c>
      <c r="AT1118" s="325" t="s">
        <v>121</v>
      </c>
      <c r="AU1118" s="325">
        <v>1.0999999999999999E-2</v>
      </c>
      <c r="AV1118" s="325">
        <v>10.757</v>
      </c>
      <c r="AW1118" s="325">
        <v>0.307</v>
      </c>
      <c r="AX1118" s="325">
        <v>7.0000000000000001E-3</v>
      </c>
      <c r="AY1118" s="325">
        <v>5.0000000000000001E-3</v>
      </c>
      <c r="AZ1118" s="325">
        <v>1.36</v>
      </c>
      <c r="BA1118" s="325">
        <v>3.9E-2</v>
      </c>
      <c r="BB1118" s="325">
        <v>3.85</v>
      </c>
      <c r="BC1118" s="325">
        <v>0.11</v>
      </c>
      <c r="BD1118" s="325">
        <v>0.65600000000000003</v>
      </c>
      <c r="BE1118" s="325">
        <v>3.2000000000000001E-2</v>
      </c>
      <c r="BF1118" s="325" t="s">
        <v>121</v>
      </c>
      <c r="BG1118" s="325">
        <v>0.01</v>
      </c>
      <c r="BH1118" s="325">
        <v>2.778</v>
      </c>
      <c r="BI1118" s="325">
        <v>0.52700000000000002</v>
      </c>
      <c r="BJ1118" s="325" t="s">
        <v>121</v>
      </c>
      <c r="BK1118" s="325">
        <v>3.0000000000000001E-3</v>
      </c>
      <c r="BL1118" s="325" t="s">
        <v>121</v>
      </c>
      <c r="BM1118" s="325">
        <v>6.0000000000000001E-3</v>
      </c>
      <c r="BN1118" s="325">
        <v>7.7480000000000002</v>
      </c>
      <c r="BO1118" s="325">
        <v>0.42</v>
      </c>
      <c r="BP1118" s="325">
        <v>46.747999999999998</v>
      </c>
      <c r="BQ1118" s="325">
        <v>0.872</v>
      </c>
      <c r="BR1118" s="325" t="s">
        <v>121</v>
      </c>
      <c r="BS1118" s="325">
        <v>2E-3</v>
      </c>
      <c r="BT1118" s="325">
        <v>1.4279999999999999</v>
      </c>
      <c r="BU1118" s="325">
        <v>0.127</v>
      </c>
      <c r="BV1118" s="325" t="s">
        <v>121</v>
      </c>
      <c r="BW1118" s="325">
        <v>0.128</v>
      </c>
      <c r="BX1118" s="325" t="s">
        <v>121</v>
      </c>
      <c r="BY1118" s="325">
        <v>1.2E-2</v>
      </c>
      <c r="BZ1118" s="325">
        <v>1.238</v>
      </c>
      <c r="CA1118" s="325">
        <v>0.1</v>
      </c>
      <c r="CB1118" s="325">
        <v>11.641</v>
      </c>
      <c r="CC1118" s="325">
        <v>3.101</v>
      </c>
      <c r="CD1118" s="325">
        <v>9.8000000000000004E-2</v>
      </c>
      <c r="CE1118" s="325">
        <v>2.1999999999999999E-2</v>
      </c>
      <c r="CF1118" s="325" t="s">
        <v>121</v>
      </c>
      <c r="CG1118" s="325">
        <v>8.0000000000000002E-3</v>
      </c>
      <c r="CH1118" s="325">
        <v>6.0000000000000001E-3</v>
      </c>
      <c r="CI1118" s="325">
        <v>1E-3</v>
      </c>
      <c r="CJ1118" s="325" t="s">
        <v>121</v>
      </c>
      <c r="CK1118" s="325">
        <v>1.4219999999999999</v>
      </c>
      <c r="CL1118" s="325" t="s">
        <v>121</v>
      </c>
      <c r="CM1118" s="325">
        <v>2E-3</v>
      </c>
      <c r="CN1118" s="325">
        <v>3.0000000000000001E-3</v>
      </c>
      <c r="CO1118" s="325">
        <v>1E-3</v>
      </c>
      <c r="CP1118" s="325">
        <v>0.76700000000000002</v>
      </c>
      <c r="CQ1118" s="325">
        <v>8.3000000000000004E-2</v>
      </c>
      <c r="CR1118" s="325" t="s">
        <v>121</v>
      </c>
      <c r="CS1118" s="325">
        <v>2E-3</v>
      </c>
      <c r="CT1118" s="325" t="s">
        <v>121</v>
      </c>
      <c r="CU1118" s="325">
        <v>36.052</v>
      </c>
      <c r="CV1118" s="325">
        <v>0.13700000000000001</v>
      </c>
      <c r="CW1118" s="325">
        <v>4.0000000000000001E-3</v>
      </c>
      <c r="CX1118" s="325">
        <v>2.3010000000000002</v>
      </c>
      <c r="CY1118" s="325">
        <v>0.10199999999999999</v>
      </c>
      <c r="CZ1118" s="325" t="s">
        <v>121</v>
      </c>
      <c r="DA1118" s="325">
        <v>2E-3</v>
      </c>
      <c r="DB1118" s="325" t="s">
        <v>121</v>
      </c>
      <c r="DC1118" s="325">
        <v>2.9000000000000001E-2</v>
      </c>
      <c r="DD1118" s="325" t="s">
        <v>121</v>
      </c>
      <c r="DE1118" s="325">
        <v>2.1000000000000001E-2</v>
      </c>
      <c r="DF1118" s="325">
        <v>0.77900000000000003</v>
      </c>
      <c r="DG1118" s="325">
        <v>2.5000000000000001E-2</v>
      </c>
      <c r="DH1118" s="325">
        <v>7.681</v>
      </c>
      <c r="DI1118" s="325">
        <v>0.14000000000000001</v>
      </c>
      <c r="DJ1118" s="325" t="s">
        <v>121</v>
      </c>
      <c r="DK1118" s="325">
        <v>2E-3</v>
      </c>
      <c r="DL1118" s="61" t="str">
        <f t="shared" si="20"/>
        <v>Anlieferung 19-10</v>
      </c>
    </row>
    <row r="1119" spans="1:132">
      <c r="A1119" s="11">
        <v>44652</v>
      </c>
      <c r="B1119" s="64" t="s">
        <v>1705</v>
      </c>
      <c r="C1119" s="25" t="s">
        <v>128</v>
      </c>
      <c r="H1119" s="3" t="e">
        <f>((F1119)/(E1119/100))</f>
        <v>#DIV/0!</v>
      </c>
      <c r="I1119" s="4" t="e">
        <f>E1119/F1119</f>
        <v>#DIV/0!</v>
      </c>
      <c r="J1119" s="4" t="e">
        <f>100/G1119</f>
        <v>#DIV/0!</v>
      </c>
      <c r="N1119" s="37" t="e">
        <f>M1119/(K1119/100)</f>
        <v>#DIV/0!</v>
      </c>
      <c r="O1119" s="37" t="e">
        <f>N1119/J1119</f>
        <v>#DIV/0!</v>
      </c>
      <c r="P1119" s="5" t="e">
        <f>M1119/(L1119/100)</f>
        <v>#DIV/0!</v>
      </c>
      <c r="Q1119" s="5" t="e">
        <f>P1119*I1119</f>
        <v>#DIV/0!</v>
      </c>
      <c r="U1119" s="15" t="e">
        <f>100-(T1119-R1119)/S1119*100</f>
        <v>#DIV/0!</v>
      </c>
      <c r="AB1119" s="14" t="e">
        <f>((AE1119-AC1119)*(1000/AD1119))*1000</f>
        <v>#DIV/0!</v>
      </c>
      <c r="AF1119" s="7" t="e">
        <f>#REF!*0.8</f>
        <v>#REF!</v>
      </c>
      <c r="AH1119" s="8" t="e">
        <f>((AG1119)*(H1119/100))</f>
        <v>#DIV/0!</v>
      </c>
      <c r="AI1119" s="7" t="e">
        <f>AG1119/AH1119</f>
        <v>#DIV/0!</v>
      </c>
      <c r="AO1119" s="68" t="s">
        <v>1705</v>
      </c>
      <c r="AP1119" s="325" t="s">
        <v>121</v>
      </c>
      <c r="AQ1119" s="325">
        <v>3.0000000000000001E-3</v>
      </c>
      <c r="AR1119" s="325" t="s">
        <v>121</v>
      </c>
      <c r="AS1119" s="325">
        <v>1.2999999999999999E-2</v>
      </c>
      <c r="AT1119" s="325" t="s">
        <v>121</v>
      </c>
      <c r="AU1119" s="325">
        <v>8.9999999999999993E-3</v>
      </c>
      <c r="AV1119" s="325">
        <v>12.786</v>
      </c>
      <c r="AW1119" s="325">
        <v>0.32600000000000001</v>
      </c>
      <c r="AX1119" s="325">
        <v>1.4E-2</v>
      </c>
      <c r="AY1119" s="325">
        <v>4.0000000000000001E-3</v>
      </c>
      <c r="AZ1119" s="325">
        <v>2.6419999999999999</v>
      </c>
      <c r="BA1119" s="325">
        <v>3.5000000000000003E-2</v>
      </c>
      <c r="BB1119" s="325">
        <v>7.1999999999999995E-2</v>
      </c>
      <c r="BC1119" s="325">
        <v>6.0000000000000001E-3</v>
      </c>
      <c r="BD1119" s="325">
        <v>15.983000000000001</v>
      </c>
      <c r="BE1119" s="325">
        <v>0.24199999999999999</v>
      </c>
      <c r="BF1119" s="325" t="s">
        <v>121</v>
      </c>
      <c r="BG1119" s="325">
        <v>7.0000000000000001E-3</v>
      </c>
      <c r="BH1119" s="325">
        <v>2.6419999999999999</v>
      </c>
      <c r="BI1119" s="325">
        <v>0.36399999999999999</v>
      </c>
      <c r="BJ1119" s="325">
        <v>4.0000000000000001E-3</v>
      </c>
      <c r="BK1119" s="325">
        <v>2E-3</v>
      </c>
      <c r="BL1119" s="325" t="s">
        <v>121</v>
      </c>
      <c r="BM1119" s="325">
        <v>6.0000000000000001E-3</v>
      </c>
      <c r="BN1119" s="325" t="s">
        <v>121</v>
      </c>
      <c r="BO1119" s="325">
        <v>4.3999999999999997E-2</v>
      </c>
      <c r="BP1119" s="325">
        <v>52.225999999999999</v>
      </c>
      <c r="BQ1119" s="325">
        <v>0.55200000000000005</v>
      </c>
      <c r="BR1119" s="325">
        <v>4.5999999999999999E-2</v>
      </c>
      <c r="BS1119" s="325">
        <v>2E-3</v>
      </c>
      <c r="BT1119" s="325">
        <v>0.77500000000000002</v>
      </c>
      <c r="BU1119" s="325">
        <v>9.1999999999999998E-2</v>
      </c>
      <c r="BV1119" s="325" t="s">
        <v>121</v>
      </c>
      <c r="BW1119" s="325">
        <v>8.6999999999999994E-2</v>
      </c>
      <c r="BX1119" s="325" t="s">
        <v>121</v>
      </c>
      <c r="BY1119" s="325">
        <v>3.3000000000000002E-2</v>
      </c>
      <c r="BZ1119" s="325">
        <v>0.216</v>
      </c>
      <c r="CA1119" s="325">
        <v>4.7E-2</v>
      </c>
      <c r="CB1119" s="325">
        <v>4.9119999999999999</v>
      </c>
      <c r="CC1119" s="325">
        <v>2.4430000000000001</v>
      </c>
      <c r="CD1119" s="325">
        <v>0.155</v>
      </c>
      <c r="CE1119" s="325">
        <v>2.1000000000000001E-2</v>
      </c>
      <c r="CF1119" s="325" t="s">
        <v>121</v>
      </c>
      <c r="CG1119" s="325">
        <v>2E-3</v>
      </c>
      <c r="CH1119" s="325" t="s">
        <v>121</v>
      </c>
      <c r="CI1119" s="325">
        <v>2E-3</v>
      </c>
      <c r="CJ1119" s="325" t="s">
        <v>121</v>
      </c>
      <c r="CK1119" s="325">
        <v>0.95099999999999996</v>
      </c>
      <c r="CL1119" s="325" t="s">
        <v>121</v>
      </c>
      <c r="CM1119" s="325">
        <v>2E-3</v>
      </c>
      <c r="CN1119" s="325">
        <v>2E-3</v>
      </c>
      <c r="CO1119" s="325">
        <v>1E-3</v>
      </c>
      <c r="CP1119" s="325">
        <v>1.038</v>
      </c>
      <c r="CQ1119" s="325">
        <v>4.8000000000000001E-2</v>
      </c>
      <c r="CR1119" s="325" t="s">
        <v>121</v>
      </c>
      <c r="CS1119" s="325">
        <v>2E-3</v>
      </c>
      <c r="CT1119" s="325" t="s">
        <v>121</v>
      </c>
      <c r="CU1119" s="325">
        <v>21.071999999999999</v>
      </c>
      <c r="CV1119" s="325">
        <v>5.0000000000000001E-3</v>
      </c>
      <c r="CW1119" s="325">
        <v>1E-3</v>
      </c>
      <c r="CX1119" s="325">
        <v>0.26</v>
      </c>
      <c r="CY1119" s="325">
        <v>1.7999999999999999E-2</v>
      </c>
      <c r="CZ1119" s="325" t="s">
        <v>121</v>
      </c>
      <c r="DA1119" s="325">
        <v>2E-3</v>
      </c>
      <c r="DB1119" s="325">
        <v>2.4E-2</v>
      </c>
      <c r="DC1119" s="325">
        <v>7.0000000000000001E-3</v>
      </c>
      <c r="DD1119" s="325" t="s">
        <v>121</v>
      </c>
      <c r="DE1119" s="325">
        <v>5.3999999999999999E-2</v>
      </c>
      <c r="DF1119" s="325">
        <v>6.1319999999999997</v>
      </c>
      <c r="DG1119" s="325">
        <v>0.09</v>
      </c>
      <c r="DH1119" s="325">
        <v>6.5000000000000002E-2</v>
      </c>
      <c r="DI1119" s="325">
        <v>2E-3</v>
      </c>
      <c r="DJ1119" s="325" t="s">
        <v>121</v>
      </c>
      <c r="DK1119" s="325">
        <v>2E-3</v>
      </c>
      <c r="DL1119" s="61" t="str">
        <f t="shared" si="20"/>
        <v>Anlieferung 19-11</v>
      </c>
    </row>
    <row r="1120" spans="1:132">
      <c r="A1120" s="11">
        <v>44652</v>
      </c>
      <c r="B1120" s="64" t="s">
        <v>1706</v>
      </c>
      <c r="C1120" s="25" t="s">
        <v>128</v>
      </c>
      <c r="H1120" s="3" t="e">
        <f>((F1120)/(E1120/100))</f>
        <v>#DIV/0!</v>
      </c>
      <c r="I1120" s="4" t="e">
        <f>E1120/F1120</f>
        <v>#DIV/0!</v>
      </c>
      <c r="J1120" s="4" t="e">
        <f>100/G1120</f>
        <v>#DIV/0!</v>
      </c>
      <c r="N1120" s="37" t="e">
        <f>M1120/(K1120/100)</f>
        <v>#DIV/0!</v>
      </c>
      <c r="O1120" s="37" t="e">
        <f>N1120/J1120</f>
        <v>#DIV/0!</v>
      </c>
      <c r="P1120" s="5" t="e">
        <f>M1120/(L1120/100)</f>
        <v>#DIV/0!</v>
      </c>
      <c r="Q1120" s="5" t="e">
        <f>P1120*I1120</f>
        <v>#DIV/0!</v>
      </c>
      <c r="U1120" s="15" t="e">
        <f>100-(T1120-R1120)/S1120*100</f>
        <v>#DIV/0!</v>
      </c>
      <c r="AB1120" s="14" t="e">
        <f>((AE1120-AC1120)*(1000/AD1120))*1000</f>
        <v>#DIV/0!</v>
      </c>
      <c r="AF1120" s="7" t="e">
        <f>#REF!*0.8</f>
        <v>#REF!</v>
      </c>
      <c r="AH1120" s="8" t="e">
        <f>((AG1120)*(H1120/100))</f>
        <v>#DIV/0!</v>
      </c>
      <c r="AI1120" s="7" t="e">
        <f>AG1120/AH1120</f>
        <v>#DIV/0!</v>
      </c>
      <c r="AO1120" s="68" t="s">
        <v>1706</v>
      </c>
      <c r="AP1120" s="325" t="s">
        <v>121</v>
      </c>
      <c r="AQ1120" s="325">
        <v>3.0000000000000001E-3</v>
      </c>
      <c r="AR1120" s="325" t="s">
        <v>121</v>
      </c>
      <c r="AS1120" s="325">
        <v>1.0999999999999999E-2</v>
      </c>
      <c r="AT1120" s="325" t="s">
        <v>121</v>
      </c>
      <c r="AU1120" s="325">
        <v>8.9999999999999993E-3</v>
      </c>
      <c r="AV1120" s="325">
        <v>10.273</v>
      </c>
      <c r="AW1120" s="325">
        <v>0.16800000000000001</v>
      </c>
      <c r="AX1120" s="325">
        <v>1.0999999999999999E-2</v>
      </c>
      <c r="AY1120" s="325">
        <v>4.0000000000000001E-3</v>
      </c>
      <c r="AZ1120" s="325">
        <v>2.629</v>
      </c>
      <c r="BA1120" s="325">
        <v>3.1E-2</v>
      </c>
      <c r="BB1120" s="325">
        <v>0.06</v>
      </c>
      <c r="BC1120" s="325">
        <v>5.0000000000000001E-3</v>
      </c>
      <c r="BD1120" s="325">
        <v>15.739000000000001</v>
      </c>
      <c r="BE1120" s="325">
        <v>0.157</v>
      </c>
      <c r="BF1120" s="325" t="s">
        <v>121</v>
      </c>
      <c r="BG1120" s="325">
        <v>7.0000000000000001E-3</v>
      </c>
      <c r="BH1120" s="325">
        <v>3.0720000000000001</v>
      </c>
      <c r="BI1120" s="325">
        <v>0.34399999999999997</v>
      </c>
      <c r="BJ1120" s="325">
        <v>4.0000000000000001E-3</v>
      </c>
      <c r="BK1120" s="325">
        <v>2E-3</v>
      </c>
      <c r="BL1120" s="325">
        <v>4.0000000000000001E-3</v>
      </c>
      <c r="BM1120" s="325">
        <v>3.0000000000000001E-3</v>
      </c>
      <c r="BN1120" s="325" t="s">
        <v>121</v>
      </c>
      <c r="BO1120" s="325">
        <v>5.8999999999999997E-2</v>
      </c>
      <c r="BP1120" s="325">
        <v>48.247999999999998</v>
      </c>
      <c r="BQ1120" s="325">
        <v>0.56899999999999995</v>
      </c>
      <c r="BR1120" s="325">
        <v>3.2000000000000001E-2</v>
      </c>
      <c r="BS1120" s="325">
        <v>2E-3</v>
      </c>
      <c r="BT1120" s="325">
        <v>0.70199999999999996</v>
      </c>
      <c r="BU1120" s="325">
        <v>8.6999999999999994E-2</v>
      </c>
      <c r="BV1120" s="325">
        <v>0.04</v>
      </c>
      <c r="BW1120" s="325">
        <v>3.0000000000000001E-3</v>
      </c>
      <c r="BX1120" s="325" t="s">
        <v>121</v>
      </c>
      <c r="BY1120" s="325">
        <v>0.03</v>
      </c>
      <c r="BZ1120" s="325">
        <v>0.29299999999999998</v>
      </c>
      <c r="CA1120" s="325">
        <v>4.8000000000000001E-2</v>
      </c>
      <c r="CB1120" s="325">
        <v>5.1630000000000003</v>
      </c>
      <c r="CC1120" s="325">
        <v>2.3050000000000002</v>
      </c>
      <c r="CD1120" s="325">
        <v>0.16400000000000001</v>
      </c>
      <c r="CE1120" s="325">
        <v>0.02</v>
      </c>
      <c r="CF1120" s="325" t="s">
        <v>121</v>
      </c>
      <c r="CG1120" s="325">
        <v>2E-3</v>
      </c>
      <c r="CH1120" s="325" t="s">
        <v>121</v>
      </c>
      <c r="CI1120" s="325">
        <v>2E-3</v>
      </c>
      <c r="CJ1120" s="325">
        <v>0.53200000000000003</v>
      </c>
      <c r="CK1120" s="325">
        <v>2.1999999999999999E-2</v>
      </c>
      <c r="CL1120" s="325" t="s">
        <v>121</v>
      </c>
      <c r="CM1120" s="325">
        <v>2E-3</v>
      </c>
      <c r="CN1120" s="325">
        <v>2E-3</v>
      </c>
      <c r="CO1120" s="325">
        <v>1E-3</v>
      </c>
      <c r="CP1120" s="325">
        <v>1.085</v>
      </c>
      <c r="CQ1120" s="325">
        <v>1.2999999999999999E-2</v>
      </c>
      <c r="CR1120" s="325" t="s">
        <v>121</v>
      </c>
      <c r="CS1120" s="325">
        <v>2E-3</v>
      </c>
      <c r="CT1120" s="325">
        <v>1.63</v>
      </c>
      <c r="CU1120" s="325">
        <v>6.3E-2</v>
      </c>
      <c r="CV1120" s="325">
        <v>7.0000000000000001E-3</v>
      </c>
      <c r="CW1120" s="325">
        <v>1E-3</v>
      </c>
      <c r="CX1120" s="325">
        <v>0.32400000000000001</v>
      </c>
      <c r="CY1120" s="325">
        <v>0.02</v>
      </c>
      <c r="CZ1120" s="325" t="s">
        <v>121</v>
      </c>
      <c r="DA1120" s="325">
        <v>2E-3</v>
      </c>
      <c r="DB1120" s="325">
        <v>2.1999999999999999E-2</v>
      </c>
      <c r="DC1120" s="325">
        <v>8.0000000000000002E-3</v>
      </c>
      <c r="DD1120" s="325" t="s">
        <v>121</v>
      </c>
      <c r="DE1120" s="325">
        <v>6.9000000000000006E-2</v>
      </c>
      <c r="DF1120" s="325">
        <v>9.8919999999999995</v>
      </c>
      <c r="DG1120" s="325">
        <v>0.124</v>
      </c>
      <c r="DH1120" s="325">
        <v>4.7E-2</v>
      </c>
      <c r="DI1120" s="325">
        <v>1E-3</v>
      </c>
      <c r="DJ1120" s="325" t="s">
        <v>121</v>
      </c>
      <c r="DK1120" s="325">
        <v>2E-3</v>
      </c>
      <c r="DL1120" s="61" t="str">
        <f t="shared" si="20"/>
        <v>Anlieferung 19-12</v>
      </c>
    </row>
    <row r="1121" spans="1:132">
      <c r="A1121" s="11">
        <v>44652</v>
      </c>
      <c r="B1121" s="64" t="s">
        <v>1707</v>
      </c>
      <c r="C1121" s="25" t="s">
        <v>128</v>
      </c>
      <c r="H1121" s="3" t="e">
        <f>((F1121)/(E1121/100))</f>
        <v>#DIV/0!</v>
      </c>
      <c r="I1121" s="4" t="e">
        <f>E1121/F1121</f>
        <v>#DIV/0!</v>
      </c>
      <c r="J1121" s="4" t="e">
        <f>100/G1121</f>
        <v>#DIV/0!</v>
      </c>
      <c r="N1121" s="37" t="e">
        <f>M1121/(K1121/100)</f>
        <v>#DIV/0!</v>
      </c>
      <c r="O1121" s="37" t="e">
        <f>N1121/J1121</f>
        <v>#DIV/0!</v>
      </c>
      <c r="P1121" s="5" t="e">
        <f>M1121/(L1121/100)</f>
        <v>#DIV/0!</v>
      </c>
      <c r="Q1121" s="5" t="e">
        <f>P1121*I1121</f>
        <v>#DIV/0!</v>
      </c>
      <c r="U1121" s="15" t="e">
        <f>100-(T1121-R1121)/S1121*100</f>
        <v>#DIV/0!</v>
      </c>
      <c r="AB1121" s="14" t="e">
        <f>((AE1121-AC1121)*(1000/AD1121))*1000</f>
        <v>#DIV/0!</v>
      </c>
      <c r="AF1121" s="7" t="e">
        <f>#REF!*0.8</f>
        <v>#REF!</v>
      </c>
      <c r="AH1121" s="8" t="e">
        <f>((AG1121)*(H1121/100))</f>
        <v>#DIV/0!</v>
      </c>
      <c r="AI1121" s="7" t="e">
        <f>AG1121/AH1121</f>
        <v>#DIV/0!</v>
      </c>
      <c r="AO1121" s="68" t="s">
        <v>1707</v>
      </c>
      <c r="AP1121" s="325">
        <v>2.8000000000000001E-2</v>
      </c>
      <c r="AQ1121" s="325">
        <v>7.0000000000000001E-3</v>
      </c>
      <c r="AR1121" s="325" t="s">
        <v>121</v>
      </c>
      <c r="AS1121" s="325">
        <v>1.4E-2</v>
      </c>
      <c r="AT1121" s="325" t="s">
        <v>121</v>
      </c>
      <c r="AU1121" s="325">
        <v>8.0000000000000002E-3</v>
      </c>
      <c r="AV1121" s="325">
        <v>7.9</v>
      </c>
      <c r="AW1121" s="325">
        <v>0.216</v>
      </c>
      <c r="AX1121" s="325">
        <v>6.0000000000000001E-3</v>
      </c>
      <c r="AY1121" s="325">
        <v>3.0000000000000001E-3</v>
      </c>
      <c r="AZ1121" s="325">
        <v>2.1030000000000002</v>
      </c>
      <c r="BA1121" s="325">
        <v>3.5999999999999997E-2</v>
      </c>
      <c r="BB1121" s="325">
        <v>0.33200000000000002</v>
      </c>
      <c r="BC1121" s="325">
        <v>1.2E-2</v>
      </c>
      <c r="BD1121" s="325">
        <v>23.263000000000002</v>
      </c>
      <c r="BE1121" s="325">
        <v>0.48799999999999999</v>
      </c>
      <c r="BF1121" s="325" t="s">
        <v>121</v>
      </c>
      <c r="BG1121" s="325">
        <v>8.9999999999999993E-3</v>
      </c>
      <c r="BH1121" s="325">
        <v>4.6210000000000004</v>
      </c>
      <c r="BI1121" s="325">
        <v>0.495</v>
      </c>
      <c r="BJ1121" s="325">
        <v>0.02</v>
      </c>
      <c r="BK1121" s="325">
        <v>6.0000000000000001E-3</v>
      </c>
      <c r="BL1121" s="325" t="s">
        <v>121</v>
      </c>
      <c r="BM1121" s="325">
        <v>5.0000000000000001E-3</v>
      </c>
      <c r="BN1121" s="325" t="s">
        <v>121</v>
      </c>
      <c r="BO1121" s="325">
        <v>5.3999999999999999E-2</v>
      </c>
      <c r="BP1121" s="325">
        <v>42.917999999999999</v>
      </c>
      <c r="BQ1121" s="325">
        <v>0.68400000000000005</v>
      </c>
      <c r="BR1121" s="325">
        <v>1.9019999999999999</v>
      </c>
      <c r="BS1121" s="325">
        <v>3.2000000000000001E-2</v>
      </c>
      <c r="BT1121" s="325">
        <v>0.6</v>
      </c>
      <c r="BU1121" s="325">
        <v>0.1</v>
      </c>
      <c r="BV1121" s="325" t="s">
        <v>121</v>
      </c>
      <c r="BW1121" s="325">
        <v>7.3999999999999996E-2</v>
      </c>
      <c r="BX1121" s="325">
        <v>0.04</v>
      </c>
      <c r="BY1121" s="325">
        <v>2.5000000000000001E-2</v>
      </c>
      <c r="BZ1121" s="325">
        <v>0.221</v>
      </c>
      <c r="CA1121" s="325">
        <v>5.2999999999999999E-2</v>
      </c>
      <c r="CB1121" s="325">
        <v>8.3350000000000009</v>
      </c>
      <c r="CC1121" s="325">
        <v>2.9460000000000002</v>
      </c>
      <c r="CD1121" s="325">
        <v>0.17599999999999999</v>
      </c>
      <c r="CE1121" s="325">
        <v>0.02</v>
      </c>
      <c r="CF1121" s="325" t="s">
        <v>121</v>
      </c>
      <c r="CG1121" s="325">
        <v>3.0000000000000001E-3</v>
      </c>
      <c r="CH1121" s="325" t="s">
        <v>121</v>
      </c>
      <c r="CI1121" s="325">
        <v>2E-3</v>
      </c>
      <c r="CJ1121" s="325" t="s">
        <v>121</v>
      </c>
      <c r="CK1121" s="325">
        <v>0.879</v>
      </c>
      <c r="CL1121" s="325" t="s">
        <v>121</v>
      </c>
      <c r="CM1121" s="325">
        <v>2E-3</v>
      </c>
      <c r="CN1121" s="325">
        <v>0.01</v>
      </c>
      <c r="CO1121" s="325">
        <v>2E-3</v>
      </c>
      <c r="CP1121" s="325">
        <v>1.194</v>
      </c>
      <c r="CQ1121" s="325">
        <v>5.8999999999999997E-2</v>
      </c>
      <c r="CR1121" s="325" t="s">
        <v>121</v>
      </c>
      <c r="CS1121" s="325">
        <v>8.9999999999999993E-3</v>
      </c>
      <c r="CT1121" s="325" t="s">
        <v>121</v>
      </c>
      <c r="CU1121" s="325">
        <v>24.571000000000002</v>
      </c>
      <c r="CV1121" s="325">
        <v>4.0000000000000001E-3</v>
      </c>
      <c r="CW1121" s="325">
        <v>1E-3</v>
      </c>
      <c r="CX1121" s="325">
        <v>0.17799999999999999</v>
      </c>
      <c r="CY1121" s="325">
        <v>1.9E-2</v>
      </c>
      <c r="CZ1121" s="325" t="s">
        <v>121</v>
      </c>
      <c r="DA1121" s="325">
        <v>3.0000000000000001E-3</v>
      </c>
      <c r="DB1121" s="325">
        <v>0.02</v>
      </c>
      <c r="DC1121" s="325">
        <v>8.0000000000000002E-3</v>
      </c>
      <c r="DD1121" s="325" t="s">
        <v>121</v>
      </c>
      <c r="DE1121" s="325">
        <v>5.0999999999999997E-2</v>
      </c>
      <c r="DF1121" s="325">
        <v>4.585</v>
      </c>
      <c r="DG1121" s="325">
        <v>9.5000000000000001E-2</v>
      </c>
      <c r="DH1121" s="325">
        <v>1.516</v>
      </c>
      <c r="DI1121" s="325">
        <v>2.5000000000000001E-2</v>
      </c>
      <c r="DJ1121" s="325" t="s">
        <v>121</v>
      </c>
      <c r="DK1121" s="325">
        <v>2E-3</v>
      </c>
      <c r="DL1121" s="61" t="str">
        <f t="shared" si="20"/>
        <v>Anlieferung 19-13</v>
      </c>
    </row>
    <row r="1122" spans="1:132">
      <c r="A1122" s="11">
        <v>44652</v>
      </c>
      <c r="B1122" s="64" t="s">
        <v>415</v>
      </c>
      <c r="C1122" s="25" t="s">
        <v>128</v>
      </c>
      <c r="H1122" s="3" t="e">
        <f>((F1122)/(E1122/100))</f>
        <v>#DIV/0!</v>
      </c>
      <c r="I1122" s="4" t="e">
        <f>E1122/F1122</f>
        <v>#DIV/0!</v>
      </c>
      <c r="J1122" s="4" t="e">
        <f>100/G1122</f>
        <v>#DIV/0!</v>
      </c>
      <c r="N1122" s="37" t="e">
        <f>M1122/(K1122/100)</f>
        <v>#DIV/0!</v>
      </c>
      <c r="O1122" s="37" t="e">
        <f>N1122/J1122</f>
        <v>#DIV/0!</v>
      </c>
      <c r="P1122" s="5" t="e">
        <f>M1122/(L1122/100)</f>
        <v>#DIV/0!</v>
      </c>
      <c r="Q1122" s="5" t="e">
        <f>P1122*I1122</f>
        <v>#DIV/0!</v>
      </c>
      <c r="U1122" s="15" t="e">
        <f>100-(T1122-R1122)/S1122*100</f>
        <v>#DIV/0!</v>
      </c>
      <c r="AB1122" s="14" t="e">
        <f>((AE1122-AC1122)*(1000/AD1122))*1000</f>
        <v>#DIV/0!</v>
      </c>
      <c r="AF1122" s="7" t="e">
        <f>#REF!*0.8</f>
        <v>#REF!</v>
      </c>
      <c r="AH1122" s="8" t="e">
        <f>((AG1122)*(H1122/100))</f>
        <v>#DIV/0!</v>
      </c>
      <c r="AI1122" s="7" t="e">
        <f>AG1122/AH1122</f>
        <v>#DIV/0!</v>
      </c>
      <c r="AO1122" s="68" t="s">
        <v>415</v>
      </c>
      <c r="AP1122" s="325">
        <v>5.0000000000000001E-3</v>
      </c>
      <c r="AQ1122" s="325">
        <v>3.0000000000000001E-3</v>
      </c>
      <c r="AR1122" s="325" t="s">
        <v>121</v>
      </c>
      <c r="AS1122" s="325">
        <v>1.2E-2</v>
      </c>
      <c r="AT1122" s="325">
        <v>0.27600000000000002</v>
      </c>
      <c r="AU1122" s="325">
        <v>1.2E-2</v>
      </c>
      <c r="AV1122" s="325">
        <v>10.021000000000001</v>
      </c>
      <c r="AW1122" s="325">
        <v>0.26100000000000001</v>
      </c>
      <c r="AX1122" s="325">
        <v>1.6E-2</v>
      </c>
      <c r="AY1122" s="325">
        <v>4.0000000000000001E-3</v>
      </c>
      <c r="AZ1122" s="325">
        <v>2.2599999999999998</v>
      </c>
      <c r="BA1122" s="325">
        <v>3.7999999999999999E-2</v>
      </c>
      <c r="BB1122" s="325">
        <v>0.92600000000000005</v>
      </c>
      <c r="BC1122" s="325">
        <v>2.1999999999999999E-2</v>
      </c>
      <c r="BD1122" s="325">
        <v>12.536</v>
      </c>
      <c r="BE1122" s="325">
        <v>0.26</v>
      </c>
      <c r="BF1122" s="325" t="s">
        <v>121</v>
      </c>
      <c r="BG1122" s="325">
        <v>7.0000000000000001E-3</v>
      </c>
      <c r="BH1122" s="325">
        <v>2.5680000000000001</v>
      </c>
      <c r="BI1122" s="325">
        <v>0.39900000000000002</v>
      </c>
      <c r="BJ1122" s="325">
        <v>5.0000000000000001E-3</v>
      </c>
      <c r="BK1122" s="325">
        <v>2E-3</v>
      </c>
      <c r="BL1122" s="325" t="s">
        <v>121</v>
      </c>
      <c r="BM1122" s="325">
        <v>4.0000000000000001E-3</v>
      </c>
      <c r="BN1122" s="325">
        <v>1.0680000000000001</v>
      </c>
      <c r="BO1122" s="325">
        <v>6.0999999999999999E-2</v>
      </c>
      <c r="BP1122" s="325">
        <v>58.808</v>
      </c>
      <c r="BQ1122" s="325">
        <v>0.48799999999999999</v>
      </c>
      <c r="BR1122" s="325">
        <v>0.219</v>
      </c>
      <c r="BS1122" s="325">
        <v>6.0000000000000001E-3</v>
      </c>
      <c r="BT1122" s="325">
        <v>0.96599999999999997</v>
      </c>
      <c r="BU1122" s="325">
        <v>9.0999999999999998E-2</v>
      </c>
      <c r="BV1122" s="325" t="s">
        <v>121</v>
      </c>
      <c r="BW1122" s="325">
        <v>8.8999999999999996E-2</v>
      </c>
      <c r="BX1122" s="325" t="s">
        <v>121</v>
      </c>
      <c r="BY1122" s="325">
        <v>2.8000000000000001E-2</v>
      </c>
      <c r="BZ1122" s="325">
        <v>0.30599999999999999</v>
      </c>
      <c r="CA1122" s="325">
        <v>4.4999999999999998E-2</v>
      </c>
      <c r="CB1122" s="325" t="s">
        <v>121</v>
      </c>
      <c r="CC1122" s="325">
        <v>5.2350000000000003</v>
      </c>
      <c r="CD1122" s="325">
        <v>0.13100000000000001</v>
      </c>
      <c r="CE1122" s="325">
        <v>0.02</v>
      </c>
      <c r="CF1122" s="325">
        <v>0.186</v>
      </c>
      <c r="CG1122" s="325">
        <v>4.0000000000000001E-3</v>
      </c>
      <c r="CH1122" s="325" t="s">
        <v>121</v>
      </c>
      <c r="CI1122" s="325">
        <v>2E-3</v>
      </c>
      <c r="CJ1122" s="325" t="s">
        <v>121</v>
      </c>
      <c r="CK1122" s="325">
        <v>0.93200000000000005</v>
      </c>
      <c r="CL1122" s="325" t="s">
        <v>121</v>
      </c>
      <c r="CM1122" s="325">
        <v>2E-3</v>
      </c>
      <c r="CN1122" s="325">
        <v>2E-3</v>
      </c>
      <c r="CO1122" s="325">
        <v>1E-3</v>
      </c>
      <c r="CP1122" s="325">
        <v>1.1599999999999999</v>
      </c>
      <c r="CQ1122" s="325">
        <v>6.3E-2</v>
      </c>
      <c r="CR1122" s="325" t="s">
        <v>121</v>
      </c>
      <c r="CS1122" s="325">
        <v>2E-3</v>
      </c>
      <c r="CT1122" s="325" t="s">
        <v>121</v>
      </c>
      <c r="CU1122" s="325">
        <v>25.053999999999998</v>
      </c>
      <c r="CV1122" s="325">
        <v>2.9000000000000001E-2</v>
      </c>
      <c r="CW1122" s="325">
        <v>1E-3</v>
      </c>
      <c r="CX1122" s="325">
        <v>0.31900000000000001</v>
      </c>
      <c r="CY1122" s="325">
        <v>2.8000000000000001E-2</v>
      </c>
      <c r="CZ1122" s="325" t="s">
        <v>121</v>
      </c>
      <c r="DA1122" s="325">
        <v>2E-3</v>
      </c>
      <c r="DB1122" s="325" t="s">
        <v>121</v>
      </c>
      <c r="DC1122" s="325">
        <v>2.7E-2</v>
      </c>
      <c r="DD1122" s="325" t="s">
        <v>121</v>
      </c>
      <c r="DE1122" s="325">
        <v>0.06</v>
      </c>
      <c r="DF1122" s="325">
        <v>7.6379999999999999</v>
      </c>
      <c r="DG1122" s="325">
        <v>0.13800000000000001</v>
      </c>
      <c r="DH1122" s="325">
        <v>0.55300000000000005</v>
      </c>
      <c r="DI1122" s="325">
        <v>8.9999999999999993E-3</v>
      </c>
      <c r="DJ1122" s="325" t="s">
        <v>121</v>
      </c>
      <c r="DK1122" s="325">
        <v>2E-3</v>
      </c>
      <c r="DL1122" s="61" t="str">
        <f t="shared" si="20"/>
        <v>Anlieferung 19-14</v>
      </c>
    </row>
    <row r="1123" spans="1:132">
      <c r="A1123" s="11">
        <v>44652</v>
      </c>
      <c r="B1123" s="64" t="s">
        <v>416</v>
      </c>
      <c r="C1123" s="25" t="s">
        <v>128</v>
      </c>
      <c r="H1123" s="3" t="e">
        <f>((F1123)/(E1123/100))</f>
        <v>#DIV/0!</v>
      </c>
      <c r="I1123" s="4" t="e">
        <f>E1123/F1123</f>
        <v>#DIV/0!</v>
      </c>
      <c r="J1123" s="4" t="e">
        <f>100/G1123</f>
        <v>#DIV/0!</v>
      </c>
      <c r="N1123" s="37" t="e">
        <f>M1123/(K1123/100)</f>
        <v>#DIV/0!</v>
      </c>
      <c r="O1123" s="37" t="e">
        <f>N1123/J1123</f>
        <v>#DIV/0!</v>
      </c>
      <c r="P1123" s="5" t="e">
        <f>M1123/(L1123/100)</f>
        <v>#DIV/0!</v>
      </c>
      <c r="Q1123" s="5" t="e">
        <f>P1123*I1123</f>
        <v>#DIV/0!</v>
      </c>
      <c r="U1123" s="15" t="e">
        <f>100-(T1123-R1123)/S1123*100</f>
        <v>#DIV/0!</v>
      </c>
      <c r="AB1123" s="14" t="e">
        <f>((AE1123-AC1123)*(1000/AD1123))*1000</f>
        <v>#DIV/0!</v>
      </c>
      <c r="AF1123" s="7" t="e">
        <f>#REF!*0.8</f>
        <v>#REF!</v>
      </c>
      <c r="AH1123" s="8" t="e">
        <f>((AG1123)*(H1123/100))</f>
        <v>#DIV/0!</v>
      </c>
      <c r="AI1123" s="7" t="e">
        <f>AG1123/AH1123</f>
        <v>#DIV/0!</v>
      </c>
      <c r="AO1123" s="68" t="s">
        <v>416</v>
      </c>
      <c r="AP1123" s="325">
        <v>1.4E-2</v>
      </c>
      <c r="AQ1123" s="325">
        <v>4.0000000000000001E-3</v>
      </c>
      <c r="AR1123" s="325" t="s">
        <v>121</v>
      </c>
      <c r="AS1123" s="325">
        <v>1.4E-2</v>
      </c>
      <c r="AT1123" s="325" t="s">
        <v>121</v>
      </c>
      <c r="AU1123" s="325">
        <v>1.0999999999999999E-2</v>
      </c>
      <c r="AV1123" s="325">
        <v>7.1289999999999996</v>
      </c>
      <c r="AW1123" s="325">
        <v>0.19600000000000001</v>
      </c>
      <c r="AX1123" s="325">
        <v>6.0000000000000001E-3</v>
      </c>
      <c r="AY1123" s="325">
        <v>4.0000000000000001E-3</v>
      </c>
      <c r="AZ1123" s="325">
        <v>1.35</v>
      </c>
      <c r="BA1123" s="325">
        <v>2.7E-2</v>
      </c>
      <c r="BB1123" s="325">
        <v>3.6589999999999998</v>
      </c>
      <c r="BC1123" s="325">
        <v>0.06</v>
      </c>
      <c r="BD1123" s="325">
        <v>6.4530000000000003</v>
      </c>
      <c r="BE1123" s="325">
        <v>0.114</v>
      </c>
      <c r="BF1123" s="325" t="s">
        <v>121</v>
      </c>
      <c r="BG1123" s="325">
        <v>8.0000000000000002E-3</v>
      </c>
      <c r="BH1123" s="325">
        <v>3.2810000000000001</v>
      </c>
      <c r="BI1123" s="325">
        <v>0.48599999999999999</v>
      </c>
      <c r="BJ1123" s="325" t="s">
        <v>121</v>
      </c>
      <c r="BK1123" s="325">
        <v>8.9999999999999993E-3</v>
      </c>
      <c r="BL1123" s="325" t="s">
        <v>121</v>
      </c>
      <c r="BM1123" s="325">
        <v>5.0000000000000001E-3</v>
      </c>
      <c r="BN1123" s="325">
        <v>11.651999999999999</v>
      </c>
      <c r="BO1123" s="325">
        <v>0.61199999999999999</v>
      </c>
      <c r="BP1123" s="325">
        <v>47.978999999999999</v>
      </c>
      <c r="BQ1123" s="325">
        <v>0.73</v>
      </c>
      <c r="BR1123" s="325">
        <v>0.60899999999999999</v>
      </c>
      <c r="BS1123" s="325">
        <v>1.2E-2</v>
      </c>
      <c r="BT1123" s="325">
        <v>2.0379999999999998</v>
      </c>
      <c r="BU1123" s="325">
        <v>0.14299999999999999</v>
      </c>
      <c r="BV1123" s="325" t="s">
        <v>121</v>
      </c>
      <c r="BW1123" s="325">
        <v>9.2999999999999999E-2</v>
      </c>
      <c r="BX1123" s="325" t="s">
        <v>121</v>
      </c>
      <c r="BY1123" s="325">
        <v>2.5000000000000001E-2</v>
      </c>
      <c r="BZ1123" s="325">
        <v>0.77300000000000002</v>
      </c>
      <c r="CA1123" s="325">
        <v>6.3E-2</v>
      </c>
      <c r="CB1123" s="325">
        <v>7.3810000000000002</v>
      </c>
      <c r="CC1123" s="325">
        <v>3.0139999999999998</v>
      </c>
      <c r="CD1123" s="325">
        <v>0.21199999999999999</v>
      </c>
      <c r="CE1123" s="325">
        <v>2.1999999999999999E-2</v>
      </c>
      <c r="CF1123" s="325" t="s">
        <v>121</v>
      </c>
      <c r="CG1123" s="325">
        <v>5.0000000000000001E-3</v>
      </c>
      <c r="CH1123" s="325">
        <v>3.0000000000000001E-3</v>
      </c>
      <c r="CI1123" s="325">
        <v>1E-3</v>
      </c>
      <c r="CJ1123" s="325" t="s">
        <v>121</v>
      </c>
      <c r="CK1123" s="325">
        <v>1.1040000000000001</v>
      </c>
      <c r="CL1123" s="325" t="s">
        <v>121</v>
      </c>
      <c r="CM1123" s="325">
        <v>2E-3</v>
      </c>
      <c r="CN1123" s="325">
        <v>5.0000000000000001E-3</v>
      </c>
      <c r="CO1123" s="325">
        <v>1E-3</v>
      </c>
      <c r="CP1123" s="325">
        <v>1.008</v>
      </c>
      <c r="CQ1123" s="325">
        <v>0.08</v>
      </c>
      <c r="CR1123" s="325" t="s">
        <v>121</v>
      </c>
      <c r="CS1123" s="325">
        <v>3.0000000000000001E-3</v>
      </c>
      <c r="CT1123" s="325" t="s">
        <v>121</v>
      </c>
      <c r="CU1123" s="325">
        <v>30.385000000000002</v>
      </c>
      <c r="CV1123" s="325">
        <v>0.192</v>
      </c>
      <c r="CW1123" s="325">
        <v>4.0000000000000001E-3</v>
      </c>
      <c r="CX1123" s="325">
        <v>1.1240000000000001</v>
      </c>
      <c r="CY1123" s="325">
        <v>7.0000000000000007E-2</v>
      </c>
      <c r="CZ1123" s="325" t="s">
        <v>121</v>
      </c>
      <c r="DA1123" s="325">
        <v>2E-3</v>
      </c>
      <c r="DB1123" s="325" t="s">
        <v>121</v>
      </c>
      <c r="DC1123" s="325">
        <v>3.9E-2</v>
      </c>
      <c r="DD1123" s="325" t="s">
        <v>121</v>
      </c>
      <c r="DE1123" s="325">
        <v>3.4000000000000002E-2</v>
      </c>
      <c r="DF1123" s="325">
        <v>2.1819999999999999</v>
      </c>
      <c r="DG1123" s="325">
        <v>3.6999999999999998E-2</v>
      </c>
      <c r="DH1123" s="325">
        <v>2.9369999999999998</v>
      </c>
      <c r="DI1123" s="325">
        <v>5.5E-2</v>
      </c>
      <c r="DJ1123" s="325" t="s">
        <v>121</v>
      </c>
      <c r="DK1123" s="325">
        <v>2E-3</v>
      </c>
      <c r="DL1123" s="61" t="str">
        <f t="shared" si="20"/>
        <v>Anlieferung 19-15</v>
      </c>
    </row>
    <row r="1124" spans="1:132">
      <c r="A1124" s="11">
        <v>44652</v>
      </c>
      <c r="B1124" s="64" t="s">
        <v>1708</v>
      </c>
      <c r="C1124" s="25" t="s">
        <v>128</v>
      </c>
      <c r="H1124" s="3" t="e">
        <f>((F1124)/(E1124/100))</f>
        <v>#DIV/0!</v>
      </c>
      <c r="I1124" s="4" t="e">
        <f>E1124/F1124</f>
        <v>#DIV/0!</v>
      </c>
      <c r="J1124" s="4" t="e">
        <f>100/G1124</f>
        <v>#DIV/0!</v>
      </c>
      <c r="N1124" s="37" t="e">
        <f>M1124/(K1124/100)</f>
        <v>#DIV/0!</v>
      </c>
      <c r="O1124" s="37" t="e">
        <f>N1124/J1124</f>
        <v>#DIV/0!</v>
      </c>
      <c r="P1124" s="5" t="e">
        <f>M1124/(L1124/100)</f>
        <v>#DIV/0!</v>
      </c>
      <c r="Q1124" s="5" t="e">
        <f>P1124*I1124</f>
        <v>#DIV/0!</v>
      </c>
      <c r="U1124" s="15" t="e">
        <f>100-(T1124-R1124)/S1124*100</f>
        <v>#DIV/0!</v>
      </c>
      <c r="AB1124" s="14" t="e">
        <f>((AE1124-AC1124)*(1000/AD1124))*1000</f>
        <v>#DIV/0!</v>
      </c>
      <c r="AF1124" s="7" t="e">
        <f>#REF!*0.8</f>
        <v>#REF!</v>
      </c>
      <c r="AH1124" s="8" t="e">
        <f>((AG1124)*(H1124/100))</f>
        <v>#DIV/0!</v>
      </c>
      <c r="AI1124" s="7" t="e">
        <f>AG1124/AH1124</f>
        <v>#DIV/0!</v>
      </c>
      <c r="AO1124" s="68" t="s">
        <v>1708</v>
      </c>
      <c r="AP1124" s="325">
        <v>7.0000000000000001E-3</v>
      </c>
      <c r="AQ1124" s="325">
        <v>3.0000000000000001E-3</v>
      </c>
      <c r="AR1124" s="325">
        <v>1.9E-2</v>
      </c>
      <c r="AS1124" s="325">
        <v>7.0000000000000001E-3</v>
      </c>
      <c r="AT1124" s="325">
        <v>0.26400000000000001</v>
      </c>
      <c r="AU1124" s="325">
        <v>0.01</v>
      </c>
      <c r="AV1124" s="325">
        <v>5.4880000000000004</v>
      </c>
      <c r="AW1124" s="325">
        <v>0.11799999999999999</v>
      </c>
      <c r="AX1124" s="325">
        <v>6.0000000000000001E-3</v>
      </c>
      <c r="AY1124" s="325">
        <v>3.0000000000000001E-3</v>
      </c>
      <c r="AZ1124" s="325">
        <v>1.9710000000000001</v>
      </c>
      <c r="BA1124" s="325">
        <v>3.5999999999999997E-2</v>
      </c>
      <c r="BB1124" s="325">
        <v>4.1840000000000002</v>
      </c>
      <c r="BC1124" s="325">
        <v>6.3E-2</v>
      </c>
      <c r="BD1124" s="325">
        <v>8.4390000000000001</v>
      </c>
      <c r="BE1124" s="325">
        <v>0.14099999999999999</v>
      </c>
      <c r="BF1124" s="325" t="s">
        <v>121</v>
      </c>
      <c r="BG1124" s="325">
        <v>1.2E-2</v>
      </c>
      <c r="BH1124" s="325">
        <v>3.7759999999999998</v>
      </c>
      <c r="BI1124" s="325">
        <v>0.44900000000000001</v>
      </c>
      <c r="BJ1124" s="325">
        <v>8.0000000000000002E-3</v>
      </c>
      <c r="BK1124" s="325">
        <v>3.0000000000000001E-3</v>
      </c>
      <c r="BL1124" s="325" t="s">
        <v>121</v>
      </c>
      <c r="BM1124" s="325">
        <v>4.0000000000000001E-3</v>
      </c>
      <c r="BN1124" s="325">
        <v>8.2520000000000007</v>
      </c>
      <c r="BO1124" s="325">
        <v>0.35499999999999998</v>
      </c>
      <c r="BP1124" s="325">
        <v>52.994</v>
      </c>
      <c r="BQ1124" s="325">
        <v>0.56899999999999995</v>
      </c>
      <c r="BR1124" s="325">
        <v>0.26800000000000002</v>
      </c>
      <c r="BS1124" s="325">
        <v>6.0000000000000001E-3</v>
      </c>
      <c r="BT1124" s="325">
        <v>1.7889999999999999</v>
      </c>
      <c r="BU1124" s="325">
        <v>0.115</v>
      </c>
      <c r="BV1124" s="325" t="s">
        <v>121</v>
      </c>
      <c r="BW1124" s="325">
        <v>0.109</v>
      </c>
      <c r="BX1124" s="325">
        <v>0.03</v>
      </c>
      <c r="BY1124" s="325">
        <v>1.6E-2</v>
      </c>
      <c r="BZ1124" s="325">
        <v>0.248</v>
      </c>
      <c r="CA1124" s="325">
        <v>3.9E-2</v>
      </c>
      <c r="CB1124" s="325" t="s">
        <v>121</v>
      </c>
      <c r="CC1124" s="325">
        <v>4.2039999999999997</v>
      </c>
      <c r="CD1124" s="325">
        <v>0.13600000000000001</v>
      </c>
      <c r="CE1124" s="325">
        <v>1.9E-2</v>
      </c>
      <c r="CF1124" s="325">
        <v>6.7000000000000004E-2</v>
      </c>
      <c r="CG1124" s="325">
        <v>2E-3</v>
      </c>
      <c r="CH1124" s="325" t="s">
        <v>121</v>
      </c>
      <c r="CI1124" s="325">
        <v>2E-3</v>
      </c>
      <c r="CJ1124" s="325" t="s">
        <v>121</v>
      </c>
      <c r="CK1124" s="325">
        <v>0.98099999999999998</v>
      </c>
      <c r="CL1124" s="325" t="s">
        <v>121</v>
      </c>
      <c r="CM1124" s="325">
        <v>2E-3</v>
      </c>
      <c r="CN1124" s="325" t="s">
        <v>121</v>
      </c>
      <c r="CO1124" s="325">
        <v>2E-3</v>
      </c>
      <c r="CP1124" s="325">
        <v>1.226</v>
      </c>
      <c r="CQ1124" s="325">
        <v>7.2999999999999995E-2</v>
      </c>
      <c r="CR1124" s="325" t="s">
        <v>121</v>
      </c>
      <c r="CS1124" s="325">
        <v>2E-3</v>
      </c>
      <c r="CT1124" s="325" t="s">
        <v>121</v>
      </c>
      <c r="CU1124" s="325">
        <v>25.826000000000001</v>
      </c>
      <c r="CV1124" s="325">
        <v>0.151</v>
      </c>
      <c r="CW1124" s="325">
        <v>3.0000000000000001E-3</v>
      </c>
      <c r="CX1124" s="325">
        <v>0.55300000000000005</v>
      </c>
      <c r="CY1124" s="325">
        <v>4.4999999999999998E-2</v>
      </c>
      <c r="CZ1124" s="325" t="s">
        <v>121</v>
      </c>
      <c r="DA1124" s="325">
        <v>2E-3</v>
      </c>
      <c r="DB1124" s="325" t="s">
        <v>121</v>
      </c>
      <c r="DC1124" s="325">
        <v>2.5999999999999999E-2</v>
      </c>
      <c r="DD1124" s="325" t="s">
        <v>121</v>
      </c>
      <c r="DE1124" s="325">
        <v>4.9000000000000002E-2</v>
      </c>
      <c r="DF1124" s="325">
        <v>5.8739999999999997</v>
      </c>
      <c r="DG1124" s="325">
        <v>8.4000000000000005E-2</v>
      </c>
      <c r="DH1124" s="325">
        <v>0.76700000000000002</v>
      </c>
      <c r="DI1124" s="325">
        <v>1.2999999999999999E-2</v>
      </c>
      <c r="DJ1124" s="325" t="s">
        <v>121</v>
      </c>
      <c r="DK1124" s="325">
        <v>2E-3</v>
      </c>
      <c r="DL1124" s="61" t="str">
        <f t="shared" si="20"/>
        <v>Anlieferung 19-16</v>
      </c>
    </row>
    <row r="1125" spans="1:132">
      <c r="A1125" s="11">
        <v>44652</v>
      </c>
      <c r="B1125" s="64" t="s">
        <v>1709</v>
      </c>
      <c r="C1125" s="25" t="s">
        <v>128</v>
      </c>
      <c r="H1125" s="3" t="e">
        <f>((F1125)/(E1125/100))</f>
        <v>#DIV/0!</v>
      </c>
      <c r="I1125" s="4" t="e">
        <f>E1125/F1125</f>
        <v>#DIV/0!</v>
      </c>
      <c r="J1125" s="4" t="e">
        <f>100/G1125</f>
        <v>#DIV/0!</v>
      </c>
      <c r="N1125" s="37" t="e">
        <f>M1125/(K1125/100)</f>
        <v>#DIV/0!</v>
      </c>
      <c r="O1125" s="37" t="e">
        <f>N1125/J1125</f>
        <v>#DIV/0!</v>
      </c>
      <c r="P1125" s="5" t="e">
        <f>M1125/(L1125/100)</f>
        <v>#DIV/0!</v>
      </c>
      <c r="Q1125" s="5" t="e">
        <f>P1125*I1125</f>
        <v>#DIV/0!</v>
      </c>
      <c r="U1125" s="15" t="e">
        <f>100-(T1125-R1125)/S1125*100</f>
        <v>#DIV/0!</v>
      </c>
      <c r="AB1125" s="14" t="e">
        <f>((AE1125-AC1125)*(1000/AD1125))*1000</f>
        <v>#DIV/0!</v>
      </c>
      <c r="AF1125" s="7" t="e">
        <f>#REF!*0.8</f>
        <v>#REF!</v>
      </c>
      <c r="AH1125" s="8" t="e">
        <f>((AG1125)*(H1125/100))</f>
        <v>#DIV/0!</v>
      </c>
      <c r="AI1125" s="7" t="e">
        <f>AG1125/AH1125</f>
        <v>#DIV/0!</v>
      </c>
      <c r="AO1125" s="68" t="s">
        <v>1709</v>
      </c>
      <c r="AP1125" s="325" t="s">
        <v>121</v>
      </c>
      <c r="AQ1125" s="325">
        <v>3.0000000000000001E-3</v>
      </c>
      <c r="AR1125" s="325" t="s">
        <v>121</v>
      </c>
      <c r="AS1125" s="325">
        <v>1.2E-2</v>
      </c>
      <c r="AT1125" s="325" t="s">
        <v>121</v>
      </c>
      <c r="AU1125" s="325">
        <v>8.9999999999999993E-3</v>
      </c>
      <c r="AV1125" s="325">
        <v>4.7249999999999996</v>
      </c>
      <c r="AW1125" s="325">
        <v>0.126</v>
      </c>
      <c r="AX1125" s="325">
        <v>5.0000000000000001E-3</v>
      </c>
      <c r="AY1125" s="325">
        <v>3.0000000000000001E-3</v>
      </c>
      <c r="AZ1125" s="325">
        <v>1.056</v>
      </c>
      <c r="BA1125" s="325">
        <v>2.8000000000000001E-2</v>
      </c>
      <c r="BB1125" s="325">
        <v>0.33800000000000002</v>
      </c>
      <c r="BC1125" s="325">
        <v>1.4999999999999999E-2</v>
      </c>
      <c r="BD1125" s="325">
        <v>15.180999999999999</v>
      </c>
      <c r="BE1125" s="325">
        <v>0.56799999999999995</v>
      </c>
      <c r="BF1125" s="325" t="s">
        <v>121</v>
      </c>
      <c r="BG1125" s="325">
        <v>6.0000000000000001E-3</v>
      </c>
      <c r="BH1125" s="325">
        <v>3.2989999999999999</v>
      </c>
      <c r="BI1125" s="325">
        <v>0.44700000000000001</v>
      </c>
      <c r="BJ1125" s="325" t="s">
        <v>121</v>
      </c>
      <c r="BK1125" s="325">
        <v>4.0000000000000001E-3</v>
      </c>
      <c r="BL1125" s="325" t="s">
        <v>121</v>
      </c>
      <c r="BM1125" s="325">
        <v>4.0000000000000001E-3</v>
      </c>
      <c r="BN1125" s="325">
        <v>0.36399999999999999</v>
      </c>
      <c r="BO1125" s="325">
        <v>2.7E-2</v>
      </c>
      <c r="BP1125" s="325">
        <v>53.343000000000004</v>
      </c>
      <c r="BQ1125" s="325">
        <v>0.53600000000000003</v>
      </c>
      <c r="BR1125" s="325">
        <v>0.03</v>
      </c>
      <c r="BS1125" s="325">
        <v>2E-3</v>
      </c>
      <c r="BT1125" s="325">
        <v>3.7730000000000001</v>
      </c>
      <c r="BU1125" s="325">
        <v>0.17699999999999999</v>
      </c>
      <c r="BV1125" s="325" t="s">
        <v>121</v>
      </c>
      <c r="BW1125" s="325">
        <v>9.2999999999999999E-2</v>
      </c>
      <c r="BX1125" s="325" t="s">
        <v>121</v>
      </c>
      <c r="BY1125" s="325">
        <v>3.1E-2</v>
      </c>
      <c r="BZ1125" s="325" t="s">
        <v>121</v>
      </c>
      <c r="CA1125" s="325">
        <v>6.3E-2</v>
      </c>
      <c r="CB1125" s="325">
        <v>5.39</v>
      </c>
      <c r="CC1125" s="325">
        <v>2.8</v>
      </c>
      <c r="CD1125" s="325">
        <v>0.122</v>
      </c>
      <c r="CE1125" s="325">
        <v>1.7000000000000001E-2</v>
      </c>
      <c r="CF1125" s="325" t="s">
        <v>121</v>
      </c>
      <c r="CG1125" s="325">
        <v>5.0000000000000001E-3</v>
      </c>
      <c r="CH1125" s="325">
        <v>2E-3</v>
      </c>
      <c r="CI1125" s="325">
        <v>1E-3</v>
      </c>
      <c r="CJ1125" s="325" t="s">
        <v>121</v>
      </c>
      <c r="CK1125" s="325">
        <v>1.095</v>
      </c>
      <c r="CL1125" s="325" t="s">
        <v>121</v>
      </c>
      <c r="CM1125" s="325">
        <v>2E-3</v>
      </c>
      <c r="CN1125" s="325" t="s">
        <v>121</v>
      </c>
      <c r="CO1125" s="325">
        <v>2E-3</v>
      </c>
      <c r="CP1125" s="325">
        <v>1.1419999999999999</v>
      </c>
      <c r="CQ1125" s="325">
        <v>6.3E-2</v>
      </c>
      <c r="CR1125" s="325" t="s">
        <v>121</v>
      </c>
      <c r="CS1125" s="325">
        <v>2E-3</v>
      </c>
      <c r="CT1125" s="325" t="s">
        <v>121</v>
      </c>
      <c r="CU1125" s="325">
        <v>29.155000000000001</v>
      </c>
      <c r="CV1125" s="325">
        <v>8.0000000000000002E-3</v>
      </c>
      <c r="CW1125" s="325">
        <v>1E-3</v>
      </c>
      <c r="CX1125" s="325">
        <v>0.17799999999999999</v>
      </c>
      <c r="CY1125" s="325">
        <v>0.02</v>
      </c>
      <c r="CZ1125" s="325" t="s">
        <v>121</v>
      </c>
      <c r="DA1125" s="325">
        <v>2E-3</v>
      </c>
      <c r="DB1125" s="325" t="s">
        <v>121</v>
      </c>
      <c r="DC1125" s="325">
        <v>1.0999999999999999E-2</v>
      </c>
      <c r="DD1125" s="325" t="s">
        <v>121</v>
      </c>
      <c r="DE1125" s="325">
        <v>0.06</v>
      </c>
      <c r="DF1125" s="325">
        <v>7.1340000000000003</v>
      </c>
      <c r="DG1125" s="325">
        <v>0.23899999999999999</v>
      </c>
      <c r="DH1125" s="325">
        <v>3.8959999999999999</v>
      </c>
      <c r="DI1125" s="325">
        <v>6.5000000000000002E-2</v>
      </c>
      <c r="DJ1125" s="325" t="s">
        <v>121</v>
      </c>
      <c r="DK1125" s="325">
        <v>2E-3</v>
      </c>
      <c r="DL1125" s="61" t="str">
        <f t="shared" si="20"/>
        <v>Anlieferung 19-17</v>
      </c>
    </row>
    <row r="1126" spans="1:132">
      <c r="A1126" s="11">
        <v>44652</v>
      </c>
      <c r="B1126" s="64" t="s">
        <v>1710</v>
      </c>
      <c r="C1126" s="25" t="s">
        <v>128</v>
      </c>
      <c r="H1126" s="3" t="e">
        <f>((F1126)/(E1126/100))</f>
        <v>#DIV/0!</v>
      </c>
      <c r="I1126" s="4" t="e">
        <f>E1126/F1126</f>
        <v>#DIV/0!</v>
      </c>
      <c r="J1126" s="4" t="e">
        <f>100/G1126</f>
        <v>#DIV/0!</v>
      </c>
      <c r="N1126" s="37" t="e">
        <f>M1126/(K1126/100)</f>
        <v>#DIV/0!</v>
      </c>
      <c r="O1126" s="37" t="e">
        <f>N1126/J1126</f>
        <v>#DIV/0!</v>
      </c>
      <c r="P1126" s="5" t="e">
        <f>M1126/(L1126/100)</f>
        <v>#DIV/0!</v>
      </c>
      <c r="Q1126" s="5" t="e">
        <f>P1126*I1126</f>
        <v>#DIV/0!</v>
      </c>
      <c r="U1126" s="15" t="e">
        <f>100-(T1126-R1126)/S1126*100</f>
        <v>#DIV/0!</v>
      </c>
      <c r="AB1126" s="14" t="e">
        <f>((AE1126-AC1126)*(1000/AD1126))*1000</f>
        <v>#DIV/0!</v>
      </c>
      <c r="AF1126" s="7" t="e">
        <f>#REF!*0.8</f>
        <v>#REF!</v>
      </c>
      <c r="AH1126" s="8" t="e">
        <f>((AG1126)*(H1126/100))</f>
        <v>#DIV/0!</v>
      </c>
      <c r="AI1126" s="7" t="e">
        <f>AG1126/AH1126</f>
        <v>#DIV/0!</v>
      </c>
      <c r="AO1126" s="68" t="s">
        <v>1710</v>
      </c>
      <c r="AP1126" s="325" t="s">
        <v>121</v>
      </c>
      <c r="AQ1126" s="325">
        <v>4.0000000000000001E-3</v>
      </c>
      <c r="AR1126" s="325" t="s">
        <v>121</v>
      </c>
      <c r="AS1126" s="325">
        <v>1.2999999999999999E-2</v>
      </c>
      <c r="AT1126" s="325" t="s">
        <v>121</v>
      </c>
      <c r="AU1126" s="325">
        <v>0.01</v>
      </c>
      <c r="AV1126" s="325">
        <v>8.3620000000000001</v>
      </c>
      <c r="AW1126" s="325">
        <v>0.27200000000000002</v>
      </c>
      <c r="AX1126" s="325" t="s">
        <v>121</v>
      </c>
      <c r="AY1126" s="325">
        <v>8.9999999999999993E-3</v>
      </c>
      <c r="AZ1126" s="325">
        <v>3.3000000000000002E-2</v>
      </c>
      <c r="BA1126" s="325">
        <v>4.0000000000000001E-3</v>
      </c>
      <c r="BB1126" s="325">
        <v>15.016999999999999</v>
      </c>
      <c r="BC1126" s="325">
        <v>0.47199999999999998</v>
      </c>
      <c r="BD1126" s="325">
        <v>13.641999999999999</v>
      </c>
      <c r="BE1126" s="325">
        <v>0.4</v>
      </c>
      <c r="BF1126" s="325" t="s">
        <v>121</v>
      </c>
      <c r="BG1126" s="325">
        <v>8.9999999999999993E-3</v>
      </c>
      <c r="BH1126" s="325">
        <v>3.4129999999999998</v>
      </c>
      <c r="BI1126" s="325">
        <v>0.50800000000000001</v>
      </c>
      <c r="BJ1126" s="325" t="s">
        <v>121</v>
      </c>
      <c r="BK1126" s="325">
        <v>7.0000000000000001E-3</v>
      </c>
      <c r="BL1126" s="325" t="s">
        <v>121</v>
      </c>
      <c r="BM1126" s="325">
        <v>7.0000000000000001E-3</v>
      </c>
      <c r="BN1126" s="325">
        <v>0.17</v>
      </c>
      <c r="BO1126" s="325">
        <v>2.9000000000000001E-2</v>
      </c>
      <c r="BP1126" s="325">
        <v>43.26</v>
      </c>
      <c r="BQ1126" s="325">
        <v>0.75700000000000001</v>
      </c>
      <c r="BR1126" s="325">
        <v>0.161</v>
      </c>
      <c r="BS1126" s="325">
        <v>6.0000000000000001E-3</v>
      </c>
      <c r="BT1126" s="325">
        <v>0.82399999999999995</v>
      </c>
      <c r="BU1126" s="325">
        <v>9.9000000000000005E-2</v>
      </c>
      <c r="BV1126" s="325" t="s">
        <v>121</v>
      </c>
      <c r="BW1126" s="325">
        <v>0.09</v>
      </c>
      <c r="BX1126" s="325" t="s">
        <v>121</v>
      </c>
      <c r="BY1126" s="325">
        <v>2.9000000000000001E-2</v>
      </c>
      <c r="BZ1126" s="325">
        <v>0.35</v>
      </c>
      <c r="CA1126" s="325">
        <v>5.1999999999999998E-2</v>
      </c>
      <c r="CB1126" s="325">
        <v>7.4589999999999996</v>
      </c>
      <c r="CC1126" s="325">
        <v>3.2610000000000001</v>
      </c>
      <c r="CD1126" s="325">
        <v>0.1</v>
      </c>
      <c r="CE1126" s="325">
        <v>1.2E-2</v>
      </c>
      <c r="CF1126" s="325" t="s">
        <v>121</v>
      </c>
      <c r="CG1126" s="325">
        <v>6.0000000000000001E-3</v>
      </c>
      <c r="CH1126" s="325">
        <v>3.0000000000000001E-3</v>
      </c>
      <c r="CI1126" s="325">
        <v>1E-3</v>
      </c>
      <c r="CJ1126" s="325" t="s">
        <v>121</v>
      </c>
      <c r="CK1126" s="325">
        <v>1.05</v>
      </c>
      <c r="CL1126" s="325" t="s">
        <v>121</v>
      </c>
      <c r="CM1126" s="325">
        <v>2E-3</v>
      </c>
      <c r="CN1126" s="325">
        <v>3.0000000000000001E-3</v>
      </c>
      <c r="CO1126" s="325">
        <v>1E-3</v>
      </c>
      <c r="CP1126" s="325">
        <v>1.1890000000000001</v>
      </c>
      <c r="CQ1126" s="325">
        <v>6.6000000000000003E-2</v>
      </c>
      <c r="CR1126" s="325" t="s">
        <v>121</v>
      </c>
      <c r="CS1126" s="325">
        <v>2E-3</v>
      </c>
      <c r="CT1126" s="325" t="s">
        <v>121</v>
      </c>
      <c r="CU1126" s="325">
        <v>28.452999999999999</v>
      </c>
      <c r="CV1126" s="325">
        <v>5.0000000000000001E-3</v>
      </c>
      <c r="CW1126" s="325">
        <v>1E-3</v>
      </c>
      <c r="CX1126" s="325">
        <v>0.14799999999999999</v>
      </c>
      <c r="CY1126" s="325">
        <v>1.7000000000000001E-2</v>
      </c>
      <c r="CZ1126" s="325" t="s">
        <v>121</v>
      </c>
      <c r="DA1126" s="325">
        <v>2E-3</v>
      </c>
      <c r="DB1126" s="325" t="s">
        <v>121</v>
      </c>
      <c r="DC1126" s="325">
        <v>0.01</v>
      </c>
      <c r="DD1126" s="325" t="s">
        <v>121</v>
      </c>
      <c r="DE1126" s="325">
        <v>2.5999999999999999E-2</v>
      </c>
      <c r="DF1126" s="325">
        <v>1.6919999999999999</v>
      </c>
      <c r="DG1126" s="325">
        <v>5.6000000000000001E-2</v>
      </c>
      <c r="DH1126" s="325">
        <v>4.1529999999999996</v>
      </c>
      <c r="DI1126" s="325">
        <v>7.3999999999999996E-2</v>
      </c>
      <c r="DJ1126" s="325" t="s">
        <v>121</v>
      </c>
      <c r="DK1126" s="325">
        <v>2E-3</v>
      </c>
      <c r="DL1126" s="61" t="str">
        <f t="shared" si="20"/>
        <v>Anlieferung 19-18</v>
      </c>
    </row>
    <row r="1127" spans="1:132">
      <c r="A1127" s="11">
        <v>44652</v>
      </c>
      <c r="B1127" s="64" t="s">
        <v>417</v>
      </c>
      <c r="C1127" s="25" t="s">
        <v>128</v>
      </c>
      <c r="H1127" s="3" t="e">
        <f>((F1127)/(E1127/100))</f>
        <v>#DIV/0!</v>
      </c>
      <c r="I1127" s="4" t="e">
        <f>E1127/F1127</f>
        <v>#DIV/0!</v>
      </c>
      <c r="J1127" s="4" t="e">
        <f>100/G1127</f>
        <v>#DIV/0!</v>
      </c>
      <c r="N1127" s="37" t="e">
        <f>M1127/(K1127/100)</f>
        <v>#DIV/0!</v>
      </c>
      <c r="O1127" s="37" t="e">
        <f>N1127/J1127</f>
        <v>#DIV/0!</v>
      </c>
      <c r="P1127" s="5" t="e">
        <f>M1127/(L1127/100)</f>
        <v>#DIV/0!</v>
      </c>
      <c r="Q1127" s="5" t="e">
        <f>P1127*I1127</f>
        <v>#DIV/0!</v>
      </c>
      <c r="U1127" s="15" t="e">
        <f>100-(T1127-R1127)/S1127*100</f>
        <v>#DIV/0!</v>
      </c>
      <c r="AB1127" s="14" t="e">
        <f>((AE1127-AC1127)*(1000/AD1127))*1000</f>
        <v>#DIV/0!</v>
      </c>
      <c r="AF1127" s="7" t="e">
        <f>#REF!*0.8</f>
        <v>#REF!</v>
      </c>
      <c r="AH1127" s="8" t="e">
        <f>((AG1127)*(H1127/100))</f>
        <v>#DIV/0!</v>
      </c>
      <c r="AI1127" s="7" t="e">
        <f>AG1127/AH1127</f>
        <v>#DIV/0!</v>
      </c>
      <c r="AO1127" s="68" t="s">
        <v>417</v>
      </c>
      <c r="DL1127" s="61" t="str">
        <f t="shared" si="20"/>
        <v>Anlieferung 19-19</v>
      </c>
    </row>
    <row r="1128" spans="1:132">
      <c r="A1128" s="11">
        <v>44652</v>
      </c>
      <c r="B1128" s="64" t="s">
        <v>1711</v>
      </c>
      <c r="C1128" s="25" t="s">
        <v>128</v>
      </c>
      <c r="H1128" s="3" t="e">
        <f>((F1128)/(E1128/100))</f>
        <v>#DIV/0!</v>
      </c>
      <c r="I1128" s="4" t="e">
        <f>E1128/F1128</f>
        <v>#DIV/0!</v>
      </c>
      <c r="J1128" s="4" t="e">
        <f>100/G1128</f>
        <v>#DIV/0!</v>
      </c>
      <c r="N1128" s="37" t="e">
        <f>M1128/(K1128/100)</f>
        <v>#DIV/0!</v>
      </c>
      <c r="O1128" s="37" t="e">
        <f>N1128/J1128</f>
        <v>#DIV/0!</v>
      </c>
      <c r="P1128" s="5" t="e">
        <f>M1128/(L1128/100)</f>
        <v>#DIV/0!</v>
      </c>
      <c r="Q1128" s="5" t="e">
        <f>P1128*I1128</f>
        <v>#DIV/0!</v>
      </c>
      <c r="U1128" s="15" t="e">
        <f>100-(T1128-R1128)/S1128*100</f>
        <v>#DIV/0!</v>
      </c>
      <c r="AB1128" s="14" t="e">
        <f>((AE1128-AC1128)*(1000/AD1128))*1000</f>
        <v>#DIV/0!</v>
      </c>
      <c r="AF1128" s="7" t="e">
        <f>#REF!*0.8</f>
        <v>#REF!</v>
      </c>
      <c r="AH1128" s="8" t="e">
        <f>((AG1128)*(H1128/100))</f>
        <v>#DIV/0!</v>
      </c>
      <c r="AI1128" s="7" t="e">
        <f>AG1128/AH1128</f>
        <v>#DIV/0!</v>
      </c>
      <c r="AO1128" s="68" t="s">
        <v>1711</v>
      </c>
      <c r="DL1128" s="61" t="str">
        <f t="shared" si="20"/>
        <v>Anlieferung 19-20</v>
      </c>
    </row>
    <row r="1129" spans="1:132">
      <c r="A1129" s="11">
        <v>44652</v>
      </c>
      <c r="B1129" s="64" t="s">
        <v>1712</v>
      </c>
      <c r="C1129" s="25" t="s">
        <v>128</v>
      </c>
      <c r="H1129" s="3" t="e">
        <f>((F1129)/(E1129/100))</f>
        <v>#DIV/0!</v>
      </c>
      <c r="I1129" s="4" t="e">
        <f>E1129/F1129</f>
        <v>#DIV/0!</v>
      </c>
      <c r="J1129" s="4" t="e">
        <f>100/G1129</f>
        <v>#DIV/0!</v>
      </c>
      <c r="N1129" s="37" t="e">
        <f>M1129/(K1129/100)</f>
        <v>#DIV/0!</v>
      </c>
      <c r="O1129" s="37" t="e">
        <f>N1129/J1129</f>
        <v>#DIV/0!</v>
      </c>
      <c r="P1129" s="5" t="e">
        <f>M1129/(L1129/100)</f>
        <v>#DIV/0!</v>
      </c>
      <c r="Q1129" s="5" t="e">
        <f>P1129*I1129</f>
        <v>#DIV/0!</v>
      </c>
      <c r="U1129" s="15" t="e">
        <f>100-(T1129-R1129)/S1129*100</f>
        <v>#DIV/0!</v>
      </c>
      <c r="AB1129" s="14" t="e">
        <f>((AE1129-AC1129)*(1000/AD1129))*1000</f>
        <v>#DIV/0!</v>
      </c>
      <c r="AF1129" s="7" t="e">
        <f>#REF!*0.8</f>
        <v>#REF!</v>
      </c>
      <c r="AH1129" s="8" t="e">
        <f>((AG1129)*(H1129/100))</f>
        <v>#DIV/0!</v>
      </c>
      <c r="AI1129" s="7" t="e">
        <f>AG1129/AH1129</f>
        <v>#DIV/0!</v>
      </c>
      <c r="AO1129" s="68" t="s">
        <v>1712</v>
      </c>
      <c r="AP1129" s="329">
        <v>0.19500000000000001</v>
      </c>
      <c r="AQ1129" s="329">
        <v>3.0000000000000001E-3</v>
      </c>
      <c r="AR1129" s="329">
        <v>8.0000000000000002E-3</v>
      </c>
      <c r="AS1129" s="329">
        <v>3.0000000000000001E-3</v>
      </c>
      <c r="AT1129" s="329">
        <v>8.5999999999999993E-2</v>
      </c>
      <c r="AU1129" s="329">
        <v>3.0000000000000001E-3</v>
      </c>
      <c r="AV1129" s="329">
        <v>6.2E-2</v>
      </c>
      <c r="AW1129" s="329">
        <v>3.0000000000000001E-3</v>
      </c>
      <c r="AX1129" s="329">
        <v>1.2999999999999999E-2</v>
      </c>
      <c r="AY1129" s="329">
        <v>1E-3</v>
      </c>
      <c r="AZ1129" s="329">
        <v>2.1999999999999999E-2</v>
      </c>
      <c r="BA1129" s="329">
        <v>2E-3</v>
      </c>
      <c r="BB1129" s="329">
        <v>6.9000000000000006E-2</v>
      </c>
      <c r="BC1129" s="329">
        <v>2E-3</v>
      </c>
      <c r="BD1129" s="329">
        <v>0.55800000000000005</v>
      </c>
      <c r="BE1129" s="329">
        <v>1.0999999999999999E-2</v>
      </c>
      <c r="BF1129" s="329" t="s">
        <v>121</v>
      </c>
      <c r="BG1129" s="329">
        <v>1.2999999999999999E-2</v>
      </c>
      <c r="BH1129" s="329" t="s">
        <v>121</v>
      </c>
      <c r="BI1129" s="329">
        <v>2.9390000000000001</v>
      </c>
      <c r="BJ1129" s="329" t="s">
        <v>121</v>
      </c>
      <c r="BK1129" s="329">
        <v>3.0000000000000001E-3</v>
      </c>
      <c r="BL1129" s="329" t="s">
        <v>121</v>
      </c>
      <c r="BM1129" s="329">
        <v>2E-3</v>
      </c>
      <c r="BN1129" s="329">
        <v>9.2999999999999999E-2</v>
      </c>
      <c r="BO1129" s="329">
        <v>8.0000000000000002E-3</v>
      </c>
      <c r="BP1129" s="329">
        <v>58.594000000000001</v>
      </c>
      <c r="BQ1129" s="329">
        <v>0.157</v>
      </c>
      <c r="BR1129" s="329">
        <v>3.0000000000000001E-3</v>
      </c>
      <c r="BS1129" s="329">
        <v>1E-3</v>
      </c>
      <c r="BT1129" s="329">
        <v>19.670999999999999</v>
      </c>
      <c r="BU1129" s="329">
        <v>0.221</v>
      </c>
      <c r="BV1129" s="329">
        <v>12.824999999999999</v>
      </c>
      <c r="BW1129" s="329">
        <v>0.23200000000000001</v>
      </c>
      <c r="BX1129" s="329" t="s">
        <v>121</v>
      </c>
      <c r="BY1129" s="329">
        <v>5.0000000000000001E-3</v>
      </c>
      <c r="BZ1129" s="329">
        <v>2.0510000000000002</v>
      </c>
      <c r="CA1129" s="329">
        <v>4.4999999999999998E-2</v>
      </c>
      <c r="CB1129" s="329" t="s">
        <v>121</v>
      </c>
      <c r="CC1129" s="329">
        <v>26.619</v>
      </c>
      <c r="CD1129" s="329">
        <v>3.9E-2</v>
      </c>
      <c r="CE1129" s="329">
        <v>5.0000000000000001E-3</v>
      </c>
      <c r="CF1129" s="329">
        <v>2E-3</v>
      </c>
      <c r="CG1129" s="329">
        <v>1E-3</v>
      </c>
      <c r="CH1129" s="329" t="s">
        <v>121</v>
      </c>
      <c r="CI1129" s="329">
        <v>2E-3</v>
      </c>
      <c r="CJ1129" s="329" t="s">
        <v>121</v>
      </c>
      <c r="CK1129" s="329">
        <v>0.182</v>
      </c>
      <c r="CL1129" s="329" t="s">
        <v>121</v>
      </c>
      <c r="CM1129" s="329">
        <v>2E-3</v>
      </c>
      <c r="CN1129" s="329">
        <v>5.0000000000000001E-3</v>
      </c>
      <c r="CO1129" s="329">
        <v>1E-3</v>
      </c>
      <c r="CP1129" s="329">
        <v>2.407</v>
      </c>
      <c r="CQ1129" s="329">
        <v>7.8E-2</v>
      </c>
      <c r="CR1129" s="329" t="s">
        <v>121</v>
      </c>
      <c r="CS1129" s="329">
        <v>2E-3</v>
      </c>
      <c r="CT1129" s="329">
        <v>1.825</v>
      </c>
      <c r="CU1129" s="329">
        <v>0.32600000000000001</v>
      </c>
      <c r="CV1129" s="329">
        <v>2.1000000000000001E-2</v>
      </c>
      <c r="CW1129" s="329">
        <v>1E-3</v>
      </c>
      <c r="CX1129" s="329">
        <v>0.20499999999999999</v>
      </c>
      <c r="CY1129" s="329">
        <v>1.2E-2</v>
      </c>
      <c r="CZ1129" s="329" t="s">
        <v>121</v>
      </c>
      <c r="DA1129" s="329">
        <v>2E-3</v>
      </c>
      <c r="DB1129" s="329" t="s">
        <v>121</v>
      </c>
      <c r="DC1129" s="329">
        <v>5.0000000000000001E-3</v>
      </c>
      <c r="DD1129" s="329">
        <v>1.4E-2</v>
      </c>
      <c r="DE1129" s="329">
        <v>7.0000000000000001E-3</v>
      </c>
      <c r="DF1129" s="329">
        <v>0.99299999999999999</v>
      </c>
      <c r="DG1129" s="329">
        <v>0.01</v>
      </c>
      <c r="DH1129" s="329">
        <v>6.0000000000000001E-3</v>
      </c>
      <c r="DI1129" s="329">
        <v>1E-3</v>
      </c>
      <c r="DJ1129" s="329">
        <v>7.2999999999999995E-2</v>
      </c>
      <c r="DK1129" s="329">
        <v>1E-3</v>
      </c>
      <c r="DL1129" s="61" t="str">
        <f t="shared" si="20"/>
        <v>UTV 01.04.2022</v>
      </c>
    </row>
    <row r="1130" spans="1:132">
      <c r="A1130" s="11">
        <v>44652</v>
      </c>
      <c r="B1130" s="64" t="s">
        <v>1713</v>
      </c>
      <c r="C1130" s="25" t="s">
        <v>128</v>
      </c>
      <c r="H1130" s="3" t="e">
        <f>((F1130)/(E1130/100))</f>
        <v>#DIV/0!</v>
      </c>
      <c r="I1130" s="4" t="e">
        <f>E1130/F1130</f>
        <v>#DIV/0!</v>
      </c>
      <c r="J1130" s="4" t="e">
        <f>100/G1130</f>
        <v>#DIV/0!</v>
      </c>
      <c r="N1130" s="37" t="e">
        <f>M1130/(K1130/100)</f>
        <v>#DIV/0!</v>
      </c>
      <c r="O1130" s="37" t="e">
        <f>N1130/J1130</f>
        <v>#DIV/0!</v>
      </c>
      <c r="P1130" s="5" t="e">
        <f>M1130/(L1130/100)</f>
        <v>#DIV/0!</v>
      </c>
      <c r="Q1130" s="5" t="e">
        <f>P1130*I1130</f>
        <v>#DIV/0!</v>
      </c>
      <c r="U1130" s="15" t="e">
        <f>100-(T1130-R1130)/S1130*100</f>
        <v>#DIV/0!</v>
      </c>
      <c r="AB1130" s="14" t="e">
        <f>((AE1130-AC1130)*(1000/AD1130))*1000</f>
        <v>#DIV/0!</v>
      </c>
      <c r="AF1130" s="7" t="e">
        <f>#REF!*0.8</f>
        <v>#REF!</v>
      </c>
      <c r="AH1130" s="8" t="e">
        <f>((AG1130)*(H1130/100))</f>
        <v>#DIV/0!</v>
      </c>
      <c r="AI1130" s="7" t="e">
        <f>AG1130/AH1130</f>
        <v>#DIV/0!</v>
      </c>
      <c r="AO1130" s="68" t="s">
        <v>1713</v>
      </c>
      <c r="AP1130" s="324">
        <v>4.4999999999999998E-2</v>
      </c>
      <c r="AQ1130" s="324">
        <v>1E-3</v>
      </c>
      <c r="AR1130" s="324">
        <v>1.7000000000000001E-2</v>
      </c>
      <c r="AS1130" s="324">
        <v>3.0000000000000001E-3</v>
      </c>
      <c r="AT1130" s="324">
        <v>7.0000000000000001E-3</v>
      </c>
      <c r="AU1130" s="324">
        <v>2E-3</v>
      </c>
      <c r="AV1130" s="324">
        <v>1.7000000000000001E-2</v>
      </c>
      <c r="AW1130" s="324">
        <v>2E-3</v>
      </c>
      <c r="AX1130" s="324">
        <v>5.0000000000000001E-3</v>
      </c>
      <c r="AY1130" s="324">
        <v>1E-3</v>
      </c>
      <c r="AZ1130" s="324">
        <v>0.05</v>
      </c>
      <c r="BA1130" s="324">
        <v>4.0000000000000001E-3</v>
      </c>
      <c r="BB1130" s="324">
        <v>0.11700000000000001</v>
      </c>
      <c r="BC1130" s="324">
        <v>3.0000000000000001E-3</v>
      </c>
      <c r="BD1130" s="324">
        <v>8.6020000000000003</v>
      </c>
      <c r="BE1130" s="324">
        <v>0.06</v>
      </c>
      <c r="BF1130" s="324" t="s">
        <v>121</v>
      </c>
      <c r="BG1130" s="324">
        <v>8.9999999999999993E-3</v>
      </c>
      <c r="BH1130" s="324">
        <v>3.03</v>
      </c>
      <c r="BI1130" s="324">
        <v>1.046</v>
      </c>
      <c r="BJ1130" s="324">
        <v>5.0000000000000001E-3</v>
      </c>
      <c r="BK1130" s="324">
        <v>1E-3</v>
      </c>
      <c r="BL1130" s="324" t="s">
        <v>121</v>
      </c>
      <c r="BM1130" s="324">
        <v>2E-3</v>
      </c>
      <c r="BN1130" s="324">
        <v>9.6000000000000002E-2</v>
      </c>
      <c r="BO1130" s="324">
        <v>8.0000000000000002E-3</v>
      </c>
      <c r="BP1130" s="324">
        <v>59.762</v>
      </c>
      <c r="BQ1130" s="324">
        <v>0.16500000000000001</v>
      </c>
      <c r="BR1130" s="324">
        <v>2E-3</v>
      </c>
      <c r="BS1130" s="324">
        <v>1E-3</v>
      </c>
      <c r="BT1130" s="324">
        <v>13.641999999999999</v>
      </c>
      <c r="BU1130" s="324">
        <v>0.16200000000000001</v>
      </c>
      <c r="BV1130" s="324">
        <v>0.45100000000000001</v>
      </c>
      <c r="BW1130" s="324">
        <v>1.7000000000000001E-2</v>
      </c>
      <c r="BX1130" s="324">
        <v>1.6E-2</v>
      </c>
      <c r="BY1130" s="324">
        <v>8.9999999999999993E-3</v>
      </c>
      <c r="BZ1130" s="324">
        <v>0.52600000000000002</v>
      </c>
      <c r="CA1130" s="324">
        <v>3.1E-2</v>
      </c>
      <c r="CB1130" s="324" t="s">
        <v>121</v>
      </c>
      <c r="CC1130" s="324">
        <v>13.048</v>
      </c>
      <c r="CD1130" s="324">
        <v>0.23</v>
      </c>
      <c r="CE1130" s="324">
        <v>8.0000000000000002E-3</v>
      </c>
      <c r="CF1130" s="324" t="s">
        <v>121</v>
      </c>
      <c r="CG1130" s="324">
        <v>2E-3</v>
      </c>
      <c r="CH1130" s="324" t="s">
        <v>121</v>
      </c>
      <c r="CI1130" s="324">
        <v>2E-3</v>
      </c>
      <c r="CJ1130" s="324">
        <v>1.9910000000000001</v>
      </c>
      <c r="CK1130" s="324">
        <v>0.105</v>
      </c>
      <c r="CL1130" s="324" t="s">
        <v>121</v>
      </c>
      <c r="CM1130" s="324">
        <v>2E-3</v>
      </c>
      <c r="CN1130" s="324">
        <v>2E-3</v>
      </c>
      <c r="CO1130" s="324">
        <v>1E-3</v>
      </c>
      <c r="CP1130" s="324">
        <v>3.597</v>
      </c>
      <c r="CQ1130" s="324">
        <v>5.8000000000000003E-2</v>
      </c>
      <c r="CR1130" s="324">
        <v>1.7999999999999999E-2</v>
      </c>
      <c r="CS1130" s="324">
        <v>1E-3</v>
      </c>
      <c r="CT1130" s="324">
        <v>5.3959999999999999</v>
      </c>
      <c r="CU1130" s="324">
        <v>0.27200000000000002</v>
      </c>
      <c r="CV1130" s="324">
        <v>2.9000000000000001E-2</v>
      </c>
      <c r="CW1130" s="324">
        <v>1E-3</v>
      </c>
      <c r="CX1130" s="324">
        <v>1.0129999999999999</v>
      </c>
      <c r="CY1130" s="324">
        <v>2.1999999999999999E-2</v>
      </c>
      <c r="CZ1130" s="324" t="s">
        <v>121</v>
      </c>
      <c r="DA1130" s="324">
        <v>2E-3</v>
      </c>
      <c r="DB1130" s="324">
        <v>3.4000000000000002E-2</v>
      </c>
      <c r="DC1130" s="324">
        <v>7.0000000000000001E-3</v>
      </c>
      <c r="DD1130" s="324" t="s">
        <v>121</v>
      </c>
      <c r="DE1130" s="324">
        <v>1.2999999999999999E-2</v>
      </c>
      <c r="DF1130" s="324">
        <v>1.2709999999999999</v>
      </c>
      <c r="DG1130" s="324">
        <v>1.2999999999999999E-2</v>
      </c>
      <c r="DH1130" s="324">
        <v>1.2999999999999999E-2</v>
      </c>
      <c r="DI1130" s="324">
        <v>1E-3</v>
      </c>
      <c r="DJ1130" s="324">
        <v>3.0000000000000001E-3</v>
      </c>
      <c r="DK1130" s="324">
        <v>1E-3</v>
      </c>
      <c r="DL1130" s="61" t="str">
        <f t="shared" si="20"/>
        <v>DK II  01.04.2022</v>
      </c>
      <c r="DM1130" s="331">
        <v>-1.3390437131367399E-2</v>
      </c>
      <c r="DN1130" s="331">
        <v>2.8332779342760601E-3</v>
      </c>
      <c r="DO1130" s="331">
        <v>0.149624727147114</v>
      </c>
      <c r="DP1130" s="331">
        <v>0.222448203031446</v>
      </c>
      <c r="DQ1130" s="331">
        <v>-1.88008083627967E-3</v>
      </c>
      <c r="DR1130" s="331">
        <v>-1.0867970219542099E-2</v>
      </c>
      <c r="DS1130" s="331">
        <v>14.2160476042217</v>
      </c>
      <c r="DT1130" s="331">
        <v>2.4430224154394801E-3</v>
      </c>
      <c r="DU1130" s="331">
        <v>-6.7035069418741404E-4</v>
      </c>
      <c r="DV1130" s="331">
        <v>2.3284187096993599E-2</v>
      </c>
      <c r="DW1130" s="331">
        <v>0.136833630764569</v>
      </c>
      <c r="DX1130" s="331">
        <v>-1.2363878311100199E-2</v>
      </c>
      <c r="DY1130" s="331">
        <v>480.90876291622101</v>
      </c>
      <c r="DZ1130" s="331">
        <v>4.4339589575617101E-2</v>
      </c>
      <c r="EA1130" s="331">
        <v>0.30306559501054198</v>
      </c>
      <c r="EB1130" s="331">
        <v>95.6024766020535</v>
      </c>
    </row>
    <row r="1131" spans="1:132">
      <c r="A1131" s="11">
        <v>44652</v>
      </c>
      <c r="B1131" s="64" t="s">
        <v>1714</v>
      </c>
      <c r="C1131" s="25"/>
      <c r="H1131" s="3" t="e">
        <f>((F1131)/(E1131/100))</f>
        <v>#DIV/0!</v>
      </c>
      <c r="I1131" s="4" t="e">
        <f>E1131/F1131</f>
        <v>#DIV/0!</v>
      </c>
      <c r="J1131" s="4" t="e">
        <f>100/G1131</f>
        <v>#DIV/0!</v>
      </c>
      <c r="N1131" s="37" t="e">
        <f>M1131/(K1131/100)</f>
        <v>#DIV/0!</v>
      </c>
      <c r="O1131" s="37" t="e">
        <f>N1131/J1131</f>
        <v>#DIV/0!</v>
      </c>
      <c r="P1131" s="5" t="e">
        <f>M1131/(L1131/100)</f>
        <v>#DIV/0!</v>
      </c>
      <c r="Q1131" s="5" t="e">
        <f>P1131*I1131</f>
        <v>#DIV/0!</v>
      </c>
      <c r="U1131" s="15" t="e">
        <f>100-(T1131-R1131)/S1131*100</f>
        <v>#DIV/0!</v>
      </c>
      <c r="AB1131" s="14" t="e">
        <f>((AE1131-AC1131)*(1000/AD1131))*1000</f>
        <v>#DIV/0!</v>
      </c>
      <c r="AF1131" s="7" t="e">
        <f>#REF!*0.8</f>
        <v>#REF!</v>
      </c>
      <c r="AH1131" s="8" t="e">
        <f>((AG1131)*(H1131/100))</f>
        <v>#DIV/0!</v>
      </c>
      <c r="AI1131" s="7" t="e">
        <f>AG1131/AH1131</f>
        <v>#DIV/0!</v>
      </c>
      <c r="AO1131" s="68" t="s">
        <v>1714</v>
      </c>
      <c r="AP1131" s="328">
        <v>0.42299999999999999</v>
      </c>
      <c r="AQ1131" s="328">
        <v>5.0000000000000001E-3</v>
      </c>
      <c r="AR1131" s="328">
        <v>4.4999999999999998E-2</v>
      </c>
      <c r="AS1131" s="328">
        <v>3.0000000000000001E-3</v>
      </c>
      <c r="AT1131" s="328">
        <v>5.0000000000000001E-3</v>
      </c>
      <c r="AU1131" s="328">
        <v>2E-3</v>
      </c>
      <c r="AV1131" s="328">
        <v>2.9000000000000001E-2</v>
      </c>
      <c r="AW1131" s="328">
        <v>2E-3</v>
      </c>
      <c r="AX1131" s="328">
        <v>6.0000000000000001E-3</v>
      </c>
      <c r="AY1131" s="328">
        <v>1E-3</v>
      </c>
      <c r="AZ1131" s="328">
        <v>9.7000000000000003E-2</v>
      </c>
      <c r="BA1131" s="328">
        <v>3.0000000000000001E-3</v>
      </c>
      <c r="BB1131" s="328">
        <v>0.15</v>
      </c>
      <c r="BC1131" s="328">
        <v>4.0000000000000001E-3</v>
      </c>
      <c r="BD1131" s="328">
        <v>5.8840000000000003</v>
      </c>
      <c r="BE1131" s="328">
        <v>4.5999999999999999E-2</v>
      </c>
      <c r="BF1131" s="328" t="s">
        <v>121</v>
      </c>
      <c r="BG1131" s="328">
        <v>3.0000000000000001E-3</v>
      </c>
      <c r="BH1131" s="328">
        <v>1.44</v>
      </c>
      <c r="BI1131" s="328">
        <v>0.77400000000000002</v>
      </c>
      <c r="BJ1131" s="328">
        <v>1.9E-2</v>
      </c>
      <c r="BK1131" s="328">
        <v>4.0000000000000001E-3</v>
      </c>
      <c r="BL1131" s="328" t="s">
        <v>121</v>
      </c>
      <c r="BM1131" s="328">
        <v>2E-3</v>
      </c>
      <c r="BN1131" s="328">
        <v>0.97699999999999998</v>
      </c>
      <c r="BO1131" s="328">
        <v>1.7000000000000001E-2</v>
      </c>
      <c r="BP1131" s="328">
        <v>69.963999999999999</v>
      </c>
      <c r="BQ1131" s="328">
        <v>0.13400000000000001</v>
      </c>
      <c r="BR1131" s="328">
        <v>4.0000000000000001E-3</v>
      </c>
      <c r="BS1131" s="328">
        <v>1E-3</v>
      </c>
      <c r="BT1131" s="328">
        <v>10.257999999999999</v>
      </c>
      <c r="BU1131" s="328">
        <v>0.124</v>
      </c>
      <c r="BV1131" s="328">
        <v>1.619</v>
      </c>
      <c r="BW1131" s="328">
        <v>2.9000000000000001E-2</v>
      </c>
      <c r="BX1131" s="328" t="s">
        <v>121</v>
      </c>
      <c r="BY1131" s="328">
        <v>1.7000000000000001E-2</v>
      </c>
      <c r="BZ1131" s="328">
        <v>0.89</v>
      </c>
      <c r="CA1131" s="328">
        <v>3.1E-2</v>
      </c>
      <c r="CB1131" s="328" t="s">
        <v>121</v>
      </c>
      <c r="CC1131" s="328">
        <v>12.9</v>
      </c>
      <c r="CD1131" s="328">
        <v>0.25900000000000001</v>
      </c>
      <c r="CE1131" s="328">
        <v>8.9999999999999993E-3</v>
      </c>
      <c r="CF1131" s="328">
        <v>4.0000000000000001E-3</v>
      </c>
      <c r="CG1131" s="328">
        <v>1E-3</v>
      </c>
      <c r="CH1131" s="328" t="s">
        <v>121</v>
      </c>
      <c r="CI1131" s="328">
        <v>2E-3</v>
      </c>
      <c r="CJ1131" s="328">
        <v>0.22</v>
      </c>
      <c r="CK1131" s="328">
        <v>7.1999999999999995E-2</v>
      </c>
      <c r="CL1131" s="328" t="s">
        <v>121</v>
      </c>
      <c r="CM1131" s="328">
        <v>2E-3</v>
      </c>
      <c r="CN1131" s="328">
        <v>8.9999999999999993E-3</v>
      </c>
      <c r="CO1131" s="328">
        <v>1E-3</v>
      </c>
      <c r="CP1131" s="328">
        <v>2.63</v>
      </c>
      <c r="CQ1131" s="328">
        <v>0.05</v>
      </c>
      <c r="CR1131" s="328" t="s">
        <v>121</v>
      </c>
      <c r="CS1131" s="328">
        <v>4.0000000000000001E-3</v>
      </c>
      <c r="CT1131" s="328">
        <v>3.4220000000000002</v>
      </c>
      <c r="CU1131" s="328">
        <v>0.24199999999999999</v>
      </c>
      <c r="CV1131" s="328">
        <v>2.1999999999999999E-2</v>
      </c>
      <c r="CW1131" s="328">
        <v>1E-3</v>
      </c>
      <c r="CX1131" s="328">
        <v>0.57999999999999996</v>
      </c>
      <c r="CY1131" s="328">
        <v>1.6E-2</v>
      </c>
      <c r="CZ1131" s="328" t="s">
        <v>121</v>
      </c>
      <c r="DA1131" s="328">
        <v>2E-3</v>
      </c>
      <c r="DB1131" s="328">
        <v>1.4999999999999999E-2</v>
      </c>
      <c r="DC1131" s="328">
        <v>5.0000000000000001E-3</v>
      </c>
      <c r="DD1131" s="328" t="s">
        <v>121</v>
      </c>
      <c r="DE1131" s="328">
        <v>1.4999999999999999E-2</v>
      </c>
      <c r="DF1131" s="328">
        <v>0.99</v>
      </c>
      <c r="DG1131" s="328">
        <v>1.0999999999999999E-2</v>
      </c>
      <c r="DH1131" s="328">
        <v>2.3E-2</v>
      </c>
      <c r="DI1131" s="328">
        <v>1E-3</v>
      </c>
      <c r="DJ1131" s="328">
        <v>8.0000000000000002E-3</v>
      </c>
      <c r="DK1131" s="328">
        <v>1E-3</v>
      </c>
      <c r="DL1131" s="61" t="str">
        <f t="shared" si="20"/>
        <v>DK III  W1 01.04.2022</v>
      </c>
      <c r="DM1131" s="331">
        <v>1.45239334393542E-2</v>
      </c>
      <c r="DN1131" s="331">
        <v>3.2601295721409303E-2</v>
      </c>
      <c r="DO1131" s="331">
        <v>0.136839339635038</v>
      </c>
      <c r="DP1131" s="331">
        <v>1.77815028253657</v>
      </c>
      <c r="DQ1131" s="331">
        <v>-3.9915111573866199E-3</v>
      </c>
      <c r="DR1131" s="331">
        <v>1.6006413894444099E-2</v>
      </c>
      <c r="DS1131" s="331">
        <v>9.9508233518077702</v>
      </c>
      <c r="DT1131" s="331">
        <v>3.6447980503257302E-2</v>
      </c>
      <c r="DU1131" s="331">
        <v>6.10947218246885E-4</v>
      </c>
      <c r="DV1131" s="331">
        <v>4.7571893346319498E-2</v>
      </c>
      <c r="DW1131" s="331">
        <v>0.41495743174294503</v>
      </c>
      <c r="DX1131" s="331">
        <v>9.1858461185633997E-2</v>
      </c>
      <c r="DY1131" s="331">
        <v>1339.4522978714299</v>
      </c>
      <c r="DZ1131" s="331">
        <v>-0.58546482725529703</v>
      </c>
      <c r="EA1131" s="331">
        <v>0.13357682787330999</v>
      </c>
      <c r="EB1131" s="331">
        <v>97.459347895056993</v>
      </c>
    </row>
    <row r="1132" spans="1:132">
      <c r="A1132" s="11">
        <v>44652</v>
      </c>
      <c r="B1132" s="64" t="s">
        <v>1715</v>
      </c>
      <c r="C1132" s="25"/>
      <c r="H1132" s="3" t="e">
        <f>((F1132)/(E1132/100))</f>
        <v>#DIV/0!</v>
      </c>
      <c r="I1132" s="4" t="e">
        <f>E1132/F1132</f>
        <v>#DIV/0!</v>
      </c>
      <c r="J1132" s="4" t="e">
        <f>100/G1132</f>
        <v>#DIV/0!</v>
      </c>
      <c r="N1132" s="37" t="e">
        <f>M1132/(K1132/100)</f>
        <v>#DIV/0!</v>
      </c>
      <c r="O1132" s="37" t="e">
        <f>N1132/J1132</f>
        <v>#DIV/0!</v>
      </c>
      <c r="P1132" s="5" t="e">
        <f>M1132/(L1132/100)</f>
        <v>#DIV/0!</v>
      </c>
      <c r="Q1132" s="5" t="e">
        <f>P1132*I1132</f>
        <v>#DIV/0!</v>
      </c>
      <c r="U1132" s="15" t="e">
        <f>100-(T1132-R1132)/S1132*100</f>
        <v>#DIV/0!</v>
      </c>
      <c r="AB1132" s="14" t="e">
        <f>((AE1132-AC1132)*(1000/AD1132))*1000</f>
        <v>#DIV/0!</v>
      </c>
      <c r="AF1132" s="7" t="e">
        <f>#REF!*0.8</f>
        <v>#REF!</v>
      </c>
      <c r="AH1132" s="8" t="e">
        <f>((AG1132)*(H1132/100))</f>
        <v>#DIV/0!</v>
      </c>
      <c r="AI1132" s="7" t="e">
        <f>AG1132/AH1132</f>
        <v>#DIV/0!</v>
      </c>
      <c r="AO1132" s="68" t="s">
        <v>1715</v>
      </c>
      <c r="DL1132" s="61" t="str">
        <f t="shared" si="20"/>
        <v xml:space="preserve">GB 0244 </v>
      </c>
    </row>
    <row r="1133" spans="1:132">
      <c r="A1133" s="11">
        <v>44652</v>
      </c>
      <c r="B1133" s="64">
        <v>2</v>
      </c>
      <c r="C1133" s="25" t="s">
        <v>117</v>
      </c>
      <c r="H1133" s="3" t="e">
        <f>((F1133)/(E1133/100))</f>
        <v>#DIV/0!</v>
      </c>
      <c r="I1133" s="4" t="e">
        <f>E1133/F1133</f>
        <v>#DIV/0!</v>
      </c>
      <c r="J1133" s="4" t="e">
        <f>100/G1133</f>
        <v>#DIV/0!</v>
      </c>
      <c r="N1133" s="37" t="e">
        <f>M1133/(K1133/100)</f>
        <v>#DIV/0!</v>
      </c>
      <c r="O1133" s="37" t="e">
        <f>N1133/J1133</f>
        <v>#DIV/0!</v>
      </c>
      <c r="P1133" s="5" t="e">
        <f>M1133/(L1133/100)</f>
        <v>#DIV/0!</v>
      </c>
      <c r="Q1133" s="5" t="e">
        <f>P1133*I1133</f>
        <v>#DIV/0!</v>
      </c>
      <c r="U1133" s="15" t="e">
        <f>100-(T1133-R1133)/S1133*100</f>
        <v>#DIV/0!</v>
      </c>
      <c r="X1133" s="2">
        <v>12.34</v>
      </c>
      <c r="AB1133" s="14" t="e">
        <f>((AE1133-AC1133)*(1000/AD1133))*1000</f>
        <v>#DIV/0!</v>
      </c>
      <c r="AF1133" s="7" t="e">
        <f>#REF!*0.8</f>
        <v>#REF!</v>
      </c>
      <c r="AH1133" s="8" t="e">
        <f>((AG1133)*(H1133/100))</f>
        <v>#DIV/0!</v>
      </c>
      <c r="AI1133" s="7" t="e">
        <f>AG1133/AH1133</f>
        <v>#DIV/0!</v>
      </c>
      <c r="AO1133" s="24" t="s">
        <v>1716</v>
      </c>
      <c r="DL1133" s="61" t="str">
        <f t="shared" si="20"/>
        <v xml:space="preserve">GB 0244 </v>
      </c>
    </row>
    <row r="1134" spans="1:132">
      <c r="A1134" s="11">
        <v>44652</v>
      </c>
      <c r="B1134" s="64"/>
      <c r="C1134" s="25" t="s">
        <v>122</v>
      </c>
      <c r="D1134" s="21">
        <v>35</v>
      </c>
      <c r="E1134" s="2">
        <v>100</v>
      </c>
      <c r="F1134" s="2">
        <v>65</v>
      </c>
      <c r="H1134" s="3">
        <f>((F1134)/(E1134/100))</f>
        <v>65</v>
      </c>
      <c r="I1134" s="4">
        <f>E1134/F1134</f>
        <v>1.5384615384615385</v>
      </c>
      <c r="J1134" s="4" t="e">
        <f>100/G1134</f>
        <v>#DIV/0!</v>
      </c>
      <c r="N1134" s="37" t="e">
        <f>M1134/(K1134/100)</f>
        <v>#DIV/0!</v>
      </c>
      <c r="O1134" s="37" t="e">
        <f>N1134/J1134</f>
        <v>#DIV/0!</v>
      </c>
      <c r="P1134" s="5" t="e">
        <f>M1134/(L1134/100)</f>
        <v>#DIV/0!</v>
      </c>
      <c r="Q1134" s="5" t="e">
        <f>P1134*I1134</f>
        <v>#DIV/0!</v>
      </c>
      <c r="U1134" s="15" t="e">
        <f>100-(T1134-R1134)/S1134*100</f>
        <v>#DIV/0!</v>
      </c>
      <c r="V1134" s="21">
        <v>0.39100000000000001</v>
      </c>
      <c r="X1134" s="2">
        <v>9.6300000000000008</v>
      </c>
      <c r="Y1134" s="2">
        <v>4.5599999999999996</v>
      </c>
      <c r="Z1134" s="21">
        <v>860</v>
      </c>
      <c r="AB1134" s="14" t="e">
        <f>((AE1134-AC1134)*(1000/AD1134))*1000</f>
        <v>#DIV/0!</v>
      </c>
      <c r="AF1134" s="7" t="e">
        <f>#REF!*0.8</f>
        <v>#REF!</v>
      </c>
      <c r="AG1134" s="2">
        <v>165</v>
      </c>
      <c r="AH1134" s="8">
        <f>((AG1134)*(H1134/100))</f>
        <v>107.25</v>
      </c>
      <c r="AI1134" s="7">
        <f>AG1134/AH1134</f>
        <v>1.5384615384615385</v>
      </c>
      <c r="AJ1134" s="6">
        <v>16.72</v>
      </c>
      <c r="AK1134" s="2">
        <v>0.222</v>
      </c>
      <c r="AO1134" s="24" t="s">
        <v>1717</v>
      </c>
      <c r="AP1134" s="323">
        <v>8.5000000000000006E-2</v>
      </c>
      <c r="AQ1134" s="323">
        <v>2E-3</v>
      </c>
      <c r="AR1134" s="323">
        <v>6.4000000000000001E-2</v>
      </c>
      <c r="AS1134" s="323">
        <v>3.0000000000000001E-3</v>
      </c>
      <c r="AT1134" s="323">
        <v>3.0000000000000001E-3</v>
      </c>
      <c r="AU1134" s="323">
        <v>2E-3</v>
      </c>
      <c r="AV1134" s="323">
        <v>2.5000000000000001E-2</v>
      </c>
      <c r="AW1134" s="323">
        <v>2E-3</v>
      </c>
      <c r="AX1134" s="323" t="s">
        <v>121</v>
      </c>
      <c r="AY1134" s="323">
        <v>2E-3</v>
      </c>
      <c r="AZ1134" s="323">
        <v>0.10299999999999999</v>
      </c>
      <c r="BA1134" s="323">
        <v>3.0000000000000001E-3</v>
      </c>
      <c r="BB1134" s="323">
        <v>0.14299999999999999</v>
      </c>
      <c r="BC1134" s="323">
        <v>3.0000000000000001E-3</v>
      </c>
      <c r="BD1134" s="323">
        <v>2.94</v>
      </c>
      <c r="BE1134" s="323">
        <v>2.4E-2</v>
      </c>
      <c r="BF1134" s="323" t="s">
        <v>121</v>
      </c>
      <c r="BG1134" s="323">
        <v>2E-3</v>
      </c>
      <c r="BH1134" s="323">
        <v>2.2469999999999999</v>
      </c>
      <c r="BI1134" s="323">
        <v>0.71299999999999997</v>
      </c>
      <c r="BJ1134" s="323" t="s">
        <v>121</v>
      </c>
      <c r="BK1134" s="323">
        <v>2E-3</v>
      </c>
      <c r="BL1134" s="323" t="s">
        <v>121</v>
      </c>
      <c r="BM1134" s="323">
        <v>2E-3</v>
      </c>
      <c r="BN1134" s="323">
        <v>0.67100000000000004</v>
      </c>
      <c r="BO1134" s="323">
        <v>1.0999999999999999E-2</v>
      </c>
      <c r="BP1134" s="323">
        <v>73.379000000000005</v>
      </c>
      <c r="BQ1134" s="323">
        <v>0.108</v>
      </c>
      <c r="BR1134" s="323" t="s">
        <v>121</v>
      </c>
      <c r="BS1134" s="323">
        <v>2E-3</v>
      </c>
      <c r="BT1134" s="323">
        <v>9.1929999999999996</v>
      </c>
      <c r="BU1134" s="323">
        <v>0.10299999999999999</v>
      </c>
      <c r="BV1134" s="323">
        <v>1.4570000000000001</v>
      </c>
      <c r="BW1134" s="323">
        <v>2.7E-2</v>
      </c>
      <c r="BX1134" s="323" t="s">
        <v>121</v>
      </c>
      <c r="BY1134" s="323">
        <v>1.0999999999999999E-2</v>
      </c>
      <c r="BZ1134" s="323">
        <v>0.52300000000000002</v>
      </c>
      <c r="CA1134" s="323">
        <v>2.4E-2</v>
      </c>
      <c r="CB1134" s="323" t="s">
        <v>121</v>
      </c>
      <c r="CC1134" s="323">
        <v>6.7690000000000001</v>
      </c>
      <c r="CD1134" s="323">
        <v>0.18</v>
      </c>
      <c r="CE1134" s="323">
        <v>7.0000000000000001E-3</v>
      </c>
      <c r="CF1134" s="323">
        <v>4.0000000000000001E-3</v>
      </c>
      <c r="CG1134" s="323">
        <v>1E-3</v>
      </c>
      <c r="CH1134" s="323" t="s">
        <v>121</v>
      </c>
      <c r="CI1134" s="323">
        <v>2E-3</v>
      </c>
      <c r="CJ1134" s="323">
        <v>0.53800000000000003</v>
      </c>
      <c r="CK1134" s="323">
        <v>7.4999999999999997E-2</v>
      </c>
      <c r="CL1134" s="323" t="s">
        <v>121</v>
      </c>
      <c r="CM1134" s="323">
        <v>2E-3</v>
      </c>
      <c r="CN1134" s="323">
        <v>2E-3</v>
      </c>
      <c r="CO1134" s="323">
        <v>1E-3</v>
      </c>
      <c r="CP1134" s="323">
        <v>1.974</v>
      </c>
      <c r="CQ1134" s="323">
        <v>4.2000000000000003E-2</v>
      </c>
      <c r="CR1134" s="323" t="s">
        <v>121</v>
      </c>
      <c r="CS1134" s="323">
        <v>2E-3</v>
      </c>
      <c r="CT1134" s="323">
        <v>4.6820000000000004</v>
      </c>
      <c r="CU1134" s="323">
        <v>0.26200000000000001</v>
      </c>
      <c r="CV1134" s="323">
        <v>2.1999999999999999E-2</v>
      </c>
      <c r="CW1134" s="323">
        <v>1E-3</v>
      </c>
      <c r="CX1134" s="323">
        <v>1.137</v>
      </c>
      <c r="CY1134" s="323">
        <v>0.02</v>
      </c>
      <c r="CZ1134" s="323" t="s">
        <v>121</v>
      </c>
      <c r="DA1134" s="323">
        <v>2E-3</v>
      </c>
      <c r="DB1134" s="323">
        <v>3.5000000000000003E-2</v>
      </c>
      <c r="DC1134" s="323">
        <v>7.0000000000000001E-3</v>
      </c>
      <c r="DD1134" s="323" t="s">
        <v>121</v>
      </c>
      <c r="DE1134" s="323">
        <v>8.0000000000000002E-3</v>
      </c>
      <c r="DF1134" s="323">
        <v>0.56899999999999995</v>
      </c>
      <c r="DG1134" s="323">
        <v>6.0000000000000001E-3</v>
      </c>
      <c r="DH1134" s="323">
        <v>1.4999999999999999E-2</v>
      </c>
      <c r="DI1134" s="323">
        <v>1E-3</v>
      </c>
      <c r="DJ1134" s="323">
        <v>5.0000000000000001E-3</v>
      </c>
      <c r="DK1134" s="323">
        <v>1E-3</v>
      </c>
      <c r="DL1134" s="61" t="str">
        <f t="shared" si="20"/>
        <v xml:space="preserve">DK III ENE 2562 </v>
      </c>
      <c r="DM1134" s="331">
        <v>3.10521019166023E-2</v>
      </c>
      <c r="DN1134" s="331">
        <v>1.08924645890064E-2</v>
      </c>
      <c r="DO1134" s="331">
        <v>7.9829516822849805E-2</v>
      </c>
      <c r="DP1134" s="331">
        <v>0.53574329725200898</v>
      </c>
      <c r="DQ1134" s="331">
        <v>-7.2085503506075102E-3</v>
      </c>
      <c r="DR1134" s="331">
        <v>-2.6161509152347298E-3</v>
      </c>
      <c r="DS1134" s="331">
        <v>5.9014865268208698</v>
      </c>
      <c r="DT1134" s="331">
        <v>8.6090644945346802E-3</v>
      </c>
      <c r="DU1134" s="188">
        <v>-6.2949732583443096E-5</v>
      </c>
      <c r="DV1134" s="331">
        <v>6.1407351042149998E-2</v>
      </c>
      <c r="DW1134" s="331">
        <v>0.114216560990317</v>
      </c>
      <c r="DX1134" s="331">
        <v>0.17345102401377899</v>
      </c>
      <c r="DY1134" s="331">
        <v>972.019300157918</v>
      </c>
      <c r="DZ1134" s="331">
        <v>0.48098214697844699</v>
      </c>
      <c r="EA1134" s="331">
        <v>0.46956450641604602</v>
      </c>
      <c r="EB1134" s="331">
        <v>97.471169421365502</v>
      </c>
    </row>
    <row r="1135" spans="1:132">
      <c r="A1135" s="11">
        <v>44652</v>
      </c>
      <c r="B1135" s="64" t="s">
        <v>208</v>
      </c>
      <c r="C1135" s="25" t="s">
        <v>119</v>
      </c>
      <c r="D1135" s="21">
        <v>35</v>
      </c>
      <c r="E1135" s="2">
        <v>100</v>
      </c>
      <c r="F1135" s="2">
        <v>65</v>
      </c>
      <c r="H1135" s="3">
        <f>((F1135)/(E1135/100))</f>
        <v>65</v>
      </c>
      <c r="I1135" s="4">
        <f>E1135/F1135</f>
        <v>1.5384615384615385</v>
      </c>
      <c r="J1135" s="4" t="e">
        <f>100/G1135</f>
        <v>#DIV/0!</v>
      </c>
      <c r="N1135" s="37" t="e">
        <f>M1135/(K1135/100)</f>
        <v>#DIV/0!</v>
      </c>
      <c r="O1135" s="37" t="e">
        <f>N1135/J1135</f>
        <v>#DIV/0!</v>
      </c>
      <c r="P1135" s="5" t="e">
        <f>M1135/(L1135/100)</f>
        <v>#DIV/0!</v>
      </c>
      <c r="Q1135" s="5" t="e">
        <f>P1135*I1135</f>
        <v>#DIV/0!</v>
      </c>
      <c r="U1135" s="15" t="e">
        <f>100-(T1135-R1135)/S1135*100</f>
        <v>#DIV/0!</v>
      </c>
      <c r="V1135" s="21">
        <v>6</v>
      </c>
      <c r="X1135" s="2">
        <v>11.79</v>
      </c>
      <c r="Y1135" s="2">
        <v>13.54</v>
      </c>
      <c r="Z1135" s="21">
        <v>1475</v>
      </c>
      <c r="AB1135" s="14" t="e">
        <f>((AE1135-AC1135)*(1000/AD1135))*1000</f>
        <v>#DIV/0!</v>
      </c>
      <c r="AF1135" s="7" t="e">
        <f>#REF!*0.8</f>
        <v>#REF!</v>
      </c>
      <c r="AG1135" s="2">
        <v>165</v>
      </c>
      <c r="AH1135" s="8">
        <f>((AG1135)*(H1135/100))</f>
        <v>107.25</v>
      </c>
      <c r="AI1135" s="7">
        <f>AG1135/AH1135</f>
        <v>1.5384615384615385</v>
      </c>
      <c r="AJ1135" s="6">
        <v>88.81</v>
      </c>
      <c r="AK1135" s="2">
        <v>1.778</v>
      </c>
      <c r="AO1135" s="24" t="s">
        <v>1718</v>
      </c>
      <c r="AP1135" s="326">
        <v>0.34899999999999998</v>
      </c>
      <c r="AQ1135" s="326">
        <v>5.0000000000000001E-3</v>
      </c>
      <c r="AR1135" s="326" t="s">
        <v>121</v>
      </c>
      <c r="AS1135" s="326">
        <v>4.0000000000000001E-3</v>
      </c>
      <c r="AT1135" s="326">
        <v>0.12</v>
      </c>
      <c r="AU1135" s="326">
        <v>4.0000000000000001E-3</v>
      </c>
      <c r="AV1135" s="326">
        <v>8.2000000000000003E-2</v>
      </c>
      <c r="AW1135" s="326">
        <v>3.0000000000000001E-3</v>
      </c>
      <c r="AX1135" s="326">
        <v>2.5000000000000001E-2</v>
      </c>
      <c r="AY1135" s="326">
        <v>2E-3</v>
      </c>
      <c r="AZ1135" s="326">
        <v>0.02</v>
      </c>
      <c r="BA1135" s="326">
        <v>2E-3</v>
      </c>
      <c r="BB1135" s="326">
        <v>0.10199999999999999</v>
      </c>
      <c r="BC1135" s="326">
        <v>3.0000000000000001E-3</v>
      </c>
      <c r="BD1135" s="326">
        <v>0.41099999999999998</v>
      </c>
      <c r="BE1135" s="326">
        <v>0.01</v>
      </c>
      <c r="BF1135" s="326" t="s">
        <v>121</v>
      </c>
      <c r="BG1135" s="326">
        <v>3.0000000000000001E-3</v>
      </c>
      <c r="BH1135" s="326" t="s">
        <v>121</v>
      </c>
      <c r="BI1135" s="326">
        <v>3.8690000000000002</v>
      </c>
      <c r="BJ1135" s="326" t="s">
        <v>121</v>
      </c>
      <c r="BK1135" s="326">
        <v>5.0000000000000001E-3</v>
      </c>
      <c r="BL1135" s="326" t="s">
        <v>121</v>
      </c>
      <c r="BM1135" s="326">
        <v>2E-3</v>
      </c>
      <c r="BN1135" s="326">
        <v>1.4E-2</v>
      </c>
      <c r="BO1135" s="326">
        <v>8.0000000000000002E-3</v>
      </c>
      <c r="BP1135" s="326">
        <v>61.067</v>
      </c>
      <c r="BQ1135" s="326">
        <v>0.17</v>
      </c>
      <c r="BR1135" s="326">
        <v>0.251</v>
      </c>
      <c r="BS1135" s="326">
        <v>4.0000000000000001E-3</v>
      </c>
      <c r="BT1135" s="326">
        <v>1.1539999999999999</v>
      </c>
      <c r="BU1135" s="326">
        <v>0.05</v>
      </c>
      <c r="BV1135" s="326">
        <v>25.812999999999999</v>
      </c>
      <c r="BW1135" s="326">
        <v>0.41499999999999998</v>
      </c>
      <c r="BX1135" s="326" t="s">
        <v>121</v>
      </c>
      <c r="BY1135" s="326">
        <v>4.0000000000000001E-3</v>
      </c>
      <c r="BZ1135" s="326">
        <v>3.032</v>
      </c>
      <c r="CA1135" s="326">
        <v>5.1999999999999998E-2</v>
      </c>
      <c r="CB1135" s="326" t="s">
        <v>121</v>
      </c>
      <c r="CC1135" s="326">
        <v>31.12</v>
      </c>
      <c r="CD1135" s="326">
        <v>8.0000000000000002E-3</v>
      </c>
      <c r="CE1135" s="326">
        <v>4.0000000000000001E-3</v>
      </c>
      <c r="CF1135" s="326" t="s">
        <v>121</v>
      </c>
      <c r="CG1135" s="326">
        <v>2E-3</v>
      </c>
      <c r="CH1135" s="326" t="s">
        <v>121</v>
      </c>
      <c r="CI1135" s="326">
        <v>2E-3</v>
      </c>
      <c r="CJ1135" s="326" t="s">
        <v>121</v>
      </c>
      <c r="CK1135" s="326">
        <v>0.26400000000000001</v>
      </c>
      <c r="CL1135" s="326" t="s">
        <v>121</v>
      </c>
      <c r="CM1135" s="326">
        <v>2E-3</v>
      </c>
      <c r="CN1135" s="326">
        <v>1.0999999999999999E-2</v>
      </c>
      <c r="CO1135" s="326">
        <v>1E-3</v>
      </c>
      <c r="CP1135" s="326">
        <v>3.3620000000000001</v>
      </c>
      <c r="CQ1135" s="326">
        <v>0.10199999999999999</v>
      </c>
      <c r="CR1135" s="326" t="s">
        <v>121</v>
      </c>
      <c r="CS1135" s="326">
        <v>2E-3</v>
      </c>
      <c r="CT1135" s="326">
        <v>1.9259999999999999</v>
      </c>
      <c r="CU1135" s="326">
        <v>0.38600000000000001</v>
      </c>
      <c r="CV1135" s="326">
        <v>5.0000000000000001E-3</v>
      </c>
      <c r="CW1135" s="326">
        <v>1E-3</v>
      </c>
      <c r="CX1135" s="326">
        <v>8.1000000000000003E-2</v>
      </c>
      <c r="CY1135" s="326">
        <v>7.0000000000000001E-3</v>
      </c>
      <c r="CZ1135" s="326" t="s">
        <v>121</v>
      </c>
      <c r="DA1135" s="326">
        <v>3.0000000000000001E-3</v>
      </c>
      <c r="DB1135" s="326" t="s">
        <v>121</v>
      </c>
      <c r="DC1135" s="326">
        <v>4.0000000000000001E-3</v>
      </c>
      <c r="DD1135" s="326">
        <v>5.7000000000000002E-2</v>
      </c>
      <c r="DE1135" s="326">
        <v>1.0999999999999999E-2</v>
      </c>
      <c r="DF1135" s="326">
        <v>1.9079999999999999</v>
      </c>
      <c r="DG1135" s="326">
        <v>1.7999999999999999E-2</v>
      </c>
      <c r="DH1135" s="326">
        <v>5.0000000000000001E-3</v>
      </c>
      <c r="DI1135" s="326">
        <v>1E-3</v>
      </c>
      <c r="DJ1135" s="326">
        <v>0.19500000000000001</v>
      </c>
      <c r="DK1135" s="326">
        <v>2E-3</v>
      </c>
      <c r="DL1135" s="61" t="str">
        <f t="shared" si="20"/>
        <v>NL 689393</v>
      </c>
    </row>
    <row r="1136" spans="1:132">
      <c r="A1136" s="11">
        <v>44652</v>
      </c>
      <c r="B1136" s="64" t="s">
        <v>1719</v>
      </c>
      <c r="C1136" s="25" t="s">
        <v>1683</v>
      </c>
      <c r="H1136" s="3" t="e">
        <f>((F1136)/(E1136/100))</f>
        <v>#DIV/0!</v>
      </c>
      <c r="I1136" s="4" t="e">
        <f>E1136/F1136</f>
        <v>#DIV/0!</v>
      </c>
      <c r="J1136" s="4" t="e">
        <f>100/G1136</f>
        <v>#DIV/0!</v>
      </c>
      <c r="N1136" s="37" t="e">
        <f>M1136/(K1136/100)</f>
        <v>#DIV/0!</v>
      </c>
      <c r="O1136" s="37" t="e">
        <f>N1136/J1136</f>
        <v>#DIV/0!</v>
      </c>
      <c r="P1136" s="5" t="e">
        <f>M1136/(L1136/100)</f>
        <v>#DIV/0!</v>
      </c>
      <c r="Q1136" s="5" t="e">
        <f>P1136*I1136</f>
        <v>#DIV/0!</v>
      </c>
      <c r="U1136" s="15" t="e">
        <f>100-(T1136-R1136)/S1136*100</f>
        <v>#DIV/0!</v>
      </c>
      <c r="AB1136" s="14" t="e">
        <f>((AE1136-AC1136)*(1000/AD1136))*1000</f>
        <v>#DIV/0!</v>
      </c>
      <c r="AF1136" s="7" t="e">
        <f>#REF!*0.8</f>
        <v>#REF!</v>
      </c>
      <c r="AH1136" s="8" t="e">
        <f>((AG1136)*(H1136/100))</f>
        <v>#DIV/0!</v>
      </c>
      <c r="AI1136" s="7" t="e">
        <f>AG1136/AH1136</f>
        <v>#DIV/0!</v>
      </c>
      <c r="AJ1136" s="6">
        <v>180.1</v>
      </c>
      <c r="AO1136" s="24" t="s">
        <v>1683</v>
      </c>
      <c r="DL1136" s="61" t="str">
        <f t="shared" si="20"/>
        <v xml:space="preserve">GB 0244 </v>
      </c>
    </row>
    <row r="1137" spans="1:132">
      <c r="A1137" s="11">
        <v>44652</v>
      </c>
      <c r="B1137" s="64" t="s">
        <v>1720</v>
      </c>
      <c r="C1137" s="25" t="s">
        <v>1683</v>
      </c>
      <c r="H1137" s="3" t="e">
        <f>((F1137)/(E1137/100))</f>
        <v>#DIV/0!</v>
      </c>
      <c r="I1137" s="4" t="e">
        <f>E1137/F1137</f>
        <v>#DIV/0!</v>
      </c>
      <c r="J1137" s="4" t="e">
        <f>100/G1137</f>
        <v>#DIV/0!</v>
      </c>
      <c r="N1137" s="37" t="e">
        <f>M1137/(K1137/100)</f>
        <v>#DIV/0!</v>
      </c>
      <c r="O1137" s="37" t="e">
        <f>N1137/J1137</f>
        <v>#DIV/0!</v>
      </c>
      <c r="P1137" s="5" t="e">
        <f>M1137/(L1137/100)</f>
        <v>#DIV/0!</v>
      </c>
      <c r="Q1137" s="5" t="e">
        <f>P1137*I1137</f>
        <v>#DIV/0!</v>
      </c>
      <c r="U1137" s="15" t="e">
        <f>100-(T1137-R1137)/S1137*100</f>
        <v>#DIV/0!</v>
      </c>
      <c r="AB1137" s="14" t="e">
        <f>((AE1137-AC1137)*(1000/AD1137))*1000</f>
        <v>#DIV/0!</v>
      </c>
      <c r="AF1137" s="7" t="e">
        <f>#REF!*0.8</f>
        <v>#REF!</v>
      </c>
      <c r="AH1137" s="8" t="e">
        <f>((AG1137)*(H1137/100))</f>
        <v>#DIV/0!</v>
      </c>
      <c r="AI1137" s="7" t="e">
        <f>AG1137/AH1137</f>
        <v>#DIV/0!</v>
      </c>
      <c r="AJ1137" s="6">
        <v>171.5</v>
      </c>
      <c r="AO1137" s="24" t="s">
        <v>1683</v>
      </c>
      <c r="DL1137" s="61" t="str">
        <f t="shared" si="20"/>
        <v>CH 7343</v>
      </c>
      <c r="DM1137" s="337">
        <v>-1.82603435789906E-3</v>
      </c>
      <c r="DN1137" s="337">
        <v>-7.7401340121317497E-3</v>
      </c>
      <c r="DO1137" s="337">
        <v>5.5956692224774597E-2</v>
      </c>
      <c r="DP1137" s="337">
        <v>0.48601797600367602</v>
      </c>
      <c r="DQ1137" s="337">
        <v>-1.1721078023618199E-3</v>
      </c>
      <c r="DR1137" s="337">
        <v>6.5738973993936398E-2</v>
      </c>
      <c r="DS1137" s="337">
        <v>2.7975712712043799</v>
      </c>
      <c r="DT1137" s="337">
        <v>1.07113252347839E-2</v>
      </c>
      <c r="DU1137" s="337">
        <v>4.3297903394593697E-2</v>
      </c>
      <c r="DV1137" s="337">
        <v>1.29596962559915</v>
      </c>
      <c r="DW1137" s="337">
        <v>0.182004333176779</v>
      </c>
      <c r="DX1137" s="337">
        <v>1.5820725159472301E-2</v>
      </c>
      <c r="DY1137" s="337">
        <v>475.37175749844403</v>
      </c>
      <c r="DZ1137" s="337">
        <v>5.9186349259079902</v>
      </c>
      <c r="EA1137" s="337">
        <v>6.3127569923528207E-2</v>
      </c>
      <c r="EB1137" s="337">
        <v>97.666245043429598</v>
      </c>
    </row>
    <row r="1138" spans="1:132">
      <c r="A1138" s="11">
        <v>44652</v>
      </c>
      <c r="B1138" s="64" t="s">
        <v>153</v>
      </c>
      <c r="C1138" s="25" t="s">
        <v>119</v>
      </c>
      <c r="D1138" s="21">
        <v>30</v>
      </c>
      <c r="E1138" s="2">
        <v>100</v>
      </c>
      <c r="F1138" s="2">
        <v>70</v>
      </c>
      <c r="H1138" s="3">
        <f>((F1138)/(E1138/100))</f>
        <v>70</v>
      </c>
      <c r="I1138" s="4">
        <f>E1138/F1138</f>
        <v>1.4285714285714286</v>
      </c>
      <c r="J1138" s="4" t="e">
        <f>100/G1138</f>
        <v>#DIV/0!</v>
      </c>
      <c r="N1138" s="37" t="e">
        <f>M1138/(K1138/100)</f>
        <v>#DIV/0!</v>
      </c>
      <c r="O1138" s="37" t="e">
        <f>N1138/J1138</f>
        <v>#DIV/0!</v>
      </c>
      <c r="P1138" s="5" t="e">
        <f>M1138/(L1138/100)</f>
        <v>#DIV/0!</v>
      </c>
      <c r="Q1138" s="5" t="e">
        <f>P1138*I1138</f>
        <v>#DIV/0!</v>
      </c>
      <c r="U1138" s="15" t="e">
        <f>100-(T1138-R1138)/S1138*100</f>
        <v>#DIV/0!</v>
      </c>
      <c r="V1138" s="21">
        <v>0.61599999999999999</v>
      </c>
      <c r="X1138" s="2">
        <v>10.41</v>
      </c>
      <c r="Y1138" s="2">
        <v>7.03</v>
      </c>
      <c r="Z1138" s="21">
        <v>1851</v>
      </c>
      <c r="AB1138" s="14" t="e">
        <f>((AE1138-AC1138)*(1000/AD1138))*1000</f>
        <v>#DIV/0!</v>
      </c>
      <c r="AF1138" s="7" t="e">
        <f>#REF!*0.8</f>
        <v>#REF!</v>
      </c>
      <c r="AG1138" s="2">
        <v>147</v>
      </c>
      <c r="AH1138" s="8">
        <f>((AG1138)*(H1138/100))</f>
        <v>102.89999999999999</v>
      </c>
      <c r="AI1138" s="7">
        <f>AG1138/AH1138</f>
        <v>1.4285714285714286</v>
      </c>
      <c r="AJ1138" s="6">
        <v>37.72</v>
      </c>
      <c r="AK1138" s="2">
        <v>0.53600000000000003</v>
      </c>
      <c r="AO1138" s="20" t="s">
        <v>792</v>
      </c>
      <c r="AP1138" s="327">
        <v>4.3999999999999997E-2</v>
      </c>
      <c r="AQ1138" s="327">
        <v>1E-3</v>
      </c>
      <c r="AR1138" s="327">
        <v>0.01</v>
      </c>
      <c r="AS1138" s="327">
        <v>2E-3</v>
      </c>
      <c r="AT1138" s="327">
        <v>7.0000000000000001E-3</v>
      </c>
      <c r="AU1138" s="327">
        <v>2E-3</v>
      </c>
      <c r="AV1138" s="327">
        <v>1.4E-2</v>
      </c>
      <c r="AW1138" s="327">
        <v>1E-3</v>
      </c>
      <c r="AX1138" s="327">
        <v>2E-3</v>
      </c>
      <c r="AY1138" s="327">
        <v>1E-3</v>
      </c>
      <c r="AZ1138" s="327">
        <v>3.1E-2</v>
      </c>
      <c r="BA1138" s="327">
        <v>2E-3</v>
      </c>
      <c r="BB1138" s="327">
        <v>6.4000000000000001E-2</v>
      </c>
      <c r="BC1138" s="327">
        <v>2E-3</v>
      </c>
      <c r="BD1138" s="327">
        <v>2.956</v>
      </c>
      <c r="BE1138" s="327">
        <v>2.3E-2</v>
      </c>
      <c r="BF1138" s="327" t="s">
        <v>121</v>
      </c>
      <c r="BG1138" s="327">
        <v>2E-3</v>
      </c>
      <c r="BH1138" s="327">
        <v>1.66</v>
      </c>
      <c r="BI1138" s="327">
        <v>0.65200000000000002</v>
      </c>
      <c r="BJ1138" s="327">
        <v>2E-3</v>
      </c>
      <c r="BK1138" s="327">
        <v>1E-3</v>
      </c>
      <c r="BL1138" s="327" t="s">
        <v>121</v>
      </c>
      <c r="BM1138" s="327">
        <v>2E-3</v>
      </c>
      <c r="BN1138" s="327">
        <v>0.13</v>
      </c>
      <c r="BO1138" s="327">
        <v>6.0000000000000001E-3</v>
      </c>
      <c r="BP1138" s="327">
        <v>73.655000000000001</v>
      </c>
      <c r="BQ1138" s="327">
        <v>0.1</v>
      </c>
      <c r="BR1138" s="327">
        <v>2E-3</v>
      </c>
      <c r="BS1138" s="327">
        <v>1E-3</v>
      </c>
      <c r="BT1138" s="327">
        <v>13.193</v>
      </c>
      <c r="BU1138" s="327">
        <v>0.12</v>
      </c>
      <c r="BV1138" s="327">
        <v>0.746</v>
      </c>
      <c r="BW1138" s="327">
        <v>0.02</v>
      </c>
      <c r="BX1138" s="327" t="s">
        <v>121</v>
      </c>
      <c r="BY1138" s="327">
        <v>8.0000000000000002E-3</v>
      </c>
      <c r="BZ1138" s="327">
        <v>0.31900000000000001</v>
      </c>
      <c r="CA1138" s="327">
        <v>2.1000000000000001E-2</v>
      </c>
      <c r="CB1138" s="327" t="s">
        <v>121</v>
      </c>
      <c r="CC1138" s="327">
        <v>8.5310000000000006</v>
      </c>
      <c r="CD1138" s="327">
        <v>9.2999999999999999E-2</v>
      </c>
      <c r="CE1138" s="327">
        <v>6.0000000000000001E-3</v>
      </c>
      <c r="CF1138" s="327">
        <v>2E-3</v>
      </c>
      <c r="CG1138" s="327">
        <v>1E-3</v>
      </c>
      <c r="CH1138" s="327" t="s">
        <v>121</v>
      </c>
      <c r="CI1138" s="327">
        <v>2E-3</v>
      </c>
      <c r="CJ1138" s="327">
        <v>0.79900000000000004</v>
      </c>
      <c r="CK1138" s="327">
        <v>7.5999999999999998E-2</v>
      </c>
      <c r="CL1138" s="327" t="s">
        <v>121</v>
      </c>
      <c r="CM1138" s="327">
        <v>2E-3</v>
      </c>
      <c r="CN1138" s="327" t="s">
        <v>121</v>
      </c>
      <c r="CO1138" s="327">
        <v>2E-3</v>
      </c>
      <c r="CP1138" s="327">
        <v>1.542</v>
      </c>
      <c r="CQ1138" s="327">
        <v>3.6999999999999998E-2</v>
      </c>
      <c r="CR1138" s="327" t="s">
        <v>121</v>
      </c>
      <c r="CS1138" s="327">
        <v>2E-3</v>
      </c>
      <c r="CT1138" s="327">
        <v>3.6440000000000001</v>
      </c>
      <c r="CU1138" s="327">
        <v>0.23300000000000001</v>
      </c>
      <c r="CV1138" s="327">
        <v>0.13</v>
      </c>
      <c r="CW1138" s="327">
        <v>1E-3</v>
      </c>
      <c r="CX1138" s="327">
        <v>0.442</v>
      </c>
      <c r="CY1138" s="327">
        <v>1.2999999999999999E-2</v>
      </c>
      <c r="CZ1138" s="327" t="s">
        <v>121</v>
      </c>
      <c r="DA1138" s="327">
        <v>2E-3</v>
      </c>
      <c r="DB1138" s="327">
        <v>3.3000000000000002E-2</v>
      </c>
      <c r="DC1138" s="327">
        <v>4.0000000000000001E-3</v>
      </c>
      <c r="DD1138" s="327" t="s">
        <v>121</v>
      </c>
      <c r="DE1138" s="327">
        <v>7.0000000000000001E-3</v>
      </c>
      <c r="DF1138" s="327">
        <v>0.46200000000000002</v>
      </c>
      <c r="DG1138" s="327">
        <v>5.0000000000000001E-3</v>
      </c>
      <c r="DH1138" s="327">
        <v>7.0000000000000001E-3</v>
      </c>
      <c r="DI1138" s="327">
        <v>1E-3</v>
      </c>
      <c r="DJ1138" s="327">
        <v>6.0000000000000001E-3</v>
      </c>
      <c r="DK1138" s="327">
        <v>1E-3</v>
      </c>
      <c r="DL1138" s="61" t="str">
        <f t="shared" si="20"/>
        <v>ENE 2600 01.04.2022</v>
      </c>
      <c r="DM1138" s="331">
        <v>-8.3001008765937797E-4</v>
      </c>
      <c r="DN1138" s="331">
        <v>1.12613554115218E-2</v>
      </c>
      <c r="DO1138" s="331">
        <v>-9.6397313666591704E-3</v>
      </c>
      <c r="DP1138" s="331">
        <v>0.69711330617944101</v>
      </c>
      <c r="DQ1138" s="331">
        <v>-1.9415322004900499E-2</v>
      </c>
      <c r="DR1138" s="331">
        <v>-4.0511707768605701E-2</v>
      </c>
      <c r="DS1138" s="331">
        <v>2.99116466127529</v>
      </c>
      <c r="DT1138" s="331">
        <v>1.2192671414292901E-2</v>
      </c>
      <c r="DU1138" s="331">
        <v>-4.1164324517475601E-3</v>
      </c>
      <c r="DV1138" s="331">
        <v>1.45237219502899E-2</v>
      </c>
      <c r="DW1138" s="331">
        <v>5.5465163732310301E-2</v>
      </c>
      <c r="DX1138" s="331">
        <v>6.6367199297384397E-2</v>
      </c>
      <c r="DY1138" s="331">
        <v>665.38097176219503</v>
      </c>
      <c r="DZ1138" s="331">
        <v>-1.1234590456116</v>
      </c>
      <c r="EA1138" s="331">
        <v>-4.6309927657237897E-2</v>
      </c>
      <c r="EB1138" s="331">
        <v>96.983385047078897</v>
      </c>
    </row>
    <row r="1139" spans="1:132">
      <c r="A1139" s="11">
        <v>44652</v>
      </c>
      <c r="B1139" s="64"/>
      <c r="C1139" s="25" t="s">
        <v>727</v>
      </c>
      <c r="H1139" s="3" t="e">
        <f>((F1139)/(E1139/100))</f>
        <v>#DIV/0!</v>
      </c>
      <c r="I1139" s="4" t="e">
        <f>E1139/F1139</f>
        <v>#DIV/0!</v>
      </c>
      <c r="J1139" s="4" t="e">
        <f>100/G1139</f>
        <v>#DIV/0!</v>
      </c>
      <c r="N1139" s="37" t="e">
        <f>M1139/(K1139/100)</f>
        <v>#DIV/0!</v>
      </c>
      <c r="O1139" s="37" t="e">
        <f>N1139/J1139</f>
        <v>#DIV/0!</v>
      </c>
      <c r="P1139" s="5" t="e">
        <f>M1139/(L1139/100)</f>
        <v>#DIV/0!</v>
      </c>
      <c r="Q1139" s="5" t="e">
        <f>P1139*I1139</f>
        <v>#DIV/0!</v>
      </c>
      <c r="U1139" s="15" t="e">
        <f>100-(T1139-R1139)/S1139*100</f>
        <v>#DIV/0!</v>
      </c>
      <c r="AB1139" s="14" t="e">
        <f>((AE1139-AC1139)*(1000/AD1139))*1000</f>
        <v>#DIV/0!</v>
      </c>
      <c r="AF1139" s="7" t="e">
        <f>#REF!*0.8</f>
        <v>#REF!</v>
      </c>
      <c r="AH1139" s="8" t="e">
        <f>((AG1139)*(H1139/100))</f>
        <v>#DIV/0!</v>
      </c>
      <c r="AI1139" s="7" t="e">
        <f>AG1139/AH1139</f>
        <v>#DIV/0!</v>
      </c>
      <c r="AO1139" s="20" t="s">
        <v>727</v>
      </c>
      <c r="AP1139" s="331">
        <v>0.21199999999999999</v>
      </c>
      <c r="AQ1139" s="331">
        <v>3.0000000000000001E-3</v>
      </c>
      <c r="AR1139" s="331">
        <v>8.0000000000000002E-3</v>
      </c>
      <c r="AS1139" s="331">
        <v>3.0000000000000001E-3</v>
      </c>
      <c r="AT1139" s="331">
        <v>0.128</v>
      </c>
      <c r="AU1139" s="331">
        <v>4.0000000000000001E-3</v>
      </c>
      <c r="AV1139" s="331">
        <v>6.2E-2</v>
      </c>
      <c r="AW1139" s="331">
        <v>2E-3</v>
      </c>
      <c r="AX1139" s="331">
        <v>0.01</v>
      </c>
      <c r="AY1139" s="331">
        <v>1E-3</v>
      </c>
      <c r="AZ1139" s="331">
        <v>2.1000000000000001E-2</v>
      </c>
      <c r="BA1139" s="331">
        <v>2E-3</v>
      </c>
      <c r="BB1139" s="331">
        <v>7.0000000000000007E-2</v>
      </c>
      <c r="BC1139" s="331">
        <v>2E-3</v>
      </c>
      <c r="BD1139" s="331">
        <v>0.63500000000000001</v>
      </c>
      <c r="BE1139" s="331">
        <v>1.2E-2</v>
      </c>
      <c r="BF1139" s="331" t="s">
        <v>121</v>
      </c>
      <c r="BG1139" s="331">
        <v>1.2999999999999999E-2</v>
      </c>
      <c r="BH1139" s="331" t="s">
        <v>121</v>
      </c>
      <c r="BI1139" s="331">
        <v>2.5579999999999998</v>
      </c>
      <c r="BJ1139" s="331" t="s">
        <v>121</v>
      </c>
      <c r="BK1139" s="331">
        <v>3.0000000000000001E-3</v>
      </c>
      <c r="BL1139" s="331" t="s">
        <v>121</v>
      </c>
      <c r="BM1139" s="331">
        <v>2E-3</v>
      </c>
      <c r="BN1139" s="331">
        <v>0.112</v>
      </c>
      <c r="BO1139" s="331">
        <v>8.0000000000000002E-3</v>
      </c>
      <c r="BP1139" s="331">
        <v>56.127000000000002</v>
      </c>
      <c r="BQ1139" s="331">
        <v>0.17299999999999999</v>
      </c>
      <c r="BR1139" s="331">
        <v>1.9E-2</v>
      </c>
      <c r="BS1139" s="331">
        <v>1E-3</v>
      </c>
      <c r="BT1139" s="331">
        <v>16.308</v>
      </c>
      <c r="BU1139" s="331">
        <v>0.16500000000000001</v>
      </c>
      <c r="BV1139" s="331">
        <v>14.423</v>
      </c>
      <c r="BW1139" s="331">
        <v>0.17699999999999999</v>
      </c>
      <c r="BX1139" s="331">
        <v>6.0000000000000001E-3</v>
      </c>
      <c r="BY1139" s="331">
        <v>3.0000000000000001E-3</v>
      </c>
      <c r="BZ1139" s="331">
        <v>3.6779999999999999</v>
      </c>
      <c r="CA1139" s="331">
        <v>5.6000000000000001E-2</v>
      </c>
      <c r="CB1139" s="331" t="s">
        <v>121</v>
      </c>
      <c r="CC1139" s="331">
        <v>20.117999999999999</v>
      </c>
      <c r="CD1139" s="331">
        <v>5.8999999999999997E-2</v>
      </c>
      <c r="CE1139" s="331">
        <v>6.0000000000000001E-3</v>
      </c>
      <c r="CF1139" s="331">
        <v>3.0000000000000001E-3</v>
      </c>
      <c r="CG1139" s="331">
        <v>1E-3</v>
      </c>
      <c r="CH1139" s="331" t="s">
        <v>121</v>
      </c>
      <c r="CI1139" s="331">
        <v>2E-3</v>
      </c>
      <c r="CJ1139" s="331" t="s">
        <v>121</v>
      </c>
      <c r="CK1139" s="331">
        <v>0.192</v>
      </c>
      <c r="CL1139" s="331" t="s">
        <v>121</v>
      </c>
      <c r="CM1139" s="331">
        <v>2E-3</v>
      </c>
      <c r="CN1139" s="331">
        <v>7.0000000000000001E-3</v>
      </c>
      <c r="CO1139" s="331">
        <v>1E-3</v>
      </c>
      <c r="CP1139" s="331">
        <v>2.641</v>
      </c>
      <c r="CQ1139" s="331">
        <v>7.1999999999999995E-2</v>
      </c>
      <c r="CR1139" s="331" t="s">
        <v>121</v>
      </c>
      <c r="CS1139" s="331">
        <v>2E-3</v>
      </c>
      <c r="CT1139" s="331">
        <v>1.819</v>
      </c>
      <c r="CU1139" s="331">
        <v>0.33300000000000002</v>
      </c>
      <c r="CV1139" s="331">
        <v>2.1000000000000001E-2</v>
      </c>
      <c r="CW1139" s="331">
        <v>1E-3</v>
      </c>
      <c r="CX1139" s="331">
        <v>0.188</v>
      </c>
      <c r="CY1139" s="331">
        <v>1.0999999999999999E-2</v>
      </c>
      <c r="CZ1139" s="331" t="s">
        <v>121</v>
      </c>
      <c r="DA1139" s="331">
        <v>2E-3</v>
      </c>
      <c r="DB1139" s="331" t="s">
        <v>121</v>
      </c>
      <c r="DC1139" s="331">
        <v>5.0000000000000001E-3</v>
      </c>
      <c r="DD1139" s="331">
        <v>2.8000000000000001E-2</v>
      </c>
      <c r="DE1139" s="331">
        <v>8.0000000000000002E-3</v>
      </c>
      <c r="DF1139" s="331">
        <v>1.0840000000000001</v>
      </c>
      <c r="DG1139" s="331">
        <v>1.2E-2</v>
      </c>
      <c r="DH1139" s="331">
        <v>7.0000000000000001E-3</v>
      </c>
      <c r="DI1139" s="331">
        <v>1E-3</v>
      </c>
      <c r="DJ1139" s="331">
        <v>9.0999999999999998E-2</v>
      </c>
      <c r="DK1139" s="331">
        <v>1E-3</v>
      </c>
      <c r="DL1139" s="330">
        <v>1E-3</v>
      </c>
    </row>
    <row r="1140" spans="1:132">
      <c r="A1140" s="11">
        <v>44652</v>
      </c>
      <c r="B1140" s="64">
        <v>1</v>
      </c>
      <c r="C1140" s="25" t="s">
        <v>1683</v>
      </c>
      <c r="D1140" s="21">
        <v>60</v>
      </c>
      <c r="E1140" s="2">
        <v>100</v>
      </c>
      <c r="F1140" s="2">
        <v>40</v>
      </c>
      <c r="H1140" s="3">
        <f>((F1140)/(E1140/100))</f>
        <v>40</v>
      </c>
      <c r="I1140" s="4">
        <f>E1140/F1140</f>
        <v>2.5</v>
      </c>
      <c r="J1140" s="4" t="e">
        <f>100/G1140</f>
        <v>#DIV/0!</v>
      </c>
      <c r="N1140" s="37" t="e">
        <f>M1140/(K1140/100)</f>
        <v>#DIV/0!</v>
      </c>
      <c r="O1140" s="37" t="e">
        <f>N1140/J1140</f>
        <v>#DIV/0!</v>
      </c>
      <c r="P1140" s="5" t="e">
        <f>M1140/(L1140/100)</f>
        <v>#DIV/0!</v>
      </c>
      <c r="Q1140" s="5" t="e">
        <f>P1140*I1140</f>
        <v>#DIV/0!</v>
      </c>
      <c r="U1140" s="15" t="e">
        <f>100-(T1140-R1140)/S1140*100</f>
        <v>#DIV/0!</v>
      </c>
      <c r="AB1140" s="14" t="e">
        <f>((AE1140-AC1140)*(1000/AD1140))*1000</f>
        <v>#DIV/0!</v>
      </c>
      <c r="AF1140" s="7" t="e">
        <f>#REF!*0.8</f>
        <v>#REF!</v>
      </c>
      <c r="AG1140" s="10" t="s">
        <v>1721</v>
      </c>
      <c r="AH1140" s="8" t="e">
        <f>((AG1140)*(H1140/100))</f>
        <v>#VALUE!</v>
      </c>
      <c r="AI1140" s="7" t="e">
        <f>AG1140/AH1140</f>
        <v>#VALUE!</v>
      </c>
      <c r="AO1140" s="24" t="s">
        <v>1683</v>
      </c>
      <c r="DL1140" s="61" t="str">
        <f t="shared" si="20"/>
        <v>DOC-1 30.03.2022</v>
      </c>
    </row>
    <row r="1141" spans="1:132">
      <c r="A1141" s="11">
        <v>44652</v>
      </c>
      <c r="B1141" s="64" t="s">
        <v>1722</v>
      </c>
      <c r="C1141" s="25" t="s">
        <v>859</v>
      </c>
      <c r="H1141" s="3" t="e">
        <f>((F1141)/(E1141/100))</f>
        <v>#DIV/0!</v>
      </c>
      <c r="I1141" s="4" t="e">
        <f>E1141/F1141</f>
        <v>#DIV/0!</v>
      </c>
      <c r="J1141" s="4" t="e">
        <f>100/G1141</f>
        <v>#DIV/0!</v>
      </c>
      <c r="N1141" s="37" t="e">
        <f>M1141/(K1141/100)</f>
        <v>#DIV/0!</v>
      </c>
      <c r="O1141" s="37" t="e">
        <f>N1141/J1141</f>
        <v>#DIV/0!</v>
      </c>
      <c r="P1141" s="5" t="e">
        <f>M1141/(L1141/100)</f>
        <v>#DIV/0!</v>
      </c>
      <c r="Q1141" s="5" t="e">
        <f>P1141*I1141</f>
        <v>#DIV/0!</v>
      </c>
      <c r="U1141" s="15" t="e">
        <f>100-(T1141-R1141)/S1141*100</f>
        <v>#DIV/0!</v>
      </c>
      <c r="V1141" s="21">
        <v>24.79</v>
      </c>
      <c r="X1141" s="2">
        <v>8.92</v>
      </c>
      <c r="Y1141" s="2">
        <v>15.51</v>
      </c>
      <c r="Z1141" s="21">
        <v>3424</v>
      </c>
      <c r="AB1141" s="14" t="e">
        <f>((AE1141-AC1141)*(1000/AD1141))*1000</f>
        <v>#DIV/0!</v>
      </c>
      <c r="AF1141" s="7" t="e">
        <f>#REF!*0.8</f>
        <v>#REF!</v>
      </c>
      <c r="AH1141" s="8" t="e">
        <f>((AG1141)*(H1141/100))</f>
        <v>#DIV/0!</v>
      </c>
      <c r="AI1141" s="7" t="e">
        <f>AG1141/AH1141</f>
        <v>#DIV/0!</v>
      </c>
      <c r="AJ1141" s="6">
        <v>239</v>
      </c>
      <c r="AK1141" s="2">
        <v>0.48599999999999999</v>
      </c>
      <c r="AO1141" s="24" t="s">
        <v>859</v>
      </c>
      <c r="DL1141" s="61" t="str">
        <f t="shared" ref="DL1141:DL1204" si="21">AO1145</f>
        <v>DOC -2 30.03.2022</v>
      </c>
    </row>
    <row r="1142" spans="1:132">
      <c r="A1142" s="11">
        <v>44652</v>
      </c>
      <c r="B1142" s="64" t="s">
        <v>372</v>
      </c>
      <c r="C1142" s="25" t="s">
        <v>119</v>
      </c>
      <c r="D1142" s="21">
        <v>30</v>
      </c>
      <c r="E1142" s="2">
        <v>100</v>
      </c>
      <c r="F1142" s="2">
        <v>70</v>
      </c>
      <c r="H1142" s="3">
        <f>((F1142)/(E1142/100))</f>
        <v>70</v>
      </c>
      <c r="I1142" s="4">
        <f>E1142/F1142</f>
        <v>1.4285714285714286</v>
      </c>
      <c r="J1142" s="4" t="e">
        <f>100/G1142</f>
        <v>#DIV/0!</v>
      </c>
      <c r="N1142" s="37" t="e">
        <f>M1142/(K1142/100)</f>
        <v>#DIV/0!</v>
      </c>
      <c r="O1142" s="37" t="e">
        <f>N1142/J1142</f>
        <v>#DIV/0!</v>
      </c>
      <c r="P1142" s="5" t="e">
        <f>M1142/(L1142/100)</f>
        <v>#DIV/0!</v>
      </c>
      <c r="Q1142" s="5" t="e">
        <f>P1142*I1142</f>
        <v>#DIV/0!</v>
      </c>
      <c r="U1142" s="15" t="e">
        <f>100-(T1142-R1142)/S1142*100</f>
        <v>#DIV/0!</v>
      </c>
      <c r="V1142" s="21">
        <v>3.26</v>
      </c>
      <c r="X1142" s="2">
        <v>12.14</v>
      </c>
      <c r="Y1142" s="2">
        <v>7.86</v>
      </c>
      <c r="Z1142" s="21">
        <v>1293</v>
      </c>
      <c r="AB1142" s="14" t="e">
        <f>((AE1142-AC1142)*(1000/AD1142))*1000</f>
        <v>#DIV/0!</v>
      </c>
      <c r="AF1142" s="7" t="e">
        <f>#REF!*0.8</f>
        <v>#REF!</v>
      </c>
      <c r="AG1142" s="2">
        <v>147</v>
      </c>
      <c r="AH1142" s="8">
        <f>((AG1142)*(H1142/100))</f>
        <v>102.89999999999999</v>
      </c>
      <c r="AI1142" s="7">
        <f>AG1142/AH1142</f>
        <v>1.4285714285714286</v>
      </c>
      <c r="AJ1142" s="6">
        <v>43.06</v>
      </c>
      <c r="AK1142" s="2">
        <v>0.69699999999999995</v>
      </c>
      <c r="AO1142" s="20" t="s">
        <v>1723</v>
      </c>
      <c r="DL1142" s="61" t="str">
        <f t="shared" si="21"/>
        <v>DOC-3 30.03.2022</v>
      </c>
    </row>
    <row r="1143" spans="1:132">
      <c r="A1143" s="11">
        <v>44652</v>
      </c>
      <c r="B1143" s="64">
        <v>3</v>
      </c>
      <c r="C1143" s="25" t="s">
        <v>117</v>
      </c>
      <c r="H1143" s="3" t="e">
        <f>((F1143)/(E1143/100))</f>
        <v>#DIV/0!</v>
      </c>
      <c r="I1143" s="4" t="e">
        <f>E1143/F1143</f>
        <v>#DIV/0!</v>
      </c>
      <c r="J1143" s="4" t="e">
        <f>100/G1143</f>
        <v>#DIV/0!</v>
      </c>
      <c r="N1143" s="37" t="e">
        <f>M1143/(K1143/100)</f>
        <v>#DIV/0!</v>
      </c>
      <c r="O1143" s="37" t="e">
        <f>N1143/J1143</f>
        <v>#DIV/0!</v>
      </c>
      <c r="P1143" s="5" t="e">
        <f>M1143/(L1143/100)</f>
        <v>#DIV/0!</v>
      </c>
      <c r="Q1143" s="5" t="e">
        <f>P1143*I1143</f>
        <v>#DIV/0!</v>
      </c>
      <c r="U1143" s="15" t="e">
        <f>100-(T1143-R1143)/S1143*100</f>
        <v>#DIV/0!</v>
      </c>
      <c r="X1143" s="2">
        <v>11.71</v>
      </c>
      <c r="AB1143" s="14" t="e">
        <f>((AE1143-AC1143)*(1000/AD1143))*1000</f>
        <v>#DIV/0!</v>
      </c>
      <c r="AF1143" s="7" t="e">
        <f>#REF!*0.8</f>
        <v>#REF!</v>
      </c>
      <c r="AH1143" s="8" t="e">
        <f>((AG1143)*(H1143/100))</f>
        <v>#DIV/0!</v>
      </c>
      <c r="AI1143" s="7" t="e">
        <f>AG1143/AH1143</f>
        <v>#DIV/0!</v>
      </c>
      <c r="AO1143" s="322" t="s">
        <v>117</v>
      </c>
      <c r="DL1143" s="61" t="str">
        <f t="shared" si="21"/>
        <v>DOC-1 31.03.2022</v>
      </c>
    </row>
    <row r="1144" spans="1:132">
      <c r="A1144" s="11">
        <v>44652</v>
      </c>
      <c r="B1144" s="64" t="s">
        <v>1724</v>
      </c>
      <c r="C1144" s="25" t="s">
        <v>1683</v>
      </c>
      <c r="D1144" s="21">
        <v>60</v>
      </c>
      <c r="E1144" s="2">
        <v>100</v>
      </c>
      <c r="F1144" s="2">
        <v>40</v>
      </c>
      <c r="H1144" s="3">
        <f>((F1144)/(E1144/100))</f>
        <v>40</v>
      </c>
      <c r="I1144" s="4">
        <f>E1144/F1144</f>
        <v>2.5</v>
      </c>
      <c r="J1144" s="4" t="e">
        <f>100/G1144</f>
        <v>#DIV/0!</v>
      </c>
      <c r="N1144" s="37" t="e">
        <f>M1144/(K1144/100)</f>
        <v>#DIV/0!</v>
      </c>
      <c r="O1144" s="37" t="e">
        <f>N1144/J1144</f>
        <v>#DIV/0!</v>
      </c>
      <c r="P1144" s="5" t="e">
        <f>M1144/(L1144/100)</f>
        <v>#DIV/0!</v>
      </c>
      <c r="Q1144" s="5" t="e">
        <f>P1144*I1144</f>
        <v>#DIV/0!</v>
      </c>
      <c r="U1144" s="15" t="e">
        <f>100-(T1144-R1144)/S1144*100</f>
        <v>#DIV/0!</v>
      </c>
      <c r="AB1144" s="14" t="e">
        <f>((AE1144-AC1144)*(1000/AD1144))*1000</f>
        <v>#DIV/0!</v>
      </c>
      <c r="AF1144" s="7" t="e">
        <f>#REF!*0.8</f>
        <v>#REF!</v>
      </c>
      <c r="AG1144" s="10" t="s">
        <v>1721</v>
      </c>
      <c r="AH1144" s="8" t="e">
        <f>((AG1144)*(H1144/100))</f>
        <v>#VALUE!</v>
      </c>
      <c r="AI1144" s="7" t="e">
        <f>AG1144/AH1144</f>
        <v>#VALUE!</v>
      </c>
      <c r="AJ1144" s="6">
        <v>217.9</v>
      </c>
      <c r="AO1144" s="68" t="s">
        <v>1724</v>
      </c>
      <c r="DL1144" s="61" t="str">
        <f t="shared" si="21"/>
        <v>DOC -2 31.03.2022</v>
      </c>
    </row>
    <row r="1145" spans="1:132">
      <c r="A1145" s="11">
        <v>44652</v>
      </c>
      <c r="B1145" s="64" t="s">
        <v>1725</v>
      </c>
      <c r="C1145" s="25" t="s">
        <v>1683</v>
      </c>
      <c r="D1145" s="21">
        <v>60</v>
      </c>
      <c r="E1145" s="2">
        <v>100</v>
      </c>
      <c r="F1145" s="2">
        <v>40</v>
      </c>
      <c r="H1145" s="3">
        <f>((F1145)/(E1145/100))</f>
        <v>40</v>
      </c>
      <c r="I1145" s="4">
        <f>E1145/F1145</f>
        <v>2.5</v>
      </c>
      <c r="J1145" s="4" t="e">
        <f>100/G1145</f>
        <v>#DIV/0!</v>
      </c>
      <c r="N1145" s="37" t="e">
        <f>M1145/(K1145/100)</f>
        <v>#DIV/0!</v>
      </c>
      <c r="O1145" s="37" t="e">
        <f>N1145/J1145</f>
        <v>#DIV/0!</v>
      </c>
      <c r="P1145" s="5" t="e">
        <f>M1145/(L1145/100)</f>
        <v>#DIV/0!</v>
      </c>
      <c r="Q1145" s="5" t="e">
        <f>P1145*I1145</f>
        <v>#DIV/0!</v>
      </c>
      <c r="U1145" s="15" t="e">
        <f>100-(T1145-R1145)/S1145*100</f>
        <v>#DIV/0!</v>
      </c>
      <c r="AB1145" s="14" t="e">
        <f>((AE1145-AC1145)*(1000/AD1145))*1000</f>
        <v>#DIV/0!</v>
      </c>
      <c r="AF1145" s="7" t="e">
        <f>#REF!*0.8</f>
        <v>#REF!</v>
      </c>
      <c r="AG1145" s="10" t="s">
        <v>1721</v>
      </c>
      <c r="AH1145" s="8" t="e">
        <f>((AG1145)*(H1145/100))</f>
        <v>#VALUE!</v>
      </c>
      <c r="AI1145" s="7" t="e">
        <f>AG1145/AH1145</f>
        <v>#VALUE!</v>
      </c>
      <c r="AJ1145" s="6">
        <v>191.3</v>
      </c>
      <c r="AO1145" s="68" t="s">
        <v>1725</v>
      </c>
      <c r="DL1145" s="61" t="str">
        <f t="shared" si="21"/>
        <v>DOC-3 31.03.2022</v>
      </c>
    </row>
    <row r="1146" spans="1:132">
      <c r="A1146" s="11">
        <v>44652</v>
      </c>
      <c r="B1146" s="64" t="s">
        <v>1726</v>
      </c>
      <c r="C1146" s="25" t="s">
        <v>1683</v>
      </c>
      <c r="D1146" s="21">
        <v>60</v>
      </c>
      <c r="E1146" s="2">
        <v>100</v>
      </c>
      <c r="F1146" s="2">
        <v>40</v>
      </c>
      <c r="H1146" s="3">
        <f>((F1146)/(E1146/100))</f>
        <v>40</v>
      </c>
      <c r="I1146" s="4">
        <f>E1146/F1146</f>
        <v>2.5</v>
      </c>
      <c r="J1146" s="4" t="e">
        <f>100/G1146</f>
        <v>#DIV/0!</v>
      </c>
      <c r="N1146" s="37" t="e">
        <f>M1146/(K1146/100)</f>
        <v>#DIV/0!</v>
      </c>
      <c r="O1146" s="37" t="e">
        <f>N1146/J1146</f>
        <v>#DIV/0!</v>
      </c>
      <c r="P1146" s="5" t="e">
        <f>M1146/(L1146/100)</f>
        <v>#DIV/0!</v>
      </c>
      <c r="Q1146" s="5" t="e">
        <f>P1146*I1146</f>
        <v>#DIV/0!</v>
      </c>
      <c r="U1146" s="15" t="e">
        <f>100-(T1146-R1146)/S1146*100</f>
        <v>#DIV/0!</v>
      </c>
      <c r="AB1146" s="14" t="e">
        <f>((AE1146-AC1146)*(1000/AD1146))*1000</f>
        <v>#DIV/0!</v>
      </c>
      <c r="AF1146" s="7" t="e">
        <f>#REF!*0.8</f>
        <v>#REF!</v>
      </c>
      <c r="AG1146" s="10" t="s">
        <v>1721</v>
      </c>
      <c r="AH1146" s="8" t="e">
        <f>((AG1146)*(H1146/100))</f>
        <v>#VALUE!</v>
      </c>
      <c r="AI1146" s="7" t="e">
        <f>AG1146/AH1146</f>
        <v>#VALUE!</v>
      </c>
      <c r="AJ1146" s="6">
        <v>224.7</v>
      </c>
      <c r="AO1146" s="68" t="s">
        <v>1726</v>
      </c>
      <c r="DL1146" s="61" t="str">
        <f t="shared" si="21"/>
        <v>DOC 01.04.2022</v>
      </c>
    </row>
    <row r="1147" spans="1:132">
      <c r="A1147" s="11">
        <v>44652</v>
      </c>
      <c r="B1147" s="64" t="s">
        <v>1727</v>
      </c>
      <c r="C1147" s="25" t="s">
        <v>1683</v>
      </c>
      <c r="D1147" s="21">
        <v>60</v>
      </c>
      <c r="E1147" s="2">
        <v>100</v>
      </c>
      <c r="F1147" s="2">
        <v>40</v>
      </c>
      <c r="H1147" s="3">
        <f>((F1147)/(E1147/100))</f>
        <v>40</v>
      </c>
      <c r="I1147" s="4">
        <f>E1147/F1147</f>
        <v>2.5</v>
      </c>
      <c r="J1147" s="4" t="e">
        <f>100/G1147</f>
        <v>#DIV/0!</v>
      </c>
      <c r="N1147" s="37" t="e">
        <f>M1147/(K1147/100)</f>
        <v>#DIV/0!</v>
      </c>
      <c r="O1147" s="37" t="e">
        <f>N1147/J1147</f>
        <v>#DIV/0!</v>
      </c>
      <c r="P1147" s="5" t="e">
        <f>M1147/(L1147/100)</f>
        <v>#DIV/0!</v>
      </c>
      <c r="Q1147" s="5" t="e">
        <f>P1147*I1147</f>
        <v>#DIV/0!</v>
      </c>
      <c r="U1147" s="15" t="e">
        <f>100-(T1147-R1147)/S1147*100</f>
        <v>#DIV/0!</v>
      </c>
      <c r="AB1147" s="14" t="e">
        <f>((AE1147-AC1147)*(1000/AD1147))*1000</f>
        <v>#DIV/0!</v>
      </c>
      <c r="AF1147" s="7" t="e">
        <f>#REF!*0.8</f>
        <v>#REF!</v>
      </c>
      <c r="AG1147" s="10" t="s">
        <v>1721</v>
      </c>
      <c r="AH1147" s="8" t="e">
        <f>((AG1147)*(H1147/100))</f>
        <v>#VALUE!</v>
      </c>
      <c r="AI1147" s="7" t="e">
        <f>AG1147/AH1147</f>
        <v>#VALUE!</v>
      </c>
      <c r="AJ1147" s="6">
        <v>232.6</v>
      </c>
      <c r="AO1147" s="68" t="s">
        <v>1727</v>
      </c>
      <c r="AP1147" s="332">
        <v>7.6999999999999999E-2</v>
      </c>
      <c r="AQ1147" s="332">
        <v>2E-3</v>
      </c>
      <c r="AR1147" s="332">
        <v>3.1E-2</v>
      </c>
      <c r="AS1147" s="332">
        <v>3.0000000000000001E-3</v>
      </c>
      <c r="AT1147" s="332">
        <v>8.0000000000000002E-3</v>
      </c>
      <c r="AU1147" s="332">
        <v>2E-3</v>
      </c>
      <c r="AV1147" s="332">
        <v>1.7000000000000001E-2</v>
      </c>
      <c r="AW1147" s="332">
        <v>2E-3</v>
      </c>
      <c r="AX1147" s="332">
        <v>3.0000000000000001E-3</v>
      </c>
      <c r="AY1147" s="332">
        <v>1E-3</v>
      </c>
      <c r="AZ1147" s="332">
        <v>4.9000000000000002E-2</v>
      </c>
      <c r="BA1147" s="332">
        <v>3.0000000000000001E-3</v>
      </c>
      <c r="BB1147" s="332">
        <v>8.5000000000000006E-2</v>
      </c>
      <c r="BC1147" s="332">
        <v>3.0000000000000001E-3</v>
      </c>
      <c r="BD1147" s="332">
        <v>5.58</v>
      </c>
      <c r="BE1147" s="332">
        <v>3.9E-2</v>
      </c>
      <c r="BF1147" s="332" t="s">
        <v>121</v>
      </c>
      <c r="BG1147" s="332">
        <v>7.0000000000000001E-3</v>
      </c>
      <c r="BH1147" s="332">
        <v>2.8069999999999999</v>
      </c>
      <c r="BI1147" s="332">
        <v>0.83599999999999997</v>
      </c>
      <c r="BJ1147" s="332">
        <v>3.0000000000000001E-3</v>
      </c>
      <c r="BK1147" s="332">
        <v>1E-3</v>
      </c>
      <c r="BL1147" s="332" t="s">
        <v>121</v>
      </c>
      <c r="BM1147" s="332">
        <v>2E-3</v>
      </c>
      <c r="BN1147" s="332">
        <v>0.17299999999999999</v>
      </c>
      <c r="BO1147" s="332">
        <v>8.0000000000000002E-3</v>
      </c>
      <c r="BP1147" s="332">
        <v>65.858000000000004</v>
      </c>
      <c r="BQ1147" s="332">
        <v>0.14199999999999999</v>
      </c>
      <c r="BR1147" s="332">
        <v>2E-3</v>
      </c>
      <c r="BS1147" s="332">
        <v>1E-3</v>
      </c>
      <c r="BT1147" s="332">
        <v>15.13</v>
      </c>
      <c r="BU1147" s="332">
        <v>0.15</v>
      </c>
      <c r="BV1147" s="332">
        <v>0.91400000000000003</v>
      </c>
      <c r="BW1147" s="332">
        <v>2.1000000000000001E-2</v>
      </c>
      <c r="BX1147" s="332" t="s">
        <v>121</v>
      </c>
      <c r="BY1147" s="332">
        <v>1.2E-2</v>
      </c>
      <c r="BZ1147" s="332">
        <v>0.40500000000000003</v>
      </c>
      <c r="CA1147" s="332">
        <v>2.7E-2</v>
      </c>
      <c r="CB1147" s="332" t="s">
        <v>121</v>
      </c>
      <c r="CC1147" s="332">
        <v>8.0090000000000003</v>
      </c>
      <c r="CD1147" s="332">
        <v>0.254</v>
      </c>
      <c r="CE1147" s="332">
        <v>8.9999999999999993E-3</v>
      </c>
      <c r="CF1147" s="332">
        <v>3.0000000000000001E-3</v>
      </c>
      <c r="CG1147" s="332">
        <v>1E-3</v>
      </c>
      <c r="CH1147" s="332" t="s">
        <v>121</v>
      </c>
      <c r="CI1147" s="332">
        <v>2E-3</v>
      </c>
      <c r="CJ1147" s="332">
        <v>1.1080000000000001</v>
      </c>
      <c r="CK1147" s="332">
        <v>8.4000000000000005E-2</v>
      </c>
      <c r="CL1147" s="332" t="s">
        <v>121</v>
      </c>
      <c r="CM1147" s="332">
        <v>2E-3</v>
      </c>
      <c r="CN1147" s="332" t="s">
        <v>121</v>
      </c>
      <c r="CO1147" s="332">
        <v>2E-3</v>
      </c>
      <c r="CP1147" s="332">
        <v>1.9219999999999999</v>
      </c>
      <c r="CQ1147" s="332">
        <v>4.1000000000000002E-2</v>
      </c>
      <c r="CR1147" s="332" t="s">
        <v>121</v>
      </c>
      <c r="CS1147" s="332">
        <v>2E-3</v>
      </c>
      <c r="CT1147" s="332">
        <v>3.7040000000000002</v>
      </c>
      <c r="CU1147" s="332">
        <v>0.23599999999999999</v>
      </c>
      <c r="CV1147" s="332">
        <v>0.16600000000000001</v>
      </c>
      <c r="CW1147" s="332">
        <v>2E-3</v>
      </c>
      <c r="CX1147" s="332">
        <v>0.46600000000000003</v>
      </c>
      <c r="CY1147" s="332">
        <v>1.7000000000000001E-2</v>
      </c>
      <c r="CZ1147" s="332" t="s">
        <v>121</v>
      </c>
      <c r="DA1147" s="332">
        <v>2E-3</v>
      </c>
      <c r="DB1147" s="332">
        <v>3.6999999999999998E-2</v>
      </c>
      <c r="DC1147" s="332">
        <v>6.0000000000000001E-3</v>
      </c>
      <c r="DD1147" s="332" t="s">
        <v>121</v>
      </c>
      <c r="DE1147" s="332">
        <v>1.2E-2</v>
      </c>
      <c r="DF1147" s="332">
        <v>1.1759999999999999</v>
      </c>
      <c r="DG1147" s="332">
        <v>1.0999999999999999E-2</v>
      </c>
      <c r="DH1147" s="332">
        <v>8.9999999999999993E-3</v>
      </c>
      <c r="DI1147" s="332">
        <v>1E-3</v>
      </c>
      <c r="DJ1147" s="332">
        <v>5.0000000000000001E-3</v>
      </c>
      <c r="DK1147" s="332">
        <v>1E-3</v>
      </c>
      <c r="DL1147" s="61" t="str">
        <f t="shared" si="21"/>
        <v>DK III ENE 2600</v>
      </c>
    </row>
    <row r="1148" spans="1:132">
      <c r="A1148" s="11">
        <v>44652</v>
      </c>
      <c r="B1148" s="64" t="s">
        <v>1728</v>
      </c>
      <c r="C1148" s="25" t="s">
        <v>1683</v>
      </c>
      <c r="D1148" s="21">
        <v>60</v>
      </c>
      <c r="E1148" s="2">
        <v>100</v>
      </c>
      <c r="F1148" s="2">
        <v>40</v>
      </c>
      <c r="H1148" s="3">
        <f>((F1148)/(E1148/100))</f>
        <v>40</v>
      </c>
      <c r="I1148" s="4">
        <f>E1148/F1148</f>
        <v>2.5</v>
      </c>
      <c r="J1148" s="4" t="e">
        <f>100/G1148</f>
        <v>#DIV/0!</v>
      </c>
      <c r="N1148" s="37" t="e">
        <f>M1148/(K1148/100)</f>
        <v>#DIV/0!</v>
      </c>
      <c r="O1148" s="37" t="e">
        <f>N1148/J1148</f>
        <v>#DIV/0!</v>
      </c>
      <c r="P1148" s="5" t="e">
        <f>M1148/(L1148/100)</f>
        <v>#DIV/0!</v>
      </c>
      <c r="Q1148" s="5" t="e">
        <f>P1148*I1148</f>
        <v>#DIV/0!</v>
      </c>
      <c r="U1148" s="15" t="e">
        <f>100-(T1148-R1148)/S1148*100</f>
        <v>#DIV/0!</v>
      </c>
      <c r="AB1148" s="14" t="e">
        <f>((AE1148-AC1148)*(1000/AD1148))*1000</f>
        <v>#DIV/0!</v>
      </c>
      <c r="AF1148" s="7" t="e">
        <f>#REF!*0.8</f>
        <v>#REF!</v>
      </c>
      <c r="AG1148" s="10" t="s">
        <v>1721</v>
      </c>
      <c r="AH1148" s="8" t="e">
        <f>((AG1148)*(H1148/100))</f>
        <v>#VALUE!</v>
      </c>
      <c r="AI1148" s="7" t="e">
        <f>AG1148/AH1148</f>
        <v>#VALUE!</v>
      </c>
      <c r="AJ1148" s="6">
        <v>250</v>
      </c>
      <c r="AO1148" s="68" t="s">
        <v>1728</v>
      </c>
      <c r="AP1148" s="332">
        <v>0.33600000000000002</v>
      </c>
      <c r="AQ1148" s="332">
        <v>5.0000000000000001E-3</v>
      </c>
      <c r="AR1148" s="332" t="s">
        <v>121</v>
      </c>
      <c r="AS1148" s="332">
        <v>5.0000000000000001E-3</v>
      </c>
      <c r="AT1148" s="332">
        <v>0.13200000000000001</v>
      </c>
      <c r="AU1148" s="332">
        <v>5.0000000000000001E-3</v>
      </c>
      <c r="AV1148" s="332">
        <v>7.2999999999999995E-2</v>
      </c>
      <c r="AW1148" s="332">
        <v>3.0000000000000001E-3</v>
      </c>
      <c r="AX1148" s="332">
        <v>2.1999999999999999E-2</v>
      </c>
      <c r="AY1148" s="332">
        <v>2E-3</v>
      </c>
      <c r="AZ1148" s="332">
        <v>1.0999999999999999E-2</v>
      </c>
      <c r="BA1148" s="332">
        <v>2E-3</v>
      </c>
      <c r="BB1148" s="332">
        <v>9.5000000000000001E-2</v>
      </c>
      <c r="BC1148" s="332">
        <v>3.0000000000000001E-3</v>
      </c>
      <c r="BD1148" s="332">
        <v>0.32500000000000001</v>
      </c>
      <c r="BE1148" s="332">
        <v>0.01</v>
      </c>
      <c r="BF1148" s="332" t="s">
        <v>121</v>
      </c>
      <c r="BG1148" s="332">
        <v>4.0000000000000001E-3</v>
      </c>
      <c r="BH1148" s="332" t="s">
        <v>121</v>
      </c>
      <c r="BI1148" s="332">
        <v>5.8879999999999999</v>
      </c>
      <c r="BJ1148" s="332" t="s">
        <v>121</v>
      </c>
      <c r="BK1148" s="332">
        <v>5.0000000000000001E-3</v>
      </c>
      <c r="BL1148" s="332" t="s">
        <v>121</v>
      </c>
      <c r="BM1148" s="332">
        <v>2E-3</v>
      </c>
      <c r="BN1148" s="332" t="s">
        <v>121</v>
      </c>
      <c r="BO1148" s="332">
        <v>1.2999999999999999E-2</v>
      </c>
      <c r="BP1148" s="332">
        <v>62.274999999999999</v>
      </c>
      <c r="BQ1148" s="332">
        <v>0.17499999999999999</v>
      </c>
      <c r="BR1148" s="332">
        <v>0.11</v>
      </c>
      <c r="BS1148" s="332">
        <v>2E-3</v>
      </c>
      <c r="BT1148" s="332">
        <v>1.9379999999999999</v>
      </c>
      <c r="BU1148" s="332">
        <v>6.3E-2</v>
      </c>
      <c r="BV1148" s="332">
        <v>24.864000000000001</v>
      </c>
      <c r="BW1148" s="332">
        <v>0.43</v>
      </c>
      <c r="BX1148" s="332" t="s">
        <v>121</v>
      </c>
      <c r="BY1148" s="332">
        <v>4.0000000000000001E-3</v>
      </c>
      <c r="BZ1148" s="332">
        <v>2.5550000000000002</v>
      </c>
      <c r="CA1148" s="332">
        <v>5.0999999999999997E-2</v>
      </c>
      <c r="CB1148" s="332" t="s">
        <v>121</v>
      </c>
      <c r="CC1148" s="332">
        <v>31.573</v>
      </c>
      <c r="CD1148" s="332" t="s">
        <v>121</v>
      </c>
      <c r="CE1148" s="332">
        <v>0.01</v>
      </c>
      <c r="CF1148" s="332" t="s">
        <v>121</v>
      </c>
      <c r="CG1148" s="332">
        <v>2E-3</v>
      </c>
      <c r="CH1148" s="332" t="s">
        <v>121</v>
      </c>
      <c r="CI1148" s="332">
        <v>2E-3</v>
      </c>
      <c r="CJ1148" s="332" t="s">
        <v>121</v>
      </c>
      <c r="CK1148" s="332">
        <v>0.32</v>
      </c>
      <c r="CL1148" s="332" t="s">
        <v>121</v>
      </c>
      <c r="CM1148" s="332">
        <v>2E-3</v>
      </c>
      <c r="CN1148" s="332">
        <v>0.01</v>
      </c>
      <c r="CO1148" s="332">
        <v>1E-3</v>
      </c>
      <c r="CP1148" s="332">
        <v>3.1579999999999999</v>
      </c>
      <c r="CQ1148" s="332">
        <v>0.123</v>
      </c>
      <c r="CR1148" s="332" t="s">
        <v>121</v>
      </c>
      <c r="CS1148" s="332">
        <v>2E-3</v>
      </c>
      <c r="CT1148" s="332">
        <v>1.752</v>
      </c>
      <c r="CU1148" s="332">
        <v>0.53800000000000003</v>
      </c>
      <c r="CV1148" s="332">
        <v>5.0000000000000001E-3</v>
      </c>
      <c r="CW1148" s="332">
        <v>1E-3</v>
      </c>
      <c r="CX1148" s="332">
        <v>4.4999999999999998E-2</v>
      </c>
      <c r="CY1148" s="332">
        <v>7.0000000000000001E-3</v>
      </c>
      <c r="CZ1148" s="332" t="s">
        <v>121</v>
      </c>
      <c r="DA1148" s="332">
        <v>3.0000000000000001E-3</v>
      </c>
      <c r="DB1148" s="332" t="s">
        <v>121</v>
      </c>
      <c r="DC1148" s="332">
        <v>4.0000000000000001E-3</v>
      </c>
      <c r="DD1148" s="332">
        <v>5.0999999999999997E-2</v>
      </c>
      <c r="DE1148" s="332">
        <v>1.0999999999999999E-2</v>
      </c>
      <c r="DF1148" s="332">
        <v>1.73</v>
      </c>
      <c r="DG1148" s="332">
        <v>1.7999999999999999E-2</v>
      </c>
      <c r="DH1148" s="332">
        <v>3.0000000000000001E-3</v>
      </c>
      <c r="DI1148" s="332">
        <v>1E-3</v>
      </c>
      <c r="DJ1148" s="332">
        <v>0.185</v>
      </c>
      <c r="DK1148" s="332">
        <v>2E-3</v>
      </c>
      <c r="DL1148" s="61" t="str">
        <f t="shared" si="21"/>
        <v>NL 689393</v>
      </c>
    </row>
    <row r="1149" spans="1:132">
      <c r="A1149" s="11">
        <v>44652</v>
      </c>
      <c r="B1149" s="64" t="s">
        <v>1729</v>
      </c>
      <c r="C1149" s="25" t="s">
        <v>1683</v>
      </c>
      <c r="D1149" s="21">
        <v>60</v>
      </c>
      <c r="E1149" s="2">
        <v>100</v>
      </c>
      <c r="F1149" s="2">
        <v>40</v>
      </c>
      <c r="H1149" s="3">
        <f>((F1149)/(E1149/100))</f>
        <v>40</v>
      </c>
      <c r="I1149" s="4">
        <f>E1149/F1149</f>
        <v>2.5</v>
      </c>
      <c r="J1149" s="4" t="e">
        <f>100/G1149</f>
        <v>#DIV/0!</v>
      </c>
      <c r="N1149" s="37" t="e">
        <f>M1149/(K1149/100)</f>
        <v>#DIV/0!</v>
      </c>
      <c r="O1149" s="37" t="e">
        <f>N1149/J1149</f>
        <v>#DIV/0!</v>
      </c>
      <c r="P1149" s="5" t="e">
        <f>M1149/(L1149/100)</f>
        <v>#DIV/0!</v>
      </c>
      <c r="Q1149" s="5" t="e">
        <f>P1149*I1149</f>
        <v>#DIV/0!</v>
      </c>
      <c r="U1149" s="15" t="e">
        <f>100-(T1149-R1149)/S1149*100</f>
        <v>#DIV/0!</v>
      </c>
      <c r="AB1149" s="14" t="e">
        <f>((AE1149-AC1149)*(1000/AD1149))*1000</f>
        <v>#DIV/0!</v>
      </c>
      <c r="AF1149" s="7" t="e">
        <f>#REF!*0.8</f>
        <v>#REF!</v>
      </c>
      <c r="AG1149" s="10" t="s">
        <v>1721</v>
      </c>
      <c r="AH1149" s="8" t="e">
        <f>((AG1149)*(H1149/100))</f>
        <v>#VALUE!</v>
      </c>
      <c r="AI1149" s="7" t="e">
        <f>AG1149/AH1149</f>
        <v>#VALUE!</v>
      </c>
      <c r="AJ1149" s="6">
        <v>232.2</v>
      </c>
      <c r="AO1149" s="68" t="s">
        <v>1729</v>
      </c>
      <c r="DL1149" s="61">
        <f t="shared" si="21"/>
        <v>0</v>
      </c>
    </row>
    <row r="1150" spans="1:132">
      <c r="A1150" s="11">
        <v>44652</v>
      </c>
      <c r="B1150" s="64" t="s">
        <v>1730</v>
      </c>
      <c r="C1150" s="25" t="s">
        <v>1683</v>
      </c>
      <c r="D1150" s="21">
        <v>60</v>
      </c>
      <c r="E1150" s="2">
        <v>100</v>
      </c>
      <c r="F1150" s="2">
        <v>40</v>
      </c>
      <c r="H1150" s="3">
        <f>((F1150)/(E1150/100))</f>
        <v>40</v>
      </c>
      <c r="I1150" s="4">
        <f>E1150/F1150</f>
        <v>2.5</v>
      </c>
      <c r="J1150" s="4" t="e">
        <f>100/G1150</f>
        <v>#DIV/0!</v>
      </c>
      <c r="N1150" s="37" t="e">
        <f>M1150/(K1150/100)</f>
        <v>#DIV/0!</v>
      </c>
      <c r="O1150" s="37" t="e">
        <f>N1150/J1150</f>
        <v>#DIV/0!</v>
      </c>
      <c r="P1150" s="5" t="e">
        <f>M1150/(L1150/100)</f>
        <v>#DIV/0!</v>
      </c>
      <c r="Q1150" s="5" t="e">
        <f>P1150*I1150</f>
        <v>#DIV/0!</v>
      </c>
      <c r="U1150" s="15" t="e">
        <f>100-(T1150-R1150)/S1150*100</f>
        <v>#DIV/0!</v>
      </c>
      <c r="AB1150" s="14" t="e">
        <f>((AE1150-AC1150)*(1000/AD1150))*1000</f>
        <v>#DIV/0!</v>
      </c>
      <c r="AF1150" s="7" t="e">
        <f>#REF!*0.8</f>
        <v>#REF!</v>
      </c>
      <c r="AG1150" s="10" t="s">
        <v>1721</v>
      </c>
      <c r="AH1150" s="8" t="e">
        <f>((AG1150)*(H1150/100))</f>
        <v>#VALUE!</v>
      </c>
      <c r="AI1150" s="7" t="e">
        <f>AG1150/AH1150</f>
        <v>#VALUE!</v>
      </c>
      <c r="AJ1150" s="6">
        <v>301.39999999999998</v>
      </c>
      <c r="AO1150" s="68" t="s">
        <v>1730</v>
      </c>
      <c r="DL1150" s="61">
        <f t="shared" si="21"/>
        <v>0</v>
      </c>
    </row>
    <row r="1151" spans="1:132">
      <c r="A1151" s="11">
        <v>44655</v>
      </c>
      <c r="B1151" s="64" t="s">
        <v>372</v>
      </c>
      <c r="C1151" s="25" t="s">
        <v>125</v>
      </c>
      <c r="D1151" s="21">
        <v>32</v>
      </c>
      <c r="E1151" s="2">
        <v>100</v>
      </c>
      <c r="F1151" s="2">
        <v>68</v>
      </c>
      <c r="H1151" s="3">
        <f>((F1151)/(E1151/100))</f>
        <v>68</v>
      </c>
      <c r="I1151" s="4">
        <f>E1151/F1151</f>
        <v>1.4705882352941178</v>
      </c>
      <c r="J1151" s="4" t="e">
        <f>100/G1151</f>
        <v>#DIV/0!</v>
      </c>
      <c r="N1151" s="37" t="e">
        <f>M1151/(K1151/100)</f>
        <v>#DIV/0!</v>
      </c>
      <c r="O1151" s="37" t="e">
        <f>N1151/J1151</f>
        <v>#DIV/0!</v>
      </c>
      <c r="P1151" s="5" t="e">
        <f>M1151/(L1151/100)</f>
        <v>#DIV/0!</v>
      </c>
      <c r="Q1151" s="5" t="e">
        <f>P1151*I1151</f>
        <v>#DIV/0!</v>
      </c>
      <c r="U1151" s="15" t="e">
        <f>100-(T1151-R1151)/S1151*100</f>
        <v>#DIV/0!</v>
      </c>
      <c r="AB1151" s="14" t="e">
        <f>((AE1151-AC1151)*(1000/AD1151))*1000</f>
        <v>#DIV/0!</v>
      </c>
      <c r="AF1151" s="7" t="e">
        <f>#REF!*0.8</f>
        <v>#REF!</v>
      </c>
      <c r="AG1151" s="2">
        <v>147</v>
      </c>
      <c r="AH1151" s="8">
        <f>((AG1151)*(H1151/100))</f>
        <v>99.960000000000008</v>
      </c>
      <c r="AI1151" s="7">
        <f>AG1151/AH1151</f>
        <v>1.4705882352941175</v>
      </c>
      <c r="AO1151" s="20" t="s">
        <v>1643</v>
      </c>
      <c r="DL1151" s="61">
        <f t="shared" si="21"/>
        <v>0</v>
      </c>
    </row>
    <row r="1152" spans="1:132">
      <c r="A1152" s="11">
        <v>44655</v>
      </c>
      <c r="B1152" s="64"/>
      <c r="C1152" s="25" t="s">
        <v>727</v>
      </c>
      <c r="H1152" s="3" t="e">
        <f>((F1152)/(E1152/100))</f>
        <v>#DIV/0!</v>
      </c>
      <c r="I1152" s="4" t="e">
        <f>E1152/F1152</f>
        <v>#DIV/0!</v>
      </c>
      <c r="J1152" s="4" t="e">
        <f>100/G1152</f>
        <v>#DIV/0!</v>
      </c>
      <c r="N1152" s="37" t="e">
        <f>M1152/(K1152/100)</f>
        <v>#DIV/0!</v>
      </c>
      <c r="O1152" s="37" t="e">
        <f>N1152/J1152</f>
        <v>#DIV/0!</v>
      </c>
      <c r="P1152" s="5" t="e">
        <f>M1152/(L1152/100)</f>
        <v>#DIV/0!</v>
      </c>
      <c r="Q1152" s="5" t="e">
        <f>P1152*I1152</f>
        <v>#DIV/0!</v>
      </c>
      <c r="U1152" s="15" t="e">
        <f>100-(T1152-R1152)/S1152*100</f>
        <v>#DIV/0!</v>
      </c>
      <c r="AB1152" s="14" t="e">
        <f>((AE1152-AC1152)*(1000/AD1152))*1000</f>
        <v>#DIV/0!</v>
      </c>
      <c r="AF1152" s="7" t="e">
        <f>#REF!*0.8</f>
        <v>#REF!</v>
      </c>
      <c r="AH1152" s="8" t="e">
        <f>((AG1152)*(H1152/100))</f>
        <v>#DIV/0!</v>
      </c>
      <c r="AI1152" s="7" t="e">
        <f>AG1152/AH1152</f>
        <v>#DIV/0!</v>
      </c>
      <c r="AO1152" s="20" t="s">
        <v>727</v>
      </c>
      <c r="DL1152" s="61">
        <f t="shared" si="21"/>
        <v>0</v>
      </c>
      <c r="DM1152" s="337">
        <v>1.0650273429278099E-2</v>
      </c>
      <c r="DN1152" s="337">
        <v>-8.4214990596779508E-3</v>
      </c>
      <c r="DO1152" s="337">
        <v>-6.5295336176414698E-3</v>
      </c>
      <c r="DP1152" s="337">
        <v>2.6087661597664402</v>
      </c>
      <c r="DQ1152" s="337">
        <v>-6.9737376615485499E-4</v>
      </c>
      <c r="DR1152" s="337">
        <v>-1.5245416984814301E-2</v>
      </c>
      <c r="DS1152" s="337">
        <v>3.9738276658140599</v>
      </c>
      <c r="DT1152" s="337">
        <v>9.4559946383950006E-3</v>
      </c>
      <c r="DU1152" s="337">
        <v>3.59546539848267E-3</v>
      </c>
      <c r="DV1152" s="337">
        <v>-3.75991975282169E-3</v>
      </c>
      <c r="DW1152" s="337">
        <v>0.23168842732587799</v>
      </c>
      <c r="DX1152" s="337">
        <v>0.11324371584038199</v>
      </c>
      <c r="DY1152" s="337">
        <v>1309.7304239505299</v>
      </c>
      <c r="DZ1152" s="337">
        <v>-0.69634355774164503</v>
      </c>
      <c r="EA1152" s="337">
        <v>0.47294981692462301</v>
      </c>
      <c r="EB1152" s="337">
        <v>98.691485347883301</v>
      </c>
    </row>
    <row r="1153" spans="1:132">
      <c r="A1153" s="11">
        <v>44655</v>
      </c>
      <c r="B1153" s="64" t="s">
        <v>1731</v>
      </c>
      <c r="C1153" s="25" t="s">
        <v>542</v>
      </c>
      <c r="D1153" s="21">
        <v>70</v>
      </c>
      <c r="E1153" s="2">
        <v>100</v>
      </c>
      <c r="F1153" s="2">
        <v>100</v>
      </c>
      <c r="G1153" s="2">
        <v>30</v>
      </c>
      <c r="H1153" s="3">
        <f>((F1153)/(E1153/100))</f>
        <v>100</v>
      </c>
      <c r="I1153" s="4">
        <f>E1153/F1153</f>
        <v>1</v>
      </c>
      <c r="J1153" s="4">
        <f>100/G1153</f>
        <v>3.3333333333333335</v>
      </c>
      <c r="N1153" s="37" t="e">
        <f>M1153/(K1153/100)</f>
        <v>#DIV/0!</v>
      </c>
      <c r="O1153" s="37" t="e">
        <f>N1153/J1153</f>
        <v>#DIV/0!</v>
      </c>
      <c r="P1153" s="5" t="e">
        <f>M1153/(L1153/100)</f>
        <v>#DIV/0!</v>
      </c>
      <c r="Q1153" s="5" t="e">
        <f>P1153*I1153</f>
        <v>#DIV/0!</v>
      </c>
      <c r="U1153" s="15" t="e">
        <f>100-(T1153-R1153)/S1153*100</f>
        <v>#DIV/0!</v>
      </c>
      <c r="X1153" s="2">
        <v>10.14</v>
      </c>
      <c r="Y1153" s="2">
        <v>8.56</v>
      </c>
      <c r="AB1153" s="14" t="e">
        <f>((AE1153-AC1153)*(1000/AD1153))*1000</f>
        <v>#DIV/0!</v>
      </c>
      <c r="AF1153" s="7" t="e">
        <f>#REF!*0.8</f>
        <v>#REF!</v>
      </c>
      <c r="AG1153" s="2">
        <v>100</v>
      </c>
      <c r="AH1153" s="8">
        <f>((AG1153)*(H1153/100))</f>
        <v>100</v>
      </c>
      <c r="AI1153" s="7">
        <f>AG1153/AH1153</f>
        <v>1</v>
      </c>
      <c r="AP1153" s="333">
        <v>3.3000000000000002E-2</v>
      </c>
      <c r="AQ1153" s="333">
        <v>1E-3</v>
      </c>
      <c r="AR1153" s="333">
        <v>2.1999999999999999E-2</v>
      </c>
      <c r="AS1153" s="333">
        <v>3.0000000000000001E-3</v>
      </c>
      <c r="AT1153" s="333">
        <v>6.0000000000000001E-3</v>
      </c>
      <c r="AU1153" s="333">
        <v>2E-3</v>
      </c>
      <c r="AV1153" s="333">
        <v>2.3E-2</v>
      </c>
      <c r="AW1153" s="333">
        <v>2E-3</v>
      </c>
      <c r="AX1153" s="333" t="s">
        <v>121</v>
      </c>
      <c r="AY1153" s="333">
        <v>2E-3</v>
      </c>
      <c r="AZ1153" s="333">
        <v>8.1000000000000003E-2</v>
      </c>
      <c r="BA1153" s="333">
        <v>3.0000000000000001E-3</v>
      </c>
      <c r="BB1153" s="333">
        <v>0.108</v>
      </c>
      <c r="BC1153" s="333">
        <v>3.0000000000000001E-3</v>
      </c>
      <c r="BD1153" s="333">
        <v>3.6709999999999998</v>
      </c>
      <c r="BE1153" s="333">
        <v>2.5999999999999999E-2</v>
      </c>
      <c r="BF1153" s="333" t="s">
        <v>121</v>
      </c>
      <c r="BG1153" s="333">
        <v>4.0000000000000001E-3</v>
      </c>
      <c r="BH1153" s="333">
        <v>2.97</v>
      </c>
      <c r="BI1153" s="333">
        <v>0.78200000000000003</v>
      </c>
      <c r="BJ1153" s="333" t="s">
        <v>121</v>
      </c>
      <c r="BK1153" s="333">
        <v>2E-3</v>
      </c>
      <c r="BL1153" s="333" t="s">
        <v>121</v>
      </c>
      <c r="BM1153" s="333">
        <v>2E-3</v>
      </c>
      <c r="BN1153" s="333">
        <v>9.1999999999999998E-2</v>
      </c>
      <c r="BO1153" s="333">
        <v>6.0000000000000001E-3</v>
      </c>
      <c r="BP1153" s="333">
        <v>70.644000000000005</v>
      </c>
      <c r="BQ1153" s="333">
        <v>0.109</v>
      </c>
      <c r="BR1153" s="333" t="s">
        <v>121</v>
      </c>
      <c r="BS1153" s="333">
        <v>2E-3</v>
      </c>
      <c r="BT1153" s="333">
        <v>11.499000000000001</v>
      </c>
      <c r="BU1153" s="333">
        <v>0.11600000000000001</v>
      </c>
      <c r="BV1153" s="333">
        <v>0.76</v>
      </c>
      <c r="BW1153" s="333">
        <v>0.02</v>
      </c>
      <c r="BX1153" s="333" t="s">
        <v>121</v>
      </c>
      <c r="BY1153" s="333">
        <v>0.01</v>
      </c>
      <c r="BZ1153" s="333">
        <v>0.432</v>
      </c>
      <c r="CA1153" s="333">
        <v>2.3E-2</v>
      </c>
      <c r="CB1153" s="333" t="s">
        <v>121</v>
      </c>
      <c r="CC1153" s="333">
        <v>8.0220000000000002</v>
      </c>
      <c r="CD1153" s="333">
        <v>7.4999999999999997E-2</v>
      </c>
      <c r="CE1153" s="333">
        <v>5.0000000000000001E-3</v>
      </c>
      <c r="CF1153" s="333">
        <v>3.0000000000000001E-3</v>
      </c>
      <c r="CG1153" s="333">
        <v>1E-3</v>
      </c>
      <c r="CH1153" s="333" t="s">
        <v>121</v>
      </c>
      <c r="CI1153" s="333">
        <v>2E-3</v>
      </c>
      <c r="CJ1153" s="333">
        <v>0.66100000000000003</v>
      </c>
      <c r="CK1153" s="333">
        <v>7.1999999999999995E-2</v>
      </c>
      <c r="CL1153" s="333" t="s">
        <v>121</v>
      </c>
      <c r="CM1153" s="333">
        <v>2E-3</v>
      </c>
      <c r="CN1153" s="333" t="s">
        <v>121</v>
      </c>
      <c r="CO1153" s="333">
        <v>2E-3</v>
      </c>
      <c r="CP1153" s="333">
        <v>1.5840000000000001</v>
      </c>
      <c r="CQ1153" s="333">
        <v>3.6999999999999998E-2</v>
      </c>
      <c r="CR1153" s="333" t="s">
        <v>121</v>
      </c>
      <c r="CS1153" s="333">
        <v>2E-3</v>
      </c>
      <c r="CT1153" s="333">
        <v>6.4470000000000001</v>
      </c>
      <c r="CU1153" s="333">
        <v>0.27800000000000002</v>
      </c>
      <c r="CV1153" s="333">
        <v>2.1000000000000001E-2</v>
      </c>
      <c r="CW1153" s="333">
        <v>1E-3</v>
      </c>
      <c r="CX1153" s="333">
        <v>0.504</v>
      </c>
      <c r="CY1153" s="333">
        <v>1.2999999999999999E-2</v>
      </c>
      <c r="CZ1153" s="333" t="s">
        <v>121</v>
      </c>
      <c r="DA1153" s="333">
        <v>2E-3</v>
      </c>
      <c r="DB1153" s="333">
        <v>1.2E-2</v>
      </c>
      <c r="DC1153" s="333">
        <v>4.0000000000000001E-3</v>
      </c>
      <c r="DD1153" s="333" t="s">
        <v>121</v>
      </c>
      <c r="DE1153" s="333">
        <v>6.0000000000000001E-3</v>
      </c>
      <c r="DF1153" s="333">
        <v>0.32900000000000001</v>
      </c>
      <c r="DG1153" s="333">
        <v>4.0000000000000001E-3</v>
      </c>
      <c r="DH1153" s="333">
        <v>0.01</v>
      </c>
      <c r="DI1153" s="333">
        <v>1E-3</v>
      </c>
      <c r="DJ1153" s="333">
        <v>4.0000000000000001E-3</v>
      </c>
      <c r="DK1153" s="333">
        <v>1E-3</v>
      </c>
      <c r="DL1153" s="61" t="str">
        <f t="shared" si="21"/>
        <v xml:space="preserve">Eyler Berg </v>
      </c>
      <c r="DM1153" s="337">
        <v>-1.03801793021954E-2</v>
      </c>
      <c r="DN1153" s="337">
        <v>-3.8935570213730502E-3</v>
      </c>
      <c r="DO1153" s="337">
        <v>1.5791183839125901E-2</v>
      </c>
      <c r="DP1153" s="337">
        <v>1.2142560663542299</v>
      </c>
      <c r="DQ1153" s="337">
        <v>-8.9568420763944494E-3</v>
      </c>
      <c r="DR1153" s="337">
        <v>-1.61726138777432E-2</v>
      </c>
      <c r="DS1153" s="337">
        <v>2.3927806596235102</v>
      </c>
      <c r="DT1153" s="337">
        <v>-9.8545256209123006E-4</v>
      </c>
      <c r="DU1153" s="337">
        <v>7.3990990322213004E-3</v>
      </c>
      <c r="DV1153" s="337">
        <v>2.2032664168232501E-2</v>
      </c>
      <c r="DW1153" s="337">
        <v>0.22338034205461199</v>
      </c>
      <c r="DX1153" s="337">
        <v>0.384617680994566</v>
      </c>
      <c r="DY1153" s="337">
        <v>275.622845618876</v>
      </c>
      <c r="DZ1153" s="337">
        <v>-0.35351448454512202</v>
      </c>
      <c r="EA1153" s="337">
        <v>3.30146552970352</v>
      </c>
      <c r="EB1153" s="337">
        <v>99.005351147930199</v>
      </c>
    </row>
    <row r="1154" spans="1:132">
      <c r="A1154" s="11">
        <v>44655</v>
      </c>
      <c r="B1154" s="64"/>
      <c r="C1154" s="25" t="s">
        <v>745</v>
      </c>
      <c r="H1154" s="3" t="e">
        <f>((F1154)/(E1154/100))</f>
        <v>#DIV/0!</v>
      </c>
      <c r="I1154" s="4" t="e">
        <f>E1154/F1154</f>
        <v>#DIV/0!</v>
      </c>
      <c r="J1154" s="4" t="e">
        <f>100/G1154</f>
        <v>#DIV/0!</v>
      </c>
      <c r="N1154" s="37" t="e">
        <f>M1154/(K1154/100)</f>
        <v>#DIV/0!</v>
      </c>
      <c r="O1154" s="37" t="e">
        <f>N1154/J1154</f>
        <v>#DIV/0!</v>
      </c>
      <c r="P1154" s="5" t="e">
        <f>M1154/(L1154/100)</f>
        <v>#DIV/0!</v>
      </c>
      <c r="Q1154" s="5" t="e">
        <f>P1154*I1154</f>
        <v>#DIV/0!</v>
      </c>
      <c r="U1154" s="15" t="e">
        <f>100-(T1154-R1154)/S1154*100</f>
        <v>#DIV/0!</v>
      </c>
      <c r="X1154" s="2">
        <v>12.57</v>
      </c>
      <c r="Y1154" s="2">
        <v>15.88</v>
      </c>
      <c r="Z1154" s="21">
        <v>2099</v>
      </c>
      <c r="AB1154" s="14" t="e">
        <f>((AE1154-AC1154)*(1000/AD1154))*1000</f>
        <v>#DIV/0!</v>
      </c>
      <c r="AF1154" s="7" t="e">
        <f>#REF!*0.8</f>
        <v>#REF!</v>
      </c>
      <c r="AH1154" s="8" t="e">
        <f>((AG1154)*(H1154/100))</f>
        <v>#DIV/0!</v>
      </c>
      <c r="AI1154" s="7" t="e">
        <f>AG1154/AH1154</f>
        <v>#DIV/0!</v>
      </c>
      <c r="AP1154" s="334" t="s">
        <v>121</v>
      </c>
      <c r="AQ1154" s="334">
        <v>0.01</v>
      </c>
      <c r="AR1154" s="334">
        <v>7.3999999999999996E-2</v>
      </c>
      <c r="AS1154" s="334">
        <v>1.4999999999999999E-2</v>
      </c>
      <c r="AT1154" s="334">
        <v>0.01</v>
      </c>
      <c r="AU1154" s="334">
        <v>6.0000000000000001E-3</v>
      </c>
      <c r="AV1154" s="334">
        <v>2.1999999999999999E-2</v>
      </c>
      <c r="AW1154" s="334">
        <v>5.0000000000000001E-3</v>
      </c>
      <c r="AX1154" s="334" t="s">
        <v>121</v>
      </c>
      <c r="AY1154" s="334">
        <v>3.0000000000000001E-3</v>
      </c>
      <c r="AZ1154" s="334">
        <v>0.13800000000000001</v>
      </c>
      <c r="BA1154" s="334">
        <v>0.01</v>
      </c>
      <c r="BB1154" s="334">
        <v>0.19900000000000001</v>
      </c>
      <c r="BC1154" s="334">
        <v>1.2999999999999999E-2</v>
      </c>
      <c r="BD1154" s="334">
        <v>84.177999999999997</v>
      </c>
      <c r="BE1154" s="334">
        <v>1.0620000000000001</v>
      </c>
      <c r="BF1154" s="334" t="s">
        <v>121</v>
      </c>
      <c r="BG1154" s="334">
        <v>2.5999999999999999E-2</v>
      </c>
      <c r="BH1154" s="334">
        <v>0.99099999999999999</v>
      </c>
      <c r="BI1154" s="334">
        <v>0.38400000000000001</v>
      </c>
      <c r="BJ1154" s="334">
        <v>8.9999999999999993E-3</v>
      </c>
      <c r="BK1154" s="334">
        <v>3.0000000000000001E-3</v>
      </c>
      <c r="BL1154" s="334" t="s">
        <v>121</v>
      </c>
      <c r="BM1154" s="334">
        <v>7.0000000000000001E-3</v>
      </c>
      <c r="BN1154" s="334">
        <v>4.3999999999999997E-2</v>
      </c>
      <c r="BO1154" s="334">
        <v>1.9E-2</v>
      </c>
      <c r="BP1154" s="334">
        <v>12.69</v>
      </c>
      <c r="BQ1154" s="334">
        <v>0.96899999999999997</v>
      </c>
      <c r="BR1154" s="334" t="s">
        <v>121</v>
      </c>
      <c r="BS1154" s="334">
        <v>2E-3</v>
      </c>
      <c r="BT1154" s="334">
        <v>9.9000000000000005E-2</v>
      </c>
      <c r="BU1154" s="334">
        <v>3.9E-2</v>
      </c>
      <c r="BV1154" s="334">
        <v>0.13800000000000001</v>
      </c>
      <c r="BW1154" s="334">
        <v>4.0000000000000001E-3</v>
      </c>
      <c r="BX1154" s="334" t="s">
        <v>121</v>
      </c>
      <c r="BY1154" s="334">
        <v>6.3E-2</v>
      </c>
      <c r="BZ1154" s="334" t="s">
        <v>121</v>
      </c>
      <c r="CA1154" s="334">
        <v>9.1999999999999998E-2</v>
      </c>
      <c r="CB1154" s="334" t="s">
        <v>121</v>
      </c>
      <c r="CC1154" s="334">
        <v>7.6970000000000001</v>
      </c>
      <c r="CD1154" s="334">
        <v>0.255</v>
      </c>
      <c r="CE1154" s="334">
        <v>1.6E-2</v>
      </c>
      <c r="CF1154" s="334">
        <v>1.4999999999999999E-2</v>
      </c>
      <c r="CG1154" s="334">
        <v>1E-3</v>
      </c>
      <c r="CH1154" s="334">
        <v>2E-3</v>
      </c>
      <c r="CI1154" s="334">
        <v>1E-3</v>
      </c>
      <c r="CJ1154" s="334">
        <v>0.20399999999999999</v>
      </c>
      <c r="CK1154" s="334">
        <v>1.4999999999999999E-2</v>
      </c>
      <c r="CL1154" s="334" t="s">
        <v>121</v>
      </c>
      <c r="CM1154" s="334">
        <v>2E-3</v>
      </c>
      <c r="CN1154" s="334" t="s">
        <v>121</v>
      </c>
      <c r="CO1154" s="334">
        <v>2E-3</v>
      </c>
      <c r="CP1154" s="334">
        <v>0.11</v>
      </c>
      <c r="CQ1154" s="334">
        <v>5.0000000000000001E-3</v>
      </c>
      <c r="CR1154" s="334" t="s">
        <v>121</v>
      </c>
      <c r="CS1154" s="334">
        <v>2E-3</v>
      </c>
      <c r="CT1154" s="334">
        <v>0.67700000000000005</v>
      </c>
      <c r="CU1154" s="334">
        <v>4.5999999999999999E-2</v>
      </c>
      <c r="CV1154" s="334" t="s">
        <v>121</v>
      </c>
      <c r="CW1154" s="334">
        <v>2E-3</v>
      </c>
      <c r="CX1154" s="334">
        <v>4.1000000000000002E-2</v>
      </c>
      <c r="CY1154" s="334">
        <v>1.7000000000000001E-2</v>
      </c>
      <c r="CZ1154" s="334">
        <v>2E-3</v>
      </c>
      <c r="DA1154" s="334">
        <v>1E-3</v>
      </c>
      <c r="DB1154" s="334">
        <v>0.02</v>
      </c>
      <c r="DC1154" s="334">
        <v>8.9999999999999993E-3</v>
      </c>
      <c r="DD1154" s="334" t="s">
        <v>121</v>
      </c>
      <c r="DE1154" s="334">
        <v>2.1999999999999999E-2</v>
      </c>
      <c r="DF1154" s="334">
        <v>5.3999999999999999E-2</v>
      </c>
      <c r="DG1154" s="334">
        <v>7.0000000000000001E-3</v>
      </c>
      <c r="DH1154" s="334">
        <v>3.0000000000000001E-3</v>
      </c>
      <c r="DI1154" s="334">
        <v>1E-3</v>
      </c>
      <c r="DJ1154" s="334" t="s">
        <v>121</v>
      </c>
      <c r="DK1154" s="334">
        <v>2E-3</v>
      </c>
      <c r="DL1154" s="61" t="str">
        <f t="shared" si="21"/>
        <v>VNE 0436 04.04.2022</v>
      </c>
    </row>
    <row r="1155" spans="1:132">
      <c r="A1155" s="11">
        <v>44655</v>
      </c>
      <c r="B1155" s="64"/>
      <c r="C1155" s="25" t="s">
        <v>740</v>
      </c>
      <c r="H1155" s="3" t="e">
        <f>((F1155)/(E1155/100))</f>
        <v>#DIV/0!</v>
      </c>
      <c r="I1155" s="4" t="e">
        <f>E1155/F1155</f>
        <v>#DIV/0!</v>
      </c>
      <c r="J1155" s="4" t="e">
        <f>100/G1155</f>
        <v>#DIV/0!</v>
      </c>
      <c r="N1155" s="37" t="e">
        <f>M1155/(K1155/100)</f>
        <v>#DIV/0!</v>
      </c>
      <c r="O1155" s="37" t="e">
        <f>N1155/J1155</f>
        <v>#DIV/0!</v>
      </c>
      <c r="P1155" s="5" t="e">
        <f>M1155/(L1155/100)</f>
        <v>#DIV/0!</v>
      </c>
      <c r="Q1155" s="5" t="e">
        <f>P1155*I1155</f>
        <v>#DIV/0!</v>
      </c>
      <c r="U1155" s="15" t="e">
        <f>100-(T1155-R1155)/S1155*100</f>
        <v>#DIV/0!</v>
      </c>
      <c r="X1155" s="2">
        <v>11.57</v>
      </c>
      <c r="Y1155" s="2">
        <v>16.62</v>
      </c>
      <c r="Z1155" s="21">
        <v>5496</v>
      </c>
      <c r="AB1155" s="14" t="e">
        <f>((AE1155-AC1155)*(1000/AD1155))*1000</f>
        <v>#DIV/0!</v>
      </c>
      <c r="AF1155" s="7" t="e">
        <f>#REF!*0.8</f>
        <v>#REF!</v>
      </c>
      <c r="AH1155" s="8" t="e">
        <f>((AG1155)*(H1155/100))</f>
        <v>#DIV/0!</v>
      </c>
      <c r="AI1155" s="7" t="e">
        <f>AG1155/AH1155</f>
        <v>#DIV/0!</v>
      </c>
      <c r="AP1155" s="336">
        <v>0.184</v>
      </c>
      <c r="AQ1155" s="336">
        <v>3.0000000000000001E-3</v>
      </c>
      <c r="AR1155" s="336">
        <v>5.0000000000000001E-3</v>
      </c>
      <c r="AS1155" s="336">
        <v>3.0000000000000001E-3</v>
      </c>
      <c r="AT1155" s="336">
        <v>0.105</v>
      </c>
      <c r="AU1155" s="336">
        <v>3.0000000000000001E-3</v>
      </c>
      <c r="AV1155" s="336">
        <v>7.3999999999999996E-2</v>
      </c>
      <c r="AW1155" s="336">
        <v>3.0000000000000001E-3</v>
      </c>
      <c r="AX1155" s="336">
        <v>1.4999999999999999E-2</v>
      </c>
      <c r="AY1155" s="336">
        <v>1E-3</v>
      </c>
      <c r="AZ1155" s="336">
        <v>1.6E-2</v>
      </c>
      <c r="BA1155" s="336">
        <v>2E-3</v>
      </c>
      <c r="BB1155" s="336">
        <v>5.1999999999999998E-2</v>
      </c>
      <c r="BC1155" s="336">
        <v>2E-3</v>
      </c>
      <c r="BD1155" s="336">
        <v>0.50600000000000001</v>
      </c>
      <c r="BE1155" s="336">
        <v>0.01</v>
      </c>
      <c r="BF1155" s="336" t="s">
        <v>121</v>
      </c>
      <c r="BG1155" s="336">
        <v>1.0999999999999999E-2</v>
      </c>
      <c r="BH1155" s="336" t="s">
        <v>121</v>
      </c>
      <c r="BI1155" s="336">
        <v>2.512</v>
      </c>
      <c r="BJ1155" s="336" t="s">
        <v>121</v>
      </c>
      <c r="BK1155" s="336">
        <v>3.0000000000000001E-3</v>
      </c>
      <c r="BL1155" s="336" t="s">
        <v>121</v>
      </c>
      <c r="BM1155" s="336">
        <v>2E-3</v>
      </c>
      <c r="BN1155" s="336">
        <v>9.6000000000000002E-2</v>
      </c>
      <c r="BO1155" s="336">
        <v>8.0000000000000002E-3</v>
      </c>
      <c r="BP1155" s="336">
        <v>55.526000000000003</v>
      </c>
      <c r="BQ1155" s="336">
        <v>0.17100000000000001</v>
      </c>
      <c r="BR1155" s="336">
        <v>0.01</v>
      </c>
      <c r="BS1155" s="336">
        <v>1E-3</v>
      </c>
      <c r="BT1155" s="336">
        <v>17.925000000000001</v>
      </c>
      <c r="BU1155" s="336">
        <v>0.17299999999999999</v>
      </c>
      <c r="BV1155" s="336">
        <v>15.442</v>
      </c>
      <c r="BW1155" s="336">
        <v>0.20399999999999999</v>
      </c>
      <c r="BX1155" s="336">
        <v>4.0000000000000001E-3</v>
      </c>
      <c r="BY1155" s="336">
        <v>3.0000000000000001E-3</v>
      </c>
      <c r="BZ1155" s="336">
        <v>4.7750000000000004</v>
      </c>
      <c r="CA1155" s="336">
        <v>6.4000000000000001E-2</v>
      </c>
      <c r="CB1155" s="336" t="s">
        <v>121</v>
      </c>
      <c r="CC1155" s="336">
        <v>19.812999999999999</v>
      </c>
      <c r="CD1155" s="336">
        <v>4.1000000000000002E-2</v>
      </c>
      <c r="CE1155" s="336">
        <v>5.0000000000000001E-3</v>
      </c>
      <c r="CF1155" s="336">
        <v>2E-3</v>
      </c>
      <c r="CG1155" s="336">
        <v>1E-3</v>
      </c>
      <c r="CH1155" s="336" t="s">
        <v>121</v>
      </c>
      <c r="CI1155" s="336">
        <v>2E-3</v>
      </c>
      <c r="CJ1155" s="336" t="s">
        <v>121</v>
      </c>
      <c r="CK1155" s="336">
        <v>0.21199999999999999</v>
      </c>
      <c r="CL1155" s="336" t="s">
        <v>121</v>
      </c>
      <c r="CM1155" s="336">
        <v>2E-3</v>
      </c>
      <c r="CN1155" s="336">
        <v>6.0000000000000001E-3</v>
      </c>
      <c r="CO1155" s="336">
        <v>1E-3</v>
      </c>
      <c r="CP1155" s="336">
        <v>1.4339999999999999</v>
      </c>
      <c r="CQ1155" s="336">
        <v>5.7000000000000002E-2</v>
      </c>
      <c r="CR1155" s="336" t="s">
        <v>121</v>
      </c>
      <c r="CS1155" s="336">
        <v>2E-3</v>
      </c>
      <c r="CT1155" s="336">
        <v>0.93500000000000005</v>
      </c>
      <c r="CU1155" s="336">
        <v>0.31900000000000001</v>
      </c>
      <c r="CV1155" s="336">
        <v>0.02</v>
      </c>
      <c r="CW1155" s="336">
        <v>1E-3</v>
      </c>
      <c r="CX1155" s="336">
        <v>0.126</v>
      </c>
      <c r="CY1155" s="336">
        <v>0.01</v>
      </c>
      <c r="CZ1155" s="336" t="s">
        <v>121</v>
      </c>
      <c r="DA1155" s="336">
        <v>2E-3</v>
      </c>
      <c r="DB1155" s="336" t="s">
        <v>121</v>
      </c>
      <c r="DC1155" s="336">
        <v>4.0000000000000001E-3</v>
      </c>
      <c r="DD1155" s="336">
        <v>3.5000000000000003E-2</v>
      </c>
      <c r="DE1155" s="336">
        <v>7.0000000000000001E-3</v>
      </c>
      <c r="DF1155" s="336">
        <v>0.83099999999999996</v>
      </c>
      <c r="DG1155" s="336">
        <v>8.9999999999999993E-3</v>
      </c>
      <c r="DH1155" s="336">
        <v>5.0000000000000001E-3</v>
      </c>
      <c r="DI1155" s="336">
        <v>1E-3</v>
      </c>
      <c r="DJ1155" s="336">
        <v>8.5999999999999993E-2</v>
      </c>
      <c r="DK1155" s="336">
        <v>1E-3</v>
      </c>
      <c r="DL1155" s="61" t="str">
        <f t="shared" si="21"/>
        <v>UTV 04.04.2022</v>
      </c>
    </row>
    <row r="1156" spans="1:132">
      <c r="A1156" s="11">
        <v>44655</v>
      </c>
      <c r="B1156" s="64" t="s">
        <v>372</v>
      </c>
      <c r="C1156" s="25" t="s">
        <v>125</v>
      </c>
      <c r="E1156" s="2">
        <v>100</v>
      </c>
      <c r="H1156" s="3">
        <f>((F1156)/(E1156/100))</f>
        <v>0</v>
      </c>
      <c r="I1156" s="4" t="e">
        <f>E1156/F1156</f>
        <v>#DIV/0!</v>
      </c>
      <c r="J1156" s="4" t="e">
        <f>100/G1156</f>
        <v>#DIV/0!</v>
      </c>
      <c r="N1156" s="37" t="e">
        <f>M1156/(K1156/100)</f>
        <v>#DIV/0!</v>
      </c>
      <c r="O1156" s="37" t="e">
        <f>N1156/J1156</f>
        <v>#DIV/0!</v>
      </c>
      <c r="P1156" s="5" t="e">
        <f>M1156/(L1156/100)</f>
        <v>#DIV/0!</v>
      </c>
      <c r="Q1156" s="5" t="e">
        <f>P1156*I1156</f>
        <v>#DIV/0!</v>
      </c>
      <c r="U1156" s="15" t="e">
        <f>100-(T1156-R1156)/S1156*100</f>
        <v>#DIV/0!</v>
      </c>
      <c r="V1156" s="21">
        <v>1.4179999999999999</v>
      </c>
      <c r="X1156" s="2">
        <v>12.28</v>
      </c>
      <c r="Y1156" s="2">
        <v>9.27</v>
      </c>
      <c r="Z1156" s="21">
        <v>1336</v>
      </c>
      <c r="AB1156" s="14" t="e">
        <f>((AE1156-AC1156)*(1000/AD1156))*1000</f>
        <v>#DIV/0!</v>
      </c>
      <c r="AF1156" s="7" t="e">
        <f>#REF!*0.8</f>
        <v>#REF!</v>
      </c>
      <c r="AH1156" s="8">
        <f>((AG1156)*(H1156/100))</f>
        <v>0</v>
      </c>
      <c r="AI1156" s="7" t="e">
        <f>AG1156/AH1156</f>
        <v>#DIV/0!</v>
      </c>
      <c r="AJ1156" s="6">
        <v>34.76</v>
      </c>
      <c r="AK1156" s="2">
        <v>2.609</v>
      </c>
      <c r="AP1156" s="335">
        <v>0.112</v>
      </c>
      <c r="AQ1156" s="335">
        <v>2E-3</v>
      </c>
      <c r="AR1156" s="335">
        <v>7.0000000000000007E-2</v>
      </c>
      <c r="AS1156" s="335">
        <v>3.0000000000000001E-3</v>
      </c>
      <c r="AT1156" s="335">
        <v>0.01</v>
      </c>
      <c r="AU1156" s="335">
        <v>2E-3</v>
      </c>
      <c r="AV1156" s="335">
        <v>3.1E-2</v>
      </c>
      <c r="AW1156" s="335">
        <v>2E-3</v>
      </c>
      <c r="AX1156" s="335">
        <v>2E-3</v>
      </c>
      <c r="AY1156" s="335">
        <v>1E-3</v>
      </c>
      <c r="AZ1156" s="335">
        <v>9.0999999999999998E-2</v>
      </c>
      <c r="BA1156" s="335">
        <v>3.0000000000000001E-3</v>
      </c>
      <c r="BB1156" s="335">
        <v>0.248</v>
      </c>
      <c r="BC1156" s="335">
        <v>4.0000000000000001E-3</v>
      </c>
      <c r="BD1156" s="335">
        <v>2.8940000000000001</v>
      </c>
      <c r="BE1156" s="335">
        <v>2.5999999999999999E-2</v>
      </c>
      <c r="BF1156" s="335" t="s">
        <v>121</v>
      </c>
      <c r="BG1156" s="335">
        <v>6.0000000000000001E-3</v>
      </c>
      <c r="BH1156" s="335">
        <v>4.5590000000000002</v>
      </c>
      <c r="BI1156" s="335">
        <v>1.129</v>
      </c>
      <c r="BJ1156" s="335">
        <v>3.0000000000000001E-3</v>
      </c>
      <c r="BK1156" s="335">
        <v>2E-3</v>
      </c>
      <c r="BL1156" s="335" t="s">
        <v>121</v>
      </c>
      <c r="BM1156" s="335">
        <v>2E-3</v>
      </c>
      <c r="BN1156" s="335">
        <v>0.752</v>
      </c>
      <c r="BO1156" s="335">
        <v>1.4E-2</v>
      </c>
      <c r="BP1156" s="335">
        <v>64.093000000000004</v>
      </c>
      <c r="BQ1156" s="335">
        <v>0.15</v>
      </c>
      <c r="BR1156" s="335" t="s">
        <v>121</v>
      </c>
      <c r="BS1156" s="335">
        <v>2E-3</v>
      </c>
      <c r="BT1156" s="335">
        <v>12.449</v>
      </c>
      <c r="BU1156" s="335">
        <v>0.126</v>
      </c>
      <c r="BV1156" s="335">
        <v>1.829</v>
      </c>
      <c r="BW1156" s="335">
        <v>2.9000000000000001E-2</v>
      </c>
      <c r="BX1156" s="335">
        <v>0.02</v>
      </c>
      <c r="BY1156" s="335">
        <v>6.0000000000000001E-3</v>
      </c>
      <c r="BZ1156" s="335">
        <v>0.78200000000000003</v>
      </c>
      <c r="CA1156" s="335">
        <v>2.8000000000000001E-2</v>
      </c>
      <c r="CB1156" s="335" t="s">
        <v>121</v>
      </c>
      <c r="CC1156" s="335">
        <v>10.430999999999999</v>
      </c>
      <c r="CD1156" s="335">
        <v>0.122</v>
      </c>
      <c r="CE1156" s="335">
        <v>7.0000000000000001E-3</v>
      </c>
      <c r="CF1156" s="335">
        <v>4.0000000000000001E-3</v>
      </c>
      <c r="CG1156" s="335">
        <v>1E-3</v>
      </c>
      <c r="CH1156" s="335" t="s">
        <v>121</v>
      </c>
      <c r="CI1156" s="335">
        <v>2E-3</v>
      </c>
      <c r="CJ1156" s="335">
        <v>0.52800000000000002</v>
      </c>
      <c r="CK1156" s="335">
        <v>7.1999999999999995E-2</v>
      </c>
      <c r="CL1156" s="335" t="s">
        <v>121</v>
      </c>
      <c r="CM1156" s="335">
        <v>2E-3</v>
      </c>
      <c r="CN1156" s="335">
        <v>3.0000000000000001E-3</v>
      </c>
      <c r="CO1156" s="335">
        <v>1E-3</v>
      </c>
      <c r="CP1156" s="335">
        <v>1.929</v>
      </c>
      <c r="CQ1156" s="335">
        <v>0.04</v>
      </c>
      <c r="CR1156" s="335" t="s">
        <v>121</v>
      </c>
      <c r="CS1156" s="335">
        <v>2E-3</v>
      </c>
      <c r="CT1156" s="335">
        <v>7.2789999999999999</v>
      </c>
      <c r="CU1156" s="335">
        <v>0.28399999999999997</v>
      </c>
      <c r="CV1156" s="335">
        <v>0.03</v>
      </c>
      <c r="CW1156" s="335">
        <v>1E-3</v>
      </c>
      <c r="CX1156" s="335">
        <v>0.70699999999999996</v>
      </c>
      <c r="CY1156" s="335">
        <v>1.7000000000000001E-2</v>
      </c>
      <c r="CZ1156" s="335" t="s">
        <v>121</v>
      </c>
      <c r="DA1156" s="335">
        <v>2E-3</v>
      </c>
      <c r="DB1156" s="335">
        <v>2.7E-2</v>
      </c>
      <c r="DC1156" s="335">
        <v>6.0000000000000001E-3</v>
      </c>
      <c r="DD1156" s="335">
        <v>2.9000000000000001E-2</v>
      </c>
      <c r="DE1156" s="335">
        <v>8.9999999999999993E-3</v>
      </c>
      <c r="DF1156" s="335">
        <v>1.363</v>
      </c>
      <c r="DG1156" s="335">
        <v>1.2999999999999999E-2</v>
      </c>
      <c r="DH1156" s="335">
        <v>1.7999999999999999E-2</v>
      </c>
      <c r="DI1156" s="335">
        <v>1E-3</v>
      </c>
      <c r="DJ1156" s="335">
        <v>7.0000000000000001E-3</v>
      </c>
      <c r="DK1156" s="335">
        <v>1E-3</v>
      </c>
      <c r="DL1156" s="61" t="str">
        <f t="shared" si="21"/>
        <v>DK III W1 04.04.2022</v>
      </c>
      <c r="DM1156" s="337">
        <v>9.1723078415799804E-3</v>
      </c>
      <c r="DN1156" s="337">
        <v>1.5044221672820801E-2</v>
      </c>
      <c r="DO1156" s="337">
        <v>4.6604882765819101E-3</v>
      </c>
      <c r="DP1156" s="337">
        <v>0.594714679929083</v>
      </c>
      <c r="DQ1156" s="337">
        <v>-9.1774325296394808E-3</v>
      </c>
      <c r="DR1156" s="337">
        <v>-2.42482675382793E-2</v>
      </c>
      <c r="DS1156" s="337">
        <v>28.455035815105099</v>
      </c>
      <c r="DT1156" s="337">
        <v>7.1955476412513698E-3</v>
      </c>
      <c r="DU1156" s="337">
        <v>1.01888087322719E-2</v>
      </c>
      <c r="DV1156" s="337">
        <v>3.2423382655515198E-2</v>
      </c>
      <c r="DW1156" s="337">
        <v>0.49163134091739302</v>
      </c>
      <c r="DX1156" s="337">
        <v>1.02110851607748</v>
      </c>
      <c r="DY1156" s="337">
        <v>1745.43150883672</v>
      </c>
      <c r="DZ1156" s="337">
        <v>-0.71278145072056698</v>
      </c>
      <c r="EA1156" s="337">
        <v>19.939857929041501</v>
      </c>
      <c r="EB1156" s="337">
        <v>98.200646847162005</v>
      </c>
    </row>
    <row r="1157" spans="1:132">
      <c r="A1157" s="11">
        <v>44655</v>
      </c>
      <c r="B1157" s="64" t="s">
        <v>1741</v>
      </c>
      <c r="C1157" s="25" t="s">
        <v>1742</v>
      </c>
      <c r="D1157" s="21">
        <v>26</v>
      </c>
      <c r="E1157" s="2">
        <v>100</v>
      </c>
      <c r="F1157" s="2">
        <v>74</v>
      </c>
      <c r="H1157" s="3">
        <f>((F1157)/(E1157/100))</f>
        <v>74</v>
      </c>
      <c r="I1157" s="4">
        <f>E1157/F1157</f>
        <v>1.3513513513513513</v>
      </c>
      <c r="J1157" s="4" t="e">
        <f>100/G1157</f>
        <v>#DIV/0!</v>
      </c>
      <c r="N1157" s="37" t="e">
        <f>M1157/(K1157/100)</f>
        <v>#DIV/0!</v>
      </c>
      <c r="O1157" s="37" t="e">
        <f>N1157/J1157</f>
        <v>#DIV/0!</v>
      </c>
      <c r="P1157" s="5" t="e">
        <f>M1157/(L1157/100)</f>
        <v>#DIV/0!</v>
      </c>
      <c r="Q1157" s="5" t="e">
        <f>P1157*I1157</f>
        <v>#DIV/0!</v>
      </c>
      <c r="U1157" s="15" t="e">
        <f>100-(T1157-R1157)/S1157*100</f>
        <v>#DIV/0!</v>
      </c>
      <c r="V1157" s="21">
        <v>4.3010000000000002</v>
      </c>
      <c r="X1157" s="2">
        <v>11.24</v>
      </c>
      <c r="Y1157" s="2">
        <v>6.31</v>
      </c>
      <c r="Z1157" s="21">
        <v>1172</v>
      </c>
      <c r="AB1157" s="14" t="e">
        <f>((AE1157-AC1157)*(1000/AD1157))*1000</f>
        <v>#DIV/0!</v>
      </c>
      <c r="AF1157" s="7" t="e">
        <f>#REF!*0.8</f>
        <v>#REF!</v>
      </c>
      <c r="AG1157" s="2">
        <v>134</v>
      </c>
      <c r="AH1157" s="8">
        <f>((AG1157)*(H1157/100))</f>
        <v>99.16</v>
      </c>
      <c r="AI1157" s="7">
        <f>AG1157/AH1157</f>
        <v>1.3513513513513513</v>
      </c>
      <c r="AJ1157" s="6">
        <v>135.19999999999999</v>
      </c>
      <c r="AK1157" s="2">
        <v>1.214</v>
      </c>
      <c r="AO1157" s="20" t="s">
        <v>1732</v>
      </c>
      <c r="AP1157" s="337" t="s">
        <v>121</v>
      </c>
      <c r="AQ1157" s="337">
        <v>2E-3</v>
      </c>
      <c r="AR1157" s="337">
        <v>1.4E-2</v>
      </c>
      <c r="AS1157" s="337">
        <v>2E-3</v>
      </c>
      <c r="AT1157" s="337" t="s">
        <v>121</v>
      </c>
      <c r="AU1157" s="337">
        <v>2E-3</v>
      </c>
      <c r="AV1157" s="337" t="s">
        <v>121</v>
      </c>
      <c r="AW1157" s="337">
        <v>2E-3</v>
      </c>
      <c r="AX1157" s="337" t="s">
        <v>121</v>
      </c>
      <c r="AY1157" s="337">
        <v>2E-3</v>
      </c>
      <c r="AZ1157" s="337">
        <v>6.0000000000000001E-3</v>
      </c>
      <c r="BA1157" s="337">
        <v>1E-3</v>
      </c>
      <c r="BB1157" s="337">
        <v>0.65900000000000003</v>
      </c>
      <c r="BC1157" s="337">
        <v>6.0000000000000001E-3</v>
      </c>
      <c r="BD1157" s="337">
        <v>0.10299999999999999</v>
      </c>
      <c r="BE1157" s="337">
        <v>5.0000000000000001E-3</v>
      </c>
      <c r="BF1157" s="337" t="s">
        <v>121</v>
      </c>
      <c r="BG1157" s="337">
        <v>2E-3</v>
      </c>
      <c r="BH1157" s="337" t="s">
        <v>121</v>
      </c>
      <c r="BI1157" s="337">
        <v>0.42199999999999999</v>
      </c>
      <c r="BJ1157" s="337" t="s">
        <v>121</v>
      </c>
      <c r="BK1157" s="337">
        <v>2E-3</v>
      </c>
      <c r="BL1157" s="337" t="s">
        <v>121</v>
      </c>
      <c r="BM1157" s="337">
        <v>2E-3</v>
      </c>
      <c r="BN1157" s="337" t="s">
        <v>121</v>
      </c>
      <c r="BO1157" s="337">
        <v>8.9999999999999993E-3</v>
      </c>
      <c r="BP1157" s="337">
        <v>76.787999999999997</v>
      </c>
      <c r="BQ1157" s="337">
        <v>8.5999999999999993E-2</v>
      </c>
      <c r="BR1157" s="337" t="s">
        <v>121</v>
      </c>
      <c r="BS1157" s="337">
        <v>2E-3</v>
      </c>
      <c r="BT1157" s="337">
        <v>6.3E-2</v>
      </c>
      <c r="BU1157" s="337">
        <v>1.2999999999999999E-2</v>
      </c>
      <c r="BV1157" s="337">
        <v>0.123</v>
      </c>
      <c r="BW1157" s="337">
        <v>8.9999999999999993E-3</v>
      </c>
      <c r="BX1157" s="337" t="s">
        <v>121</v>
      </c>
      <c r="BY1157" s="337">
        <v>2E-3</v>
      </c>
      <c r="BZ1157" s="337">
        <v>0.93100000000000005</v>
      </c>
      <c r="CA1157" s="337">
        <v>2.1000000000000001E-2</v>
      </c>
      <c r="CB1157" s="337" t="s">
        <v>121</v>
      </c>
      <c r="CC1157" s="337">
        <v>4.9459999999999997</v>
      </c>
      <c r="CD1157" s="337" t="s">
        <v>121</v>
      </c>
      <c r="CE1157" s="337">
        <v>5.0000000000000001E-3</v>
      </c>
      <c r="CF1157" s="337" t="s">
        <v>121</v>
      </c>
      <c r="CG1157" s="337">
        <v>2E-3</v>
      </c>
      <c r="CH1157" s="337" t="s">
        <v>121</v>
      </c>
      <c r="CI1157" s="337">
        <v>2E-3</v>
      </c>
      <c r="CJ1157" s="337">
        <v>2.0680000000000001</v>
      </c>
      <c r="CK1157" s="337">
        <v>0.08</v>
      </c>
      <c r="CL1157" s="337" t="s">
        <v>121</v>
      </c>
      <c r="CM1157" s="337">
        <v>2E-3</v>
      </c>
      <c r="CN1157" s="337" t="s">
        <v>121</v>
      </c>
      <c r="CO1157" s="337">
        <v>2E-3</v>
      </c>
      <c r="CP1157" s="337">
        <v>0.121</v>
      </c>
      <c r="CQ1157" s="337">
        <v>1.2E-2</v>
      </c>
      <c r="CR1157" s="337" t="s">
        <v>121</v>
      </c>
      <c r="CS1157" s="337">
        <v>2E-3</v>
      </c>
      <c r="CT1157" s="337">
        <v>18.565000000000001</v>
      </c>
      <c r="CU1157" s="337">
        <v>0.33800000000000002</v>
      </c>
      <c r="CV1157" s="337" t="s">
        <v>121</v>
      </c>
      <c r="CW1157" s="337">
        <v>2E-3</v>
      </c>
      <c r="CX1157" s="337">
        <v>0.52500000000000002</v>
      </c>
      <c r="CY1157" s="337">
        <v>8.0000000000000002E-3</v>
      </c>
      <c r="CZ1157" s="337" t="s">
        <v>121</v>
      </c>
      <c r="DA1157" s="337">
        <v>2E-3</v>
      </c>
      <c r="DB1157" s="337" t="s">
        <v>121</v>
      </c>
      <c r="DC1157" s="337">
        <v>5.0000000000000001E-3</v>
      </c>
      <c r="DD1157" s="337" t="s">
        <v>121</v>
      </c>
      <c r="DE1157" s="337">
        <v>3.0000000000000001E-3</v>
      </c>
      <c r="DF1157" s="337">
        <v>2.5000000000000001E-2</v>
      </c>
      <c r="DG1157" s="337">
        <v>1E-3</v>
      </c>
      <c r="DH1157" s="337">
        <v>8.9999999999999993E-3</v>
      </c>
      <c r="DI1157" s="337">
        <v>1E-3</v>
      </c>
      <c r="DJ1157" s="337" t="s">
        <v>121</v>
      </c>
      <c r="DK1157" s="337">
        <v>2E-3</v>
      </c>
      <c r="DL1157" s="61" t="str">
        <f t="shared" si="21"/>
        <v>22-0056 Fein</v>
      </c>
      <c r="DM1157" s="337">
        <v>7.9595131254618992E-3</v>
      </c>
      <c r="DN1157" s="337">
        <v>8.8918529533586997E-3</v>
      </c>
      <c r="DO1157" s="337">
        <v>-5.4895737522777299E-3</v>
      </c>
      <c r="DP1157" s="337">
        <v>1.4766884875850501E-2</v>
      </c>
      <c r="DQ1157" s="337">
        <v>-7.3723875947430796E-3</v>
      </c>
      <c r="DR1157" s="337">
        <v>7.0923123456013296E-3</v>
      </c>
      <c r="DS1157" s="337">
        <v>21.386233423346798</v>
      </c>
      <c r="DT1157" s="337">
        <v>1.17989449524969E-2</v>
      </c>
      <c r="DU1157" s="337">
        <v>1.9717725402331202E-2</v>
      </c>
      <c r="DV1157" s="337">
        <v>0.71522977817737798</v>
      </c>
      <c r="DW1157" s="337">
        <v>0.24159257863908301</v>
      </c>
      <c r="DX1157" s="337">
        <v>0.51049605818700705</v>
      </c>
      <c r="DY1157" s="337">
        <v>99.618439659314504</v>
      </c>
      <c r="DZ1157" s="337">
        <v>1792.58013087923</v>
      </c>
      <c r="EA1157" s="337">
        <v>8.4594522943110597</v>
      </c>
      <c r="EB1157" s="337">
        <v>99.887264397777798</v>
      </c>
    </row>
    <row r="1158" spans="1:132">
      <c r="A1158" s="11">
        <v>44655</v>
      </c>
      <c r="B1158" s="64" t="s">
        <v>434</v>
      </c>
      <c r="C1158" s="25" t="s">
        <v>1521</v>
      </c>
      <c r="H1158" s="3" t="e">
        <f>((F1158)/(E1158/100))</f>
        <v>#DIV/0!</v>
      </c>
      <c r="I1158" s="4" t="e">
        <f>E1158/F1158</f>
        <v>#DIV/0!</v>
      </c>
      <c r="J1158" s="4" t="e">
        <f>100/G1158</f>
        <v>#DIV/0!</v>
      </c>
      <c r="N1158" s="37" t="e">
        <f>M1158/(K1158/100)</f>
        <v>#DIV/0!</v>
      </c>
      <c r="O1158" s="37" t="e">
        <f>N1158/J1158</f>
        <v>#DIV/0!</v>
      </c>
      <c r="P1158" s="5" t="e">
        <f>M1158/(L1158/100)</f>
        <v>#DIV/0!</v>
      </c>
      <c r="Q1158" s="5" t="e">
        <f>P1158*I1158</f>
        <v>#DIV/0!</v>
      </c>
      <c r="U1158" s="15" t="e">
        <f>100-(T1158-R1158)/S1158*100</f>
        <v>#DIV/0!</v>
      </c>
      <c r="AB1158" s="14" t="e">
        <f>((AE1158-AC1158)*(1000/AD1158))*1000</f>
        <v>#DIV/0!</v>
      </c>
      <c r="AF1158" s="7" t="e">
        <f>#REF!*0.8</f>
        <v>#REF!</v>
      </c>
      <c r="AH1158" s="8" t="e">
        <f>((AG1158)*(H1158/100))</f>
        <v>#DIV/0!</v>
      </c>
      <c r="AI1158" s="7" t="e">
        <f>AG1158/AH1158</f>
        <v>#DIV/0!</v>
      </c>
      <c r="AO1158" s="20" t="s">
        <v>1733</v>
      </c>
      <c r="DL1158" s="61" t="str">
        <f t="shared" si="21"/>
        <v>22-0056 Platte</v>
      </c>
      <c r="DM1158" s="337">
        <v>5.5362944783595497E-3</v>
      </c>
      <c r="DN1158" s="337">
        <v>-1.5841643839137599E-2</v>
      </c>
      <c r="DO1158" s="337">
        <v>-3.96243211585882E-3</v>
      </c>
      <c r="DP1158" s="337">
        <v>2.54327212755244E-3</v>
      </c>
      <c r="DQ1158" s="337">
        <v>5.77669790354638E-3</v>
      </c>
      <c r="DR1158" s="337">
        <v>-1.1780297907992499E-2</v>
      </c>
      <c r="DS1158" s="337">
        <v>4.8074327251925597</v>
      </c>
      <c r="DT1158" s="337">
        <v>3.0148675560731399E-2</v>
      </c>
      <c r="DU1158" s="337">
        <v>2.4028998729964099E-2</v>
      </c>
      <c r="DV1158" s="337">
        <v>0.183123921657042</v>
      </c>
      <c r="DW1158" s="337">
        <v>0.26904229148659498</v>
      </c>
      <c r="DX1158" s="337">
        <v>0.44262138349378499</v>
      </c>
      <c r="DY1158" s="337">
        <v>127.09653733906499</v>
      </c>
      <c r="DZ1158" s="337">
        <v>124.518114029245</v>
      </c>
      <c r="EA1158" s="337">
        <v>2.94956656790731</v>
      </c>
      <c r="EB1158" s="337">
        <v>99.466639273186601</v>
      </c>
    </row>
    <row r="1159" spans="1:132">
      <c r="A1159" s="11">
        <v>44655</v>
      </c>
      <c r="B1159" s="64"/>
      <c r="C1159" s="25" t="s">
        <v>117</v>
      </c>
      <c r="H1159" s="3" t="e">
        <f>((F1159)/(E1159/100))</f>
        <v>#DIV/0!</v>
      </c>
      <c r="I1159" s="4" t="e">
        <f>E1159/F1159</f>
        <v>#DIV/0!</v>
      </c>
      <c r="J1159" s="4" t="e">
        <f>100/G1159</f>
        <v>#DIV/0!</v>
      </c>
      <c r="N1159" s="37" t="e">
        <f>M1159/(K1159/100)</f>
        <v>#DIV/0!</v>
      </c>
      <c r="O1159" s="37" t="e">
        <f>N1159/J1159</f>
        <v>#DIV/0!</v>
      </c>
      <c r="P1159" s="5" t="e">
        <f>M1159/(L1159/100)</f>
        <v>#DIV/0!</v>
      </c>
      <c r="Q1159" s="5" t="e">
        <f>P1159*I1159</f>
        <v>#DIV/0!</v>
      </c>
      <c r="U1159" s="15" t="e">
        <f>100-(T1159-R1159)/S1159*100</f>
        <v>#DIV/0!</v>
      </c>
      <c r="X1159" s="2">
        <v>11.48</v>
      </c>
      <c r="AB1159" s="14" t="e">
        <f>((AE1159-AC1159)*(1000/AD1159))*1000</f>
        <v>#DIV/0!</v>
      </c>
      <c r="AF1159" s="7" t="e">
        <f>#REF!*0.8</f>
        <v>#REF!</v>
      </c>
      <c r="AH1159" s="8" t="e">
        <f>((AG1159)*(H1159/100))</f>
        <v>#DIV/0!</v>
      </c>
      <c r="AI1159" s="7" t="e">
        <f>AG1159/AH1159</f>
        <v>#DIV/0!</v>
      </c>
      <c r="AO1159" s="20" t="s">
        <v>1734</v>
      </c>
      <c r="AP1159" s="338">
        <v>0.34799999999999998</v>
      </c>
      <c r="AQ1159" s="338">
        <v>5.0000000000000001E-3</v>
      </c>
      <c r="AR1159" s="338">
        <v>6.0000000000000001E-3</v>
      </c>
      <c r="AS1159" s="338">
        <v>3.0000000000000001E-3</v>
      </c>
      <c r="AT1159" s="338">
        <v>0.123</v>
      </c>
      <c r="AU1159" s="338">
        <v>4.0000000000000001E-3</v>
      </c>
      <c r="AV1159" s="338">
        <v>0.08</v>
      </c>
      <c r="AW1159" s="338">
        <v>3.0000000000000001E-3</v>
      </c>
      <c r="AX1159" s="338">
        <v>2.7E-2</v>
      </c>
      <c r="AY1159" s="338">
        <v>2E-3</v>
      </c>
      <c r="AZ1159" s="338">
        <v>2.4E-2</v>
      </c>
      <c r="BA1159" s="338">
        <v>3.0000000000000001E-3</v>
      </c>
      <c r="BB1159" s="338">
        <v>0.105</v>
      </c>
      <c r="BC1159" s="338">
        <v>3.0000000000000001E-3</v>
      </c>
      <c r="BD1159" s="338">
        <v>2.0609999999999999</v>
      </c>
      <c r="BE1159" s="338">
        <v>2.5999999999999999E-2</v>
      </c>
      <c r="BF1159" s="338" t="s">
        <v>121</v>
      </c>
      <c r="BG1159" s="338">
        <v>3.0000000000000001E-3</v>
      </c>
      <c r="BH1159" s="338" t="s">
        <v>121</v>
      </c>
      <c r="BI1159" s="338">
        <v>3.835</v>
      </c>
      <c r="BJ1159" s="338" t="s">
        <v>121</v>
      </c>
      <c r="BK1159" s="338">
        <v>5.0000000000000001E-3</v>
      </c>
      <c r="BL1159" s="338" t="s">
        <v>121</v>
      </c>
      <c r="BM1159" s="338">
        <v>2E-3</v>
      </c>
      <c r="BN1159" s="338">
        <v>1.6E-2</v>
      </c>
      <c r="BO1159" s="338">
        <v>8.0000000000000002E-3</v>
      </c>
      <c r="BP1159" s="338">
        <v>63.152999999999999</v>
      </c>
      <c r="BQ1159" s="338">
        <v>0.16600000000000001</v>
      </c>
      <c r="BR1159" s="338">
        <v>0.24299999999999999</v>
      </c>
      <c r="BS1159" s="338">
        <v>4.0000000000000001E-3</v>
      </c>
      <c r="BT1159" s="338">
        <v>2.3839999999999999</v>
      </c>
      <c r="BU1159" s="338">
        <v>7.3999999999999996E-2</v>
      </c>
      <c r="BV1159" s="338">
        <v>21.838000000000001</v>
      </c>
      <c r="BW1159" s="338">
        <v>0.376</v>
      </c>
      <c r="BX1159" s="338" t="s">
        <v>121</v>
      </c>
      <c r="BY1159" s="338">
        <v>7.0000000000000001E-3</v>
      </c>
      <c r="BZ1159" s="338">
        <v>2.9790000000000001</v>
      </c>
      <c r="CA1159" s="338">
        <v>5.8999999999999997E-2</v>
      </c>
      <c r="CB1159" s="338" t="s">
        <v>121</v>
      </c>
      <c r="CC1159" s="338">
        <v>32.244999999999997</v>
      </c>
      <c r="CD1159" s="338">
        <v>1.7999999999999999E-2</v>
      </c>
      <c r="CE1159" s="338">
        <v>5.0000000000000001E-3</v>
      </c>
      <c r="CF1159" s="338" t="s">
        <v>121</v>
      </c>
      <c r="CG1159" s="338">
        <v>2E-3</v>
      </c>
      <c r="CH1159" s="338" t="s">
        <v>121</v>
      </c>
      <c r="CI1159" s="338">
        <v>2E-3</v>
      </c>
      <c r="CJ1159" s="338" t="s">
        <v>121</v>
      </c>
      <c r="CK1159" s="338">
        <v>0.27800000000000002</v>
      </c>
      <c r="CL1159" s="338" t="s">
        <v>121</v>
      </c>
      <c r="CM1159" s="338">
        <v>2E-3</v>
      </c>
      <c r="CN1159" s="338">
        <v>1.0999999999999999E-2</v>
      </c>
      <c r="CO1159" s="338">
        <v>1E-3</v>
      </c>
      <c r="CP1159" s="338">
        <v>3.0649999999999999</v>
      </c>
      <c r="CQ1159" s="338">
        <v>9.4E-2</v>
      </c>
      <c r="CR1159" s="338" t="s">
        <v>121</v>
      </c>
      <c r="CS1159" s="338">
        <v>2E-3</v>
      </c>
      <c r="CT1159" s="338">
        <v>1.365</v>
      </c>
      <c r="CU1159" s="338">
        <v>0.34699999999999998</v>
      </c>
      <c r="CV1159" s="338">
        <v>5.0000000000000001E-3</v>
      </c>
      <c r="CW1159" s="338">
        <v>1E-3</v>
      </c>
      <c r="CX1159" s="338">
        <v>5.6000000000000001E-2</v>
      </c>
      <c r="CY1159" s="338">
        <v>8.0000000000000002E-3</v>
      </c>
      <c r="CZ1159" s="338" t="s">
        <v>121</v>
      </c>
      <c r="DA1159" s="338">
        <v>3.0000000000000001E-3</v>
      </c>
      <c r="DB1159" s="338" t="s">
        <v>121</v>
      </c>
      <c r="DC1159" s="338">
        <v>4.0000000000000001E-3</v>
      </c>
      <c r="DD1159" s="338">
        <v>5.5E-2</v>
      </c>
      <c r="DE1159" s="338">
        <v>1.0999999999999999E-2</v>
      </c>
      <c r="DF1159" s="338">
        <v>1.8440000000000001</v>
      </c>
      <c r="DG1159" s="338">
        <v>0.02</v>
      </c>
      <c r="DH1159" s="338">
        <v>4.0000000000000001E-3</v>
      </c>
      <c r="DI1159" s="338">
        <v>1E-3</v>
      </c>
      <c r="DJ1159" s="338">
        <v>0.186</v>
      </c>
      <c r="DK1159" s="338">
        <v>2E-3</v>
      </c>
      <c r="DL1159" s="61" t="str">
        <f t="shared" si="21"/>
        <v>NL 689393</v>
      </c>
    </row>
    <row r="1160" spans="1:132">
      <c r="A1160" s="11">
        <v>44655</v>
      </c>
      <c r="B1160" s="64" t="s">
        <v>208</v>
      </c>
      <c r="C1160" s="25" t="s">
        <v>125</v>
      </c>
      <c r="D1160" s="21">
        <v>36</v>
      </c>
      <c r="E1160" s="2">
        <v>100</v>
      </c>
      <c r="F1160" s="2">
        <v>64</v>
      </c>
      <c r="H1160" s="3">
        <f>((F1160)/(E1160/100))</f>
        <v>64</v>
      </c>
      <c r="I1160" s="4">
        <f>E1160/F1160</f>
        <v>1.5625</v>
      </c>
      <c r="J1160" s="4" t="e">
        <f>100/G1160</f>
        <v>#DIV/0!</v>
      </c>
      <c r="N1160" s="37" t="e">
        <f>M1160/(K1160/100)</f>
        <v>#DIV/0!</v>
      </c>
      <c r="O1160" s="37" t="e">
        <f>N1160/J1160</f>
        <v>#DIV/0!</v>
      </c>
      <c r="P1160" s="5" t="e">
        <f>M1160/(L1160/100)</f>
        <v>#DIV/0!</v>
      </c>
      <c r="Q1160" s="5" t="e">
        <f>P1160*I1160</f>
        <v>#DIV/0!</v>
      </c>
      <c r="U1160" s="15" t="e">
        <f>100-(T1160-R1160)/S1160*100</f>
        <v>#DIV/0!</v>
      </c>
      <c r="V1160" s="21">
        <v>0.41699999999999998</v>
      </c>
      <c r="X1160" s="2">
        <v>9.83</v>
      </c>
      <c r="Y1160" s="2">
        <v>12.48</v>
      </c>
      <c r="Z1160" s="21">
        <v>3732</v>
      </c>
      <c r="AB1160" s="14" t="e">
        <f>((AE1160-AC1160)*(1000/AD1160))*1000</f>
        <v>#DIV/0!</v>
      </c>
      <c r="AF1160" s="7" t="e">
        <f>#REF!*0.8</f>
        <v>#REF!</v>
      </c>
      <c r="AG1160" s="2">
        <v>157</v>
      </c>
      <c r="AH1160" s="8">
        <f>((AG1160)*(H1160/100))</f>
        <v>100.48</v>
      </c>
      <c r="AI1160" s="7">
        <f>AG1160/AH1160</f>
        <v>1.5625</v>
      </c>
      <c r="AJ1160" s="6">
        <v>27</v>
      </c>
      <c r="AK1160" s="2">
        <v>0.59499999999999997</v>
      </c>
      <c r="AM1160" s="21">
        <v>9.16</v>
      </c>
      <c r="AN1160" s="21">
        <v>3.4</v>
      </c>
      <c r="AO1160" s="20" t="s">
        <v>1735</v>
      </c>
      <c r="AP1160" s="339">
        <v>0.09</v>
      </c>
      <c r="AQ1160" s="339">
        <v>2E-3</v>
      </c>
      <c r="AR1160" s="339">
        <v>5.3999999999999999E-2</v>
      </c>
      <c r="AS1160" s="339">
        <v>3.0000000000000001E-3</v>
      </c>
      <c r="AT1160" s="339">
        <v>8.9999999999999993E-3</v>
      </c>
      <c r="AU1160" s="339">
        <v>2E-3</v>
      </c>
      <c r="AV1160" s="339">
        <v>2.3E-2</v>
      </c>
      <c r="AW1160" s="339">
        <v>2E-3</v>
      </c>
      <c r="AX1160" s="339">
        <v>5.1999999999999998E-2</v>
      </c>
      <c r="AY1160" s="339">
        <v>2E-3</v>
      </c>
      <c r="AZ1160" s="339">
        <v>3.3000000000000002E-2</v>
      </c>
      <c r="BA1160" s="339">
        <v>3.0000000000000001E-3</v>
      </c>
      <c r="BB1160" s="339">
        <v>0.23200000000000001</v>
      </c>
      <c r="BC1160" s="339">
        <v>4.0000000000000001E-3</v>
      </c>
      <c r="BD1160" s="339">
        <v>5.4470000000000001</v>
      </c>
      <c r="BE1160" s="339">
        <v>4.1000000000000002E-2</v>
      </c>
      <c r="BF1160" s="339" t="s">
        <v>121</v>
      </c>
      <c r="BG1160" s="339">
        <v>5.0000000000000001E-3</v>
      </c>
      <c r="BH1160" s="339">
        <v>2.0699999999999998</v>
      </c>
      <c r="BI1160" s="339">
        <v>0.77800000000000002</v>
      </c>
      <c r="BJ1160" s="339" t="s">
        <v>121</v>
      </c>
      <c r="BK1160" s="339">
        <v>3.0000000000000001E-3</v>
      </c>
      <c r="BL1160" s="339" t="s">
        <v>121</v>
      </c>
      <c r="BM1160" s="339">
        <v>2E-3</v>
      </c>
      <c r="BN1160" s="339">
        <v>0.46200000000000002</v>
      </c>
      <c r="BO1160" s="339">
        <v>1.0999999999999999E-2</v>
      </c>
      <c r="BP1160" s="339">
        <v>68.471999999999994</v>
      </c>
      <c r="BQ1160" s="339">
        <v>0.13300000000000001</v>
      </c>
      <c r="BR1160" s="339" t="s">
        <v>121</v>
      </c>
      <c r="BS1160" s="339">
        <v>2E-3</v>
      </c>
      <c r="BT1160" s="339">
        <v>13.167999999999999</v>
      </c>
      <c r="BU1160" s="339">
        <v>0.14499999999999999</v>
      </c>
      <c r="BV1160" s="339">
        <v>0.85699999999999998</v>
      </c>
      <c r="BW1160" s="339">
        <v>0.02</v>
      </c>
      <c r="BX1160" s="339" t="s">
        <v>121</v>
      </c>
      <c r="BY1160" s="339">
        <v>1.4E-2</v>
      </c>
      <c r="BZ1160" s="339">
        <v>0.46700000000000003</v>
      </c>
      <c r="CA1160" s="339">
        <v>2.7E-2</v>
      </c>
      <c r="CB1160" s="339" t="s">
        <v>121</v>
      </c>
      <c r="CC1160" s="339">
        <v>12.4</v>
      </c>
      <c r="CD1160" s="339">
        <v>0.22800000000000001</v>
      </c>
      <c r="CE1160" s="339">
        <v>8.0000000000000002E-3</v>
      </c>
      <c r="CF1160" s="339">
        <v>2E-3</v>
      </c>
      <c r="CG1160" s="339">
        <v>1E-3</v>
      </c>
      <c r="CH1160" s="339" t="s">
        <v>121</v>
      </c>
      <c r="CI1160" s="339">
        <v>2E-3</v>
      </c>
      <c r="CJ1160" s="339">
        <v>0.434</v>
      </c>
      <c r="CK1160" s="339">
        <v>6.5000000000000002E-2</v>
      </c>
      <c r="CL1160" s="339" t="s">
        <v>121</v>
      </c>
      <c r="CM1160" s="339">
        <v>2E-3</v>
      </c>
      <c r="CN1160" s="339">
        <v>2E-3</v>
      </c>
      <c r="CO1160" s="339">
        <v>1E-3</v>
      </c>
      <c r="CP1160" s="339">
        <v>1.673</v>
      </c>
      <c r="CQ1160" s="339">
        <v>3.6999999999999998E-2</v>
      </c>
      <c r="CR1160" s="339" t="s">
        <v>121</v>
      </c>
      <c r="CS1160" s="339">
        <v>2E-3</v>
      </c>
      <c r="CT1160" s="339">
        <v>3.9569999999999999</v>
      </c>
      <c r="CU1160" s="339">
        <v>0.22900000000000001</v>
      </c>
      <c r="CV1160" s="339">
        <v>2.8000000000000001E-2</v>
      </c>
      <c r="CW1160" s="339">
        <v>1E-3</v>
      </c>
      <c r="CX1160" s="339">
        <v>0.83199999999999996</v>
      </c>
      <c r="CY1160" s="339">
        <v>0.02</v>
      </c>
      <c r="CZ1160" s="339" t="s">
        <v>121</v>
      </c>
      <c r="DA1160" s="339">
        <v>2E-3</v>
      </c>
      <c r="DB1160" s="339">
        <v>3.2000000000000001E-2</v>
      </c>
      <c r="DC1160" s="339">
        <v>7.0000000000000001E-3</v>
      </c>
      <c r="DD1160" s="339" t="s">
        <v>121</v>
      </c>
      <c r="DE1160" s="339">
        <v>1.2999999999999999E-2</v>
      </c>
      <c r="DF1160" s="339">
        <v>1.331</v>
      </c>
      <c r="DG1160" s="339">
        <v>1.2999999999999999E-2</v>
      </c>
      <c r="DH1160" s="339">
        <v>0.02</v>
      </c>
      <c r="DI1160" s="339">
        <v>1E-3</v>
      </c>
      <c r="DJ1160" s="339">
        <v>1.6E-2</v>
      </c>
      <c r="DK1160" s="339">
        <v>1E-3</v>
      </c>
      <c r="DL1160" s="61" t="str">
        <f t="shared" si="21"/>
        <v>ENE 2600 05.04.2022</v>
      </c>
    </row>
    <row r="1161" spans="1:132">
      <c r="A1161" s="11">
        <v>44655</v>
      </c>
      <c r="B1161" s="64" t="s">
        <v>1737</v>
      </c>
      <c r="C1161" s="25" t="s">
        <v>1736</v>
      </c>
      <c r="D1161" s="21">
        <v>4</v>
      </c>
      <c r="E1161" s="2">
        <v>100</v>
      </c>
      <c r="F1161" s="2">
        <v>100</v>
      </c>
      <c r="G1161" s="2">
        <v>96</v>
      </c>
      <c r="H1161" s="3">
        <f>((F1161)/(E1161/100))</f>
        <v>100</v>
      </c>
      <c r="I1161" s="4">
        <f>E1161/F1161</f>
        <v>1</v>
      </c>
      <c r="J1161" s="4">
        <f>100/G1161</f>
        <v>1.0416666666666667</v>
      </c>
      <c r="K1161" s="2">
        <v>20</v>
      </c>
      <c r="M1161" s="10">
        <f>98.334-98.324</f>
        <v>1.0000000000005116E-2</v>
      </c>
      <c r="N1161" s="37">
        <f>M1161/(K1161/100)</f>
        <v>5.000000000002558E-2</v>
      </c>
      <c r="O1161" s="37">
        <f>N1161/J1161</f>
        <v>4.8000000000024551E-2</v>
      </c>
      <c r="P1161" s="5" t="e">
        <f>M1161/(L1161/100)</f>
        <v>#DIV/0!</v>
      </c>
      <c r="Q1161" s="5" t="e">
        <f>P1161*I1161</f>
        <v>#DIV/0!</v>
      </c>
      <c r="R1161" s="21">
        <v>61.691000000000003</v>
      </c>
      <c r="S1161" s="21">
        <v>10.983000000000001</v>
      </c>
      <c r="T1161" s="21">
        <v>72.227000000000004</v>
      </c>
      <c r="U1161" s="15">
        <f>100-(T1161-R1161)/S1161*100</f>
        <v>4.0699262496585504</v>
      </c>
      <c r="V1161" s="21">
        <v>0.308</v>
      </c>
      <c r="X1161" s="10" t="s">
        <v>1755</v>
      </c>
      <c r="Y1161" s="10" t="s">
        <v>1756</v>
      </c>
      <c r="Z1161" s="21">
        <v>161</v>
      </c>
      <c r="AB1161" s="14" t="e">
        <f>((AE1161-AC1161)*(1000/AD1161))*1000</f>
        <v>#DIV/0!</v>
      </c>
      <c r="AF1161" s="7" t="e">
        <f>#REF!*0.8</f>
        <v>#REF!</v>
      </c>
      <c r="AH1161" s="8">
        <f>((AG1161)*(H1161/100))</f>
        <v>0</v>
      </c>
      <c r="AI1161" s="7" t="e">
        <f>AG1161/AH1161</f>
        <v>#DIV/0!</v>
      </c>
      <c r="AJ1161" s="6">
        <v>42.15</v>
      </c>
      <c r="AK1161" s="10" t="s">
        <v>1761</v>
      </c>
      <c r="AM1161" s="21">
        <v>5.54</v>
      </c>
      <c r="AN1161" s="21">
        <v>5.93</v>
      </c>
      <c r="AO1161" s="20" t="s">
        <v>1739</v>
      </c>
      <c r="AP1161" s="340" t="s">
        <v>121</v>
      </c>
      <c r="AQ1161" s="340">
        <v>5.0000000000000001E-3</v>
      </c>
      <c r="AR1161" s="340">
        <v>1.7000000000000001E-2</v>
      </c>
      <c r="AS1161" s="340">
        <v>0.01</v>
      </c>
      <c r="AT1161" s="340" t="s">
        <v>121</v>
      </c>
      <c r="AU1161" s="340">
        <v>8.0000000000000002E-3</v>
      </c>
      <c r="AV1161" s="340">
        <v>6.0000000000000001E-3</v>
      </c>
      <c r="AW1161" s="340">
        <v>4.0000000000000001E-3</v>
      </c>
      <c r="AX1161" s="340" t="s">
        <v>121</v>
      </c>
      <c r="AY1161" s="340">
        <v>2E-3</v>
      </c>
      <c r="AZ1161" s="340">
        <v>2.1999999999999999E-2</v>
      </c>
      <c r="BA1161" s="340">
        <v>7.0000000000000001E-3</v>
      </c>
      <c r="BB1161" s="340">
        <v>2.5999999999999999E-2</v>
      </c>
      <c r="BC1161" s="340">
        <v>5.0000000000000001E-3</v>
      </c>
      <c r="BD1161" s="340">
        <v>70.057000000000002</v>
      </c>
      <c r="BE1161" s="340">
        <v>0.68</v>
      </c>
      <c r="BF1161" s="340" t="s">
        <v>121</v>
      </c>
      <c r="BG1161" s="340">
        <v>1.7000000000000001E-2</v>
      </c>
      <c r="BH1161" s="340">
        <v>0.47399999999999998</v>
      </c>
      <c r="BI1161" s="340">
        <v>0.23200000000000001</v>
      </c>
      <c r="BJ1161" s="340">
        <v>4.0000000000000001E-3</v>
      </c>
      <c r="BK1161" s="340">
        <v>2E-3</v>
      </c>
      <c r="BL1161" s="340" t="s">
        <v>121</v>
      </c>
      <c r="BM1161" s="340">
        <v>3.0000000000000001E-3</v>
      </c>
      <c r="BN1161" s="340">
        <v>3.9E-2</v>
      </c>
      <c r="BO1161" s="340">
        <v>1.4999999999999999E-2</v>
      </c>
      <c r="BP1161" s="340">
        <v>28.245999999999999</v>
      </c>
      <c r="BQ1161" s="340">
        <v>0.66700000000000004</v>
      </c>
      <c r="BR1161" s="340" t="s">
        <v>121</v>
      </c>
      <c r="BS1161" s="340">
        <v>2E-3</v>
      </c>
      <c r="BT1161" s="340">
        <v>0.28299999999999997</v>
      </c>
      <c r="BU1161" s="340">
        <v>4.5999999999999999E-2</v>
      </c>
      <c r="BV1161" s="340">
        <v>0.13200000000000001</v>
      </c>
      <c r="BW1161" s="340">
        <v>3.0000000000000001E-3</v>
      </c>
      <c r="BX1161" s="340" t="s">
        <v>121</v>
      </c>
      <c r="BY1161" s="340">
        <v>5.1999999999999998E-2</v>
      </c>
      <c r="BZ1161" s="340">
        <v>5.7000000000000002E-2</v>
      </c>
      <c r="CA1161" s="340">
        <v>3.4000000000000002E-2</v>
      </c>
      <c r="CB1161" s="340" t="s">
        <v>121</v>
      </c>
      <c r="CC1161" s="340">
        <v>3.5819999999999999</v>
      </c>
      <c r="CD1161" s="340">
        <v>0.27500000000000002</v>
      </c>
      <c r="CE1161" s="340">
        <v>1.4E-2</v>
      </c>
      <c r="CF1161" s="340" t="s">
        <v>121</v>
      </c>
      <c r="CG1161" s="340">
        <v>2E-3</v>
      </c>
      <c r="CH1161" s="340" t="s">
        <v>121</v>
      </c>
      <c r="CI1161" s="340">
        <v>2E-3</v>
      </c>
      <c r="CJ1161" s="340">
        <v>4.4999999999999998E-2</v>
      </c>
      <c r="CK1161" s="340">
        <v>8.9999999999999993E-3</v>
      </c>
      <c r="CL1161" s="340" t="s">
        <v>121</v>
      </c>
      <c r="CM1161" s="340">
        <v>2E-3</v>
      </c>
      <c r="CN1161" s="340" t="s">
        <v>121</v>
      </c>
      <c r="CO1161" s="340">
        <v>2E-3</v>
      </c>
      <c r="CP1161" s="340">
        <v>7.5999999999999998E-2</v>
      </c>
      <c r="CQ1161" s="340">
        <v>4.0000000000000001E-3</v>
      </c>
      <c r="CR1161" s="340" t="s">
        <v>121</v>
      </c>
      <c r="CS1161" s="340">
        <v>2E-3</v>
      </c>
      <c r="CT1161" s="340">
        <v>0.16300000000000001</v>
      </c>
      <c r="CU1161" s="340">
        <v>2.8000000000000001E-2</v>
      </c>
      <c r="CV1161" s="340" t="s">
        <v>121</v>
      </c>
      <c r="CW1161" s="340">
        <v>2E-3</v>
      </c>
      <c r="CX1161" s="340">
        <v>4.1000000000000002E-2</v>
      </c>
      <c r="CY1161" s="340">
        <v>1.4E-2</v>
      </c>
      <c r="CZ1161" s="340" t="s">
        <v>121</v>
      </c>
      <c r="DA1161" s="340">
        <v>2E-3</v>
      </c>
      <c r="DB1161" s="340" t="s">
        <v>121</v>
      </c>
      <c r="DC1161" s="340">
        <v>1.7999999999999999E-2</v>
      </c>
      <c r="DD1161" s="340" t="s">
        <v>121</v>
      </c>
      <c r="DE1161" s="340">
        <v>1.4999999999999999E-2</v>
      </c>
      <c r="DF1161" s="340">
        <v>2.1999999999999999E-2</v>
      </c>
      <c r="DG1161" s="340">
        <v>4.0000000000000001E-3</v>
      </c>
      <c r="DH1161" s="340" t="s">
        <v>121</v>
      </c>
      <c r="DI1161" s="340">
        <v>2E-3</v>
      </c>
      <c r="DJ1161" s="340" t="s">
        <v>121</v>
      </c>
      <c r="DK1161" s="340">
        <v>2E-3</v>
      </c>
      <c r="DL1161" s="61" t="str">
        <f t="shared" si="21"/>
        <v>20-0351</v>
      </c>
      <c r="DM1161" s="346">
        <v>7.1033884177039699E-3</v>
      </c>
      <c r="DN1161" s="346">
        <v>-1.9389651961507898E-2</v>
      </c>
      <c r="DO1161" s="346">
        <v>5.5663544236564597E-2</v>
      </c>
      <c r="DP1161" s="346">
        <v>0.14118348014736901</v>
      </c>
      <c r="DQ1161" s="346">
        <v>-9.3727803847552693E-2</v>
      </c>
      <c r="DR1161" s="346">
        <v>3.84319617546484E-2</v>
      </c>
      <c r="DS1161" s="346">
        <v>0.82463390066256004</v>
      </c>
      <c r="DT1161" s="346">
        <v>-6.45944949871027E-3</v>
      </c>
      <c r="DU1161" s="346">
        <v>4.1656693898573403E-3</v>
      </c>
      <c r="DV1161" s="346">
        <v>-0.24385536549124401</v>
      </c>
      <c r="DW1161" s="346">
        <v>-1.9896046221090199E-2</v>
      </c>
      <c r="DX1161" s="346">
        <v>-7.2282900675795403E-2</v>
      </c>
      <c r="DY1161" s="346">
        <v>82.906646165200598</v>
      </c>
      <c r="DZ1161" s="346">
        <v>0.78439787513106396</v>
      </c>
      <c r="EA1161" s="346">
        <v>81.428315608412603</v>
      </c>
      <c r="EB1161" s="346">
        <v>99.896343266697301</v>
      </c>
    </row>
    <row r="1162" spans="1:132">
      <c r="A1162" s="11">
        <v>44655</v>
      </c>
      <c r="B1162" s="64" t="s">
        <v>1738</v>
      </c>
      <c r="C1162" s="25" t="s">
        <v>1736</v>
      </c>
      <c r="H1162" s="3" t="e">
        <f>((F1162)/(E1162/100))</f>
        <v>#DIV/0!</v>
      </c>
      <c r="I1162" s="4" t="e">
        <f>E1162/F1162</f>
        <v>#DIV/0!</v>
      </c>
      <c r="J1162" s="4" t="e">
        <f>100/G1162</f>
        <v>#DIV/0!</v>
      </c>
      <c r="N1162" s="37" t="e">
        <f>M1162/(K1162/100)</f>
        <v>#DIV/0!</v>
      </c>
      <c r="O1162" s="37" t="e">
        <f>N1162/J1162</f>
        <v>#DIV/0!</v>
      </c>
      <c r="P1162" s="5" t="e">
        <f>M1162/(L1162/100)</f>
        <v>#DIV/0!</v>
      </c>
      <c r="Q1162" s="5" t="e">
        <f>P1162*I1162</f>
        <v>#DIV/0!</v>
      </c>
      <c r="U1162" s="15" t="e">
        <f>100-(T1162-R1162)/S1162*100</f>
        <v>#DIV/0!</v>
      </c>
      <c r="V1162" s="21">
        <v>0.63900000000000001</v>
      </c>
      <c r="X1162" s="10" t="s">
        <v>1757</v>
      </c>
      <c r="Y1162" s="10" t="s">
        <v>1758</v>
      </c>
      <c r="Z1162" s="21">
        <v>207</v>
      </c>
      <c r="AB1162" s="14" t="e">
        <f>((AE1162-AC1162)*(1000/AD1162))*1000</f>
        <v>#DIV/0!</v>
      </c>
      <c r="AF1162" s="7" t="e">
        <f>#REF!*0.8</f>
        <v>#REF!</v>
      </c>
      <c r="AH1162" s="8" t="e">
        <f>((AG1162)*(H1162/100))</f>
        <v>#DIV/0!</v>
      </c>
      <c r="AI1162" s="7" t="e">
        <f>AG1162/AH1162</f>
        <v>#DIV/0!</v>
      </c>
      <c r="AJ1162" s="6">
        <v>7.0019999999999998</v>
      </c>
      <c r="AK1162" s="10" t="s">
        <v>1762</v>
      </c>
      <c r="AO1162" s="20" t="s">
        <v>1740</v>
      </c>
      <c r="DL1162" s="61" t="str">
        <f t="shared" si="21"/>
        <v>Becken 2</v>
      </c>
      <c r="DM1162" s="346">
        <v>7.3865382378112895E-4</v>
      </c>
      <c r="DN1162" s="346">
        <v>-1.0162805267469001E-2</v>
      </c>
      <c r="DO1162" s="346">
        <v>2.6012262370589699E-2</v>
      </c>
      <c r="DP1162" s="346">
        <v>5.9055409857671798E-2</v>
      </c>
      <c r="DQ1162" s="346">
        <v>-8.0263633255370295E-2</v>
      </c>
      <c r="DR1162" s="346">
        <v>1.5935399469975201E-2</v>
      </c>
      <c r="DS1162" s="346">
        <v>0.213294785515383</v>
      </c>
      <c r="DT1162" s="346">
        <v>8.0770099856320807E-3</v>
      </c>
      <c r="DU1162" s="346">
        <v>-2.5641268501478002E-3</v>
      </c>
      <c r="DV1162" s="346">
        <v>-0.24953611610117099</v>
      </c>
      <c r="DW1162" s="346">
        <v>-4.8929841432860097E-2</v>
      </c>
      <c r="DX1162" s="346">
        <v>-5.5412768347896602E-2</v>
      </c>
      <c r="DY1162" s="346">
        <v>1.68573873182492</v>
      </c>
      <c r="DZ1162" s="346">
        <v>-1.27644566389745</v>
      </c>
      <c r="EA1162" s="346">
        <v>14.596689069430001</v>
      </c>
      <c r="EB1162" s="346">
        <v>99.761489862855598</v>
      </c>
    </row>
    <row r="1163" spans="1:132">
      <c r="A1163" s="11">
        <v>44656</v>
      </c>
      <c r="B1163" s="64"/>
      <c r="C1163" s="25" t="s">
        <v>727</v>
      </c>
      <c r="H1163" s="3" t="e">
        <f>((F1163)/(E1163/100))</f>
        <v>#DIV/0!</v>
      </c>
      <c r="I1163" s="4" t="e">
        <f>E1163/F1163</f>
        <v>#DIV/0!</v>
      </c>
      <c r="J1163" s="4" t="e">
        <f>100/G1163</f>
        <v>#DIV/0!</v>
      </c>
      <c r="N1163" s="37" t="e">
        <f>M1163/(K1163/100)</f>
        <v>#DIV/0!</v>
      </c>
      <c r="O1163" s="37" t="e">
        <f>N1163/J1163</f>
        <v>#DIV/0!</v>
      </c>
      <c r="P1163" s="5" t="e">
        <f>M1163/(L1163/100)</f>
        <v>#DIV/0!</v>
      </c>
      <c r="Q1163" s="5" t="e">
        <f>P1163*I1163</f>
        <v>#DIV/0!</v>
      </c>
      <c r="U1163" s="15" t="e">
        <f>100-(T1163-R1163)/S1163*100</f>
        <v>#DIV/0!</v>
      </c>
      <c r="AB1163" s="14" t="e">
        <f>((AE1163-AC1163)*(1000/AD1163))*1000</f>
        <v>#DIV/0!</v>
      </c>
      <c r="AF1163" s="7" t="e">
        <f>#REF!*0.8</f>
        <v>#REF!</v>
      </c>
      <c r="AH1163" s="8" t="e">
        <f>((AG1163)*(H1163/100))</f>
        <v>#DIV/0!</v>
      </c>
      <c r="AI1163" s="7" t="e">
        <f>AG1163/AH1163</f>
        <v>#DIV/0!</v>
      </c>
      <c r="AO1163" s="20" t="s">
        <v>727</v>
      </c>
      <c r="DL1163" s="61" t="str">
        <f t="shared" si="21"/>
        <v>Besken 4</v>
      </c>
    </row>
    <row r="1164" spans="1:132">
      <c r="A1164" s="11">
        <v>44656</v>
      </c>
      <c r="B1164" s="64" t="s">
        <v>372</v>
      </c>
      <c r="C1164" s="25" t="s">
        <v>119</v>
      </c>
      <c r="D1164" s="21">
        <v>30</v>
      </c>
      <c r="E1164" s="2">
        <v>100</v>
      </c>
      <c r="F1164" s="2">
        <v>70</v>
      </c>
      <c r="H1164" s="3">
        <f>((F1164)/(E1164/100))</f>
        <v>70</v>
      </c>
      <c r="I1164" s="4">
        <f>E1164/F1164</f>
        <v>1.4285714285714286</v>
      </c>
      <c r="J1164" s="4" t="e">
        <f>100/G1164</f>
        <v>#DIV/0!</v>
      </c>
      <c r="N1164" s="37" t="e">
        <f>M1164/(K1164/100)</f>
        <v>#DIV/0!</v>
      </c>
      <c r="O1164" s="37" t="e">
        <f>N1164/J1164</f>
        <v>#DIV/0!</v>
      </c>
      <c r="P1164" s="5" t="e">
        <f>M1164/(L1164/100)</f>
        <v>#DIV/0!</v>
      </c>
      <c r="Q1164" s="5" t="e">
        <f>P1164*I1164</f>
        <v>#DIV/0!</v>
      </c>
      <c r="U1164" s="15" t="e">
        <f>100-(T1164-R1164)/S1164*100</f>
        <v>#DIV/0!</v>
      </c>
      <c r="V1164" s="21">
        <v>0.77400000000000002</v>
      </c>
      <c r="X1164" s="2">
        <v>11.97</v>
      </c>
      <c r="Y1164" s="2">
        <v>7.72</v>
      </c>
      <c r="Z1164" s="21">
        <v>1771</v>
      </c>
      <c r="AB1164" s="14" t="e">
        <f>((AE1164-AC1164)*(1000/AD1164))*1000</f>
        <v>#DIV/0!</v>
      </c>
      <c r="AF1164" s="7" t="e">
        <f>#REF!*0.8</f>
        <v>#REF!</v>
      </c>
      <c r="AG1164" s="2">
        <v>147</v>
      </c>
      <c r="AH1164" s="8">
        <f>((AG1164)*(H1164/100))</f>
        <v>102.89999999999999</v>
      </c>
      <c r="AI1164" s="7">
        <f>AG1164/AH1164</f>
        <v>1.4285714285714286</v>
      </c>
      <c r="AJ1164" s="6">
        <v>58.6</v>
      </c>
      <c r="AK1164" s="2">
        <v>0.48099999999999998</v>
      </c>
      <c r="AO1164" s="20" t="s">
        <v>1743</v>
      </c>
      <c r="AP1164" s="348">
        <v>0.09</v>
      </c>
      <c r="AQ1164" s="348">
        <v>2E-3</v>
      </c>
      <c r="AR1164" s="348">
        <v>5.3999999999999999E-2</v>
      </c>
      <c r="AS1164" s="348">
        <v>3.0000000000000001E-3</v>
      </c>
      <c r="AT1164" s="348">
        <v>8.9999999999999993E-3</v>
      </c>
      <c r="AU1164" s="348">
        <v>2E-3</v>
      </c>
      <c r="AV1164" s="348">
        <v>2.3E-2</v>
      </c>
      <c r="AW1164" s="348">
        <v>2E-3</v>
      </c>
      <c r="AX1164" s="348">
        <v>5.1999999999999998E-2</v>
      </c>
      <c r="AY1164" s="348">
        <v>2E-3</v>
      </c>
      <c r="AZ1164" s="348">
        <v>3.3000000000000002E-2</v>
      </c>
      <c r="BA1164" s="348">
        <v>3.0000000000000001E-3</v>
      </c>
      <c r="BB1164" s="348">
        <v>0.23200000000000001</v>
      </c>
      <c r="BC1164" s="348">
        <v>4.0000000000000001E-3</v>
      </c>
      <c r="BD1164" s="348">
        <v>5.4470000000000001</v>
      </c>
      <c r="BE1164" s="348">
        <v>4.1000000000000002E-2</v>
      </c>
      <c r="BF1164" s="348" t="s">
        <v>121</v>
      </c>
      <c r="BG1164" s="348">
        <v>5.0000000000000001E-3</v>
      </c>
      <c r="BH1164" s="348">
        <v>2.0699999999999998</v>
      </c>
      <c r="BI1164" s="348">
        <v>0.77800000000000002</v>
      </c>
      <c r="BJ1164" s="348" t="s">
        <v>121</v>
      </c>
      <c r="BK1164" s="348">
        <v>3.0000000000000001E-3</v>
      </c>
      <c r="BL1164" s="348" t="s">
        <v>121</v>
      </c>
      <c r="BM1164" s="348">
        <v>2E-3</v>
      </c>
      <c r="BN1164" s="348">
        <v>0.46200000000000002</v>
      </c>
      <c r="BO1164" s="348">
        <v>1.0999999999999999E-2</v>
      </c>
      <c r="BP1164" s="348">
        <v>68.471999999999994</v>
      </c>
      <c r="BQ1164" s="348">
        <v>0.13300000000000001</v>
      </c>
      <c r="BR1164" s="348" t="s">
        <v>121</v>
      </c>
      <c r="BS1164" s="348">
        <v>2E-3</v>
      </c>
      <c r="BT1164" s="348">
        <v>13.167999999999999</v>
      </c>
      <c r="BU1164" s="348">
        <v>0.14499999999999999</v>
      </c>
      <c r="BV1164" s="348">
        <v>0.85699999999999998</v>
      </c>
      <c r="BW1164" s="348">
        <v>0.02</v>
      </c>
      <c r="BX1164" s="348" t="s">
        <v>121</v>
      </c>
      <c r="BY1164" s="348">
        <v>1.4E-2</v>
      </c>
      <c r="BZ1164" s="348">
        <v>0.46700000000000003</v>
      </c>
      <c r="CA1164" s="348">
        <v>2.7E-2</v>
      </c>
      <c r="CB1164" s="348" t="s">
        <v>121</v>
      </c>
      <c r="CC1164" s="348">
        <v>12.4</v>
      </c>
      <c r="CD1164" s="348">
        <v>0.22800000000000001</v>
      </c>
      <c r="CE1164" s="348">
        <v>8.0000000000000002E-3</v>
      </c>
      <c r="CF1164" s="348">
        <v>2E-3</v>
      </c>
      <c r="CG1164" s="348">
        <v>1E-3</v>
      </c>
      <c r="CH1164" s="348" t="s">
        <v>121</v>
      </c>
      <c r="CI1164" s="348">
        <v>2E-3</v>
      </c>
      <c r="CJ1164" s="348">
        <v>0.434</v>
      </c>
      <c r="CK1164" s="348">
        <v>6.5000000000000002E-2</v>
      </c>
      <c r="CL1164" s="348" t="s">
        <v>121</v>
      </c>
      <c r="CM1164" s="348">
        <v>2E-3</v>
      </c>
      <c r="CN1164" s="348">
        <v>2E-3</v>
      </c>
      <c r="CO1164" s="348">
        <v>1E-3</v>
      </c>
      <c r="CP1164" s="348">
        <v>1.673</v>
      </c>
      <c r="CQ1164" s="348">
        <v>3.6999999999999998E-2</v>
      </c>
      <c r="CR1164" s="348" t="s">
        <v>121</v>
      </c>
      <c r="CS1164" s="348">
        <v>2E-3</v>
      </c>
      <c r="CT1164" s="348">
        <v>3.9569999999999999</v>
      </c>
      <c r="CU1164" s="348">
        <v>0.22900000000000001</v>
      </c>
      <c r="CV1164" s="348">
        <v>2.8000000000000001E-2</v>
      </c>
      <c r="CW1164" s="348">
        <v>1E-3</v>
      </c>
      <c r="CX1164" s="348">
        <v>0.83199999999999996</v>
      </c>
      <c r="CY1164" s="348">
        <v>0.02</v>
      </c>
      <c r="CZ1164" s="348" t="s">
        <v>121</v>
      </c>
      <c r="DA1164" s="348">
        <v>2E-3</v>
      </c>
      <c r="DB1164" s="348">
        <v>3.2000000000000001E-2</v>
      </c>
      <c r="DC1164" s="348">
        <v>7.0000000000000001E-3</v>
      </c>
      <c r="DD1164" s="348" t="s">
        <v>121</v>
      </c>
      <c r="DE1164" s="348">
        <v>1.2999999999999999E-2</v>
      </c>
      <c r="DF1164" s="348">
        <v>1.331</v>
      </c>
      <c r="DG1164" s="348">
        <v>1.2999999999999999E-2</v>
      </c>
      <c r="DH1164" s="348">
        <v>0.02</v>
      </c>
      <c r="DI1164" s="348">
        <v>1E-3</v>
      </c>
      <c r="DJ1164" s="348">
        <v>1.6E-2</v>
      </c>
      <c r="DK1164" s="348">
        <v>1E-3</v>
      </c>
      <c r="DL1164" s="61">
        <f t="shared" si="21"/>
        <v>0</v>
      </c>
      <c r="DM1164" s="346">
        <v>-1.5732432882942699E-2</v>
      </c>
      <c r="DN1164" s="346">
        <v>8.7877012510802106E-3</v>
      </c>
      <c r="DO1164" s="346">
        <v>4.67444234284774E-2</v>
      </c>
      <c r="DP1164" s="346">
        <v>0.48086128311282</v>
      </c>
      <c r="DQ1164" s="346">
        <v>-6.4913752994537305E-2</v>
      </c>
      <c r="DR1164" s="346">
        <v>1.9874600210271699E-2</v>
      </c>
      <c r="DS1164" s="346">
        <v>0.18805629125725501</v>
      </c>
      <c r="DT1164" s="346">
        <v>-1.2725194469726401E-2</v>
      </c>
      <c r="DU1164" s="346">
        <v>2.1223886041318099E-3</v>
      </c>
      <c r="DV1164" s="346">
        <v>-0.23237270693776299</v>
      </c>
      <c r="DW1164" s="346">
        <v>3.9394647060874699E-2</v>
      </c>
      <c r="DX1164" s="346">
        <v>-8.0366422357692396E-2</v>
      </c>
      <c r="DY1164" s="346">
        <v>1066.53112985352</v>
      </c>
      <c r="DZ1164" s="346">
        <v>-0.79072208565559099</v>
      </c>
      <c r="EA1164" s="346">
        <v>-0.128957639475026</v>
      </c>
      <c r="EB1164" s="346">
        <v>99.113505608552401</v>
      </c>
    </row>
    <row r="1165" spans="1:132">
      <c r="A1165" s="11">
        <v>44656</v>
      </c>
      <c r="B1165" s="64" t="s">
        <v>1745</v>
      </c>
      <c r="C1165" s="25" t="s">
        <v>1744</v>
      </c>
      <c r="D1165" s="21">
        <v>0.14000000000000001</v>
      </c>
      <c r="E1165" s="2">
        <v>100</v>
      </c>
      <c r="F1165" s="2">
        <v>99.86</v>
      </c>
      <c r="H1165" s="3">
        <f>((F1165)/(E1165/100))</f>
        <v>99.86</v>
      </c>
      <c r="I1165" s="4">
        <f>E1165/F1165</f>
        <v>1.001401962747847</v>
      </c>
      <c r="J1165" s="4" t="e">
        <f>100/G1165</f>
        <v>#DIV/0!</v>
      </c>
      <c r="K1165" s="2">
        <v>20</v>
      </c>
      <c r="M1165" s="2">
        <f>100.713-100.654</f>
        <v>5.8999999999997499E-2</v>
      </c>
      <c r="N1165" s="37">
        <f>M1165/(K1165/100)</f>
        <v>0.29499999999998749</v>
      </c>
      <c r="O1165" s="37" t="e">
        <f>N1165/J1165</f>
        <v>#DIV/0!</v>
      </c>
      <c r="P1165" s="5" t="e">
        <f>M1165/(L1165/100)</f>
        <v>#DIV/0!</v>
      </c>
      <c r="Q1165" s="5" t="e">
        <f>P1165*I1165</f>
        <v>#DIV/0!</v>
      </c>
      <c r="R1165" s="21">
        <v>56.6</v>
      </c>
      <c r="S1165" s="21">
        <v>10.183999999999999</v>
      </c>
      <c r="T1165" s="21">
        <v>66.778000000000006</v>
      </c>
      <c r="U1165" s="15">
        <f>100-(T1165-R1165)/S1165*100</f>
        <v>5.8915946582828838E-2</v>
      </c>
      <c r="V1165" s="21">
        <v>1.04</v>
      </c>
      <c r="X1165" s="2">
        <v>9.11</v>
      </c>
      <c r="Y1165" s="2">
        <v>0.55000000000000004</v>
      </c>
      <c r="Z1165" s="21">
        <v>0</v>
      </c>
      <c r="AB1165" s="14" t="e">
        <f>((AE1165-AC1165)*(1000/AD1165))*1000</f>
        <v>#DIV/0!</v>
      </c>
      <c r="AF1165" s="7" t="e">
        <f>#REF!*0.8</f>
        <v>#REF!</v>
      </c>
      <c r="AG1165" s="2">
        <v>100</v>
      </c>
      <c r="AH1165" s="8">
        <f>((AG1165)*(H1165/100))</f>
        <v>99.86</v>
      </c>
      <c r="AI1165" s="7">
        <f>AG1165/AH1165</f>
        <v>1.001401962747847</v>
      </c>
      <c r="AJ1165" s="6">
        <v>412.8</v>
      </c>
      <c r="AM1165" s="21">
        <v>0.59</v>
      </c>
      <c r="AN1165" s="21">
        <v>0.51</v>
      </c>
      <c r="AO1165" s="20" t="s">
        <v>1744</v>
      </c>
      <c r="DL1165" s="61">
        <f t="shared" si="21"/>
        <v>0</v>
      </c>
    </row>
    <row r="1166" spans="1:132">
      <c r="A1166" s="11">
        <v>44656</v>
      </c>
      <c r="B1166" s="64" t="s">
        <v>1751</v>
      </c>
      <c r="C1166" s="25" t="s">
        <v>748</v>
      </c>
      <c r="H1166" s="3" t="e">
        <f>((F1166)/(E1166/100))</f>
        <v>#DIV/0!</v>
      </c>
      <c r="I1166" s="4" t="e">
        <f>E1166/F1166</f>
        <v>#DIV/0!</v>
      </c>
      <c r="J1166" s="4" t="e">
        <f>100/G1166</f>
        <v>#DIV/0!</v>
      </c>
      <c r="N1166" s="37" t="e">
        <f>M1166/(K1166/100)</f>
        <v>#DIV/0!</v>
      </c>
      <c r="O1166" s="37" t="e">
        <f>N1166/J1166</f>
        <v>#DIV/0!</v>
      </c>
      <c r="P1166" s="5" t="e">
        <f>M1166/(L1166/100)</f>
        <v>#DIV/0!</v>
      </c>
      <c r="Q1166" s="5" t="e">
        <f>P1166*I1166</f>
        <v>#DIV/0!</v>
      </c>
      <c r="U1166" s="15" t="e">
        <f>100-(T1166-R1166)/S1166*100</f>
        <v>#DIV/0!</v>
      </c>
      <c r="V1166" s="21">
        <v>2.2149999999999999</v>
      </c>
      <c r="X1166" s="2">
        <v>9.07</v>
      </c>
      <c r="Y1166" s="2">
        <v>1.66</v>
      </c>
      <c r="Z1166" s="21">
        <v>453</v>
      </c>
      <c r="AB1166" s="14">
        <f>((AE1166-AC1166)*(1000/AD1166))*1000</f>
        <v>1199.3865432762714</v>
      </c>
      <c r="AC1166" s="21">
        <v>90.325999999999993</v>
      </c>
      <c r="AD1166" s="21">
        <v>152.578</v>
      </c>
      <c r="AE1166" s="21">
        <v>90.509</v>
      </c>
      <c r="AF1166" s="7" t="e">
        <f>#REF!*0.8</f>
        <v>#REF!</v>
      </c>
      <c r="AH1166" s="8" t="e">
        <f>((AG1166)*(H1166/100))</f>
        <v>#DIV/0!</v>
      </c>
      <c r="AI1166" s="7" t="e">
        <f>AG1166/AH1166</f>
        <v>#DIV/0!</v>
      </c>
      <c r="AJ1166" s="6">
        <v>14.56</v>
      </c>
      <c r="AK1166" s="2">
        <v>0.17100000000000001</v>
      </c>
      <c r="AO1166" s="24" t="s">
        <v>748</v>
      </c>
      <c r="DL1166" s="61" t="str">
        <f t="shared" si="21"/>
        <v>VNE 1921</v>
      </c>
      <c r="DM1166" s="346">
        <v>-1.6801183139581601E-2</v>
      </c>
      <c r="DN1166" s="346">
        <v>0.36733357053617299</v>
      </c>
      <c r="DO1166" s="346">
        <v>5.87237500861039E-2</v>
      </c>
      <c r="DP1166" s="346">
        <v>0.17120997636075999</v>
      </c>
      <c r="DQ1166" s="346">
        <v>-8.5691001150774798E-2</v>
      </c>
      <c r="DR1166" s="346">
        <v>3.3577857257359199E-2</v>
      </c>
      <c r="DS1166" s="346">
        <v>2.5428736117973201</v>
      </c>
      <c r="DT1166" s="346">
        <v>2.1389410859343899E-3</v>
      </c>
      <c r="DU1166" s="346">
        <v>3.0968271846283299E-3</v>
      </c>
      <c r="DV1166" s="346">
        <v>-0.21210268148257</v>
      </c>
      <c r="DW1166" s="346">
        <v>0.12666057970341399</v>
      </c>
      <c r="DX1166" s="346">
        <v>1.02816600390747E-2</v>
      </c>
      <c r="DY1166" s="346">
        <v>197.576242513143</v>
      </c>
      <c r="DZ1166" s="346">
        <v>0.223408076620637</v>
      </c>
      <c r="EA1166" s="346">
        <v>1.4729415769104</v>
      </c>
      <c r="EB1166" s="346">
        <v>99.687535499252505</v>
      </c>
    </row>
    <row r="1167" spans="1:132">
      <c r="A1167" s="11">
        <v>44656</v>
      </c>
      <c r="B1167" s="64" t="s">
        <v>1751</v>
      </c>
      <c r="C1167" s="25" t="s">
        <v>749</v>
      </c>
      <c r="H1167" s="3" t="e">
        <f>((F1167)/(E1167/100))</f>
        <v>#DIV/0!</v>
      </c>
      <c r="I1167" s="4" t="e">
        <f>E1167/F1167</f>
        <v>#DIV/0!</v>
      </c>
      <c r="J1167" s="4" t="e">
        <f>100/G1167</f>
        <v>#DIV/0!</v>
      </c>
      <c r="N1167" s="37" t="e">
        <f>M1167/(K1167/100)</f>
        <v>#DIV/0!</v>
      </c>
      <c r="O1167" s="37" t="e">
        <f>N1167/J1167</f>
        <v>#DIV/0!</v>
      </c>
      <c r="P1167" s="5" t="e">
        <f>M1167/(L1167/100)</f>
        <v>#DIV/0!</v>
      </c>
      <c r="Q1167" s="5" t="e">
        <f>P1167*I1167</f>
        <v>#DIV/0!</v>
      </c>
      <c r="U1167" s="15" t="e">
        <f>100-(T1167-R1167)/S1167*100</f>
        <v>#DIV/0!</v>
      </c>
      <c r="V1167" s="21">
        <v>2.15</v>
      </c>
      <c r="X1167" s="2">
        <v>8.74</v>
      </c>
      <c r="Y1167" s="2">
        <v>4.0999999999999996</v>
      </c>
      <c r="Z1167" s="21">
        <v>940</v>
      </c>
      <c r="AB1167" s="14">
        <f>((AE1167-AC1167)*(1000/AD1167))*1000</f>
        <v>3206.9779643232182</v>
      </c>
      <c r="AC1167" s="21">
        <v>86.784999999999997</v>
      </c>
      <c r="AD1167" s="21">
        <v>152.47999999999999</v>
      </c>
      <c r="AE1167" s="21">
        <v>87.274000000000001</v>
      </c>
      <c r="AF1167" s="7" t="e">
        <f>#REF!*0.8</f>
        <v>#REF!</v>
      </c>
      <c r="AH1167" s="8" t="e">
        <f>((AG1167)*(H1167/100))</f>
        <v>#DIV/0!</v>
      </c>
      <c r="AI1167" s="7" t="e">
        <f>AG1167/AH1167</f>
        <v>#DIV/0!</v>
      </c>
      <c r="AJ1167" s="6">
        <v>32.01</v>
      </c>
      <c r="AK1167" s="2">
        <v>0.34599999999999997</v>
      </c>
      <c r="AO1167" s="24" t="s">
        <v>1746</v>
      </c>
      <c r="DL1167" s="61" t="str">
        <f t="shared" si="21"/>
        <v>DK III W2 05.04.2022</v>
      </c>
      <c r="DM1167" s="346">
        <v>-2.73024096648916E-2</v>
      </c>
      <c r="DN1167" s="346">
        <v>7.0602092540299199E-3</v>
      </c>
      <c r="DO1167" s="346">
        <v>9.6791342476329797E-2</v>
      </c>
      <c r="DP1167" s="346">
        <v>0.34631782494484398</v>
      </c>
      <c r="DQ1167" s="346">
        <v>-7.6826590168893996E-2</v>
      </c>
      <c r="DR1167" s="346">
        <v>1.9211854526729E-3</v>
      </c>
      <c r="DS1167" s="346">
        <v>1.10428958401025</v>
      </c>
      <c r="DT1167" s="346">
        <v>-8.7145030189164207E-3</v>
      </c>
      <c r="DU1167" s="346">
        <v>5.0326858126402202E-3</v>
      </c>
      <c r="DV1167" s="346">
        <v>-0.19662189383747899</v>
      </c>
      <c r="DW1167" s="346">
        <v>0.153301612117932</v>
      </c>
      <c r="DX1167" s="346">
        <v>8.6573124226876196E-3</v>
      </c>
      <c r="DY1167" s="346">
        <v>504.100054917867</v>
      </c>
      <c r="DZ1167" s="346">
        <v>0.23643001443179101</v>
      </c>
      <c r="EA1167" s="346">
        <v>0.57516272883257202</v>
      </c>
      <c r="EB1167" s="346">
        <v>98.6991070173015</v>
      </c>
    </row>
    <row r="1168" spans="1:132">
      <c r="A1168" s="11">
        <v>44656</v>
      </c>
      <c r="B1168" s="64" t="s">
        <v>750</v>
      </c>
      <c r="C1168" s="25" t="s">
        <v>243</v>
      </c>
      <c r="D1168" s="21">
        <v>4</v>
      </c>
      <c r="E1168" s="2">
        <v>100</v>
      </c>
      <c r="F1168" s="2">
        <v>96</v>
      </c>
      <c r="H1168" s="3">
        <f>((F1168)/(E1168/100))</f>
        <v>96</v>
      </c>
      <c r="I1168" s="4">
        <f>E1168/F1168</f>
        <v>1.0416666666666667</v>
      </c>
      <c r="J1168" s="4" t="e">
        <f>100/G1168</f>
        <v>#DIV/0!</v>
      </c>
      <c r="N1168" s="37" t="e">
        <f>M1168/(K1168/100)</f>
        <v>#DIV/0!</v>
      </c>
      <c r="O1168" s="37" t="e">
        <f>N1168/J1168</f>
        <v>#DIV/0!</v>
      </c>
      <c r="P1168" s="5" t="e">
        <f>M1168/(L1168/100)</f>
        <v>#DIV/0!</v>
      </c>
      <c r="Q1168" s="5" t="e">
        <f>P1168*I1168</f>
        <v>#DIV/0!</v>
      </c>
      <c r="U1168" s="15" t="e">
        <f>100-(T1168-R1168)/S1168*100</f>
        <v>#DIV/0!</v>
      </c>
      <c r="AB1168" s="14" t="e">
        <f>((AE1168-AC1168)*(1000/AD1168))*1000</f>
        <v>#DIV/0!</v>
      </c>
      <c r="AF1168" s="7" t="e">
        <f>#REF!*0.8</f>
        <v>#REF!</v>
      </c>
      <c r="AH1168" s="8">
        <f>((AG1168)*(H1168/100))</f>
        <v>0</v>
      </c>
      <c r="AI1168" s="7" t="e">
        <f>AG1168/AH1168</f>
        <v>#DIV/0!</v>
      </c>
      <c r="DL1168" s="61" t="str">
        <f t="shared" si="21"/>
        <v>UTV 05.04.2022</v>
      </c>
    </row>
    <row r="1169" spans="1:132">
      <c r="A1169" s="11">
        <v>44656</v>
      </c>
      <c r="B1169" s="64" t="s">
        <v>153</v>
      </c>
      <c r="C1169" s="25" t="s">
        <v>125</v>
      </c>
      <c r="H1169" s="3" t="e">
        <f>((F1169)/(E1169/100))</f>
        <v>#DIV/0!</v>
      </c>
      <c r="I1169" s="4" t="e">
        <f>E1169/F1169</f>
        <v>#DIV/0!</v>
      </c>
      <c r="J1169" s="4" t="e">
        <f>100/G1169</f>
        <v>#DIV/0!</v>
      </c>
      <c r="N1169" s="37" t="e">
        <f>M1169/(K1169/100)</f>
        <v>#DIV/0!</v>
      </c>
      <c r="O1169" s="37" t="e">
        <f>N1169/J1169</f>
        <v>#DIV/0!</v>
      </c>
      <c r="P1169" s="5" t="e">
        <f>M1169/(L1169/100)</f>
        <v>#DIV/0!</v>
      </c>
      <c r="Q1169" s="5" t="e">
        <f>P1169*I1169</f>
        <v>#DIV/0!</v>
      </c>
      <c r="U1169" s="15" t="e">
        <f>100-(T1169-R1169)/S1169*100</f>
        <v>#DIV/0!</v>
      </c>
      <c r="V1169" s="21">
        <v>0.54900000000000004</v>
      </c>
      <c r="X1169" s="2">
        <v>10.41</v>
      </c>
      <c r="Y1169" s="2">
        <v>10.54</v>
      </c>
      <c r="Z1169" s="21">
        <v>3029</v>
      </c>
      <c r="AB1169" s="14" t="e">
        <f>((AE1169-AC1169)*(1000/AD1169))*1000</f>
        <v>#DIV/0!</v>
      </c>
      <c r="AF1169" s="7" t="e">
        <f>#REF!*0.8</f>
        <v>#REF!</v>
      </c>
      <c r="AH1169" s="8" t="e">
        <f>((AG1169)*(H1169/100))</f>
        <v>#DIV/0!</v>
      </c>
      <c r="AI1169" s="7" t="e">
        <f>AG1169/AH1169</f>
        <v>#DIV/0!</v>
      </c>
      <c r="AJ1169" s="6">
        <v>45.43</v>
      </c>
      <c r="AK1169" s="2">
        <v>0.58799999999999997</v>
      </c>
      <c r="AP1169" s="347">
        <v>8.8999999999999996E-2</v>
      </c>
      <c r="AQ1169" s="347">
        <v>2E-3</v>
      </c>
      <c r="AR1169" s="347">
        <v>0.115</v>
      </c>
      <c r="AS1169" s="347">
        <v>4.0000000000000001E-3</v>
      </c>
      <c r="AT1169" s="347">
        <v>8.9999999999999993E-3</v>
      </c>
      <c r="AU1169" s="347">
        <v>2E-3</v>
      </c>
      <c r="AV1169" s="347">
        <v>3.6999999999999998E-2</v>
      </c>
      <c r="AW1169" s="347">
        <v>2E-3</v>
      </c>
      <c r="AX1169" s="347">
        <v>2E-3</v>
      </c>
      <c r="AY1169" s="347">
        <v>1E-3</v>
      </c>
      <c r="AZ1169" s="347">
        <v>6.2E-2</v>
      </c>
      <c r="BA1169" s="347">
        <v>3.0000000000000001E-3</v>
      </c>
      <c r="BB1169" s="347">
        <v>0.21199999999999999</v>
      </c>
      <c r="BC1169" s="347">
        <v>4.0000000000000001E-3</v>
      </c>
      <c r="BD1169" s="347">
        <v>2.4420000000000002</v>
      </c>
      <c r="BE1169" s="347">
        <v>2.1000000000000001E-2</v>
      </c>
      <c r="BF1169" s="347" t="s">
        <v>121</v>
      </c>
      <c r="BG1169" s="347">
        <v>2E-3</v>
      </c>
      <c r="BH1169" s="347">
        <v>2.411</v>
      </c>
      <c r="BI1169" s="347">
        <v>0.70199999999999996</v>
      </c>
      <c r="BJ1169" s="347" t="s">
        <v>121</v>
      </c>
      <c r="BK1169" s="347">
        <v>3.0000000000000001E-3</v>
      </c>
      <c r="BL1169" s="347" t="s">
        <v>121</v>
      </c>
      <c r="BM1169" s="347">
        <v>2E-3</v>
      </c>
      <c r="BN1169" s="347">
        <v>0.48599999999999999</v>
      </c>
      <c r="BO1169" s="347">
        <v>8.9999999999999993E-3</v>
      </c>
      <c r="BP1169" s="347">
        <v>73.055999999999997</v>
      </c>
      <c r="BQ1169" s="347">
        <v>0.106</v>
      </c>
      <c r="BR1169" s="347" t="s">
        <v>121</v>
      </c>
      <c r="BS1169" s="347">
        <v>2E-3</v>
      </c>
      <c r="BT1169" s="347">
        <v>9.8800000000000008</v>
      </c>
      <c r="BU1169" s="347">
        <v>0.104</v>
      </c>
      <c r="BV1169" s="347">
        <v>1.7509999999999999</v>
      </c>
      <c r="BW1169" s="347">
        <v>2.9000000000000001E-2</v>
      </c>
      <c r="BX1169" s="347" t="s">
        <v>121</v>
      </c>
      <c r="BY1169" s="347">
        <v>8.0000000000000002E-3</v>
      </c>
      <c r="BZ1169" s="347">
        <v>0.73299999999999998</v>
      </c>
      <c r="CA1169" s="347">
        <v>2.5999999999999999E-2</v>
      </c>
      <c r="CB1169" s="347" t="s">
        <v>121</v>
      </c>
      <c r="CC1169" s="347">
        <v>6.5880000000000001</v>
      </c>
      <c r="CD1169" s="347">
        <v>0.14899999999999999</v>
      </c>
      <c r="CE1169" s="347">
        <v>7.0000000000000001E-3</v>
      </c>
      <c r="CF1169" s="347" t="s">
        <v>121</v>
      </c>
      <c r="CG1169" s="347">
        <v>2E-3</v>
      </c>
      <c r="CH1169" s="347" t="s">
        <v>121</v>
      </c>
      <c r="CI1169" s="347">
        <v>2E-3</v>
      </c>
      <c r="CJ1169" s="347">
        <v>0.42799999999999999</v>
      </c>
      <c r="CK1169" s="347">
        <v>6.9000000000000006E-2</v>
      </c>
      <c r="CL1169" s="347" t="s">
        <v>121</v>
      </c>
      <c r="CM1169" s="347">
        <v>2E-3</v>
      </c>
      <c r="CN1169" s="347">
        <v>2E-3</v>
      </c>
      <c r="CO1169" s="347">
        <v>1E-3</v>
      </c>
      <c r="CP1169" s="347">
        <v>1.5940000000000001</v>
      </c>
      <c r="CQ1169" s="347">
        <v>3.7999999999999999E-2</v>
      </c>
      <c r="CR1169" s="347" t="s">
        <v>121</v>
      </c>
      <c r="CS1169" s="347">
        <v>2E-3</v>
      </c>
      <c r="CT1169" s="347">
        <v>5.1100000000000003</v>
      </c>
      <c r="CU1169" s="347">
        <v>0.26100000000000001</v>
      </c>
      <c r="CV1169" s="347">
        <v>2.3E-2</v>
      </c>
      <c r="CW1169" s="347">
        <v>1E-3</v>
      </c>
      <c r="CX1169" s="347">
        <v>0.53200000000000003</v>
      </c>
      <c r="CY1169" s="347">
        <v>1.4E-2</v>
      </c>
      <c r="CZ1169" s="347" t="s">
        <v>121</v>
      </c>
      <c r="DA1169" s="347">
        <v>2E-3</v>
      </c>
      <c r="DB1169" s="347">
        <v>3.4000000000000002E-2</v>
      </c>
      <c r="DC1169" s="347">
        <v>5.0000000000000001E-3</v>
      </c>
      <c r="DD1169" s="347" t="s">
        <v>121</v>
      </c>
      <c r="DE1169" s="347">
        <v>8.9999999999999993E-3</v>
      </c>
      <c r="DF1169" s="347">
        <v>0.80700000000000005</v>
      </c>
      <c r="DG1169" s="347">
        <v>7.0000000000000001E-3</v>
      </c>
      <c r="DH1169" s="347">
        <v>2.5999999999999999E-2</v>
      </c>
      <c r="DI1169" s="347">
        <v>1E-3</v>
      </c>
      <c r="DJ1169" s="347">
        <v>6.0000000000000001E-3</v>
      </c>
      <c r="DK1169" s="347">
        <v>1E-3</v>
      </c>
      <c r="DL1169" s="61" t="str">
        <f t="shared" si="21"/>
        <v>DK III W1 05.04.2022</v>
      </c>
      <c r="DM1169" s="346">
        <v>3.4866010851977601E-3</v>
      </c>
      <c r="DN1169" s="346">
        <v>-2.2766027749414899E-2</v>
      </c>
      <c r="DO1169" s="346">
        <v>4.1520102755004097E-2</v>
      </c>
      <c r="DP1169" s="346">
        <v>0.58777202224949598</v>
      </c>
      <c r="DQ1169" s="346">
        <v>-9.1333654408142395E-2</v>
      </c>
      <c r="DR1169" s="346">
        <v>6.7752534834426099E-3</v>
      </c>
      <c r="DS1169" s="346">
        <v>1.75972761823582E-2</v>
      </c>
      <c r="DT1169" s="346">
        <v>1.6276687621815899E-2</v>
      </c>
      <c r="DU1169" s="346">
        <v>-1.1106817955354E-3</v>
      </c>
      <c r="DV1169" s="346">
        <v>-0.17240855633833799</v>
      </c>
      <c r="DW1169" s="346">
        <v>8.3251956505263097E-2</v>
      </c>
      <c r="DX1169" s="346">
        <v>3.82906475168793E-2</v>
      </c>
      <c r="DY1169" s="346">
        <v>1485.6336882846199</v>
      </c>
      <c r="DZ1169" s="346">
        <v>-1.3139245247440801</v>
      </c>
      <c r="EA1169" s="346">
        <v>2.7558796402855101</v>
      </c>
      <c r="EB1169" s="346">
        <v>99.283370039685096</v>
      </c>
    </row>
    <row r="1170" spans="1:132">
      <c r="A1170" s="11">
        <v>44656</v>
      </c>
      <c r="B1170" s="64" t="s">
        <v>1747</v>
      </c>
      <c r="C1170" s="25" t="s">
        <v>827</v>
      </c>
      <c r="H1170" s="3" t="e">
        <f>((F1170)/(E1170/100))</f>
        <v>#DIV/0!</v>
      </c>
      <c r="I1170" s="4" t="e">
        <f>E1170/F1170</f>
        <v>#DIV/0!</v>
      </c>
      <c r="J1170" s="4" t="e">
        <f>100/G1170</f>
        <v>#DIV/0!</v>
      </c>
      <c r="N1170" s="37" t="e">
        <f>M1170/(K1170/100)</f>
        <v>#DIV/0!</v>
      </c>
      <c r="O1170" s="37" t="e">
        <f>N1170/J1170</f>
        <v>#DIV/0!</v>
      </c>
      <c r="P1170" s="5" t="e">
        <f>M1170/(L1170/100)</f>
        <v>#DIV/0!</v>
      </c>
      <c r="Q1170" s="5" t="e">
        <f>P1170*I1170</f>
        <v>#DIV/0!</v>
      </c>
      <c r="U1170" s="15" t="e">
        <f>100-(T1170-R1170)/S1170*100</f>
        <v>#DIV/0!</v>
      </c>
      <c r="V1170" s="21">
        <v>190</v>
      </c>
      <c r="X1170" s="2">
        <v>10.87</v>
      </c>
      <c r="Y1170" s="2">
        <v>5.38</v>
      </c>
      <c r="AB1170" s="14" t="e">
        <f>((AE1170-AC1170)*(1000/AD1170))*1000</f>
        <v>#DIV/0!</v>
      </c>
      <c r="AF1170" s="7" t="e">
        <f>#REF!*0.8</f>
        <v>#REF!</v>
      </c>
      <c r="AH1170" s="8" t="e">
        <f>((AG1170)*(H1170/100))</f>
        <v>#DIV/0!</v>
      </c>
      <c r="AI1170" s="7" t="e">
        <f>AG1170/AH1170</f>
        <v>#DIV/0!</v>
      </c>
      <c r="AO1170" s="20" t="s">
        <v>243</v>
      </c>
      <c r="DL1170" s="61" t="str">
        <f t="shared" si="21"/>
        <v>DK III W2 05.04.2022</v>
      </c>
    </row>
    <row r="1171" spans="1:132">
      <c r="A1171" s="11">
        <v>44656</v>
      </c>
      <c r="B1171" s="64" t="s">
        <v>1752</v>
      </c>
      <c r="C1171" s="25" t="s">
        <v>125</v>
      </c>
      <c r="D1171" s="21">
        <v>35</v>
      </c>
      <c r="E1171" s="2">
        <v>100</v>
      </c>
      <c r="F1171" s="2">
        <v>65</v>
      </c>
      <c r="H1171" s="3">
        <f>((F1171)/(E1171/100))</f>
        <v>65</v>
      </c>
      <c r="I1171" s="4">
        <f>E1171/F1171</f>
        <v>1.5384615384615385</v>
      </c>
      <c r="J1171" s="4" t="e">
        <f>100/G1171</f>
        <v>#DIV/0!</v>
      </c>
      <c r="N1171" s="37" t="e">
        <f>M1171/(K1171/100)</f>
        <v>#DIV/0!</v>
      </c>
      <c r="O1171" s="37" t="e">
        <f>N1171/J1171</f>
        <v>#DIV/0!</v>
      </c>
      <c r="P1171" s="5" t="e">
        <f>M1171/(L1171/100)</f>
        <v>#DIV/0!</v>
      </c>
      <c r="Q1171" s="5" t="e">
        <f>P1171*I1171</f>
        <v>#DIV/0!</v>
      </c>
      <c r="U1171" s="15" t="e">
        <f>100-(T1171-R1171)/S1171*100</f>
        <v>#DIV/0!</v>
      </c>
      <c r="V1171" s="21">
        <v>1.56</v>
      </c>
      <c r="X1171" s="2">
        <v>11.47</v>
      </c>
      <c r="Y1171" s="2">
        <v>6.35</v>
      </c>
      <c r="Z1171" s="21">
        <v>1186</v>
      </c>
      <c r="AB1171" s="14" t="e">
        <f>((AE1171-AC1171)*(1000/AD1171))*1000</f>
        <v>#DIV/0!</v>
      </c>
      <c r="AF1171" s="7" t="e">
        <f>#REF!*0.8</f>
        <v>#REF!</v>
      </c>
      <c r="AG1171" s="2">
        <v>155</v>
      </c>
      <c r="AH1171" s="8">
        <f>((AG1171)*(H1171/100))</f>
        <v>100.75</v>
      </c>
      <c r="AI1171" s="7">
        <f>AG1171/AH1171</f>
        <v>1.5384615384615385</v>
      </c>
      <c r="AJ1171" s="6">
        <v>85.43</v>
      </c>
      <c r="AK1171" s="2">
        <v>1.0409999999999999</v>
      </c>
      <c r="AO1171" s="20" t="s">
        <v>1748</v>
      </c>
      <c r="AP1171" s="341">
        <v>6.4000000000000001E-2</v>
      </c>
      <c r="AQ1171" s="341">
        <v>1E-3</v>
      </c>
      <c r="AR1171" s="341">
        <v>4.2000000000000003E-2</v>
      </c>
      <c r="AS1171" s="341">
        <v>3.0000000000000001E-3</v>
      </c>
      <c r="AT1171" s="341">
        <v>7.0000000000000001E-3</v>
      </c>
      <c r="AU1171" s="341">
        <v>2E-3</v>
      </c>
      <c r="AV1171" s="341">
        <v>2.4E-2</v>
      </c>
      <c r="AW1171" s="341">
        <v>2E-3</v>
      </c>
      <c r="AX1171" s="341" t="s">
        <v>121</v>
      </c>
      <c r="AY1171" s="341">
        <v>2E-3</v>
      </c>
      <c r="AZ1171" s="341">
        <v>6.7000000000000004E-2</v>
      </c>
      <c r="BA1171" s="341">
        <v>3.0000000000000001E-3</v>
      </c>
      <c r="BB1171" s="341">
        <v>0.124</v>
      </c>
      <c r="BC1171" s="341">
        <v>3.0000000000000001E-3</v>
      </c>
      <c r="BD1171" s="341">
        <v>3.13</v>
      </c>
      <c r="BE1171" s="341">
        <v>2.5999999999999999E-2</v>
      </c>
      <c r="BF1171" s="341" t="s">
        <v>121</v>
      </c>
      <c r="BG1171" s="341">
        <v>4.0000000000000001E-3</v>
      </c>
      <c r="BH1171" s="341">
        <v>3.11</v>
      </c>
      <c r="BI1171" s="341">
        <v>0.69399999999999995</v>
      </c>
      <c r="BJ1171" s="341" t="s">
        <v>121</v>
      </c>
      <c r="BK1171" s="341">
        <v>2E-3</v>
      </c>
      <c r="BL1171" s="341" t="s">
        <v>121</v>
      </c>
      <c r="BM1171" s="341">
        <v>2E-3</v>
      </c>
      <c r="BN1171" s="341">
        <v>0.95899999999999996</v>
      </c>
      <c r="BO1171" s="341">
        <v>1.4E-2</v>
      </c>
      <c r="BP1171" s="341">
        <v>73.218999999999994</v>
      </c>
      <c r="BQ1171" s="341">
        <v>0.112</v>
      </c>
      <c r="BR1171" s="341">
        <v>2E-3</v>
      </c>
      <c r="BS1171" s="341">
        <v>1E-3</v>
      </c>
      <c r="BT1171" s="341">
        <v>10.285</v>
      </c>
      <c r="BU1171" s="341">
        <v>0.111</v>
      </c>
      <c r="BV1171" s="341">
        <v>0.76800000000000002</v>
      </c>
      <c r="BW1171" s="341">
        <v>1.7999999999999999E-2</v>
      </c>
      <c r="BX1171" s="341" t="s">
        <v>121</v>
      </c>
      <c r="BY1171" s="341">
        <v>1.4E-2</v>
      </c>
      <c r="BZ1171" s="341">
        <v>0.43</v>
      </c>
      <c r="CA1171" s="341">
        <v>2.3E-2</v>
      </c>
      <c r="CB1171" s="341" t="s">
        <v>121</v>
      </c>
      <c r="CC1171" s="341">
        <v>7.032</v>
      </c>
      <c r="CD1171" s="341">
        <v>9.5000000000000001E-2</v>
      </c>
      <c r="CE1171" s="341">
        <v>6.0000000000000001E-3</v>
      </c>
      <c r="CF1171" s="341">
        <v>2E-3</v>
      </c>
      <c r="CG1171" s="341">
        <v>1E-3</v>
      </c>
      <c r="CH1171" s="341" t="s">
        <v>121</v>
      </c>
      <c r="CI1171" s="341">
        <v>2E-3</v>
      </c>
      <c r="CJ1171" s="341">
        <v>0.35299999999999998</v>
      </c>
      <c r="CK1171" s="341">
        <v>5.6000000000000001E-2</v>
      </c>
      <c r="CL1171" s="341" t="s">
        <v>121</v>
      </c>
      <c r="CM1171" s="341">
        <v>2E-3</v>
      </c>
      <c r="CN1171" s="341">
        <v>2E-3</v>
      </c>
      <c r="CO1171" s="341">
        <v>1E-3</v>
      </c>
      <c r="CP1171" s="341">
        <v>1.3919999999999999</v>
      </c>
      <c r="CQ1171" s="341">
        <v>3.1E-2</v>
      </c>
      <c r="CR1171" s="341" t="s">
        <v>121</v>
      </c>
      <c r="CS1171" s="341">
        <v>2E-3</v>
      </c>
      <c r="CT1171" s="341">
        <v>4.3949999999999996</v>
      </c>
      <c r="CU1171" s="341">
        <v>0.219</v>
      </c>
      <c r="CV1171" s="341">
        <v>0.14399999999999999</v>
      </c>
      <c r="CW1171" s="341">
        <v>1E-3</v>
      </c>
      <c r="CX1171" s="341">
        <v>0.94699999999999995</v>
      </c>
      <c r="CY1171" s="341">
        <v>2.1999999999999999E-2</v>
      </c>
      <c r="CZ1171" s="341" t="s">
        <v>121</v>
      </c>
      <c r="DA1171" s="341">
        <v>2E-3</v>
      </c>
      <c r="DB1171" s="341">
        <v>3.6999999999999998E-2</v>
      </c>
      <c r="DC1171" s="341">
        <v>8.0000000000000002E-3</v>
      </c>
      <c r="DD1171" s="341" t="s">
        <v>121</v>
      </c>
      <c r="DE1171" s="341">
        <v>7.0000000000000001E-3</v>
      </c>
      <c r="DF1171" s="341">
        <v>0.38400000000000001</v>
      </c>
      <c r="DG1171" s="341">
        <v>5.0000000000000001E-3</v>
      </c>
      <c r="DH1171" s="341">
        <v>1.2E-2</v>
      </c>
      <c r="DI1171" s="341">
        <v>1E-3</v>
      </c>
      <c r="DJ1171" s="341">
        <v>4.0000000000000001E-3</v>
      </c>
      <c r="DK1171" s="341">
        <v>1E-3</v>
      </c>
      <c r="DL1171" s="61" t="str">
        <f t="shared" si="21"/>
        <v xml:space="preserve">DK III Fluorid doppelb. </v>
      </c>
      <c r="DM1171" s="346">
        <v>1.20206545922303E-2</v>
      </c>
      <c r="DN1171" s="346">
        <v>-6.4082014882845097E-3</v>
      </c>
      <c r="DO1171" s="346">
        <v>4.7915106978838301E-2</v>
      </c>
      <c r="DP1171" s="346">
        <v>1.0408700700517699</v>
      </c>
      <c r="DQ1171" s="346">
        <v>-9.2321484134015003E-2</v>
      </c>
      <c r="DR1171" s="346">
        <v>-1.17978355181009E-2</v>
      </c>
      <c r="DS1171" s="346">
        <v>0.15992349348670901</v>
      </c>
      <c r="DT1171" s="346">
        <v>1.42335100773543E-2</v>
      </c>
      <c r="DU1171" s="346">
        <v>-1.8077273228520501E-3</v>
      </c>
      <c r="DV1171" s="346">
        <v>-0.230251449563557</v>
      </c>
      <c r="DW1171" s="346">
        <v>3.1585321355768102E-2</v>
      </c>
      <c r="DX1171" s="346">
        <v>3.6739046499632101E-4</v>
      </c>
      <c r="DY1171" s="346">
        <v>596.30159231682705</v>
      </c>
      <c r="DZ1171" s="346">
        <v>-1.52185532193111</v>
      </c>
      <c r="EA1171" s="346">
        <v>-3.5937467618932399E-2</v>
      </c>
      <c r="EB1171" s="346">
        <v>99.617271000818306</v>
      </c>
    </row>
    <row r="1172" spans="1:132">
      <c r="A1172" s="11">
        <v>44656</v>
      </c>
      <c r="B1172" s="64"/>
      <c r="C1172" s="25" t="s">
        <v>117</v>
      </c>
      <c r="H1172" s="3" t="e">
        <f>((F1172)/(E1172/100))</f>
        <v>#DIV/0!</v>
      </c>
      <c r="I1172" s="4" t="e">
        <f>E1172/F1172</f>
        <v>#DIV/0!</v>
      </c>
      <c r="J1172" s="4" t="e">
        <f>100/G1172</f>
        <v>#DIV/0!</v>
      </c>
      <c r="N1172" s="37" t="e">
        <f>M1172/(K1172/100)</f>
        <v>#DIV/0!</v>
      </c>
      <c r="O1172" s="37" t="e">
        <f>N1172/J1172</f>
        <v>#DIV/0!</v>
      </c>
      <c r="P1172" s="5" t="e">
        <f>M1172/(L1172/100)</f>
        <v>#DIV/0!</v>
      </c>
      <c r="Q1172" s="5" t="e">
        <f>P1172*I1172</f>
        <v>#DIV/0!</v>
      </c>
      <c r="U1172" s="15" t="e">
        <f>100-(T1172-R1172)/S1172*100</f>
        <v>#DIV/0!</v>
      </c>
      <c r="X1172" s="2">
        <v>11.87</v>
      </c>
      <c r="AB1172" s="14" t="e">
        <f>((AE1172-AC1172)*(1000/AD1172))*1000</f>
        <v>#DIV/0!</v>
      </c>
      <c r="AF1172" s="7" t="e">
        <f>#REF!*0.8</f>
        <v>#REF!</v>
      </c>
      <c r="AG1172" s="2">
        <v>60</v>
      </c>
      <c r="AH1172" s="8" t="e">
        <f>((AG1172)*(H1172/100))</f>
        <v>#DIV/0!</v>
      </c>
      <c r="AI1172" s="7" t="e">
        <f>AG1172/AH1172</f>
        <v>#DIV/0!</v>
      </c>
      <c r="AO1172" s="20" t="s">
        <v>1749</v>
      </c>
      <c r="AP1172" s="344">
        <v>0.22500000000000001</v>
      </c>
      <c r="AQ1172" s="344">
        <v>3.0000000000000001E-3</v>
      </c>
      <c r="AR1172" s="344">
        <v>7.0000000000000001E-3</v>
      </c>
      <c r="AS1172" s="344">
        <v>3.0000000000000001E-3</v>
      </c>
      <c r="AT1172" s="344">
        <v>8.1000000000000003E-2</v>
      </c>
      <c r="AU1172" s="344">
        <v>3.0000000000000001E-3</v>
      </c>
      <c r="AV1172" s="344">
        <v>0.05</v>
      </c>
      <c r="AW1172" s="344">
        <v>2E-3</v>
      </c>
      <c r="AX1172" s="344">
        <v>1.4E-2</v>
      </c>
      <c r="AY1172" s="344">
        <v>1E-3</v>
      </c>
      <c r="AZ1172" s="344">
        <v>1.4999999999999999E-2</v>
      </c>
      <c r="BA1172" s="344">
        <v>2E-3</v>
      </c>
      <c r="BB1172" s="344">
        <v>4.7E-2</v>
      </c>
      <c r="BC1172" s="344">
        <v>2E-3</v>
      </c>
      <c r="BD1172" s="344">
        <v>0.312</v>
      </c>
      <c r="BE1172" s="344">
        <v>8.0000000000000002E-3</v>
      </c>
      <c r="BF1172" s="344" t="s">
        <v>121</v>
      </c>
      <c r="BG1172" s="344">
        <v>0.01</v>
      </c>
      <c r="BH1172" s="344" t="s">
        <v>121</v>
      </c>
      <c r="BI1172" s="344">
        <v>2.5099999999999998</v>
      </c>
      <c r="BJ1172" s="344" t="s">
        <v>121</v>
      </c>
      <c r="BK1172" s="344">
        <v>4.0000000000000001E-3</v>
      </c>
      <c r="BL1172" s="344" t="s">
        <v>121</v>
      </c>
      <c r="BM1172" s="344">
        <v>2E-3</v>
      </c>
      <c r="BN1172" s="344">
        <v>5.3999999999999999E-2</v>
      </c>
      <c r="BO1172" s="344">
        <v>8.0000000000000002E-3</v>
      </c>
      <c r="BP1172" s="344">
        <v>60.320999999999998</v>
      </c>
      <c r="BQ1172" s="344">
        <v>0.16</v>
      </c>
      <c r="BR1172" s="344">
        <v>1.0999999999999999E-2</v>
      </c>
      <c r="BS1172" s="344">
        <v>1E-3</v>
      </c>
      <c r="BT1172" s="344">
        <v>10.72</v>
      </c>
      <c r="BU1172" s="344">
        <v>0.122</v>
      </c>
      <c r="BV1172" s="344">
        <v>18.736999999999998</v>
      </c>
      <c r="BW1172" s="344">
        <v>0.20300000000000001</v>
      </c>
      <c r="BX1172" s="344" t="s">
        <v>121</v>
      </c>
      <c r="BY1172" s="344">
        <v>6.0000000000000001E-3</v>
      </c>
      <c r="BZ1172" s="344">
        <v>3.0960000000000001</v>
      </c>
      <c r="CA1172" s="344">
        <v>4.9000000000000002E-2</v>
      </c>
      <c r="CB1172" s="344" t="s">
        <v>121</v>
      </c>
      <c r="CC1172" s="344">
        <v>18.794</v>
      </c>
      <c r="CD1172" s="344">
        <v>2.4E-2</v>
      </c>
      <c r="CE1172" s="344">
        <v>5.0000000000000001E-3</v>
      </c>
      <c r="CF1172" s="344" t="s">
        <v>121</v>
      </c>
      <c r="CG1172" s="344">
        <v>2E-3</v>
      </c>
      <c r="CH1172" s="344" t="s">
        <v>121</v>
      </c>
      <c r="CI1172" s="344">
        <v>2E-3</v>
      </c>
      <c r="CJ1172" s="344" t="s">
        <v>121</v>
      </c>
      <c r="CK1172" s="344">
        <v>0.2</v>
      </c>
      <c r="CL1172" s="344" t="s">
        <v>121</v>
      </c>
      <c r="CM1172" s="344">
        <v>2E-3</v>
      </c>
      <c r="CN1172" s="344">
        <v>7.0000000000000001E-3</v>
      </c>
      <c r="CO1172" s="344">
        <v>1E-3</v>
      </c>
      <c r="CP1172" s="344">
        <v>2.2160000000000002</v>
      </c>
      <c r="CQ1172" s="344">
        <v>6.8000000000000005E-2</v>
      </c>
      <c r="CR1172" s="344" t="s">
        <v>121</v>
      </c>
      <c r="CS1172" s="344">
        <v>2E-3</v>
      </c>
      <c r="CT1172" s="344">
        <v>0.71399999999999997</v>
      </c>
      <c r="CU1172" s="344">
        <v>0.33200000000000002</v>
      </c>
      <c r="CV1172" s="344">
        <v>0.01</v>
      </c>
      <c r="CW1172" s="344">
        <v>1E-3</v>
      </c>
      <c r="CX1172" s="344">
        <v>8.4000000000000005E-2</v>
      </c>
      <c r="CY1172" s="344">
        <v>7.0000000000000001E-3</v>
      </c>
      <c r="CZ1172" s="344" t="s">
        <v>121</v>
      </c>
      <c r="DA1172" s="344">
        <v>2E-3</v>
      </c>
      <c r="DB1172" s="344" t="s">
        <v>121</v>
      </c>
      <c r="DC1172" s="344">
        <v>4.0000000000000001E-3</v>
      </c>
      <c r="DD1172" s="344">
        <v>6.0999999999999999E-2</v>
      </c>
      <c r="DE1172" s="344">
        <v>7.0000000000000001E-3</v>
      </c>
      <c r="DF1172" s="344">
        <v>0.90900000000000003</v>
      </c>
      <c r="DG1172" s="344">
        <v>0.01</v>
      </c>
      <c r="DH1172" s="344">
        <v>2E-3</v>
      </c>
      <c r="DI1172" s="344">
        <v>1E-3</v>
      </c>
      <c r="DJ1172" s="344">
        <v>0.16700000000000001</v>
      </c>
      <c r="DK1172" s="344">
        <v>2E-3</v>
      </c>
      <c r="DL1172" s="61">
        <f t="shared" si="21"/>
        <v>0</v>
      </c>
    </row>
    <row r="1173" spans="1:132">
      <c r="A1173" s="11">
        <v>44656</v>
      </c>
      <c r="B1173" s="64" t="s">
        <v>208</v>
      </c>
      <c r="C1173" s="25" t="s">
        <v>119</v>
      </c>
      <c r="D1173" s="21">
        <v>40</v>
      </c>
      <c r="E1173" s="2">
        <v>100</v>
      </c>
      <c r="F1173" s="2">
        <v>60</v>
      </c>
      <c r="H1173" s="3">
        <f>((F1173)/(E1173/100))</f>
        <v>60</v>
      </c>
      <c r="I1173" s="4">
        <f>E1173/F1173</f>
        <v>1.6666666666666667</v>
      </c>
      <c r="J1173" s="4" t="e">
        <f>100/G1173</f>
        <v>#DIV/0!</v>
      </c>
      <c r="N1173" s="37" t="e">
        <f>M1173/(K1173/100)</f>
        <v>#DIV/0!</v>
      </c>
      <c r="O1173" s="37" t="e">
        <f>N1173/J1173</f>
        <v>#DIV/0!</v>
      </c>
      <c r="P1173" s="5" t="e">
        <f>M1173/(L1173/100)</f>
        <v>#DIV/0!</v>
      </c>
      <c r="Q1173" s="5" t="e">
        <f>P1173*I1173</f>
        <v>#DIV/0!</v>
      </c>
      <c r="U1173" s="15" t="e">
        <f>100-(T1173-R1173)/S1173*100</f>
        <v>#DIV/0!</v>
      </c>
      <c r="V1173" s="21">
        <v>0.72</v>
      </c>
      <c r="X1173" s="2">
        <v>10.16</v>
      </c>
      <c r="Y1173" s="2">
        <v>9.0399999999999991</v>
      </c>
      <c r="Z1173" s="21">
        <v>2589</v>
      </c>
      <c r="AB1173" s="14" t="e">
        <f>((AE1173-AC1173)*(1000/AD1173))*1000</f>
        <v>#DIV/0!</v>
      </c>
      <c r="AF1173" s="7" t="e">
        <f>#REF!*0.8</f>
        <v>#REF!</v>
      </c>
      <c r="AG1173" s="2">
        <v>168</v>
      </c>
      <c r="AH1173" s="8">
        <f>((AG1173)*(H1173/100))</f>
        <v>100.8</v>
      </c>
      <c r="AI1173" s="7">
        <f>AG1173/AH1173</f>
        <v>1.6666666666666667</v>
      </c>
      <c r="AJ1173" s="6">
        <v>119.8</v>
      </c>
      <c r="AK1173" s="2">
        <v>0.74299999999999999</v>
      </c>
      <c r="AO1173" s="20" t="s">
        <v>1750</v>
      </c>
      <c r="AP1173" s="343">
        <v>7.8E-2</v>
      </c>
      <c r="AQ1173" s="343">
        <v>1E-3</v>
      </c>
      <c r="AR1173" s="343">
        <v>2.9000000000000001E-2</v>
      </c>
      <c r="AS1173" s="343">
        <v>3.0000000000000001E-3</v>
      </c>
      <c r="AT1173" s="343">
        <v>7.0000000000000001E-3</v>
      </c>
      <c r="AU1173" s="343">
        <v>2E-3</v>
      </c>
      <c r="AV1173" s="343">
        <v>2.8000000000000001E-2</v>
      </c>
      <c r="AW1173" s="343">
        <v>2E-3</v>
      </c>
      <c r="AX1173" s="343" t="s">
        <v>121</v>
      </c>
      <c r="AY1173" s="343">
        <v>2E-3</v>
      </c>
      <c r="AZ1173" s="343">
        <v>4.5999999999999999E-2</v>
      </c>
      <c r="BA1173" s="343">
        <v>2E-3</v>
      </c>
      <c r="BB1173" s="343">
        <v>0.153</v>
      </c>
      <c r="BC1173" s="343">
        <v>3.0000000000000001E-3</v>
      </c>
      <c r="BD1173" s="343">
        <v>3.319</v>
      </c>
      <c r="BE1173" s="343">
        <v>2.5000000000000001E-2</v>
      </c>
      <c r="BF1173" s="343" t="s">
        <v>121</v>
      </c>
      <c r="BG1173" s="343">
        <v>3.0000000000000001E-3</v>
      </c>
      <c r="BH1173" s="343">
        <v>2.4649999999999999</v>
      </c>
      <c r="BI1173" s="343">
        <v>0.66700000000000004</v>
      </c>
      <c r="BJ1173" s="343" t="s">
        <v>121</v>
      </c>
      <c r="BK1173" s="343">
        <v>3.0000000000000001E-3</v>
      </c>
      <c r="BL1173" s="343" t="s">
        <v>121</v>
      </c>
      <c r="BM1173" s="343">
        <v>2E-3</v>
      </c>
      <c r="BN1173" s="343">
        <v>0.26300000000000001</v>
      </c>
      <c r="BO1173" s="343">
        <v>8.0000000000000002E-3</v>
      </c>
      <c r="BP1173" s="343">
        <v>67.031000000000006</v>
      </c>
      <c r="BQ1173" s="343">
        <v>0.13200000000000001</v>
      </c>
      <c r="BR1173" s="343" t="s">
        <v>121</v>
      </c>
      <c r="BS1173" s="343">
        <v>2E-3</v>
      </c>
      <c r="BT1173" s="343">
        <v>11.019</v>
      </c>
      <c r="BU1173" s="343">
        <v>0.113</v>
      </c>
      <c r="BV1173" s="343">
        <v>0.98199999999999998</v>
      </c>
      <c r="BW1173" s="343">
        <v>0.02</v>
      </c>
      <c r="BX1173" s="343" t="s">
        <v>121</v>
      </c>
      <c r="BY1173" s="343">
        <v>8.0000000000000002E-3</v>
      </c>
      <c r="BZ1173" s="343">
        <v>0.755</v>
      </c>
      <c r="CA1173" s="343">
        <v>2.7E-2</v>
      </c>
      <c r="CB1173" s="343" t="s">
        <v>121</v>
      </c>
      <c r="CC1173" s="343">
        <v>6.1790000000000003</v>
      </c>
      <c r="CD1173" s="343">
        <v>0.129</v>
      </c>
      <c r="CE1173" s="343">
        <v>6.0000000000000001E-3</v>
      </c>
      <c r="CF1173" s="343" t="s">
        <v>121</v>
      </c>
      <c r="CG1173" s="343">
        <v>2E-3</v>
      </c>
      <c r="CH1173" s="343" t="s">
        <v>121</v>
      </c>
      <c r="CI1173" s="343">
        <v>2E-3</v>
      </c>
      <c r="CJ1173" s="343">
        <v>0.94299999999999995</v>
      </c>
      <c r="CK1173" s="343">
        <v>7.0000000000000007E-2</v>
      </c>
      <c r="CL1173" s="343" t="s">
        <v>121</v>
      </c>
      <c r="CM1173" s="343">
        <v>2E-3</v>
      </c>
      <c r="CN1173" s="343">
        <v>3.0000000000000001E-3</v>
      </c>
      <c r="CO1173" s="343">
        <v>1E-3</v>
      </c>
      <c r="CP1173" s="343">
        <v>1.64</v>
      </c>
      <c r="CQ1173" s="343">
        <v>3.4000000000000002E-2</v>
      </c>
      <c r="CR1173" s="343" t="s">
        <v>121</v>
      </c>
      <c r="CS1173" s="343">
        <v>2E-3</v>
      </c>
      <c r="CT1173" s="343">
        <v>5.4210000000000003</v>
      </c>
      <c r="CU1173" s="343">
        <v>0.23799999999999999</v>
      </c>
      <c r="CV1173" s="343">
        <v>0.03</v>
      </c>
      <c r="CW1173" s="343">
        <v>1E-3</v>
      </c>
      <c r="CX1173" s="343">
        <v>0.82699999999999996</v>
      </c>
      <c r="CY1173" s="343">
        <v>1.7000000000000001E-2</v>
      </c>
      <c r="CZ1173" s="343" t="s">
        <v>121</v>
      </c>
      <c r="DA1173" s="343">
        <v>2E-3</v>
      </c>
      <c r="DB1173" s="343">
        <v>0.03</v>
      </c>
      <c r="DC1173" s="343">
        <v>5.0000000000000001E-3</v>
      </c>
      <c r="DD1173" s="343" t="s">
        <v>121</v>
      </c>
      <c r="DE1173" s="343">
        <v>7.0000000000000001E-3</v>
      </c>
      <c r="DF1173" s="343">
        <v>0.504</v>
      </c>
      <c r="DG1173" s="343">
        <v>5.0000000000000001E-3</v>
      </c>
      <c r="DH1173" s="343">
        <v>1.2E-2</v>
      </c>
      <c r="DI1173" s="343">
        <v>1E-3</v>
      </c>
      <c r="DJ1173" s="343">
        <v>7.0000000000000001E-3</v>
      </c>
      <c r="DK1173" s="343">
        <v>1E-3</v>
      </c>
      <c r="DL1173" s="61" t="str">
        <f t="shared" si="21"/>
        <v>NL 689393</v>
      </c>
      <c r="DM1173" s="346">
        <v>-3.3399118839677701E-2</v>
      </c>
      <c r="DN1173" s="346">
        <v>-1.0755152054815701E-3</v>
      </c>
      <c r="DO1173" s="346">
        <v>5.5490918639213599E-2</v>
      </c>
      <c r="DP1173" s="346">
        <v>0.74344560065450704</v>
      </c>
      <c r="DQ1173" s="346">
        <v>1.08583425824207E-2</v>
      </c>
      <c r="DR1173" s="346">
        <v>-9.4289965579610405E-3</v>
      </c>
      <c r="DS1173" s="346">
        <v>2.4167611821520598</v>
      </c>
      <c r="DT1173" s="346">
        <v>7.6571692681967601E-3</v>
      </c>
      <c r="DU1173" s="346">
        <v>-2.5356033106971499E-3</v>
      </c>
      <c r="DV1173" s="346">
        <v>-0.213200591518313</v>
      </c>
      <c r="DW1173" s="346">
        <v>0.17317685480353701</v>
      </c>
      <c r="DX1173" s="346">
        <v>6.9102999920630098E-2</v>
      </c>
      <c r="DY1173" s="346">
        <v>1359.3679777631601</v>
      </c>
      <c r="DZ1173" s="346">
        <v>-0.110729085585291</v>
      </c>
      <c r="EA1173" s="346">
        <v>2.9015934002983998</v>
      </c>
      <c r="EB1173" s="346">
        <v>99.192392560395007</v>
      </c>
    </row>
    <row r="1174" spans="1:132">
      <c r="A1174" s="11">
        <v>44656</v>
      </c>
      <c r="B1174" s="64" t="s">
        <v>126</v>
      </c>
      <c r="C1174" s="25" t="s">
        <v>119</v>
      </c>
      <c r="D1174" s="21">
        <v>35</v>
      </c>
      <c r="E1174" s="2">
        <v>100</v>
      </c>
      <c r="F1174" s="2">
        <v>65</v>
      </c>
      <c r="H1174" s="3">
        <f>((F1174)/(E1174/100))</f>
        <v>65</v>
      </c>
      <c r="I1174" s="4">
        <f>E1174/F1174</f>
        <v>1.5384615384615385</v>
      </c>
      <c r="J1174" s="4" t="e">
        <f>100/G1174</f>
        <v>#DIV/0!</v>
      </c>
      <c r="N1174" s="37" t="e">
        <f>M1174/(K1174/100)</f>
        <v>#DIV/0!</v>
      </c>
      <c r="O1174" s="37" t="e">
        <f>N1174/J1174</f>
        <v>#DIV/0!</v>
      </c>
      <c r="P1174" s="5" t="e">
        <f>M1174/(L1174/100)</f>
        <v>#DIV/0!</v>
      </c>
      <c r="Q1174" s="5" t="e">
        <f>P1174*I1174</f>
        <v>#DIV/0!</v>
      </c>
      <c r="U1174" s="15" t="e">
        <f>100-(T1174-R1174)/S1174*100</f>
        <v>#DIV/0!</v>
      </c>
      <c r="V1174" s="21">
        <v>2.2400000000000002</v>
      </c>
      <c r="X1174" s="2">
        <v>12.39</v>
      </c>
      <c r="Y1174" s="2">
        <v>8.8800000000000008</v>
      </c>
      <c r="Z1174" s="21">
        <v>1236</v>
      </c>
      <c r="AB1174" s="14" t="e">
        <f>((AE1174-AC1174)*(1000/AD1174))*1000</f>
        <v>#DIV/0!</v>
      </c>
      <c r="AF1174" s="7" t="e">
        <f>#REF!*0.8</f>
        <v>#REF!</v>
      </c>
      <c r="AG1174" s="2">
        <v>155</v>
      </c>
      <c r="AH1174" s="8">
        <f>((AG1174)*(H1174/100))</f>
        <v>100.75</v>
      </c>
      <c r="AI1174" s="7">
        <f>AG1174/AH1174</f>
        <v>1.5384615384615385</v>
      </c>
      <c r="AJ1174" s="6">
        <v>55.58</v>
      </c>
      <c r="AK1174" s="2">
        <v>0.38800000000000001</v>
      </c>
      <c r="AO1174" s="20" t="s">
        <v>1748</v>
      </c>
      <c r="AP1174" s="342">
        <v>4.4999999999999998E-2</v>
      </c>
      <c r="AQ1174" s="342">
        <v>1E-3</v>
      </c>
      <c r="AR1174" s="342">
        <v>6.3E-2</v>
      </c>
      <c r="AS1174" s="342">
        <v>4.0000000000000001E-3</v>
      </c>
      <c r="AT1174" s="342">
        <v>4.0000000000000001E-3</v>
      </c>
      <c r="AU1174" s="342">
        <v>2E-3</v>
      </c>
      <c r="AV1174" s="342">
        <v>5.0000000000000001E-3</v>
      </c>
      <c r="AW1174" s="342">
        <v>2E-3</v>
      </c>
      <c r="AX1174" s="342" t="s">
        <v>121</v>
      </c>
      <c r="AY1174" s="342">
        <v>2E-3</v>
      </c>
      <c r="AZ1174" s="342">
        <v>4.9000000000000002E-2</v>
      </c>
      <c r="BA1174" s="342">
        <v>3.0000000000000001E-3</v>
      </c>
      <c r="BB1174" s="342">
        <v>8.2000000000000003E-2</v>
      </c>
      <c r="BC1174" s="342">
        <v>3.0000000000000001E-3</v>
      </c>
      <c r="BD1174" s="342">
        <v>2.91</v>
      </c>
      <c r="BE1174" s="342">
        <v>2.8000000000000001E-2</v>
      </c>
      <c r="BF1174" s="342" t="s">
        <v>121</v>
      </c>
      <c r="BG1174" s="342">
        <v>3.0000000000000001E-3</v>
      </c>
      <c r="BH1174" s="342">
        <v>1.7949999999999999</v>
      </c>
      <c r="BI1174" s="342">
        <v>0.67</v>
      </c>
      <c r="BJ1174" s="342">
        <v>3.0000000000000001E-3</v>
      </c>
      <c r="BK1174" s="342">
        <v>1E-3</v>
      </c>
      <c r="BL1174" s="342" t="s">
        <v>121</v>
      </c>
      <c r="BM1174" s="342">
        <v>2E-3</v>
      </c>
      <c r="BN1174" s="342">
        <v>3.0310000000000001</v>
      </c>
      <c r="BO1174" s="342">
        <v>4.2000000000000003E-2</v>
      </c>
      <c r="BP1174" s="342">
        <v>70.054000000000002</v>
      </c>
      <c r="BQ1174" s="342">
        <v>0.13700000000000001</v>
      </c>
      <c r="BR1174" s="342" t="s">
        <v>121</v>
      </c>
      <c r="BS1174" s="342">
        <v>2E-3</v>
      </c>
      <c r="BT1174" s="342">
        <v>11.736000000000001</v>
      </c>
      <c r="BU1174" s="342">
        <v>0.122</v>
      </c>
      <c r="BV1174" s="342">
        <v>0.83799999999999997</v>
      </c>
      <c r="BW1174" s="342">
        <v>1.9E-2</v>
      </c>
      <c r="BX1174" s="342" t="s">
        <v>121</v>
      </c>
      <c r="BY1174" s="342">
        <v>8.9999999999999993E-3</v>
      </c>
      <c r="BZ1174" s="342">
        <v>0.55100000000000005</v>
      </c>
      <c r="CA1174" s="342">
        <v>2.5000000000000001E-2</v>
      </c>
      <c r="CB1174" s="342" t="s">
        <v>121</v>
      </c>
      <c r="CC1174" s="342">
        <v>9.9789999999999992</v>
      </c>
      <c r="CD1174" s="342">
        <v>0.122</v>
      </c>
      <c r="CE1174" s="342">
        <v>7.0000000000000001E-3</v>
      </c>
      <c r="CF1174" s="342">
        <v>2E-3</v>
      </c>
      <c r="CG1174" s="342">
        <v>1E-3</v>
      </c>
      <c r="CH1174" s="342" t="s">
        <v>121</v>
      </c>
      <c r="CI1174" s="342">
        <v>2E-3</v>
      </c>
      <c r="CJ1174" s="342">
        <v>0.38100000000000001</v>
      </c>
      <c r="CK1174" s="342">
        <v>6.0999999999999999E-2</v>
      </c>
      <c r="CL1174" s="342" t="s">
        <v>121</v>
      </c>
      <c r="CM1174" s="342">
        <v>2E-3</v>
      </c>
      <c r="CN1174" s="342">
        <v>2E-3</v>
      </c>
      <c r="CO1174" s="342">
        <v>1E-3</v>
      </c>
      <c r="CP1174" s="342">
        <v>1.373</v>
      </c>
      <c r="CQ1174" s="342">
        <v>3.3000000000000002E-2</v>
      </c>
      <c r="CR1174" s="342" t="s">
        <v>121</v>
      </c>
      <c r="CS1174" s="342">
        <v>2E-3</v>
      </c>
      <c r="CT1174" s="342">
        <v>4.9279999999999999</v>
      </c>
      <c r="CU1174" s="342">
        <v>0.24099999999999999</v>
      </c>
      <c r="CV1174" s="342">
        <v>0.128</v>
      </c>
      <c r="CW1174" s="342">
        <v>1E-3</v>
      </c>
      <c r="CX1174" s="342">
        <v>1.327</v>
      </c>
      <c r="CY1174" s="342">
        <v>2.8000000000000001E-2</v>
      </c>
      <c r="CZ1174" s="342" t="s">
        <v>121</v>
      </c>
      <c r="DA1174" s="342">
        <v>2E-3</v>
      </c>
      <c r="DB1174" s="342">
        <v>4.7E-2</v>
      </c>
      <c r="DC1174" s="342">
        <v>0.01</v>
      </c>
      <c r="DD1174" s="342" t="s">
        <v>121</v>
      </c>
      <c r="DE1174" s="342">
        <v>8.9999999999999993E-3</v>
      </c>
      <c r="DF1174" s="342">
        <v>0.47799999999999998</v>
      </c>
      <c r="DG1174" s="342">
        <v>6.0000000000000001E-3</v>
      </c>
      <c r="DH1174" s="342">
        <v>0.03</v>
      </c>
      <c r="DI1174" s="342">
        <v>1E-3</v>
      </c>
      <c r="DJ1174" s="342">
        <v>3.0000000000000001E-3</v>
      </c>
      <c r="DK1174" s="342">
        <v>1E-3</v>
      </c>
      <c r="DL1174" s="61">
        <f t="shared" si="21"/>
        <v>0</v>
      </c>
      <c r="DM1174" s="346">
        <v>3.04452456169595E-3</v>
      </c>
      <c r="DN1174" s="346">
        <v>-3.4941418970050198E-3</v>
      </c>
      <c r="DO1174" s="346">
        <v>6.7628759643908506E-2</v>
      </c>
      <c r="DP1174" s="346">
        <v>0.38774866689607301</v>
      </c>
      <c r="DQ1174" s="346">
        <v>-8.5135935423094902E-2</v>
      </c>
      <c r="DR1174" s="346">
        <v>-1.88978298668621E-3</v>
      </c>
      <c r="DS1174" s="346">
        <v>0.69120492409558998</v>
      </c>
      <c r="DT1174" s="346">
        <v>-6.1014796622542696E-3</v>
      </c>
      <c r="DU1174" s="346">
        <v>2.70218929598972E-3</v>
      </c>
      <c r="DV1174" s="346">
        <v>-0.249019056465346</v>
      </c>
      <c r="DW1174" s="346">
        <v>4.8107841619794797E-2</v>
      </c>
      <c r="DX1174" s="346">
        <v>-3.8139886367926902E-2</v>
      </c>
      <c r="DY1174" s="346">
        <v>1176.06994136957</v>
      </c>
      <c r="DZ1174" s="346">
        <v>-1.33599590477404</v>
      </c>
      <c r="EA1174" s="346">
        <v>-3.89074189114322E-2</v>
      </c>
      <c r="EB1174" s="346">
        <v>98.537464081403797</v>
      </c>
    </row>
    <row r="1175" spans="1:132">
      <c r="A1175" s="11">
        <v>44656</v>
      </c>
      <c r="B1175" s="64" t="s">
        <v>1753</v>
      </c>
      <c r="C1175" s="25" t="s">
        <v>119</v>
      </c>
      <c r="D1175" s="21">
        <v>35</v>
      </c>
      <c r="E1175" s="2">
        <v>100</v>
      </c>
      <c r="F1175" s="2">
        <v>65</v>
      </c>
      <c r="H1175" s="3">
        <f>((F1175)/(E1175/100))</f>
        <v>65</v>
      </c>
      <c r="I1175" s="4">
        <f>E1175/F1175</f>
        <v>1.5384615384615385</v>
      </c>
      <c r="J1175" s="4" t="e">
        <f>100/G1175</f>
        <v>#DIV/0!</v>
      </c>
      <c r="N1175" s="37" t="e">
        <f>M1175/(K1175/100)</f>
        <v>#DIV/0!</v>
      </c>
      <c r="O1175" s="37" t="e">
        <f>N1175/J1175</f>
        <v>#DIV/0!</v>
      </c>
      <c r="P1175" s="5" t="e">
        <f>M1175/(L1175/100)</f>
        <v>#DIV/0!</v>
      </c>
      <c r="Q1175" s="5" t="e">
        <f>P1175*I1175</f>
        <v>#DIV/0!</v>
      </c>
      <c r="U1175" s="15" t="e">
        <f>100-(T1175-R1175)/S1175*100</f>
        <v>#DIV/0!</v>
      </c>
      <c r="V1175" s="21">
        <v>1.81</v>
      </c>
      <c r="X1175" s="2">
        <v>11.45</v>
      </c>
      <c r="Y1175" s="2">
        <v>6.25</v>
      </c>
      <c r="Z1175" s="21">
        <v>1240</v>
      </c>
      <c r="AB1175" s="14" t="e">
        <f>((AE1175-AC1175)*(1000/AD1175))*1000</f>
        <v>#DIV/0!</v>
      </c>
      <c r="AF1175" s="7" t="e">
        <f>#REF!*0.8</f>
        <v>#REF!</v>
      </c>
      <c r="AG1175" s="2">
        <v>155</v>
      </c>
      <c r="AH1175" s="8">
        <f>((AG1175)*(H1175/100))</f>
        <v>100.75</v>
      </c>
      <c r="AI1175" s="7">
        <f>AG1175/AH1175</f>
        <v>1.5384615384615385</v>
      </c>
      <c r="AO1175" s="20" t="s">
        <v>1754</v>
      </c>
      <c r="DL1175" s="61">
        <f t="shared" si="21"/>
        <v>0</v>
      </c>
    </row>
    <row r="1176" spans="1:132">
      <c r="A1176" s="11">
        <v>44657</v>
      </c>
      <c r="B1176" s="64" t="s">
        <v>84</v>
      </c>
      <c r="C1176" s="25" t="s">
        <v>830</v>
      </c>
      <c r="H1176" s="3" t="e">
        <f>((F1176)/(E1176/100))</f>
        <v>#DIV/0!</v>
      </c>
      <c r="I1176" s="4" t="e">
        <f>E1176/F1176</f>
        <v>#DIV/0!</v>
      </c>
      <c r="J1176" s="4" t="e">
        <f>100/G1176</f>
        <v>#DIV/0!</v>
      </c>
      <c r="N1176" s="37" t="e">
        <f>M1176/(K1176/100)</f>
        <v>#DIV/0!</v>
      </c>
      <c r="O1176" s="37" t="e">
        <f>N1176/J1176</f>
        <v>#DIV/0!</v>
      </c>
      <c r="P1176" s="5" t="e">
        <f>M1176/(L1176/100)</f>
        <v>#DIV/0!</v>
      </c>
      <c r="Q1176" s="5" t="e">
        <f>P1176*I1176</f>
        <v>#DIV/0!</v>
      </c>
      <c r="U1176" s="15" t="e">
        <f>100-(T1176-R1176)/S1176*100</f>
        <v>#DIV/0!</v>
      </c>
      <c r="Z1176" s="21">
        <v>1144</v>
      </c>
      <c r="AB1176" s="14" t="e">
        <f>((AE1176-AC1176)*(1000/AD1176))*1000</f>
        <v>#DIV/0!</v>
      </c>
      <c r="AF1176" s="7" t="e">
        <f>#REF!*0.8</f>
        <v>#REF!</v>
      </c>
      <c r="AG1176" s="2">
        <v>100</v>
      </c>
      <c r="AH1176" s="8" t="e">
        <f>((AG1176)*(H1176/100))</f>
        <v>#DIV/0!</v>
      </c>
      <c r="AI1176" s="7" t="e">
        <f>AG1176/AH1176</f>
        <v>#DIV/0!</v>
      </c>
      <c r="DL1176" s="61" t="str">
        <f t="shared" si="21"/>
        <v>DK III BOX 1.4 06.04.2022</v>
      </c>
    </row>
    <row r="1177" spans="1:132">
      <c r="A1177" s="11">
        <v>44657</v>
      </c>
      <c r="B1177" s="64" t="s">
        <v>84</v>
      </c>
      <c r="C1177" s="25" t="s">
        <v>727</v>
      </c>
      <c r="H1177" s="3" t="e">
        <f>((F1177)/(E1177/100))</f>
        <v>#DIV/0!</v>
      </c>
      <c r="I1177" s="4" t="e">
        <f>E1177/F1177</f>
        <v>#DIV/0!</v>
      </c>
      <c r="J1177" s="4" t="e">
        <f>100/G1177</f>
        <v>#DIV/0!</v>
      </c>
      <c r="N1177" s="37" t="e">
        <f>M1177/(K1177/100)</f>
        <v>#DIV/0!</v>
      </c>
      <c r="O1177" s="37" t="e">
        <f>N1177/J1177</f>
        <v>#DIV/0!</v>
      </c>
      <c r="P1177" s="5" t="e">
        <f>M1177/(L1177/100)</f>
        <v>#DIV/0!</v>
      </c>
      <c r="Q1177" s="5" t="e">
        <f>P1177*I1177</f>
        <v>#DIV/0!</v>
      </c>
      <c r="U1177" s="15" t="e">
        <f>100-(T1177-R1177)/S1177*100</f>
        <v>#DIV/0!</v>
      </c>
      <c r="AB1177" s="14" t="e">
        <f>((AE1177-AC1177)*(1000/AD1177))*1000</f>
        <v>#DIV/0!</v>
      </c>
      <c r="AF1177" s="7" t="e">
        <f>#REF!*0.8</f>
        <v>#REF!</v>
      </c>
      <c r="AH1177" s="8" t="e">
        <f>((AG1177)*(H1177/100))</f>
        <v>#DIV/0!</v>
      </c>
      <c r="AI1177" s="7" t="e">
        <f>AG1177/AH1177</f>
        <v>#DIV/0!</v>
      </c>
      <c r="AO1177" s="20" t="s">
        <v>727</v>
      </c>
      <c r="AP1177" s="345">
        <v>0.374</v>
      </c>
      <c r="AQ1177" s="345">
        <v>5.0000000000000001E-3</v>
      </c>
      <c r="AR1177" s="345">
        <v>6.0000000000000001E-3</v>
      </c>
      <c r="AS1177" s="345">
        <v>3.0000000000000001E-3</v>
      </c>
      <c r="AT1177" s="345">
        <v>0.183</v>
      </c>
      <c r="AU1177" s="345">
        <v>5.0000000000000001E-3</v>
      </c>
      <c r="AV1177" s="345">
        <v>0.14699999999999999</v>
      </c>
      <c r="AW1177" s="345">
        <v>4.0000000000000001E-3</v>
      </c>
      <c r="AX1177" s="345">
        <v>3.1E-2</v>
      </c>
      <c r="AY1177" s="345">
        <v>2E-3</v>
      </c>
      <c r="AZ1177" s="345">
        <v>2.3E-2</v>
      </c>
      <c r="BA1177" s="345">
        <v>2E-3</v>
      </c>
      <c r="BB1177" s="345">
        <v>9.7000000000000003E-2</v>
      </c>
      <c r="BC1177" s="345">
        <v>3.0000000000000001E-3</v>
      </c>
      <c r="BD1177" s="345">
        <v>0.4</v>
      </c>
      <c r="BE1177" s="345">
        <v>0.01</v>
      </c>
      <c r="BF1177" s="345" t="s">
        <v>121</v>
      </c>
      <c r="BG1177" s="345">
        <v>6.0000000000000001E-3</v>
      </c>
      <c r="BH1177" s="345" t="s">
        <v>121</v>
      </c>
      <c r="BI1177" s="345">
        <v>6.3890000000000002</v>
      </c>
      <c r="BJ1177" s="345" t="s">
        <v>121</v>
      </c>
      <c r="BK1177" s="345">
        <v>5.0000000000000001E-3</v>
      </c>
      <c r="BL1177" s="345" t="s">
        <v>121</v>
      </c>
      <c r="BM1177" s="345">
        <v>2E-3</v>
      </c>
      <c r="BN1177" s="345">
        <v>8.5000000000000006E-2</v>
      </c>
      <c r="BO1177" s="345">
        <v>8.0000000000000002E-3</v>
      </c>
      <c r="BP1177" s="345">
        <v>52.243000000000002</v>
      </c>
      <c r="BQ1177" s="345">
        <v>0.191</v>
      </c>
      <c r="BR1177" s="345">
        <v>1.9E-2</v>
      </c>
      <c r="BS1177" s="345">
        <v>1E-3</v>
      </c>
      <c r="BT1177" s="345">
        <v>1.6639999999999999</v>
      </c>
      <c r="BU1177" s="345">
        <v>5.8999999999999997E-2</v>
      </c>
      <c r="BV1177" s="345">
        <v>32.656999999999996</v>
      </c>
      <c r="BW1177" s="345">
        <v>0.78500000000000003</v>
      </c>
      <c r="BX1177" s="345" t="s">
        <v>121</v>
      </c>
      <c r="BY1177" s="345">
        <v>4.0000000000000001E-3</v>
      </c>
      <c r="BZ1177" s="345">
        <v>3.5920000000000001</v>
      </c>
      <c r="CA1177" s="345">
        <v>5.7000000000000002E-2</v>
      </c>
      <c r="CB1177" s="345" t="s">
        <v>121</v>
      </c>
      <c r="CC1177" s="345">
        <v>38.49</v>
      </c>
      <c r="CD1177" s="345">
        <v>1.7000000000000001E-2</v>
      </c>
      <c r="CE1177" s="345">
        <v>4.0000000000000001E-3</v>
      </c>
      <c r="CF1177" s="345" t="s">
        <v>121</v>
      </c>
      <c r="CG1177" s="345">
        <v>2E-3</v>
      </c>
      <c r="CH1177" s="345" t="s">
        <v>121</v>
      </c>
      <c r="CI1177" s="345">
        <v>2E-3</v>
      </c>
      <c r="CJ1177" s="345" t="s">
        <v>121</v>
      </c>
      <c r="CK1177" s="345">
        <v>0.47699999999999998</v>
      </c>
      <c r="CL1177" s="345" t="s">
        <v>121</v>
      </c>
      <c r="CM1177" s="345">
        <v>2E-3</v>
      </c>
      <c r="CN1177" s="345">
        <v>0.01</v>
      </c>
      <c r="CO1177" s="345">
        <v>1E-3</v>
      </c>
      <c r="CP1177" s="345">
        <v>3.8650000000000002</v>
      </c>
      <c r="CQ1177" s="345">
        <v>0.17399999999999999</v>
      </c>
      <c r="CR1177" s="345" t="s">
        <v>121</v>
      </c>
      <c r="CS1177" s="345">
        <v>2E-3</v>
      </c>
      <c r="CT1177" s="345">
        <v>2.2160000000000002</v>
      </c>
      <c r="CU1177" s="345">
        <v>0.58299999999999996</v>
      </c>
      <c r="CV1177" s="345">
        <v>6.0000000000000001E-3</v>
      </c>
      <c r="CW1177" s="345">
        <v>1E-3</v>
      </c>
      <c r="CX1177" s="345">
        <v>9.7000000000000003E-2</v>
      </c>
      <c r="CY1177" s="345">
        <v>7.0000000000000001E-3</v>
      </c>
      <c r="CZ1177" s="345" t="s">
        <v>121</v>
      </c>
      <c r="DA1177" s="345">
        <v>3.0000000000000001E-3</v>
      </c>
      <c r="DB1177" s="345" t="s">
        <v>121</v>
      </c>
      <c r="DC1177" s="345">
        <v>5.0000000000000001E-3</v>
      </c>
      <c r="DD1177" s="345">
        <v>4.5999999999999999E-2</v>
      </c>
      <c r="DE1177" s="345">
        <v>1.0999999999999999E-2</v>
      </c>
      <c r="DF1177" s="345">
        <v>2.0409999999999999</v>
      </c>
      <c r="DG1177" s="345">
        <v>1.9E-2</v>
      </c>
      <c r="DH1177" s="345">
        <v>2E-3</v>
      </c>
      <c r="DI1177" s="345">
        <v>1E-3</v>
      </c>
      <c r="DJ1177" s="345">
        <v>0.17299999999999999</v>
      </c>
      <c r="DK1177" s="345">
        <v>2E-3</v>
      </c>
      <c r="DL1177" s="61" t="str">
        <f t="shared" si="21"/>
        <v>Anlieferung 20-1</v>
      </c>
    </row>
    <row r="1178" spans="1:132">
      <c r="A1178" s="11">
        <v>44657</v>
      </c>
      <c r="B1178" s="64" t="s">
        <v>915</v>
      </c>
      <c r="C1178" s="25" t="s">
        <v>740</v>
      </c>
      <c r="H1178" s="3" t="e">
        <f>((F1178)/(E1178/100))</f>
        <v>#DIV/0!</v>
      </c>
      <c r="I1178" s="4" t="e">
        <f>E1178/F1178</f>
        <v>#DIV/0!</v>
      </c>
      <c r="J1178" s="4" t="e">
        <f>100/G1178</f>
        <v>#DIV/0!</v>
      </c>
      <c r="N1178" s="37" t="e">
        <f>M1178/(K1178/100)</f>
        <v>#DIV/0!</v>
      </c>
      <c r="O1178" s="37" t="e">
        <f>N1178/J1178</f>
        <v>#DIV/0!</v>
      </c>
      <c r="P1178" s="5" t="e">
        <f>M1178/(L1178/100)</f>
        <v>#DIV/0!</v>
      </c>
      <c r="Q1178" s="5" t="e">
        <f>P1178*I1178</f>
        <v>#DIV/0!</v>
      </c>
      <c r="U1178" s="15" t="e">
        <f>100-(T1178-R1178)/S1178*100</f>
        <v>#DIV/0!</v>
      </c>
      <c r="Z1178" s="21">
        <v>4828</v>
      </c>
      <c r="AB1178" s="14" t="e">
        <f>((AE1178-AC1178)*(1000/AD1178))*1000</f>
        <v>#DIV/0!</v>
      </c>
      <c r="AF1178" s="7" t="e">
        <f>#REF!*0.8</f>
        <v>#REF!</v>
      </c>
      <c r="AH1178" s="8" t="e">
        <f>((AG1178)*(H1178/100))</f>
        <v>#DIV/0!</v>
      </c>
      <c r="AI1178" s="7" t="e">
        <f>AG1178/AH1178</f>
        <v>#DIV/0!</v>
      </c>
      <c r="DL1178" s="61" t="str">
        <f t="shared" si="21"/>
        <v>Anlieferung 20-2</v>
      </c>
    </row>
    <row r="1179" spans="1:132">
      <c r="A1179" s="11">
        <v>44657</v>
      </c>
      <c r="B1179" s="64" t="s">
        <v>84</v>
      </c>
      <c r="C1179" s="25" t="s">
        <v>745</v>
      </c>
      <c r="H1179" s="3" t="e">
        <f>((F1179)/(E1179/100))</f>
        <v>#DIV/0!</v>
      </c>
      <c r="I1179" s="4" t="e">
        <f>E1179/F1179</f>
        <v>#DIV/0!</v>
      </c>
      <c r="J1179" s="4" t="e">
        <f>100/G1179</f>
        <v>#DIV/0!</v>
      </c>
      <c r="N1179" s="37" t="e">
        <f>M1179/(K1179/100)</f>
        <v>#DIV/0!</v>
      </c>
      <c r="O1179" s="37" t="e">
        <f>N1179/J1179</f>
        <v>#DIV/0!</v>
      </c>
      <c r="P1179" s="5" t="e">
        <f>M1179/(L1179/100)</f>
        <v>#DIV/0!</v>
      </c>
      <c r="Q1179" s="5" t="e">
        <f>P1179*I1179</f>
        <v>#DIV/0!</v>
      </c>
      <c r="U1179" s="15" t="e">
        <f>100-(T1179-R1179)/S1179*100</f>
        <v>#DIV/0!</v>
      </c>
      <c r="X1179" s="2">
        <v>12.05</v>
      </c>
      <c r="Y1179" s="2">
        <v>14.32</v>
      </c>
      <c r="Z1179" s="21">
        <v>2740</v>
      </c>
      <c r="AB1179" s="14" t="e">
        <f>((AE1179-AC1179)*(1000/AD1179))*1000</f>
        <v>#DIV/0!</v>
      </c>
      <c r="AF1179" s="7" t="e">
        <f>#REF!*0.8</f>
        <v>#REF!</v>
      </c>
      <c r="AH1179" s="8" t="e">
        <f>((AG1179)*(H1179/100))</f>
        <v>#DIV/0!</v>
      </c>
      <c r="AI1179" s="7" t="e">
        <f>AG1179/AH1179</f>
        <v>#DIV/0!</v>
      </c>
      <c r="AO1179" s="20"/>
      <c r="DL1179" s="61" t="str">
        <f t="shared" si="21"/>
        <v>Anlieferung 20-3</v>
      </c>
    </row>
    <row r="1180" spans="1:132">
      <c r="A1180" s="11">
        <v>44657</v>
      </c>
      <c r="B1180" s="64" t="s">
        <v>1759</v>
      </c>
      <c r="C1180" s="25" t="s">
        <v>125</v>
      </c>
      <c r="D1180" s="21">
        <v>33</v>
      </c>
      <c r="E1180" s="2">
        <v>100</v>
      </c>
      <c r="F1180" s="2">
        <v>67</v>
      </c>
      <c r="H1180" s="3">
        <f>((F1180)/(E1180/100))</f>
        <v>67</v>
      </c>
      <c r="I1180" s="4">
        <f>E1180/F1180</f>
        <v>1.4925373134328359</v>
      </c>
      <c r="J1180" s="4" t="e">
        <f>100/G1180</f>
        <v>#DIV/0!</v>
      </c>
      <c r="N1180" s="37" t="e">
        <f>M1180/(K1180/100)</f>
        <v>#DIV/0!</v>
      </c>
      <c r="O1180" s="37" t="e">
        <f>N1180/J1180</f>
        <v>#DIV/0!</v>
      </c>
      <c r="P1180" s="5" t="e">
        <f>M1180/(L1180/100)</f>
        <v>#DIV/0!</v>
      </c>
      <c r="Q1180" s="5" t="e">
        <f>P1180*I1180</f>
        <v>#DIV/0!</v>
      </c>
      <c r="U1180" s="15" t="e">
        <f>100-(T1180-R1180)/S1180*100</f>
        <v>#DIV/0!</v>
      </c>
      <c r="V1180" s="21">
        <v>1.19</v>
      </c>
      <c r="X1180" s="2">
        <v>11.08</v>
      </c>
      <c r="Y1180" s="2">
        <v>5.9</v>
      </c>
      <c r="Z1180" s="21">
        <v>1239</v>
      </c>
      <c r="AB1180" s="14" t="e">
        <f>((AE1180-AC1180)*(1000/AD1180))*1000</f>
        <v>#DIV/0!</v>
      </c>
      <c r="AF1180" s="7" t="e">
        <f>#REF!*0.8</f>
        <v>#REF!</v>
      </c>
      <c r="AG1180" s="2">
        <v>150</v>
      </c>
      <c r="AH1180" s="8">
        <f>((AG1180)*(H1180/100))</f>
        <v>100.5</v>
      </c>
      <c r="AI1180" s="7">
        <f>AG1180/AH1180</f>
        <v>1.4925373134328359</v>
      </c>
      <c r="AK1180" s="2">
        <v>0.749</v>
      </c>
      <c r="AM1180" s="21">
        <v>10.44</v>
      </c>
      <c r="AN1180" s="21">
        <v>5.54</v>
      </c>
      <c r="AO1180" s="20" t="s">
        <v>1760</v>
      </c>
      <c r="AP1180" s="346">
        <v>5.7000000000000002E-2</v>
      </c>
      <c r="AQ1180" s="346">
        <v>1E-3</v>
      </c>
      <c r="AR1180" s="346">
        <v>3.5999999999999997E-2</v>
      </c>
      <c r="AS1180" s="346">
        <v>3.0000000000000001E-3</v>
      </c>
      <c r="AT1180" s="346">
        <v>4.0000000000000001E-3</v>
      </c>
      <c r="AU1180" s="346">
        <v>2E-3</v>
      </c>
      <c r="AV1180" s="346">
        <v>1.6E-2</v>
      </c>
      <c r="AW1180" s="346">
        <v>2E-3</v>
      </c>
      <c r="AX1180" s="346" t="s">
        <v>121</v>
      </c>
      <c r="AY1180" s="346">
        <v>2E-3</v>
      </c>
      <c r="AZ1180" s="346">
        <v>0.05</v>
      </c>
      <c r="BA1180" s="346">
        <v>3.0000000000000001E-3</v>
      </c>
      <c r="BB1180" s="346">
        <v>8.3000000000000004E-2</v>
      </c>
      <c r="BC1180" s="346">
        <v>2E-3</v>
      </c>
      <c r="BD1180" s="346">
        <v>3.452</v>
      </c>
      <c r="BE1180" s="346">
        <v>2.7E-2</v>
      </c>
      <c r="BF1180" s="346" t="s">
        <v>121</v>
      </c>
      <c r="BG1180" s="346">
        <v>4.0000000000000001E-3</v>
      </c>
      <c r="BH1180" s="346">
        <v>2.302</v>
      </c>
      <c r="BI1180" s="346">
        <v>0.67100000000000004</v>
      </c>
      <c r="BJ1180" s="346">
        <v>2E-3</v>
      </c>
      <c r="BK1180" s="346">
        <v>1E-3</v>
      </c>
      <c r="BL1180" s="346" t="s">
        <v>121</v>
      </c>
      <c r="BM1180" s="346">
        <v>2E-3</v>
      </c>
      <c r="BN1180" s="346">
        <v>0.68899999999999995</v>
      </c>
      <c r="BO1180" s="346">
        <v>1.2E-2</v>
      </c>
      <c r="BP1180" s="346">
        <v>74.009</v>
      </c>
      <c r="BQ1180" s="346">
        <v>0.107</v>
      </c>
      <c r="BR1180" s="346" t="s">
        <v>121</v>
      </c>
      <c r="BS1180" s="346">
        <v>2E-3</v>
      </c>
      <c r="BT1180" s="346">
        <v>10.348000000000001</v>
      </c>
      <c r="BU1180" s="346">
        <v>0.11</v>
      </c>
      <c r="BV1180" s="346">
        <v>0.78300000000000003</v>
      </c>
      <c r="BW1180" s="346">
        <v>0.02</v>
      </c>
      <c r="BX1180" s="346" t="s">
        <v>121</v>
      </c>
      <c r="BY1180" s="346">
        <v>1.2E-2</v>
      </c>
      <c r="BZ1180" s="346">
        <v>0.42899999999999999</v>
      </c>
      <c r="CA1180" s="346">
        <v>2.3E-2</v>
      </c>
      <c r="CB1180" s="346" t="s">
        <v>121</v>
      </c>
      <c r="CC1180" s="346">
        <v>7.0119999999999996</v>
      </c>
      <c r="CD1180" s="346">
        <v>9.1999999999999998E-2</v>
      </c>
      <c r="CE1180" s="346">
        <v>6.0000000000000001E-3</v>
      </c>
      <c r="CF1180" s="346">
        <v>4.0000000000000001E-3</v>
      </c>
      <c r="CG1180" s="346">
        <v>1E-3</v>
      </c>
      <c r="CH1180" s="346" t="s">
        <v>121</v>
      </c>
      <c r="CI1180" s="346">
        <v>2E-3</v>
      </c>
      <c r="CJ1180" s="346">
        <v>0.439</v>
      </c>
      <c r="CK1180" s="346">
        <v>6.6000000000000003E-2</v>
      </c>
      <c r="CL1180" s="346" t="s">
        <v>121</v>
      </c>
      <c r="CM1180" s="346">
        <v>2E-3</v>
      </c>
      <c r="CN1180" s="346">
        <v>2E-3</v>
      </c>
      <c r="CO1180" s="346">
        <v>1E-3</v>
      </c>
      <c r="CP1180" s="346">
        <v>1.448</v>
      </c>
      <c r="CQ1180" s="346">
        <v>3.5999999999999997E-2</v>
      </c>
      <c r="CR1180" s="346" t="s">
        <v>121</v>
      </c>
      <c r="CS1180" s="346">
        <v>2E-3</v>
      </c>
      <c r="CT1180" s="346">
        <v>4.2859999999999996</v>
      </c>
      <c r="CU1180" s="346">
        <v>0.24299999999999999</v>
      </c>
      <c r="CV1180" s="346">
        <v>0.161</v>
      </c>
      <c r="CW1180" s="346">
        <v>1E-3</v>
      </c>
      <c r="CX1180" s="346">
        <v>0.85799999999999998</v>
      </c>
      <c r="CY1180" s="346">
        <v>1.9E-2</v>
      </c>
      <c r="CZ1180" s="346" t="s">
        <v>121</v>
      </c>
      <c r="DA1180" s="346">
        <v>2E-3</v>
      </c>
      <c r="DB1180" s="346">
        <v>2.5999999999999999E-2</v>
      </c>
      <c r="DC1180" s="346">
        <v>6.0000000000000001E-3</v>
      </c>
      <c r="DD1180" s="346" t="s">
        <v>121</v>
      </c>
      <c r="DE1180" s="346">
        <v>7.0000000000000001E-3</v>
      </c>
      <c r="DF1180" s="346">
        <v>0.40699999999999997</v>
      </c>
      <c r="DG1180" s="346">
        <v>5.0000000000000001E-3</v>
      </c>
      <c r="DH1180" s="346">
        <v>0.01</v>
      </c>
      <c r="DI1180" s="346">
        <v>1E-3</v>
      </c>
      <c r="DJ1180" s="346">
        <v>3.0000000000000001E-3</v>
      </c>
      <c r="DK1180" s="346">
        <v>1E-3</v>
      </c>
      <c r="DL1180" s="61" t="str">
        <f t="shared" si="21"/>
        <v>Anlieferung 20-4</v>
      </c>
      <c r="DM1180" s="354">
        <v>-1.2152859997965599E-2</v>
      </c>
      <c r="DN1180" s="354">
        <v>-2.65053967728636E-2</v>
      </c>
      <c r="DO1180" s="354">
        <v>-1.59753939161318E-2</v>
      </c>
      <c r="DP1180" s="354">
        <v>0.74872816601772096</v>
      </c>
      <c r="DQ1180" s="354">
        <v>-0.145102996843093</v>
      </c>
      <c r="DR1180" s="354">
        <v>-2.1373748418562401E-2</v>
      </c>
      <c r="DS1180" s="354">
        <v>0.50161243156969104</v>
      </c>
      <c r="DT1180" s="354">
        <v>6.3881098805245E-3</v>
      </c>
      <c r="DU1180" s="354">
        <v>-1.2427144893218201E-3</v>
      </c>
      <c r="DV1180" s="354">
        <v>-0.31993636018310201</v>
      </c>
      <c r="DW1180" s="354">
        <v>3.2163910510438598E-2</v>
      </c>
      <c r="DX1180" s="354">
        <v>2.81630391868599E-2</v>
      </c>
      <c r="DY1180" s="354">
        <v>426.52836547722399</v>
      </c>
      <c r="DZ1180" s="354">
        <v>-2.09256292802778</v>
      </c>
      <c r="EA1180" s="354">
        <v>0.76011777419964</v>
      </c>
      <c r="EB1180" s="354">
        <v>99.647347155961597</v>
      </c>
    </row>
    <row r="1181" spans="1:132">
      <c r="A1181" s="11">
        <v>44657</v>
      </c>
      <c r="B1181" s="64" t="s">
        <v>1763</v>
      </c>
      <c r="C1181" s="25" t="s">
        <v>128</v>
      </c>
      <c r="H1181" s="3" t="e">
        <f>((F1181)/(E1181/100))</f>
        <v>#DIV/0!</v>
      </c>
      <c r="I1181" s="4" t="e">
        <f>E1181/F1181</f>
        <v>#DIV/0!</v>
      </c>
      <c r="J1181" s="4" t="e">
        <f>100/G1181</f>
        <v>#DIV/0!</v>
      </c>
      <c r="N1181" s="37" t="e">
        <f>M1181/(K1181/100)</f>
        <v>#DIV/0!</v>
      </c>
      <c r="O1181" s="37" t="e">
        <f>N1181/J1181</f>
        <v>#DIV/0!</v>
      </c>
      <c r="P1181" s="5" t="e">
        <f>M1181/(L1181/100)</f>
        <v>#DIV/0!</v>
      </c>
      <c r="Q1181" s="5" t="e">
        <f>P1181*I1181</f>
        <v>#DIV/0!</v>
      </c>
      <c r="U1181" s="15" t="e">
        <f>100-(T1181-R1181)/S1181*100</f>
        <v>#DIV/0!</v>
      </c>
      <c r="AB1181" s="14" t="e">
        <f>((AE1181-AC1181)*(1000/AD1181))*1000</f>
        <v>#DIV/0!</v>
      </c>
      <c r="AF1181" s="7" t="e">
        <f>#REF!*0.8</f>
        <v>#REF!</v>
      </c>
      <c r="AH1181" s="8" t="e">
        <f>((AG1181)*(H1181/100))</f>
        <v>#DIV/0!</v>
      </c>
      <c r="AI1181" s="7" t="e">
        <f>AG1181/AH1181</f>
        <v>#DIV/0!</v>
      </c>
      <c r="AO1181" s="68" t="s">
        <v>1763</v>
      </c>
      <c r="AP1181" s="354">
        <v>6.0000000000000001E-3</v>
      </c>
      <c r="AQ1181" s="354">
        <v>2E-3</v>
      </c>
      <c r="AR1181" s="354">
        <v>5.0999999999999997E-2</v>
      </c>
      <c r="AS1181" s="354">
        <v>8.0000000000000002E-3</v>
      </c>
      <c r="AT1181" s="354">
        <v>1.4E-2</v>
      </c>
      <c r="AU1181" s="354">
        <v>5.0000000000000001E-3</v>
      </c>
      <c r="AV1181" s="354">
        <v>2.3730000000000002</v>
      </c>
      <c r="AW1181" s="354">
        <v>0.05</v>
      </c>
      <c r="AX1181" s="354" t="s">
        <v>121</v>
      </c>
      <c r="AY1181" s="354">
        <v>4.0000000000000001E-3</v>
      </c>
      <c r="AZ1181" s="354">
        <v>0.41299999999999998</v>
      </c>
      <c r="BA1181" s="354">
        <v>1.2999999999999999E-2</v>
      </c>
      <c r="BB1181" s="354">
        <v>0.80800000000000005</v>
      </c>
      <c r="BC1181" s="354">
        <v>1.7000000000000001E-2</v>
      </c>
      <c r="BD1181" s="354">
        <v>14.366</v>
      </c>
      <c r="BE1181" s="354">
        <v>0.187</v>
      </c>
      <c r="BF1181" s="354" t="s">
        <v>121</v>
      </c>
      <c r="BG1181" s="354">
        <v>8.9999999999999993E-3</v>
      </c>
      <c r="BH1181" s="354">
        <v>1.9</v>
      </c>
      <c r="BI1181" s="354">
        <v>0.48</v>
      </c>
      <c r="BJ1181" s="354">
        <v>4.0000000000000001E-3</v>
      </c>
      <c r="BK1181" s="354">
        <v>2E-3</v>
      </c>
      <c r="BL1181" s="354">
        <v>1.2999999999999999E-2</v>
      </c>
      <c r="BM1181" s="354">
        <v>3.0000000000000001E-3</v>
      </c>
      <c r="BN1181" s="354">
        <v>16.279</v>
      </c>
      <c r="BO1181" s="354">
        <v>0.72599999999999998</v>
      </c>
      <c r="BP1181" s="354">
        <v>43.518000000000001</v>
      </c>
      <c r="BQ1181" s="354">
        <v>0.69799999999999995</v>
      </c>
      <c r="BR1181" s="354">
        <v>0.10299999999999999</v>
      </c>
      <c r="BS1181" s="354">
        <v>4.0000000000000001E-3</v>
      </c>
      <c r="BT1181" s="354">
        <v>2.9550000000000001</v>
      </c>
      <c r="BU1181" s="354">
        <v>0.182</v>
      </c>
      <c r="BV1181" s="354" t="s">
        <v>121</v>
      </c>
      <c r="BW1181" s="354">
        <v>0.08</v>
      </c>
      <c r="BX1181" s="354" t="s">
        <v>121</v>
      </c>
      <c r="BY1181" s="354">
        <v>3.1E-2</v>
      </c>
      <c r="BZ1181" s="354">
        <v>0.16600000000000001</v>
      </c>
      <c r="CA1181" s="354">
        <v>3.5999999999999997E-2</v>
      </c>
      <c r="CB1181" s="354">
        <v>6.6890000000000001</v>
      </c>
      <c r="CC1181" s="354">
        <v>3.3679999999999999</v>
      </c>
      <c r="CD1181" s="354">
        <v>0.317</v>
      </c>
      <c r="CE1181" s="354">
        <v>1.7999999999999999E-2</v>
      </c>
      <c r="CF1181" s="354">
        <v>8.0000000000000002E-3</v>
      </c>
      <c r="CG1181" s="354">
        <v>2E-3</v>
      </c>
      <c r="CH1181" s="354">
        <v>2E-3</v>
      </c>
      <c r="CI1181" s="354">
        <v>1E-3</v>
      </c>
      <c r="CJ1181" s="354" t="s">
        <v>121</v>
      </c>
      <c r="CK1181" s="354">
        <v>1.1910000000000001</v>
      </c>
      <c r="CL1181" s="354" t="s">
        <v>121</v>
      </c>
      <c r="CM1181" s="354">
        <v>2E-3</v>
      </c>
      <c r="CN1181" s="354" t="s">
        <v>121</v>
      </c>
      <c r="CO1181" s="354">
        <v>2E-3</v>
      </c>
      <c r="CP1181" s="354">
        <v>1</v>
      </c>
      <c r="CQ1181" s="354">
        <v>7.1999999999999995E-2</v>
      </c>
      <c r="CR1181" s="354" t="s">
        <v>121</v>
      </c>
      <c r="CS1181" s="354">
        <v>2E-3</v>
      </c>
      <c r="CT1181" s="354" t="s">
        <v>121</v>
      </c>
      <c r="CU1181" s="354">
        <v>27.588999999999999</v>
      </c>
      <c r="CV1181" s="354">
        <v>0.30399999999999999</v>
      </c>
      <c r="CW1181" s="354">
        <v>6.0000000000000001E-3</v>
      </c>
      <c r="CX1181" s="354">
        <v>0.216</v>
      </c>
      <c r="CY1181" s="354">
        <v>7.3999999999999996E-2</v>
      </c>
      <c r="CZ1181" s="354" t="s">
        <v>121</v>
      </c>
      <c r="DA1181" s="354">
        <v>2E-3</v>
      </c>
      <c r="DB1181" s="354" t="s">
        <v>121</v>
      </c>
      <c r="DC1181" s="354">
        <v>4.5999999999999999E-2</v>
      </c>
      <c r="DD1181" s="354" t="s">
        <v>121</v>
      </c>
      <c r="DE1181" s="354">
        <v>5.8999999999999997E-2</v>
      </c>
      <c r="DF1181" s="354">
        <v>7.6260000000000003</v>
      </c>
      <c r="DG1181" s="354">
        <v>0.105</v>
      </c>
      <c r="DH1181" s="354">
        <v>0.79600000000000004</v>
      </c>
      <c r="DI1181" s="354">
        <v>1.6E-2</v>
      </c>
      <c r="DJ1181" s="354" t="s">
        <v>121</v>
      </c>
      <c r="DK1181" s="354">
        <v>2E-3</v>
      </c>
      <c r="DL1181" s="61" t="str">
        <f t="shared" si="21"/>
        <v>Anlieferung 20-5</v>
      </c>
    </row>
    <row r="1182" spans="1:132">
      <c r="A1182" s="11">
        <v>44657</v>
      </c>
      <c r="B1182" s="64" t="s">
        <v>419</v>
      </c>
      <c r="C1182" s="25" t="s">
        <v>128</v>
      </c>
      <c r="H1182" s="3" t="e">
        <f>((F1182)/(E1182/100))</f>
        <v>#DIV/0!</v>
      </c>
      <c r="I1182" s="4" t="e">
        <f>E1182/F1182</f>
        <v>#DIV/0!</v>
      </c>
      <c r="J1182" s="4" t="e">
        <f>100/G1182</f>
        <v>#DIV/0!</v>
      </c>
      <c r="N1182" s="37" t="e">
        <f>M1182/(K1182/100)</f>
        <v>#DIV/0!</v>
      </c>
      <c r="O1182" s="37" t="e">
        <f>N1182/J1182</f>
        <v>#DIV/0!</v>
      </c>
      <c r="P1182" s="5" t="e">
        <f>M1182/(L1182/100)</f>
        <v>#DIV/0!</v>
      </c>
      <c r="Q1182" s="5" t="e">
        <f>P1182*I1182</f>
        <v>#DIV/0!</v>
      </c>
      <c r="U1182" s="15" t="e">
        <f>100-(T1182-R1182)/S1182*100</f>
        <v>#DIV/0!</v>
      </c>
      <c r="AB1182" s="14" t="e">
        <f>((AE1182-AC1182)*(1000/AD1182))*1000</f>
        <v>#DIV/0!</v>
      </c>
      <c r="AF1182" s="7" t="e">
        <f>#REF!*0.8</f>
        <v>#REF!</v>
      </c>
      <c r="AH1182" s="8" t="e">
        <f>((AG1182)*(H1182/100))</f>
        <v>#DIV/0!</v>
      </c>
      <c r="AI1182" s="7" t="e">
        <f>AG1182/AH1182</f>
        <v>#DIV/0!</v>
      </c>
      <c r="AO1182" s="68" t="s">
        <v>419</v>
      </c>
      <c r="AP1182" s="354" t="s">
        <v>121</v>
      </c>
      <c r="AQ1182" s="354">
        <v>4.0000000000000001E-3</v>
      </c>
      <c r="AR1182" s="354" t="s">
        <v>121</v>
      </c>
      <c r="AS1182" s="354">
        <v>0.01</v>
      </c>
      <c r="AT1182" s="354">
        <v>1.4999999999999999E-2</v>
      </c>
      <c r="AU1182" s="354">
        <v>6.0000000000000001E-3</v>
      </c>
      <c r="AV1182" s="354">
        <v>6.31</v>
      </c>
      <c r="AW1182" s="354">
        <v>0.16600000000000001</v>
      </c>
      <c r="AX1182" s="354" t="s">
        <v>121</v>
      </c>
      <c r="AY1182" s="354">
        <v>5.0000000000000001E-3</v>
      </c>
      <c r="AZ1182" s="354">
        <v>1.41</v>
      </c>
      <c r="BA1182" s="354">
        <v>2.7E-2</v>
      </c>
      <c r="BB1182" s="354">
        <v>13.619</v>
      </c>
      <c r="BC1182" s="354">
        <v>0.30399999999999999</v>
      </c>
      <c r="BD1182" s="354">
        <v>12.287000000000001</v>
      </c>
      <c r="BE1182" s="354">
        <v>0.33600000000000002</v>
      </c>
      <c r="BF1182" s="354" t="s">
        <v>121</v>
      </c>
      <c r="BG1182" s="354">
        <v>0.01</v>
      </c>
      <c r="BH1182" s="354">
        <v>2.1429999999999998</v>
      </c>
      <c r="BI1182" s="354">
        <v>0.45300000000000001</v>
      </c>
      <c r="BJ1182" s="354">
        <v>4.0000000000000001E-3</v>
      </c>
      <c r="BK1182" s="354">
        <v>2E-3</v>
      </c>
      <c r="BL1182" s="354" t="s">
        <v>121</v>
      </c>
      <c r="BM1182" s="354">
        <v>6.0000000000000001E-3</v>
      </c>
      <c r="BN1182" s="354">
        <v>0.629</v>
      </c>
      <c r="BO1182" s="354">
        <v>0.04</v>
      </c>
      <c r="BP1182" s="354">
        <v>52.954999999999998</v>
      </c>
      <c r="BQ1182" s="354">
        <v>0.55200000000000005</v>
      </c>
      <c r="BR1182" s="354">
        <v>0.13500000000000001</v>
      </c>
      <c r="BS1182" s="354">
        <v>5.0000000000000001E-3</v>
      </c>
      <c r="BT1182" s="354">
        <v>0.998</v>
      </c>
      <c r="BU1182" s="354">
        <v>9.2999999999999999E-2</v>
      </c>
      <c r="BV1182" s="354">
        <v>0.106</v>
      </c>
      <c r="BW1182" s="354">
        <v>4.4999999999999998E-2</v>
      </c>
      <c r="BX1182" s="354" t="s">
        <v>121</v>
      </c>
      <c r="BY1182" s="354">
        <v>0.04</v>
      </c>
      <c r="BZ1182" s="354" t="s">
        <v>121</v>
      </c>
      <c r="CA1182" s="354">
        <v>0.104</v>
      </c>
      <c r="CB1182" s="354" t="s">
        <v>121</v>
      </c>
      <c r="CC1182" s="354">
        <v>6.2869999999999999</v>
      </c>
      <c r="CD1182" s="354">
        <v>0.113</v>
      </c>
      <c r="CE1182" s="354">
        <v>1.4999999999999999E-2</v>
      </c>
      <c r="CF1182" s="354">
        <v>3.0000000000000001E-3</v>
      </c>
      <c r="CG1182" s="354">
        <v>1E-3</v>
      </c>
      <c r="CH1182" s="354" t="s">
        <v>121</v>
      </c>
      <c r="CI1182" s="354">
        <v>2E-3</v>
      </c>
      <c r="CJ1182" s="354" t="s">
        <v>121</v>
      </c>
      <c r="CK1182" s="354">
        <v>0.98199999999999998</v>
      </c>
      <c r="CL1182" s="354" t="s">
        <v>121</v>
      </c>
      <c r="CM1182" s="354">
        <v>2E-3</v>
      </c>
      <c r="CN1182" s="354" t="s">
        <v>121</v>
      </c>
      <c r="CO1182" s="354">
        <v>2E-3</v>
      </c>
      <c r="CP1182" s="354">
        <v>1.351</v>
      </c>
      <c r="CQ1182" s="354">
        <v>5.8999999999999997E-2</v>
      </c>
      <c r="CR1182" s="354" t="s">
        <v>121</v>
      </c>
      <c r="CS1182" s="354">
        <v>2E-3</v>
      </c>
      <c r="CT1182" s="354" t="s">
        <v>121</v>
      </c>
      <c r="CU1182" s="354">
        <v>24.137</v>
      </c>
      <c r="CV1182" s="354">
        <v>1.9E-2</v>
      </c>
      <c r="CW1182" s="354">
        <v>1E-3</v>
      </c>
      <c r="CX1182" s="354">
        <v>0.19500000000000001</v>
      </c>
      <c r="CY1182" s="354">
        <v>2.5000000000000001E-2</v>
      </c>
      <c r="CZ1182" s="354" t="s">
        <v>121</v>
      </c>
      <c r="DA1182" s="354">
        <v>2E-3</v>
      </c>
      <c r="DB1182" s="354" t="s">
        <v>121</v>
      </c>
      <c r="DC1182" s="354">
        <v>1.4999999999999999E-2</v>
      </c>
      <c r="DD1182" s="354" t="s">
        <v>121</v>
      </c>
      <c r="DE1182" s="354">
        <v>5.8000000000000003E-2</v>
      </c>
      <c r="DF1182" s="354">
        <v>7.6029999999999998</v>
      </c>
      <c r="DG1182" s="354">
        <v>0.16600000000000001</v>
      </c>
      <c r="DH1182" s="354">
        <v>9.1999999999999998E-2</v>
      </c>
      <c r="DI1182" s="354">
        <v>3.0000000000000001E-3</v>
      </c>
      <c r="DJ1182" s="354" t="s">
        <v>121</v>
      </c>
      <c r="DK1182" s="354">
        <v>2E-3</v>
      </c>
      <c r="DL1182" s="61" t="str">
        <f t="shared" si="21"/>
        <v>Anlieferung 20-6</v>
      </c>
    </row>
    <row r="1183" spans="1:132">
      <c r="A1183" s="11">
        <v>44657</v>
      </c>
      <c r="B1183" s="64" t="s">
        <v>1764</v>
      </c>
      <c r="C1183" s="25" t="s">
        <v>128</v>
      </c>
      <c r="H1183" s="3" t="e">
        <f>((F1183)/(E1183/100))</f>
        <v>#DIV/0!</v>
      </c>
      <c r="I1183" s="4" t="e">
        <f>E1183/F1183</f>
        <v>#DIV/0!</v>
      </c>
      <c r="J1183" s="4" t="e">
        <f>100/G1183</f>
        <v>#DIV/0!</v>
      </c>
      <c r="N1183" s="37" t="e">
        <f>M1183/(K1183/100)</f>
        <v>#DIV/0!</v>
      </c>
      <c r="O1183" s="37" t="e">
        <f>N1183/J1183</f>
        <v>#DIV/0!</v>
      </c>
      <c r="P1183" s="5" t="e">
        <f>M1183/(L1183/100)</f>
        <v>#DIV/0!</v>
      </c>
      <c r="Q1183" s="5" t="e">
        <f>P1183*I1183</f>
        <v>#DIV/0!</v>
      </c>
      <c r="U1183" s="15" t="e">
        <f>100-(T1183-R1183)/S1183*100</f>
        <v>#DIV/0!</v>
      </c>
      <c r="AB1183" s="14" t="e">
        <f>((AE1183-AC1183)*(1000/AD1183))*1000</f>
        <v>#DIV/0!</v>
      </c>
      <c r="AF1183" s="7" t="e">
        <f>#REF!*0.8</f>
        <v>#REF!</v>
      </c>
      <c r="AH1183" s="8" t="e">
        <f>((AG1183)*(H1183/100))</f>
        <v>#DIV/0!</v>
      </c>
      <c r="AI1183" s="7" t="e">
        <f>AG1183/AH1183</f>
        <v>#DIV/0!</v>
      </c>
      <c r="AO1183" s="68" t="s">
        <v>1764</v>
      </c>
      <c r="AP1183" s="354" t="s">
        <v>121</v>
      </c>
      <c r="AQ1183" s="354">
        <v>3.0000000000000001E-3</v>
      </c>
      <c r="AR1183" s="354">
        <v>1.9E-2</v>
      </c>
      <c r="AS1183" s="354">
        <v>7.0000000000000001E-3</v>
      </c>
      <c r="AT1183" s="354">
        <v>0.60699999999999998</v>
      </c>
      <c r="AU1183" s="354">
        <v>1.7000000000000001E-2</v>
      </c>
      <c r="AV1183" s="354">
        <v>4.2050000000000001</v>
      </c>
      <c r="AW1183" s="354">
        <v>8.5999999999999993E-2</v>
      </c>
      <c r="AX1183" s="354" t="s">
        <v>121</v>
      </c>
      <c r="AY1183" s="354">
        <v>4.0000000000000001E-3</v>
      </c>
      <c r="AZ1183" s="354">
        <v>1.179</v>
      </c>
      <c r="BA1183" s="354">
        <v>2.1000000000000001E-2</v>
      </c>
      <c r="BB1183" s="354">
        <v>6.5629999999999997</v>
      </c>
      <c r="BC1183" s="354">
        <v>0.114</v>
      </c>
      <c r="BD1183" s="354">
        <v>17.369</v>
      </c>
      <c r="BE1183" s="354">
        <v>0.33</v>
      </c>
      <c r="BF1183" s="354" t="s">
        <v>121</v>
      </c>
      <c r="BG1183" s="354">
        <v>6.0000000000000001E-3</v>
      </c>
      <c r="BH1183" s="354">
        <v>3.992</v>
      </c>
      <c r="BI1183" s="354">
        <v>0.40699999999999997</v>
      </c>
      <c r="BJ1183" s="354">
        <v>8.9999999999999993E-3</v>
      </c>
      <c r="BK1183" s="354">
        <v>2E-3</v>
      </c>
      <c r="BL1183" s="354">
        <v>6.0000000000000001E-3</v>
      </c>
      <c r="BM1183" s="354">
        <v>2E-3</v>
      </c>
      <c r="BN1183" s="354">
        <v>3.3119999999999998</v>
      </c>
      <c r="BO1183" s="354">
        <v>0.124</v>
      </c>
      <c r="BP1183" s="354">
        <v>48.875999999999998</v>
      </c>
      <c r="BQ1183" s="354">
        <v>0.55600000000000005</v>
      </c>
      <c r="BR1183" s="354">
        <v>5.7000000000000002E-2</v>
      </c>
      <c r="BS1183" s="354">
        <v>3.0000000000000001E-3</v>
      </c>
      <c r="BT1183" s="354">
        <v>1.399</v>
      </c>
      <c r="BU1183" s="354">
        <v>9.1999999999999998E-2</v>
      </c>
      <c r="BV1183" s="354" t="s">
        <v>121</v>
      </c>
      <c r="BW1183" s="354">
        <v>8.8999999999999996E-2</v>
      </c>
      <c r="BX1183" s="354" t="s">
        <v>121</v>
      </c>
      <c r="BY1183" s="354">
        <v>2.9000000000000001E-2</v>
      </c>
      <c r="BZ1183" s="354">
        <v>0.19900000000000001</v>
      </c>
      <c r="CA1183" s="354">
        <v>3.5999999999999997E-2</v>
      </c>
      <c r="CB1183" s="354">
        <v>4.0679999999999996</v>
      </c>
      <c r="CC1183" s="354">
        <v>2.5139999999999998</v>
      </c>
      <c r="CD1183" s="354">
        <v>0.16200000000000001</v>
      </c>
      <c r="CE1183" s="354">
        <v>1.4999999999999999E-2</v>
      </c>
      <c r="CF1183" s="354">
        <v>1.2E-2</v>
      </c>
      <c r="CG1183" s="354">
        <v>2E-3</v>
      </c>
      <c r="CH1183" s="354" t="s">
        <v>121</v>
      </c>
      <c r="CI1183" s="354">
        <v>2E-3</v>
      </c>
      <c r="CJ1183" s="354" t="s">
        <v>121</v>
      </c>
      <c r="CK1183" s="354">
        <v>0.76200000000000001</v>
      </c>
      <c r="CL1183" s="354" t="s">
        <v>121</v>
      </c>
      <c r="CM1183" s="354">
        <v>2E-3</v>
      </c>
      <c r="CN1183" s="354" t="s">
        <v>121</v>
      </c>
      <c r="CO1183" s="354">
        <v>2E-3</v>
      </c>
      <c r="CP1183" s="354">
        <v>0.96</v>
      </c>
      <c r="CQ1183" s="354">
        <v>4.2999999999999997E-2</v>
      </c>
      <c r="CR1183" s="354" t="s">
        <v>121</v>
      </c>
      <c r="CS1183" s="354">
        <v>2E-3</v>
      </c>
      <c r="CT1183" s="354" t="s">
        <v>121</v>
      </c>
      <c r="CU1183" s="354">
        <v>22.135000000000002</v>
      </c>
      <c r="CV1183" s="354">
        <v>6.0999999999999999E-2</v>
      </c>
      <c r="CW1183" s="354">
        <v>2E-3</v>
      </c>
      <c r="CX1183" s="354">
        <v>0.312</v>
      </c>
      <c r="CY1183" s="354">
        <v>2.9000000000000001E-2</v>
      </c>
      <c r="CZ1183" s="354" t="s">
        <v>121</v>
      </c>
      <c r="DA1183" s="354">
        <v>2E-3</v>
      </c>
      <c r="DB1183" s="354" t="s">
        <v>121</v>
      </c>
      <c r="DC1183" s="354">
        <v>1.7000000000000001E-2</v>
      </c>
      <c r="DD1183" s="354" t="s">
        <v>121</v>
      </c>
      <c r="DE1183" s="354">
        <v>4.5999999999999999E-2</v>
      </c>
      <c r="DF1183" s="354">
        <v>5.8079999999999998</v>
      </c>
      <c r="DG1183" s="354">
        <v>9.9000000000000005E-2</v>
      </c>
      <c r="DH1183" s="354">
        <v>0.80100000000000005</v>
      </c>
      <c r="DI1183" s="354">
        <v>1.2999999999999999E-2</v>
      </c>
      <c r="DJ1183" s="354" t="s">
        <v>121</v>
      </c>
      <c r="DK1183" s="354">
        <v>2E-3</v>
      </c>
      <c r="DL1183" s="61" t="str">
        <f t="shared" si="21"/>
        <v>Anlieferung 20-7</v>
      </c>
    </row>
    <row r="1184" spans="1:132">
      <c r="A1184" s="11">
        <v>44657</v>
      </c>
      <c r="B1184" s="64" t="s">
        <v>420</v>
      </c>
      <c r="C1184" s="25" t="s">
        <v>128</v>
      </c>
      <c r="H1184" s="3" t="e">
        <f>((F1184)/(E1184/100))</f>
        <v>#DIV/0!</v>
      </c>
      <c r="I1184" s="4" t="e">
        <f>E1184/F1184</f>
        <v>#DIV/0!</v>
      </c>
      <c r="J1184" s="4" t="e">
        <f>100/G1184</f>
        <v>#DIV/0!</v>
      </c>
      <c r="N1184" s="37" t="e">
        <f>M1184/(K1184/100)</f>
        <v>#DIV/0!</v>
      </c>
      <c r="O1184" s="37" t="e">
        <f>N1184/J1184</f>
        <v>#DIV/0!</v>
      </c>
      <c r="P1184" s="5" t="e">
        <f>M1184/(L1184/100)</f>
        <v>#DIV/0!</v>
      </c>
      <c r="Q1184" s="5" t="e">
        <f>P1184*I1184</f>
        <v>#DIV/0!</v>
      </c>
      <c r="U1184" s="15" t="e">
        <f>100-(T1184-R1184)/S1184*100</f>
        <v>#DIV/0!</v>
      </c>
      <c r="AB1184" s="14" t="e">
        <f>((AE1184-AC1184)*(1000/AD1184))*1000</f>
        <v>#DIV/0!</v>
      </c>
      <c r="AF1184" s="7" t="e">
        <f>#REF!*0.8</f>
        <v>#REF!</v>
      </c>
      <c r="AH1184" s="8" t="e">
        <f>((AG1184)*(H1184/100))</f>
        <v>#DIV/0!</v>
      </c>
      <c r="AI1184" s="7" t="e">
        <f>AG1184/AH1184</f>
        <v>#DIV/0!</v>
      </c>
      <c r="AO1184" s="68" t="s">
        <v>420</v>
      </c>
      <c r="AP1184" s="354" t="s">
        <v>121</v>
      </c>
      <c r="AQ1184" s="354">
        <v>4.0000000000000001E-3</v>
      </c>
      <c r="AR1184" s="354" t="s">
        <v>121</v>
      </c>
      <c r="AS1184" s="354">
        <v>1.2E-2</v>
      </c>
      <c r="AT1184" s="354" t="s">
        <v>121</v>
      </c>
      <c r="AU1184" s="354">
        <v>0.01</v>
      </c>
      <c r="AV1184" s="354">
        <v>4.8380000000000001</v>
      </c>
      <c r="AW1184" s="354">
        <v>0.107</v>
      </c>
      <c r="AX1184" s="354">
        <v>4.0000000000000001E-3</v>
      </c>
      <c r="AY1184" s="354">
        <v>3.0000000000000001E-3</v>
      </c>
      <c r="AZ1184" s="354">
        <v>1.232</v>
      </c>
      <c r="BA1184" s="354">
        <v>3.1E-2</v>
      </c>
      <c r="BB1184" s="354">
        <v>1.2170000000000001</v>
      </c>
      <c r="BC1184" s="354">
        <v>3.3000000000000002E-2</v>
      </c>
      <c r="BD1184" s="354">
        <v>9.702</v>
      </c>
      <c r="BE1184" s="354">
        <v>0.25800000000000001</v>
      </c>
      <c r="BF1184" s="354" t="s">
        <v>121</v>
      </c>
      <c r="BG1184" s="354">
        <v>7.0000000000000001E-3</v>
      </c>
      <c r="BH1184" s="354">
        <v>2.246</v>
      </c>
      <c r="BI1184" s="354">
        <v>0.41499999999999998</v>
      </c>
      <c r="BJ1184" s="354" t="s">
        <v>121</v>
      </c>
      <c r="BK1184" s="354">
        <v>5.0000000000000001E-3</v>
      </c>
      <c r="BL1184" s="354" t="s">
        <v>121</v>
      </c>
      <c r="BM1184" s="354">
        <v>5.0000000000000001E-3</v>
      </c>
      <c r="BN1184" s="354">
        <v>4.8680000000000003</v>
      </c>
      <c r="BO1184" s="354">
        <v>0.22900000000000001</v>
      </c>
      <c r="BP1184" s="354">
        <v>57.68</v>
      </c>
      <c r="BQ1184" s="354">
        <v>0.51600000000000001</v>
      </c>
      <c r="BR1184" s="354">
        <v>0.16400000000000001</v>
      </c>
      <c r="BS1184" s="354">
        <v>5.0000000000000001E-3</v>
      </c>
      <c r="BT1184" s="354">
        <v>1.67</v>
      </c>
      <c r="BU1184" s="354">
        <v>0.113</v>
      </c>
      <c r="BV1184" s="354" t="s">
        <v>121</v>
      </c>
      <c r="BW1184" s="354">
        <v>9.7000000000000003E-2</v>
      </c>
      <c r="BX1184" s="354" t="s">
        <v>121</v>
      </c>
      <c r="BY1184" s="354">
        <v>2.7E-2</v>
      </c>
      <c r="BZ1184" s="354">
        <v>0.63900000000000001</v>
      </c>
      <c r="CA1184" s="354">
        <v>5.1999999999999998E-2</v>
      </c>
      <c r="CB1184" s="354">
        <v>7.1449999999999996</v>
      </c>
      <c r="CC1184" s="354">
        <v>2.6269999999999998</v>
      </c>
      <c r="CD1184" s="354">
        <v>0.13400000000000001</v>
      </c>
      <c r="CE1184" s="354">
        <v>1.7999999999999999E-2</v>
      </c>
      <c r="CF1184" s="354" t="s">
        <v>121</v>
      </c>
      <c r="CG1184" s="354">
        <v>4.0000000000000001E-3</v>
      </c>
      <c r="CH1184" s="354">
        <v>3.0000000000000001E-3</v>
      </c>
      <c r="CI1184" s="354">
        <v>1E-3</v>
      </c>
      <c r="CJ1184" s="354" t="s">
        <v>121</v>
      </c>
      <c r="CK1184" s="354">
        <v>1.149</v>
      </c>
      <c r="CL1184" s="354" t="s">
        <v>121</v>
      </c>
      <c r="CM1184" s="354">
        <v>2E-3</v>
      </c>
      <c r="CN1184" s="354">
        <v>3.0000000000000001E-3</v>
      </c>
      <c r="CO1184" s="354">
        <v>1E-3</v>
      </c>
      <c r="CP1184" s="354">
        <v>0.93600000000000005</v>
      </c>
      <c r="CQ1184" s="354">
        <v>6.6000000000000003E-2</v>
      </c>
      <c r="CR1184" s="354" t="s">
        <v>121</v>
      </c>
      <c r="CS1184" s="354">
        <v>2E-3</v>
      </c>
      <c r="CT1184" s="354" t="s">
        <v>121</v>
      </c>
      <c r="CU1184" s="354">
        <v>30.704999999999998</v>
      </c>
      <c r="CV1184" s="354">
        <v>9.8000000000000004E-2</v>
      </c>
      <c r="CW1184" s="354">
        <v>2E-3</v>
      </c>
      <c r="CX1184" s="354">
        <v>1.2989999999999999</v>
      </c>
      <c r="CY1184" s="354">
        <v>6.3E-2</v>
      </c>
      <c r="CZ1184" s="354" t="s">
        <v>121</v>
      </c>
      <c r="DA1184" s="354">
        <v>3.0000000000000001E-3</v>
      </c>
      <c r="DB1184" s="354" t="s">
        <v>121</v>
      </c>
      <c r="DC1184" s="354">
        <v>0.03</v>
      </c>
      <c r="DD1184" s="354" t="s">
        <v>121</v>
      </c>
      <c r="DE1184" s="354">
        <v>3.5999999999999997E-2</v>
      </c>
      <c r="DF1184" s="354">
        <v>2.7749999999999999</v>
      </c>
      <c r="DG1184" s="354">
        <v>6.8000000000000005E-2</v>
      </c>
      <c r="DH1184" s="354">
        <v>3.3479999999999999</v>
      </c>
      <c r="DI1184" s="354">
        <v>0.05</v>
      </c>
      <c r="DJ1184" s="354" t="s">
        <v>121</v>
      </c>
      <c r="DK1184" s="354">
        <v>2E-3</v>
      </c>
      <c r="DL1184" s="61" t="str">
        <f t="shared" si="21"/>
        <v>Anlieferung 20-8</v>
      </c>
    </row>
    <row r="1185" spans="1:116">
      <c r="A1185" s="11">
        <v>44657</v>
      </c>
      <c r="B1185" s="64" t="s">
        <v>1765</v>
      </c>
      <c r="C1185" s="25" t="s">
        <v>128</v>
      </c>
      <c r="H1185" s="3" t="e">
        <f>((F1185)/(E1185/100))</f>
        <v>#DIV/0!</v>
      </c>
      <c r="I1185" s="4" t="e">
        <f>E1185/F1185</f>
        <v>#DIV/0!</v>
      </c>
      <c r="J1185" s="4" t="e">
        <f>100/G1185</f>
        <v>#DIV/0!</v>
      </c>
      <c r="N1185" s="37" t="e">
        <f>M1185/(K1185/100)</f>
        <v>#DIV/0!</v>
      </c>
      <c r="O1185" s="37" t="e">
        <f>N1185/J1185</f>
        <v>#DIV/0!</v>
      </c>
      <c r="P1185" s="5" t="e">
        <f>M1185/(L1185/100)</f>
        <v>#DIV/0!</v>
      </c>
      <c r="Q1185" s="5" t="e">
        <f>P1185*I1185</f>
        <v>#DIV/0!</v>
      </c>
      <c r="U1185" s="15" t="e">
        <f>100-(T1185-R1185)/S1185*100</f>
        <v>#DIV/0!</v>
      </c>
      <c r="AB1185" s="14" t="e">
        <f>((AE1185-AC1185)*(1000/AD1185))*1000</f>
        <v>#DIV/0!</v>
      </c>
      <c r="AF1185" s="7" t="e">
        <f>#REF!*0.8</f>
        <v>#REF!</v>
      </c>
      <c r="AH1185" s="8" t="e">
        <f>((AG1185)*(H1185/100))</f>
        <v>#DIV/0!</v>
      </c>
      <c r="AI1185" s="7" t="e">
        <f>AG1185/AH1185</f>
        <v>#DIV/0!</v>
      </c>
      <c r="AO1185" s="68" t="s">
        <v>1765</v>
      </c>
      <c r="AP1185" s="354">
        <v>8.0000000000000002E-3</v>
      </c>
      <c r="AQ1185" s="354">
        <v>4.0000000000000001E-3</v>
      </c>
      <c r="AR1185" s="354">
        <v>4.5999999999999999E-2</v>
      </c>
      <c r="AS1185" s="354">
        <v>8.0000000000000002E-3</v>
      </c>
      <c r="AT1185" s="354" t="s">
        <v>121</v>
      </c>
      <c r="AU1185" s="354">
        <v>6.0000000000000001E-3</v>
      </c>
      <c r="AV1185" s="354">
        <v>4.5350000000000001</v>
      </c>
      <c r="AW1185" s="354">
        <v>8.4000000000000005E-2</v>
      </c>
      <c r="AX1185" s="354">
        <v>5.0000000000000001E-3</v>
      </c>
      <c r="AY1185" s="354">
        <v>3.0000000000000001E-3</v>
      </c>
      <c r="AZ1185" s="354">
        <v>1.1439999999999999</v>
      </c>
      <c r="BA1185" s="354">
        <v>0.02</v>
      </c>
      <c r="BB1185" s="354">
        <v>3.508</v>
      </c>
      <c r="BC1185" s="354">
        <v>5.6000000000000001E-2</v>
      </c>
      <c r="BD1185" s="354">
        <v>20.788</v>
      </c>
      <c r="BE1185" s="354">
        <v>0.315</v>
      </c>
      <c r="BF1185" s="354" t="s">
        <v>121</v>
      </c>
      <c r="BG1185" s="354">
        <v>8.0000000000000002E-3</v>
      </c>
      <c r="BH1185" s="354">
        <v>1.7350000000000001</v>
      </c>
      <c r="BI1185" s="354">
        <v>0.30599999999999999</v>
      </c>
      <c r="BJ1185" s="354">
        <v>6.0000000000000001E-3</v>
      </c>
      <c r="BK1185" s="354">
        <v>3.0000000000000001E-3</v>
      </c>
      <c r="BL1185" s="354">
        <v>4.0000000000000001E-3</v>
      </c>
      <c r="BM1185" s="354">
        <v>3.0000000000000001E-3</v>
      </c>
      <c r="BN1185" s="354">
        <v>4.641</v>
      </c>
      <c r="BO1185" s="354">
        <v>0.157</v>
      </c>
      <c r="BP1185" s="354">
        <v>51.991999999999997</v>
      </c>
      <c r="BQ1185" s="354">
        <v>0.51600000000000001</v>
      </c>
      <c r="BR1185" s="354">
        <v>0.498</v>
      </c>
      <c r="BS1185" s="354">
        <v>8.9999999999999993E-3</v>
      </c>
      <c r="BT1185" s="354">
        <v>1.127</v>
      </c>
      <c r="BU1185" s="354">
        <v>7.4999999999999997E-2</v>
      </c>
      <c r="BV1185" s="354" t="s">
        <v>121</v>
      </c>
      <c r="BW1185" s="354">
        <v>7.0000000000000007E-2</v>
      </c>
      <c r="BX1185" s="354" t="s">
        <v>121</v>
      </c>
      <c r="BY1185" s="354">
        <v>3.2000000000000001E-2</v>
      </c>
      <c r="BZ1185" s="354">
        <v>0.35799999999999998</v>
      </c>
      <c r="CA1185" s="354">
        <v>3.6999999999999998E-2</v>
      </c>
      <c r="CB1185" s="354">
        <v>3.323</v>
      </c>
      <c r="CC1185" s="354">
        <v>2.1669999999999998</v>
      </c>
      <c r="CD1185" s="354">
        <v>0.246</v>
      </c>
      <c r="CE1185" s="354">
        <v>1.9E-2</v>
      </c>
      <c r="CF1185" s="354">
        <v>5.6000000000000001E-2</v>
      </c>
      <c r="CG1185" s="354">
        <v>2E-3</v>
      </c>
      <c r="CH1185" s="354" t="s">
        <v>121</v>
      </c>
      <c r="CI1185" s="354">
        <v>2E-3</v>
      </c>
      <c r="CJ1185" s="354" t="s">
        <v>121</v>
      </c>
      <c r="CK1185" s="354">
        <v>0.68200000000000005</v>
      </c>
      <c r="CL1185" s="354" t="s">
        <v>121</v>
      </c>
      <c r="CM1185" s="354">
        <v>2E-3</v>
      </c>
      <c r="CN1185" s="354">
        <v>4.0000000000000001E-3</v>
      </c>
      <c r="CO1185" s="354">
        <v>1E-3</v>
      </c>
      <c r="CP1185" s="354">
        <v>0.78900000000000003</v>
      </c>
      <c r="CQ1185" s="354">
        <v>3.6999999999999998E-2</v>
      </c>
      <c r="CR1185" s="354" t="s">
        <v>121</v>
      </c>
      <c r="CS1185" s="354">
        <v>3.0000000000000001E-3</v>
      </c>
      <c r="CT1185" s="354" t="s">
        <v>121</v>
      </c>
      <c r="CU1185" s="354">
        <v>20.221</v>
      </c>
      <c r="CV1185" s="354">
        <v>9.9000000000000005E-2</v>
      </c>
      <c r="CW1185" s="354">
        <v>2E-3</v>
      </c>
      <c r="CX1185" s="354">
        <v>0.47299999999999998</v>
      </c>
      <c r="CY1185" s="354">
        <v>4.7E-2</v>
      </c>
      <c r="CZ1185" s="354" t="s">
        <v>121</v>
      </c>
      <c r="DA1185" s="354">
        <v>2E-3</v>
      </c>
      <c r="DB1185" s="354" t="s">
        <v>121</v>
      </c>
      <c r="DC1185" s="354">
        <v>2.9000000000000001E-2</v>
      </c>
      <c r="DD1185" s="354" t="s">
        <v>121</v>
      </c>
      <c r="DE1185" s="354">
        <v>4.1000000000000002E-2</v>
      </c>
      <c r="DF1185" s="354">
        <v>4.1100000000000003</v>
      </c>
      <c r="DG1185" s="354">
        <v>6.2E-2</v>
      </c>
      <c r="DH1185" s="354">
        <v>0.496</v>
      </c>
      <c r="DI1185" s="354">
        <v>8.0000000000000002E-3</v>
      </c>
      <c r="DJ1185" s="354" t="s">
        <v>121</v>
      </c>
      <c r="DK1185" s="354">
        <v>2E-3</v>
      </c>
      <c r="DL1185" s="61" t="str">
        <f t="shared" si="21"/>
        <v>Anlieferung 20-9</v>
      </c>
    </row>
    <row r="1186" spans="1:116">
      <c r="A1186" s="11">
        <v>44657</v>
      </c>
      <c r="B1186" s="64" t="s">
        <v>421</v>
      </c>
      <c r="C1186" s="25" t="s">
        <v>128</v>
      </c>
      <c r="H1186" s="3" t="e">
        <f>((F1186)/(E1186/100))</f>
        <v>#DIV/0!</v>
      </c>
      <c r="I1186" s="4" t="e">
        <f>E1186/F1186</f>
        <v>#DIV/0!</v>
      </c>
      <c r="J1186" s="4" t="e">
        <f>100/G1186</f>
        <v>#DIV/0!</v>
      </c>
      <c r="N1186" s="37" t="e">
        <f>M1186/(K1186/100)</f>
        <v>#DIV/0!</v>
      </c>
      <c r="O1186" s="37" t="e">
        <f>N1186/J1186</f>
        <v>#DIV/0!</v>
      </c>
      <c r="P1186" s="5" t="e">
        <f>M1186/(L1186/100)</f>
        <v>#DIV/0!</v>
      </c>
      <c r="Q1186" s="5" t="e">
        <f>P1186*I1186</f>
        <v>#DIV/0!</v>
      </c>
      <c r="U1186" s="15" t="e">
        <f>100-(T1186-R1186)/S1186*100</f>
        <v>#DIV/0!</v>
      </c>
      <c r="AB1186" s="14" t="e">
        <f>((AE1186-AC1186)*(1000/AD1186))*1000</f>
        <v>#DIV/0!</v>
      </c>
      <c r="AF1186" s="7" t="e">
        <f>#REF!*0.8</f>
        <v>#REF!</v>
      </c>
      <c r="AH1186" s="8" t="e">
        <f>((AG1186)*(H1186/100))</f>
        <v>#DIV/0!</v>
      </c>
      <c r="AI1186" s="7" t="e">
        <f>AG1186/AH1186</f>
        <v>#DIV/0!</v>
      </c>
      <c r="AO1186" s="68" t="s">
        <v>421</v>
      </c>
      <c r="AP1186" s="354" t="s">
        <v>121</v>
      </c>
      <c r="AQ1186" s="354">
        <v>3.0000000000000001E-3</v>
      </c>
      <c r="AR1186" s="354" t="s">
        <v>121</v>
      </c>
      <c r="AS1186" s="354">
        <v>1.2E-2</v>
      </c>
      <c r="AT1186" s="354" t="s">
        <v>121</v>
      </c>
      <c r="AU1186" s="354">
        <v>8.9999999999999993E-3</v>
      </c>
      <c r="AV1186" s="354">
        <v>9.2989999999999995</v>
      </c>
      <c r="AW1186" s="354">
        <v>0.24099999999999999</v>
      </c>
      <c r="AX1186" s="354">
        <v>7.0000000000000001E-3</v>
      </c>
      <c r="AY1186" s="354">
        <v>4.0000000000000001E-3</v>
      </c>
      <c r="AZ1186" s="354">
        <v>1.294</v>
      </c>
      <c r="BA1186" s="354">
        <v>2.3E-2</v>
      </c>
      <c r="BB1186" s="354">
        <v>0.108</v>
      </c>
      <c r="BC1186" s="354">
        <v>7.0000000000000001E-3</v>
      </c>
      <c r="BD1186" s="354">
        <v>19.869</v>
      </c>
      <c r="BE1186" s="354">
        <v>0.41299999999999998</v>
      </c>
      <c r="BF1186" s="354" t="s">
        <v>121</v>
      </c>
      <c r="BG1186" s="354">
        <v>8.9999999999999993E-3</v>
      </c>
      <c r="BH1186" s="354">
        <v>2.41</v>
      </c>
      <c r="BI1186" s="354">
        <v>0.438</v>
      </c>
      <c r="BJ1186" s="354">
        <v>6.0000000000000001E-3</v>
      </c>
      <c r="BK1186" s="354">
        <v>2E-3</v>
      </c>
      <c r="BL1186" s="354" t="s">
        <v>121</v>
      </c>
      <c r="BM1186" s="354">
        <v>5.0000000000000001E-3</v>
      </c>
      <c r="BN1186" s="354">
        <v>0.52</v>
      </c>
      <c r="BO1186" s="354">
        <v>0.04</v>
      </c>
      <c r="BP1186" s="354">
        <v>54.395000000000003</v>
      </c>
      <c r="BQ1186" s="354">
        <v>0.52100000000000002</v>
      </c>
      <c r="BR1186" s="354">
        <v>0.115</v>
      </c>
      <c r="BS1186" s="354">
        <v>4.0000000000000001E-3</v>
      </c>
      <c r="BT1186" s="354">
        <v>0.7</v>
      </c>
      <c r="BU1186" s="354">
        <v>8.7999999999999995E-2</v>
      </c>
      <c r="BV1186" s="354" t="s">
        <v>121</v>
      </c>
      <c r="BW1186" s="354">
        <v>0.104</v>
      </c>
      <c r="BX1186" s="354" t="s">
        <v>121</v>
      </c>
      <c r="BY1186" s="354">
        <v>5.1999999999999998E-2</v>
      </c>
      <c r="BZ1186" s="354">
        <v>0.20100000000000001</v>
      </c>
      <c r="CA1186" s="354">
        <v>4.5999999999999999E-2</v>
      </c>
      <c r="CB1186" s="354" t="s">
        <v>121</v>
      </c>
      <c r="CC1186" s="354">
        <v>5.6289999999999996</v>
      </c>
      <c r="CD1186" s="354">
        <v>0.183</v>
      </c>
      <c r="CE1186" s="354">
        <v>1.7000000000000001E-2</v>
      </c>
      <c r="CF1186" s="354" t="s">
        <v>121</v>
      </c>
      <c r="CG1186" s="354">
        <v>2E-3</v>
      </c>
      <c r="CH1186" s="354" t="s">
        <v>121</v>
      </c>
      <c r="CI1186" s="354">
        <v>2E-3</v>
      </c>
      <c r="CJ1186" s="354" t="s">
        <v>121</v>
      </c>
      <c r="CK1186" s="354">
        <v>1.0720000000000001</v>
      </c>
      <c r="CL1186" s="354" t="s">
        <v>121</v>
      </c>
      <c r="CM1186" s="354">
        <v>2E-3</v>
      </c>
      <c r="CN1186" s="354">
        <v>3.0000000000000001E-3</v>
      </c>
      <c r="CO1186" s="354">
        <v>1E-3</v>
      </c>
      <c r="CP1186" s="354">
        <v>1.2050000000000001</v>
      </c>
      <c r="CQ1186" s="354">
        <v>6.0999999999999999E-2</v>
      </c>
      <c r="CR1186" s="354" t="s">
        <v>121</v>
      </c>
      <c r="CS1186" s="354">
        <v>2E-3</v>
      </c>
      <c r="CT1186" s="354" t="s">
        <v>121</v>
      </c>
      <c r="CU1186" s="354">
        <v>24.951000000000001</v>
      </c>
      <c r="CV1186" s="354">
        <v>1.4999999999999999E-2</v>
      </c>
      <c r="CW1186" s="354">
        <v>1E-3</v>
      </c>
      <c r="CX1186" s="354">
        <v>0.20899999999999999</v>
      </c>
      <c r="CY1186" s="354">
        <v>2.3E-2</v>
      </c>
      <c r="CZ1186" s="354" t="s">
        <v>121</v>
      </c>
      <c r="DA1186" s="354">
        <v>2E-3</v>
      </c>
      <c r="DB1186" s="354" t="s">
        <v>121</v>
      </c>
      <c r="DC1186" s="354">
        <v>1.2999999999999999E-2</v>
      </c>
      <c r="DD1186" s="354" t="s">
        <v>121</v>
      </c>
      <c r="DE1186" s="354">
        <v>6.6000000000000003E-2</v>
      </c>
      <c r="DF1186" s="354">
        <v>9.0020000000000007</v>
      </c>
      <c r="DG1186" s="354">
        <v>0.17199999999999999</v>
      </c>
      <c r="DH1186" s="354">
        <v>0.443</v>
      </c>
      <c r="DI1186" s="354">
        <v>8.0000000000000002E-3</v>
      </c>
      <c r="DJ1186" s="354" t="s">
        <v>121</v>
      </c>
      <c r="DK1186" s="354">
        <v>2E-3</v>
      </c>
      <c r="DL1186" s="61" t="str">
        <f t="shared" si="21"/>
        <v>Anlieferung 20-10</v>
      </c>
    </row>
    <row r="1187" spans="1:116">
      <c r="A1187" s="11">
        <v>44657</v>
      </c>
      <c r="B1187" s="64" t="s">
        <v>422</v>
      </c>
      <c r="C1187" s="25" t="s">
        <v>128</v>
      </c>
      <c r="H1187" s="3" t="e">
        <f>((F1187)/(E1187/100))</f>
        <v>#DIV/0!</v>
      </c>
      <c r="I1187" s="4" t="e">
        <f>E1187/F1187</f>
        <v>#DIV/0!</v>
      </c>
      <c r="J1187" s="4" t="e">
        <f>100/G1187</f>
        <v>#DIV/0!</v>
      </c>
      <c r="N1187" s="37" t="e">
        <f>M1187/(K1187/100)</f>
        <v>#DIV/0!</v>
      </c>
      <c r="O1187" s="37" t="e">
        <f>N1187/J1187</f>
        <v>#DIV/0!</v>
      </c>
      <c r="P1187" s="5" t="e">
        <f>M1187/(L1187/100)</f>
        <v>#DIV/0!</v>
      </c>
      <c r="Q1187" s="5" t="e">
        <f>P1187*I1187</f>
        <v>#DIV/0!</v>
      </c>
      <c r="U1187" s="15" t="e">
        <f>100-(T1187-R1187)/S1187*100</f>
        <v>#DIV/0!</v>
      </c>
      <c r="AB1187" s="14" t="e">
        <f>((AE1187-AC1187)*(1000/AD1187))*1000</f>
        <v>#DIV/0!</v>
      </c>
      <c r="AF1187" s="7" t="e">
        <f>#REF!*0.8</f>
        <v>#REF!</v>
      </c>
      <c r="AH1187" s="8" t="e">
        <f>((AG1187)*(H1187/100))</f>
        <v>#DIV/0!</v>
      </c>
      <c r="AI1187" s="7" t="e">
        <f>AG1187/AH1187</f>
        <v>#DIV/0!</v>
      </c>
      <c r="AO1187" s="68" t="s">
        <v>422</v>
      </c>
      <c r="AP1187" s="354">
        <v>6.0000000000000001E-3</v>
      </c>
      <c r="AQ1187" s="354">
        <v>3.0000000000000001E-3</v>
      </c>
      <c r="AR1187" s="354">
        <v>1.7999999999999999E-2</v>
      </c>
      <c r="AS1187" s="354">
        <v>7.0000000000000001E-3</v>
      </c>
      <c r="AT1187" s="354">
        <v>2.9000000000000001E-2</v>
      </c>
      <c r="AU1187" s="354">
        <v>5.0000000000000001E-3</v>
      </c>
      <c r="AV1187" s="354">
        <v>3.39</v>
      </c>
      <c r="AW1187" s="354">
        <v>7.1999999999999995E-2</v>
      </c>
      <c r="AX1187" s="354">
        <v>5.0000000000000001E-3</v>
      </c>
      <c r="AY1187" s="354">
        <v>3.0000000000000001E-3</v>
      </c>
      <c r="AZ1187" s="354">
        <v>0.67300000000000004</v>
      </c>
      <c r="BA1187" s="354">
        <v>1.4E-2</v>
      </c>
      <c r="BB1187" s="354">
        <v>17.652999999999999</v>
      </c>
      <c r="BC1187" s="354">
        <v>0.313</v>
      </c>
      <c r="BD1187" s="354">
        <v>9.3190000000000008</v>
      </c>
      <c r="BE1187" s="354">
        <v>0.193</v>
      </c>
      <c r="BF1187" s="354" t="s">
        <v>121</v>
      </c>
      <c r="BG1187" s="354">
        <v>0.01</v>
      </c>
      <c r="BH1187" s="354">
        <v>1.875</v>
      </c>
      <c r="BI1187" s="354">
        <v>0.35</v>
      </c>
      <c r="BJ1187" s="354" t="s">
        <v>121</v>
      </c>
      <c r="BK1187" s="354">
        <v>4.0000000000000001E-3</v>
      </c>
      <c r="BL1187" s="354" t="s">
        <v>121</v>
      </c>
      <c r="BM1187" s="354">
        <v>6.0000000000000001E-3</v>
      </c>
      <c r="BN1187" s="354">
        <v>4.1639999999999997</v>
      </c>
      <c r="BO1187" s="354">
        <v>0.14899999999999999</v>
      </c>
      <c r="BP1187" s="354">
        <v>49.328000000000003</v>
      </c>
      <c r="BQ1187" s="354">
        <v>0.59599999999999997</v>
      </c>
      <c r="BR1187" s="354">
        <v>0.17499999999999999</v>
      </c>
      <c r="BS1187" s="354">
        <v>5.0000000000000001E-3</v>
      </c>
      <c r="BT1187" s="354">
        <v>1.1120000000000001</v>
      </c>
      <c r="BU1187" s="354">
        <v>7.3999999999999996E-2</v>
      </c>
      <c r="BV1187" s="354" t="s">
        <v>121</v>
      </c>
      <c r="BW1187" s="354">
        <v>6.0999999999999999E-2</v>
      </c>
      <c r="BX1187" s="354" t="s">
        <v>121</v>
      </c>
      <c r="BY1187" s="354">
        <v>2.1000000000000001E-2</v>
      </c>
      <c r="BZ1187" s="354">
        <v>0.254</v>
      </c>
      <c r="CA1187" s="354">
        <v>3.4000000000000002E-2</v>
      </c>
      <c r="CB1187" s="354">
        <v>6.6269999999999998</v>
      </c>
      <c r="CC1187" s="354">
        <v>2.4430000000000001</v>
      </c>
      <c r="CD1187" s="354">
        <v>0.11700000000000001</v>
      </c>
      <c r="CE1187" s="354">
        <v>1.2999999999999999E-2</v>
      </c>
      <c r="CF1187" s="354" t="s">
        <v>121</v>
      </c>
      <c r="CG1187" s="354">
        <v>3.0000000000000001E-3</v>
      </c>
      <c r="CH1187" s="354" t="s">
        <v>121</v>
      </c>
      <c r="CI1187" s="354">
        <v>2E-3</v>
      </c>
      <c r="CJ1187" s="354" t="s">
        <v>121</v>
      </c>
      <c r="CK1187" s="354">
        <v>0.749</v>
      </c>
      <c r="CL1187" s="354" t="s">
        <v>121</v>
      </c>
      <c r="CM1187" s="354">
        <v>2E-3</v>
      </c>
      <c r="CN1187" s="354">
        <v>2E-3</v>
      </c>
      <c r="CO1187" s="354">
        <v>1E-3</v>
      </c>
      <c r="CP1187" s="354">
        <v>0.61699999999999999</v>
      </c>
      <c r="CQ1187" s="354">
        <v>3.3000000000000002E-2</v>
      </c>
      <c r="CR1187" s="354" t="s">
        <v>121</v>
      </c>
      <c r="CS1187" s="354">
        <v>2E-3</v>
      </c>
      <c r="CT1187" s="354" t="s">
        <v>121</v>
      </c>
      <c r="CU1187" s="354">
        <v>21.95</v>
      </c>
      <c r="CV1187" s="354">
        <v>9.1999999999999998E-2</v>
      </c>
      <c r="CW1187" s="354">
        <v>2E-3</v>
      </c>
      <c r="CX1187" s="354">
        <v>0.41099999999999998</v>
      </c>
      <c r="CY1187" s="354">
        <v>0.04</v>
      </c>
      <c r="CZ1187" s="354" t="s">
        <v>121</v>
      </c>
      <c r="DA1187" s="354">
        <v>2E-3</v>
      </c>
      <c r="DB1187" s="354" t="s">
        <v>121</v>
      </c>
      <c r="DC1187" s="354">
        <v>2.5999999999999999E-2</v>
      </c>
      <c r="DD1187" s="354" t="s">
        <v>121</v>
      </c>
      <c r="DE1187" s="354">
        <v>3.2000000000000001E-2</v>
      </c>
      <c r="DF1187" s="354">
        <v>2.956</v>
      </c>
      <c r="DG1187" s="354">
        <v>5.5E-2</v>
      </c>
      <c r="DH1187" s="354">
        <v>1.163</v>
      </c>
      <c r="DI1187" s="354">
        <v>0.02</v>
      </c>
      <c r="DJ1187" s="354" t="s">
        <v>121</v>
      </c>
      <c r="DK1187" s="354">
        <v>2E-3</v>
      </c>
      <c r="DL1187" s="61" t="str">
        <f t="shared" si="21"/>
        <v>Anlieferung 20-11</v>
      </c>
    </row>
    <row r="1188" spans="1:116">
      <c r="A1188" s="11">
        <v>44657</v>
      </c>
      <c r="B1188" s="64" t="s">
        <v>423</v>
      </c>
      <c r="C1188" s="25" t="s">
        <v>128</v>
      </c>
      <c r="H1188" s="3" t="e">
        <f>((F1188)/(E1188/100))</f>
        <v>#DIV/0!</v>
      </c>
      <c r="I1188" s="4" t="e">
        <f>E1188/F1188</f>
        <v>#DIV/0!</v>
      </c>
      <c r="J1188" s="4" t="e">
        <f>100/G1188</f>
        <v>#DIV/0!</v>
      </c>
      <c r="N1188" s="37" t="e">
        <f>M1188/(K1188/100)</f>
        <v>#DIV/0!</v>
      </c>
      <c r="O1188" s="37" t="e">
        <f>N1188/J1188</f>
        <v>#DIV/0!</v>
      </c>
      <c r="P1188" s="5" t="e">
        <f>M1188/(L1188/100)</f>
        <v>#DIV/0!</v>
      </c>
      <c r="Q1188" s="5" t="e">
        <f>P1188*I1188</f>
        <v>#DIV/0!</v>
      </c>
      <c r="U1188" s="15" t="e">
        <f>100-(T1188-R1188)/S1188*100</f>
        <v>#DIV/0!</v>
      </c>
      <c r="AB1188" s="14" t="e">
        <f>((AE1188-AC1188)*(1000/AD1188))*1000</f>
        <v>#DIV/0!</v>
      </c>
      <c r="AF1188" s="7" t="e">
        <f>#REF!*0.8</f>
        <v>#REF!</v>
      </c>
      <c r="AH1188" s="8" t="e">
        <f>((AG1188)*(H1188/100))</f>
        <v>#DIV/0!</v>
      </c>
      <c r="AI1188" s="7" t="e">
        <f>AG1188/AH1188</f>
        <v>#DIV/0!</v>
      </c>
      <c r="AO1188" s="68" t="s">
        <v>423</v>
      </c>
      <c r="AP1188" s="354">
        <v>0.01</v>
      </c>
      <c r="AQ1188" s="354">
        <v>4.0000000000000001E-3</v>
      </c>
      <c r="AR1188" s="354" t="s">
        <v>121</v>
      </c>
      <c r="AS1188" s="354">
        <v>1.0999999999999999E-2</v>
      </c>
      <c r="AT1188" s="354" t="s">
        <v>121</v>
      </c>
      <c r="AU1188" s="354">
        <v>0.01</v>
      </c>
      <c r="AV1188" s="354">
        <v>12.461</v>
      </c>
      <c r="AW1188" s="354">
        <v>0.33100000000000002</v>
      </c>
      <c r="AX1188" s="354">
        <v>2.1000000000000001E-2</v>
      </c>
      <c r="AY1188" s="354">
        <v>4.0000000000000001E-3</v>
      </c>
      <c r="AZ1188" s="354">
        <v>2.2930000000000001</v>
      </c>
      <c r="BA1188" s="354">
        <v>3.4000000000000002E-2</v>
      </c>
      <c r="BB1188" s="354">
        <v>6.4000000000000001E-2</v>
      </c>
      <c r="BC1188" s="354">
        <v>5.0000000000000001E-3</v>
      </c>
      <c r="BD1188" s="354">
        <v>9.6210000000000004</v>
      </c>
      <c r="BE1188" s="354">
        <v>0.16900000000000001</v>
      </c>
      <c r="BF1188" s="354" t="s">
        <v>121</v>
      </c>
      <c r="BG1188" s="354">
        <v>7.0000000000000001E-3</v>
      </c>
      <c r="BH1188" s="354">
        <v>1.9950000000000001</v>
      </c>
      <c r="BI1188" s="354">
        <v>0.36199999999999999</v>
      </c>
      <c r="BJ1188" s="354" t="s">
        <v>121</v>
      </c>
      <c r="BK1188" s="354">
        <v>5.0000000000000001E-3</v>
      </c>
      <c r="BL1188" s="354" t="s">
        <v>121</v>
      </c>
      <c r="BM1188" s="354">
        <v>4.0000000000000001E-3</v>
      </c>
      <c r="BN1188" s="354">
        <v>0.76500000000000001</v>
      </c>
      <c r="BO1188" s="354">
        <v>5.0999999999999997E-2</v>
      </c>
      <c r="BP1188" s="354">
        <v>57.387</v>
      </c>
      <c r="BQ1188" s="354">
        <v>0.51300000000000001</v>
      </c>
      <c r="BR1188" s="354">
        <v>0.51100000000000001</v>
      </c>
      <c r="BS1188" s="354">
        <v>0.01</v>
      </c>
      <c r="BT1188" s="354">
        <v>0.63500000000000001</v>
      </c>
      <c r="BU1188" s="354">
        <v>8.5000000000000006E-2</v>
      </c>
      <c r="BV1188" s="354" t="s">
        <v>121</v>
      </c>
      <c r="BW1188" s="354">
        <v>6.6000000000000003E-2</v>
      </c>
      <c r="BX1188" s="354" t="s">
        <v>121</v>
      </c>
      <c r="BY1188" s="354">
        <v>2.5999999999999999E-2</v>
      </c>
      <c r="BZ1188" s="354">
        <v>0.218</v>
      </c>
      <c r="CA1188" s="354">
        <v>4.3999999999999997E-2</v>
      </c>
      <c r="CB1188" s="354">
        <v>5.5979999999999999</v>
      </c>
      <c r="CC1188" s="354">
        <v>2.476</v>
      </c>
      <c r="CD1188" s="354">
        <v>9.0999999999999998E-2</v>
      </c>
      <c r="CE1188" s="354">
        <v>0.02</v>
      </c>
      <c r="CF1188" s="354">
        <v>7.0000000000000001E-3</v>
      </c>
      <c r="CG1188" s="354">
        <v>1E-3</v>
      </c>
      <c r="CH1188" s="354" t="s">
        <v>121</v>
      </c>
      <c r="CI1188" s="354">
        <v>2E-3</v>
      </c>
      <c r="CJ1188" s="354" t="s">
        <v>121</v>
      </c>
      <c r="CK1188" s="354">
        <v>0.82699999999999996</v>
      </c>
      <c r="CL1188" s="354" t="s">
        <v>121</v>
      </c>
      <c r="CM1188" s="354">
        <v>2E-3</v>
      </c>
      <c r="CN1188" s="354">
        <v>5.0000000000000001E-3</v>
      </c>
      <c r="CO1188" s="354">
        <v>1E-3</v>
      </c>
      <c r="CP1188" s="354">
        <v>1.0669999999999999</v>
      </c>
      <c r="CQ1188" s="354">
        <v>5.6000000000000001E-2</v>
      </c>
      <c r="CR1188" s="354" t="s">
        <v>121</v>
      </c>
      <c r="CS1188" s="354">
        <v>2E-3</v>
      </c>
      <c r="CT1188" s="354" t="s">
        <v>121</v>
      </c>
      <c r="CU1188" s="354">
        <v>23.806999999999999</v>
      </c>
      <c r="CV1188" s="354">
        <v>2.3E-2</v>
      </c>
      <c r="CW1188" s="354">
        <v>1E-3</v>
      </c>
      <c r="CX1188" s="354">
        <v>0.32100000000000001</v>
      </c>
      <c r="CY1188" s="354">
        <v>2.4E-2</v>
      </c>
      <c r="CZ1188" s="354" t="s">
        <v>121</v>
      </c>
      <c r="DA1188" s="354">
        <v>2E-3</v>
      </c>
      <c r="DB1188" s="354">
        <v>1.7000000000000001E-2</v>
      </c>
      <c r="DC1188" s="354">
        <v>0.01</v>
      </c>
      <c r="DD1188" s="354" t="s">
        <v>121</v>
      </c>
      <c r="DE1188" s="354">
        <v>5.6000000000000001E-2</v>
      </c>
      <c r="DF1188" s="354">
        <v>6.6260000000000003</v>
      </c>
      <c r="DG1188" s="354">
        <v>0.105</v>
      </c>
      <c r="DH1188" s="354">
        <v>0.251</v>
      </c>
      <c r="DI1188" s="354">
        <v>4.0000000000000001E-3</v>
      </c>
      <c r="DJ1188" s="354" t="s">
        <v>121</v>
      </c>
      <c r="DK1188" s="354">
        <v>2E-3</v>
      </c>
      <c r="DL1188" s="61" t="str">
        <f t="shared" si="21"/>
        <v>Anlieferung 20-12</v>
      </c>
    </row>
    <row r="1189" spans="1:116">
      <c r="A1189" s="11">
        <v>44657</v>
      </c>
      <c r="B1189" s="64" t="s">
        <v>1766</v>
      </c>
      <c r="C1189" s="25" t="s">
        <v>128</v>
      </c>
      <c r="H1189" s="3" t="e">
        <f>((F1189)/(E1189/100))</f>
        <v>#DIV/0!</v>
      </c>
      <c r="I1189" s="4" t="e">
        <f>E1189/F1189</f>
        <v>#DIV/0!</v>
      </c>
      <c r="J1189" s="4" t="e">
        <f>100/G1189</f>
        <v>#DIV/0!</v>
      </c>
      <c r="N1189" s="37" t="e">
        <f>M1189/(K1189/100)</f>
        <v>#DIV/0!</v>
      </c>
      <c r="O1189" s="37" t="e">
        <f>N1189/J1189</f>
        <v>#DIV/0!</v>
      </c>
      <c r="P1189" s="5" t="e">
        <f>M1189/(L1189/100)</f>
        <v>#DIV/0!</v>
      </c>
      <c r="Q1189" s="5" t="e">
        <f>P1189*I1189</f>
        <v>#DIV/0!</v>
      </c>
      <c r="U1189" s="15" t="e">
        <f>100-(T1189-R1189)/S1189*100</f>
        <v>#DIV/0!</v>
      </c>
      <c r="AB1189" s="14" t="e">
        <f>((AE1189-AC1189)*(1000/AD1189))*1000</f>
        <v>#DIV/0!</v>
      </c>
      <c r="AF1189" s="7" t="e">
        <f>#REF!*0.8</f>
        <v>#REF!</v>
      </c>
      <c r="AH1189" s="8" t="e">
        <f>((AG1189)*(H1189/100))</f>
        <v>#DIV/0!</v>
      </c>
      <c r="AI1189" s="7" t="e">
        <f>AG1189/AH1189</f>
        <v>#DIV/0!</v>
      </c>
      <c r="AO1189" s="68" t="s">
        <v>1766</v>
      </c>
      <c r="AP1189" s="354" t="s">
        <v>121</v>
      </c>
      <c r="AQ1189" s="354">
        <v>3.0000000000000001E-3</v>
      </c>
      <c r="AR1189" s="354" t="s">
        <v>121</v>
      </c>
      <c r="AS1189" s="354">
        <v>1.2E-2</v>
      </c>
      <c r="AT1189" s="354">
        <v>2.8000000000000001E-2</v>
      </c>
      <c r="AU1189" s="354">
        <v>7.0000000000000001E-3</v>
      </c>
      <c r="AV1189" s="354">
        <v>11.064</v>
      </c>
      <c r="AW1189" s="354">
        <v>0.184</v>
      </c>
      <c r="AX1189" s="354">
        <v>0.01</v>
      </c>
      <c r="AY1189" s="354">
        <v>4.0000000000000001E-3</v>
      </c>
      <c r="AZ1189" s="354">
        <v>1.4670000000000001</v>
      </c>
      <c r="BA1189" s="354">
        <v>2.1000000000000001E-2</v>
      </c>
      <c r="BB1189" s="354">
        <v>0.54100000000000004</v>
      </c>
      <c r="BC1189" s="354">
        <v>1.2999999999999999E-2</v>
      </c>
      <c r="BD1189" s="354">
        <v>17.962</v>
      </c>
      <c r="BE1189" s="354">
        <v>0.184</v>
      </c>
      <c r="BF1189" s="354" t="s">
        <v>121</v>
      </c>
      <c r="BG1189" s="354">
        <v>7.0000000000000001E-3</v>
      </c>
      <c r="BH1189" s="354">
        <v>3.444</v>
      </c>
      <c r="BI1189" s="354">
        <v>0.36499999999999999</v>
      </c>
      <c r="BJ1189" s="354">
        <v>0.01</v>
      </c>
      <c r="BK1189" s="354">
        <v>2E-3</v>
      </c>
      <c r="BL1189" s="354" t="s">
        <v>121</v>
      </c>
      <c r="BM1189" s="354">
        <v>4.0000000000000001E-3</v>
      </c>
      <c r="BN1189" s="354">
        <v>0.187</v>
      </c>
      <c r="BO1189" s="354">
        <v>2.8000000000000001E-2</v>
      </c>
      <c r="BP1189" s="354">
        <v>45.348999999999997</v>
      </c>
      <c r="BQ1189" s="354">
        <v>0.61</v>
      </c>
      <c r="BR1189" s="354">
        <v>3.5000000000000003E-2</v>
      </c>
      <c r="BS1189" s="354">
        <v>2E-3</v>
      </c>
      <c r="BT1189" s="354">
        <v>0.73699999999999999</v>
      </c>
      <c r="BU1189" s="354">
        <v>9.6000000000000002E-2</v>
      </c>
      <c r="BV1189" s="354">
        <v>4.8000000000000001E-2</v>
      </c>
      <c r="BW1189" s="354">
        <v>3.0000000000000001E-3</v>
      </c>
      <c r="BX1189" s="354" t="s">
        <v>121</v>
      </c>
      <c r="BY1189" s="354">
        <v>4.8000000000000001E-2</v>
      </c>
      <c r="BZ1189" s="354">
        <v>0.33300000000000002</v>
      </c>
      <c r="CA1189" s="354">
        <v>5.0999999999999997E-2</v>
      </c>
      <c r="CB1189" s="354">
        <v>4.1100000000000003</v>
      </c>
      <c r="CC1189" s="354">
        <v>2.456</v>
      </c>
      <c r="CD1189" s="354">
        <v>0.15</v>
      </c>
      <c r="CE1189" s="354">
        <v>1.7000000000000001E-2</v>
      </c>
      <c r="CF1189" s="354">
        <v>2E-3</v>
      </c>
      <c r="CG1189" s="354">
        <v>1E-3</v>
      </c>
      <c r="CH1189" s="354" t="s">
        <v>121</v>
      </c>
      <c r="CI1189" s="354">
        <v>2E-3</v>
      </c>
      <c r="CJ1189" s="354">
        <v>0.51900000000000002</v>
      </c>
      <c r="CK1189" s="354">
        <v>2.3E-2</v>
      </c>
      <c r="CL1189" s="354" t="s">
        <v>121</v>
      </c>
      <c r="CM1189" s="354">
        <v>2E-3</v>
      </c>
      <c r="CN1189" s="354">
        <v>2E-3</v>
      </c>
      <c r="CO1189" s="354">
        <v>1E-3</v>
      </c>
      <c r="CP1189" s="354">
        <v>2.1829999999999998</v>
      </c>
      <c r="CQ1189" s="354">
        <v>1.9E-2</v>
      </c>
      <c r="CR1189" s="354" t="s">
        <v>121</v>
      </c>
      <c r="CS1189" s="354">
        <v>2E-3</v>
      </c>
      <c r="CT1189" s="354">
        <v>2.032</v>
      </c>
      <c r="CU1189" s="354">
        <v>6.6000000000000003E-2</v>
      </c>
      <c r="CV1189" s="354">
        <v>0.01</v>
      </c>
      <c r="CW1189" s="354">
        <v>1E-3</v>
      </c>
      <c r="CX1189" s="354">
        <v>0.38</v>
      </c>
      <c r="CY1189" s="354">
        <v>2.9000000000000001E-2</v>
      </c>
      <c r="CZ1189" s="354" t="s">
        <v>121</v>
      </c>
      <c r="DA1189" s="354">
        <v>2E-3</v>
      </c>
      <c r="DB1189" s="354" t="s">
        <v>121</v>
      </c>
      <c r="DC1189" s="354">
        <v>2.5999999999999999E-2</v>
      </c>
      <c r="DD1189" s="354" t="s">
        <v>121</v>
      </c>
      <c r="DE1189" s="354">
        <v>6.8000000000000005E-2</v>
      </c>
      <c r="DF1189" s="354">
        <v>9.3610000000000007</v>
      </c>
      <c r="DG1189" s="354">
        <v>0.122</v>
      </c>
      <c r="DH1189" s="354">
        <v>2.3E-2</v>
      </c>
      <c r="DI1189" s="354">
        <v>1E-3</v>
      </c>
      <c r="DJ1189" s="354" t="s">
        <v>121</v>
      </c>
      <c r="DK1189" s="354">
        <v>2E-3</v>
      </c>
      <c r="DL1189" s="61" t="str">
        <f t="shared" si="21"/>
        <v>Anlieferung 20-13</v>
      </c>
    </row>
    <row r="1190" spans="1:116">
      <c r="A1190" s="11">
        <v>44657</v>
      </c>
      <c r="B1190" s="64" t="s">
        <v>424</v>
      </c>
      <c r="C1190" s="25" t="s">
        <v>128</v>
      </c>
      <c r="H1190" s="3" t="e">
        <f>((F1190)/(E1190/100))</f>
        <v>#DIV/0!</v>
      </c>
      <c r="I1190" s="4" t="e">
        <f>E1190/F1190</f>
        <v>#DIV/0!</v>
      </c>
      <c r="J1190" s="4" t="e">
        <f>100/G1190</f>
        <v>#DIV/0!</v>
      </c>
      <c r="N1190" s="37" t="e">
        <f>M1190/(K1190/100)</f>
        <v>#DIV/0!</v>
      </c>
      <c r="O1190" s="37" t="e">
        <f>N1190/J1190</f>
        <v>#DIV/0!</v>
      </c>
      <c r="P1190" s="5" t="e">
        <f>M1190/(L1190/100)</f>
        <v>#DIV/0!</v>
      </c>
      <c r="Q1190" s="5" t="e">
        <f>P1190*I1190</f>
        <v>#DIV/0!</v>
      </c>
      <c r="U1190" s="15" t="e">
        <f>100-(T1190-R1190)/S1190*100</f>
        <v>#DIV/0!</v>
      </c>
      <c r="AB1190" s="14" t="e">
        <f>((AE1190-AC1190)*(1000/AD1190))*1000</f>
        <v>#DIV/0!</v>
      </c>
      <c r="AF1190" s="7" t="e">
        <f>#REF!*0.8</f>
        <v>#REF!</v>
      </c>
      <c r="AH1190" s="8" t="e">
        <f>((AG1190)*(H1190/100))</f>
        <v>#DIV/0!</v>
      </c>
      <c r="AI1190" s="7" t="e">
        <f>AG1190/AH1190</f>
        <v>#DIV/0!</v>
      </c>
      <c r="AO1190" s="68" t="s">
        <v>424</v>
      </c>
      <c r="AP1190" s="354" t="s">
        <v>121</v>
      </c>
      <c r="AQ1190" s="354">
        <v>3.0000000000000001E-3</v>
      </c>
      <c r="AR1190" s="354" t="s">
        <v>121</v>
      </c>
      <c r="AS1190" s="354">
        <v>1.2E-2</v>
      </c>
      <c r="AT1190" s="354">
        <v>1.2999999999999999E-2</v>
      </c>
      <c r="AU1190" s="354">
        <v>6.0000000000000001E-3</v>
      </c>
      <c r="AV1190" s="354">
        <v>3.339</v>
      </c>
      <c r="AW1190" s="354">
        <v>7.1999999999999995E-2</v>
      </c>
      <c r="AX1190" s="354" t="s">
        <v>121</v>
      </c>
      <c r="AY1190" s="354">
        <v>5.0000000000000001E-3</v>
      </c>
      <c r="AZ1190" s="354">
        <v>3.0579999999999998</v>
      </c>
      <c r="BA1190" s="354">
        <v>3.9E-2</v>
      </c>
      <c r="BB1190" s="354">
        <v>29.832999999999998</v>
      </c>
      <c r="BC1190" s="354">
        <v>0.42299999999999999</v>
      </c>
      <c r="BD1190" s="354">
        <v>17.831</v>
      </c>
      <c r="BE1190" s="354">
        <v>0.15</v>
      </c>
      <c r="BF1190" s="354" t="s">
        <v>121</v>
      </c>
      <c r="BG1190" s="354">
        <v>1.4999999999999999E-2</v>
      </c>
      <c r="BH1190" s="354">
        <v>4.3339999999999996</v>
      </c>
      <c r="BI1190" s="354">
        <v>0.47399999999999998</v>
      </c>
      <c r="BJ1190" s="354">
        <v>6.0000000000000001E-3</v>
      </c>
      <c r="BK1190" s="354">
        <v>2E-3</v>
      </c>
      <c r="BL1190" s="354" t="s">
        <v>121</v>
      </c>
      <c r="BM1190" s="354">
        <v>5.0000000000000001E-3</v>
      </c>
      <c r="BN1190" s="354">
        <v>0.13700000000000001</v>
      </c>
      <c r="BO1190" s="354">
        <v>2.1999999999999999E-2</v>
      </c>
      <c r="BP1190" s="354">
        <v>33.213000000000001</v>
      </c>
      <c r="BQ1190" s="354">
        <v>0.80200000000000005</v>
      </c>
      <c r="BR1190" s="354">
        <v>3.2000000000000001E-2</v>
      </c>
      <c r="BS1190" s="354">
        <v>3.0000000000000001E-3</v>
      </c>
      <c r="BT1190" s="354">
        <v>0.53500000000000003</v>
      </c>
      <c r="BU1190" s="354">
        <v>0.08</v>
      </c>
      <c r="BV1190" s="354">
        <v>4.2000000000000003E-2</v>
      </c>
      <c r="BW1190" s="354">
        <v>4.0000000000000001E-3</v>
      </c>
      <c r="BX1190" s="354" t="s">
        <v>121</v>
      </c>
      <c r="BY1190" s="354">
        <v>2.8000000000000001E-2</v>
      </c>
      <c r="BZ1190" s="354" t="s">
        <v>121</v>
      </c>
      <c r="CA1190" s="354">
        <v>8.8999999999999996E-2</v>
      </c>
      <c r="CB1190" s="354" t="s">
        <v>121</v>
      </c>
      <c r="CC1190" s="354">
        <v>4.7279999999999998</v>
      </c>
      <c r="CD1190" s="354">
        <v>0.114</v>
      </c>
      <c r="CE1190" s="354">
        <v>1.7999999999999999E-2</v>
      </c>
      <c r="CF1190" s="354">
        <v>3.1E-2</v>
      </c>
      <c r="CG1190" s="354">
        <v>1E-3</v>
      </c>
      <c r="CH1190" s="354" t="s">
        <v>121</v>
      </c>
      <c r="CI1190" s="354">
        <v>2E-3</v>
      </c>
      <c r="CJ1190" s="354">
        <v>0.29799999999999999</v>
      </c>
      <c r="CK1190" s="354">
        <v>2.1000000000000001E-2</v>
      </c>
      <c r="CL1190" s="354" t="s">
        <v>121</v>
      </c>
      <c r="CM1190" s="354">
        <v>2E-3</v>
      </c>
      <c r="CN1190" s="354" t="s">
        <v>121</v>
      </c>
      <c r="CO1190" s="354">
        <v>2E-3</v>
      </c>
      <c r="CP1190" s="354">
        <v>0.94399999999999995</v>
      </c>
      <c r="CQ1190" s="354">
        <v>1.2999999999999999E-2</v>
      </c>
      <c r="CR1190" s="354" t="s">
        <v>121</v>
      </c>
      <c r="CS1190" s="354">
        <v>2E-3</v>
      </c>
      <c r="CT1190" s="354">
        <v>1.6479999999999999</v>
      </c>
      <c r="CU1190" s="354">
        <v>6.9000000000000006E-2</v>
      </c>
      <c r="CV1190" s="354">
        <v>5.0000000000000001E-3</v>
      </c>
      <c r="CW1190" s="354">
        <v>1E-3</v>
      </c>
      <c r="CX1190" s="354">
        <v>0.58799999999999997</v>
      </c>
      <c r="CY1190" s="354">
        <v>2.4E-2</v>
      </c>
      <c r="CZ1190" s="354" t="s">
        <v>121</v>
      </c>
      <c r="DA1190" s="354">
        <v>2E-3</v>
      </c>
      <c r="DB1190" s="354">
        <v>1.4999999999999999E-2</v>
      </c>
      <c r="DC1190" s="354">
        <v>8.9999999999999993E-3</v>
      </c>
      <c r="DD1190" s="354" t="s">
        <v>121</v>
      </c>
      <c r="DE1190" s="354">
        <v>4.3999999999999997E-2</v>
      </c>
      <c r="DF1190" s="354">
        <v>3.9319999999999999</v>
      </c>
      <c r="DG1190" s="354">
        <v>6.3E-2</v>
      </c>
      <c r="DH1190" s="354">
        <v>2.7E-2</v>
      </c>
      <c r="DI1190" s="354">
        <v>1E-3</v>
      </c>
      <c r="DJ1190" s="354" t="s">
        <v>121</v>
      </c>
      <c r="DK1190" s="354">
        <v>2E-3</v>
      </c>
      <c r="DL1190" s="61" t="str">
        <f t="shared" si="21"/>
        <v>Anlieferung 20-14</v>
      </c>
    </row>
    <row r="1191" spans="1:116">
      <c r="A1191" s="11">
        <v>44657</v>
      </c>
      <c r="B1191" s="64" t="s">
        <v>425</v>
      </c>
      <c r="C1191" s="25" t="s">
        <v>128</v>
      </c>
      <c r="H1191" s="3" t="e">
        <f>((F1191)/(E1191/100))</f>
        <v>#DIV/0!</v>
      </c>
      <c r="I1191" s="4" t="e">
        <f>E1191/F1191</f>
        <v>#DIV/0!</v>
      </c>
      <c r="J1191" s="4" t="e">
        <f>100/G1191</f>
        <v>#DIV/0!</v>
      </c>
      <c r="N1191" s="37" t="e">
        <f>M1191/(K1191/100)</f>
        <v>#DIV/0!</v>
      </c>
      <c r="O1191" s="37" t="e">
        <f>N1191/J1191</f>
        <v>#DIV/0!</v>
      </c>
      <c r="P1191" s="5" t="e">
        <f>M1191/(L1191/100)</f>
        <v>#DIV/0!</v>
      </c>
      <c r="Q1191" s="5" t="e">
        <f>P1191*I1191</f>
        <v>#DIV/0!</v>
      </c>
      <c r="U1191" s="15" t="e">
        <f>100-(T1191-R1191)/S1191*100</f>
        <v>#DIV/0!</v>
      </c>
      <c r="AB1191" s="14" t="e">
        <f>((AE1191-AC1191)*(1000/AD1191))*1000</f>
        <v>#DIV/0!</v>
      </c>
      <c r="AF1191" s="7" t="e">
        <f>#REF!*0.8</f>
        <v>#REF!</v>
      </c>
      <c r="AH1191" s="8" t="e">
        <f>((AG1191)*(H1191/100))</f>
        <v>#DIV/0!</v>
      </c>
      <c r="AI1191" s="7" t="e">
        <f>AG1191/AH1191</f>
        <v>#DIV/0!</v>
      </c>
      <c r="AO1191" s="68" t="s">
        <v>425</v>
      </c>
      <c r="AP1191" s="354" t="s">
        <v>121</v>
      </c>
      <c r="AQ1191" s="354">
        <v>5.0000000000000001E-3</v>
      </c>
      <c r="AR1191" s="354">
        <v>2.5000000000000001E-2</v>
      </c>
      <c r="AS1191" s="354">
        <v>8.9999999999999993E-3</v>
      </c>
      <c r="AT1191" s="354">
        <v>1.7999999999999999E-2</v>
      </c>
      <c r="AU1191" s="354">
        <v>6.0000000000000001E-3</v>
      </c>
      <c r="AV1191" s="354">
        <v>5.444</v>
      </c>
      <c r="AW1191" s="354">
        <v>0.13</v>
      </c>
      <c r="AX1191" s="354" t="s">
        <v>121</v>
      </c>
      <c r="AY1191" s="354">
        <v>6.0000000000000001E-3</v>
      </c>
      <c r="AZ1191" s="354">
        <v>1.115</v>
      </c>
      <c r="BA1191" s="354">
        <v>2.3E-2</v>
      </c>
      <c r="BB1191" s="354">
        <v>17.106000000000002</v>
      </c>
      <c r="BC1191" s="354">
        <v>0.38</v>
      </c>
      <c r="BD1191" s="354">
        <v>17.446000000000002</v>
      </c>
      <c r="BE1191" s="354">
        <v>0.38500000000000001</v>
      </c>
      <c r="BF1191" s="354" t="s">
        <v>121</v>
      </c>
      <c r="BG1191" s="354">
        <v>1.9E-2</v>
      </c>
      <c r="BH1191" s="354">
        <v>5.2569999999999997</v>
      </c>
      <c r="BI1191" s="354">
        <v>0.54900000000000004</v>
      </c>
      <c r="BJ1191" s="354">
        <v>8.0000000000000002E-3</v>
      </c>
      <c r="BK1191" s="354">
        <v>3.0000000000000001E-3</v>
      </c>
      <c r="BL1191" s="354" t="s">
        <v>121</v>
      </c>
      <c r="BM1191" s="354">
        <v>5.0000000000000001E-3</v>
      </c>
      <c r="BN1191" s="354">
        <v>4.0830000000000002</v>
      </c>
      <c r="BO1191" s="354">
        <v>0.161</v>
      </c>
      <c r="BP1191" s="354">
        <v>30.803000000000001</v>
      </c>
      <c r="BQ1191" s="354">
        <v>0.91800000000000004</v>
      </c>
      <c r="BR1191" s="354">
        <v>0.19800000000000001</v>
      </c>
      <c r="BS1191" s="354">
        <v>6.0000000000000001E-3</v>
      </c>
      <c r="BT1191" s="354">
        <v>1.3919999999999999</v>
      </c>
      <c r="BU1191" s="354">
        <v>0.10100000000000001</v>
      </c>
      <c r="BV1191" s="354" t="s">
        <v>121</v>
      </c>
      <c r="BW1191" s="354">
        <v>7.0000000000000007E-2</v>
      </c>
      <c r="BX1191" s="354" t="s">
        <v>121</v>
      </c>
      <c r="BY1191" s="354">
        <v>3.1E-2</v>
      </c>
      <c r="BZ1191" s="354">
        <v>0.39100000000000001</v>
      </c>
      <c r="CA1191" s="354">
        <v>4.7E-2</v>
      </c>
      <c r="CB1191" s="354">
        <v>7.0830000000000002</v>
      </c>
      <c r="CC1191" s="354">
        <v>3.3410000000000002</v>
      </c>
      <c r="CD1191" s="354">
        <v>0.21</v>
      </c>
      <c r="CE1191" s="354">
        <v>1.7000000000000001E-2</v>
      </c>
      <c r="CF1191" s="354">
        <v>5.0000000000000001E-3</v>
      </c>
      <c r="CG1191" s="354">
        <v>2E-3</v>
      </c>
      <c r="CH1191" s="354" t="s">
        <v>121</v>
      </c>
      <c r="CI1191" s="354">
        <v>2E-3</v>
      </c>
      <c r="CJ1191" s="354" t="s">
        <v>121</v>
      </c>
      <c r="CK1191" s="354">
        <v>0.85799999999999998</v>
      </c>
      <c r="CL1191" s="354" t="s">
        <v>121</v>
      </c>
      <c r="CM1191" s="354">
        <v>2E-3</v>
      </c>
      <c r="CN1191" s="354">
        <v>2E-3</v>
      </c>
      <c r="CO1191" s="354">
        <v>1E-3</v>
      </c>
      <c r="CP1191" s="354">
        <v>1.085</v>
      </c>
      <c r="CQ1191" s="354">
        <v>5.2999999999999999E-2</v>
      </c>
      <c r="CR1191" s="354" t="s">
        <v>121</v>
      </c>
      <c r="CS1191" s="354">
        <v>2E-3</v>
      </c>
      <c r="CT1191" s="354" t="s">
        <v>121</v>
      </c>
      <c r="CU1191" s="354">
        <v>24.198</v>
      </c>
      <c r="CV1191" s="354">
        <v>8.3000000000000004E-2</v>
      </c>
      <c r="CW1191" s="354">
        <v>3.0000000000000001E-3</v>
      </c>
      <c r="CX1191" s="354">
        <v>0.52700000000000002</v>
      </c>
      <c r="CY1191" s="354">
        <v>5.1999999999999998E-2</v>
      </c>
      <c r="CZ1191" s="354">
        <v>2E-3</v>
      </c>
      <c r="DA1191" s="354">
        <v>1E-3</v>
      </c>
      <c r="DB1191" s="354" t="s">
        <v>121</v>
      </c>
      <c r="DC1191" s="354">
        <v>3.2000000000000001E-2</v>
      </c>
      <c r="DD1191" s="354" t="s">
        <v>121</v>
      </c>
      <c r="DE1191" s="354">
        <v>5.6000000000000001E-2</v>
      </c>
      <c r="DF1191" s="354">
        <v>6.4569999999999999</v>
      </c>
      <c r="DG1191" s="354">
        <v>0.14299999999999999</v>
      </c>
      <c r="DH1191" s="354">
        <v>1.238</v>
      </c>
      <c r="DI1191" s="354">
        <v>2.4E-2</v>
      </c>
      <c r="DJ1191" s="354" t="s">
        <v>121</v>
      </c>
      <c r="DK1191" s="354">
        <v>2E-3</v>
      </c>
      <c r="DL1191" s="61" t="str">
        <f t="shared" si="21"/>
        <v>Anlieferung 20-15</v>
      </c>
    </row>
    <row r="1192" spans="1:116">
      <c r="A1192" s="11">
        <v>44657</v>
      </c>
      <c r="B1192" s="64" t="s">
        <v>426</v>
      </c>
      <c r="C1192" s="25" t="s">
        <v>128</v>
      </c>
      <c r="H1192" s="3" t="e">
        <f>((F1192)/(E1192/100))</f>
        <v>#DIV/0!</v>
      </c>
      <c r="I1192" s="4" t="e">
        <f>E1192/F1192</f>
        <v>#DIV/0!</v>
      </c>
      <c r="J1192" s="4" t="e">
        <f>100/G1192</f>
        <v>#DIV/0!</v>
      </c>
      <c r="N1192" s="37" t="e">
        <f>M1192/(K1192/100)</f>
        <v>#DIV/0!</v>
      </c>
      <c r="O1192" s="37" t="e">
        <f>N1192/J1192</f>
        <v>#DIV/0!</v>
      </c>
      <c r="P1192" s="5" t="e">
        <f>M1192/(L1192/100)</f>
        <v>#DIV/0!</v>
      </c>
      <c r="Q1192" s="5" t="e">
        <f>P1192*I1192</f>
        <v>#DIV/0!</v>
      </c>
      <c r="U1192" s="15" t="e">
        <f>100-(T1192-R1192)/S1192*100</f>
        <v>#DIV/0!</v>
      </c>
      <c r="AB1192" s="14" t="e">
        <f>((AE1192-AC1192)*(1000/AD1192))*1000</f>
        <v>#DIV/0!</v>
      </c>
      <c r="AF1192" s="7" t="e">
        <f>#REF!*0.8</f>
        <v>#REF!</v>
      </c>
      <c r="AH1192" s="8" t="e">
        <f>((AG1192)*(H1192/100))</f>
        <v>#DIV/0!</v>
      </c>
      <c r="AI1192" s="7" t="e">
        <f>AG1192/AH1192</f>
        <v>#DIV/0!</v>
      </c>
      <c r="AO1192" s="68" t="s">
        <v>426</v>
      </c>
      <c r="AP1192" s="354" t="s">
        <v>121</v>
      </c>
      <c r="AQ1192" s="354">
        <v>5.0000000000000001E-3</v>
      </c>
      <c r="AR1192" s="354" t="s">
        <v>121</v>
      </c>
      <c r="AS1192" s="354">
        <v>1.6E-2</v>
      </c>
      <c r="AT1192" s="354" t="s">
        <v>121</v>
      </c>
      <c r="AU1192" s="354">
        <v>0.01</v>
      </c>
      <c r="AV1192" s="354">
        <v>3.9180000000000001</v>
      </c>
      <c r="AW1192" s="354">
        <v>0.52300000000000002</v>
      </c>
      <c r="AX1192" s="354" t="s">
        <v>121</v>
      </c>
      <c r="AY1192" s="354">
        <v>5.0000000000000001E-3</v>
      </c>
      <c r="AZ1192" s="354">
        <v>1.482</v>
      </c>
      <c r="BA1192" s="354">
        <v>8.8999999999999996E-2</v>
      </c>
      <c r="BB1192" s="354">
        <v>0.98</v>
      </c>
      <c r="BC1192" s="354">
        <v>6.3E-2</v>
      </c>
      <c r="BD1192" s="354">
        <v>8.4019999999999992</v>
      </c>
      <c r="BE1192" s="354">
        <v>0.42</v>
      </c>
      <c r="BF1192" s="354" t="s">
        <v>121</v>
      </c>
      <c r="BG1192" s="354">
        <v>8.9999999999999993E-3</v>
      </c>
      <c r="BH1192" s="354">
        <v>4.7089999999999996</v>
      </c>
      <c r="BI1192" s="354">
        <v>0.97899999999999998</v>
      </c>
      <c r="BJ1192" s="354" t="s">
        <v>121</v>
      </c>
      <c r="BK1192" s="354">
        <v>4.0000000000000001E-3</v>
      </c>
      <c r="BL1192" s="354" t="s">
        <v>121</v>
      </c>
      <c r="BM1192" s="354">
        <v>5.0000000000000001E-3</v>
      </c>
      <c r="BN1192" s="354">
        <v>7.4320000000000004</v>
      </c>
      <c r="BO1192" s="354">
        <v>1.226</v>
      </c>
      <c r="BP1192" s="354">
        <v>33.066000000000003</v>
      </c>
      <c r="BQ1192" s="354">
        <v>1.0289999999999999</v>
      </c>
      <c r="BR1192" s="354">
        <v>5.8000000000000003E-2</v>
      </c>
      <c r="BS1192" s="354">
        <v>5.0000000000000001E-3</v>
      </c>
      <c r="BT1192" s="354">
        <v>2.9369999999999998</v>
      </c>
      <c r="BU1192" s="354">
        <v>0.104</v>
      </c>
      <c r="BV1192" s="354" t="s">
        <v>121</v>
      </c>
      <c r="BW1192" s="354">
        <v>0.183</v>
      </c>
      <c r="BX1192" s="354" t="s">
        <v>121</v>
      </c>
      <c r="BY1192" s="354">
        <v>4.5999999999999999E-2</v>
      </c>
      <c r="BZ1192" s="354">
        <v>1.657</v>
      </c>
      <c r="CA1192" s="354">
        <v>5.7000000000000002E-2</v>
      </c>
      <c r="CB1192" s="354">
        <v>17.699000000000002</v>
      </c>
      <c r="CC1192" s="354">
        <v>4.71</v>
      </c>
      <c r="CD1192" s="354">
        <v>0.16700000000000001</v>
      </c>
      <c r="CE1192" s="354">
        <v>2.4E-2</v>
      </c>
      <c r="CF1192" s="354" t="s">
        <v>121</v>
      </c>
      <c r="CG1192" s="354">
        <v>8.9999999999999993E-3</v>
      </c>
      <c r="CH1192" s="354">
        <v>7.0000000000000001E-3</v>
      </c>
      <c r="CI1192" s="354">
        <v>1E-3</v>
      </c>
      <c r="CJ1192" s="354" t="s">
        <v>121</v>
      </c>
      <c r="CK1192" s="354">
        <v>1.931</v>
      </c>
      <c r="CL1192" s="354" t="s">
        <v>121</v>
      </c>
      <c r="CM1192" s="354">
        <v>2E-3</v>
      </c>
      <c r="CN1192" s="354" t="s">
        <v>121</v>
      </c>
      <c r="CO1192" s="354">
        <v>2E-3</v>
      </c>
      <c r="CP1192" s="354">
        <v>1.234</v>
      </c>
      <c r="CQ1192" s="354">
        <v>7.1999999999999995E-2</v>
      </c>
      <c r="CR1192" s="354" t="s">
        <v>121</v>
      </c>
      <c r="CS1192" s="354">
        <v>2E-3</v>
      </c>
      <c r="CT1192" s="354" t="s">
        <v>121</v>
      </c>
      <c r="CU1192" s="354">
        <v>41.512</v>
      </c>
      <c r="CV1192" s="354">
        <v>0.13100000000000001</v>
      </c>
      <c r="CW1192" s="354">
        <v>1.2999999999999999E-2</v>
      </c>
      <c r="CX1192" s="354">
        <v>4.2489999999999997</v>
      </c>
      <c r="CY1192" s="354">
        <v>0.16400000000000001</v>
      </c>
      <c r="CZ1192" s="354" t="s">
        <v>121</v>
      </c>
      <c r="DA1192" s="354">
        <v>2E-3</v>
      </c>
      <c r="DB1192" s="354" t="s">
        <v>121</v>
      </c>
      <c r="DC1192" s="354">
        <v>3.6999999999999998E-2</v>
      </c>
      <c r="DD1192" s="354" t="s">
        <v>121</v>
      </c>
      <c r="DE1192" s="354">
        <v>0.04</v>
      </c>
      <c r="DF1192" s="354">
        <v>2.3450000000000002</v>
      </c>
      <c r="DG1192" s="354">
        <v>0.14799999999999999</v>
      </c>
      <c r="DH1192" s="354">
        <v>9.5169999999999995</v>
      </c>
      <c r="DI1192" s="354">
        <v>0.98699999999999999</v>
      </c>
      <c r="DJ1192" s="354" t="s">
        <v>121</v>
      </c>
      <c r="DK1192" s="354">
        <v>2E-3</v>
      </c>
      <c r="DL1192" s="61" t="str">
        <f t="shared" si="21"/>
        <v>Anlieferung 20-16</v>
      </c>
    </row>
    <row r="1193" spans="1:116">
      <c r="A1193" s="11">
        <v>44657</v>
      </c>
      <c r="B1193" s="64" t="s">
        <v>1767</v>
      </c>
      <c r="C1193" s="25" t="s">
        <v>128</v>
      </c>
      <c r="H1193" s="3" t="e">
        <f>((F1193)/(E1193/100))</f>
        <v>#DIV/0!</v>
      </c>
      <c r="I1193" s="4" t="e">
        <f>E1193/F1193</f>
        <v>#DIV/0!</v>
      </c>
      <c r="J1193" s="4" t="e">
        <f>100/G1193</f>
        <v>#DIV/0!</v>
      </c>
      <c r="N1193" s="37" t="e">
        <f>M1193/(K1193/100)</f>
        <v>#DIV/0!</v>
      </c>
      <c r="O1193" s="37" t="e">
        <f>N1193/J1193</f>
        <v>#DIV/0!</v>
      </c>
      <c r="P1193" s="5" t="e">
        <f>M1193/(L1193/100)</f>
        <v>#DIV/0!</v>
      </c>
      <c r="Q1193" s="5" t="e">
        <f>P1193*I1193</f>
        <v>#DIV/0!</v>
      </c>
      <c r="U1193" s="15" t="e">
        <f>100-(T1193-R1193)/S1193*100</f>
        <v>#DIV/0!</v>
      </c>
      <c r="AB1193" s="14" t="e">
        <f>((AE1193-AC1193)*(1000/AD1193))*1000</f>
        <v>#DIV/0!</v>
      </c>
      <c r="AF1193" s="7" t="e">
        <f>#REF!*0.8</f>
        <v>#REF!</v>
      </c>
      <c r="AH1193" s="8" t="e">
        <f>((AG1193)*(H1193/100))</f>
        <v>#DIV/0!</v>
      </c>
      <c r="AI1193" s="7" t="e">
        <f>AG1193/AH1193</f>
        <v>#DIV/0!</v>
      </c>
      <c r="AO1193" s="68" t="s">
        <v>1767</v>
      </c>
      <c r="AP1193" s="354">
        <v>2.5999999999999999E-2</v>
      </c>
      <c r="AQ1193" s="354">
        <v>7.0000000000000001E-3</v>
      </c>
      <c r="AR1193" s="354" t="s">
        <v>121</v>
      </c>
      <c r="AS1193" s="354">
        <v>1.2999999999999999E-2</v>
      </c>
      <c r="AT1193" s="354" t="s">
        <v>121</v>
      </c>
      <c r="AU1193" s="354">
        <v>8.9999999999999993E-3</v>
      </c>
      <c r="AV1193" s="354">
        <v>8.2769999999999992</v>
      </c>
      <c r="AW1193" s="354">
        <v>0.216</v>
      </c>
      <c r="AX1193" s="354">
        <v>8.0000000000000002E-3</v>
      </c>
      <c r="AY1193" s="354">
        <v>4.0000000000000001E-3</v>
      </c>
      <c r="AZ1193" s="354">
        <v>2.08</v>
      </c>
      <c r="BA1193" s="354">
        <v>3.6999999999999998E-2</v>
      </c>
      <c r="BB1193" s="354">
        <v>0.33200000000000002</v>
      </c>
      <c r="BC1193" s="354">
        <v>1.2E-2</v>
      </c>
      <c r="BD1193" s="354">
        <v>16.686</v>
      </c>
      <c r="BE1193" s="354">
        <v>0.373</v>
      </c>
      <c r="BF1193" s="354" t="s">
        <v>121</v>
      </c>
      <c r="BG1193" s="354">
        <v>6.0000000000000001E-3</v>
      </c>
      <c r="BH1193" s="354">
        <v>3.0379999999999998</v>
      </c>
      <c r="BI1193" s="354">
        <v>0.41699999999999998</v>
      </c>
      <c r="BJ1193" s="354">
        <v>0.02</v>
      </c>
      <c r="BK1193" s="354">
        <v>6.0000000000000001E-3</v>
      </c>
      <c r="BL1193" s="354" t="s">
        <v>121</v>
      </c>
      <c r="BM1193" s="354">
        <v>5.0000000000000001E-3</v>
      </c>
      <c r="BN1193" s="354" t="s">
        <v>121</v>
      </c>
      <c r="BO1193" s="354">
        <v>3.5999999999999997E-2</v>
      </c>
      <c r="BP1193" s="354">
        <v>56.256999999999998</v>
      </c>
      <c r="BQ1193" s="354">
        <v>0.52600000000000002</v>
      </c>
      <c r="BR1193" s="354">
        <v>2.069</v>
      </c>
      <c r="BS1193" s="354">
        <v>3.5999999999999997E-2</v>
      </c>
      <c r="BT1193" s="354">
        <v>0.496</v>
      </c>
      <c r="BU1193" s="354">
        <v>9.2999999999999999E-2</v>
      </c>
      <c r="BV1193" s="354" t="s">
        <v>121</v>
      </c>
      <c r="BW1193" s="354">
        <v>7.1999999999999995E-2</v>
      </c>
      <c r="BX1193" s="354">
        <v>0.04</v>
      </c>
      <c r="BY1193" s="354">
        <v>2.1999999999999999E-2</v>
      </c>
      <c r="BZ1193" s="354">
        <v>0.16900000000000001</v>
      </c>
      <c r="CA1193" s="354">
        <v>0.05</v>
      </c>
      <c r="CB1193" s="354" t="s">
        <v>121</v>
      </c>
      <c r="CC1193" s="354">
        <v>4.07</v>
      </c>
      <c r="CD1193" s="354">
        <v>7.8E-2</v>
      </c>
      <c r="CE1193" s="354">
        <v>1.9E-2</v>
      </c>
      <c r="CF1193" s="354" t="s">
        <v>121</v>
      </c>
      <c r="CG1193" s="354">
        <v>3.0000000000000001E-3</v>
      </c>
      <c r="CH1193" s="354" t="s">
        <v>121</v>
      </c>
      <c r="CI1193" s="354">
        <v>2E-3</v>
      </c>
      <c r="CJ1193" s="354" t="s">
        <v>121</v>
      </c>
      <c r="CK1193" s="354">
        <v>0.86599999999999999</v>
      </c>
      <c r="CL1193" s="354" t="s">
        <v>121</v>
      </c>
      <c r="CM1193" s="354">
        <v>2E-3</v>
      </c>
      <c r="CN1193" s="354">
        <v>7.0000000000000001E-3</v>
      </c>
      <c r="CO1193" s="354">
        <v>2E-3</v>
      </c>
      <c r="CP1193" s="354">
        <v>1.018</v>
      </c>
      <c r="CQ1193" s="354">
        <v>5.2999999999999999E-2</v>
      </c>
      <c r="CR1193" s="354" t="s">
        <v>121</v>
      </c>
      <c r="CS1193" s="354">
        <v>4.0000000000000001E-3</v>
      </c>
      <c r="CT1193" s="354" t="s">
        <v>121</v>
      </c>
      <c r="CU1193" s="354">
        <v>24.457000000000001</v>
      </c>
      <c r="CV1193" s="354">
        <v>3.0000000000000001E-3</v>
      </c>
      <c r="CW1193" s="354">
        <v>1E-3</v>
      </c>
      <c r="CX1193" s="354">
        <v>0.14000000000000001</v>
      </c>
      <c r="CY1193" s="354">
        <v>1.4E-2</v>
      </c>
      <c r="CZ1193" s="354" t="s">
        <v>121</v>
      </c>
      <c r="DA1193" s="354">
        <v>3.0000000000000001E-3</v>
      </c>
      <c r="DB1193" s="354">
        <v>2.4E-2</v>
      </c>
      <c r="DC1193" s="354">
        <v>6.0000000000000001E-3</v>
      </c>
      <c r="DD1193" s="354" t="s">
        <v>121</v>
      </c>
      <c r="DE1193" s="354">
        <v>4.7E-2</v>
      </c>
      <c r="DF1193" s="354">
        <v>4.0759999999999996</v>
      </c>
      <c r="DG1193" s="354">
        <v>8.7999999999999995E-2</v>
      </c>
      <c r="DH1193" s="354">
        <v>1.351</v>
      </c>
      <c r="DI1193" s="354">
        <v>2.1999999999999999E-2</v>
      </c>
      <c r="DJ1193" s="354" t="s">
        <v>121</v>
      </c>
      <c r="DK1193" s="354">
        <v>2E-3</v>
      </c>
      <c r="DL1193" s="61" t="str">
        <f t="shared" si="21"/>
        <v>Anlieferung 20-17</v>
      </c>
    </row>
    <row r="1194" spans="1:116">
      <c r="A1194" s="11">
        <v>44657</v>
      </c>
      <c r="B1194" s="64" t="s">
        <v>1768</v>
      </c>
      <c r="C1194" s="25" t="s">
        <v>128</v>
      </c>
      <c r="H1194" s="3" t="e">
        <f>((F1194)/(E1194/100))</f>
        <v>#DIV/0!</v>
      </c>
      <c r="I1194" s="4" t="e">
        <f>E1194/F1194</f>
        <v>#DIV/0!</v>
      </c>
      <c r="J1194" s="4" t="e">
        <f>100/G1194</f>
        <v>#DIV/0!</v>
      </c>
      <c r="N1194" s="37" t="e">
        <f>M1194/(K1194/100)</f>
        <v>#DIV/0!</v>
      </c>
      <c r="O1194" s="37" t="e">
        <f>N1194/J1194</f>
        <v>#DIV/0!</v>
      </c>
      <c r="P1194" s="5" t="e">
        <f>M1194/(L1194/100)</f>
        <v>#DIV/0!</v>
      </c>
      <c r="Q1194" s="5" t="e">
        <f>P1194*I1194</f>
        <v>#DIV/0!</v>
      </c>
      <c r="U1194" s="15" t="e">
        <f>100-(T1194-R1194)/S1194*100</f>
        <v>#DIV/0!</v>
      </c>
      <c r="AB1194" s="14" t="e">
        <f>((AE1194-AC1194)*(1000/AD1194))*1000</f>
        <v>#DIV/0!</v>
      </c>
      <c r="AF1194" s="7" t="e">
        <f>#REF!*0.8</f>
        <v>#REF!</v>
      </c>
      <c r="AH1194" s="8" t="e">
        <f>((AG1194)*(H1194/100))</f>
        <v>#DIV/0!</v>
      </c>
      <c r="AI1194" s="7" t="e">
        <f>AG1194/AH1194</f>
        <v>#DIV/0!</v>
      </c>
      <c r="AO1194" s="68" t="s">
        <v>1768</v>
      </c>
      <c r="AP1194" s="354" t="s">
        <v>121</v>
      </c>
      <c r="AQ1194" s="354">
        <v>5.0000000000000001E-3</v>
      </c>
      <c r="AR1194" s="354" t="s">
        <v>121</v>
      </c>
      <c r="AS1194" s="354">
        <v>1.0999999999999999E-2</v>
      </c>
      <c r="AT1194" s="354" t="s">
        <v>121</v>
      </c>
      <c r="AU1194" s="354">
        <v>8.0000000000000002E-3</v>
      </c>
      <c r="AV1194" s="354">
        <v>8.2739999999999991</v>
      </c>
      <c r="AW1194" s="354">
        <v>0.19500000000000001</v>
      </c>
      <c r="AX1194" s="354">
        <v>1.6E-2</v>
      </c>
      <c r="AY1194" s="354">
        <v>4.0000000000000001E-3</v>
      </c>
      <c r="AZ1194" s="354">
        <v>2.73</v>
      </c>
      <c r="BA1194" s="354">
        <v>4.2999999999999997E-2</v>
      </c>
      <c r="BB1194" s="354">
        <v>8.8999999999999996E-2</v>
      </c>
      <c r="BC1194" s="354">
        <v>6.0000000000000001E-3</v>
      </c>
      <c r="BD1194" s="354">
        <v>13.997999999999999</v>
      </c>
      <c r="BE1194" s="354">
        <v>0.28100000000000003</v>
      </c>
      <c r="BF1194" s="354" t="s">
        <v>121</v>
      </c>
      <c r="BG1194" s="354">
        <v>8.0000000000000002E-3</v>
      </c>
      <c r="BH1194" s="354">
        <v>3.157</v>
      </c>
      <c r="BI1194" s="354">
        <v>0.43099999999999999</v>
      </c>
      <c r="BJ1194" s="354">
        <v>6.0000000000000001E-3</v>
      </c>
      <c r="BK1194" s="354">
        <v>3.0000000000000001E-3</v>
      </c>
      <c r="BL1194" s="354" t="s">
        <v>121</v>
      </c>
      <c r="BM1194" s="354">
        <v>5.0000000000000001E-3</v>
      </c>
      <c r="BN1194" s="354">
        <v>0.47</v>
      </c>
      <c r="BO1194" s="354">
        <v>3.4000000000000002E-2</v>
      </c>
      <c r="BP1194" s="354">
        <v>53.470999999999997</v>
      </c>
      <c r="BQ1194" s="354">
        <v>0.51100000000000001</v>
      </c>
      <c r="BR1194" s="354">
        <v>0.41399999999999998</v>
      </c>
      <c r="BS1194" s="354">
        <v>8.0000000000000002E-3</v>
      </c>
      <c r="BT1194" s="354">
        <v>0.81100000000000005</v>
      </c>
      <c r="BU1194" s="354">
        <v>8.5999999999999993E-2</v>
      </c>
      <c r="BV1194" s="354" t="s">
        <v>121</v>
      </c>
      <c r="BW1194" s="354">
        <v>9.5000000000000001E-2</v>
      </c>
      <c r="BX1194" s="354" t="s">
        <v>121</v>
      </c>
      <c r="BY1194" s="354">
        <v>2.8000000000000001E-2</v>
      </c>
      <c r="BZ1194" s="354">
        <v>0.217</v>
      </c>
      <c r="CA1194" s="354">
        <v>4.3999999999999997E-2</v>
      </c>
      <c r="CB1194" s="354">
        <v>6.7569999999999997</v>
      </c>
      <c r="CC1194" s="354">
        <v>2.7610000000000001</v>
      </c>
      <c r="CD1194" s="354">
        <v>0.10199999999999999</v>
      </c>
      <c r="CE1194" s="354">
        <v>1.9E-2</v>
      </c>
      <c r="CF1194" s="354" t="s">
        <v>121</v>
      </c>
      <c r="CG1194" s="354">
        <v>2E-3</v>
      </c>
      <c r="CH1194" s="354" t="s">
        <v>121</v>
      </c>
      <c r="CI1194" s="354">
        <v>2E-3</v>
      </c>
      <c r="CJ1194" s="354" t="s">
        <v>121</v>
      </c>
      <c r="CK1194" s="354">
        <v>0.89800000000000002</v>
      </c>
      <c r="CL1194" s="354" t="s">
        <v>121</v>
      </c>
      <c r="CM1194" s="354">
        <v>2E-3</v>
      </c>
      <c r="CN1194" s="354">
        <v>4.0000000000000001E-3</v>
      </c>
      <c r="CO1194" s="354">
        <v>1E-3</v>
      </c>
      <c r="CP1194" s="354">
        <v>1.0720000000000001</v>
      </c>
      <c r="CQ1194" s="354">
        <v>5.0999999999999997E-2</v>
      </c>
      <c r="CR1194" s="354" t="s">
        <v>121</v>
      </c>
      <c r="CS1194" s="354">
        <v>3.0000000000000001E-3</v>
      </c>
      <c r="CT1194" s="354" t="s">
        <v>121</v>
      </c>
      <c r="CU1194" s="354">
        <v>23.661000000000001</v>
      </c>
      <c r="CV1194" s="354">
        <v>1.4E-2</v>
      </c>
      <c r="CW1194" s="354">
        <v>1E-3</v>
      </c>
      <c r="CX1194" s="354">
        <v>0.221</v>
      </c>
      <c r="CY1194" s="354">
        <v>0.02</v>
      </c>
      <c r="CZ1194" s="354" t="s">
        <v>121</v>
      </c>
      <c r="DA1194" s="354">
        <v>2E-3</v>
      </c>
      <c r="DB1194" s="354">
        <v>2.1000000000000001E-2</v>
      </c>
      <c r="DC1194" s="354">
        <v>8.0000000000000002E-3</v>
      </c>
      <c r="DD1194" s="354" t="s">
        <v>121</v>
      </c>
      <c r="DE1194" s="354">
        <v>0.06</v>
      </c>
      <c r="DF1194" s="354">
        <v>7.976</v>
      </c>
      <c r="DG1194" s="354">
        <v>0.13700000000000001</v>
      </c>
      <c r="DH1194" s="354">
        <v>0.17299999999999999</v>
      </c>
      <c r="DI1194" s="354">
        <v>3.0000000000000001E-3</v>
      </c>
      <c r="DJ1194" s="354" t="s">
        <v>121</v>
      </c>
      <c r="DK1194" s="354">
        <v>2E-3</v>
      </c>
      <c r="DL1194" s="61" t="str">
        <f t="shared" si="21"/>
        <v>Anlieferung 20-18</v>
      </c>
    </row>
    <row r="1195" spans="1:116">
      <c r="A1195" s="11">
        <v>44657</v>
      </c>
      <c r="B1195" s="64" t="s">
        <v>427</v>
      </c>
      <c r="C1195" s="25" t="s">
        <v>128</v>
      </c>
      <c r="H1195" s="3" t="e">
        <f>((F1195)/(E1195/100))</f>
        <v>#DIV/0!</v>
      </c>
      <c r="I1195" s="4" t="e">
        <f>E1195/F1195</f>
        <v>#DIV/0!</v>
      </c>
      <c r="J1195" s="4" t="e">
        <f>100/G1195</f>
        <v>#DIV/0!</v>
      </c>
      <c r="N1195" s="37" t="e">
        <f>M1195/(K1195/100)</f>
        <v>#DIV/0!</v>
      </c>
      <c r="O1195" s="37" t="e">
        <f>N1195/J1195</f>
        <v>#DIV/0!</v>
      </c>
      <c r="P1195" s="5" t="e">
        <f>M1195/(L1195/100)</f>
        <v>#DIV/0!</v>
      </c>
      <c r="Q1195" s="5" t="e">
        <f>P1195*I1195</f>
        <v>#DIV/0!</v>
      </c>
      <c r="U1195" s="15" t="e">
        <f>100-(T1195-R1195)/S1195*100</f>
        <v>#DIV/0!</v>
      </c>
      <c r="AB1195" s="14" t="e">
        <f>((AE1195-AC1195)*(1000/AD1195))*1000</f>
        <v>#DIV/0!</v>
      </c>
      <c r="AF1195" s="7" t="e">
        <f>#REF!*0.8</f>
        <v>#REF!</v>
      </c>
      <c r="AH1195" s="8" t="e">
        <f>((AG1195)*(H1195/100))</f>
        <v>#DIV/0!</v>
      </c>
      <c r="AI1195" s="7" t="e">
        <f>AG1195/AH1195</f>
        <v>#DIV/0!</v>
      </c>
      <c r="AO1195" s="68" t="s">
        <v>427</v>
      </c>
      <c r="AP1195" s="354" t="s">
        <v>121</v>
      </c>
      <c r="AQ1195" s="354">
        <v>3.0000000000000001E-3</v>
      </c>
      <c r="AR1195" s="354" t="s">
        <v>121</v>
      </c>
      <c r="AS1195" s="354">
        <v>1.2E-2</v>
      </c>
      <c r="AT1195" s="354" t="s">
        <v>121</v>
      </c>
      <c r="AU1195" s="354">
        <v>8.0000000000000002E-3</v>
      </c>
      <c r="AV1195" s="354">
        <v>9.234</v>
      </c>
      <c r="AW1195" s="354">
        <v>0.22</v>
      </c>
      <c r="AX1195" s="354">
        <v>1.6E-2</v>
      </c>
      <c r="AY1195" s="354">
        <v>4.0000000000000001E-3</v>
      </c>
      <c r="AZ1195" s="354">
        <v>1.7609999999999999</v>
      </c>
      <c r="BA1195" s="354">
        <v>2.7E-2</v>
      </c>
      <c r="BB1195" s="354">
        <v>0.622</v>
      </c>
      <c r="BC1195" s="354">
        <v>1.6E-2</v>
      </c>
      <c r="BD1195" s="354">
        <v>13.335000000000001</v>
      </c>
      <c r="BE1195" s="354">
        <v>0.26200000000000001</v>
      </c>
      <c r="BF1195" s="354" t="s">
        <v>121</v>
      </c>
      <c r="BG1195" s="354">
        <v>8.9999999999999993E-3</v>
      </c>
      <c r="BH1195" s="354">
        <v>2.589</v>
      </c>
      <c r="BI1195" s="354">
        <v>0.34499999999999997</v>
      </c>
      <c r="BJ1195" s="354">
        <v>5.0000000000000001E-3</v>
      </c>
      <c r="BK1195" s="354">
        <v>2E-3</v>
      </c>
      <c r="BL1195" s="354" t="s">
        <v>121</v>
      </c>
      <c r="BM1195" s="354">
        <v>4.0000000000000001E-3</v>
      </c>
      <c r="BN1195" s="354">
        <v>0.193</v>
      </c>
      <c r="BO1195" s="354">
        <v>2.7E-2</v>
      </c>
      <c r="BP1195" s="354">
        <v>55.802999999999997</v>
      </c>
      <c r="BQ1195" s="354">
        <v>0.48699999999999999</v>
      </c>
      <c r="BR1195" s="354">
        <v>5.1999999999999998E-2</v>
      </c>
      <c r="BS1195" s="354">
        <v>2E-3</v>
      </c>
      <c r="BT1195" s="354">
        <v>0.68799999999999994</v>
      </c>
      <c r="BU1195" s="354">
        <v>7.0999999999999994E-2</v>
      </c>
      <c r="BV1195" s="354" t="s">
        <v>121</v>
      </c>
      <c r="BW1195" s="354">
        <v>6.4000000000000001E-2</v>
      </c>
      <c r="BX1195" s="354" t="s">
        <v>121</v>
      </c>
      <c r="BY1195" s="354">
        <v>3.3000000000000002E-2</v>
      </c>
      <c r="BZ1195" s="354">
        <v>0.31900000000000001</v>
      </c>
      <c r="CA1195" s="354">
        <v>3.9E-2</v>
      </c>
      <c r="CB1195" s="354">
        <v>4.1779999999999999</v>
      </c>
      <c r="CC1195" s="354">
        <v>2.2810000000000001</v>
      </c>
      <c r="CD1195" s="354">
        <v>0.14299999999999999</v>
      </c>
      <c r="CE1195" s="354">
        <v>1.7999999999999999E-2</v>
      </c>
      <c r="CF1195" s="354" t="s">
        <v>121</v>
      </c>
      <c r="CG1195" s="354">
        <v>2E-3</v>
      </c>
      <c r="CH1195" s="354" t="s">
        <v>121</v>
      </c>
      <c r="CI1195" s="354">
        <v>2E-3</v>
      </c>
      <c r="CJ1195" s="354" t="s">
        <v>121</v>
      </c>
      <c r="CK1195" s="354">
        <v>0.79</v>
      </c>
      <c r="CL1195" s="354" t="s">
        <v>121</v>
      </c>
      <c r="CM1195" s="354">
        <v>2E-3</v>
      </c>
      <c r="CN1195" s="354">
        <v>2E-3</v>
      </c>
      <c r="CO1195" s="354">
        <v>1E-3</v>
      </c>
      <c r="CP1195" s="354">
        <v>0.92300000000000004</v>
      </c>
      <c r="CQ1195" s="354">
        <v>4.3999999999999997E-2</v>
      </c>
      <c r="CR1195" s="354" t="s">
        <v>121</v>
      </c>
      <c r="CS1195" s="354">
        <v>2E-3</v>
      </c>
      <c r="CT1195" s="354" t="s">
        <v>121</v>
      </c>
      <c r="CU1195" s="354">
        <v>22.795999999999999</v>
      </c>
      <c r="CV1195" s="354">
        <v>1.2E-2</v>
      </c>
      <c r="CW1195" s="354">
        <v>1E-3</v>
      </c>
      <c r="CX1195" s="354">
        <v>0.56899999999999995</v>
      </c>
      <c r="CY1195" s="354">
        <v>3.3000000000000002E-2</v>
      </c>
      <c r="CZ1195" s="354" t="s">
        <v>121</v>
      </c>
      <c r="DA1195" s="354">
        <v>2E-3</v>
      </c>
      <c r="DB1195" s="354" t="s">
        <v>121</v>
      </c>
      <c r="DC1195" s="354">
        <v>2.4E-2</v>
      </c>
      <c r="DD1195" s="354" t="s">
        <v>121</v>
      </c>
      <c r="DE1195" s="354">
        <v>6.4000000000000001E-2</v>
      </c>
      <c r="DF1195" s="354">
        <v>9.1479999999999997</v>
      </c>
      <c r="DG1195" s="354">
        <v>0.159</v>
      </c>
      <c r="DH1195" s="354">
        <v>0.41</v>
      </c>
      <c r="DI1195" s="354">
        <v>7.0000000000000001E-3</v>
      </c>
      <c r="DJ1195" s="354" t="s">
        <v>121</v>
      </c>
      <c r="DK1195" s="354">
        <v>2E-3</v>
      </c>
      <c r="DL1195" s="61" t="str">
        <f t="shared" si="21"/>
        <v>Anlieferung 20-19</v>
      </c>
    </row>
    <row r="1196" spans="1:116">
      <c r="A1196" s="11">
        <v>44657</v>
      </c>
      <c r="B1196" s="64" t="s">
        <v>1769</v>
      </c>
      <c r="C1196" s="25" t="s">
        <v>128</v>
      </c>
      <c r="H1196" s="3" t="e">
        <f>((F1196)/(E1196/100))</f>
        <v>#DIV/0!</v>
      </c>
      <c r="I1196" s="4" t="e">
        <f>E1196/F1196</f>
        <v>#DIV/0!</v>
      </c>
      <c r="J1196" s="4" t="e">
        <f>100/G1196</f>
        <v>#DIV/0!</v>
      </c>
      <c r="N1196" s="37" t="e">
        <f>M1196/(K1196/100)</f>
        <v>#DIV/0!</v>
      </c>
      <c r="O1196" s="37" t="e">
        <f>N1196/J1196</f>
        <v>#DIV/0!</v>
      </c>
      <c r="P1196" s="5" t="e">
        <f>M1196/(L1196/100)</f>
        <v>#DIV/0!</v>
      </c>
      <c r="Q1196" s="5" t="e">
        <f>P1196*I1196</f>
        <v>#DIV/0!</v>
      </c>
      <c r="U1196" s="15" t="e">
        <f>100-(T1196-R1196)/S1196*100</f>
        <v>#DIV/0!</v>
      </c>
      <c r="AB1196" s="14" t="e">
        <f>((AE1196-AC1196)*(1000/AD1196))*1000</f>
        <v>#DIV/0!</v>
      </c>
      <c r="AF1196" s="7" t="e">
        <f>#REF!*0.8</f>
        <v>#REF!</v>
      </c>
      <c r="AH1196" s="8" t="e">
        <f>((AG1196)*(H1196/100))</f>
        <v>#DIV/0!</v>
      </c>
      <c r="AI1196" s="7" t="e">
        <f>AG1196/AH1196</f>
        <v>#DIV/0!</v>
      </c>
      <c r="AO1196" s="68" t="s">
        <v>1769</v>
      </c>
      <c r="AP1196" s="354" t="s">
        <v>121</v>
      </c>
      <c r="AQ1196" s="354">
        <v>4.0000000000000001E-3</v>
      </c>
      <c r="AR1196" s="354" t="s">
        <v>121</v>
      </c>
      <c r="AS1196" s="354">
        <v>1.7000000000000001E-2</v>
      </c>
      <c r="AT1196" s="354" t="s">
        <v>121</v>
      </c>
      <c r="AU1196" s="354">
        <v>1.2E-2</v>
      </c>
      <c r="AV1196" s="354">
        <v>13.054</v>
      </c>
      <c r="AW1196" s="354">
        <v>1.7549999999999999</v>
      </c>
      <c r="AX1196" s="354" t="s">
        <v>121</v>
      </c>
      <c r="AY1196" s="354">
        <v>8.9999999999999993E-3</v>
      </c>
      <c r="AZ1196" s="354">
        <v>1.667</v>
      </c>
      <c r="BA1196" s="354">
        <v>0.123</v>
      </c>
      <c r="BB1196" s="354">
        <v>4.2880000000000003</v>
      </c>
      <c r="BC1196" s="354">
        <v>0.32100000000000001</v>
      </c>
      <c r="BD1196" s="354">
        <v>0.56200000000000006</v>
      </c>
      <c r="BE1196" s="354">
        <v>4.7E-2</v>
      </c>
      <c r="BF1196" s="354" t="s">
        <v>121</v>
      </c>
      <c r="BG1196" s="354">
        <v>1.4999999999999999E-2</v>
      </c>
      <c r="BH1196" s="354">
        <v>4.923</v>
      </c>
      <c r="BI1196" s="354">
        <v>0.94599999999999995</v>
      </c>
      <c r="BJ1196" s="354" t="s">
        <v>121</v>
      </c>
      <c r="BK1196" s="354">
        <v>3.0000000000000001E-3</v>
      </c>
      <c r="BL1196" s="354" t="s">
        <v>121</v>
      </c>
      <c r="BM1196" s="354">
        <v>5.0000000000000001E-3</v>
      </c>
      <c r="BN1196" s="354">
        <v>9.5790000000000006</v>
      </c>
      <c r="BO1196" s="354">
        <v>1.5780000000000001</v>
      </c>
      <c r="BP1196" s="354">
        <v>28.710999999999999</v>
      </c>
      <c r="BQ1196" s="354">
        <v>1.216</v>
      </c>
      <c r="BR1196" s="354">
        <v>4.0000000000000001E-3</v>
      </c>
      <c r="BS1196" s="354">
        <v>2E-3</v>
      </c>
      <c r="BT1196" s="354">
        <v>1.6379999999999999</v>
      </c>
      <c r="BU1196" s="354">
        <v>9.1999999999999998E-2</v>
      </c>
      <c r="BV1196" s="354" t="s">
        <v>121</v>
      </c>
      <c r="BW1196" s="354">
        <v>0.16200000000000001</v>
      </c>
      <c r="BX1196" s="354" t="s">
        <v>121</v>
      </c>
      <c r="BY1196" s="354">
        <v>1.4E-2</v>
      </c>
      <c r="BZ1196" s="354">
        <v>1.4790000000000001</v>
      </c>
      <c r="CA1196" s="354">
        <v>5.6000000000000001E-2</v>
      </c>
      <c r="CB1196" s="354">
        <v>19.965</v>
      </c>
      <c r="CC1196" s="354">
        <v>4.5629999999999997</v>
      </c>
      <c r="CD1196" s="354">
        <v>0.106</v>
      </c>
      <c r="CE1196" s="354">
        <v>2.5999999999999999E-2</v>
      </c>
      <c r="CF1196" s="354" t="s">
        <v>121</v>
      </c>
      <c r="CG1196" s="354">
        <v>8.9999999999999993E-3</v>
      </c>
      <c r="CH1196" s="354">
        <v>7.0000000000000001E-3</v>
      </c>
      <c r="CI1196" s="354">
        <v>1E-3</v>
      </c>
      <c r="CJ1196" s="354" t="s">
        <v>121</v>
      </c>
      <c r="CK1196" s="354">
        <v>1.7270000000000001</v>
      </c>
      <c r="CL1196" s="354" t="s">
        <v>121</v>
      </c>
      <c r="CM1196" s="354">
        <v>2E-3</v>
      </c>
      <c r="CN1196" s="354">
        <v>3.0000000000000001E-3</v>
      </c>
      <c r="CO1196" s="354">
        <v>1E-3</v>
      </c>
      <c r="CP1196" s="354">
        <v>0.76700000000000002</v>
      </c>
      <c r="CQ1196" s="354">
        <v>6.6000000000000003E-2</v>
      </c>
      <c r="CR1196" s="354" t="s">
        <v>121</v>
      </c>
      <c r="CS1196" s="354">
        <v>2E-3</v>
      </c>
      <c r="CT1196" s="354" t="s">
        <v>121</v>
      </c>
      <c r="CU1196" s="354">
        <v>39.613999999999997</v>
      </c>
      <c r="CV1196" s="354">
        <v>0.16</v>
      </c>
      <c r="CW1196" s="354">
        <v>1.6E-2</v>
      </c>
      <c r="CX1196" s="354">
        <v>2.972</v>
      </c>
      <c r="CY1196" s="354">
        <v>0.16800000000000001</v>
      </c>
      <c r="CZ1196" s="354" t="s">
        <v>121</v>
      </c>
      <c r="DA1196" s="354">
        <v>2E-3</v>
      </c>
      <c r="DB1196" s="354" t="s">
        <v>121</v>
      </c>
      <c r="DC1196" s="354">
        <v>3.5000000000000003E-2</v>
      </c>
      <c r="DD1196" s="354" t="s">
        <v>121</v>
      </c>
      <c r="DE1196" s="354">
        <v>2.5999999999999999E-2</v>
      </c>
      <c r="DF1196" s="354">
        <v>1.0760000000000001</v>
      </c>
      <c r="DG1196" s="354">
        <v>8.3000000000000004E-2</v>
      </c>
      <c r="DH1196" s="354">
        <v>9.0329999999999995</v>
      </c>
      <c r="DI1196" s="354">
        <v>0.94299999999999995</v>
      </c>
      <c r="DJ1196" s="354" t="s">
        <v>121</v>
      </c>
      <c r="DK1196" s="354">
        <v>2E-3</v>
      </c>
      <c r="DL1196" s="61" t="str">
        <f t="shared" si="21"/>
        <v>Anlieferung 20-20</v>
      </c>
    </row>
    <row r="1197" spans="1:116">
      <c r="A1197" s="11">
        <v>44657</v>
      </c>
      <c r="B1197" s="64" t="s">
        <v>1770</v>
      </c>
      <c r="C1197" s="25" t="s">
        <v>128</v>
      </c>
      <c r="H1197" s="3" t="e">
        <f>((F1197)/(E1197/100))</f>
        <v>#DIV/0!</v>
      </c>
      <c r="I1197" s="4" t="e">
        <f>E1197/F1197</f>
        <v>#DIV/0!</v>
      </c>
      <c r="J1197" s="4" t="e">
        <f>100/G1197</f>
        <v>#DIV/0!</v>
      </c>
      <c r="N1197" s="37" t="e">
        <f>M1197/(K1197/100)</f>
        <v>#DIV/0!</v>
      </c>
      <c r="O1197" s="37" t="e">
        <f>N1197/J1197</f>
        <v>#DIV/0!</v>
      </c>
      <c r="P1197" s="5" t="e">
        <f>M1197/(L1197/100)</f>
        <v>#DIV/0!</v>
      </c>
      <c r="Q1197" s="5" t="e">
        <f>P1197*I1197</f>
        <v>#DIV/0!</v>
      </c>
      <c r="U1197" s="15" t="e">
        <f>100-(T1197-R1197)/S1197*100</f>
        <v>#DIV/0!</v>
      </c>
      <c r="AB1197" s="14" t="e">
        <f>((AE1197-AC1197)*(1000/AD1197))*1000</f>
        <v>#DIV/0!</v>
      </c>
      <c r="AF1197" s="7" t="e">
        <f>#REF!*0.8</f>
        <v>#REF!</v>
      </c>
      <c r="AH1197" s="8" t="e">
        <f>((AG1197)*(H1197/100))</f>
        <v>#DIV/0!</v>
      </c>
      <c r="AI1197" s="7" t="e">
        <f>AG1197/AH1197</f>
        <v>#DIV/0!</v>
      </c>
      <c r="AO1197" s="68" t="s">
        <v>1770</v>
      </c>
      <c r="AP1197" s="354" t="s">
        <v>121</v>
      </c>
      <c r="AQ1197" s="354">
        <v>3.0000000000000001E-3</v>
      </c>
      <c r="AR1197" s="354" t="s">
        <v>121</v>
      </c>
      <c r="AS1197" s="354">
        <v>2.4E-2</v>
      </c>
      <c r="AT1197" s="354" t="s">
        <v>121</v>
      </c>
      <c r="AU1197" s="354">
        <v>8.0000000000000002E-3</v>
      </c>
      <c r="AV1197" s="354">
        <v>3.0379999999999998</v>
      </c>
      <c r="AW1197" s="354">
        <v>0.159</v>
      </c>
      <c r="AX1197" s="354" t="s">
        <v>121</v>
      </c>
      <c r="AY1197" s="354">
        <v>7.0000000000000001E-3</v>
      </c>
      <c r="AZ1197" s="354">
        <v>1.331</v>
      </c>
      <c r="BA1197" s="354">
        <v>2.9000000000000001E-2</v>
      </c>
      <c r="BB1197" s="354" t="s">
        <v>121</v>
      </c>
      <c r="BC1197" s="354">
        <v>1.0999999999999999E-2</v>
      </c>
      <c r="BD1197" s="354">
        <v>3.6840000000000002</v>
      </c>
      <c r="BE1197" s="354">
        <v>0.11</v>
      </c>
      <c r="BF1197" s="354" t="s">
        <v>121</v>
      </c>
      <c r="BG1197" s="354">
        <v>1.0999999999999999E-2</v>
      </c>
      <c r="BH1197" s="354">
        <v>4.5609999999999999</v>
      </c>
      <c r="BI1197" s="354">
        <v>0.71899999999999997</v>
      </c>
      <c r="BJ1197" s="354" t="s">
        <v>121</v>
      </c>
      <c r="BK1197" s="354">
        <v>3.0000000000000001E-3</v>
      </c>
      <c r="BL1197" s="354" t="s">
        <v>121</v>
      </c>
      <c r="BM1197" s="354">
        <v>4.0000000000000001E-3</v>
      </c>
      <c r="BN1197" s="354">
        <v>7.8760000000000003</v>
      </c>
      <c r="BO1197" s="354">
        <v>0.65400000000000003</v>
      </c>
      <c r="BP1197" s="354">
        <v>39.636000000000003</v>
      </c>
      <c r="BQ1197" s="354">
        <v>0.95899999999999996</v>
      </c>
      <c r="BR1197" s="354">
        <v>2.5999999999999999E-2</v>
      </c>
      <c r="BS1197" s="354">
        <v>2E-3</v>
      </c>
      <c r="BT1197" s="354">
        <v>2.8149999999999999</v>
      </c>
      <c r="BU1197" s="354">
        <v>0.17100000000000001</v>
      </c>
      <c r="BV1197" s="354" t="s">
        <v>121</v>
      </c>
      <c r="BW1197" s="354">
        <v>0.17199999999999999</v>
      </c>
      <c r="BX1197" s="354" t="s">
        <v>121</v>
      </c>
      <c r="BY1197" s="354">
        <v>2.7E-2</v>
      </c>
      <c r="BZ1197" s="354">
        <v>1.766</v>
      </c>
      <c r="CA1197" s="354">
        <v>0.106</v>
      </c>
      <c r="CB1197" s="354">
        <v>17.454999999999998</v>
      </c>
      <c r="CC1197" s="354">
        <v>3.585</v>
      </c>
      <c r="CD1197" s="354">
        <v>0.129</v>
      </c>
      <c r="CE1197" s="354">
        <v>2.3E-2</v>
      </c>
      <c r="CF1197" s="354" t="s">
        <v>121</v>
      </c>
      <c r="CG1197" s="354">
        <v>0.01</v>
      </c>
      <c r="CH1197" s="354">
        <v>8.0000000000000002E-3</v>
      </c>
      <c r="CI1197" s="354">
        <v>1E-3</v>
      </c>
      <c r="CJ1197" s="354" t="s">
        <v>121</v>
      </c>
      <c r="CK1197" s="354">
        <v>1.8109999999999999</v>
      </c>
      <c r="CL1197" s="354" t="s">
        <v>121</v>
      </c>
      <c r="CM1197" s="354">
        <v>2E-3</v>
      </c>
      <c r="CN1197" s="354" t="s">
        <v>121</v>
      </c>
      <c r="CO1197" s="354">
        <v>2E-3</v>
      </c>
      <c r="CP1197" s="354">
        <v>1.034</v>
      </c>
      <c r="CQ1197" s="354">
        <v>9.7000000000000003E-2</v>
      </c>
      <c r="CR1197" s="354" t="s">
        <v>121</v>
      </c>
      <c r="CS1197" s="354">
        <v>2E-3</v>
      </c>
      <c r="CT1197" s="354" t="s">
        <v>121</v>
      </c>
      <c r="CU1197" s="354">
        <v>40.738</v>
      </c>
      <c r="CV1197" s="354">
        <v>0.11899999999999999</v>
      </c>
      <c r="CW1197" s="354">
        <v>4.0000000000000001E-3</v>
      </c>
      <c r="CX1197" s="354">
        <v>4.335</v>
      </c>
      <c r="CY1197" s="354">
        <v>0.16700000000000001</v>
      </c>
      <c r="CZ1197" s="354" t="s">
        <v>121</v>
      </c>
      <c r="DA1197" s="354">
        <v>2E-3</v>
      </c>
      <c r="DB1197" s="354" t="s">
        <v>121</v>
      </c>
      <c r="DC1197" s="354">
        <v>3.3000000000000002E-2</v>
      </c>
      <c r="DD1197" s="354" t="s">
        <v>121</v>
      </c>
      <c r="DE1197" s="354">
        <v>3.1E-2</v>
      </c>
      <c r="DF1197" s="354">
        <v>1.399</v>
      </c>
      <c r="DG1197" s="354">
        <v>3.6999999999999998E-2</v>
      </c>
      <c r="DH1197" s="354">
        <v>10.776999999999999</v>
      </c>
      <c r="DI1197" s="354">
        <v>0.3</v>
      </c>
      <c r="DJ1197" s="354" t="s">
        <v>121</v>
      </c>
      <c r="DK1197" s="354">
        <v>2E-3</v>
      </c>
      <c r="DL1197" s="61" t="str">
        <f t="shared" si="21"/>
        <v>Anlieferung 20-21</v>
      </c>
    </row>
    <row r="1198" spans="1:116">
      <c r="A1198" s="11">
        <v>44657</v>
      </c>
      <c r="B1198" s="64" t="s">
        <v>428</v>
      </c>
      <c r="C1198" s="25" t="s">
        <v>128</v>
      </c>
      <c r="H1198" s="3" t="e">
        <f>((F1198)/(E1198/100))</f>
        <v>#DIV/0!</v>
      </c>
      <c r="I1198" s="4" t="e">
        <f>E1198/F1198</f>
        <v>#DIV/0!</v>
      </c>
      <c r="J1198" s="4" t="e">
        <f>100/G1198</f>
        <v>#DIV/0!</v>
      </c>
      <c r="N1198" s="37" t="e">
        <f>M1198/(K1198/100)</f>
        <v>#DIV/0!</v>
      </c>
      <c r="O1198" s="37" t="e">
        <f>N1198/J1198</f>
        <v>#DIV/0!</v>
      </c>
      <c r="P1198" s="5" t="e">
        <f>M1198/(L1198/100)</f>
        <v>#DIV/0!</v>
      </c>
      <c r="Q1198" s="5" t="e">
        <f>P1198*I1198</f>
        <v>#DIV/0!</v>
      </c>
      <c r="U1198" s="15" t="e">
        <f>100-(T1198-R1198)/S1198*100</f>
        <v>#DIV/0!</v>
      </c>
      <c r="AB1198" s="14" t="e">
        <f>((AE1198-AC1198)*(1000/AD1198))*1000</f>
        <v>#DIV/0!</v>
      </c>
      <c r="AF1198" s="7" t="e">
        <f>#REF!*0.8</f>
        <v>#REF!</v>
      </c>
      <c r="AH1198" s="8" t="e">
        <f>((AG1198)*(H1198/100))</f>
        <v>#DIV/0!</v>
      </c>
      <c r="AI1198" s="7" t="e">
        <f>AG1198/AH1198</f>
        <v>#DIV/0!</v>
      </c>
      <c r="AO1198" s="68" t="s">
        <v>428</v>
      </c>
      <c r="AP1198" s="354" t="s">
        <v>121</v>
      </c>
      <c r="AQ1198" s="354">
        <v>2E-3</v>
      </c>
      <c r="AR1198" s="354" t="s">
        <v>121</v>
      </c>
      <c r="AS1198" s="354">
        <v>0.01</v>
      </c>
      <c r="AT1198" s="354" t="s">
        <v>121</v>
      </c>
      <c r="AU1198" s="354">
        <v>5.0000000000000001E-3</v>
      </c>
      <c r="AV1198" s="354">
        <v>3.1749999999999998</v>
      </c>
      <c r="AW1198" s="354">
        <v>5.2999999999999999E-2</v>
      </c>
      <c r="AX1198" s="354">
        <v>5.0000000000000001E-3</v>
      </c>
      <c r="AY1198" s="354">
        <v>2E-3</v>
      </c>
      <c r="AZ1198" s="354">
        <v>0.17</v>
      </c>
      <c r="BA1198" s="354">
        <v>6.0000000000000001E-3</v>
      </c>
      <c r="BB1198" s="354">
        <v>9.1999999999999998E-2</v>
      </c>
      <c r="BC1198" s="354">
        <v>6.0000000000000001E-3</v>
      </c>
      <c r="BD1198" s="354">
        <v>19.568000000000001</v>
      </c>
      <c r="BE1198" s="354">
        <v>0.51</v>
      </c>
      <c r="BF1198" s="354" t="s">
        <v>121</v>
      </c>
      <c r="BG1198" s="354">
        <v>5.0000000000000001E-3</v>
      </c>
      <c r="BH1198" s="354">
        <v>1.5740000000000001</v>
      </c>
      <c r="BI1198" s="354">
        <v>0.29299999999999998</v>
      </c>
      <c r="BJ1198" s="354" t="s">
        <v>121</v>
      </c>
      <c r="BK1198" s="354">
        <v>2E-3</v>
      </c>
      <c r="BL1198" s="354" t="s">
        <v>121</v>
      </c>
      <c r="BM1198" s="354">
        <v>3.0000000000000001E-3</v>
      </c>
      <c r="BN1198" s="354">
        <v>0.108</v>
      </c>
      <c r="BO1198" s="354">
        <v>1.4999999999999999E-2</v>
      </c>
      <c r="BP1198" s="354">
        <v>67.572000000000003</v>
      </c>
      <c r="BQ1198" s="354">
        <v>0.28299999999999997</v>
      </c>
      <c r="BR1198" s="354">
        <v>2.1000000000000001E-2</v>
      </c>
      <c r="BS1198" s="354">
        <v>2E-3</v>
      </c>
      <c r="BT1198" s="354">
        <v>0.98099999999999998</v>
      </c>
      <c r="BU1198" s="354">
        <v>7.4999999999999997E-2</v>
      </c>
      <c r="BV1198" s="354" t="s">
        <v>121</v>
      </c>
      <c r="BW1198" s="354">
        <v>7.0999999999999994E-2</v>
      </c>
      <c r="BX1198" s="354">
        <v>5.0999999999999997E-2</v>
      </c>
      <c r="BY1198" s="354">
        <v>0.02</v>
      </c>
      <c r="BZ1198" s="354">
        <v>0.81499999999999995</v>
      </c>
      <c r="CA1198" s="354">
        <v>4.8000000000000001E-2</v>
      </c>
      <c r="CB1198" s="354" t="s">
        <v>121</v>
      </c>
      <c r="CC1198" s="354">
        <v>4.8890000000000002</v>
      </c>
      <c r="CD1198" s="354">
        <v>0.125</v>
      </c>
      <c r="CE1198" s="354">
        <v>1.2E-2</v>
      </c>
      <c r="CF1198" s="354" t="s">
        <v>121</v>
      </c>
      <c r="CG1198" s="354">
        <v>3.0000000000000001E-3</v>
      </c>
      <c r="CH1198" s="354">
        <v>2E-3</v>
      </c>
      <c r="CI1198" s="354">
        <v>1E-3</v>
      </c>
      <c r="CJ1198" s="354" t="s">
        <v>121</v>
      </c>
      <c r="CK1198" s="354">
        <v>0.86399999999999999</v>
      </c>
      <c r="CL1198" s="354" t="s">
        <v>121</v>
      </c>
      <c r="CM1198" s="354">
        <v>2E-3</v>
      </c>
      <c r="CN1198" s="354" t="s">
        <v>121</v>
      </c>
      <c r="CO1198" s="354">
        <v>2E-3</v>
      </c>
      <c r="CP1198" s="354">
        <v>0.55100000000000005</v>
      </c>
      <c r="CQ1198" s="354">
        <v>3.3000000000000002E-2</v>
      </c>
      <c r="CR1198" s="354" t="s">
        <v>121</v>
      </c>
      <c r="CS1198" s="354">
        <v>2E-3</v>
      </c>
      <c r="CT1198" s="354" t="s">
        <v>121</v>
      </c>
      <c r="CU1198" s="354">
        <v>24.099</v>
      </c>
      <c r="CV1198" s="354">
        <v>6.0000000000000001E-3</v>
      </c>
      <c r="CW1198" s="354">
        <v>1E-3</v>
      </c>
      <c r="CX1198" s="354">
        <v>1.736</v>
      </c>
      <c r="CY1198" s="354">
        <v>4.3999999999999997E-2</v>
      </c>
      <c r="CZ1198" s="354" t="s">
        <v>121</v>
      </c>
      <c r="DA1198" s="354">
        <v>2E-3</v>
      </c>
      <c r="DB1198" s="354" t="s">
        <v>121</v>
      </c>
      <c r="DC1198" s="354">
        <v>2.1999999999999999E-2</v>
      </c>
      <c r="DD1198" s="354" t="s">
        <v>121</v>
      </c>
      <c r="DE1198" s="354">
        <v>2.1000000000000001E-2</v>
      </c>
      <c r="DF1198" s="354">
        <v>1.1240000000000001</v>
      </c>
      <c r="DG1198" s="354">
        <v>3.1E-2</v>
      </c>
      <c r="DH1198" s="354">
        <v>2.3159999999999998</v>
      </c>
      <c r="DI1198" s="354">
        <v>4.2000000000000003E-2</v>
      </c>
      <c r="DJ1198" s="354" t="s">
        <v>121</v>
      </c>
      <c r="DK1198" s="354">
        <v>2E-3</v>
      </c>
      <c r="DL1198" s="61" t="str">
        <f t="shared" si="21"/>
        <v>Anlieferung 20-22</v>
      </c>
    </row>
    <row r="1199" spans="1:116">
      <c r="A1199" s="11">
        <v>44657</v>
      </c>
      <c r="B1199" s="64" t="s">
        <v>1771</v>
      </c>
      <c r="C1199" s="25" t="s">
        <v>128</v>
      </c>
      <c r="H1199" s="3" t="e">
        <f>((F1199)/(E1199/100))</f>
        <v>#DIV/0!</v>
      </c>
      <c r="I1199" s="4" t="e">
        <f>E1199/F1199</f>
        <v>#DIV/0!</v>
      </c>
      <c r="J1199" s="4" t="e">
        <f>100/G1199</f>
        <v>#DIV/0!</v>
      </c>
      <c r="N1199" s="37" t="e">
        <f>M1199/(K1199/100)</f>
        <v>#DIV/0!</v>
      </c>
      <c r="O1199" s="37" t="e">
        <f>N1199/J1199</f>
        <v>#DIV/0!</v>
      </c>
      <c r="P1199" s="5" t="e">
        <f>M1199/(L1199/100)</f>
        <v>#DIV/0!</v>
      </c>
      <c r="Q1199" s="5" t="e">
        <f>P1199*I1199</f>
        <v>#DIV/0!</v>
      </c>
      <c r="U1199" s="15" t="e">
        <f>100-(T1199-R1199)/S1199*100</f>
        <v>#DIV/0!</v>
      </c>
      <c r="AB1199" s="14" t="e">
        <f>((AE1199-AC1199)*(1000/AD1199))*1000</f>
        <v>#DIV/0!</v>
      </c>
      <c r="AF1199" s="7" t="e">
        <f>#REF!*0.8</f>
        <v>#REF!</v>
      </c>
      <c r="AH1199" s="8" t="e">
        <f>((AG1199)*(H1199/100))</f>
        <v>#DIV/0!</v>
      </c>
      <c r="AI1199" s="7" t="e">
        <f>AG1199/AH1199</f>
        <v>#DIV/0!</v>
      </c>
      <c r="AO1199" s="68" t="s">
        <v>1771</v>
      </c>
      <c r="AP1199" s="354">
        <v>2.3E-2</v>
      </c>
      <c r="AQ1199" s="354">
        <v>7.0000000000000001E-3</v>
      </c>
      <c r="AR1199" s="354" t="s">
        <v>121</v>
      </c>
      <c r="AS1199" s="354">
        <v>1.2999999999999999E-2</v>
      </c>
      <c r="AT1199" s="354" t="s">
        <v>121</v>
      </c>
      <c r="AU1199" s="354">
        <v>8.0000000000000002E-3</v>
      </c>
      <c r="AV1199" s="354">
        <v>8.1910000000000007</v>
      </c>
      <c r="AW1199" s="354">
        <v>0.223</v>
      </c>
      <c r="AX1199" s="354">
        <v>8.0000000000000002E-3</v>
      </c>
      <c r="AY1199" s="354">
        <v>4.0000000000000001E-3</v>
      </c>
      <c r="AZ1199" s="354">
        <v>2.077</v>
      </c>
      <c r="BA1199" s="354">
        <v>3.5999999999999997E-2</v>
      </c>
      <c r="BB1199" s="354">
        <v>0.55500000000000005</v>
      </c>
      <c r="BC1199" s="354">
        <v>1.7000000000000001E-2</v>
      </c>
      <c r="BD1199" s="354">
        <v>18.97</v>
      </c>
      <c r="BE1199" s="354">
        <v>0.41899999999999998</v>
      </c>
      <c r="BF1199" s="354" t="s">
        <v>121</v>
      </c>
      <c r="BG1199" s="354">
        <v>6.0000000000000001E-3</v>
      </c>
      <c r="BH1199" s="354">
        <v>4.1849999999999996</v>
      </c>
      <c r="BI1199" s="354">
        <v>0.45600000000000002</v>
      </c>
      <c r="BJ1199" s="354">
        <v>1.9E-2</v>
      </c>
      <c r="BK1199" s="354">
        <v>6.0000000000000001E-3</v>
      </c>
      <c r="BL1199" s="354" t="s">
        <v>121</v>
      </c>
      <c r="BM1199" s="354">
        <v>5.0000000000000001E-3</v>
      </c>
      <c r="BN1199" s="354">
        <v>7.8E-2</v>
      </c>
      <c r="BO1199" s="354">
        <v>2.3E-2</v>
      </c>
      <c r="BP1199" s="354">
        <v>48.932000000000002</v>
      </c>
      <c r="BQ1199" s="354">
        <v>0.623</v>
      </c>
      <c r="BR1199" s="354">
        <v>2.0169999999999999</v>
      </c>
      <c r="BS1199" s="354">
        <v>3.5000000000000003E-2</v>
      </c>
      <c r="BT1199" s="354">
        <v>0.67</v>
      </c>
      <c r="BU1199" s="354">
        <v>9.8000000000000004E-2</v>
      </c>
      <c r="BV1199" s="354" t="s">
        <v>121</v>
      </c>
      <c r="BW1199" s="354">
        <v>7.2999999999999995E-2</v>
      </c>
      <c r="BX1199" s="354">
        <v>6.9000000000000006E-2</v>
      </c>
      <c r="BY1199" s="354">
        <v>2.4E-2</v>
      </c>
      <c r="BZ1199" s="354">
        <v>0.23799999999999999</v>
      </c>
      <c r="CA1199" s="354">
        <v>5.1999999999999998E-2</v>
      </c>
      <c r="CB1199" s="354">
        <v>6.3019999999999996</v>
      </c>
      <c r="CC1199" s="354">
        <v>2.75</v>
      </c>
      <c r="CD1199" s="354">
        <v>0.104</v>
      </c>
      <c r="CE1199" s="354">
        <v>1.9E-2</v>
      </c>
      <c r="CF1199" s="354" t="s">
        <v>121</v>
      </c>
      <c r="CG1199" s="354">
        <v>3.0000000000000001E-3</v>
      </c>
      <c r="CH1199" s="354">
        <v>2E-3</v>
      </c>
      <c r="CI1199" s="354">
        <v>1E-3</v>
      </c>
      <c r="CJ1199" s="354" t="s">
        <v>121</v>
      </c>
      <c r="CK1199" s="354">
        <v>0.877</v>
      </c>
      <c r="CL1199" s="354" t="s">
        <v>121</v>
      </c>
      <c r="CM1199" s="354">
        <v>2E-3</v>
      </c>
      <c r="CN1199" s="354">
        <v>1.0999999999999999E-2</v>
      </c>
      <c r="CO1199" s="354">
        <v>2E-3</v>
      </c>
      <c r="CP1199" s="354">
        <v>1.2050000000000001</v>
      </c>
      <c r="CQ1199" s="354">
        <v>6.0999999999999999E-2</v>
      </c>
      <c r="CR1199" s="354" t="s">
        <v>121</v>
      </c>
      <c r="CS1199" s="354">
        <v>6.0000000000000001E-3</v>
      </c>
      <c r="CT1199" s="354" t="s">
        <v>121</v>
      </c>
      <c r="CU1199" s="354">
        <v>24.704000000000001</v>
      </c>
      <c r="CV1199" s="354">
        <v>7.0000000000000001E-3</v>
      </c>
      <c r="CW1199" s="354">
        <v>1E-3</v>
      </c>
      <c r="CX1199" s="354">
        <v>0.28399999999999997</v>
      </c>
      <c r="CY1199" s="354">
        <v>2.8000000000000001E-2</v>
      </c>
      <c r="CZ1199" s="354" t="s">
        <v>121</v>
      </c>
      <c r="DA1199" s="354">
        <v>4.0000000000000001E-3</v>
      </c>
      <c r="DB1199" s="354" t="s">
        <v>121</v>
      </c>
      <c r="DC1199" s="354">
        <v>1.7000000000000001E-2</v>
      </c>
      <c r="DD1199" s="354" t="s">
        <v>121</v>
      </c>
      <c r="DE1199" s="354">
        <v>5.0999999999999997E-2</v>
      </c>
      <c r="DF1199" s="354">
        <v>4.5510000000000002</v>
      </c>
      <c r="DG1199" s="354">
        <v>9.7000000000000003E-2</v>
      </c>
      <c r="DH1199" s="354">
        <v>1.4790000000000001</v>
      </c>
      <c r="DI1199" s="354">
        <v>2.4E-2</v>
      </c>
      <c r="DJ1199" s="354" t="s">
        <v>121</v>
      </c>
      <c r="DK1199" s="354">
        <v>2E-3</v>
      </c>
      <c r="DL1199" s="61" t="str">
        <f t="shared" si="21"/>
        <v>Anlieferung 20-23</v>
      </c>
    </row>
    <row r="1200" spans="1:116">
      <c r="A1200" s="11">
        <v>44657</v>
      </c>
      <c r="B1200" s="64" t="s">
        <v>1772</v>
      </c>
      <c r="C1200" s="25" t="s">
        <v>128</v>
      </c>
      <c r="H1200" s="3" t="e">
        <f>((F1200)/(E1200/100))</f>
        <v>#DIV/0!</v>
      </c>
      <c r="I1200" s="4" t="e">
        <f>E1200/F1200</f>
        <v>#DIV/0!</v>
      </c>
      <c r="J1200" s="4" t="e">
        <f>100/G1200</f>
        <v>#DIV/0!</v>
      </c>
      <c r="N1200" s="37" t="e">
        <f>M1200/(K1200/100)</f>
        <v>#DIV/0!</v>
      </c>
      <c r="O1200" s="37" t="e">
        <f>N1200/J1200</f>
        <v>#DIV/0!</v>
      </c>
      <c r="P1200" s="5" t="e">
        <f>M1200/(L1200/100)</f>
        <v>#DIV/0!</v>
      </c>
      <c r="Q1200" s="5" t="e">
        <f>P1200*I1200</f>
        <v>#DIV/0!</v>
      </c>
      <c r="U1200" s="15" t="e">
        <f>100-(T1200-R1200)/S1200*100</f>
        <v>#DIV/0!</v>
      </c>
      <c r="AB1200" s="14" t="e">
        <f>((AE1200-AC1200)*(1000/AD1200))*1000</f>
        <v>#DIV/0!</v>
      </c>
      <c r="AF1200" s="7" t="e">
        <f>#REF!*0.8</f>
        <v>#REF!</v>
      </c>
      <c r="AH1200" s="8" t="e">
        <f>((AG1200)*(H1200/100))</f>
        <v>#DIV/0!</v>
      </c>
      <c r="AI1200" s="7" t="e">
        <f>AG1200/AH1200</f>
        <v>#DIV/0!</v>
      </c>
      <c r="AO1200" s="68" t="s">
        <v>1772</v>
      </c>
      <c r="AP1200" s="354" t="s">
        <v>121</v>
      </c>
      <c r="AQ1200" s="354">
        <v>5.0000000000000001E-3</v>
      </c>
      <c r="AR1200" s="354">
        <v>1.2999999999999999E-2</v>
      </c>
      <c r="AS1200" s="354">
        <v>6.0000000000000001E-3</v>
      </c>
      <c r="AT1200" s="354">
        <v>7.0000000000000001E-3</v>
      </c>
      <c r="AU1200" s="354">
        <v>4.0000000000000001E-3</v>
      </c>
      <c r="AV1200" s="354">
        <v>3.5329999999999999</v>
      </c>
      <c r="AW1200" s="354">
        <v>6.8000000000000005E-2</v>
      </c>
      <c r="AX1200" s="354">
        <v>5.0000000000000001E-3</v>
      </c>
      <c r="AY1200" s="354">
        <v>2E-3</v>
      </c>
      <c r="AZ1200" s="354">
        <v>0.65900000000000003</v>
      </c>
      <c r="BA1200" s="354">
        <v>1.4999999999999999E-2</v>
      </c>
      <c r="BB1200" s="354">
        <v>9.8149999999999995</v>
      </c>
      <c r="BC1200" s="354">
        <v>0.20300000000000001</v>
      </c>
      <c r="BD1200" s="354">
        <v>12.215999999999999</v>
      </c>
      <c r="BE1200" s="354">
        <v>0.28699999999999998</v>
      </c>
      <c r="BF1200" s="354" t="s">
        <v>121</v>
      </c>
      <c r="BG1200" s="354">
        <v>6.0000000000000001E-3</v>
      </c>
      <c r="BH1200" s="354">
        <v>2.0019999999999998</v>
      </c>
      <c r="BI1200" s="354">
        <v>0.35399999999999998</v>
      </c>
      <c r="BJ1200" s="354">
        <v>5.0000000000000001E-3</v>
      </c>
      <c r="BK1200" s="354">
        <v>2E-3</v>
      </c>
      <c r="BL1200" s="354">
        <v>7.0000000000000001E-3</v>
      </c>
      <c r="BM1200" s="354">
        <v>2E-3</v>
      </c>
      <c r="BN1200" s="354">
        <v>3.657</v>
      </c>
      <c r="BO1200" s="354">
        <v>0.13800000000000001</v>
      </c>
      <c r="BP1200" s="354">
        <v>56.503</v>
      </c>
      <c r="BQ1200" s="354">
        <v>0.46300000000000002</v>
      </c>
      <c r="BR1200" s="354">
        <v>0.14599999999999999</v>
      </c>
      <c r="BS1200" s="354">
        <v>4.0000000000000001E-3</v>
      </c>
      <c r="BT1200" s="354">
        <v>0.95</v>
      </c>
      <c r="BU1200" s="354">
        <v>7.0999999999999994E-2</v>
      </c>
      <c r="BV1200" s="354" t="s">
        <v>121</v>
      </c>
      <c r="BW1200" s="354">
        <v>7.3999999999999996E-2</v>
      </c>
      <c r="BX1200" s="354" t="s">
        <v>121</v>
      </c>
      <c r="BY1200" s="354">
        <v>2.4E-2</v>
      </c>
      <c r="BZ1200" s="354">
        <v>0.432</v>
      </c>
      <c r="CA1200" s="354">
        <v>3.9E-2</v>
      </c>
      <c r="CB1200" s="354">
        <v>4.226</v>
      </c>
      <c r="CC1200" s="354">
        <v>2.4039999999999999</v>
      </c>
      <c r="CD1200" s="354">
        <v>0.17100000000000001</v>
      </c>
      <c r="CE1200" s="354">
        <v>1.4E-2</v>
      </c>
      <c r="CF1200" s="354" t="s">
        <v>121</v>
      </c>
      <c r="CG1200" s="354">
        <v>3.0000000000000001E-3</v>
      </c>
      <c r="CH1200" s="354" t="s">
        <v>121</v>
      </c>
      <c r="CI1200" s="354">
        <v>2E-3</v>
      </c>
      <c r="CJ1200" s="354" t="s">
        <v>121</v>
      </c>
      <c r="CK1200" s="354">
        <v>0.91500000000000004</v>
      </c>
      <c r="CL1200" s="354" t="s">
        <v>121</v>
      </c>
      <c r="CM1200" s="354">
        <v>2E-3</v>
      </c>
      <c r="CN1200" s="354">
        <v>3.0000000000000001E-3</v>
      </c>
      <c r="CO1200" s="354">
        <v>1E-3</v>
      </c>
      <c r="CP1200" s="354">
        <v>0.66900000000000004</v>
      </c>
      <c r="CQ1200" s="354">
        <v>4.1000000000000002E-2</v>
      </c>
      <c r="CR1200" s="354" t="s">
        <v>121</v>
      </c>
      <c r="CS1200" s="354">
        <v>2E-3</v>
      </c>
      <c r="CT1200" s="354" t="s">
        <v>121</v>
      </c>
      <c r="CU1200" s="354">
        <v>25.742999999999999</v>
      </c>
      <c r="CV1200" s="354">
        <v>8.1000000000000003E-2</v>
      </c>
      <c r="CW1200" s="354">
        <v>2E-3</v>
      </c>
      <c r="CX1200" s="354">
        <v>0.504</v>
      </c>
      <c r="CY1200" s="354">
        <v>0.04</v>
      </c>
      <c r="CZ1200" s="354" t="s">
        <v>121</v>
      </c>
      <c r="DA1200" s="354">
        <v>2E-3</v>
      </c>
      <c r="DB1200" s="354" t="s">
        <v>121</v>
      </c>
      <c r="DC1200" s="354">
        <v>2.3E-2</v>
      </c>
      <c r="DD1200" s="354" t="s">
        <v>121</v>
      </c>
      <c r="DE1200" s="354">
        <v>3.2000000000000001E-2</v>
      </c>
      <c r="DF1200" s="354">
        <v>3.3919999999999999</v>
      </c>
      <c r="DG1200" s="354">
        <v>7.0999999999999994E-2</v>
      </c>
      <c r="DH1200" s="354">
        <v>1.0009999999999999</v>
      </c>
      <c r="DI1200" s="354">
        <v>1.4999999999999999E-2</v>
      </c>
      <c r="DJ1200" s="354" t="s">
        <v>121</v>
      </c>
      <c r="DK1200" s="354">
        <v>2E-3</v>
      </c>
      <c r="DL1200" s="61" t="str">
        <f t="shared" si="21"/>
        <v>Anlieferung 20-24</v>
      </c>
    </row>
    <row r="1201" spans="1:149">
      <c r="A1201" s="11">
        <v>44657</v>
      </c>
      <c r="B1201" s="64" t="s">
        <v>1773</v>
      </c>
      <c r="C1201" s="25" t="s">
        <v>128</v>
      </c>
      <c r="H1201" s="3" t="e">
        <f>((F1201)/(E1201/100))</f>
        <v>#DIV/0!</v>
      </c>
      <c r="I1201" s="4" t="e">
        <f>E1201/F1201</f>
        <v>#DIV/0!</v>
      </c>
      <c r="J1201" s="4" t="e">
        <f>100/G1201</f>
        <v>#DIV/0!</v>
      </c>
      <c r="N1201" s="37" t="e">
        <f>M1201/(K1201/100)</f>
        <v>#DIV/0!</v>
      </c>
      <c r="O1201" s="37" t="e">
        <f>N1201/J1201</f>
        <v>#DIV/0!</v>
      </c>
      <c r="P1201" s="5" t="e">
        <f>M1201/(L1201/100)</f>
        <v>#DIV/0!</v>
      </c>
      <c r="Q1201" s="5" t="e">
        <f>P1201*I1201</f>
        <v>#DIV/0!</v>
      </c>
      <c r="U1201" s="15" t="e">
        <f>100-(T1201-R1201)/S1201*100</f>
        <v>#DIV/0!</v>
      </c>
      <c r="AB1201" s="14" t="e">
        <f>((AE1201-AC1201)*(1000/AD1201))*1000</f>
        <v>#DIV/0!</v>
      </c>
      <c r="AF1201" s="7" t="e">
        <f>#REF!*0.8</f>
        <v>#REF!</v>
      </c>
      <c r="AH1201" s="8" t="e">
        <f>((AG1201)*(H1201/100))</f>
        <v>#DIV/0!</v>
      </c>
      <c r="AI1201" s="7" t="e">
        <f>AG1201/AH1201</f>
        <v>#DIV/0!</v>
      </c>
      <c r="AO1201" s="68" t="s">
        <v>1773</v>
      </c>
      <c r="AP1201" s="354">
        <v>4.0000000000000001E-3</v>
      </c>
      <c r="AQ1201" s="354">
        <v>2E-3</v>
      </c>
      <c r="AR1201" s="354">
        <v>0.02</v>
      </c>
      <c r="AS1201" s="354">
        <v>7.0000000000000001E-3</v>
      </c>
      <c r="AT1201" s="354">
        <v>2.1999999999999999E-2</v>
      </c>
      <c r="AU1201" s="354">
        <v>5.0000000000000001E-3</v>
      </c>
      <c r="AV1201" s="354">
        <v>4.3970000000000002</v>
      </c>
      <c r="AW1201" s="354">
        <v>7.6999999999999999E-2</v>
      </c>
      <c r="AX1201" s="354">
        <v>1.2999999999999999E-2</v>
      </c>
      <c r="AY1201" s="354">
        <v>3.0000000000000001E-3</v>
      </c>
      <c r="AZ1201" s="354">
        <v>0.93</v>
      </c>
      <c r="BA1201" s="354">
        <v>1.7999999999999999E-2</v>
      </c>
      <c r="BB1201" s="354">
        <v>2.7679999999999998</v>
      </c>
      <c r="BC1201" s="354">
        <v>4.5999999999999999E-2</v>
      </c>
      <c r="BD1201" s="354">
        <v>8.4369999999999994</v>
      </c>
      <c r="BE1201" s="354">
        <v>0.14099999999999999</v>
      </c>
      <c r="BF1201" s="354" t="s">
        <v>121</v>
      </c>
      <c r="BG1201" s="354">
        <v>6.0000000000000001E-3</v>
      </c>
      <c r="BH1201" s="354">
        <v>2.1160000000000001</v>
      </c>
      <c r="BI1201" s="354">
        <v>0.29199999999999998</v>
      </c>
      <c r="BJ1201" s="354">
        <v>5.0000000000000001E-3</v>
      </c>
      <c r="BK1201" s="354">
        <v>2E-3</v>
      </c>
      <c r="BL1201" s="354" t="s">
        <v>121</v>
      </c>
      <c r="BM1201" s="354">
        <v>5.0000000000000001E-3</v>
      </c>
      <c r="BN1201" s="354">
        <v>6.3</v>
      </c>
      <c r="BO1201" s="354">
        <v>0.23100000000000001</v>
      </c>
      <c r="BP1201" s="354">
        <v>61.292000000000002</v>
      </c>
      <c r="BQ1201" s="354">
        <v>0.435</v>
      </c>
      <c r="BR1201" s="354">
        <v>0.22600000000000001</v>
      </c>
      <c r="BS1201" s="354">
        <v>5.0000000000000001E-3</v>
      </c>
      <c r="BT1201" s="354">
        <v>1.04</v>
      </c>
      <c r="BU1201" s="354">
        <v>7.1999999999999995E-2</v>
      </c>
      <c r="BV1201" s="354" t="s">
        <v>121</v>
      </c>
      <c r="BW1201" s="354">
        <v>6.5000000000000002E-2</v>
      </c>
      <c r="BX1201" s="354" t="s">
        <v>121</v>
      </c>
      <c r="BY1201" s="354">
        <v>2.3E-2</v>
      </c>
      <c r="BZ1201" s="354">
        <v>0.41099999999999998</v>
      </c>
      <c r="CA1201" s="354">
        <v>3.5999999999999997E-2</v>
      </c>
      <c r="CB1201" s="354">
        <v>6.3760000000000003</v>
      </c>
      <c r="CC1201" s="354">
        <v>1.875</v>
      </c>
      <c r="CD1201" s="354">
        <v>0.13800000000000001</v>
      </c>
      <c r="CE1201" s="354">
        <v>1.6E-2</v>
      </c>
      <c r="CF1201" s="354" t="s">
        <v>121</v>
      </c>
      <c r="CG1201" s="354">
        <v>3.0000000000000001E-3</v>
      </c>
      <c r="CH1201" s="354">
        <v>2E-3</v>
      </c>
      <c r="CI1201" s="354">
        <v>1E-3</v>
      </c>
      <c r="CJ1201" s="354" t="s">
        <v>121</v>
      </c>
      <c r="CK1201" s="354">
        <v>0.79800000000000004</v>
      </c>
      <c r="CL1201" s="354" t="s">
        <v>121</v>
      </c>
      <c r="CM1201" s="354">
        <v>2E-3</v>
      </c>
      <c r="CN1201" s="354">
        <v>3.0000000000000001E-3</v>
      </c>
      <c r="CO1201" s="354">
        <v>1E-3</v>
      </c>
      <c r="CP1201" s="354">
        <v>0.68899999999999995</v>
      </c>
      <c r="CQ1201" s="354">
        <v>3.9E-2</v>
      </c>
      <c r="CR1201" s="354" t="s">
        <v>121</v>
      </c>
      <c r="CS1201" s="354">
        <v>2E-3</v>
      </c>
      <c r="CT1201" s="354" t="s">
        <v>121</v>
      </c>
      <c r="CU1201" s="354">
        <v>23.186</v>
      </c>
      <c r="CV1201" s="354">
        <v>0.11799999999999999</v>
      </c>
      <c r="CW1201" s="354">
        <v>2E-3</v>
      </c>
      <c r="CX1201" s="354">
        <v>0.76800000000000002</v>
      </c>
      <c r="CY1201" s="354">
        <v>4.2999999999999997E-2</v>
      </c>
      <c r="CZ1201" s="354" t="s">
        <v>121</v>
      </c>
      <c r="DA1201" s="354">
        <v>2E-3</v>
      </c>
      <c r="DB1201" s="354" t="s">
        <v>121</v>
      </c>
      <c r="DC1201" s="354">
        <v>3.3000000000000002E-2</v>
      </c>
      <c r="DD1201" s="354" t="s">
        <v>121</v>
      </c>
      <c r="DE1201" s="354">
        <v>2.9000000000000001E-2</v>
      </c>
      <c r="DF1201" s="354">
        <v>2.298</v>
      </c>
      <c r="DG1201" s="354">
        <v>3.6999999999999998E-2</v>
      </c>
      <c r="DH1201" s="354">
        <v>1.625</v>
      </c>
      <c r="DI1201" s="354">
        <v>2.1999999999999999E-2</v>
      </c>
      <c r="DJ1201" s="354" t="s">
        <v>121</v>
      </c>
      <c r="DK1201" s="354">
        <v>2E-3</v>
      </c>
      <c r="DL1201" s="61" t="str">
        <f t="shared" si="21"/>
        <v>Anlieferung 20-25</v>
      </c>
    </row>
    <row r="1202" spans="1:149">
      <c r="A1202" s="11">
        <v>44657</v>
      </c>
      <c r="B1202" s="64" t="s">
        <v>1774</v>
      </c>
      <c r="C1202" s="25" t="s">
        <v>128</v>
      </c>
      <c r="H1202" s="3" t="e">
        <f>((F1202)/(E1202/100))</f>
        <v>#DIV/0!</v>
      </c>
      <c r="I1202" s="4" t="e">
        <f>E1202/F1202</f>
        <v>#DIV/0!</v>
      </c>
      <c r="J1202" s="4" t="e">
        <f>100/G1202</f>
        <v>#DIV/0!</v>
      </c>
      <c r="N1202" s="37" t="e">
        <f>M1202/(K1202/100)</f>
        <v>#DIV/0!</v>
      </c>
      <c r="O1202" s="37" t="e">
        <f>N1202/J1202</f>
        <v>#DIV/0!</v>
      </c>
      <c r="P1202" s="5" t="e">
        <f>M1202/(L1202/100)</f>
        <v>#DIV/0!</v>
      </c>
      <c r="Q1202" s="5" t="e">
        <f>P1202*I1202</f>
        <v>#DIV/0!</v>
      </c>
      <c r="U1202" s="15" t="e">
        <f>100-(T1202-R1202)/S1202*100</f>
        <v>#DIV/0!</v>
      </c>
      <c r="AB1202" s="14" t="e">
        <f>((AE1202-AC1202)*(1000/AD1202))*1000</f>
        <v>#DIV/0!</v>
      </c>
      <c r="AF1202" s="7" t="e">
        <f>#REF!*0.8</f>
        <v>#REF!</v>
      </c>
      <c r="AH1202" s="8" t="e">
        <f>((AG1202)*(H1202/100))</f>
        <v>#DIV/0!</v>
      </c>
      <c r="AI1202" s="7" t="e">
        <f>AG1202/AH1202</f>
        <v>#DIV/0!</v>
      </c>
      <c r="AO1202" s="68" t="s">
        <v>1774</v>
      </c>
      <c r="AP1202" s="354" t="s">
        <v>121</v>
      </c>
      <c r="AQ1202" s="354">
        <v>4.0000000000000001E-3</v>
      </c>
      <c r="AR1202" s="354" t="s">
        <v>121</v>
      </c>
      <c r="AS1202" s="354">
        <v>1.2999999999999999E-2</v>
      </c>
      <c r="AT1202" s="354" t="s">
        <v>121</v>
      </c>
      <c r="AU1202" s="354">
        <v>8.9999999999999993E-3</v>
      </c>
      <c r="AV1202" s="354">
        <v>8.2270000000000003</v>
      </c>
      <c r="AW1202" s="354">
        <v>0.23899999999999999</v>
      </c>
      <c r="AX1202" s="354" t="s">
        <v>121</v>
      </c>
      <c r="AY1202" s="354">
        <v>6.0000000000000001E-3</v>
      </c>
      <c r="AZ1202" s="354">
        <v>9.4E-2</v>
      </c>
      <c r="BA1202" s="354">
        <v>5.0000000000000001E-3</v>
      </c>
      <c r="BB1202" s="354">
        <v>15.813000000000001</v>
      </c>
      <c r="BC1202" s="354">
        <v>0.57999999999999996</v>
      </c>
      <c r="BD1202" s="354">
        <v>13.595000000000001</v>
      </c>
      <c r="BE1202" s="354">
        <v>0.42099999999999999</v>
      </c>
      <c r="BF1202" s="354" t="s">
        <v>121</v>
      </c>
      <c r="BG1202" s="354">
        <v>7.0000000000000001E-3</v>
      </c>
      <c r="BH1202" s="354">
        <v>4.0570000000000004</v>
      </c>
      <c r="BI1202" s="354">
        <v>0.54500000000000004</v>
      </c>
      <c r="BJ1202" s="354" t="s">
        <v>121</v>
      </c>
      <c r="BK1202" s="354">
        <v>4.0000000000000001E-3</v>
      </c>
      <c r="BL1202" s="354" t="s">
        <v>121</v>
      </c>
      <c r="BM1202" s="354">
        <v>6.0000000000000001E-3</v>
      </c>
      <c r="BN1202" s="354">
        <v>0.112</v>
      </c>
      <c r="BO1202" s="354">
        <v>2.5999999999999999E-2</v>
      </c>
      <c r="BP1202" s="354">
        <v>39.777000000000001</v>
      </c>
      <c r="BQ1202" s="354">
        <v>0.80700000000000005</v>
      </c>
      <c r="BR1202" s="354">
        <v>0.17399999999999999</v>
      </c>
      <c r="BS1202" s="354">
        <v>6.0000000000000001E-3</v>
      </c>
      <c r="BT1202" s="354">
        <v>0.64600000000000002</v>
      </c>
      <c r="BU1202" s="354">
        <v>9.8000000000000004E-2</v>
      </c>
      <c r="BV1202" s="354" t="s">
        <v>121</v>
      </c>
      <c r="BW1202" s="354">
        <v>9.6000000000000002E-2</v>
      </c>
      <c r="BX1202" s="354" t="s">
        <v>121</v>
      </c>
      <c r="BY1202" s="354">
        <v>2.9000000000000001E-2</v>
      </c>
      <c r="BZ1202" s="354">
        <v>0.39500000000000002</v>
      </c>
      <c r="CA1202" s="354">
        <v>5.3999999999999999E-2</v>
      </c>
      <c r="CB1202" s="354">
        <v>9.3580000000000005</v>
      </c>
      <c r="CC1202" s="354">
        <v>3.36</v>
      </c>
      <c r="CD1202" s="354">
        <v>9.4E-2</v>
      </c>
      <c r="CE1202" s="354">
        <v>1.2E-2</v>
      </c>
      <c r="CF1202" s="354" t="s">
        <v>121</v>
      </c>
      <c r="CG1202" s="354">
        <v>6.0000000000000001E-3</v>
      </c>
      <c r="CH1202" s="354">
        <v>2E-3</v>
      </c>
      <c r="CI1202" s="354">
        <v>1E-3</v>
      </c>
      <c r="CJ1202" s="354" t="s">
        <v>121</v>
      </c>
      <c r="CK1202" s="354">
        <v>1.1100000000000001</v>
      </c>
      <c r="CL1202" s="354" t="s">
        <v>121</v>
      </c>
      <c r="CM1202" s="354">
        <v>2E-3</v>
      </c>
      <c r="CN1202" s="354">
        <v>3.0000000000000001E-3</v>
      </c>
      <c r="CO1202" s="354">
        <v>1E-3</v>
      </c>
      <c r="CP1202" s="354">
        <v>1.268</v>
      </c>
      <c r="CQ1202" s="354">
        <v>7.0999999999999994E-2</v>
      </c>
      <c r="CR1202" s="354" t="s">
        <v>121</v>
      </c>
      <c r="CS1202" s="354">
        <v>2E-3</v>
      </c>
      <c r="CT1202" s="354" t="s">
        <v>121</v>
      </c>
      <c r="CU1202" s="354">
        <v>29.408000000000001</v>
      </c>
      <c r="CV1202" s="354">
        <v>4.0000000000000001E-3</v>
      </c>
      <c r="CW1202" s="354">
        <v>1E-3</v>
      </c>
      <c r="CX1202" s="354">
        <v>0.251</v>
      </c>
      <c r="CY1202" s="354">
        <v>2.1000000000000001E-2</v>
      </c>
      <c r="CZ1202" s="354" t="s">
        <v>121</v>
      </c>
      <c r="DA1202" s="354">
        <v>2E-3</v>
      </c>
      <c r="DB1202" s="354" t="s">
        <v>121</v>
      </c>
      <c r="DC1202" s="354">
        <v>1.4999999999999999E-2</v>
      </c>
      <c r="DD1202" s="354" t="s">
        <v>121</v>
      </c>
      <c r="DE1202" s="354">
        <v>2.7E-2</v>
      </c>
      <c r="DF1202" s="354">
        <v>1.913</v>
      </c>
      <c r="DG1202" s="354">
        <v>7.1999999999999995E-2</v>
      </c>
      <c r="DH1202" s="354">
        <v>4.2050000000000001</v>
      </c>
      <c r="DI1202" s="354">
        <v>7.5999999999999998E-2</v>
      </c>
      <c r="DJ1202" s="354" t="s">
        <v>121</v>
      </c>
      <c r="DK1202" s="354">
        <v>2E-3</v>
      </c>
      <c r="DL1202" s="61" t="str">
        <f t="shared" si="21"/>
        <v>Anlieferung 20-26</v>
      </c>
    </row>
    <row r="1203" spans="1:149">
      <c r="A1203" s="11">
        <v>44657</v>
      </c>
      <c r="B1203" s="64" t="s">
        <v>1775</v>
      </c>
      <c r="C1203" s="25" t="s">
        <v>128</v>
      </c>
      <c r="H1203" s="3" t="e">
        <f>((F1203)/(E1203/100))</f>
        <v>#DIV/0!</v>
      </c>
      <c r="I1203" s="4" t="e">
        <f>E1203/F1203</f>
        <v>#DIV/0!</v>
      </c>
      <c r="J1203" s="4" t="e">
        <f>100/G1203</f>
        <v>#DIV/0!</v>
      </c>
      <c r="N1203" s="37" t="e">
        <f>M1203/(K1203/100)</f>
        <v>#DIV/0!</v>
      </c>
      <c r="O1203" s="37" t="e">
        <f>N1203/J1203</f>
        <v>#DIV/0!</v>
      </c>
      <c r="P1203" s="5" t="e">
        <f>M1203/(L1203/100)</f>
        <v>#DIV/0!</v>
      </c>
      <c r="Q1203" s="5" t="e">
        <f>P1203*I1203</f>
        <v>#DIV/0!</v>
      </c>
      <c r="U1203" s="15" t="e">
        <f>100-(T1203-R1203)/S1203*100</f>
        <v>#DIV/0!</v>
      </c>
      <c r="AB1203" s="14" t="e">
        <f>((AE1203-AC1203)*(1000/AD1203))*1000</f>
        <v>#DIV/0!</v>
      </c>
      <c r="AF1203" s="7" t="e">
        <f>#REF!*0.8</f>
        <v>#REF!</v>
      </c>
      <c r="AH1203" s="8" t="e">
        <f>((AG1203)*(H1203/100))</f>
        <v>#DIV/0!</v>
      </c>
      <c r="AI1203" s="7" t="e">
        <f>AG1203/AH1203</f>
        <v>#DIV/0!</v>
      </c>
      <c r="AO1203" s="68" t="s">
        <v>1775</v>
      </c>
      <c r="AP1203" s="354">
        <v>5.0000000000000001E-3</v>
      </c>
      <c r="AQ1203" s="354">
        <v>2E-3</v>
      </c>
      <c r="AR1203" s="354">
        <v>2.9000000000000001E-2</v>
      </c>
      <c r="AS1203" s="354">
        <v>0.01</v>
      </c>
      <c r="AT1203" s="354" t="s">
        <v>121</v>
      </c>
      <c r="AU1203" s="354">
        <v>0.01</v>
      </c>
      <c r="AV1203" s="354">
        <v>10.407</v>
      </c>
      <c r="AW1203" s="354">
        <v>0.26300000000000001</v>
      </c>
      <c r="AX1203" s="354" t="s">
        <v>121</v>
      </c>
      <c r="AY1203" s="354">
        <v>7.0000000000000001E-3</v>
      </c>
      <c r="AZ1203" s="354">
        <v>0.16400000000000001</v>
      </c>
      <c r="BA1203" s="354">
        <v>0.01</v>
      </c>
      <c r="BB1203" s="354">
        <v>3.8149999999999999</v>
      </c>
      <c r="BC1203" s="354">
        <v>6.2E-2</v>
      </c>
      <c r="BD1203" s="354">
        <v>0.40899999999999997</v>
      </c>
      <c r="BE1203" s="354">
        <v>2.1000000000000001E-2</v>
      </c>
      <c r="BF1203" s="354" t="s">
        <v>121</v>
      </c>
      <c r="BG1203" s="354">
        <v>0.01</v>
      </c>
      <c r="BH1203" s="354">
        <v>2.488</v>
      </c>
      <c r="BI1203" s="354">
        <v>0.51600000000000001</v>
      </c>
      <c r="BJ1203" s="354">
        <v>3.0000000000000001E-3</v>
      </c>
      <c r="BK1203" s="354">
        <v>2E-3</v>
      </c>
      <c r="BL1203" s="354">
        <v>8.9999999999999993E-3</v>
      </c>
      <c r="BM1203" s="354">
        <v>3.0000000000000001E-3</v>
      </c>
      <c r="BN1203" s="354">
        <v>19.457000000000001</v>
      </c>
      <c r="BO1203" s="354">
        <v>0.91700000000000004</v>
      </c>
      <c r="BP1203" s="354">
        <v>41.17</v>
      </c>
      <c r="BQ1203" s="354">
        <v>0.85799999999999998</v>
      </c>
      <c r="BR1203" s="354">
        <v>8.9999999999999993E-3</v>
      </c>
      <c r="BS1203" s="354">
        <v>2E-3</v>
      </c>
      <c r="BT1203" s="354">
        <v>2.0009999999999999</v>
      </c>
      <c r="BU1203" s="354">
        <v>0.154</v>
      </c>
      <c r="BV1203" s="354" t="s">
        <v>121</v>
      </c>
      <c r="BW1203" s="354">
        <v>9.4E-2</v>
      </c>
      <c r="BX1203" s="354" t="s">
        <v>121</v>
      </c>
      <c r="BY1203" s="354">
        <v>1.6E-2</v>
      </c>
      <c r="BZ1203" s="354">
        <v>1.5740000000000001</v>
      </c>
      <c r="CA1203" s="354">
        <v>0.115</v>
      </c>
      <c r="CB1203" s="354">
        <v>5.4530000000000003</v>
      </c>
      <c r="CC1203" s="354">
        <v>3.5110000000000001</v>
      </c>
      <c r="CD1203" s="354">
        <v>0.29299999999999998</v>
      </c>
      <c r="CE1203" s="354">
        <v>2.1000000000000001E-2</v>
      </c>
      <c r="CF1203" s="354" t="s">
        <v>121</v>
      </c>
      <c r="CG1203" s="354">
        <v>4.0000000000000001E-3</v>
      </c>
      <c r="CH1203" s="354">
        <v>5.0000000000000001E-3</v>
      </c>
      <c r="CI1203" s="354">
        <v>1E-3</v>
      </c>
      <c r="CJ1203" s="354" t="s">
        <v>121</v>
      </c>
      <c r="CK1203" s="354">
        <v>1.1000000000000001</v>
      </c>
      <c r="CL1203" s="354" t="s">
        <v>121</v>
      </c>
      <c r="CM1203" s="354">
        <v>2E-3</v>
      </c>
      <c r="CN1203" s="354">
        <v>4.0000000000000001E-3</v>
      </c>
      <c r="CO1203" s="354">
        <v>1E-3</v>
      </c>
      <c r="CP1203" s="354">
        <v>1.7090000000000001</v>
      </c>
      <c r="CQ1203" s="354">
        <v>0.14299999999999999</v>
      </c>
      <c r="CR1203" s="354" t="s">
        <v>121</v>
      </c>
      <c r="CS1203" s="354">
        <v>2E-3</v>
      </c>
      <c r="CT1203" s="354" t="s">
        <v>121</v>
      </c>
      <c r="CU1203" s="354">
        <v>30.32</v>
      </c>
      <c r="CV1203" s="354">
        <v>0.33400000000000002</v>
      </c>
      <c r="CW1203" s="354">
        <v>7.0000000000000001E-3</v>
      </c>
      <c r="CX1203" s="354">
        <v>3.0379999999999998</v>
      </c>
      <c r="CY1203" s="354">
        <v>0.13100000000000001</v>
      </c>
      <c r="CZ1203" s="354" t="s">
        <v>121</v>
      </c>
      <c r="DA1203" s="354">
        <v>2E-3</v>
      </c>
      <c r="DB1203" s="354" t="s">
        <v>121</v>
      </c>
      <c r="DC1203" s="354">
        <v>4.7E-2</v>
      </c>
      <c r="DD1203" s="354" t="s">
        <v>121</v>
      </c>
      <c r="DE1203" s="354">
        <v>0.05</v>
      </c>
      <c r="DF1203" s="354">
        <v>5.0380000000000003</v>
      </c>
      <c r="DG1203" s="354">
        <v>7.8E-2</v>
      </c>
      <c r="DH1203" s="354">
        <v>2.5790000000000002</v>
      </c>
      <c r="DI1203" s="354">
        <v>4.8000000000000001E-2</v>
      </c>
      <c r="DJ1203" s="354" t="s">
        <v>121</v>
      </c>
      <c r="DK1203" s="354">
        <v>2E-3</v>
      </c>
      <c r="DL1203" s="61" t="str">
        <f t="shared" si="21"/>
        <v>Anlieferung 20-27</v>
      </c>
    </row>
    <row r="1204" spans="1:149">
      <c r="A1204" s="11">
        <v>44657</v>
      </c>
      <c r="B1204" s="64" t="s">
        <v>1776</v>
      </c>
      <c r="C1204" s="25" t="s">
        <v>128</v>
      </c>
      <c r="H1204" s="3" t="e">
        <f>((F1204)/(E1204/100))</f>
        <v>#DIV/0!</v>
      </c>
      <c r="I1204" s="4" t="e">
        <f>E1204/F1204</f>
        <v>#DIV/0!</v>
      </c>
      <c r="J1204" s="4" t="e">
        <f>100/G1204</f>
        <v>#DIV/0!</v>
      </c>
      <c r="N1204" s="37" t="e">
        <f>M1204/(K1204/100)</f>
        <v>#DIV/0!</v>
      </c>
      <c r="O1204" s="37" t="e">
        <f>N1204/J1204</f>
        <v>#DIV/0!</v>
      </c>
      <c r="P1204" s="5" t="e">
        <f>M1204/(L1204/100)</f>
        <v>#DIV/0!</v>
      </c>
      <c r="Q1204" s="5" t="e">
        <f>P1204*I1204</f>
        <v>#DIV/0!</v>
      </c>
      <c r="U1204" s="15" t="e">
        <f>100-(T1204-R1204)/S1204*100</f>
        <v>#DIV/0!</v>
      </c>
      <c r="AB1204" s="14" t="e">
        <f>((AE1204-AC1204)*(1000/AD1204))*1000</f>
        <v>#DIV/0!</v>
      </c>
      <c r="AF1204" s="7" t="e">
        <f>#REF!*0.8</f>
        <v>#REF!</v>
      </c>
      <c r="AH1204" s="8" t="e">
        <f>((AG1204)*(H1204/100))</f>
        <v>#DIV/0!</v>
      </c>
      <c r="AI1204" s="7" t="e">
        <f>AG1204/AH1204</f>
        <v>#DIV/0!</v>
      </c>
      <c r="AO1204" s="68" t="s">
        <v>1776</v>
      </c>
      <c r="AP1204" s="354" t="s">
        <v>121</v>
      </c>
      <c r="AQ1204" s="354">
        <v>2E-3</v>
      </c>
      <c r="AR1204" s="354" t="s">
        <v>121</v>
      </c>
      <c r="AS1204" s="354">
        <v>8.9999999999999993E-3</v>
      </c>
      <c r="AT1204" s="354" t="s">
        <v>121</v>
      </c>
      <c r="AU1204" s="354">
        <v>7.0000000000000001E-3</v>
      </c>
      <c r="AV1204" s="354">
        <v>7.6740000000000004</v>
      </c>
      <c r="AW1204" s="354">
        <v>0.156</v>
      </c>
      <c r="AX1204" s="354">
        <v>2.4E-2</v>
      </c>
      <c r="AY1204" s="354">
        <v>3.0000000000000001E-3</v>
      </c>
      <c r="AZ1204" s="354">
        <v>1.768</v>
      </c>
      <c r="BA1204" s="354">
        <v>2.5999999999999999E-2</v>
      </c>
      <c r="BB1204" s="354">
        <v>5.0999999999999997E-2</v>
      </c>
      <c r="BC1204" s="354">
        <v>4.0000000000000001E-3</v>
      </c>
      <c r="BD1204" s="354">
        <v>9.5009999999999994</v>
      </c>
      <c r="BE1204" s="354">
        <v>0.17499999999999999</v>
      </c>
      <c r="BF1204" s="354" t="s">
        <v>121</v>
      </c>
      <c r="BG1204" s="354">
        <v>5.0000000000000001E-3</v>
      </c>
      <c r="BH1204" s="354">
        <v>2.1840000000000002</v>
      </c>
      <c r="BI1204" s="354">
        <v>0.28199999999999997</v>
      </c>
      <c r="BJ1204" s="354">
        <v>2E-3</v>
      </c>
      <c r="BK1204" s="354">
        <v>1E-3</v>
      </c>
      <c r="BL1204" s="354" t="s">
        <v>121</v>
      </c>
      <c r="BM1204" s="354">
        <v>3.0000000000000001E-3</v>
      </c>
      <c r="BN1204" s="354" t="s">
        <v>121</v>
      </c>
      <c r="BO1204" s="354">
        <v>2.9000000000000001E-2</v>
      </c>
      <c r="BP1204" s="354">
        <v>66.525999999999996</v>
      </c>
      <c r="BQ1204" s="354">
        <v>0.32500000000000001</v>
      </c>
      <c r="BR1204" s="354">
        <v>8.9999999999999993E-3</v>
      </c>
      <c r="BS1204" s="354">
        <v>1E-3</v>
      </c>
      <c r="BT1204" s="354">
        <v>0.47899999999999998</v>
      </c>
      <c r="BU1204" s="354">
        <v>6.3E-2</v>
      </c>
      <c r="BV1204" s="354" t="s">
        <v>121</v>
      </c>
      <c r="BW1204" s="354">
        <v>5.8999999999999997E-2</v>
      </c>
      <c r="BX1204" s="354" t="s">
        <v>121</v>
      </c>
      <c r="BY1204" s="354">
        <v>2.1999999999999999E-2</v>
      </c>
      <c r="BZ1204" s="354">
        <v>0.318</v>
      </c>
      <c r="CA1204" s="354">
        <v>3.5999999999999997E-2</v>
      </c>
      <c r="CB1204" s="354">
        <v>2.851</v>
      </c>
      <c r="CC1204" s="354">
        <v>1.851</v>
      </c>
      <c r="CD1204" s="354">
        <v>8.4000000000000005E-2</v>
      </c>
      <c r="CE1204" s="354">
        <v>1.6E-2</v>
      </c>
      <c r="CF1204" s="354" t="s">
        <v>121</v>
      </c>
      <c r="CG1204" s="354">
        <v>2E-3</v>
      </c>
      <c r="CH1204" s="354" t="s">
        <v>121</v>
      </c>
      <c r="CI1204" s="354">
        <v>2E-3</v>
      </c>
      <c r="CJ1204" s="354" t="s">
        <v>121</v>
      </c>
      <c r="CK1204" s="354">
        <v>0.77800000000000002</v>
      </c>
      <c r="CL1204" s="354" t="s">
        <v>121</v>
      </c>
      <c r="CM1204" s="354">
        <v>2E-3</v>
      </c>
      <c r="CN1204" s="354">
        <v>2E-3</v>
      </c>
      <c r="CO1204" s="354">
        <v>1E-3</v>
      </c>
      <c r="CP1204" s="354">
        <v>0.73699999999999999</v>
      </c>
      <c r="CQ1204" s="354">
        <v>3.4000000000000002E-2</v>
      </c>
      <c r="CR1204" s="354" t="s">
        <v>121</v>
      </c>
      <c r="CS1204" s="354">
        <v>2E-3</v>
      </c>
      <c r="CT1204" s="354" t="s">
        <v>121</v>
      </c>
      <c r="CU1204" s="354">
        <v>21.41</v>
      </c>
      <c r="CV1204" s="354">
        <v>3.0000000000000001E-3</v>
      </c>
      <c r="CW1204" s="354">
        <v>1E-3</v>
      </c>
      <c r="CX1204" s="354">
        <v>0.55100000000000005</v>
      </c>
      <c r="CY1204" s="354">
        <v>1.7999999999999999E-2</v>
      </c>
      <c r="CZ1204" s="354" t="s">
        <v>121</v>
      </c>
      <c r="DA1204" s="354">
        <v>2E-3</v>
      </c>
      <c r="DB1204" s="354">
        <v>1.2E-2</v>
      </c>
      <c r="DC1204" s="354">
        <v>6.0000000000000001E-3</v>
      </c>
      <c r="DD1204" s="354" t="s">
        <v>121</v>
      </c>
      <c r="DE1204" s="354">
        <v>0.05</v>
      </c>
      <c r="DF1204" s="354">
        <v>7.1379999999999999</v>
      </c>
      <c r="DG1204" s="354">
        <v>0.113</v>
      </c>
      <c r="DH1204" s="354">
        <v>8.7999999999999995E-2</v>
      </c>
      <c r="DI1204" s="354">
        <v>2E-3</v>
      </c>
      <c r="DJ1204" s="354" t="s">
        <v>121</v>
      </c>
      <c r="DK1204" s="354">
        <v>2E-3</v>
      </c>
      <c r="DL1204" s="61" t="str">
        <f t="shared" si="21"/>
        <v>Anlieferung 20-28</v>
      </c>
    </row>
    <row r="1205" spans="1:149">
      <c r="A1205" s="11">
        <v>44657</v>
      </c>
      <c r="B1205" s="64" t="s">
        <v>1777</v>
      </c>
      <c r="C1205" s="25" t="s">
        <v>128</v>
      </c>
      <c r="H1205" s="3" t="e">
        <f>((F1205)/(E1205/100))</f>
        <v>#DIV/0!</v>
      </c>
      <c r="I1205" s="4" t="e">
        <f>E1205/F1205</f>
        <v>#DIV/0!</v>
      </c>
      <c r="J1205" s="4" t="e">
        <f>100/G1205</f>
        <v>#DIV/0!</v>
      </c>
      <c r="N1205" s="37" t="e">
        <f>M1205/(K1205/100)</f>
        <v>#DIV/0!</v>
      </c>
      <c r="O1205" s="37" t="e">
        <f>N1205/J1205</f>
        <v>#DIV/0!</v>
      </c>
      <c r="P1205" s="5" t="e">
        <f>M1205/(L1205/100)</f>
        <v>#DIV/0!</v>
      </c>
      <c r="Q1205" s="5" t="e">
        <f>P1205*I1205</f>
        <v>#DIV/0!</v>
      </c>
      <c r="U1205" s="15" t="e">
        <f>100-(T1205-R1205)/S1205*100</f>
        <v>#DIV/0!</v>
      </c>
      <c r="AB1205" s="14" t="e">
        <f>((AE1205-AC1205)*(1000/AD1205))*1000</f>
        <v>#DIV/0!</v>
      </c>
      <c r="AF1205" s="7" t="e">
        <f>#REF!*0.8</f>
        <v>#REF!</v>
      </c>
      <c r="AH1205" s="8" t="e">
        <f>((AG1205)*(H1205/100))</f>
        <v>#DIV/0!</v>
      </c>
      <c r="AI1205" s="7" t="e">
        <f>AG1205/AH1205</f>
        <v>#DIV/0!</v>
      </c>
      <c r="AO1205" s="68" t="s">
        <v>1777</v>
      </c>
      <c r="AP1205" s="354" t="s">
        <v>121</v>
      </c>
      <c r="AQ1205" s="354">
        <v>4.0000000000000001E-3</v>
      </c>
      <c r="AR1205" s="354" t="s">
        <v>121</v>
      </c>
      <c r="AS1205" s="354">
        <v>1.2E-2</v>
      </c>
      <c r="AT1205" s="354" t="s">
        <v>121</v>
      </c>
      <c r="AU1205" s="354">
        <v>1.2999999999999999E-2</v>
      </c>
      <c r="AV1205" s="354">
        <v>7.4160000000000004</v>
      </c>
      <c r="AW1205" s="354">
        <v>0.186</v>
      </c>
      <c r="AX1205" s="354">
        <v>1.0999999999999999E-2</v>
      </c>
      <c r="AY1205" s="354">
        <v>3.0000000000000001E-3</v>
      </c>
      <c r="AZ1205" s="354">
        <v>1.863</v>
      </c>
      <c r="BA1205" s="354">
        <v>3.2000000000000001E-2</v>
      </c>
      <c r="BB1205" s="354">
        <v>14.843</v>
      </c>
      <c r="BC1205" s="354">
        <v>0.30599999999999999</v>
      </c>
      <c r="BD1205" s="354">
        <v>8.5779999999999994</v>
      </c>
      <c r="BE1205" s="354">
        <v>0.216</v>
      </c>
      <c r="BF1205" s="354" t="s">
        <v>121</v>
      </c>
      <c r="BG1205" s="354">
        <v>6.0000000000000001E-3</v>
      </c>
      <c r="BH1205" s="354">
        <v>6.133</v>
      </c>
      <c r="BI1205" s="354">
        <v>0.53500000000000003</v>
      </c>
      <c r="BJ1205" s="354">
        <v>6.0000000000000001E-3</v>
      </c>
      <c r="BK1205" s="354">
        <v>2E-3</v>
      </c>
      <c r="BL1205" s="354" t="s">
        <v>121</v>
      </c>
      <c r="BM1205" s="354">
        <v>6.0000000000000001E-3</v>
      </c>
      <c r="BN1205" s="354">
        <v>0.06</v>
      </c>
      <c r="BO1205" s="354">
        <v>2.1000000000000001E-2</v>
      </c>
      <c r="BP1205" s="354">
        <v>49.875999999999998</v>
      </c>
      <c r="BQ1205" s="354">
        <v>0.53900000000000003</v>
      </c>
      <c r="BR1205" s="354">
        <v>0.2</v>
      </c>
      <c r="BS1205" s="354">
        <v>5.0000000000000001E-3</v>
      </c>
      <c r="BT1205" s="354">
        <v>0.73599999999999999</v>
      </c>
      <c r="BU1205" s="354">
        <v>8.3000000000000004E-2</v>
      </c>
      <c r="BV1205" s="354" t="s">
        <v>121</v>
      </c>
      <c r="BW1205" s="354">
        <v>0.128</v>
      </c>
      <c r="BX1205" s="354" t="s">
        <v>121</v>
      </c>
      <c r="BY1205" s="354">
        <v>2.1000000000000001E-2</v>
      </c>
      <c r="BZ1205" s="354">
        <v>0.192</v>
      </c>
      <c r="CA1205" s="354">
        <v>4.2000000000000003E-2</v>
      </c>
      <c r="CB1205" s="354">
        <v>6.282</v>
      </c>
      <c r="CC1205" s="354">
        <v>2.871</v>
      </c>
      <c r="CD1205" s="354">
        <v>7.6999999999999999E-2</v>
      </c>
      <c r="CE1205" s="354">
        <v>1.4999999999999999E-2</v>
      </c>
      <c r="CF1205" s="354" t="s">
        <v>121</v>
      </c>
      <c r="CG1205" s="354">
        <v>2E-3</v>
      </c>
      <c r="CH1205" s="354" t="s">
        <v>121</v>
      </c>
      <c r="CI1205" s="354">
        <v>2E-3</v>
      </c>
      <c r="CJ1205" s="354" t="s">
        <v>121</v>
      </c>
      <c r="CK1205" s="354">
        <v>1.151</v>
      </c>
      <c r="CL1205" s="354" t="s">
        <v>121</v>
      </c>
      <c r="CM1205" s="354">
        <v>2E-3</v>
      </c>
      <c r="CN1205" s="354" t="s">
        <v>121</v>
      </c>
      <c r="CO1205" s="354">
        <v>2E-3</v>
      </c>
      <c r="CP1205" s="354">
        <v>1.522</v>
      </c>
      <c r="CQ1205" s="354">
        <v>6.9000000000000006E-2</v>
      </c>
      <c r="CR1205" s="354" t="s">
        <v>121</v>
      </c>
      <c r="CS1205" s="354">
        <v>2E-3</v>
      </c>
      <c r="CT1205" s="354" t="s">
        <v>121</v>
      </c>
      <c r="CU1205" s="354">
        <v>26.388000000000002</v>
      </c>
      <c r="CV1205" s="354">
        <v>3.0000000000000001E-3</v>
      </c>
      <c r="CW1205" s="354">
        <v>1E-3</v>
      </c>
      <c r="CX1205" s="354">
        <v>0.35199999999999998</v>
      </c>
      <c r="CY1205" s="354">
        <v>2.1000000000000001E-2</v>
      </c>
      <c r="CZ1205" s="354" t="s">
        <v>121</v>
      </c>
      <c r="DA1205" s="354">
        <v>2E-3</v>
      </c>
      <c r="DB1205" s="354">
        <v>1.2E-2</v>
      </c>
      <c r="DC1205" s="354">
        <v>8.0000000000000002E-3</v>
      </c>
      <c r="DD1205" s="354" t="s">
        <v>121</v>
      </c>
      <c r="DE1205" s="354">
        <v>2.1999999999999999E-2</v>
      </c>
      <c r="DF1205" s="354">
        <v>1.71</v>
      </c>
      <c r="DG1205" s="354">
        <v>3.7999999999999999E-2</v>
      </c>
      <c r="DH1205" s="354">
        <v>0.10299999999999999</v>
      </c>
      <c r="DI1205" s="354">
        <v>2E-3</v>
      </c>
      <c r="DJ1205" s="354" t="s">
        <v>121</v>
      </c>
      <c r="DK1205" s="354">
        <v>2E-3</v>
      </c>
      <c r="DL1205" s="61" t="str">
        <f t="shared" ref="DL1205:DL1212" si="22">AO1209</f>
        <v>UTV 06.04.2022</v>
      </c>
    </row>
    <row r="1206" spans="1:149">
      <c r="A1206" s="11">
        <v>44657</v>
      </c>
      <c r="B1206" s="64" t="s">
        <v>1778</v>
      </c>
      <c r="C1206" s="25" t="s">
        <v>128</v>
      </c>
      <c r="H1206" s="3" t="e">
        <f>((F1206)/(E1206/100))</f>
        <v>#DIV/0!</v>
      </c>
      <c r="I1206" s="4" t="e">
        <f>E1206/F1206</f>
        <v>#DIV/0!</v>
      </c>
      <c r="J1206" s="4" t="e">
        <f>100/G1206</f>
        <v>#DIV/0!</v>
      </c>
      <c r="N1206" s="37" t="e">
        <f>M1206/(K1206/100)</f>
        <v>#DIV/0!</v>
      </c>
      <c r="O1206" s="37" t="e">
        <f>N1206/J1206</f>
        <v>#DIV/0!</v>
      </c>
      <c r="P1206" s="5" t="e">
        <f>M1206/(L1206/100)</f>
        <v>#DIV/0!</v>
      </c>
      <c r="Q1206" s="5" t="e">
        <f>P1206*I1206</f>
        <v>#DIV/0!</v>
      </c>
      <c r="U1206" s="15" t="e">
        <f>100-(T1206-R1206)/S1206*100</f>
        <v>#DIV/0!</v>
      </c>
      <c r="AB1206" s="14" t="e">
        <f>((AE1206-AC1206)*(1000/AD1206))*1000</f>
        <v>#DIV/0!</v>
      </c>
      <c r="AF1206" s="7" t="e">
        <f>#REF!*0.8</f>
        <v>#REF!</v>
      </c>
      <c r="AH1206" s="8" t="e">
        <f>((AG1206)*(H1206/100))</f>
        <v>#DIV/0!</v>
      </c>
      <c r="AI1206" s="7" t="e">
        <f>AG1206/AH1206</f>
        <v>#DIV/0!</v>
      </c>
      <c r="AO1206" s="68" t="s">
        <v>1778</v>
      </c>
      <c r="AP1206" s="354" t="s">
        <v>121</v>
      </c>
      <c r="AQ1206" s="354">
        <v>4.0000000000000001E-3</v>
      </c>
      <c r="AR1206" s="354" t="s">
        <v>121</v>
      </c>
      <c r="AS1206" s="354">
        <v>1.2999999999999999E-2</v>
      </c>
      <c r="AT1206" s="354" t="s">
        <v>121</v>
      </c>
      <c r="AU1206" s="354">
        <v>8.9999999999999993E-3</v>
      </c>
      <c r="AV1206" s="354">
        <v>8.5709999999999997</v>
      </c>
      <c r="AW1206" s="354">
        <v>0.251</v>
      </c>
      <c r="AX1206" s="354">
        <v>8.0000000000000002E-3</v>
      </c>
      <c r="AY1206" s="354">
        <v>4.0000000000000001E-3</v>
      </c>
      <c r="AZ1206" s="354">
        <v>6.8000000000000005E-2</v>
      </c>
      <c r="BA1206" s="354">
        <v>5.0000000000000001E-3</v>
      </c>
      <c r="BB1206" s="354">
        <v>15.115</v>
      </c>
      <c r="BC1206" s="354">
        <v>0.55600000000000005</v>
      </c>
      <c r="BD1206" s="354">
        <v>13.525</v>
      </c>
      <c r="BE1206" s="354">
        <v>0.41099999999999998</v>
      </c>
      <c r="BF1206" s="354" t="s">
        <v>121</v>
      </c>
      <c r="BG1206" s="354">
        <v>1.4E-2</v>
      </c>
      <c r="BH1206" s="354">
        <v>4.2750000000000004</v>
      </c>
      <c r="BI1206" s="354">
        <v>0.54600000000000004</v>
      </c>
      <c r="BJ1206" s="354">
        <v>4.0000000000000001E-3</v>
      </c>
      <c r="BK1206" s="354">
        <v>3.0000000000000001E-3</v>
      </c>
      <c r="BL1206" s="354" t="s">
        <v>121</v>
      </c>
      <c r="BM1206" s="354">
        <v>8.0000000000000002E-3</v>
      </c>
      <c r="BN1206" s="354">
        <v>8.7999999999999995E-2</v>
      </c>
      <c r="BO1206" s="354">
        <v>2.4E-2</v>
      </c>
      <c r="BP1206" s="354">
        <v>39.713999999999999</v>
      </c>
      <c r="BQ1206" s="354">
        <v>0.81699999999999995</v>
      </c>
      <c r="BR1206" s="354">
        <v>0.16400000000000001</v>
      </c>
      <c r="BS1206" s="354">
        <v>6.0000000000000001E-3</v>
      </c>
      <c r="BT1206" s="354">
        <v>0.58699999999999997</v>
      </c>
      <c r="BU1206" s="354">
        <v>9.2999999999999999E-2</v>
      </c>
      <c r="BV1206" s="354" t="s">
        <v>121</v>
      </c>
      <c r="BW1206" s="354">
        <v>9.6000000000000002E-2</v>
      </c>
      <c r="BX1206" s="354" t="s">
        <v>121</v>
      </c>
      <c r="BY1206" s="354">
        <v>2.9000000000000001E-2</v>
      </c>
      <c r="BZ1206" s="354">
        <v>0.36199999999999999</v>
      </c>
      <c r="CA1206" s="354">
        <v>5.1999999999999998E-2</v>
      </c>
      <c r="CB1206" s="354">
        <v>9.7959999999999994</v>
      </c>
      <c r="CC1206" s="354">
        <v>3.2970000000000002</v>
      </c>
      <c r="CD1206" s="354">
        <v>8.1000000000000003E-2</v>
      </c>
      <c r="CE1206" s="354">
        <v>1.2E-2</v>
      </c>
      <c r="CF1206" s="354" t="s">
        <v>121</v>
      </c>
      <c r="CG1206" s="354">
        <v>6.0000000000000001E-3</v>
      </c>
      <c r="CH1206" s="354">
        <v>2E-3</v>
      </c>
      <c r="CI1206" s="354">
        <v>1E-3</v>
      </c>
      <c r="CJ1206" s="354" t="s">
        <v>121</v>
      </c>
      <c r="CK1206" s="354">
        <v>1.1140000000000001</v>
      </c>
      <c r="CL1206" s="354" t="s">
        <v>121</v>
      </c>
      <c r="CM1206" s="354">
        <v>2E-3</v>
      </c>
      <c r="CN1206" s="354">
        <v>4.0000000000000001E-3</v>
      </c>
      <c r="CO1206" s="354">
        <v>1E-3</v>
      </c>
      <c r="CP1206" s="354">
        <v>1.177</v>
      </c>
      <c r="CQ1206" s="354">
        <v>6.8000000000000005E-2</v>
      </c>
      <c r="CR1206" s="354" t="s">
        <v>121</v>
      </c>
      <c r="CS1206" s="354">
        <v>2E-3</v>
      </c>
      <c r="CT1206" s="354" t="s">
        <v>121</v>
      </c>
      <c r="CU1206" s="354">
        <v>29.501000000000001</v>
      </c>
      <c r="CV1206" s="354">
        <v>3.0000000000000001E-3</v>
      </c>
      <c r="CW1206" s="354">
        <v>1E-3</v>
      </c>
      <c r="CX1206" s="354">
        <v>0.20799999999999999</v>
      </c>
      <c r="CY1206" s="354">
        <v>1.7999999999999999E-2</v>
      </c>
      <c r="CZ1206" s="354" t="s">
        <v>121</v>
      </c>
      <c r="DA1206" s="354">
        <v>2E-3</v>
      </c>
      <c r="DB1206" s="354" t="s">
        <v>121</v>
      </c>
      <c r="DC1206" s="354">
        <v>1.0999999999999999E-2</v>
      </c>
      <c r="DD1206" s="354" t="s">
        <v>121</v>
      </c>
      <c r="DE1206" s="354">
        <v>2.5999999999999999E-2</v>
      </c>
      <c r="DF1206" s="354">
        <v>1.7170000000000001</v>
      </c>
      <c r="DG1206" s="354">
        <v>6.5000000000000002E-2</v>
      </c>
      <c r="DH1206" s="354">
        <v>4.5140000000000002</v>
      </c>
      <c r="DI1206" s="354">
        <v>8.2000000000000003E-2</v>
      </c>
      <c r="DJ1206" s="354" t="s">
        <v>121</v>
      </c>
      <c r="DK1206" s="354">
        <v>2E-3</v>
      </c>
      <c r="DL1206" s="61" t="str">
        <f t="shared" si="22"/>
        <v>DK III W1 06.04.2022</v>
      </c>
    </row>
    <row r="1207" spans="1:149">
      <c r="A1207" s="11">
        <v>44657</v>
      </c>
      <c r="B1207" s="64" t="s">
        <v>1779</v>
      </c>
      <c r="C1207" s="25" t="s">
        <v>128</v>
      </c>
      <c r="H1207" s="3" t="e">
        <f>((F1207)/(E1207/100))</f>
        <v>#DIV/0!</v>
      </c>
      <c r="I1207" s="4" t="e">
        <f>E1207/F1207</f>
        <v>#DIV/0!</v>
      </c>
      <c r="J1207" s="4" t="e">
        <f>100/G1207</f>
        <v>#DIV/0!</v>
      </c>
      <c r="N1207" s="37" t="e">
        <f>M1207/(K1207/100)</f>
        <v>#DIV/0!</v>
      </c>
      <c r="O1207" s="37" t="e">
        <f>N1207/J1207</f>
        <v>#DIV/0!</v>
      </c>
      <c r="P1207" s="5" t="e">
        <f>M1207/(L1207/100)</f>
        <v>#DIV/0!</v>
      </c>
      <c r="Q1207" s="5" t="e">
        <f>P1207*I1207</f>
        <v>#DIV/0!</v>
      </c>
      <c r="U1207" s="15" t="e">
        <f>100-(T1207-R1207)/S1207*100</f>
        <v>#DIV/0!</v>
      </c>
      <c r="AB1207" s="14" t="e">
        <f>((AE1207-AC1207)*(1000/AD1207))*1000</f>
        <v>#DIV/0!</v>
      </c>
      <c r="AF1207" s="7" t="e">
        <f>#REF!*0.8</f>
        <v>#REF!</v>
      </c>
      <c r="AH1207" s="8" t="e">
        <f>((AG1207)*(H1207/100))</f>
        <v>#DIV/0!</v>
      </c>
      <c r="AI1207" s="7" t="e">
        <f>AG1207/AH1207</f>
        <v>#DIV/0!</v>
      </c>
      <c r="AO1207" s="68" t="s">
        <v>1779</v>
      </c>
      <c r="AP1207" s="354">
        <v>2.8000000000000001E-2</v>
      </c>
      <c r="AQ1207" s="354">
        <v>5.0000000000000001E-3</v>
      </c>
      <c r="AR1207" s="354" t="s">
        <v>121</v>
      </c>
      <c r="AS1207" s="354">
        <v>1.4999999999999999E-2</v>
      </c>
      <c r="AT1207" s="354">
        <v>0.06</v>
      </c>
      <c r="AU1207" s="354">
        <v>6.0000000000000001E-3</v>
      </c>
      <c r="AV1207" s="354">
        <v>4.516</v>
      </c>
      <c r="AW1207" s="354">
        <v>9.7000000000000003E-2</v>
      </c>
      <c r="AX1207" s="354">
        <v>7.0000000000000001E-3</v>
      </c>
      <c r="AY1207" s="354">
        <v>3.0000000000000001E-3</v>
      </c>
      <c r="AZ1207" s="354">
        <v>0.79200000000000004</v>
      </c>
      <c r="BA1207" s="354">
        <v>1.7000000000000001E-2</v>
      </c>
      <c r="BB1207" s="354">
        <v>13.137</v>
      </c>
      <c r="BC1207" s="354">
        <v>0.28000000000000003</v>
      </c>
      <c r="BD1207" s="354">
        <v>12.404999999999999</v>
      </c>
      <c r="BE1207" s="354">
        <v>0.317</v>
      </c>
      <c r="BF1207" s="354" t="s">
        <v>121</v>
      </c>
      <c r="BG1207" s="354">
        <v>6.0000000000000001E-3</v>
      </c>
      <c r="BH1207" s="354">
        <v>3.3610000000000002</v>
      </c>
      <c r="BI1207" s="354">
        <v>0.36799999999999999</v>
      </c>
      <c r="BJ1207" s="354" t="s">
        <v>121</v>
      </c>
      <c r="BK1207" s="354">
        <v>7.0000000000000001E-3</v>
      </c>
      <c r="BL1207" s="354" t="s">
        <v>121</v>
      </c>
      <c r="BM1207" s="354">
        <v>4.0000000000000001E-3</v>
      </c>
      <c r="BN1207" s="354">
        <v>0.40200000000000002</v>
      </c>
      <c r="BO1207" s="354">
        <v>2.4E-2</v>
      </c>
      <c r="BP1207" s="354">
        <v>55.411999999999999</v>
      </c>
      <c r="BQ1207" s="354">
        <v>0.45800000000000002</v>
      </c>
      <c r="BR1207" s="354">
        <v>1.21</v>
      </c>
      <c r="BS1207" s="354">
        <v>0.02</v>
      </c>
      <c r="BT1207" s="354">
        <v>2.323</v>
      </c>
      <c r="BU1207" s="354">
        <v>0.12</v>
      </c>
      <c r="BV1207" s="354" t="s">
        <v>121</v>
      </c>
      <c r="BW1207" s="354">
        <v>6.7000000000000004E-2</v>
      </c>
      <c r="BX1207" s="354" t="s">
        <v>121</v>
      </c>
      <c r="BY1207" s="354">
        <v>2.3E-2</v>
      </c>
      <c r="BZ1207" s="354">
        <v>0.08</v>
      </c>
      <c r="CA1207" s="354">
        <v>0.04</v>
      </c>
      <c r="CB1207" s="354" t="s">
        <v>121</v>
      </c>
      <c r="CC1207" s="354">
        <v>3.552</v>
      </c>
      <c r="CD1207" s="354">
        <v>0.06</v>
      </c>
      <c r="CE1207" s="354">
        <v>1.2999999999999999E-2</v>
      </c>
      <c r="CF1207" s="354">
        <v>7.2999999999999995E-2</v>
      </c>
      <c r="CG1207" s="354">
        <v>2E-3</v>
      </c>
      <c r="CH1207" s="354" t="s">
        <v>121</v>
      </c>
      <c r="CI1207" s="354">
        <v>2E-3</v>
      </c>
      <c r="CJ1207" s="354" t="s">
        <v>121</v>
      </c>
      <c r="CK1207" s="354">
        <v>0.78100000000000003</v>
      </c>
      <c r="CL1207" s="354" t="s">
        <v>121</v>
      </c>
      <c r="CM1207" s="354">
        <v>2E-3</v>
      </c>
      <c r="CN1207" s="354">
        <v>6.0000000000000001E-3</v>
      </c>
      <c r="CO1207" s="354">
        <v>2E-3</v>
      </c>
      <c r="CP1207" s="354">
        <v>1.1519999999999999</v>
      </c>
      <c r="CQ1207" s="354">
        <v>4.4999999999999998E-2</v>
      </c>
      <c r="CR1207" s="354" t="s">
        <v>121</v>
      </c>
      <c r="CS1207" s="354">
        <v>3.0000000000000001E-3</v>
      </c>
      <c r="CT1207" s="354" t="s">
        <v>121</v>
      </c>
      <c r="CU1207" s="354">
        <v>21.643000000000001</v>
      </c>
      <c r="CV1207" s="354">
        <v>1.2E-2</v>
      </c>
      <c r="CW1207" s="354">
        <v>1E-3</v>
      </c>
      <c r="CX1207" s="354">
        <v>0.25900000000000001</v>
      </c>
      <c r="CY1207" s="354">
        <v>2.7E-2</v>
      </c>
      <c r="CZ1207" s="354" t="s">
        <v>121</v>
      </c>
      <c r="DA1207" s="354">
        <v>2E-3</v>
      </c>
      <c r="DB1207" s="354" t="s">
        <v>121</v>
      </c>
      <c r="DC1207" s="354">
        <v>1.7000000000000001E-2</v>
      </c>
      <c r="DD1207" s="354" t="s">
        <v>121</v>
      </c>
      <c r="DE1207" s="354">
        <v>2.8000000000000001E-2</v>
      </c>
      <c r="DF1207" s="354">
        <v>2.1909999999999998</v>
      </c>
      <c r="DG1207" s="354">
        <v>4.9000000000000002E-2</v>
      </c>
      <c r="DH1207" s="354">
        <v>6.0999999999999999E-2</v>
      </c>
      <c r="DI1207" s="354">
        <v>2E-3</v>
      </c>
      <c r="DJ1207" s="354" t="s">
        <v>121</v>
      </c>
      <c r="DK1207" s="354">
        <v>2E-3</v>
      </c>
      <c r="DL1207" s="61" t="str">
        <f t="shared" si="22"/>
        <v>DK III W2 06.04.2022</v>
      </c>
    </row>
    <row r="1208" spans="1:149">
      <c r="A1208" s="11">
        <v>44657</v>
      </c>
      <c r="B1208" s="64" t="s">
        <v>1780</v>
      </c>
      <c r="C1208" s="25" t="s">
        <v>128</v>
      </c>
      <c r="H1208" s="3" t="e">
        <f>((F1208)/(E1208/100))</f>
        <v>#DIV/0!</v>
      </c>
      <c r="I1208" s="4" t="e">
        <f>E1208/F1208</f>
        <v>#DIV/0!</v>
      </c>
      <c r="J1208" s="4" t="e">
        <f>100/G1208</f>
        <v>#DIV/0!</v>
      </c>
      <c r="N1208" s="37" t="e">
        <f>M1208/(K1208/100)</f>
        <v>#DIV/0!</v>
      </c>
      <c r="O1208" s="37" t="e">
        <f>N1208/J1208</f>
        <v>#DIV/0!</v>
      </c>
      <c r="P1208" s="5" t="e">
        <f>M1208/(L1208/100)</f>
        <v>#DIV/0!</v>
      </c>
      <c r="Q1208" s="5" t="e">
        <f>P1208*I1208</f>
        <v>#DIV/0!</v>
      </c>
      <c r="U1208" s="15" t="e">
        <f>100-(T1208-R1208)/S1208*100</f>
        <v>#DIV/0!</v>
      </c>
      <c r="AB1208" s="14" t="e">
        <f>((AE1208-AC1208)*(1000/AD1208))*1000</f>
        <v>#DIV/0!</v>
      </c>
      <c r="AF1208" s="7" t="e">
        <f>#REF!*0.8</f>
        <v>#REF!</v>
      </c>
      <c r="AH1208" s="8" t="e">
        <f>((AG1208)*(H1208/100))</f>
        <v>#DIV/0!</v>
      </c>
      <c r="AI1208" s="7" t="e">
        <f>AG1208/AH1208</f>
        <v>#DIV/0!</v>
      </c>
      <c r="AO1208" s="68" t="s">
        <v>1780</v>
      </c>
      <c r="AP1208" s="354" t="s">
        <v>121</v>
      </c>
      <c r="AQ1208" s="354">
        <v>3.0000000000000001E-3</v>
      </c>
      <c r="AR1208" s="354" t="s">
        <v>121</v>
      </c>
      <c r="AS1208" s="354">
        <v>1.4E-2</v>
      </c>
      <c r="AT1208" s="354" t="s">
        <v>121</v>
      </c>
      <c r="AU1208" s="354">
        <v>0.01</v>
      </c>
      <c r="AV1208" s="354">
        <v>9.3140000000000001</v>
      </c>
      <c r="AW1208" s="354">
        <v>0.29399999999999998</v>
      </c>
      <c r="AX1208" s="354">
        <v>1.2999999999999999E-2</v>
      </c>
      <c r="AY1208" s="354">
        <v>4.0000000000000001E-3</v>
      </c>
      <c r="AZ1208" s="354">
        <v>1.1120000000000001</v>
      </c>
      <c r="BA1208" s="354">
        <v>2.3E-2</v>
      </c>
      <c r="BB1208" s="354">
        <v>3.06</v>
      </c>
      <c r="BC1208" s="354">
        <v>6.9000000000000006E-2</v>
      </c>
      <c r="BD1208" s="354">
        <v>2.016</v>
      </c>
      <c r="BE1208" s="354">
        <v>5.8000000000000003E-2</v>
      </c>
      <c r="BF1208" s="354" t="s">
        <v>121</v>
      </c>
      <c r="BG1208" s="354">
        <v>8.0000000000000002E-3</v>
      </c>
      <c r="BH1208" s="354">
        <v>2.242</v>
      </c>
      <c r="BI1208" s="354">
        <v>0.36399999999999999</v>
      </c>
      <c r="BJ1208" s="354" t="s">
        <v>121</v>
      </c>
      <c r="BK1208" s="354">
        <v>3.0000000000000001E-3</v>
      </c>
      <c r="BL1208" s="354" t="s">
        <v>121</v>
      </c>
      <c r="BM1208" s="354">
        <v>4.0000000000000001E-3</v>
      </c>
      <c r="BN1208" s="354">
        <v>5.7729999999999997</v>
      </c>
      <c r="BO1208" s="354">
        <v>0.31900000000000001</v>
      </c>
      <c r="BP1208" s="354">
        <v>60.503</v>
      </c>
      <c r="BQ1208" s="354">
        <v>0.61899999999999999</v>
      </c>
      <c r="BR1208" s="354">
        <v>7.0000000000000001E-3</v>
      </c>
      <c r="BS1208" s="354">
        <v>2E-3</v>
      </c>
      <c r="BT1208" s="354">
        <v>1.103</v>
      </c>
      <c r="BU1208" s="354">
        <v>8.6999999999999994E-2</v>
      </c>
      <c r="BV1208" s="354" t="s">
        <v>121</v>
      </c>
      <c r="BW1208" s="354">
        <v>9.7000000000000003E-2</v>
      </c>
      <c r="BX1208" s="354" t="s">
        <v>121</v>
      </c>
      <c r="BY1208" s="354">
        <v>1.6E-2</v>
      </c>
      <c r="BZ1208" s="354">
        <v>0.85799999999999998</v>
      </c>
      <c r="CA1208" s="354">
        <v>0.06</v>
      </c>
      <c r="CB1208" s="354">
        <v>3.8780000000000001</v>
      </c>
      <c r="CC1208" s="354">
        <v>2.319</v>
      </c>
      <c r="CD1208" s="354">
        <v>7.5999999999999998E-2</v>
      </c>
      <c r="CE1208" s="354">
        <v>0.02</v>
      </c>
      <c r="CF1208" s="354" t="s">
        <v>121</v>
      </c>
      <c r="CG1208" s="354">
        <v>7.0000000000000001E-3</v>
      </c>
      <c r="CH1208" s="354">
        <v>5.0000000000000001E-3</v>
      </c>
      <c r="CI1208" s="354">
        <v>1E-3</v>
      </c>
      <c r="CJ1208" s="354" t="s">
        <v>121</v>
      </c>
      <c r="CK1208" s="354">
        <v>1.1060000000000001</v>
      </c>
      <c r="CL1208" s="354" t="s">
        <v>121</v>
      </c>
      <c r="CM1208" s="354">
        <v>2E-3</v>
      </c>
      <c r="CN1208" s="354">
        <v>3.0000000000000001E-3</v>
      </c>
      <c r="CO1208" s="354">
        <v>1E-3</v>
      </c>
      <c r="CP1208" s="354">
        <v>0.57499999999999996</v>
      </c>
      <c r="CQ1208" s="354">
        <v>5.2999999999999999E-2</v>
      </c>
      <c r="CR1208" s="354" t="s">
        <v>121</v>
      </c>
      <c r="CS1208" s="354">
        <v>2E-3</v>
      </c>
      <c r="CT1208" s="354" t="s">
        <v>121</v>
      </c>
      <c r="CU1208" s="354">
        <v>30.34</v>
      </c>
      <c r="CV1208" s="354">
        <v>0.112</v>
      </c>
      <c r="CW1208" s="354">
        <v>3.0000000000000001E-3</v>
      </c>
      <c r="CX1208" s="354">
        <v>1.7629999999999999</v>
      </c>
      <c r="CY1208" s="354">
        <v>6.0999999999999999E-2</v>
      </c>
      <c r="CZ1208" s="354" t="s">
        <v>121</v>
      </c>
      <c r="DA1208" s="354">
        <v>2E-3</v>
      </c>
      <c r="DB1208" s="354" t="s">
        <v>121</v>
      </c>
      <c r="DC1208" s="354">
        <v>2.5000000000000001E-2</v>
      </c>
      <c r="DD1208" s="354" t="s">
        <v>121</v>
      </c>
      <c r="DE1208" s="354">
        <v>2.5000000000000001E-2</v>
      </c>
      <c r="DF1208" s="354">
        <v>1.272</v>
      </c>
      <c r="DG1208" s="354">
        <v>0.03</v>
      </c>
      <c r="DH1208" s="354">
        <v>6.3150000000000004</v>
      </c>
      <c r="DI1208" s="354">
        <v>0.106</v>
      </c>
      <c r="DJ1208" s="354" t="s">
        <v>121</v>
      </c>
      <c r="DK1208" s="354">
        <v>2E-3</v>
      </c>
      <c r="DL1208" s="61" t="str">
        <f t="shared" si="22"/>
        <v>DK III Hafen 06.04.2022</v>
      </c>
    </row>
    <row r="1209" spans="1:149">
      <c r="A1209" s="11">
        <v>44657</v>
      </c>
      <c r="B1209" s="64"/>
      <c r="C1209" s="25" t="s">
        <v>117</v>
      </c>
      <c r="H1209" s="3" t="e">
        <f>((F1209)/(E1209/100))</f>
        <v>#DIV/0!</v>
      </c>
      <c r="I1209" s="4" t="e">
        <f>E1209/F1209</f>
        <v>#DIV/0!</v>
      </c>
      <c r="J1209" s="4" t="e">
        <f>100/G1209</f>
        <v>#DIV/0!</v>
      </c>
      <c r="N1209" s="37" t="e">
        <f>M1209/(K1209/100)</f>
        <v>#DIV/0!</v>
      </c>
      <c r="O1209" s="37" t="e">
        <f>N1209/J1209</f>
        <v>#DIV/0!</v>
      </c>
      <c r="P1209" s="5" t="e">
        <f>M1209/(L1209/100)</f>
        <v>#DIV/0!</v>
      </c>
      <c r="Q1209" s="5" t="e">
        <f>P1209*I1209</f>
        <v>#DIV/0!</v>
      </c>
      <c r="U1209" s="15" t="e">
        <f>100-(T1209-R1209)/S1209*100</f>
        <v>#DIV/0!</v>
      </c>
      <c r="X1209" s="2">
        <v>11.76</v>
      </c>
      <c r="AB1209" s="14" t="e">
        <f>((AE1209-AC1209)*(1000/AD1209))*1000</f>
        <v>#DIV/0!</v>
      </c>
      <c r="AF1209" s="7" t="e">
        <f>#REF!*0.8</f>
        <v>#REF!</v>
      </c>
      <c r="AG1209" s="2">
        <v>60</v>
      </c>
      <c r="AH1209" s="8" t="e">
        <f>((AG1209)*(H1209/100))</f>
        <v>#DIV/0!</v>
      </c>
      <c r="AI1209" s="7" t="e">
        <f>AG1209/AH1209</f>
        <v>#DIV/0!</v>
      </c>
      <c r="AO1209" s="20" t="s">
        <v>1783</v>
      </c>
      <c r="AP1209" s="352">
        <v>0.224</v>
      </c>
      <c r="AQ1209" s="352">
        <v>4.0000000000000001E-3</v>
      </c>
      <c r="AR1209" s="352">
        <v>4.0000000000000001E-3</v>
      </c>
      <c r="AS1209" s="352">
        <v>3.0000000000000001E-3</v>
      </c>
      <c r="AT1209" s="352">
        <v>9.0999999999999998E-2</v>
      </c>
      <c r="AU1209" s="352">
        <v>3.0000000000000001E-3</v>
      </c>
      <c r="AV1209" s="352">
        <v>6.4000000000000001E-2</v>
      </c>
      <c r="AW1209" s="352">
        <v>3.0000000000000001E-3</v>
      </c>
      <c r="AX1209" s="352">
        <v>1.6E-2</v>
      </c>
      <c r="AY1209" s="352">
        <v>1E-3</v>
      </c>
      <c r="AZ1209" s="352">
        <v>3.2000000000000001E-2</v>
      </c>
      <c r="BA1209" s="352">
        <v>2E-3</v>
      </c>
      <c r="BB1209" s="352">
        <v>8.3000000000000004E-2</v>
      </c>
      <c r="BC1209" s="352">
        <v>3.0000000000000001E-3</v>
      </c>
      <c r="BD1209" s="352">
        <v>0.34599999999999997</v>
      </c>
      <c r="BE1209" s="352">
        <v>8.9999999999999993E-3</v>
      </c>
      <c r="BF1209" s="352" t="s">
        <v>121</v>
      </c>
      <c r="BG1209" s="352">
        <v>1.2999999999999999E-2</v>
      </c>
      <c r="BH1209" s="352" t="s">
        <v>121</v>
      </c>
      <c r="BI1209" s="352">
        <v>2.5590000000000002</v>
      </c>
      <c r="BJ1209" s="352" t="s">
        <v>121</v>
      </c>
      <c r="BK1209" s="352">
        <v>4.0000000000000001E-3</v>
      </c>
      <c r="BL1209" s="352" t="s">
        <v>121</v>
      </c>
      <c r="BM1209" s="352">
        <v>2E-3</v>
      </c>
      <c r="BN1209" s="352">
        <v>6.7000000000000004E-2</v>
      </c>
      <c r="BO1209" s="352">
        <v>7.0000000000000001E-3</v>
      </c>
      <c r="BP1209" s="352">
        <v>56.899000000000001</v>
      </c>
      <c r="BQ1209" s="352">
        <v>0.16900000000000001</v>
      </c>
      <c r="BR1209" s="352">
        <v>8.9999999999999993E-3</v>
      </c>
      <c r="BS1209" s="352">
        <v>1E-3</v>
      </c>
      <c r="BT1209" s="352">
        <v>16.059999999999999</v>
      </c>
      <c r="BU1209" s="352">
        <v>0.17100000000000001</v>
      </c>
      <c r="BV1209" s="352">
        <v>16.707000000000001</v>
      </c>
      <c r="BW1209" s="352">
        <v>0.25</v>
      </c>
      <c r="BX1209" s="352" t="s">
        <v>121</v>
      </c>
      <c r="BY1209" s="352">
        <v>4.0000000000000001E-3</v>
      </c>
      <c r="BZ1209" s="352">
        <v>3.2570000000000001</v>
      </c>
      <c r="CA1209" s="352">
        <v>5.3999999999999999E-2</v>
      </c>
      <c r="CB1209" s="352" t="s">
        <v>121</v>
      </c>
      <c r="CC1209" s="352">
        <v>23.640999999999998</v>
      </c>
      <c r="CD1209" s="352">
        <v>2.9000000000000001E-2</v>
      </c>
      <c r="CE1209" s="352">
        <v>5.0000000000000001E-3</v>
      </c>
      <c r="CF1209" s="352" t="s">
        <v>121</v>
      </c>
      <c r="CG1209" s="352">
        <v>2E-3</v>
      </c>
      <c r="CH1209" s="352" t="s">
        <v>121</v>
      </c>
      <c r="CI1209" s="352">
        <v>2E-3</v>
      </c>
      <c r="CJ1209" s="352" t="s">
        <v>121</v>
      </c>
      <c r="CK1209" s="352">
        <v>0.23899999999999999</v>
      </c>
      <c r="CL1209" s="352" t="s">
        <v>121</v>
      </c>
      <c r="CM1209" s="352">
        <v>2E-3</v>
      </c>
      <c r="CN1209" s="352">
        <v>5.0000000000000001E-3</v>
      </c>
      <c r="CO1209" s="352">
        <v>1E-3</v>
      </c>
      <c r="CP1209" s="352">
        <v>2.0049999999999999</v>
      </c>
      <c r="CQ1209" s="352">
        <v>6.9000000000000006E-2</v>
      </c>
      <c r="CR1209" s="352" t="s">
        <v>121</v>
      </c>
      <c r="CS1209" s="352">
        <v>2E-3</v>
      </c>
      <c r="CT1209" s="352">
        <v>1.155</v>
      </c>
      <c r="CU1209" s="352">
        <v>0.33200000000000002</v>
      </c>
      <c r="CV1209" s="352">
        <v>1.2E-2</v>
      </c>
      <c r="CW1209" s="352">
        <v>1E-3</v>
      </c>
      <c r="CX1209" s="352">
        <v>9.7000000000000003E-2</v>
      </c>
      <c r="CY1209" s="352">
        <v>0.01</v>
      </c>
      <c r="CZ1209" s="352" t="s">
        <v>121</v>
      </c>
      <c r="DA1209" s="352">
        <v>2E-3</v>
      </c>
      <c r="DB1209" s="352" t="s">
        <v>121</v>
      </c>
      <c r="DC1209" s="352">
        <v>5.0000000000000001E-3</v>
      </c>
      <c r="DD1209" s="352">
        <v>3.6999999999999998E-2</v>
      </c>
      <c r="DE1209" s="352">
        <v>8.0000000000000002E-3</v>
      </c>
      <c r="DF1209" s="352">
        <v>1.05</v>
      </c>
      <c r="DG1209" s="352">
        <v>1.2E-2</v>
      </c>
      <c r="DH1209" s="352">
        <v>6.0000000000000001E-3</v>
      </c>
      <c r="DI1209" s="352">
        <v>1E-3</v>
      </c>
      <c r="DJ1209" s="352">
        <v>0.113</v>
      </c>
      <c r="DK1209" s="352">
        <v>1E-3</v>
      </c>
      <c r="DL1209" s="61" t="str">
        <f t="shared" si="22"/>
        <v>ENE 2600 06.04.2022</v>
      </c>
    </row>
    <row r="1210" spans="1:149">
      <c r="A1210" s="11">
        <v>44657</v>
      </c>
      <c r="B1210" s="64" t="s">
        <v>208</v>
      </c>
      <c r="C1210" s="25" t="s">
        <v>119</v>
      </c>
      <c r="D1210" s="21">
        <v>34</v>
      </c>
      <c r="E1210" s="2">
        <v>100</v>
      </c>
      <c r="F1210" s="2">
        <v>66</v>
      </c>
      <c r="H1210" s="3">
        <f>((F1210)/(E1210/100))</f>
        <v>66</v>
      </c>
      <c r="I1210" s="4">
        <f>E1210/F1210</f>
        <v>1.5151515151515151</v>
      </c>
      <c r="J1210" s="4" t="e">
        <f>100/G1210</f>
        <v>#DIV/0!</v>
      </c>
      <c r="N1210" s="37" t="e">
        <f>M1210/(K1210/100)</f>
        <v>#DIV/0!</v>
      </c>
      <c r="O1210" s="37" t="e">
        <f>N1210/J1210</f>
        <v>#DIV/0!</v>
      </c>
      <c r="P1210" s="5" t="e">
        <f>M1210/(L1210/100)</f>
        <v>#DIV/0!</v>
      </c>
      <c r="Q1210" s="5" t="e">
        <f>P1210*I1210</f>
        <v>#DIV/0!</v>
      </c>
      <c r="U1210" s="15" t="e">
        <f>100-(T1210-R1210)/S1210*100</f>
        <v>#DIV/0!</v>
      </c>
      <c r="V1210" s="21">
        <v>0.54</v>
      </c>
      <c r="X1210" s="2">
        <v>10.08</v>
      </c>
      <c r="Y1210" s="2">
        <v>8.9</v>
      </c>
      <c r="Z1210" s="21">
        <v>2446</v>
      </c>
      <c r="AB1210" s="14" t="e">
        <f>((AE1210-AC1210)*(1000/AD1210))*1000</f>
        <v>#DIV/0!</v>
      </c>
      <c r="AF1210" s="7" t="e">
        <f>#REF!*0.8</f>
        <v>#REF!</v>
      </c>
      <c r="AG1210" s="2">
        <v>152</v>
      </c>
      <c r="AH1210" s="8">
        <f>((AG1210)*(H1210/100))</f>
        <v>100.32000000000001</v>
      </c>
      <c r="AI1210" s="7">
        <f>AG1210/AH1210</f>
        <v>1.5151515151515151</v>
      </c>
      <c r="AJ1210" s="6">
        <v>30.48</v>
      </c>
      <c r="AK1210" s="2">
        <v>0.34499999999999997</v>
      </c>
      <c r="AO1210" s="20" t="s">
        <v>1782</v>
      </c>
      <c r="AP1210" s="350">
        <v>9.5000000000000001E-2</v>
      </c>
      <c r="AQ1210" s="350">
        <v>2E-3</v>
      </c>
      <c r="AR1210" s="350">
        <v>4.2000000000000003E-2</v>
      </c>
      <c r="AS1210" s="350">
        <v>3.0000000000000001E-3</v>
      </c>
      <c r="AT1210" s="350">
        <v>6.0000000000000001E-3</v>
      </c>
      <c r="AU1210" s="350">
        <v>2E-3</v>
      </c>
      <c r="AV1210" s="350">
        <v>2.1999999999999999E-2</v>
      </c>
      <c r="AW1210" s="350">
        <v>2E-3</v>
      </c>
      <c r="AX1210" s="350" t="s">
        <v>121</v>
      </c>
      <c r="AY1210" s="350">
        <v>2E-3</v>
      </c>
      <c r="AZ1210" s="350">
        <v>6.6000000000000003E-2</v>
      </c>
      <c r="BA1210" s="350">
        <v>3.0000000000000001E-3</v>
      </c>
      <c r="BB1210" s="350">
        <v>0.182</v>
      </c>
      <c r="BC1210" s="350">
        <v>3.0000000000000001E-3</v>
      </c>
      <c r="BD1210" s="350">
        <v>4.016</v>
      </c>
      <c r="BE1210" s="350">
        <v>2.9000000000000001E-2</v>
      </c>
      <c r="BF1210" s="350" t="s">
        <v>121</v>
      </c>
      <c r="BG1210" s="350">
        <v>4.0000000000000001E-3</v>
      </c>
      <c r="BH1210" s="350">
        <v>2.923</v>
      </c>
      <c r="BI1210" s="350">
        <v>0.72299999999999998</v>
      </c>
      <c r="BJ1210" s="350" t="s">
        <v>121</v>
      </c>
      <c r="BK1210" s="350">
        <v>2E-3</v>
      </c>
      <c r="BL1210" s="350" t="s">
        <v>121</v>
      </c>
      <c r="BM1210" s="350">
        <v>2E-3</v>
      </c>
      <c r="BN1210" s="350">
        <v>0.16200000000000001</v>
      </c>
      <c r="BO1210" s="350">
        <v>7.0000000000000001E-3</v>
      </c>
      <c r="BP1210" s="350">
        <v>68.046999999999997</v>
      </c>
      <c r="BQ1210" s="350">
        <v>0.123</v>
      </c>
      <c r="BR1210" s="350" t="s">
        <v>121</v>
      </c>
      <c r="BS1210" s="350">
        <v>2E-3</v>
      </c>
      <c r="BT1210" s="350">
        <v>11.327</v>
      </c>
      <c r="BU1210" s="350">
        <v>0.11899999999999999</v>
      </c>
      <c r="BV1210" s="350">
        <v>1.2350000000000001</v>
      </c>
      <c r="BW1210" s="350">
        <v>2.3E-2</v>
      </c>
      <c r="BX1210" s="350" t="s">
        <v>121</v>
      </c>
      <c r="BY1210" s="350">
        <v>8.9999999999999993E-3</v>
      </c>
      <c r="BZ1210" s="350">
        <v>0.85699999999999998</v>
      </c>
      <c r="CA1210" s="350">
        <v>0.03</v>
      </c>
      <c r="CB1210" s="350" t="s">
        <v>121</v>
      </c>
      <c r="CC1210" s="350">
        <v>6.22</v>
      </c>
      <c r="CD1210" s="350">
        <v>0.157</v>
      </c>
      <c r="CE1210" s="350">
        <v>7.0000000000000001E-3</v>
      </c>
      <c r="CF1210" s="350" t="s">
        <v>121</v>
      </c>
      <c r="CG1210" s="350">
        <v>2E-3</v>
      </c>
      <c r="CH1210" s="350" t="s">
        <v>121</v>
      </c>
      <c r="CI1210" s="350">
        <v>2E-3</v>
      </c>
      <c r="CJ1210" s="350">
        <v>0.79100000000000004</v>
      </c>
      <c r="CK1210" s="350">
        <v>7.2999999999999995E-2</v>
      </c>
      <c r="CL1210" s="350" t="s">
        <v>121</v>
      </c>
      <c r="CM1210" s="350">
        <v>2E-3</v>
      </c>
      <c r="CN1210" s="350">
        <v>3.0000000000000001E-3</v>
      </c>
      <c r="CO1210" s="350">
        <v>1E-3</v>
      </c>
      <c r="CP1210" s="350">
        <v>1.79</v>
      </c>
      <c r="CQ1210" s="350">
        <v>3.6999999999999998E-2</v>
      </c>
      <c r="CR1210" s="350" t="s">
        <v>121</v>
      </c>
      <c r="CS1210" s="350">
        <v>2E-3</v>
      </c>
      <c r="CT1210" s="350">
        <v>6.6980000000000004</v>
      </c>
      <c r="CU1210" s="350">
        <v>0.26800000000000002</v>
      </c>
      <c r="CV1210" s="350">
        <v>2.7E-2</v>
      </c>
      <c r="CW1210" s="350">
        <v>1E-3</v>
      </c>
      <c r="CX1210" s="350">
        <v>1.0049999999999999</v>
      </c>
      <c r="CY1210" s="350">
        <v>0.02</v>
      </c>
      <c r="CZ1210" s="350" t="s">
        <v>121</v>
      </c>
      <c r="DA1210" s="350">
        <v>2E-3</v>
      </c>
      <c r="DB1210" s="350">
        <v>7.6999999999999999E-2</v>
      </c>
      <c r="DC1210" s="350">
        <v>7.0000000000000001E-3</v>
      </c>
      <c r="DD1210" s="350" t="s">
        <v>121</v>
      </c>
      <c r="DE1210" s="350">
        <v>7.0000000000000001E-3</v>
      </c>
      <c r="DF1210" s="350">
        <v>0.437</v>
      </c>
      <c r="DG1210" s="350">
        <v>5.0000000000000001E-3</v>
      </c>
      <c r="DH1210" s="350">
        <v>1.4E-2</v>
      </c>
      <c r="DI1210" s="350">
        <v>1E-3</v>
      </c>
      <c r="DJ1210" s="350">
        <v>6.0000000000000001E-3</v>
      </c>
      <c r="DK1210" s="350">
        <v>1E-3</v>
      </c>
      <c r="DL1210" s="61" t="str">
        <f t="shared" si="22"/>
        <v>VNE 1975 07.04.2022</v>
      </c>
      <c r="DM1210" s="354">
        <v>-1.4121705228174601E-2</v>
      </c>
      <c r="DN1210" s="354">
        <v>-2.15257062461548E-2</v>
      </c>
      <c r="DO1210" s="354">
        <v>-2.9970636087174801E-2</v>
      </c>
      <c r="DP1210" s="354">
        <v>0.345177004850798</v>
      </c>
      <c r="DQ1210" s="354">
        <v>-0.14721793118786</v>
      </c>
      <c r="DR1210" s="354">
        <v>-3.8074063137394001E-3</v>
      </c>
      <c r="DS1210" s="354">
        <v>1.9953192271508799</v>
      </c>
      <c r="DT1210" s="354">
        <v>-2.1174048028159899E-2</v>
      </c>
      <c r="DU1210" s="354">
        <v>6.6179152131619502E-3</v>
      </c>
      <c r="DV1210" s="354">
        <v>-0.30940401124677702</v>
      </c>
      <c r="DW1210" s="354">
        <v>8.5377430278394298E-2</v>
      </c>
      <c r="DX1210" s="354">
        <v>-0.13270148225271799</v>
      </c>
      <c r="DY1210" s="354">
        <v>1091.11214786593</v>
      </c>
      <c r="DZ1210" s="354">
        <v>-1.75923535509716</v>
      </c>
      <c r="EA1210" s="354">
        <v>3.4815358500940801</v>
      </c>
      <c r="EB1210" s="354">
        <v>98.580914142406797</v>
      </c>
    </row>
    <row r="1211" spans="1:149">
      <c r="A1211" s="11">
        <v>44657</v>
      </c>
      <c r="B1211" s="64" t="s">
        <v>207</v>
      </c>
      <c r="C1211" s="25" t="s">
        <v>119</v>
      </c>
      <c r="D1211" s="21">
        <v>40</v>
      </c>
      <c r="E1211" s="2">
        <v>100</v>
      </c>
      <c r="F1211" s="2">
        <v>60</v>
      </c>
      <c r="H1211" s="3">
        <f>((F1211)/(E1211/100))</f>
        <v>60</v>
      </c>
      <c r="I1211" s="4">
        <f>E1211/F1211</f>
        <v>1.6666666666666667</v>
      </c>
      <c r="J1211" s="4" t="e">
        <f>100/G1211</f>
        <v>#DIV/0!</v>
      </c>
      <c r="N1211" s="37" t="e">
        <f>M1211/(K1211/100)</f>
        <v>#DIV/0!</v>
      </c>
      <c r="O1211" s="37" t="e">
        <f>N1211/J1211</f>
        <v>#DIV/0!</v>
      </c>
      <c r="P1211" s="5" t="e">
        <f>M1211/(L1211/100)</f>
        <v>#DIV/0!</v>
      </c>
      <c r="Q1211" s="5" t="e">
        <f>P1211*I1211</f>
        <v>#DIV/0!</v>
      </c>
      <c r="U1211" s="15" t="e">
        <f>100-(T1211-R1211)/S1211*100</f>
        <v>#DIV/0!</v>
      </c>
      <c r="V1211" s="21">
        <v>1.03</v>
      </c>
      <c r="X1211" s="2">
        <v>11</v>
      </c>
      <c r="Y1211" s="2">
        <v>7.41</v>
      </c>
      <c r="Z1211" s="21">
        <v>1928</v>
      </c>
      <c r="AB1211" s="14" t="e">
        <f>((AE1211-AC1211)*(1000/AD1211))*1000</f>
        <v>#DIV/0!</v>
      </c>
      <c r="AF1211" s="7" t="e">
        <f>#REF!*0.8</f>
        <v>#REF!</v>
      </c>
      <c r="AG1211" s="2">
        <v>168</v>
      </c>
      <c r="AH1211" s="8">
        <f>((AG1211)*(H1211/100))</f>
        <v>100.8</v>
      </c>
      <c r="AI1211" s="7">
        <f>AG1211/AH1211</f>
        <v>1.6666666666666667</v>
      </c>
      <c r="AJ1211" s="6">
        <v>73.16</v>
      </c>
      <c r="AK1211" s="2">
        <v>0.35199999999999998</v>
      </c>
      <c r="AO1211" s="20" t="s">
        <v>1781</v>
      </c>
      <c r="AP1211" s="349">
        <v>3.5999999999999997E-2</v>
      </c>
      <c r="AQ1211" s="349">
        <v>1E-3</v>
      </c>
      <c r="AR1211" s="349">
        <v>3.7999999999999999E-2</v>
      </c>
      <c r="AS1211" s="349">
        <v>3.0000000000000001E-3</v>
      </c>
      <c r="AT1211" s="349">
        <v>8.0000000000000002E-3</v>
      </c>
      <c r="AU1211" s="349">
        <v>2E-3</v>
      </c>
      <c r="AV1211" s="349">
        <v>2.3E-2</v>
      </c>
      <c r="AW1211" s="349">
        <v>2E-3</v>
      </c>
      <c r="AX1211" s="349" t="s">
        <v>121</v>
      </c>
      <c r="AY1211" s="349">
        <v>2E-3</v>
      </c>
      <c r="AZ1211" s="349">
        <v>2.5999999999999999E-2</v>
      </c>
      <c r="BA1211" s="349">
        <v>2E-3</v>
      </c>
      <c r="BB1211" s="349">
        <v>0.183</v>
      </c>
      <c r="BC1211" s="349">
        <v>3.0000000000000001E-3</v>
      </c>
      <c r="BD1211" s="349">
        <v>2.6339999999999999</v>
      </c>
      <c r="BE1211" s="349">
        <v>2.1000000000000001E-2</v>
      </c>
      <c r="BF1211" s="349" t="s">
        <v>121</v>
      </c>
      <c r="BG1211" s="349">
        <v>3.0000000000000001E-3</v>
      </c>
      <c r="BH1211" s="349">
        <v>2.6360000000000001</v>
      </c>
      <c r="BI1211" s="349">
        <v>0.70399999999999996</v>
      </c>
      <c r="BJ1211" s="349" t="s">
        <v>121</v>
      </c>
      <c r="BK1211" s="349">
        <v>2E-3</v>
      </c>
      <c r="BL1211" s="349" t="s">
        <v>121</v>
      </c>
      <c r="BM1211" s="349">
        <v>2E-3</v>
      </c>
      <c r="BN1211" s="349">
        <v>0.16400000000000001</v>
      </c>
      <c r="BO1211" s="349">
        <v>7.0000000000000001E-3</v>
      </c>
      <c r="BP1211" s="349">
        <v>71.180999999999997</v>
      </c>
      <c r="BQ1211" s="349">
        <v>0.107</v>
      </c>
      <c r="BR1211" s="349" t="s">
        <v>121</v>
      </c>
      <c r="BS1211" s="349">
        <v>2E-3</v>
      </c>
      <c r="BT1211" s="349">
        <v>11.307</v>
      </c>
      <c r="BU1211" s="349">
        <v>0.111</v>
      </c>
      <c r="BV1211" s="349">
        <v>0.92400000000000004</v>
      </c>
      <c r="BW1211" s="349">
        <v>1.9E-2</v>
      </c>
      <c r="BX1211" s="349" t="s">
        <v>121</v>
      </c>
      <c r="BY1211" s="349">
        <v>8.0000000000000002E-3</v>
      </c>
      <c r="BZ1211" s="349">
        <v>0.42299999999999999</v>
      </c>
      <c r="CA1211" s="349">
        <v>2.1999999999999999E-2</v>
      </c>
      <c r="CB1211" s="349" t="s">
        <v>121</v>
      </c>
      <c r="CC1211" s="349">
        <v>8.4550000000000001</v>
      </c>
      <c r="CD1211" s="349">
        <v>7.3999999999999996E-2</v>
      </c>
      <c r="CE1211" s="349">
        <v>5.0000000000000001E-3</v>
      </c>
      <c r="CF1211" s="349" t="s">
        <v>121</v>
      </c>
      <c r="CG1211" s="349">
        <v>2E-3</v>
      </c>
      <c r="CH1211" s="349" t="s">
        <v>121</v>
      </c>
      <c r="CI1211" s="349">
        <v>2E-3</v>
      </c>
      <c r="CJ1211" s="349">
        <v>0.40699999999999997</v>
      </c>
      <c r="CK1211" s="349">
        <v>6.0999999999999999E-2</v>
      </c>
      <c r="CL1211" s="349" t="s">
        <v>121</v>
      </c>
      <c r="CM1211" s="349">
        <v>2E-3</v>
      </c>
      <c r="CN1211" s="349">
        <v>2E-3</v>
      </c>
      <c r="CO1211" s="349">
        <v>1E-3</v>
      </c>
      <c r="CP1211" s="349">
        <v>1.724</v>
      </c>
      <c r="CQ1211" s="349">
        <v>3.5000000000000003E-2</v>
      </c>
      <c r="CR1211" s="349" t="s">
        <v>121</v>
      </c>
      <c r="CS1211" s="349">
        <v>2E-3</v>
      </c>
      <c r="CT1211" s="349">
        <v>7.21</v>
      </c>
      <c r="CU1211" s="349">
        <v>0.26200000000000001</v>
      </c>
      <c r="CV1211" s="349">
        <v>2.5999999999999999E-2</v>
      </c>
      <c r="CW1211" s="349">
        <v>1E-3</v>
      </c>
      <c r="CX1211" s="349">
        <v>0.48899999999999999</v>
      </c>
      <c r="CY1211" s="349">
        <v>1.4E-2</v>
      </c>
      <c r="CZ1211" s="349" t="s">
        <v>121</v>
      </c>
      <c r="DA1211" s="349">
        <v>2E-3</v>
      </c>
      <c r="DB1211" s="349">
        <v>0.125</v>
      </c>
      <c r="DC1211" s="349">
        <v>6.0000000000000001E-3</v>
      </c>
      <c r="DD1211" s="349" t="s">
        <v>121</v>
      </c>
      <c r="DE1211" s="349">
        <v>6.0000000000000001E-3</v>
      </c>
      <c r="DF1211" s="349">
        <v>0.34200000000000003</v>
      </c>
      <c r="DG1211" s="349">
        <v>4.0000000000000001E-3</v>
      </c>
      <c r="DH1211" s="349">
        <v>0.01</v>
      </c>
      <c r="DI1211" s="349">
        <v>1E-3</v>
      </c>
      <c r="DJ1211" s="349">
        <v>4.0000000000000001E-3</v>
      </c>
      <c r="DK1211" s="349">
        <v>1E-3</v>
      </c>
      <c r="DL1211" s="61" t="str">
        <f t="shared" si="22"/>
        <v>ENE 2600 07.04.2022</v>
      </c>
      <c r="DM1211" s="354">
        <v>-2.43362048672555E-2</v>
      </c>
      <c r="DN1211" s="354">
        <v>-2.8547453808828501E-2</v>
      </c>
      <c r="DO1211" s="354">
        <v>-4.0912337938492999E-2</v>
      </c>
      <c r="DP1211" s="354">
        <v>0.351895041259496</v>
      </c>
      <c r="DQ1211" s="354">
        <v>-0.101920775742585</v>
      </c>
      <c r="DR1211" s="354">
        <v>-4.1383760840563603E-2</v>
      </c>
      <c r="DS1211" s="354">
        <v>1.6131069926857899</v>
      </c>
      <c r="DT1211" s="354">
        <v>-1.21569537406436E-2</v>
      </c>
      <c r="DU1211" s="354">
        <v>2.5861452180755001E-3</v>
      </c>
      <c r="DV1211" s="354">
        <v>-0.32201533801858301</v>
      </c>
      <c r="DW1211" s="354">
        <v>0.101901029495861</v>
      </c>
      <c r="DX1211" s="354">
        <v>-8.3037647399595696E-2</v>
      </c>
      <c r="DY1211" s="354">
        <v>653.30375093908594</v>
      </c>
      <c r="DZ1211" s="354">
        <v>-2.9776702661255601</v>
      </c>
      <c r="EA1211" s="354">
        <v>0.14456581442866501</v>
      </c>
      <c r="EB1211" s="354">
        <v>98.484487489816104</v>
      </c>
    </row>
    <row r="1212" spans="1:149">
      <c r="A1212" s="11">
        <v>44657</v>
      </c>
      <c r="B1212" s="64" t="s">
        <v>336</v>
      </c>
      <c r="C1212" s="25" t="s">
        <v>125</v>
      </c>
      <c r="D1212" s="21">
        <v>44</v>
      </c>
      <c r="E1212" s="2">
        <v>100</v>
      </c>
      <c r="F1212" s="2">
        <v>56</v>
      </c>
      <c r="H1212" s="3">
        <f>((F1212)/(E1212/100))</f>
        <v>56</v>
      </c>
      <c r="I1212" s="4">
        <f>E1212/F1212</f>
        <v>1.7857142857142858</v>
      </c>
      <c r="J1212" s="4" t="e">
        <f>100/G1212</f>
        <v>#DIV/0!</v>
      </c>
      <c r="N1212" s="37" t="e">
        <f>M1212/(K1212/100)</f>
        <v>#DIV/0!</v>
      </c>
      <c r="O1212" s="37" t="e">
        <f>N1212/J1212</f>
        <v>#DIV/0!</v>
      </c>
      <c r="P1212" s="5" t="e">
        <f>M1212/(L1212/100)</f>
        <v>#DIV/0!</v>
      </c>
      <c r="Q1212" s="5" t="e">
        <f>P1212*I1212</f>
        <v>#DIV/0!</v>
      </c>
      <c r="U1212" s="15" t="e">
        <f>100-(T1212-R1212)/S1212*100</f>
        <v>#DIV/0!</v>
      </c>
      <c r="V1212" s="21">
        <v>0.66700000000000004</v>
      </c>
      <c r="X1212" s="2">
        <v>10.09</v>
      </c>
      <c r="Y1212" s="2">
        <v>9.3000000000000007</v>
      </c>
      <c r="Z1212" s="21">
        <v>2295</v>
      </c>
      <c r="AB1212" s="14" t="e">
        <f>((AE1212-AC1212)*(1000/AD1212))*1000</f>
        <v>#DIV/0!</v>
      </c>
      <c r="AF1212" s="7" t="e">
        <f>#REF!*0.8</f>
        <v>#REF!</v>
      </c>
      <c r="AG1212" s="2">
        <v>180</v>
      </c>
      <c r="AH1212" s="8">
        <f>((AG1212)*(H1212/100))</f>
        <v>100.80000000000001</v>
      </c>
      <c r="AI1212" s="7">
        <f>AG1212/AH1212</f>
        <v>1.7857142857142856</v>
      </c>
      <c r="AJ1212" s="6">
        <v>35.94</v>
      </c>
      <c r="AK1212" s="2">
        <v>0.66700000000000004</v>
      </c>
      <c r="AO1212" s="20" t="s">
        <v>1784</v>
      </c>
      <c r="AP1212" s="351">
        <v>4.9000000000000002E-2</v>
      </c>
      <c r="AQ1212" s="351">
        <v>1E-3</v>
      </c>
      <c r="AR1212" s="351">
        <v>5.2999999999999999E-2</v>
      </c>
      <c r="AS1212" s="351">
        <v>3.0000000000000001E-3</v>
      </c>
      <c r="AT1212" s="351">
        <v>4.0000000000000001E-3</v>
      </c>
      <c r="AU1212" s="351">
        <v>1E-3</v>
      </c>
      <c r="AV1212" s="351">
        <v>1.2999999999999999E-2</v>
      </c>
      <c r="AW1212" s="351">
        <v>1E-3</v>
      </c>
      <c r="AX1212" s="351" t="s">
        <v>121</v>
      </c>
      <c r="AY1212" s="351">
        <v>2E-3</v>
      </c>
      <c r="AZ1212" s="351">
        <v>6.0999999999999999E-2</v>
      </c>
      <c r="BA1212" s="351">
        <v>2E-3</v>
      </c>
      <c r="BB1212" s="351">
        <v>9.5000000000000001E-2</v>
      </c>
      <c r="BC1212" s="351">
        <v>2E-3</v>
      </c>
      <c r="BD1212" s="351">
        <v>2.5990000000000002</v>
      </c>
      <c r="BE1212" s="351">
        <v>1.9E-2</v>
      </c>
      <c r="BF1212" s="351" t="s">
        <v>121</v>
      </c>
      <c r="BG1212" s="351">
        <v>2E-3</v>
      </c>
      <c r="BH1212" s="351">
        <v>1.4670000000000001</v>
      </c>
      <c r="BI1212" s="351">
        <v>0.38500000000000001</v>
      </c>
      <c r="BJ1212" s="351">
        <v>3.0000000000000001E-3</v>
      </c>
      <c r="BK1212" s="351">
        <v>1E-3</v>
      </c>
      <c r="BL1212" s="351" t="s">
        <v>121</v>
      </c>
      <c r="BM1212" s="351">
        <v>2E-3</v>
      </c>
      <c r="BN1212" s="351">
        <v>0.14799999999999999</v>
      </c>
      <c r="BO1212" s="351">
        <v>5.0000000000000001E-3</v>
      </c>
      <c r="BP1212" s="351">
        <v>81.087000000000003</v>
      </c>
      <c r="BQ1212" s="351">
        <v>7.0999999999999994E-2</v>
      </c>
      <c r="BR1212" s="351" t="s">
        <v>121</v>
      </c>
      <c r="BS1212" s="351">
        <v>2E-3</v>
      </c>
      <c r="BT1212" s="351">
        <v>7.4050000000000002</v>
      </c>
      <c r="BU1212" s="351">
        <v>8.4000000000000005E-2</v>
      </c>
      <c r="BV1212" s="351">
        <v>0.76200000000000001</v>
      </c>
      <c r="BW1212" s="351">
        <v>1.4999999999999999E-2</v>
      </c>
      <c r="BX1212" s="351" t="s">
        <v>121</v>
      </c>
      <c r="BY1212" s="351">
        <v>7.0000000000000001E-3</v>
      </c>
      <c r="BZ1212" s="351">
        <v>0.504</v>
      </c>
      <c r="CA1212" s="351">
        <v>0.02</v>
      </c>
      <c r="CB1212" s="351" t="s">
        <v>121</v>
      </c>
      <c r="CC1212" s="351">
        <v>4.1779999999999999</v>
      </c>
      <c r="CD1212" s="351">
        <v>9.0999999999999998E-2</v>
      </c>
      <c r="CE1212" s="351">
        <v>5.0000000000000001E-3</v>
      </c>
      <c r="CF1212" s="351" t="s">
        <v>121</v>
      </c>
      <c r="CG1212" s="351">
        <v>2E-3</v>
      </c>
      <c r="CH1212" s="351" t="s">
        <v>121</v>
      </c>
      <c r="CI1212" s="351">
        <v>2E-3</v>
      </c>
      <c r="CJ1212" s="351">
        <v>0.66500000000000004</v>
      </c>
      <c r="CK1212" s="351">
        <v>5.0999999999999997E-2</v>
      </c>
      <c r="CL1212" s="351" t="s">
        <v>121</v>
      </c>
      <c r="CM1212" s="351">
        <v>2E-3</v>
      </c>
      <c r="CN1212" s="351">
        <v>2E-3</v>
      </c>
      <c r="CO1212" s="351">
        <v>1E-3</v>
      </c>
      <c r="CP1212" s="351">
        <v>1.2</v>
      </c>
      <c r="CQ1212" s="351">
        <v>2.5000000000000001E-2</v>
      </c>
      <c r="CR1212" s="351" t="s">
        <v>121</v>
      </c>
      <c r="CS1212" s="351">
        <v>2E-3</v>
      </c>
      <c r="CT1212" s="351">
        <v>2.839</v>
      </c>
      <c r="CU1212" s="351">
        <v>0.159</v>
      </c>
      <c r="CV1212" s="351">
        <v>1.4E-2</v>
      </c>
      <c r="CW1212" s="351">
        <v>1E-3</v>
      </c>
      <c r="CX1212" s="351">
        <v>0.503</v>
      </c>
      <c r="CY1212" s="351">
        <v>1.2E-2</v>
      </c>
      <c r="CZ1212" s="351" t="s">
        <v>121</v>
      </c>
      <c r="DA1212" s="351">
        <v>2E-3</v>
      </c>
      <c r="DB1212" s="351">
        <v>2.7E-2</v>
      </c>
      <c r="DC1212" s="351">
        <v>4.0000000000000001E-3</v>
      </c>
      <c r="DD1212" s="351" t="s">
        <v>121</v>
      </c>
      <c r="DE1212" s="351">
        <v>6.0000000000000001E-3</v>
      </c>
      <c r="DF1212" s="351">
        <v>0.39300000000000002</v>
      </c>
      <c r="DG1212" s="351">
        <v>4.0000000000000001E-3</v>
      </c>
      <c r="DH1212" s="351">
        <v>8.9999999999999993E-3</v>
      </c>
      <c r="DI1212" s="351">
        <v>1E-3</v>
      </c>
      <c r="DJ1212" s="351">
        <v>5.0000000000000001E-3</v>
      </c>
      <c r="DK1212" s="351">
        <v>1E-3</v>
      </c>
      <c r="DL1212" s="61" t="str">
        <f t="shared" si="22"/>
        <v>22-0053</v>
      </c>
      <c r="DM1212" s="354">
        <v>6.4509070472865302E-3</v>
      </c>
      <c r="DN1212" s="354">
        <v>2.7257495243297999E-2</v>
      </c>
      <c r="DO1212" s="354">
        <v>-6.85335248486628E-3</v>
      </c>
      <c r="DP1212" s="354">
        <v>0.66654041469627801</v>
      </c>
      <c r="DQ1212" s="354">
        <v>-0.14501462121017999</v>
      </c>
      <c r="DR1212" s="354">
        <v>-1.35048257508189E-2</v>
      </c>
      <c r="DS1212" s="354">
        <v>0.26121405543163101</v>
      </c>
      <c r="DT1212" s="354">
        <v>2.1894162887061701E-3</v>
      </c>
      <c r="DU1212" s="354">
        <v>8.9270111517695898E-4</v>
      </c>
      <c r="DV1212" s="354">
        <v>-0.30212516353805302</v>
      </c>
      <c r="DW1212" s="354">
        <v>8.3119857395069496E-2</v>
      </c>
      <c r="DX1212" s="354">
        <v>-3.4111936679249E-2</v>
      </c>
      <c r="DY1212" s="354">
        <v>1144.5923885181601</v>
      </c>
      <c r="DZ1212" s="354">
        <v>-2.1640650068628502</v>
      </c>
      <c r="EA1212" s="354">
        <v>2.5659434758976798</v>
      </c>
      <c r="EB1212" s="354">
        <v>99.027857964134398</v>
      </c>
    </row>
    <row r="1213" spans="1:149">
      <c r="A1213" s="1">
        <v>44657</v>
      </c>
      <c r="B1213" s="64" t="s">
        <v>372</v>
      </c>
      <c r="C1213" s="25" t="s">
        <v>119</v>
      </c>
      <c r="D1213" s="21">
        <v>35</v>
      </c>
      <c r="E1213" s="2">
        <v>100</v>
      </c>
      <c r="F1213" s="2">
        <v>65</v>
      </c>
      <c r="H1213" s="3">
        <f>((F1213)/(E1213/100))</f>
        <v>65</v>
      </c>
      <c r="I1213" s="4">
        <f>E1213/F1213</f>
        <v>1.5384615384615385</v>
      </c>
      <c r="J1213" s="4" t="e">
        <f>100/G1213</f>
        <v>#DIV/0!</v>
      </c>
      <c r="N1213" s="37" t="e">
        <f>M1213/(K1213/100)</f>
        <v>#DIV/0!</v>
      </c>
      <c r="O1213" s="37" t="e">
        <f>N1213/J1213</f>
        <v>#DIV/0!</v>
      </c>
      <c r="P1213" s="5" t="e">
        <f>M1213/(L1213/100)</f>
        <v>#DIV/0!</v>
      </c>
      <c r="Q1213" s="5" t="e">
        <f>P1213*I1213</f>
        <v>#DIV/0!</v>
      </c>
      <c r="U1213" s="15" t="e">
        <f>100-(T1213-R1213)/S1213*100</f>
        <v>#DIV/0!</v>
      </c>
      <c r="V1213" s="21">
        <v>4.09</v>
      </c>
      <c r="X1213" s="2">
        <v>11.18</v>
      </c>
      <c r="Y1213" s="2">
        <v>6.11</v>
      </c>
      <c r="Z1213" s="21">
        <v>1169</v>
      </c>
      <c r="AB1213" s="14" t="e">
        <f>((AE1213-AC1213)*(1000/AD1213))*1000</f>
        <v>#DIV/0!</v>
      </c>
      <c r="AF1213" s="7" t="e">
        <f>#REF!*0.8</f>
        <v>#REF!</v>
      </c>
      <c r="AG1213" s="2">
        <v>155</v>
      </c>
      <c r="AH1213" s="8">
        <f>((AG1213)*(H1213/100))</f>
        <v>100.75</v>
      </c>
      <c r="AI1213" s="7">
        <f>AG1213/AH1213</f>
        <v>1.5384615384615385</v>
      </c>
      <c r="AJ1213" s="6">
        <v>95.6</v>
      </c>
      <c r="AK1213" s="2">
        <v>1.0269999999999999</v>
      </c>
      <c r="AO1213" s="20" t="s">
        <v>1785</v>
      </c>
      <c r="AP1213" s="353">
        <v>3.9E-2</v>
      </c>
      <c r="AQ1213" s="353">
        <v>1E-3</v>
      </c>
      <c r="AR1213" s="353">
        <v>3.1E-2</v>
      </c>
      <c r="AS1213" s="353">
        <v>3.0000000000000001E-3</v>
      </c>
      <c r="AT1213" s="353">
        <v>6.0000000000000001E-3</v>
      </c>
      <c r="AU1213" s="353">
        <v>2E-3</v>
      </c>
      <c r="AV1213" s="353">
        <v>2.3E-2</v>
      </c>
      <c r="AW1213" s="353">
        <v>2E-3</v>
      </c>
      <c r="AX1213" s="353" t="s">
        <v>121</v>
      </c>
      <c r="AY1213" s="353">
        <v>2E-3</v>
      </c>
      <c r="AZ1213" s="353">
        <v>7.0000000000000007E-2</v>
      </c>
      <c r="BA1213" s="353">
        <v>3.0000000000000001E-3</v>
      </c>
      <c r="BB1213" s="353">
        <v>9.9000000000000005E-2</v>
      </c>
      <c r="BC1213" s="353">
        <v>3.0000000000000001E-3</v>
      </c>
      <c r="BD1213" s="353">
        <v>3.923</v>
      </c>
      <c r="BE1213" s="353">
        <v>2.8000000000000001E-2</v>
      </c>
      <c r="BF1213" s="353" t="s">
        <v>121</v>
      </c>
      <c r="BG1213" s="353">
        <v>2E-3</v>
      </c>
      <c r="BH1213" s="353">
        <v>2.6339999999999999</v>
      </c>
      <c r="BI1213" s="353">
        <v>0.68500000000000005</v>
      </c>
      <c r="BJ1213" s="353">
        <v>2E-3</v>
      </c>
      <c r="BK1213" s="353">
        <v>1E-3</v>
      </c>
      <c r="BL1213" s="353" t="s">
        <v>121</v>
      </c>
      <c r="BM1213" s="353">
        <v>2E-3</v>
      </c>
      <c r="BN1213" s="353">
        <v>0.253</v>
      </c>
      <c r="BO1213" s="353">
        <v>8.0000000000000002E-3</v>
      </c>
      <c r="BP1213" s="353">
        <v>73.183000000000007</v>
      </c>
      <c r="BQ1213" s="353">
        <v>0.106</v>
      </c>
      <c r="BR1213" s="353">
        <v>2E-3</v>
      </c>
      <c r="BS1213" s="353">
        <v>1E-3</v>
      </c>
      <c r="BT1213" s="353">
        <v>11.170999999999999</v>
      </c>
      <c r="BU1213" s="353">
        <v>0.115</v>
      </c>
      <c r="BV1213" s="353">
        <v>0.67500000000000004</v>
      </c>
      <c r="BW1213" s="353">
        <v>1.7999999999999999E-2</v>
      </c>
      <c r="BX1213" s="353" t="s">
        <v>121</v>
      </c>
      <c r="BY1213" s="353">
        <v>0.01</v>
      </c>
      <c r="BZ1213" s="353">
        <v>0.40100000000000002</v>
      </c>
      <c r="CA1213" s="353">
        <v>2.3E-2</v>
      </c>
      <c r="CB1213" s="353" t="s">
        <v>121</v>
      </c>
      <c r="CC1213" s="353">
        <v>5.9359999999999999</v>
      </c>
      <c r="CD1213" s="353">
        <v>8.5000000000000006E-2</v>
      </c>
      <c r="CE1213" s="353">
        <v>6.0000000000000001E-3</v>
      </c>
      <c r="CF1213" s="353">
        <v>3.0000000000000001E-3</v>
      </c>
      <c r="CG1213" s="353">
        <v>1E-3</v>
      </c>
      <c r="CH1213" s="353" t="s">
        <v>121</v>
      </c>
      <c r="CI1213" s="353">
        <v>2E-3</v>
      </c>
      <c r="CJ1213" s="353">
        <v>0.76200000000000001</v>
      </c>
      <c r="CK1213" s="353">
        <v>7.3999999999999996E-2</v>
      </c>
      <c r="CL1213" s="353" t="s">
        <v>121</v>
      </c>
      <c r="CM1213" s="353">
        <v>2E-3</v>
      </c>
      <c r="CN1213" s="353" t="s">
        <v>121</v>
      </c>
      <c r="CO1213" s="353">
        <v>2E-3</v>
      </c>
      <c r="CP1213" s="353">
        <v>1.679</v>
      </c>
      <c r="CQ1213" s="353">
        <v>3.7999999999999999E-2</v>
      </c>
      <c r="CR1213" s="353" t="s">
        <v>121</v>
      </c>
      <c r="CS1213" s="353">
        <v>2E-3</v>
      </c>
      <c r="CT1213" s="353">
        <v>3.988</v>
      </c>
      <c r="CU1213" s="353">
        <v>0.23699999999999999</v>
      </c>
      <c r="CV1213" s="353">
        <v>7.5999999999999998E-2</v>
      </c>
      <c r="CW1213" s="353">
        <v>1E-3</v>
      </c>
      <c r="CX1213" s="353">
        <v>0.54900000000000004</v>
      </c>
      <c r="CY1213" s="353">
        <v>1.4999999999999999E-2</v>
      </c>
      <c r="CZ1213" s="353" t="s">
        <v>121</v>
      </c>
      <c r="DA1213" s="353">
        <v>2E-3</v>
      </c>
      <c r="DB1213" s="353">
        <v>0.02</v>
      </c>
      <c r="DC1213" s="353">
        <v>5.0000000000000001E-3</v>
      </c>
      <c r="DD1213" s="353" t="s">
        <v>121</v>
      </c>
      <c r="DE1213" s="353">
        <v>6.0000000000000001E-3</v>
      </c>
      <c r="DF1213" s="353">
        <v>0.30599999999999999</v>
      </c>
      <c r="DG1213" s="353">
        <v>4.0000000000000001E-3</v>
      </c>
      <c r="DH1213" s="353">
        <v>1.2999999999999999E-2</v>
      </c>
      <c r="DI1213" s="353">
        <v>1E-3</v>
      </c>
      <c r="DJ1213" s="353">
        <v>3.0000000000000001E-3</v>
      </c>
      <c r="DK1213" s="353">
        <v>1E-3</v>
      </c>
      <c r="DL1213" s="61" t="str">
        <f>AO1213</f>
        <v>ENE 2600 06.04.2022</v>
      </c>
      <c r="DM1213" s="354">
        <v>-1.5440077505994999E-2</v>
      </c>
      <c r="DN1213" s="354">
        <v>-1.7665330349070099E-2</v>
      </c>
      <c r="DO1213" s="354">
        <v>1.2865218844627499E-2</v>
      </c>
      <c r="DP1213" s="354">
        <v>1.0270110469348599</v>
      </c>
      <c r="DQ1213" s="354">
        <v>-0.15020739006497699</v>
      </c>
      <c r="DR1213" s="354">
        <v>-2.8627970948267401E-2</v>
      </c>
      <c r="DS1213" s="354">
        <v>0.927748277203571</v>
      </c>
      <c r="DT1213" s="354">
        <v>7.9284625741754301E-3</v>
      </c>
      <c r="DU1213" s="188">
        <v>-9.2262155787044498E-5</v>
      </c>
      <c r="DV1213" s="354">
        <v>-0.30979000398388801</v>
      </c>
      <c r="DW1213" s="354">
        <v>2.3090648897287701E-2</v>
      </c>
      <c r="DX1213" s="354">
        <v>9.3417159093542201E-2</v>
      </c>
      <c r="DY1213" s="354">
        <v>374.95825100399901</v>
      </c>
      <c r="DZ1213" s="354">
        <v>-2.0820846193733602</v>
      </c>
      <c r="EA1213" s="354">
        <v>0.75640602212736197</v>
      </c>
      <c r="EB1213" s="354">
        <v>99.566572436133498</v>
      </c>
    </row>
    <row r="1214" spans="1:149">
      <c r="A1214" s="1">
        <v>44658</v>
      </c>
      <c r="B1214" s="63"/>
      <c r="C1214" s="25" t="s">
        <v>1786</v>
      </c>
      <c r="H1214" s="3" t="e">
        <f>((F1214)/(E1214/100))</f>
        <v>#DIV/0!</v>
      </c>
      <c r="I1214" s="4" t="e">
        <f>E1214/F1214</f>
        <v>#DIV/0!</v>
      </c>
      <c r="J1214" s="4" t="e">
        <f>100/G1214</f>
        <v>#DIV/0!</v>
      </c>
      <c r="N1214" s="37" t="e">
        <f>M1214/(K1214/100)</f>
        <v>#DIV/0!</v>
      </c>
      <c r="O1214" s="37" t="e">
        <f>N1214/J1214</f>
        <v>#DIV/0!</v>
      </c>
      <c r="P1214" s="5" t="e">
        <f>M1214/(L1214/100)</f>
        <v>#DIV/0!</v>
      </c>
      <c r="Q1214" s="5" t="e">
        <f>P1214*I1214</f>
        <v>#DIV/0!</v>
      </c>
      <c r="U1214" s="15" t="e">
        <f>100-(T1214-R1214)/S1214*100</f>
        <v>#DIV/0!</v>
      </c>
      <c r="AB1214" s="14" t="e">
        <f>((AE1214-AC1214)*(1000/AD1214))*1000</f>
        <v>#DIV/0!</v>
      </c>
      <c r="AF1214" s="7" t="e">
        <f>#REF!*0.8</f>
        <v>#REF!</v>
      </c>
      <c r="AH1214" s="8" t="e">
        <f>((AG1214)*(H1214/100))</f>
        <v>#DIV/0!</v>
      </c>
      <c r="AI1214" s="7" t="e">
        <f>AG1214/AH1214</f>
        <v>#DIV/0!</v>
      </c>
      <c r="AO1214" s="20" t="s">
        <v>1787</v>
      </c>
      <c r="AP1214" s="355" t="s">
        <v>121</v>
      </c>
      <c r="AQ1214" s="355">
        <v>4.0000000000000001E-3</v>
      </c>
      <c r="AR1214" s="355">
        <v>3.4000000000000002E-2</v>
      </c>
      <c r="AS1214" s="355">
        <v>0.01</v>
      </c>
      <c r="AT1214" s="355" t="s">
        <v>121</v>
      </c>
      <c r="AU1214" s="355">
        <v>6.0000000000000001E-3</v>
      </c>
      <c r="AV1214" s="355">
        <v>0.02</v>
      </c>
      <c r="AW1214" s="355">
        <v>4.0000000000000001E-3</v>
      </c>
      <c r="AX1214" s="355" t="s">
        <v>121</v>
      </c>
      <c r="AY1214" s="355">
        <v>3.0000000000000001E-3</v>
      </c>
      <c r="AZ1214" s="355">
        <v>7.0999999999999994E-2</v>
      </c>
      <c r="BA1214" s="355">
        <v>8.0000000000000002E-3</v>
      </c>
      <c r="BB1214" s="355">
        <v>0.129</v>
      </c>
      <c r="BC1214" s="355">
        <v>8.9999999999999993E-3</v>
      </c>
      <c r="BD1214" s="355">
        <v>62.920999999999999</v>
      </c>
      <c r="BE1214" s="355">
        <v>0.98</v>
      </c>
      <c r="BF1214" s="355" t="s">
        <v>121</v>
      </c>
      <c r="BG1214" s="355">
        <v>6.0000000000000001E-3</v>
      </c>
      <c r="BH1214" s="355">
        <v>1.1080000000000001</v>
      </c>
      <c r="BI1214" s="355">
        <v>0.39900000000000002</v>
      </c>
      <c r="BJ1214" s="355">
        <v>1.2E-2</v>
      </c>
      <c r="BK1214" s="355">
        <v>2E-3</v>
      </c>
      <c r="BL1214" s="355" t="s">
        <v>121</v>
      </c>
      <c r="BM1214" s="355">
        <v>3.0000000000000001E-3</v>
      </c>
      <c r="BN1214" s="355" t="s">
        <v>121</v>
      </c>
      <c r="BO1214" s="355">
        <v>2.9000000000000001E-2</v>
      </c>
      <c r="BP1214" s="355">
        <v>29.077999999999999</v>
      </c>
      <c r="BQ1214" s="355">
        <v>0.66800000000000004</v>
      </c>
      <c r="BR1214" s="355" t="s">
        <v>121</v>
      </c>
      <c r="BS1214" s="355">
        <v>2E-3</v>
      </c>
      <c r="BT1214" s="355">
        <v>0.20200000000000001</v>
      </c>
      <c r="BU1214" s="355">
        <v>4.7E-2</v>
      </c>
      <c r="BV1214" s="355">
        <v>0.16600000000000001</v>
      </c>
      <c r="BW1214" s="355">
        <v>0.03</v>
      </c>
      <c r="BX1214" s="355" t="s">
        <v>121</v>
      </c>
      <c r="BY1214" s="355">
        <v>0.05</v>
      </c>
      <c r="BZ1214" s="355">
        <v>7.4999999999999997E-2</v>
      </c>
      <c r="CA1214" s="355">
        <v>0.04</v>
      </c>
      <c r="CB1214" s="355" t="s">
        <v>121</v>
      </c>
      <c r="CC1214" s="355">
        <v>4.7869999999999999</v>
      </c>
      <c r="CD1214" s="355">
        <v>1.7989999999999999</v>
      </c>
      <c r="CE1214" s="355">
        <v>3.7999999999999999E-2</v>
      </c>
      <c r="CF1214" s="355">
        <v>3.0000000000000001E-3</v>
      </c>
      <c r="CG1214" s="355">
        <v>1E-3</v>
      </c>
      <c r="CH1214" s="355">
        <v>5.0000000000000001E-3</v>
      </c>
      <c r="CI1214" s="355">
        <v>1E-3</v>
      </c>
      <c r="CJ1214" s="355" t="s">
        <v>121</v>
      </c>
      <c r="CK1214" s="355">
        <v>0.63</v>
      </c>
      <c r="CL1214" s="355" t="s">
        <v>121</v>
      </c>
      <c r="CM1214" s="355">
        <v>2E-3</v>
      </c>
      <c r="CN1214" s="355" t="s">
        <v>121</v>
      </c>
      <c r="CO1214" s="355">
        <v>2E-3</v>
      </c>
      <c r="CP1214" s="355">
        <v>0.16700000000000001</v>
      </c>
      <c r="CQ1214" s="355">
        <v>1.7999999999999999E-2</v>
      </c>
      <c r="CR1214" s="355" t="s">
        <v>121</v>
      </c>
      <c r="CS1214" s="355">
        <v>2E-3</v>
      </c>
      <c r="CT1214" s="355" t="s">
        <v>121</v>
      </c>
      <c r="CU1214" s="355">
        <v>16.475999999999999</v>
      </c>
      <c r="CV1214" s="355" t="s">
        <v>121</v>
      </c>
      <c r="CW1214" s="355">
        <v>2E-3</v>
      </c>
      <c r="CX1214" s="355">
        <v>4.9000000000000002E-2</v>
      </c>
      <c r="CY1214" s="355">
        <v>1.7999999999999999E-2</v>
      </c>
      <c r="CZ1214" s="355">
        <v>2E-3</v>
      </c>
      <c r="DA1214" s="355">
        <v>1E-3</v>
      </c>
      <c r="DB1214" s="355" t="s">
        <v>121</v>
      </c>
      <c r="DC1214" s="355">
        <v>1.2999999999999999E-2</v>
      </c>
      <c r="DD1214" s="355" t="s">
        <v>121</v>
      </c>
      <c r="DE1214" s="355">
        <v>1.7999999999999999E-2</v>
      </c>
      <c r="DF1214" s="355">
        <v>0.223</v>
      </c>
      <c r="DG1214" s="355">
        <v>0.01</v>
      </c>
      <c r="DH1214" s="355">
        <v>5.0999999999999997E-2</v>
      </c>
      <c r="DI1214" s="355">
        <v>2E-3</v>
      </c>
      <c r="DJ1214" s="355" t="s">
        <v>121</v>
      </c>
      <c r="DK1214" s="355">
        <v>2E-3</v>
      </c>
      <c r="DL1214" s="61" t="str">
        <f>AO1214</f>
        <v>VNE 1975 07.04.2022</v>
      </c>
    </row>
    <row r="1215" spans="1:149">
      <c r="A1215" s="1">
        <v>44658</v>
      </c>
      <c r="B1215" s="64" t="s">
        <v>372</v>
      </c>
      <c r="C1215" s="25" t="s">
        <v>125</v>
      </c>
      <c r="D1215" s="21">
        <v>29</v>
      </c>
      <c r="E1215" s="2">
        <v>100</v>
      </c>
      <c r="F1215" s="2">
        <v>71</v>
      </c>
      <c r="H1215" s="3">
        <f>((F1215)/(E1215/100))</f>
        <v>71</v>
      </c>
      <c r="I1215" s="4">
        <f>E1215/F1215</f>
        <v>1.408450704225352</v>
      </c>
      <c r="J1215" s="4" t="e">
        <f>100/G1215</f>
        <v>#DIV/0!</v>
      </c>
      <c r="N1215" s="37" t="e">
        <f>M1215/(K1215/100)</f>
        <v>#DIV/0!</v>
      </c>
      <c r="O1215" s="37" t="e">
        <f>N1215/J1215</f>
        <v>#DIV/0!</v>
      </c>
      <c r="P1215" s="5" t="e">
        <f>M1215/(L1215/100)</f>
        <v>#DIV/0!</v>
      </c>
      <c r="Q1215" s="5" t="e">
        <f>P1215*I1215</f>
        <v>#DIV/0!</v>
      </c>
      <c r="U1215" s="15" t="e">
        <f>100-(T1215-R1215)/S1215*100</f>
        <v>#DIV/0!</v>
      </c>
      <c r="V1215" s="21">
        <v>0.85</v>
      </c>
      <c r="X1215" s="2">
        <v>11.75</v>
      </c>
      <c r="Y1215" s="2">
        <v>5.15</v>
      </c>
      <c r="Z1215" s="21">
        <v>1279</v>
      </c>
      <c r="AB1215" s="14" t="e">
        <f>((AE1215-AC1215)*(1000/AD1215))*1000</f>
        <v>#DIV/0!</v>
      </c>
      <c r="AF1215" s="7" t="e">
        <f>#REF!*0.8</f>
        <v>#REF!</v>
      </c>
      <c r="AG1215" s="2">
        <v>141</v>
      </c>
      <c r="AH1215" s="8">
        <f>((AG1215)*(H1215/100))</f>
        <v>100.11</v>
      </c>
      <c r="AI1215" s="7">
        <f>AG1215/AH1215</f>
        <v>1.408450704225352</v>
      </c>
      <c r="AJ1215" s="6">
        <v>115.5</v>
      </c>
      <c r="AK1215" s="2">
        <v>0.85</v>
      </c>
      <c r="AO1215" s="20" t="s">
        <v>1789</v>
      </c>
      <c r="AP1215" s="356">
        <v>4.1000000000000002E-2</v>
      </c>
      <c r="AQ1215" s="356">
        <v>1E-3</v>
      </c>
      <c r="AR1215" s="356">
        <v>3.3000000000000002E-2</v>
      </c>
      <c r="AS1215" s="356">
        <v>3.0000000000000001E-3</v>
      </c>
      <c r="AT1215" s="356">
        <v>6.0000000000000001E-3</v>
      </c>
      <c r="AU1215" s="356">
        <v>2E-3</v>
      </c>
      <c r="AV1215" s="356">
        <v>2.1000000000000001E-2</v>
      </c>
      <c r="AW1215" s="356">
        <v>2E-3</v>
      </c>
      <c r="AX1215" s="356" t="s">
        <v>121</v>
      </c>
      <c r="AY1215" s="356">
        <v>2E-3</v>
      </c>
      <c r="AZ1215" s="356">
        <v>6.7000000000000004E-2</v>
      </c>
      <c r="BA1215" s="356">
        <v>3.0000000000000001E-3</v>
      </c>
      <c r="BB1215" s="356">
        <v>0.127</v>
      </c>
      <c r="BC1215" s="356">
        <v>3.0000000000000001E-3</v>
      </c>
      <c r="BD1215" s="356">
        <v>2.9630000000000001</v>
      </c>
      <c r="BE1215" s="356">
        <v>2.5000000000000001E-2</v>
      </c>
      <c r="BF1215" s="356" t="s">
        <v>121</v>
      </c>
      <c r="BG1215" s="356">
        <v>4.0000000000000001E-3</v>
      </c>
      <c r="BH1215" s="356">
        <v>3.0760000000000001</v>
      </c>
      <c r="BI1215" s="356">
        <v>0.88600000000000001</v>
      </c>
      <c r="BJ1215" s="356" t="s">
        <v>121</v>
      </c>
      <c r="BK1215" s="356">
        <v>2E-3</v>
      </c>
      <c r="BL1215" s="356" t="s">
        <v>121</v>
      </c>
      <c r="BM1215" s="356">
        <v>2E-3</v>
      </c>
      <c r="BN1215" s="356">
        <v>0.70399999999999996</v>
      </c>
      <c r="BO1215" s="356">
        <v>1.2E-2</v>
      </c>
      <c r="BP1215" s="356">
        <v>63.218000000000004</v>
      </c>
      <c r="BQ1215" s="356">
        <v>0.151</v>
      </c>
      <c r="BR1215" s="356">
        <v>2E-3</v>
      </c>
      <c r="BS1215" s="356">
        <v>1E-3</v>
      </c>
      <c r="BT1215" s="356">
        <v>13.06</v>
      </c>
      <c r="BU1215" s="356">
        <v>0.122</v>
      </c>
      <c r="BV1215" s="356">
        <v>0.88</v>
      </c>
      <c r="BW1215" s="356">
        <v>2.1999999999999999E-2</v>
      </c>
      <c r="BX1215" s="356" t="s">
        <v>121</v>
      </c>
      <c r="BY1215" s="356">
        <v>1.2999999999999999E-2</v>
      </c>
      <c r="BZ1215" s="356">
        <v>0.51300000000000001</v>
      </c>
      <c r="CA1215" s="356">
        <v>2.4E-2</v>
      </c>
      <c r="CB1215" s="356" t="s">
        <v>121</v>
      </c>
      <c r="CC1215" s="356">
        <v>7.76</v>
      </c>
      <c r="CD1215" s="356">
        <v>9.8000000000000004E-2</v>
      </c>
      <c r="CE1215" s="356">
        <v>6.0000000000000001E-3</v>
      </c>
      <c r="CF1215" s="356">
        <v>3.0000000000000001E-3</v>
      </c>
      <c r="CG1215" s="356">
        <v>1E-3</v>
      </c>
      <c r="CH1215" s="356" t="s">
        <v>121</v>
      </c>
      <c r="CI1215" s="356">
        <v>2E-3</v>
      </c>
      <c r="CJ1215" s="356">
        <v>0.51200000000000001</v>
      </c>
      <c r="CK1215" s="356">
        <v>7.3999999999999996E-2</v>
      </c>
      <c r="CL1215" s="356" t="s">
        <v>121</v>
      </c>
      <c r="CM1215" s="356">
        <v>2E-3</v>
      </c>
      <c r="CN1215" s="356" t="s">
        <v>121</v>
      </c>
      <c r="CO1215" s="356">
        <v>2E-3</v>
      </c>
      <c r="CP1215" s="356">
        <v>1.8029999999999999</v>
      </c>
      <c r="CQ1215" s="356">
        <v>4.1000000000000002E-2</v>
      </c>
      <c r="CR1215" s="356" t="s">
        <v>121</v>
      </c>
      <c r="CS1215" s="356">
        <v>2E-3</v>
      </c>
      <c r="CT1215" s="356">
        <v>6.2039999999999997</v>
      </c>
      <c r="CU1215" s="356">
        <v>0.28799999999999998</v>
      </c>
      <c r="CV1215" s="356">
        <v>5.5E-2</v>
      </c>
      <c r="CW1215" s="356">
        <v>1E-3</v>
      </c>
      <c r="CX1215" s="356">
        <v>0.70299999999999996</v>
      </c>
      <c r="CY1215" s="356">
        <v>1.7000000000000001E-2</v>
      </c>
      <c r="CZ1215" s="356" t="s">
        <v>121</v>
      </c>
      <c r="DA1215" s="356">
        <v>2E-3</v>
      </c>
      <c r="DB1215" s="356">
        <v>2.7E-2</v>
      </c>
      <c r="DC1215" s="356">
        <v>6.0000000000000001E-3</v>
      </c>
      <c r="DD1215" s="356" t="s">
        <v>121</v>
      </c>
      <c r="DE1215" s="356">
        <v>6.0000000000000001E-3</v>
      </c>
      <c r="DF1215" s="356">
        <v>0.313</v>
      </c>
      <c r="DG1215" s="356">
        <v>4.0000000000000001E-3</v>
      </c>
      <c r="DH1215" s="356">
        <v>1.7999999999999999E-2</v>
      </c>
      <c r="DI1215" s="356">
        <v>1E-3</v>
      </c>
      <c r="DJ1215" s="356">
        <v>3.0000000000000001E-3</v>
      </c>
      <c r="DK1215" s="356">
        <v>1E-3</v>
      </c>
      <c r="DL1215" s="61" t="str">
        <f>AO1215</f>
        <v>ENE 2600 07.04.2022</v>
      </c>
    </row>
    <row r="1216" spans="1:149">
      <c r="A1216" s="1">
        <v>44658</v>
      </c>
      <c r="B1216" s="63"/>
      <c r="C1216" s="25" t="s">
        <v>1788</v>
      </c>
      <c r="D1216" s="21">
        <v>0</v>
      </c>
      <c r="E1216" s="2">
        <v>100</v>
      </c>
      <c r="F1216" s="2">
        <v>100</v>
      </c>
      <c r="G1216" s="2">
        <v>0</v>
      </c>
      <c r="H1216" s="3">
        <f>((F1216)/(E1216/100))</f>
        <v>100</v>
      </c>
      <c r="I1216" s="4">
        <f>E1216/F1216</f>
        <v>1</v>
      </c>
      <c r="J1216" s="4" t="e">
        <f>100/G1216</f>
        <v>#DIV/0!</v>
      </c>
      <c r="N1216" s="37" t="e">
        <f>M1216/(K1216/100)</f>
        <v>#DIV/0!</v>
      </c>
      <c r="O1216" s="37" t="e">
        <f>N1216/J1216</f>
        <v>#DIV/0!</v>
      </c>
      <c r="P1216" s="5" t="e">
        <f>M1216/(L1216/100)</f>
        <v>#DIV/0!</v>
      </c>
      <c r="Q1216" s="5" t="e">
        <f>P1216*I1216</f>
        <v>#DIV/0!</v>
      </c>
      <c r="R1216" s="21">
        <v>54.886000000000003</v>
      </c>
      <c r="S1216" s="21">
        <v>11.91</v>
      </c>
      <c r="T1216" s="21">
        <v>66.067999999999998</v>
      </c>
      <c r="U1216" s="15">
        <f>100-(T1216-R1216)/S1216*100</f>
        <v>6.1125104953820681</v>
      </c>
      <c r="V1216" s="21">
        <v>0.28599999999999998</v>
      </c>
      <c r="X1216" s="10" t="s">
        <v>1793</v>
      </c>
      <c r="Y1216" s="10" t="s">
        <v>1794</v>
      </c>
      <c r="AB1216" s="14" t="e">
        <f>((AE1216-AC1216)*(1000/AD1216))*1000</f>
        <v>#DIV/0!</v>
      </c>
      <c r="AF1216" s="7" t="e">
        <f>#REF!*0.8</f>
        <v>#REF!</v>
      </c>
      <c r="AG1216" s="2">
        <v>100</v>
      </c>
      <c r="AH1216" s="8">
        <f>((AG1216)*(H1216/100))</f>
        <v>100</v>
      </c>
      <c r="AI1216" s="7">
        <f>AG1216/AH1216</f>
        <v>1</v>
      </c>
      <c r="AJ1216" s="12">
        <v>19.43</v>
      </c>
      <c r="AK1216" s="12" t="s">
        <v>1795</v>
      </c>
      <c r="AO1216" s="20" t="s">
        <v>1788</v>
      </c>
      <c r="AP1216" s="356" t="s">
        <v>121</v>
      </c>
      <c r="AQ1216" s="356">
        <v>2E-3</v>
      </c>
      <c r="AR1216" s="356" t="s">
        <v>121</v>
      </c>
      <c r="AS1216" s="356">
        <v>4.0000000000000001E-3</v>
      </c>
      <c r="AT1216" s="356" t="s">
        <v>121</v>
      </c>
      <c r="AU1216" s="356">
        <v>3.0000000000000001E-3</v>
      </c>
      <c r="AV1216" s="356">
        <v>1.0999999999999999E-2</v>
      </c>
      <c r="AW1216" s="356">
        <v>2E-3</v>
      </c>
      <c r="AX1216" s="356" t="s">
        <v>121</v>
      </c>
      <c r="AY1216" s="356">
        <v>2E-3</v>
      </c>
      <c r="AZ1216" s="356">
        <v>4.8000000000000001E-2</v>
      </c>
      <c r="BA1216" s="356">
        <v>3.0000000000000001E-3</v>
      </c>
      <c r="BB1216" s="356">
        <v>3.2000000000000001E-2</v>
      </c>
      <c r="BC1216" s="356">
        <v>2E-3</v>
      </c>
      <c r="BD1216" s="356">
        <v>0.90700000000000003</v>
      </c>
      <c r="BE1216" s="356">
        <v>1.7999999999999999E-2</v>
      </c>
      <c r="BF1216" s="356" t="s">
        <v>121</v>
      </c>
      <c r="BG1216" s="356">
        <v>2E-3</v>
      </c>
      <c r="BH1216" s="356" t="s">
        <v>121</v>
      </c>
      <c r="BI1216" s="356">
        <v>1.1319999999999999</v>
      </c>
      <c r="BJ1216" s="356" t="s">
        <v>121</v>
      </c>
      <c r="BK1216" s="356">
        <v>2E-3</v>
      </c>
      <c r="BL1216" s="356" t="s">
        <v>121</v>
      </c>
      <c r="BM1216" s="356">
        <v>2E-3</v>
      </c>
      <c r="BN1216" s="356" t="s">
        <v>121</v>
      </c>
      <c r="BO1216" s="356">
        <v>8.9999999999999993E-3</v>
      </c>
      <c r="BP1216" s="356">
        <v>40.295000000000002</v>
      </c>
      <c r="BQ1216" s="356">
        <v>0.21</v>
      </c>
      <c r="BR1216" s="356" t="s">
        <v>121</v>
      </c>
      <c r="BS1216" s="356">
        <v>2E-3</v>
      </c>
      <c r="BT1216" s="356">
        <v>0.21199999999999999</v>
      </c>
      <c r="BU1216" s="356">
        <v>2.8000000000000001E-2</v>
      </c>
      <c r="BV1216" s="356">
        <v>0.375</v>
      </c>
      <c r="BW1216" s="356">
        <v>2.4E-2</v>
      </c>
      <c r="BX1216" s="356" t="s">
        <v>121</v>
      </c>
      <c r="BY1216" s="356">
        <v>6.0000000000000001E-3</v>
      </c>
      <c r="BZ1216" s="356" t="s">
        <v>121</v>
      </c>
      <c r="CA1216" s="356">
        <v>3.1E-2</v>
      </c>
      <c r="CB1216" s="356" t="s">
        <v>121</v>
      </c>
      <c r="CC1216" s="356">
        <v>7.4619999999999997</v>
      </c>
      <c r="CD1216" s="356" t="s">
        <v>121</v>
      </c>
      <c r="CE1216" s="356">
        <v>7.0000000000000001E-3</v>
      </c>
      <c r="CF1216" s="356" t="s">
        <v>121</v>
      </c>
      <c r="CG1216" s="356">
        <v>2E-3</v>
      </c>
      <c r="CH1216" s="356" t="s">
        <v>121</v>
      </c>
      <c r="CI1216" s="356">
        <v>2E-3</v>
      </c>
      <c r="CJ1216" s="356">
        <v>0.34100000000000003</v>
      </c>
      <c r="CK1216" s="356">
        <v>8.4000000000000005E-2</v>
      </c>
      <c r="CL1216" s="356" t="s">
        <v>121</v>
      </c>
      <c r="CM1216" s="356">
        <v>2E-3</v>
      </c>
      <c r="CN1216" s="356" t="s">
        <v>121</v>
      </c>
      <c r="CO1216" s="356">
        <v>2E-3</v>
      </c>
      <c r="CP1216" s="356">
        <v>0.496</v>
      </c>
      <c r="CQ1216" s="356">
        <v>3.4000000000000002E-2</v>
      </c>
      <c r="CR1216" s="356" t="s">
        <v>121</v>
      </c>
      <c r="CS1216" s="356">
        <v>2E-3</v>
      </c>
      <c r="CT1216" s="356">
        <v>50.716000000000001</v>
      </c>
      <c r="CU1216" s="356">
        <v>0.48899999999999999</v>
      </c>
      <c r="CV1216" s="356" t="s">
        <v>121</v>
      </c>
      <c r="CW1216" s="356">
        <v>2E-3</v>
      </c>
      <c r="CX1216" s="356">
        <v>4.8000000000000001E-2</v>
      </c>
      <c r="CY1216" s="356">
        <v>8.0000000000000002E-3</v>
      </c>
      <c r="CZ1216" s="356" t="s">
        <v>121</v>
      </c>
      <c r="DA1216" s="356">
        <v>2E-3</v>
      </c>
      <c r="DB1216" s="356" t="s">
        <v>121</v>
      </c>
      <c r="DC1216" s="356">
        <v>5.0000000000000001E-3</v>
      </c>
      <c r="DD1216" s="356" t="s">
        <v>121</v>
      </c>
      <c r="DE1216" s="356">
        <v>5.0000000000000001E-3</v>
      </c>
      <c r="DF1216" s="356">
        <v>5.1999999999999998E-2</v>
      </c>
      <c r="DG1216" s="356">
        <v>2E-3</v>
      </c>
      <c r="DH1216" s="356">
        <v>8.0000000000000002E-3</v>
      </c>
      <c r="DI1216" s="356">
        <v>1E-3</v>
      </c>
      <c r="DJ1216" s="356" t="s">
        <v>121</v>
      </c>
      <c r="DK1216" s="356">
        <v>2E-3</v>
      </c>
      <c r="DL1216" s="61" t="str">
        <f>AO1216</f>
        <v>22-0053</v>
      </c>
      <c r="DM1216" s="359">
        <v>-2.78908562910072E-2</v>
      </c>
      <c r="DN1216" s="359">
        <v>-1.8263912448124701E-2</v>
      </c>
      <c r="DO1216" s="359">
        <v>-8.31686842429483E-3</v>
      </c>
      <c r="DP1216" s="359">
        <v>4.2867474323539899E-2</v>
      </c>
      <c r="DQ1216" s="359">
        <v>-0.147015375441677</v>
      </c>
      <c r="DR1216" s="359">
        <v>-1.2083538879308299E-2</v>
      </c>
      <c r="DS1216" s="359">
        <v>0.12957811161999599</v>
      </c>
      <c r="DT1216" s="359">
        <v>2.1161745934487101E-2</v>
      </c>
      <c r="DU1216" s="359">
        <v>-8.2510174455437796E-4</v>
      </c>
      <c r="DV1216" s="359">
        <v>-0.45055776034538902</v>
      </c>
      <c r="DW1216" s="359">
        <v>0.18639366849359701</v>
      </c>
      <c r="DX1216" s="359">
        <v>0.30779641461655199</v>
      </c>
      <c r="DY1216" s="359">
        <v>69.674576310335695</v>
      </c>
      <c r="DZ1216" s="359">
        <v>-2.6038993842785101</v>
      </c>
      <c r="EA1216" s="359">
        <v>-9.9224898396114605E-2</v>
      </c>
      <c r="EB1216" s="359">
        <v>98.612794389508807</v>
      </c>
      <c r="ED1216" s="359">
        <v>-1.2266517366945499E-2</v>
      </c>
      <c r="EE1216" s="359">
        <v>-0.210178576544335</v>
      </c>
      <c r="EF1216" s="359">
        <v>0.26033315860380701</v>
      </c>
      <c r="EG1216" s="359">
        <v>1.46218536376009E-2</v>
      </c>
      <c r="EH1216" s="359">
        <v>8.6705740951416699E-2</v>
      </c>
      <c r="EI1216" s="359">
        <v>0.206025988238908</v>
      </c>
      <c r="EJ1216" s="359">
        <v>0.62069030482823795</v>
      </c>
      <c r="EK1216" s="359">
        <v>5.0304391610768801E-2</v>
      </c>
      <c r="EL1216" s="359">
        <v>5.5600883374982001E-2</v>
      </c>
      <c r="EM1216" s="359">
        <v>-0.183831369191992</v>
      </c>
      <c r="EN1216" s="359">
        <v>2.5744464316835698</v>
      </c>
      <c r="EO1216" s="359">
        <v>4.2451469966444701</v>
      </c>
      <c r="EP1216" s="359">
        <v>60.228056372872601</v>
      </c>
      <c r="EQ1216" s="359">
        <v>-1.20027573418296</v>
      </c>
      <c r="ER1216" s="359">
        <v>10.831418353853399</v>
      </c>
      <c r="ES1216" s="359">
        <v>88.807900474543402</v>
      </c>
    </row>
    <row r="1217" spans="1:132">
      <c r="A1217" s="1">
        <v>44658</v>
      </c>
      <c r="B1217" s="66"/>
      <c r="C1217" s="25" t="s">
        <v>117</v>
      </c>
      <c r="H1217" s="3" t="e">
        <f>((F1217)/(E1217/100))</f>
        <v>#DIV/0!</v>
      </c>
      <c r="I1217" s="4" t="e">
        <f>E1217/F1217</f>
        <v>#DIV/0!</v>
      </c>
      <c r="J1217" s="4" t="e">
        <f>100/G1217</f>
        <v>#DIV/0!</v>
      </c>
      <c r="N1217" s="37" t="e">
        <f>M1217/(K1217/100)</f>
        <v>#DIV/0!</v>
      </c>
      <c r="O1217" s="37" t="e">
        <f>N1217/J1217</f>
        <v>#DIV/0!</v>
      </c>
      <c r="P1217" s="5" t="e">
        <f>M1217/(L1217/100)</f>
        <v>#DIV/0!</v>
      </c>
      <c r="Q1217" s="5" t="e">
        <f>P1217*I1217</f>
        <v>#DIV/0!</v>
      </c>
      <c r="U1217" s="15" t="e">
        <f>100-(T1217-R1217)/S1217*100</f>
        <v>#DIV/0!</v>
      </c>
      <c r="X1217" s="2">
        <v>11.33</v>
      </c>
      <c r="AB1217" s="14" t="e">
        <f>((AE1217-AC1217)*(1000/AD1217))*1000</f>
        <v>#DIV/0!</v>
      </c>
      <c r="AF1217" s="7" t="e">
        <f>#REF!*0.8</f>
        <v>#REF!</v>
      </c>
      <c r="AG1217" s="2">
        <v>60</v>
      </c>
      <c r="AH1217" s="8" t="e">
        <f>((AG1217)*(H1217/100))</f>
        <v>#DIV/0!</v>
      </c>
      <c r="AI1217" s="7" t="e">
        <f>AG1217/AH1217</f>
        <v>#DIV/0!</v>
      </c>
      <c r="AO1217" s="20" t="s">
        <v>1790</v>
      </c>
      <c r="AP1217" s="358">
        <v>0.16400000000000001</v>
      </c>
      <c r="AQ1217" s="358">
        <v>3.0000000000000001E-3</v>
      </c>
      <c r="AR1217" s="358">
        <v>7.0000000000000001E-3</v>
      </c>
      <c r="AS1217" s="358">
        <v>3.0000000000000001E-3</v>
      </c>
      <c r="AT1217" s="358">
        <v>6.6000000000000003E-2</v>
      </c>
      <c r="AU1217" s="358">
        <v>3.0000000000000001E-3</v>
      </c>
      <c r="AV1217" s="358">
        <v>5.7000000000000002E-2</v>
      </c>
      <c r="AW1217" s="358">
        <v>2E-3</v>
      </c>
      <c r="AX1217" s="358">
        <v>1.0999999999999999E-2</v>
      </c>
      <c r="AY1217" s="358">
        <v>1E-3</v>
      </c>
      <c r="AZ1217" s="358">
        <v>0.03</v>
      </c>
      <c r="BA1217" s="358">
        <v>2E-3</v>
      </c>
      <c r="BB1217" s="358">
        <v>7.6999999999999999E-2</v>
      </c>
      <c r="BC1217" s="358">
        <v>2E-3</v>
      </c>
      <c r="BD1217" s="358">
        <v>0.58499999999999996</v>
      </c>
      <c r="BE1217" s="358">
        <v>1.0999999999999999E-2</v>
      </c>
      <c r="BF1217" s="358" t="s">
        <v>121</v>
      </c>
      <c r="BG1217" s="358">
        <v>8.9999999999999993E-3</v>
      </c>
      <c r="BH1217" s="358" t="s">
        <v>121</v>
      </c>
      <c r="BI1217" s="358">
        <v>2.1230000000000002</v>
      </c>
      <c r="BJ1217" s="358" t="s">
        <v>121</v>
      </c>
      <c r="BK1217" s="358">
        <v>3.0000000000000001E-3</v>
      </c>
      <c r="BL1217" s="358" t="s">
        <v>121</v>
      </c>
      <c r="BM1217" s="358">
        <v>2E-3</v>
      </c>
      <c r="BN1217" s="358">
        <v>7.0000000000000007E-2</v>
      </c>
      <c r="BO1217" s="358">
        <v>7.0000000000000001E-3</v>
      </c>
      <c r="BP1217" s="358">
        <v>60.744</v>
      </c>
      <c r="BQ1217" s="358">
        <v>0.15</v>
      </c>
      <c r="BR1217" s="358">
        <v>4.0000000000000001E-3</v>
      </c>
      <c r="BS1217" s="358">
        <v>1E-3</v>
      </c>
      <c r="BT1217" s="358">
        <v>18.234000000000002</v>
      </c>
      <c r="BU1217" s="358">
        <v>0.17499999999999999</v>
      </c>
      <c r="BV1217" s="358">
        <v>11.018000000000001</v>
      </c>
      <c r="BW1217" s="358">
        <v>0.13300000000000001</v>
      </c>
      <c r="BX1217" s="358" t="s">
        <v>121</v>
      </c>
      <c r="BY1217" s="358">
        <v>4.0000000000000001E-3</v>
      </c>
      <c r="BZ1217" s="358">
        <v>2.093</v>
      </c>
      <c r="CA1217" s="358">
        <v>4.2000000000000003E-2</v>
      </c>
      <c r="CB1217" s="358" t="s">
        <v>121</v>
      </c>
      <c r="CC1217" s="358">
        <v>18.245000000000001</v>
      </c>
      <c r="CD1217" s="358">
        <v>3.3000000000000002E-2</v>
      </c>
      <c r="CE1217" s="358">
        <v>5.0000000000000001E-3</v>
      </c>
      <c r="CF1217" s="358" t="s">
        <v>121</v>
      </c>
      <c r="CG1217" s="358">
        <v>2E-3</v>
      </c>
      <c r="CH1217" s="358" t="s">
        <v>121</v>
      </c>
      <c r="CI1217" s="358">
        <v>2E-3</v>
      </c>
      <c r="CJ1217" s="358" t="s">
        <v>121</v>
      </c>
      <c r="CK1217" s="358">
        <v>0.23499999999999999</v>
      </c>
      <c r="CL1217" s="358" t="s">
        <v>121</v>
      </c>
      <c r="CM1217" s="358">
        <v>2E-3</v>
      </c>
      <c r="CN1217" s="358">
        <v>4.0000000000000001E-3</v>
      </c>
      <c r="CO1217" s="358">
        <v>1E-3</v>
      </c>
      <c r="CP1217" s="358">
        <v>2.4889999999999999</v>
      </c>
      <c r="CQ1217" s="358">
        <v>6.5000000000000002E-2</v>
      </c>
      <c r="CR1217" s="358" t="s">
        <v>121</v>
      </c>
      <c r="CS1217" s="358">
        <v>2E-3</v>
      </c>
      <c r="CT1217" s="358">
        <v>1.5569999999999999</v>
      </c>
      <c r="CU1217" s="358">
        <v>0.29899999999999999</v>
      </c>
      <c r="CV1217" s="358">
        <v>1.4E-2</v>
      </c>
      <c r="CW1217" s="358">
        <v>1E-3</v>
      </c>
      <c r="CX1217" s="358">
        <v>0.121</v>
      </c>
      <c r="CY1217" s="358">
        <v>0.01</v>
      </c>
      <c r="CZ1217" s="358" t="s">
        <v>121</v>
      </c>
      <c r="DA1217" s="358">
        <v>2E-3</v>
      </c>
      <c r="DB1217" s="358" t="s">
        <v>121</v>
      </c>
      <c r="DC1217" s="358">
        <v>4.0000000000000001E-3</v>
      </c>
      <c r="DD1217" s="358">
        <v>2.5000000000000001E-2</v>
      </c>
      <c r="DE1217" s="358">
        <v>6.0000000000000001E-3</v>
      </c>
      <c r="DF1217" s="358">
        <v>0.69199999999999995</v>
      </c>
      <c r="DG1217" s="358">
        <v>8.0000000000000002E-3</v>
      </c>
      <c r="DH1217" s="358">
        <v>4.0000000000000001E-3</v>
      </c>
      <c r="DI1217" s="358">
        <v>1E-3</v>
      </c>
      <c r="DJ1217" s="358">
        <v>8.8999999999999996E-2</v>
      </c>
      <c r="DK1217" s="358">
        <v>1E-3</v>
      </c>
      <c r="DL1217" s="61" t="str">
        <f t="shared" ref="DL1217:DL1265" si="23">AO1217</f>
        <v>UTV 07.04.2022</v>
      </c>
    </row>
    <row r="1218" spans="1:132">
      <c r="A1218" s="1">
        <v>44658</v>
      </c>
      <c r="B1218" s="66" t="s">
        <v>418</v>
      </c>
      <c r="C1218" s="25" t="s">
        <v>119</v>
      </c>
      <c r="D1218" s="21">
        <v>35</v>
      </c>
      <c r="E1218" s="2">
        <v>100</v>
      </c>
      <c r="F1218" s="2">
        <v>65</v>
      </c>
      <c r="H1218" s="3">
        <f>((F1218)/(E1218/100))</f>
        <v>65</v>
      </c>
      <c r="I1218" s="4">
        <f>E1218/F1218</f>
        <v>1.5384615384615385</v>
      </c>
      <c r="J1218" s="4" t="e">
        <f>100/G1218</f>
        <v>#DIV/0!</v>
      </c>
      <c r="N1218" s="37" t="e">
        <f>M1218/(K1218/100)</f>
        <v>#DIV/0!</v>
      </c>
      <c r="O1218" s="37" t="e">
        <f>N1218/J1218</f>
        <v>#DIV/0!</v>
      </c>
      <c r="P1218" s="5" t="e">
        <f>M1218/(L1218/100)</f>
        <v>#DIV/0!</v>
      </c>
      <c r="Q1218" s="5" t="e">
        <f>P1218*I1218</f>
        <v>#DIV/0!</v>
      </c>
      <c r="U1218" s="15" t="e">
        <f>100-(T1218-R1218)/S1218*100</f>
        <v>#DIV/0!</v>
      </c>
      <c r="V1218" s="21">
        <v>0.72</v>
      </c>
      <c r="X1218" s="2">
        <v>10.98</v>
      </c>
      <c r="Y1218" s="2">
        <v>5.96</v>
      </c>
      <c r="Z1218" s="21">
        <v>1540</v>
      </c>
      <c r="AB1218" s="14" t="e">
        <f>((AE1218-AC1218)*(1000/AD1218))*1000</f>
        <v>#DIV/0!</v>
      </c>
      <c r="AF1218" s="7" t="e">
        <f>#REF!*0.8</f>
        <v>#REF!</v>
      </c>
      <c r="AG1218" s="2">
        <v>155</v>
      </c>
      <c r="AH1218" s="8">
        <f>((AG1218)*(H1218/100))</f>
        <v>100.75</v>
      </c>
      <c r="AI1218" s="7">
        <f>AG1218/AH1218</f>
        <v>1.5384615384615385</v>
      </c>
      <c r="AJ1218" s="6">
        <v>55.52</v>
      </c>
      <c r="AK1218" s="2">
        <v>0.77600000000000002</v>
      </c>
      <c r="AO1218" s="20" t="s">
        <v>1791</v>
      </c>
      <c r="AP1218" s="357">
        <v>4.2999999999999997E-2</v>
      </c>
      <c r="AQ1218" s="357">
        <v>1E-3</v>
      </c>
      <c r="AR1218" s="357">
        <v>3.4000000000000002E-2</v>
      </c>
      <c r="AS1218" s="357">
        <v>3.0000000000000001E-3</v>
      </c>
      <c r="AT1218" s="357">
        <v>1.0999999999999999E-2</v>
      </c>
      <c r="AU1218" s="357">
        <v>2E-3</v>
      </c>
      <c r="AV1218" s="357">
        <v>2.5000000000000001E-2</v>
      </c>
      <c r="AW1218" s="357">
        <v>2E-3</v>
      </c>
      <c r="AX1218" s="357" t="s">
        <v>121</v>
      </c>
      <c r="AY1218" s="357">
        <v>2E-3</v>
      </c>
      <c r="AZ1218" s="357">
        <v>4.9000000000000002E-2</v>
      </c>
      <c r="BA1218" s="357">
        <v>3.0000000000000001E-3</v>
      </c>
      <c r="BB1218" s="357">
        <v>0.16600000000000001</v>
      </c>
      <c r="BC1218" s="357">
        <v>3.0000000000000001E-3</v>
      </c>
      <c r="BD1218" s="357">
        <v>2.5059999999999998</v>
      </c>
      <c r="BE1218" s="357">
        <v>2.1999999999999999E-2</v>
      </c>
      <c r="BF1218" s="357" t="s">
        <v>121</v>
      </c>
      <c r="BG1218" s="357">
        <v>3.0000000000000001E-3</v>
      </c>
      <c r="BH1218" s="357">
        <v>3.47</v>
      </c>
      <c r="BI1218" s="357">
        <v>0.96099999999999997</v>
      </c>
      <c r="BJ1218" s="357" t="s">
        <v>121</v>
      </c>
      <c r="BK1218" s="357">
        <v>2E-3</v>
      </c>
      <c r="BL1218" s="357" t="s">
        <v>121</v>
      </c>
      <c r="BM1218" s="357">
        <v>2E-3</v>
      </c>
      <c r="BN1218" s="357">
        <v>0.377</v>
      </c>
      <c r="BO1218" s="357">
        <v>8.9999999999999993E-3</v>
      </c>
      <c r="BP1218" s="357">
        <v>69.361000000000004</v>
      </c>
      <c r="BQ1218" s="357">
        <v>0.11600000000000001</v>
      </c>
      <c r="BR1218" s="357">
        <v>2E-3</v>
      </c>
      <c r="BS1218" s="357">
        <v>1E-3</v>
      </c>
      <c r="BT1218" s="357">
        <v>12.25</v>
      </c>
      <c r="BU1218" s="357">
        <v>0.12</v>
      </c>
      <c r="BV1218" s="357">
        <v>1.004</v>
      </c>
      <c r="BW1218" s="357">
        <v>2.3E-2</v>
      </c>
      <c r="BX1218" s="357" t="s">
        <v>121</v>
      </c>
      <c r="BY1218" s="357">
        <v>7.0000000000000001E-3</v>
      </c>
      <c r="BZ1218" s="357">
        <v>0.43099999999999999</v>
      </c>
      <c r="CA1218" s="357">
        <v>2.3E-2</v>
      </c>
      <c r="CB1218" s="357" t="s">
        <v>121</v>
      </c>
      <c r="CC1218" s="357">
        <v>9.9380000000000006</v>
      </c>
      <c r="CD1218" s="357">
        <v>7.9000000000000001E-2</v>
      </c>
      <c r="CE1218" s="357">
        <v>5.0000000000000001E-3</v>
      </c>
      <c r="CF1218" s="357">
        <v>2E-3</v>
      </c>
      <c r="CG1218" s="357">
        <v>1E-3</v>
      </c>
      <c r="CH1218" s="357" t="s">
        <v>121</v>
      </c>
      <c r="CI1218" s="357">
        <v>2E-3</v>
      </c>
      <c r="CJ1218" s="357">
        <v>0.497</v>
      </c>
      <c r="CK1218" s="357">
        <v>7.3999999999999996E-2</v>
      </c>
      <c r="CL1218" s="357" t="s">
        <v>121</v>
      </c>
      <c r="CM1218" s="357">
        <v>2E-3</v>
      </c>
      <c r="CN1218" s="357">
        <v>2E-3</v>
      </c>
      <c r="CO1218" s="357">
        <v>1E-3</v>
      </c>
      <c r="CP1218" s="357">
        <v>2.0739999999999998</v>
      </c>
      <c r="CQ1218" s="357">
        <v>4.3999999999999997E-2</v>
      </c>
      <c r="CR1218" s="357" t="s">
        <v>121</v>
      </c>
      <c r="CS1218" s="357">
        <v>2E-3</v>
      </c>
      <c r="CT1218" s="357">
        <v>6.3730000000000002</v>
      </c>
      <c r="CU1218" s="357">
        <v>0.28799999999999998</v>
      </c>
      <c r="CV1218" s="357">
        <v>2.7E-2</v>
      </c>
      <c r="CW1218" s="357">
        <v>1E-3</v>
      </c>
      <c r="CX1218" s="357">
        <v>0.73099999999999998</v>
      </c>
      <c r="CY1218" s="357">
        <v>1.7999999999999999E-2</v>
      </c>
      <c r="CZ1218" s="357" t="s">
        <v>121</v>
      </c>
      <c r="DA1218" s="357">
        <v>2E-3</v>
      </c>
      <c r="DB1218" s="357">
        <v>8.6999999999999994E-2</v>
      </c>
      <c r="DC1218" s="357">
        <v>6.0000000000000001E-3</v>
      </c>
      <c r="DD1218" s="357" t="s">
        <v>121</v>
      </c>
      <c r="DE1218" s="357">
        <v>6.0000000000000001E-3</v>
      </c>
      <c r="DF1218" s="357">
        <v>0.377</v>
      </c>
      <c r="DG1218" s="357">
        <v>5.0000000000000001E-3</v>
      </c>
      <c r="DH1218" s="357">
        <v>1.4E-2</v>
      </c>
      <c r="DI1218" s="357">
        <v>1E-3</v>
      </c>
      <c r="DJ1218" s="357">
        <v>5.0000000000000001E-3</v>
      </c>
      <c r="DK1218" s="357">
        <v>1E-3</v>
      </c>
      <c r="DL1218" s="61" t="str">
        <f t="shared" si="23"/>
        <v>DK III W2 Box 1.4 07.04.2022</v>
      </c>
      <c r="DM1218" s="359">
        <v>-2.1262281216643499E-2</v>
      </c>
      <c r="DN1218" s="359">
        <v>5.3684847014566002E-2</v>
      </c>
      <c r="DO1218" s="359">
        <v>3.00745485179179E-3</v>
      </c>
      <c r="DP1218" s="359">
        <v>0.77552742876781</v>
      </c>
      <c r="DQ1218" s="359">
        <v>-0.14257930701653701</v>
      </c>
      <c r="DR1218" s="359">
        <v>-6.2023460930831897E-3</v>
      </c>
      <c r="DS1218" s="359">
        <v>-0.204566068049303</v>
      </c>
      <c r="DT1218" s="359">
        <v>-1.55614865168076E-3</v>
      </c>
      <c r="DU1218" s="359">
        <v>-1.01242770130745E-3</v>
      </c>
      <c r="DV1218" s="359">
        <v>-0.43912420930607099</v>
      </c>
      <c r="DW1218" s="359">
        <v>-1.54949651861306E-2</v>
      </c>
      <c r="DX1218" s="359">
        <v>7.0626438926500598E-2</v>
      </c>
      <c r="DY1218" s="359">
        <v>1099.9417180862299</v>
      </c>
      <c r="DZ1218" s="359">
        <v>-2.4781637141315902</v>
      </c>
      <c r="EA1218" s="359">
        <v>0.218275376757114</v>
      </c>
      <c r="EB1218" s="359">
        <v>97.621341592925106</v>
      </c>
    </row>
    <row r="1219" spans="1:132">
      <c r="A1219" s="11">
        <v>44658</v>
      </c>
      <c r="B1219" s="66" t="s">
        <v>207</v>
      </c>
      <c r="C1219" s="25" t="s">
        <v>119</v>
      </c>
      <c r="D1219" s="21">
        <v>30</v>
      </c>
      <c r="E1219" s="2">
        <v>100</v>
      </c>
      <c r="F1219" s="2">
        <v>70</v>
      </c>
      <c r="H1219" s="3">
        <f>((F1219)/(E1219/100))</f>
        <v>70</v>
      </c>
      <c r="I1219" s="4">
        <f>E1219/F1219</f>
        <v>1.4285714285714286</v>
      </c>
      <c r="J1219" s="4" t="e">
        <f>100/G1219</f>
        <v>#DIV/0!</v>
      </c>
      <c r="N1219" s="37" t="e">
        <f>M1219/(K1219/100)</f>
        <v>#DIV/0!</v>
      </c>
      <c r="O1219" s="37" t="e">
        <f>N1219/J1219</f>
        <v>#DIV/0!</v>
      </c>
      <c r="P1219" s="5" t="e">
        <f>M1219/(L1219/100)</f>
        <v>#DIV/0!</v>
      </c>
      <c r="Q1219" s="5" t="e">
        <f>P1219*I1219</f>
        <v>#DIV/0!</v>
      </c>
      <c r="U1219" s="15" t="e">
        <f>100-(T1219-R1219)/S1219*100</f>
        <v>#DIV/0!</v>
      </c>
      <c r="V1219" s="21">
        <v>0.98199999999999998</v>
      </c>
      <c r="X1219" s="2">
        <v>11.91</v>
      </c>
      <c r="Y1219" s="2">
        <v>7.41</v>
      </c>
      <c r="Z1219" s="21">
        <v>1411</v>
      </c>
      <c r="AB1219" s="14" t="e">
        <f>((AE1219-AC1219)*(1000/AD1219))*1000</f>
        <v>#DIV/0!</v>
      </c>
      <c r="AF1219" s="7" t="e">
        <f>#REF!*0.8</f>
        <v>#REF!</v>
      </c>
      <c r="AG1219" s="2">
        <v>145</v>
      </c>
      <c r="AH1219" s="8">
        <f>((AG1219)*(H1219/100))</f>
        <v>101.5</v>
      </c>
      <c r="AI1219" s="7">
        <f>AG1219/AH1219</f>
        <v>1.4285714285714286</v>
      </c>
      <c r="AJ1219" s="6">
        <v>24.6</v>
      </c>
      <c r="AK1219" s="2">
        <v>1.6879999999999999</v>
      </c>
      <c r="AO1219" s="20" t="s">
        <v>1792</v>
      </c>
      <c r="AP1219" s="359">
        <v>4.2999999999999997E-2</v>
      </c>
      <c r="AQ1219" s="359">
        <v>1E-3</v>
      </c>
      <c r="AR1219" s="359">
        <v>5.1999999999999998E-2</v>
      </c>
      <c r="AS1219" s="359">
        <v>3.0000000000000001E-3</v>
      </c>
      <c r="AT1219" s="359">
        <v>8.9999999999999993E-3</v>
      </c>
      <c r="AU1219" s="359">
        <v>2E-3</v>
      </c>
      <c r="AV1219" s="359">
        <v>2.9000000000000001E-2</v>
      </c>
      <c r="AW1219" s="359">
        <v>2E-3</v>
      </c>
      <c r="AX1219" s="359" t="s">
        <v>121</v>
      </c>
      <c r="AY1219" s="359">
        <v>2E-3</v>
      </c>
      <c r="AZ1219" s="359">
        <v>0.1</v>
      </c>
      <c r="BA1219" s="359">
        <v>3.0000000000000001E-3</v>
      </c>
      <c r="BB1219" s="359">
        <v>0.221</v>
      </c>
      <c r="BC1219" s="359">
        <v>4.0000000000000001E-3</v>
      </c>
      <c r="BD1219" s="359">
        <v>4.2190000000000003</v>
      </c>
      <c r="BE1219" s="359">
        <v>3.9E-2</v>
      </c>
      <c r="BF1219" s="359" t="s">
        <v>121</v>
      </c>
      <c r="BG1219" s="359">
        <v>5.0000000000000001E-3</v>
      </c>
      <c r="BH1219" s="359">
        <v>4.1890000000000001</v>
      </c>
      <c r="BI1219" s="359">
        <v>1.161</v>
      </c>
      <c r="BJ1219" s="359">
        <v>3.0000000000000001E-3</v>
      </c>
      <c r="BK1219" s="359">
        <v>1E-3</v>
      </c>
      <c r="BL1219" s="359" t="s">
        <v>121</v>
      </c>
      <c r="BM1219" s="359">
        <v>2E-3</v>
      </c>
      <c r="BN1219" s="359">
        <v>2.4710000000000001</v>
      </c>
      <c r="BO1219" s="359">
        <v>0.04</v>
      </c>
      <c r="BP1219" s="359">
        <v>62.75</v>
      </c>
      <c r="BQ1219" s="359">
        <v>0.16300000000000001</v>
      </c>
      <c r="BR1219" s="359">
        <v>2E-3</v>
      </c>
      <c r="BS1219" s="359">
        <v>1E-3</v>
      </c>
      <c r="BT1219" s="359">
        <v>13.656000000000001</v>
      </c>
      <c r="BU1219" s="359">
        <v>0.13700000000000001</v>
      </c>
      <c r="BV1219" s="359">
        <v>0.90300000000000002</v>
      </c>
      <c r="BW1219" s="359">
        <v>0.02</v>
      </c>
      <c r="BX1219" s="359" t="s">
        <v>121</v>
      </c>
      <c r="BY1219" s="359">
        <v>1.0999999999999999E-2</v>
      </c>
      <c r="BZ1219" s="359">
        <v>0.71699999999999997</v>
      </c>
      <c r="CA1219" s="359">
        <v>2.8000000000000001E-2</v>
      </c>
      <c r="CB1219" s="359" t="s">
        <v>121</v>
      </c>
      <c r="CC1219" s="359">
        <v>12.773999999999999</v>
      </c>
      <c r="CD1219" s="359">
        <v>0.14599999999999999</v>
      </c>
      <c r="CE1219" s="359">
        <v>8.0000000000000002E-3</v>
      </c>
      <c r="CF1219" s="359">
        <v>4.0000000000000001E-3</v>
      </c>
      <c r="CG1219" s="359">
        <v>1E-3</v>
      </c>
      <c r="CH1219" s="359">
        <v>3.0000000000000001E-3</v>
      </c>
      <c r="CI1219" s="359">
        <v>1E-3</v>
      </c>
      <c r="CJ1219" s="359">
        <v>1.2809999999999999</v>
      </c>
      <c r="CK1219" s="359">
        <v>8.2000000000000003E-2</v>
      </c>
      <c r="CL1219" s="359" t="s">
        <v>121</v>
      </c>
      <c r="CM1219" s="359">
        <v>2E-3</v>
      </c>
      <c r="CN1219" s="359">
        <v>3.0000000000000001E-3</v>
      </c>
      <c r="CO1219" s="359">
        <v>1E-3</v>
      </c>
      <c r="CP1219" s="359">
        <v>1.698</v>
      </c>
      <c r="CQ1219" s="359">
        <v>3.6999999999999998E-2</v>
      </c>
      <c r="CR1219" s="359" t="s">
        <v>121</v>
      </c>
      <c r="CS1219" s="359">
        <v>2E-3</v>
      </c>
      <c r="CT1219" s="359">
        <v>6.41</v>
      </c>
      <c r="CU1219" s="359">
        <v>0.26800000000000002</v>
      </c>
      <c r="CV1219" s="359">
        <v>4.7E-2</v>
      </c>
      <c r="CW1219" s="359">
        <v>1E-3</v>
      </c>
      <c r="CX1219" s="359">
        <v>0.61399999999999999</v>
      </c>
      <c r="CY1219" s="359">
        <v>1.7999999999999999E-2</v>
      </c>
      <c r="CZ1219" s="359" t="s">
        <v>121</v>
      </c>
      <c r="DA1219" s="359">
        <v>2E-3</v>
      </c>
      <c r="DB1219" s="359">
        <v>2.1999999999999999E-2</v>
      </c>
      <c r="DC1219" s="359">
        <v>6.0000000000000001E-3</v>
      </c>
      <c r="DD1219" s="359" t="s">
        <v>121</v>
      </c>
      <c r="DE1219" s="359">
        <v>8.0000000000000002E-3</v>
      </c>
      <c r="DF1219" s="359">
        <v>0.36899999999999999</v>
      </c>
      <c r="DG1219" s="359">
        <v>6.0000000000000001E-3</v>
      </c>
      <c r="DH1219" s="359">
        <v>2.4E-2</v>
      </c>
      <c r="DI1219" s="359">
        <v>1E-3</v>
      </c>
      <c r="DJ1219" s="359">
        <v>5.0000000000000001E-3</v>
      </c>
      <c r="DK1219" s="359">
        <v>1E-3</v>
      </c>
      <c r="DL1219" s="61" t="str">
        <f t="shared" si="23"/>
        <v>DK III W2 07.04.2022</v>
      </c>
      <c r="DM1219" s="359">
        <v>-7.3830487743909304E-3</v>
      </c>
      <c r="DN1219" s="359">
        <v>-3.5980152662274801E-3</v>
      </c>
      <c r="DO1219" s="359">
        <v>-4.2435591677442803E-3</v>
      </c>
      <c r="DP1219" s="359">
        <v>1.6880545103425699</v>
      </c>
      <c r="DQ1219" s="359">
        <v>-0.16623175652986</v>
      </c>
      <c r="DR1219" s="359">
        <v>-2.25408122475656E-2</v>
      </c>
      <c r="DS1219" s="359">
        <v>-0.27156004850920401</v>
      </c>
      <c r="DT1219" s="359">
        <v>-5.8607533990410396E-3</v>
      </c>
      <c r="DU1219" s="359">
        <v>-2.2299463905561901E-4</v>
      </c>
      <c r="DV1219" s="359">
        <v>-0.481066173119991</v>
      </c>
      <c r="DW1219" s="359">
        <v>-2.5961548745503899E-2</v>
      </c>
      <c r="DX1219" s="359">
        <v>-8.7511266020651707E-2</v>
      </c>
      <c r="DY1219" s="359">
        <v>1118.1560765505601</v>
      </c>
      <c r="DZ1219" s="359">
        <v>-2.8724941124704699</v>
      </c>
      <c r="EA1219" s="359">
        <v>-0.34269780367012098</v>
      </c>
      <c r="EB1219" s="359">
        <v>97.773556114248805</v>
      </c>
    </row>
    <row r="1220" spans="1:132">
      <c r="A1220" s="11">
        <v>44658</v>
      </c>
      <c r="B1220" s="682" t="s">
        <v>1796</v>
      </c>
      <c r="C1220" s="25" t="s">
        <v>1736</v>
      </c>
      <c r="H1220" s="3" t="e">
        <f>((F1220)/(E1220/100))</f>
        <v>#DIV/0!</v>
      </c>
      <c r="I1220" s="4" t="e">
        <f>E1220/F1220</f>
        <v>#DIV/0!</v>
      </c>
      <c r="J1220" s="4" t="e">
        <f>100/G1220</f>
        <v>#DIV/0!</v>
      </c>
      <c r="N1220" s="37" t="e">
        <f>M1220/(K1220/100)</f>
        <v>#DIV/0!</v>
      </c>
      <c r="O1220" s="37" t="e">
        <f>N1220/J1220</f>
        <v>#DIV/0!</v>
      </c>
      <c r="P1220" s="5" t="e">
        <f>M1220/(L1220/100)</f>
        <v>#DIV/0!</v>
      </c>
      <c r="Q1220" s="5" t="e">
        <f>P1220*I1220</f>
        <v>#DIV/0!</v>
      </c>
      <c r="U1220" s="15" t="e">
        <f>100-(T1220-R1220)/S1220*100</f>
        <v>#DIV/0!</v>
      </c>
      <c r="AB1220" s="14" t="e">
        <f>((AE1220-AC1220)*(1000/AD1220))*1000</f>
        <v>#DIV/0!</v>
      </c>
      <c r="AF1220" s="7" t="e">
        <f>#REF!*0.8</f>
        <v>#REF!</v>
      </c>
      <c r="AH1220" s="8" t="e">
        <f>((AG1220)*(H1220/100))</f>
        <v>#DIV/0!</v>
      </c>
      <c r="AI1220" s="7" t="e">
        <f>AG1220/AH1220</f>
        <v>#DIV/0!</v>
      </c>
      <c r="DL1220" s="61">
        <f t="shared" si="23"/>
        <v>0</v>
      </c>
      <c r="DM1220" s="359">
        <v>7.2108524747698296E-3</v>
      </c>
      <c r="DN1220" s="359">
        <v>-4.6023011401599E-2</v>
      </c>
      <c r="DO1220" s="359">
        <v>1.3910093008106699E-2</v>
      </c>
      <c r="DP1220" s="359">
        <v>3.4771263670386097E-2</v>
      </c>
      <c r="DQ1220" s="359">
        <v>-0.14650974432674699</v>
      </c>
      <c r="DR1220" s="359">
        <v>3.88150238905993E-2</v>
      </c>
      <c r="DS1220" s="359">
        <v>7.7908543030604198</v>
      </c>
      <c r="DT1220" s="359">
        <v>0.455179441320407</v>
      </c>
      <c r="DU1220" s="359">
        <v>3.24897952651771E-3</v>
      </c>
      <c r="DV1220" s="359">
        <v>-0.48555494309278702</v>
      </c>
      <c r="DW1220" s="359">
        <v>-0.20631011057406301</v>
      </c>
      <c r="DX1220" s="359">
        <v>-8.6833229187114003E-2</v>
      </c>
      <c r="DY1220" s="359">
        <v>2.7926753488084399</v>
      </c>
      <c r="DZ1220" s="359">
        <v>3.0257239983446498</v>
      </c>
      <c r="EA1220" s="359">
        <v>4.7881018160961197</v>
      </c>
      <c r="EB1220" s="359">
        <v>97.635394510660007</v>
      </c>
    </row>
    <row r="1221" spans="1:132">
      <c r="A1221" s="11">
        <v>44658</v>
      </c>
      <c r="B1221" s="682" t="s">
        <v>1797</v>
      </c>
      <c r="C1221" s="25" t="s">
        <v>1736</v>
      </c>
      <c r="H1221" s="3" t="e">
        <f>((F1221)/(E1221/100))</f>
        <v>#DIV/0!</v>
      </c>
      <c r="I1221" s="4" t="e">
        <f>E1221/F1221</f>
        <v>#DIV/0!</v>
      </c>
      <c r="J1221" s="4" t="e">
        <f>100/G1221</f>
        <v>#DIV/0!</v>
      </c>
      <c r="N1221" s="37" t="e">
        <f>M1221/(K1221/100)</f>
        <v>#DIV/0!</v>
      </c>
      <c r="O1221" s="37" t="e">
        <f>N1221/J1221</f>
        <v>#DIV/0!</v>
      </c>
      <c r="P1221" s="5" t="e">
        <f>M1221/(L1221/100)</f>
        <v>#DIV/0!</v>
      </c>
      <c r="Q1221" s="5" t="e">
        <f>P1221*I1221</f>
        <v>#DIV/0!</v>
      </c>
      <c r="U1221" s="15" t="e">
        <f>100-(T1221-R1221)/S1221*100</f>
        <v>#DIV/0!</v>
      </c>
      <c r="AB1221" s="14" t="e">
        <f>((AE1221-AC1221)*(1000/AD1221))*1000</f>
        <v>#DIV/0!</v>
      </c>
      <c r="AF1221" s="7" t="e">
        <f>#REF!*0.8</f>
        <v>#REF!</v>
      </c>
      <c r="AH1221" s="8" t="e">
        <f>((AG1221)*(H1221/100))</f>
        <v>#DIV/0!</v>
      </c>
      <c r="AI1221" s="7" t="e">
        <f>AG1221/AH1221</f>
        <v>#DIV/0!</v>
      </c>
      <c r="DL1221" s="61">
        <f t="shared" si="23"/>
        <v>0</v>
      </c>
      <c r="DM1221" s="359">
        <v>-1.21527730668658E-2</v>
      </c>
      <c r="DN1221" s="359">
        <v>-2.72360652674342E-2</v>
      </c>
      <c r="DO1221" s="359">
        <v>-3.04774606173445E-4</v>
      </c>
      <c r="DP1221" s="359">
        <v>1.4895412851128701E-2</v>
      </c>
      <c r="DQ1221" s="359">
        <v>-0.14557824989912699</v>
      </c>
      <c r="DR1221" s="359">
        <v>3.9084849873989398E-3</v>
      </c>
      <c r="DS1221" s="359">
        <v>0.49966706942362898</v>
      </c>
      <c r="DT1221" s="359">
        <v>0.132150398125257</v>
      </c>
      <c r="DU1221" s="359">
        <v>2.6684355253264501E-3</v>
      </c>
      <c r="DV1221" s="359">
        <v>-0.47371419712535201</v>
      </c>
      <c r="DW1221" s="359">
        <v>-0.25641297425220999</v>
      </c>
      <c r="DX1221" s="359">
        <v>1.3459121083409999</v>
      </c>
      <c r="DY1221" s="359">
        <v>2.1187479998875798</v>
      </c>
      <c r="DZ1221" s="359">
        <v>-2.2191024433439099</v>
      </c>
      <c r="EA1221" s="359">
        <v>0.70784600229827399</v>
      </c>
      <c r="EB1221" s="359">
        <v>98.867412897148199</v>
      </c>
    </row>
    <row r="1222" spans="1:132">
      <c r="A1222" s="11">
        <v>44659</v>
      </c>
      <c r="B1222" s="66" t="s">
        <v>84</v>
      </c>
      <c r="C1222" s="25" t="s">
        <v>740</v>
      </c>
      <c r="H1222" s="3" t="e">
        <f>((F1222)/(E1222/100))</f>
        <v>#DIV/0!</v>
      </c>
      <c r="I1222" s="4" t="e">
        <f>E1222/F1222</f>
        <v>#DIV/0!</v>
      </c>
      <c r="J1222" s="4" t="e">
        <f>100/G1222</f>
        <v>#DIV/0!</v>
      </c>
      <c r="N1222" s="37" t="e">
        <f>M1222/(K1222/100)</f>
        <v>#DIV/0!</v>
      </c>
      <c r="O1222" s="37" t="e">
        <f>N1222/J1222</f>
        <v>#DIV/0!</v>
      </c>
      <c r="P1222" s="5" t="e">
        <f>M1222/(L1222/100)</f>
        <v>#DIV/0!</v>
      </c>
      <c r="Q1222" s="5" t="e">
        <f>P1222*I1222</f>
        <v>#DIV/0!</v>
      </c>
      <c r="U1222" s="15" t="e">
        <f>100-(T1222-R1222)/S1222*100</f>
        <v>#DIV/0!</v>
      </c>
      <c r="Z1222" s="21">
        <v>4288</v>
      </c>
      <c r="AB1222" s="14" t="e">
        <f>((AE1222-AC1222)*(1000/AD1222))*1000</f>
        <v>#DIV/0!</v>
      </c>
      <c r="AF1222" s="7" t="e">
        <f>#REF!*0.8</f>
        <v>#REF!</v>
      </c>
      <c r="AH1222" s="8" t="e">
        <f>((AG1222)*(H1222/100))</f>
        <v>#DIV/0!</v>
      </c>
      <c r="AI1222" s="7" t="e">
        <f>AG1222/AH1222</f>
        <v>#DIV/0!</v>
      </c>
      <c r="DL1222" s="61">
        <f t="shared" si="23"/>
        <v>0</v>
      </c>
    </row>
    <row r="1223" spans="1:132">
      <c r="A1223" s="11">
        <v>44659</v>
      </c>
      <c r="B1223" s="66"/>
      <c r="C1223" s="25" t="s">
        <v>727</v>
      </c>
      <c r="H1223" s="3" t="e">
        <f>((F1223)/(E1223/100))</f>
        <v>#DIV/0!</v>
      </c>
      <c r="I1223" s="4" t="e">
        <f>E1223/F1223</f>
        <v>#DIV/0!</v>
      </c>
      <c r="J1223" s="4" t="e">
        <f>100/G1223</f>
        <v>#DIV/0!</v>
      </c>
      <c r="N1223" s="37" t="e">
        <f>M1223/(K1223/100)</f>
        <v>#DIV/0!</v>
      </c>
      <c r="O1223" s="37" t="e">
        <f>N1223/J1223</f>
        <v>#DIV/0!</v>
      </c>
      <c r="P1223" s="5" t="e">
        <f>M1223/(L1223/100)</f>
        <v>#DIV/0!</v>
      </c>
      <c r="Q1223" s="5" t="e">
        <f>P1223*I1223</f>
        <v>#DIV/0!</v>
      </c>
      <c r="U1223" s="15" t="e">
        <f>100-(T1223-R1223)/S1223*100</f>
        <v>#DIV/0!</v>
      </c>
      <c r="AB1223" s="14" t="e">
        <f>((AE1223-AC1223)*(1000/AD1223))*1000</f>
        <v>#DIV/0!</v>
      </c>
      <c r="AF1223" s="7" t="e">
        <f>#REF!*0.8</f>
        <v>#REF!</v>
      </c>
      <c r="AH1223" s="8" t="e">
        <f>((AG1223)*(H1223/100))</f>
        <v>#DIV/0!</v>
      </c>
      <c r="AI1223" s="7" t="e">
        <f>AG1223/AH1223</f>
        <v>#DIV/0!</v>
      </c>
      <c r="AO1223" s="20" t="s">
        <v>727</v>
      </c>
      <c r="AP1223" s="360">
        <v>0.32500000000000001</v>
      </c>
      <c r="AQ1223" s="360">
        <v>5.0000000000000001E-3</v>
      </c>
      <c r="AR1223" s="360" t="s">
        <v>121</v>
      </c>
      <c r="AS1223" s="360">
        <v>5.0000000000000001E-3</v>
      </c>
      <c r="AT1223" s="360">
        <v>0.124</v>
      </c>
      <c r="AU1223" s="360">
        <v>5.0000000000000001E-3</v>
      </c>
      <c r="AV1223" s="360">
        <v>0.11799999999999999</v>
      </c>
      <c r="AW1223" s="360">
        <v>4.0000000000000001E-3</v>
      </c>
      <c r="AX1223" s="360">
        <v>2.5000000000000001E-2</v>
      </c>
      <c r="AY1223" s="360">
        <v>2E-3</v>
      </c>
      <c r="AZ1223" s="360">
        <v>2.8000000000000001E-2</v>
      </c>
      <c r="BA1223" s="360">
        <v>2E-3</v>
      </c>
      <c r="BB1223" s="360">
        <v>0.1</v>
      </c>
      <c r="BC1223" s="360">
        <v>3.0000000000000001E-3</v>
      </c>
      <c r="BD1223" s="360">
        <v>0.61799999999999999</v>
      </c>
      <c r="BE1223" s="360">
        <v>1.2999999999999999E-2</v>
      </c>
      <c r="BF1223" s="360" t="s">
        <v>121</v>
      </c>
      <c r="BG1223" s="360">
        <v>5.0000000000000001E-3</v>
      </c>
      <c r="BH1223" s="360" t="s">
        <v>121</v>
      </c>
      <c r="BI1223" s="360">
        <v>2.9009999999999998</v>
      </c>
      <c r="BJ1223" s="360" t="s">
        <v>121</v>
      </c>
      <c r="BK1223" s="360">
        <v>5.0000000000000001E-3</v>
      </c>
      <c r="BL1223" s="360" t="s">
        <v>121</v>
      </c>
      <c r="BM1223" s="360">
        <v>2E-3</v>
      </c>
      <c r="BN1223" s="360">
        <v>0.05</v>
      </c>
      <c r="BO1223" s="360">
        <v>8.9999999999999993E-3</v>
      </c>
      <c r="BP1223" s="360">
        <v>59.61</v>
      </c>
      <c r="BQ1223" s="360">
        <v>0.186</v>
      </c>
      <c r="BR1223" s="360">
        <v>0.01</v>
      </c>
      <c r="BS1223" s="360">
        <v>1E-3</v>
      </c>
      <c r="BT1223" s="360">
        <v>0.91900000000000004</v>
      </c>
      <c r="BU1223" s="360">
        <v>4.5999999999999999E-2</v>
      </c>
      <c r="BV1223" s="360">
        <v>26.914999999999999</v>
      </c>
      <c r="BW1223" s="360">
        <v>0.317</v>
      </c>
      <c r="BX1223" s="360" t="s">
        <v>121</v>
      </c>
      <c r="BY1223" s="360">
        <v>5.0000000000000001E-3</v>
      </c>
      <c r="BZ1223" s="360">
        <v>2.4870000000000001</v>
      </c>
      <c r="CA1223" s="360">
        <v>4.8000000000000001E-2</v>
      </c>
      <c r="CB1223" s="360" t="s">
        <v>121</v>
      </c>
      <c r="CC1223" s="360">
        <v>23.071000000000002</v>
      </c>
      <c r="CD1223" s="360">
        <v>1.0999999999999999E-2</v>
      </c>
      <c r="CE1223" s="360">
        <v>5.0000000000000001E-3</v>
      </c>
      <c r="CF1223" s="360" t="s">
        <v>121</v>
      </c>
      <c r="CG1223" s="360">
        <v>2E-3</v>
      </c>
      <c r="CH1223" s="360" t="s">
        <v>121</v>
      </c>
      <c r="CI1223" s="360">
        <v>2E-3</v>
      </c>
      <c r="CJ1223" s="360" t="s">
        <v>121</v>
      </c>
      <c r="CK1223" s="360">
        <v>0.309</v>
      </c>
      <c r="CL1223" s="360" t="s">
        <v>121</v>
      </c>
      <c r="CM1223" s="360">
        <v>2E-3</v>
      </c>
      <c r="CN1223" s="360">
        <v>8.9999999999999993E-3</v>
      </c>
      <c r="CO1223" s="360">
        <v>1E-3</v>
      </c>
      <c r="CP1223" s="360">
        <v>3.3410000000000002</v>
      </c>
      <c r="CQ1223" s="360">
        <v>0.09</v>
      </c>
      <c r="CR1223" s="360" t="s">
        <v>121</v>
      </c>
      <c r="CS1223" s="360">
        <v>2E-3</v>
      </c>
      <c r="CT1223" s="360">
        <v>1.42</v>
      </c>
      <c r="CU1223" s="360">
        <v>0.39300000000000002</v>
      </c>
      <c r="CV1223" s="360">
        <v>5.0000000000000001E-3</v>
      </c>
      <c r="CW1223" s="360">
        <v>1E-3</v>
      </c>
      <c r="CX1223" s="360">
        <v>6.2E-2</v>
      </c>
      <c r="CY1223" s="360">
        <v>6.0000000000000001E-3</v>
      </c>
      <c r="CZ1223" s="360" t="s">
        <v>121</v>
      </c>
      <c r="DA1223" s="360">
        <v>3.0000000000000001E-3</v>
      </c>
      <c r="DB1223" s="360" t="s">
        <v>121</v>
      </c>
      <c r="DC1223" s="360">
        <v>4.0000000000000001E-3</v>
      </c>
      <c r="DD1223" s="360">
        <v>5.6000000000000001E-2</v>
      </c>
      <c r="DE1223" s="360">
        <v>1.0999999999999999E-2</v>
      </c>
      <c r="DF1223" s="360">
        <v>1.6879999999999999</v>
      </c>
      <c r="DG1223" s="360">
        <v>1.7000000000000001E-2</v>
      </c>
      <c r="DH1223" s="360">
        <v>4.0000000000000001E-3</v>
      </c>
      <c r="DI1223" s="360">
        <v>1E-3</v>
      </c>
      <c r="DJ1223" s="360">
        <v>0.16200000000000001</v>
      </c>
      <c r="DK1223" s="360">
        <v>2E-3</v>
      </c>
      <c r="DL1223" s="61" t="str">
        <f t="shared" si="23"/>
        <v>NL 689393</v>
      </c>
    </row>
    <row r="1224" spans="1:132">
      <c r="A1224" s="11">
        <v>44659</v>
      </c>
      <c r="B1224" s="66" t="s">
        <v>1799</v>
      </c>
      <c r="C1224" s="25" t="s">
        <v>1798</v>
      </c>
      <c r="D1224" s="21">
        <v>60</v>
      </c>
      <c r="E1224" s="2">
        <v>100</v>
      </c>
      <c r="F1224" s="2">
        <v>100</v>
      </c>
      <c r="G1224" s="2">
        <v>40</v>
      </c>
      <c r="H1224" s="3">
        <f>((F1224)/(E1224/100))</f>
        <v>100</v>
      </c>
      <c r="I1224" s="4">
        <f>E1224/F1224</f>
        <v>1</v>
      </c>
      <c r="J1224" s="4">
        <f>100/G1224</f>
        <v>2.5</v>
      </c>
      <c r="K1224" s="2">
        <v>20</v>
      </c>
      <c r="M1224" s="2">
        <f>98.873-98.863</f>
        <v>1.0000000000005116E-2</v>
      </c>
      <c r="N1224" s="37">
        <f>M1224/(K1224/100)</f>
        <v>5.000000000002558E-2</v>
      </c>
      <c r="O1224" s="37">
        <f>N1224/J1224</f>
        <v>2.0000000000010232E-2</v>
      </c>
      <c r="P1224" s="5" t="e">
        <f>M1224/(L1224/100)</f>
        <v>#DIV/0!</v>
      </c>
      <c r="Q1224" s="5" t="e">
        <f>P1224*I1224</f>
        <v>#DIV/0!</v>
      </c>
      <c r="R1224" s="21">
        <v>61.753</v>
      </c>
      <c r="S1224" s="21">
        <v>10.946</v>
      </c>
      <c r="T1224" s="21">
        <v>69.064999999999998</v>
      </c>
      <c r="U1224" s="15">
        <f>100-(T1224-R1224)/S1224*100</f>
        <v>33.199342225470502</v>
      </c>
      <c r="V1224" s="21">
        <v>0.221</v>
      </c>
      <c r="X1224" s="2">
        <v>13.12</v>
      </c>
      <c r="Y1224" s="2">
        <v>9.32</v>
      </c>
      <c r="Z1224" s="21">
        <v>0</v>
      </c>
      <c r="AB1224" s="14" t="e">
        <f>((AE1224-AC1224)*(1000/AD1224))*1000</f>
        <v>#DIV/0!</v>
      </c>
      <c r="AF1224" s="7" t="e">
        <f>#REF!*0.8</f>
        <v>#REF!</v>
      </c>
      <c r="AG1224" s="2">
        <v>100</v>
      </c>
      <c r="AH1224" s="8">
        <f>((AG1224)*(H1224/100))</f>
        <v>100</v>
      </c>
      <c r="AI1224" s="7">
        <f>AG1224/AH1224</f>
        <v>1</v>
      </c>
      <c r="AJ1224" s="6">
        <v>1155</v>
      </c>
      <c r="AM1224" s="21">
        <v>32.130000000000003</v>
      </c>
      <c r="AN1224" s="21">
        <v>1.62</v>
      </c>
      <c r="AO1224" s="20" t="s">
        <v>1798</v>
      </c>
      <c r="AP1224" s="361" t="s">
        <v>121</v>
      </c>
      <c r="AQ1224" s="361">
        <v>2E-3</v>
      </c>
      <c r="AR1224" s="361" t="s">
        <v>121</v>
      </c>
      <c r="AS1224" s="361">
        <v>2E-3</v>
      </c>
      <c r="AT1224" s="361" t="s">
        <v>121</v>
      </c>
      <c r="AU1224" s="361">
        <v>2E-3</v>
      </c>
      <c r="AV1224" s="361">
        <v>4.0000000000000001E-3</v>
      </c>
      <c r="AW1224" s="361">
        <v>1E-3</v>
      </c>
      <c r="AX1224" s="361" t="s">
        <v>121</v>
      </c>
      <c r="AY1224" s="361">
        <v>2E-3</v>
      </c>
      <c r="AZ1224" s="361">
        <v>1.4E-2</v>
      </c>
      <c r="BA1224" s="361">
        <v>1E-3</v>
      </c>
      <c r="BB1224" s="361">
        <v>1.2E-2</v>
      </c>
      <c r="BC1224" s="361">
        <v>1E-3</v>
      </c>
      <c r="BD1224" s="361">
        <v>0.27</v>
      </c>
      <c r="BE1224" s="361">
        <v>6.0000000000000001E-3</v>
      </c>
      <c r="BF1224" s="361" t="s">
        <v>121</v>
      </c>
      <c r="BG1224" s="361">
        <v>2E-3</v>
      </c>
      <c r="BH1224" s="361">
        <v>0.40300000000000002</v>
      </c>
      <c r="BI1224" s="361">
        <v>0.224</v>
      </c>
      <c r="BJ1224" s="361" t="s">
        <v>121</v>
      </c>
      <c r="BK1224" s="361">
        <v>2E-3</v>
      </c>
      <c r="BL1224" s="361" t="s">
        <v>121</v>
      </c>
      <c r="BM1224" s="361">
        <v>2E-3</v>
      </c>
      <c r="BN1224" s="361" t="s">
        <v>121</v>
      </c>
      <c r="BO1224" s="361">
        <v>5.0000000000000001E-3</v>
      </c>
      <c r="BP1224" s="361">
        <v>87.828999999999994</v>
      </c>
      <c r="BQ1224" s="361">
        <v>4.4999999999999998E-2</v>
      </c>
      <c r="BR1224" s="361" t="s">
        <v>121</v>
      </c>
      <c r="BS1224" s="361">
        <v>2E-3</v>
      </c>
      <c r="BT1224" s="361">
        <v>7.0380000000000003</v>
      </c>
      <c r="BU1224" s="361">
        <v>6.4000000000000001E-2</v>
      </c>
      <c r="BV1224" s="361">
        <v>7.0000000000000007E-2</v>
      </c>
      <c r="BW1224" s="361">
        <v>6.0000000000000001E-3</v>
      </c>
      <c r="BX1224" s="361" t="s">
        <v>121</v>
      </c>
      <c r="BY1224" s="361">
        <v>2E-3</v>
      </c>
      <c r="BZ1224" s="361">
        <v>0.19600000000000001</v>
      </c>
      <c r="CA1224" s="361">
        <v>1.2E-2</v>
      </c>
      <c r="CB1224" s="361">
        <v>2.641</v>
      </c>
      <c r="CC1224" s="361">
        <v>1.73</v>
      </c>
      <c r="CD1224" s="361" t="s">
        <v>121</v>
      </c>
      <c r="CE1224" s="361">
        <v>4.0000000000000001E-3</v>
      </c>
      <c r="CF1224" s="361" t="s">
        <v>121</v>
      </c>
      <c r="CG1224" s="361">
        <v>2E-3</v>
      </c>
      <c r="CH1224" s="361" t="s">
        <v>121</v>
      </c>
      <c r="CI1224" s="361">
        <v>2E-3</v>
      </c>
      <c r="CJ1224" s="361">
        <v>5.5E-2</v>
      </c>
      <c r="CK1224" s="361">
        <v>2.4E-2</v>
      </c>
      <c r="CL1224" s="361" t="s">
        <v>121</v>
      </c>
      <c r="CM1224" s="361">
        <v>2E-3</v>
      </c>
      <c r="CN1224" s="361" t="s">
        <v>121</v>
      </c>
      <c r="CO1224" s="361">
        <v>2E-3</v>
      </c>
      <c r="CP1224" s="361">
        <v>0.115</v>
      </c>
      <c r="CQ1224" s="361">
        <v>8.9999999999999993E-3</v>
      </c>
      <c r="CR1224" s="361" t="s">
        <v>121</v>
      </c>
      <c r="CS1224" s="361">
        <v>2E-3</v>
      </c>
      <c r="CT1224" s="361">
        <v>1.3140000000000001</v>
      </c>
      <c r="CU1224" s="361">
        <v>0.105</v>
      </c>
      <c r="CV1224" s="361">
        <v>4.0000000000000001E-3</v>
      </c>
      <c r="CW1224" s="361">
        <v>1E-3</v>
      </c>
      <c r="CX1224" s="361">
        <v>0.01</v>
      </c>
      <c r="CY1224" s="361">
        <v>4.0000000000000001E-3</v>
      </c>
      <c r="CZ1224" s="361" t="s">
        <v>121</v>
      </c>
      <c r="DA1224" s="361">
        <v>2E-3</v>
      </c>
      <c r="DB1224" s="361" t="s">
        <v>121</v>
      </c>
      <c r="DC1224" s="361">
        <v>2E-3</v>
      </c>
      <c r="DD1224" s="361" t="s">
        <v>121</v>
      </c>
      <c r="DE1224" s="361">
        <v>2E-3</v>
      </c>
      <c r="DF1224" s="361">
        <v>1.9E-2</v>
      </c>
      <c r="DG1224" s="361">
        <v>1E-3</v>
      </c>
      <c r="DH1224" s="361">
        <v>2E-3</v>
      </c>
      <c r="DI1224" s="361">
        <v>1E-3</v>
      </c>
      <c r="DJ1224" s="361" t="s">
        <v>121</v>
      </c>
      <c r="DK1224" s="361">
        <v>2E-3</v>
      </c>
      <c r="DL1224" s="61" t="str">
        <f t="shared" si="23"/>
        <v>21-0380</v>
      </c>
      <c r="DM1224" s="372">
        <v>-6.4426532606308299E-3</v>
      </c>
      <c r="DN1224" s="372">
        <v>1.9413615403982998E-2</v>
      </c>
      <c r="DO1224" s="372">
        <v>-1.81498940498202E-2</v>
      </c>
      <c r="DP1224" s="372">
        <v>-9.8066844002869993E-3</v>
      </c>
      <c r="DQ1224" s="372">
        <v>-1.2681101405321899E-2</v>
      </c>
      <c r="DR1224" s="372">
        <v>3.2580503883459899E-2</v>
      </c>
      <c r="DS1224" s="372">
        <v>2.1923462835367702</v>
      </c>
      <c r="DT1224" s="372">
        <v>9.1605968194756592E-3</v>
      </c>
      <c r="DU1224" s="372">
        <v>2.9490187360088002E-3</v>
      </c>
      <c r="DV1224" s="372">
        <v>0.78759817320594205</v>
      </c>
      <c r="DW1224" s="372">
        <v>0.27760055987777199</v>
      </c>
      <c r="DX1224" s="372">
        <v>-9.3140095980697696E-2</v>
      </c>
      <c r="DY1224" s="372">
        <v>-839.84215725332001</v>
      </c>
      <c r="DZ1224" s="372">
        <v>17.404115962746602</v>
      </c>
      <c r="EA1224" s="372">
        <v>0.17420304408395801</v>
      </c>
      <c r="EB1224" s="372">
        <v>143.54226780857701</v>
      </c>
    </row>
    <row r="1225" spans="1:132">
      <c r="A1225" s="11">
        <v>44659</v>
      </c>
      <c r="B1225" s="66" t="s">
        <v>1800</v>
      </c>
      <c r="C1225" s="25" t="s">
        <v>859</v>
      </c>
      <c r="H1225" s="3" t="e">
        <f>((F1225)/(E1225/100))</f>
        <v>#DIV/0!</v>
      </c>
      <c r="I1225" s="4" t="e">
        <f>E1225/F1225</f>
        <v>#DIV/0!</v>
      </c>
      <c r="J1225" s="4" t="e">
        <f>100/G1225</f>
        <v>#DIV/0!</v>
      </c>
      <c r="N1225" s="37" t="e">
        <f>M1225/(K1225/100)</f>
        <v>#DIV/0!</v>
      </c>
      <c r="O1225" s="37" t="e">
        <f>N1225/J1225</f>
        <v>#DIV/0!</v>
      </c>
      <c r="P1225" s="5" t="e">
        <f>M1225/(L1225/100)</f>
        <v>#DIV/0!</v>
      </c>
      <c r="Q1225" s="5" t="e">
        <f>P1225*I1225</f>
        <v>#DIV/0!</v>
      </c>
      <c r="U1225" s="15" t="e">
        <f>100-(T1225-R1225)/S1225*100</f>
        <v>#DIV/0!</v>
      </c>
      <c r="V1225" s="21">
        <v>12.18</v>
      </c>
      <c r="X1225" s="2">
        <v>7.53</v>
      </c>
      <c r="Y1225" s="2">
        <v>4.21</v>
      </c>
      <c r="Z1225" s="21">
        <v>3778</v>
      </c>
      <c r="AB1225" s="14" t="e">
        <f>((AE1225-AC1225)*(1000/AD1225))*1000</f>
        <v>#DIV/0!</v>
      </c>
      <c r="AF1225" s="7" t="e">
        <f>#REF!*0.8</f>
        <v>#REF!</v>
      </c>
      <c r="AG1225" s="2">
        <v>100</v>
      </c>
      <c r="AH1225" s="8" t="e">
        <f>((AG1225)*(H1225/100))</f>
        <v>#DIV/0!</v>
      </c>
      <c r="AI1225" s="7" t="e">
        <f>AG1225/AH1225</f>
        <v>#DIV/0!</v>
      </c>
      <c r="AJ1225" s="6">
        <v>237.3</v>
      </c>
      <c r="AK1225" s="10">
        <v>2.4350000000000001</v>
      </c>
      <c r="AO1225" s="20" t="s">
        <v>1801</v>
      </c>
      <c r="DL1225" s="61" t="str">
        <f t="shared" si="23"/>
        <v xml:space="preserve">CH 7343 </v>
      </c>
      <c r="DM1225" s="372">
        <v>0.401511062836374</v>
      </c>
      <c r="DN1225" s="372">
        <v>1.69459248550736E-2</v>
      </c>
      <c r="DO1225" s="372">
        <v>7.45640531125846E-2</v>
      </c>
      <c r="DP1225" s="372">
        <v>2.4351227163597402</v>
      </c>
      <c r="DQ1225" s="372">
        <v>0.23188683341907601</v>
      </c>
      <c r="DR1225" s="372">
        <v>0.22723426672312599</v>
      </c>
      <c r="DS1225" s="372">
        <v>747.37215031727396</v>
      </c>
      <c r="DT1225" s="372">
        <v>1.8549183551237201</v>
      </c>
      <c r="DU1225" s="372">
        <v>7.4651566952312703E-2</v>
      </c>
      <c r="DV1225" s="372">
        <v>1.87690159838413</v>
      </c>
      <c r="DW1225" s="372">
        <v>8.4173506127013603E-2</v>
      </c>
      <c r="DX1225" s="372">
        <v>1.8960924965177</v>
      </c>
      <c r="DY1225" s="372">
        <v>-9.2308844129046896</v>
      </c>
      <c r="DZ1225" s="372">
        <v>32.126136186512603</v>
      </c>
      <c r="EA1225" s="372">
        <v>128.79529671370599</v>
      </c>
      <c r="EB1225" s="372">
        <v>142.91942167470401</v>
      </c>
    </row>
    <row r="1226" spans="1:132">
      <c r="A1226" s="11">
        <v>44659</v>
      </c>
      <c r="B1226" s="66" t="s">
        <v>1807</v>
      </c>
      <c r="C1226" s="25" t="s">
        <v>117</v>
      </c>
      <c r="H1226" s="3" t="e">
        <f>((F1226)/(E1226/100))</f>
        <v>#DIV/0!</v>
      </c>
      <c r="I1226" s="4" t="e">
        <f>E1226/F1226</f>
        <v>#DIV/0!</v>
      </c>
      <c r="J1226" s="4" t="e">
        <f>100/G1226</f>
        <v>#DIV/0!</v>
      </c>
      <c r="N1226" s="37" t="e">
        <f>M1226/(K1226/100)</f>
        <v>#DIV/0!</v>
      </c>
      <c r="O1226" s="37" t="e">
        <f>N1226/J1226</f>
        <v>#DIV/0!</v>
      </c>
      <c r="P1226" s="5" t="e">
        <f>M1226/(L1226/100)</f>
        <v>#DIV/0!</v>
      </c>
      <c r="Q1226" s="5" t="e">
        <f>P1226*I1226</f>
        <v>#DIV/0!</v>
      </c>
      <c r="U1226" s="15" t="e">
        <f>100-(T1226-R1226)/S1226*100</f>
        <v>#DIV/0!</v>
      </c>
      <c r="AB1226" s="14" t="e">
        <f>((AE1226-AC1226)*(1000/AD1226))*1000</f>
        <v>#DIV/0!</v>
      </c>
      <c r="AF1226" s="7" t="e">
        <f>#REF!*0.8</f>
        <v>#REF!</v>
      </c>
      <c r="AH1226" s="8" t="e">
        <f>((AG1226)*(H1226/100))</f>
        <v>#DIV/0!</v>
      </c>
      <c r="AI1226" s="7" t="e">
        <f>AG1226/AH1226</f>
        <v>#DIV/0!</v>
      </c>
      <c r="AO1226" s="20" t="s">
        <v>1802</v>
      </c>
      <c r="DL1226" s="61" t="str">
        <f t="shared" si="23"/>
        <v>UTV 08.04.2022</v>
      </c>
    </row>
    <row r="1227" spans="1:132">
      <c r="A1227" s="11">
        <v>44659</v>
      </c>
      <c r="B1227" s="66" t="s">
        <v>735</v>
      </c>
      <c r="C1227" s="25" t="s">
        <v>119</v>
      </c>
      <c r="D1227" s="21">
        <v>34</v>
      </c>
      <c r="E1227" s="2">
        <v>100</v>
      </c>
      <c r="F1227" s="2">
        <v>66</v>
      </c>
      <c r="H1227" s="3">
        <f>((F1227)/(E1227/100))</f>
        <v>66</v>
      </c>
      <c r="I1227" s="4">
        <f>E1227/F1227</f>
        <v>1.5151515151515151</v>
      </c>
      <c r="J1227" s="4" t="e">
        <f>100/G1227</f>
        <v>#DIV/0!</v>
      </c>
      <c r="N1227" s="37" t="e">
        <f>M1227/(K1227/100)</f>
        <v>#DIV/0!</v>
      </c>
      <c r="O1227" s="37" t="e">
        <f>N1227/J1227</f>
        <v>#DIV/0!</v>
      </c>
      <c r="P1227" s="5" t="e">
        <f>M1227/(L1227/100)</f>
        <v>#DIV/0!</v>
      </c>
      <c r="Q1227" s="5" t="e">
        <f>P1227*I1227</f>
        <v>#DIV/0!</v>
      </c>
      <c r="U1227" s="15" t="e">
        <f>100-(T1227-R1227)/S1227*100</f>
        <v>#DIV/0!</v>
      </c>
      <c r="V1227" s="21">
        <v>4.0999999999999996</v>
      </c>
      <c r="X1227" s="2">
        <v>11.56</v>
      </c>
      <c r="Y1227" s="2">
        <v>9.3699999999999992</v>
      </c>
      <c r="Z1227" s="21">
        <v>2025</v>
      </c>
      <c r="AB1227" s="14" t="e">
        <f>((AE1227-AC1227)*(1000/AD1227))*1000</f>
        <v>#DIV/0!</v>
      </c>
      <c r="AF1227" s="7" t="e">
        <f>#REF!*0.8</f>
        <v>#REF!</v>
      </c>
      <c r="AG1227" s="2">
        <v>152</v>
      </c>
      <c r="AH1227" s="8">
        <f>((AG1227)*(H1227/100))</f>
        <v>100.32000000000001</v>
      </c>
      <c r="AI1227" s="7">
        <f>AG1227/AH1227</f>
        <v>1.5151515151515151</v>
      </c>
      <c r="AJ1227" s="6">
        <v>59.68</v>
      </c>
      <c r="AK1227" s="2">
        <v>1.548</v>
      </c>
      <c r="AO1227" s="20" t="s">
        <v>1805</v>
      </c>
      <c r="AP1227" s="362">
        <v>0.17599999999999999</v>
      </c>
      <c r="AQ1227" s="362">
        <v>2E-3</v>
      </c>
      <c r="AR1227" s="362">
        <v>9.4E-2</v>
      </c>
      <c r="AS1227" s="362">
        <v>3.0000000000000001E-3</v>
      </c>
      <c r="AT1227" s="362">
        <v>3.0000000000000001E-3</v>
      </c>
      <c r="AU1227" s="362">
        <v>1E-3</v>
      </c>
      <c r="AV1227" s="362">
        <v>2.1000000000000001E-2</v>
      </c>
      <c r="AW1227" s="362">
        <v>1E-3</v>
      </c>
      <c r="AX1227" s="362">
        <v>4.0000000000000001E-3</v>
      </c>
      <c r="AY1227" s="362">
        <v>1E-3</v>
      </c>
      <c r="AZ1227" s="362">
        <v>6.6000000000000003E-2</v>
      </c>
      <c r="BA1227" s="362">
        <v>3.0000000000000001E-3</v>
      </c>
      <c r="BB1227" s="362">
        <v>0.11899999999999999</v>
      </c>
      <c r="BC1227" s="362">
        <v>3.0000000000000001E-3</v>
      </c>
      <c r="BD1227" s="362">
        <v>4.0720000000000001</v>
      </c>
      <c r="BE1227" s="362">
        <v>2.7E-2</v>
      </c>
      <c r="BF1227" s="362" t="s">
        <v>121</v>
      </c>
      <c r="BG1227" s="362">
        <v>2E-3</v>
      </c>
      <c r="BH1227" s="362">
        <v>1.262</v>
      </c>
      <c r="BI1227" s="362">
        <v>0.54600000000000004</v>
      </c>
      <c r="BJ1227" s="362" t="s">
        <v>121</v>
      </c>
      <c r="BK1227" s="362">
        <v>3.0000000000000001E-3</v>
      </c>
      <c r="BL1227" s="362" t="s">
        <v>121</v>
      </c>
      <c r="BM1227" s="362">
        <v>2E-3</v>
      </c>
      <c r="BN1227" s="362">
        <v>0.245</v>
      </c>
      <c r="BO1227" s="362">
        <v>7.0000000000000001E-3</v>
      </c>
      <c r="BP1227" s="362">
        <v>76.566000000000003</v>
      </c>
      <c r="BQ1227" s="362">
        <v>8.8999999999999996E-2</v>
      </c>
      <c r="BR1227" s="362" t="s">
        <v>121</v>
      </c>
      <c r="BS1227" s="362">
        <v>2E-3</v>
      </c>
      <c r="BT1227" s="362">
        <v>8.3680000000000003</v>
      </c>
      <c r="BU1227" s="362">
        <v>0.10100000000000001</v>
      </c>
      <c r="BV1227" s="362">
        <v>1.109</v>
      </c>
      <c r="BW1227" s="362">
        <v>2.1999999999999999E-2</v>
      </c>
      <c r="BX1227" s="362" t="s">
        <v>121</v>
      </c>
      <c r="BY1227" s="362">
        <v>8.9999999999999993E-3</v>
      </c>
      <c r="BZ1227" s="362">
        <v>0.95</v>
      </c>
      <c r="CA1227" s="362">
        <v>0.03</v>
      </c>
      <c r="CB1227" s="362" t="s">
        <v>121</v>
      </c>
      <c r="CC1227" s="362">
        <v>6.6120000000000001</v>
      </c>
      <c r="CD1227" s="362">
        <v>0.27300000000000002</v>
      </c>
      <c r="CE1227" s="362">
        <v>8.0000000000000002E-3</v>
      </c>
      <c r="CF1227" s="362">
        <v>2E-3</v>
      </c>
      <c r="CG1227" s="362">
        <v>1E-3</v>
      </c>
      <c r="CH1227" s="362" t="s">
        <v>121</v>
      </c>
      <c r="CI1227" s="362">
        <v>2E-3</v>
      </c>
      <c r="CJ1227" s="362">
        <v>0.46600000000000003</v>
      </c>
      <c r="CK1227" s="362">
        <v>6.4000000000000001E-2</v>
      </c>
      <c r="CL1227" s="362" t="s">
        <v>121</v>
      </c>
      <c r="CM1227" s="362">
        <v>2E-3</v>
      </c>
      <c r="CN1227" s="362">
        <v>5.0000000000000001E-3</v>
      </c>
      <c r="CO1227" s="362">
        <v>1E-3</v>
      </c>
      <c r="CP1227" s="362">
        <v>1.61</v>
      </c>
      <c r="CQ1227" s="362">
        <v>3.5999999999999997E-2</v>
      </c>
      <c r="CR1227" s="362" t="s">
        <v>121</v>
      </c>
      <c r="CS1227" s="362">
        <v>2E-3</v>
      </c>
      <c r="CT1227" s="362">
        <v>3.661</v>
      </c>
      <c r="CU1227" s="362">
        <v>0.221</v>
      </c>
      <c r="CV1227" s="362">
        <v>1.7999999999999999E-2</v>
      </c>
      <c r="CW1227" s="362">
        <v>1E-3</v>
      </c>
      <c r="CX1227" s="362">
        <v>0.39400000000000002</v>
      </c>
      <c r="CY1227" s="362">
        <v>1.4E-2</v>
      </c>
      <c r="CZ1227" s="362" t="s">
        <v>121</v>
      </c>
      <c r="DA1227" s="362">
        <v>2E-3</v>
      </c>
      <c r="DB1227" s="362">
        <v>4.3999999999999997E-2</v>
      </c>
      <c r="DC1227" s="362">
        <v>5.0000000000000001E-3</v>
      </c>
      <c r="DD1227" s="362" t="s">
        <v>121</v>
      </c>
      <c r="DE1227" s="362">
        <v>7.0000000000000001E-3</v>
      </c>
      <c r="DF1227" s="362">
        <v>0.441</v>
      </c>
      <c r="DG1227" s="362">
        <v>5.0000000000000001E-3</v>
      </c>
      <c r="DH1227" s="362">
        <v>1.7999999999999999E-2</v>
      </c>
      <c r="DI1227" s="362">
        <v>1E-3</v>
      </c>
      <c r="DJ1227" s="362">
        <v>7.0000000000000001E-3</v>
      </c>
      <c r="DK1227" s="362">
        <v>1E-3</v>
      </c>
      <c r="DL1227" s="61" t="str">
        <f t="shared" si="23"/>
        <v xml:space="preserve">DK III W1 08.04.2022 große Box </v>
      </c>
      <c r="DM1227" s="366">
        <v>3.0974086025695399E-2</v>
      </c>
      <c r="DN1227" s="366">
        <v>4.2381363300834002E-2</v>
      </c>
      <c r="DO1227" s="366">
        <v>3.6723389316425402E-2</v>
      </c>
      <c r="DP1227" s="366">
        <v>1.5480781818165901</v>
      </c>
      <c r="DQ1227" s="366">
        <v>-1.3969701517807701E-2</v>
      </c>
      <c r="DR1227" s="366">
        <v>-2.2933729012962902E-2</v>
      </c>
      <c r="DS1227" s="366">
        <v>0.71578979294997003</v>
      </c>
      <c r="DT1227" s="366">
        <v>6.0156602799372495E-4</v>
      </c>
      <c r="DU1227" s="366">
        <v>1.3204385132957199E-3</v>
      </c>
      <c r="DV1227" s="366">
        <v>-5.6311440973295497E-2</v>
      </c>
      <c r="DW1227" s="366">
        <v>7.2902537110058299E-2</v>
      </c>
      <c r="DX1227" s="366">
        <v>-4.0514237679476497E-2</v>
      </c>
      <c r="DY1227" s="366">
        <v>2071.6330829993899</v>
      </c>
      <c r="DZ1227" s="366">
        <v>-0.70146463968617401</v>
      </c>
      <c r="EA1227" s="366">
        <v>-0.106410000414667</v>
      </c>
      <c r="EB1227" s="366">
        <v>97.8360156216864</v>
      </c>
    </row>
    <row r="1228" spans="1:132">
      <c r="A1228" s="11">
        <v>44659</v>
      </c>
      <c r="B1228" s="66" t="s">
        <v>207</v>
      </c>
      <c r="C1228" s="25" t="s">
        <v>119</v>
      </c>
      <c r="D1228" s="21">
        <v>36</v>
      </c>
      <c r="E1228" s="2">
        <v>100</v>
      </c>
      <c r="F1228" s="2">
        <v>64</v>
      </c>
      <c r="H1228" s="3">
        <f>((F1228)/(E1228/100))</f>
        <v>64</v>
      </c>
      <c r="I1228" s="4">
        <f>E1228/F1228</f>
        <v>1.5625</v>
      </c>
      <c r="J1228" s="4" t="e">
        <f>100/G1228</f>
        <v>#DIV/0!</v>
      </c>
      <c r="N1228" s="37" t="e">
        <f>M1228/(K1228/100)</f>
        <v>#DIV/0!</v>
      </c>
      <c r="O1228" s="37" t="e">
        <f>N1228/J1228</f>
        <v>#DIV/0!</v>
      </c>
      <c r="P1228" s="5" t="e">
        <f>M1228/(L1228/100)</f>
        <v>#DIV/0!</v>
      </c>
      <c r="Q1228" s="5" t="e">
        <f>P1228*I1228</f>
        <v>#DIV/0!</v>
      </c>
      <c r="U1228" s="15" t="e">
        <f>100-(T1228-R1228)/S1228*100</f>
        <v>#DIV/0!</v>
      </c>
      <c r="V1228" s="21">
        <v>0.48699999999999999</v>
      </c>
      <c r="X1228" s="2">
        <v>11.23</v>
      </c>
      <c r="Y1228" s="2">
        <v>9.23</v>
      </c>
      <c r="Z1228" s="21">
        <v>2576</v>
      </c>
      <c r="AB1228" s="14" t="e">
        <f>((AE1228-AC1228)*(1000/AD1228))*1000</f>
        <v>#DIV/0!</v>
      </c>
      <c r="AF1228" s="7" t="e">
        <f>#REF!*0.8</f>
        <v>#REF!</v>
      </c>
      <c r="AG1228" s="2">
        <v>157</v>
      </c>
      <c r="AH1228" s="8">
        <f>((AG1228)*(H1228/100))</f>
        <v>100.48</v>
      </c>
      <c r="AI1228" s="7">
        <f>AG1228/AH1228</f>
        <v>1.5625</v>
      </c>
      <c r="AJ1228" s="6">
        <v>39.33</v>
      </c>
      <c r="AK1228" s="2">
        <v>0.34399999999999997</v>
      </c>
      <c r="AO1228" s="20" t="s">
        <v>1803</v>
      </c>
      <c r="AP1228" s="363">
        <v>7.0000000000000007E-2</v>
      </c>
      <c r="AQ1228" s="363">
        <v>1E-3</v>
      </c>
      <c r="AR1228" s="363">
        <v>4.0000000000000001E-3</v>
      </c>
      <c r="AS1228" s="363">
        <v>2E-3</v>
      </c>
      <c r="AT1228" s="363">
        <v>1.2999999999999999E-2</v>
      </c>
      <c r="AU1228" s="363">
        <v>2E-3</v>
      </c>
      <c r="AV1228" s="363">
        <v>3.5000000000000003E-2</v>
      </c>
      <c r="AW1228" s="363">
        <v>2E-3</v>
      </c>
      <c r="AX1228" s="363">
        <v>2E-3</v>
      </c>
      <c r="AY1228" s="363">
        <v>1E-3</v>
      </c>
      <c r="AZ1228" s="363">
        <v>3.9E-2</v>
      </c>
      <c r="BA1228" s="363">
        <v>2E-3</v>
      </c>
      <c r="BB1228" s="363">
        <v>0.19800000000000001</v>
      </c>
      <c r="BC1228" s="363">
        <v>3.0000000000000001E-3</v>
      </c>
      <c r="BD1228" s="363">
        <v>2.5910000000000002</v>
      </c>
      <c r="BE1228" s="363">
        <v>2.1999999999999999E-2</v>
      </c>
      <c r="BF1228" s="363" t="s">
        <v>121</v>
      </c>
      <c r="BG1228" s="363">
        <v>4.0000000000000001E-3</v>
      </c>
      <c r="BH1228" s="363">
        <v>2.907</v>
      </c>
      <c r="BI1228" s="363">
        <v>0.876</v>
      </c>
      <c r="BJ1228" s="363" t="s">
        <v>121</v>
      </c>
      <c r="BK1228" s="363">
        <v>3.0000000000000001E-3</v>
      </c>
      <c r="BL1228" s="363" t="s">
        <v>121</v>
      </c>
      <c r="BM1228" s="363">
        <v>2E-3</v>
      </c>
      <c r="BN1228" s="363">
        <v>0.21299999999999999</v>
      </c>
      <c r="BO1228" s="363">
        <v>7.0000000000000001E-3</v>
      </c>
      <c r="BP1228" s="363">
        <v>67.388999999999996</v>
      </c>
      <c r="BQ1228" s="363">
        <v>0.121</v>
      </c>
      <c r="BR1228" s="363" t="s">
        <v>121</v>
      </c>
      <c r="BS1228" s="363">
        <v>2E-3</v>
      </c>
      <c r="BT1228" s="363">
        <v>12.961</v>
      </c>
      <c r="BU1228" s="363">
        <v>0.123</v>
      </c>
      <c r="BV1228" s="363">
        <v>1.284</v>
      </c>
      <c r="BW1228" s="363">
        <v>2.4E-2</v>
      </c>
      <c r="BX1228" s="363" t="s">
        <v>121</v>
      </c>
      <c r="BY1228" s="363">
        <v>7.0000000000000001E-3</v>
      </c>
      <c r="BZ1228" s="363">
        <v>0.66300000000000003</v>
      </c>
      <c r="CA1228" s="363">
        <v>2.5999999999999999E-2</v>
      </c>
      <c r="CB1228" s="363" t="s">
        <v>121</v>
      </c>
      <c r="CC1228" s="363">
        <v>10.827999999999999</v>
      </c>
      <c r="CD1228" s="363">
        <v>0.13100000000000001</v>
      </c>
      <c r="CE1228" s="363">
        <v>6.0000000000000001E-3</v>
      </c>
      <c r="CF1228" s="363" t="s">
        <v>121</v>
      </c>
      <c r="CG1228" s="363">
        <v>2E-3</v>
      </c>
      <c r="CH1228" s="363" t="s">
        <v>121</v>
      </c>
      <c r="CI1228" s="363">
        <v>2E-3</v>
      </c>
      <c r="CJ1228" s="363">
        <v>0.60299999999999998</v>
      </c>
      <c r="CK1228" s="363">
        <v>7.0999999999999994E-2</v>
      </c>
      <c r="CL1228" s="363" t="s">
        <v>121</v>
      </c>
      <c r="CM1228" s="363">
        <v>2E-3</v>
      </c>
      <c r="CN1228" s="363">
        <v>2E-3</v>
      </c>
      <c r="CO1228" s="363">
        <v>1E-3</v>
      </c>
      <c r="CP1228" s="363">
        <v>1.9279999999999999</v>
      </c>
      <c r="CQ1228" s="363">
        <v>3.9E-2</v>
      </c>
      <c r="CR1228" s="363" t="s">
        <v>121</v>
      </c>
      <c r="CS1228" s="363">
        <v>2E-3</v>
      </c>
      <c r="CT1228" s="363">
        <v>7.6660000000000004</v>
      </c>
      <c r="CU1228" s="363">
        <v>0.28299999999999997</v>
      </c>
      <c r="CV1228" s="363">
        <v>0.03</v>
      </c>
      <c r="CW1228" s="363">
        <v>1E-3</v>
      </c>
      <c r="CX1228" s="363">
        <v>0.78100000000000003</v>
      </c>
      <c r="CY1228" s="363">
        <v>1.6E-2</v>
      </c>
      <c r="CZ1228" s="363" t="s">
        <v>121</v>
      </c>
      <c r="DA1228" s="363">
        <v>2E-3</v>
      </c>
      <c r="DB1228" s="363">
        <v>2.5999999999999999E-2</v>
      </c>
      <c r="DC1228" s="363">
        <v>5.0000000000000001E-3</v>
      </c>
      <c r="DD1228" s="363" t="s">
        <v>121</v>
      </c>
      <c r="DE1228" s="363">
        <v>7.0000000000000001E-3</v>
      </c>
      <c r="DF1228" s="363">
        <v>0.436</v>
      </c>
      <c r="DG1228" s="363">
        <v>5.0000000000000001E-3</v>
      </c>
      <c r="DH1228" s="363">
        <v>1.4E-2</v>
      </c>
      <c r="DI1228" s="363">
        <v>1E-3</v>
      </c>
      <c r="DJ1228" s="363">
        <v>6.0000000000000001E-3</v>
      </c>
      <c r="DK1228" s="363">
        <v>1E-3</v>
      </c>
      <c r="DL1228" s="61" t="str">
        <f t="shared" si="23"/>
        <v>DK III W2 08.04.2022</v>
      </c>
      <c r="DM1228" s="366">
        <v>1.2577437132672301E-2</v>
      </c>
      <c r="DN1228" s="366">
        <v>4.8223876790686099E-2</v>
      </c>
      <c r="DO1228" s="366">
        <v>1.0619911744128199E-2</v>
      </c>
      <c r="DP1228" s="366">
        <v>0.34431080449316898</v>
      </c>
      <c r="DQ1228" s="366">
        <v>8.0937177810856895E-2</v>
      </c>
      <c r="DR1228" s="366">
        <v>-7.7973850099026304E-3</v>
      </c>
      <c r="DS1228" s="366">
        <v>-0.19313165685421199</v>
      </c>
      <c r="DT1228" s="366">
        <v>-4.3984564183667096E-3</v>
      </c>
      <c r="DU1228" s="366">
        <v>1.70955200500488E-3</v>
      </c>
      <c r="DV1228" s="366">
        <v>-7.5509159677807899E-2</v>
      </c>
      <c r="DW1228" s="366">
        <v>0.19493523465184001</v>
      </c>
      <c r="DX1228" s="366">
        <v>-0.124290567113781</v>
      </c>
      <c r="DY1228" s="366">
        <v>2332.6979197790802</v>
      </c>
      <c r="DZ1228" s="366">
        <v>-0.83375208524127598</v>
      </c>
      <c r="EA1228" s="366">
        <v>-0.34219413226288098</v>
      </c>
      <c r="EB1228" s="366">
        <v>98.174981721415406</v>
      </c>
    </row>
    <row r="1229" spans="1:132">
      <c r="A1229" s="11">
        <v>44659</v>
      </c>
      <c r="B1229" s="66" t="s">
        <v>1804</v>
      </c>
      <c r="C1229" s="25" t="s">
        <v>119</v>
      </c>
      <c r="D1229" s="21">
        <v>32</v>
      </c>
      <c r="E1229" s="2">
        <v>100</v>
      </c>
      <c r="F1229" s="2">
        <v>68</v>
      </c>
      <c r="H1229" s="3">
        <f>((F1229)/(E1229/100))</f>
        <v>68</v>
      </c>
      <c r="I1229" s="4">
        <f>E1229/F1229</f>
        <v>1.4705882352941178</v>
      </c>
      <c r="J1229" s="4" t="e">
        <f>100/G1229</f>
        <v>#DIV/0!</v>
      </c>
      <c r="N1229" s="37" t="e">
        <f>M1229/(K1229/100)</f>
        <v>#DIV/0!</v>
      </c>
      <c r="O1229" s="37" t="e">
        <f>N1229/J1229</f>
        <v>#DIV/0!</v>
      </c>
      <c r="P1229" s="5" t="e">
        <f>M1229/(L1229/100)</f>
        <v>#DIV/0!</v>
      </c>
      <c r="Q1229" s="5" t="e">
        <f>P1229*I1229</f>
        <v>#DIV/0!</v>
      </c>
      <c r="U1229" s="15" t="e">
        <f>100-(T1229-R1229)/S1229*100</f>
        <v>#DIV/0!</v>
      </c>
      <c r="AB1229" s="14" t="e">
        <f>((AE1229-AC1229)*(1000/AD1229))*1000</f>
        <v>#DIV/0!</v>
      </c>
      <c r="AF1229" s="7" t="e">
        <f>#REF!*0.8</f>
        <v>#REF!</v>
      </c>
      <c r="AG1229" s="2">
        <v>147</v>
      </c>
      <c r="AH1229" s="8">
        <f>((AG1229)*(H1229/100))</f>
        <v>99.960000000000008</v>
      </c>
      <c r="AI1229" s="7">
        <f>AG1229/AH1229</f>
        <v>1.4705882352941175</v>
      </c>
      <c r="AJ1229" s="6">
        <v>38.549999999999997</v>
      </c>
      <c r="AO1229" s="20" t="s">
        <v>1806</v>
      </c>
      <c r="AP1229" s="364">
        <v>0.253</v>
      </c>
      <c r="AQ1229" s="364">
        <v>3.5999999999999997E-2</v>
      </c>
      <c r="AR1229" s="364">
        <v>0.11899999999999999</v>
      </c>
      <c r="AS1229" s="364">
        <v>1.7999999999999999E-2</v>
      </c>
      <c r="AT1229" s="364">
        <v>8.9999999999999993E-3</v>
      </c>
      <c r="AU1229" s="364">
        <v>2E-3</v>
      </c>
      <c r="AV1229" s="364">
        <v>4.3999999999999997E-2</v>
      </c>
      <c r="AW1229" s="364">
        <v>6.0000000000000001E-3</v>
      </c>
      <c r="AX1229" s="364">
        <v>5.0000000000000001E-3</v>
      </c>
      <c r="AY1229" s="364">
        <v>1E-3</v>
      </c>
      <c r="AZ1229" s="364">
        <v>0.129</v>
      </c>
      <c r="BA1229" s="364">
        <v>1.9E-2</v>
      </c>
      <c r="BB1229" s="364">
        <v>0.126</v>
      </c>
      <c r="BC1229" s="364">
        <v>1.9E-2</v>
      </c>
      <c r="BD1229" s="364">
        <v>8.9489999999999998</v>
      </c>
      <c r="BE1229" s="364">
        <v>1.335</v>
      </c>
      <c r="BF1229" s="364" t="s">
        <v>121</v>
      </c>
      <c r="BG1229" s="364">
        <v>8.0000000000000002E-3</v>
      </c>
      <c r="BH1229" s="364">
        <v>3.4729999999999999</v>
      </c>
      <c r="BI1229" s="364">
        <v>1.387</v>
      </c>
      <c r="BJ1229" s="364">
        <v>8.0000000000000002E-3</v>
      </c>
      <c r="BK1229" s="364">
        <v>3.0000000000000001E-3</v>
      </c>
      <c r="BL1229" s="364" t="s">
        <v>121</v>
      </c>
      <c r="BM1229" s="364">
        <v>2E-3</v>
      </c>
      <c r="BN1229" s="364">
        <v>0.42099999999999999</v>
      </c>
      <c r="BO1229" s="364">
        <v>5.5E-2</v>
      </c>
      <c r="BP1229" s="364">
        <v>74.206000000000003</v>
      </c>
      <c r="BQ1229" s="364">
        <v>0.124</v>
      </c>
      <c r="BR1229" s="364">
        <v>2E-3</v>
      </c>
      <c r="BS1229" s="364">
        <v>1E-3</v>
      </c>
      <c r="BT1229" s="364">
        <v>6.6210000000000004</v>
      </c>
      <c r="BU1229" s="364">
        <v>0.85399999999999998</v>
      </c>
      <c r="BV1229" s="364">
        <v>1.026</v>
      </c>
      <c r="BW1229" s="364">
        <v>0.20200000000000001</v>
      </c>
      <c r="BX1229" s="364" t="s">
        <v>121</v>
      </c>
      <c r="BY1229" s="364">
        <v>1.4E-2</v>
      </c>
      <c r="BZ1229" s="364">
        <v>1.2889999999999999</v>
      </c>
      <c r="CA1229" s="364">
        <v>0.159</v>
      </c>
      <c r="CB1229" s="364" t="s">
        <v>121</v>
      </c>
      <c r="CC1229" s="364">
        <v>16.228000000000002</v>
      </c>
      <c r="CD1229" s="364">
        <v>0.38400000000000001</v>
      </c>
      <c r="CE1229" s="364">
        <v>5.8000000000000003E-2</v>
      </c>
      <c r="CF1229" s="364">
        <v>4.0000000000000001E-3</v>
      </c>
      <c r="CG1229" s="364">
        <v>1E-3</v>
      </c>
      <c r="CH1229" s="364" t="s">
        <v>121</v>
      </c>
      <c r="CI1229" s="364">
        <v>2E-3</v>
      </c>
      <c r="CJ1229" s="364" t="s">
        <v>121</v>
      </c>
      <c r="CK1229" s="364">
        <v>2.9830000000000001</v>
      </c>
      <c r="CL1229" s="364" t="s">
        <v>121</v>
      </c>
      <c r="CM1229" s="364">
        <v>2E-3</v>
      </c>
      <c r="CN1229" s="364">
        <v>8.0000000000000002E-3</v>
      </c>
      <c r="CO1229" s="364">
        <v>1E-3</v>
      </c>
      <c r="CP1229" s="364">
        <v>1.4359999999999999</v>
      </c>
      <c r="CQ1229" s="364">
        <v>0.20799999999999999</v>
      </c>
      <c r="CR1229" s="364" t="s">
        <v>121</v>
      </c>
      <c r="CS1229" s="364">
        <v>2E-3</v>
      </c>
      <c r="CT1229" s="364" t="s">
        <v>121</v>
      </c>
      <c r="CU1229" s="364">
        <v>45.082000000000001</v>
      </c>
      <c r="CV1229" s="364">
        <v>0.02</v>
      </c>
      <c r="CW1229" s="364">
        <v>3.0000000000000001E-3</v>
      </c>
      <c r="CX1229" s="364">
        <v>0.40100000000000002</v>
      </c>
      <c r="CY1229" s="364">
        <v>0.06</v>
      </c>
      <c r="CZ1229" s="364" t="s">
        <v>121</v>
      </c>
      <c r="DA1229" s="364">
        <v>2E-3</v>
      </c>
      <c r="DB1229" s="364">
        <v>6.5000000000000002E-2</v>
      </c>
      <c r="DC1229" s="364">
        <v>1.0999999999999999E-2</v>
      </c>
      <c r="DD1229" s="364" t="s">
        <v>121</v>
      </c>
      <c r="DE1229" s="364">
        <v>1.2E-2</v>
      </c>
      <c r="DF1229" s="364">
        <v>0.85799999999999998</v>
      </c>
      <c r="DG1229" s="364">
        <v>0.125</v>
      </c>
      <c r="DH1229" s="364">
        <v>0.121</v>
      </c>
      <c r="DI1229" s="364">
        <v>1.7000000000000001E-2</v>
      </c>
      <c r="DJ1229" s="364">
        <v>7.0000000000000001E-3</v>
      </c>
      <c r="DK1229" s="364">
        <v>1E-3</v>
      </c>
      <c r="DL1229" s="61" t="str">
        <f t="shared" si="23"/>
        <v xml:space="preserve">DK III W1 kleine Box </v>
      </c>
      <c r="DM1229" s="372">
        <v>4.61621834700529E-3</v>
      </c>
      <c r="DN1229" s="372">
        <v>5.4985256741481102E-2</v>
      </c>
      <c r="DO1229" s="372">
        <v>4.3256270078318899E-2</v>
      </c>
      <c r="DP1229" s="372">
        <v>0.82023667751375295</v>
      </c>
      <c r="DQ1229" s="372">
        <v>-8.2113007076856596E-3</v>
      </c>
      <c r="DR1229" s="372">
        <v>5.19896079926973E-2</v>
      </c>
      <c r="DS1229" s="372">
        <v>-0.17669655439597201</v>
      </c>
      <c r="DT1229" s="372">
        <v>2.8881202799690398E-3</v>
      </c>
      <c r="DU1229" s="372">
        <v>5.7169869378249196E-3</v>
      </c>
      <c r="DV1229" s="372">
        <v>-1.6246927567776299E-2</v>
      </c>
      <c r="DW1229" s="372">
        <v>0.17905342398422999</v>
      </c>
      <c r="DX1229" s="372">
        <v>0.18943064102801599</v>
      </c>
      <c r="DY1229" s="372">
        <v>-604.04326032652705</v>
      </c>
      <c r="DZ1229" s="372">
        <v>-0.323972489169503</v>
      </c>
      <c r="EA1229" s="372">
        <v>0.53768587998699102</v>
      </c>
      <c r="EB1229" s="372">
        <v>148.47665877846501</v>
      </c>
    </row>
    <row r="1230" spans="1:132">
      <c r="A1230" s="11">
        <v>44659</v>
      </c>
      <c r="B1230" s="66" t="s">
        <v>1809</v>
      </c>
      <c r="C1230" s="25" t="s">
        <v>1808</v>
      </c>
      <c r="H1230" s="3" t="e">
        <f>((F1230)/(E1230/100))</f>
        <v>#DIV/0!</v>
      </c>
      <c r="I1230" s="4" t="e">
        <f>E1230/F1230</f>
        <v>#DIV/0!</v>
      </c>
      <c r="J1230" s="4" t="e">
        <f>100/G1230</f>
        <v>#DIV/0!</v>
      </c>
      <c r="N1230" s="37" t="e">
        <f>M1230/(K1230/100)</f>
        <v>#DIV/0!</v>
      </c>
      <c r="O1230" s="37" t="e">
        <f>N1230/J1230</f>
        <v>#DIV/0!</v>
      </c>
      <c r="P1230" s="5" t="e">
        <f>M1230/(L1230/100)</f>
        <v>#DIV/0!</v>
      </c>
      <c r="Q1230" s="5" t="e">
        <f>P1230*I1230</f>
        <v>#DIV/0!</v>
      </c>
      <c r="U1230" s="15" t="e">
        <f>100-(T1230-R1230)/S1230*100</f>
        <v>#DIV/0!</v>
      </c>
      <c r="AB1230" s="14" t="e">
        <f>((AE1230-AC1230)*(1000/AD1230))*1000</f>
        <v>#DIV/0!</v>
      </c>
      <c r="AF1230" s="7" t="e">
        <f>#REF!*0.8</f>
        <v>#REF!</v>
      </c>
      <c r="AH1230" s="8" t="e">
        <f>((AG1230)*(H1230/100))</f>
        <v>#DIV/0!</v>
      </c>
      <c r="AI1230" s="7" t="e">
        <f>AG1230/AH1230</f>
        <v>#DIV/0!</v>
      </c>
      <c r="AO1230" s="20" t="s">
        <v>1810</v>
      </c>
      <c r="AP1230" s="368" t="s">
        <v>121</v>
      </c>
      <c r="AQ1230" s="368">
        <v>4.0000000000000001E-3</v>
      </c>
      <c r="AR1230" s="368" t="s">
        <v>121</v>
      </c>
      <c r="AS1230" s="368">
        <v>1.2E-2</v>
      </c>
      <c r="AT1230" s="368">
        <v>0.32300000000000001</v>
      </c>
      <c r="AU1230" s="368">
        <v>1.2E-2</v>
      </c>
      <c r="AV1230" s="368">
        <v>7.7869999999999999</v>
      </c>
      <c r="AW1230" s="368">
        <v>0.17799999999999999</v>
      </c>
      <c r="AX1230" s="368">
        <v>1.4E-2</v>
      </c>
      <c r="AY1230" s="368">
        <v>3.0000000000000001E-3</v>
      </c>
      <c r="AZ1230" s="368">
        <v>1.792</v>
      </c>
      <c r="BA1230" s="368">
        <v>2.8000000000000001E-2</v>
      </c>
      <c r="BB1230" s="368">
        <v>9.9459999999999997</v>
      </c>
      <c r="BC1230" s="368">
        <v>0.17199999999999999</v>
      </c>
      <c r="BD1230" s="368">
        <v>8.4879999999999995</v>
      </c>
      <c r="BE1230" s="368">
        <v>0.17100000000000001</v>
      </c>
      <c r="BF1230" s="368" t="s">
        <v>121</v>
      </c>
      <c r="BG1230" s="368">
        <v>8.9999999999999993E-3</v>
      </c>
      <c r="BH1230" s="368">
        <v>5.4820000000000002</v>
      </c>
      <c r="BI1230" s="368">
        <v>0.434</v>
      </c>
      <c r="BJ1230" s="368" t="s">
        <v>121</v>
      </c>
      <c r="BK1230" s="368">
        <v>4.0000000000000001E-3</v>
      </c>
      <c r="BL1230" s="368" t="s">
        <v>121</v>
      </c>
      <c r="BM1230" s="368">
        <v>5.0000000000000001E-3</v>
      </c>
      <c r="BN1230" s="368">
        <v>0.372</v>
      </c>
      <c r="BO1230" s="368">
        <v>2.9000000000000001E-2</v>
      </c>
      <c r="BP1230" s="368">
        <v>55.253999999999998</v>
      </c>
      <c r="BQ1230" s="368">
        <v>0.48199999999999998</v>
      </c>
      <c r="BR1230" s="368">
        <v>0.30499999999999999</v>
      </c>
      <c r="BS1230" s="368">
        <v>7.0000000000000001E-3</v>
      </c>
      <c r="BT1230" s="368">
        <v>1.286</v>
      </c>
      <c r="BU1230" s="368">
        <v>9.2999999999999999E-2</v>
      </c>
      <c r="BV1230" s="368" t="s">
        <v>121</v>
      </c>
      <c r="BW1230" s="368">
        <v>6.0999999999999999E-2</v>
      </c>
      <c r="BX1230" s="368" t="s">
        <v>121</v>
      </c>
      <c r="BY1230" s="368">
        <v>2.1000000000000001E-2</v>
      </c>
      <c r="BZ1230" s="368">
        <v>0.08</v>
      </c>
      <c r="CA1230" s="368">
        <v>3.7999999999999999E-2</v>
      </c>
      <c r="CB1230" s="368">
        <v>3.8580000000000001</v>
      </c>
      <c r="CC1230" s="368">
        <v>2.347</v>
      </c>
      <c r="CD1230" s="368">
        <v>6.4000000000000001E-2</v>
      </c>
      <c r="CE1230" s="368">
        <v>1.4999999999999999E-2</v>
      </c>
      <c r="CF1230" s="368">
        <v>8.6999999999999994E-2</v>
      </c>
      <c r="CG1230" s="368">
        <v>2E-3</v>
      </c>
      <c r="CH1230" s="368" t="s">
        <v>121</v>
      </c>
      <c r="CI1230" s="368">
        <v>2E-3</v>
      </c>
      <c r="CJ1230" s="368" t="s">
        <v>121</v>
      </c>
      <c r="CK1230" s="368">
        <v>0.84599999999999997</v>
      </c>
      <c r="CL1230" s="368" t="s">
        <v>121</v>
      </c>
      <c r="CM1230" s="368">
        <v>2E-3</v>
      </c>
      <c r="CN1230" s="368">
        <v>2E-3</v>
      </c>
      <c r="CO1230" s="368">
        <v>1E-3</v>
      </c>
      <c r="CP1230" s="368">
        <v>1.4770000000000001</v>
      </c>
      <c r="CQ1230" s="368">
        <v>5.8000000000000003E-2</v>
      </c>
      <c r="CR1230" s="368" t="s">
        <v>121</v>
      </c>
      <c r="CS1230" s="368">
        <v>2E-3</v>
      </c>
      <c r="CT1230" s="368" t="s">
        <v>121</v>
      </c>
      <c r="CU1230" s="368">
        <v>21.907</v>
      </c>
      <c r="CV1230" s="368">
        <v>1.0999999999999999E-2</v>
      </c>
      <c r="CW1230" s="368">
        <v>1E-3</v>
      </c>
      <c r="CX1230" s="368">
        <v>0.13300000000000001</v>
      </c>
      <c r="CY1230" s="368">
        <v>1.7999999999999999E-2</v>
      </c>
      <c r="CZ1230" s="368" t="s">
        <v>121</v>
      </c>
      <c r="DA1230" s="368">
        <v>2E-3</v>
      </c>
      <c r="DB1230" s="368">
        <v>1.7000000000000001E-2</v>
      </c>
      <c r="DC1230" s="368">
        <v>7.0000000000000001E-3</v>
      </c>
      <c r="DD1230" s="368" t="s">
        <v>121</v>
      </c>
      <c r="DE1230" s="368">
        <v>3.1E-2</v>
      </c>
      <c r="DF1230" s="368">
        <v>2.7970000000000002</v>
      </c>
      <c r="DG1230" s="368">
        <v>5.0999999999999997E-2</v>
      </c>
      <c r="DH1230" s="368">
        <v>0.36699999999999999</v>
      </c>
      <c r="DI1230" s="368">
        <v>6.0000000000000001E-3</v>
      </c>
      <c r="DJ1230" s="368" t="s">
        <v>121</v>
      </c>
      <c r="DK1230" s="368">
        <v>2E-3</v>
      </c>
      <c r="DL1230" s="61" t="str">
        <f t="shared" si="23"/>
        <v>Cu / Sn 08.04.2022</v>
      </c>
    </row>
    <row r="1231" spans="1:132">
      <c r="A1231" s="11">
        <v>44662</v>
      </c>
      <c r="B1231" s="66" t="s">
        <v>730</v>
      </c>
      <c r="C1231" s="25" t="s">
        <v>117</v>
      </c>
      <c r="H1231" s="3" t="e">
        <f>((F1231)/(E1231/100))</f>
        <v>#DIV/0!</v>
      </c>
      <c r="I1231" s="4" t="e">
        <f>E1231/F1231</f>
        <v>#DIV/0!</v>
      </c>
      <c r="J1231" s="4" t="e">
        <f>100/G1231</f>
        <v>#DIV/0!</v>
      </c>
      <c r="N1231" s="37" t="e">
        <f>M1231/(K1231/100)</f>
        <v>#DIV/0!</v>
      </c>
      <c r="O1231" s="37" t="e">
        <f>N1231/J1231</f>
        <v>#DIV/0!</v>
      </c>
      <c r="P1231" s="5" t="e">
        <f>M1231/(L1231/100)</f>
        <v>#DIV/0!</v>
      </c>
      <c r="Q1231" s="5" t="e">
        <f>P1231*I1231</f>
        <v>#DIV/0!</v>
      </c>
      <c r="U1231" s="15" t="e">
        <f>100-(T1231-R1231)/S1231*100</f>
        <v>#DIV/0!</v>
      </c>
      <c r="X1231" s="2">
        <v>10.46</v>
      </c>
      <c r="AB1231" s="14" t="e">
        <f>((AE1231-AC1231)*(1000/AD1231))*1000</f>
        <v>#DIV/0!</v>
      </c>
      <c r="AF1231" s="7" t="e">
        <f>#REF!*0.8</f>
        <v>#REF!</v>
      </c>
      <c r="AH1231" s="8" t="e">
        <f>((AG1231)*(H1231/100))</f>
        <v>#DIV/0!</v>
      </c>
      <c r="AI1231" s="7" t="e">
        <f>AG1231/AH1231</f>
        <v>#DIV/0!</v>
      </c>
      <c r="AO1231" s="24" t="s">
        <v>1811</v>
      </c>
      <c r="AP1231" s="365">
        <v>0.182</v>
      </c>
      <c r="AQ1231" s="365">
        <v>3.0000000000000001E-3</v>
      </c>
      <c r="AR1231" s="365">
        <v>6.0000000000000001E-3</v>
      </c>
      <c r="AS1231" s="365">
        <v>3.0000000000000001E-3</v>
      </c>
      <c r="AT1231" s="365">
        <v>5.0999999999999997E-2</v>
      </c>
      <c r="AU1231" s="365">
        <v>3.0000000000000001E-3</v>
      </c>
      <c r="AV1231" s="365">
        <v>4.2999999999999997E-2</v>
      </c>
      <c r="AW1231" s="365">
        <v>2E-3</v>
      </c>
      <c r="AX1231" s="365">
        <v>1.2E-2</v>
      </c>
      <c r="AY1231" s="365">
        <v>1E-3</v>
      </c>
      <c r="AZ1231" s="365">
        <v>2.7E-2</v>
      </c>
      <c r="BA1231" s="365">
        <v>2E-3</v>
      </c>
      <c r="BB1231" s="365">
        <v>6.2E-2</v>
      </c>
      <c r="BC1231" s="365">
        <v>2E-3</v>
      </c>
      <c r="BD1231" s="365">
        <v>0.495</v>
      </c>
      <c r="BE1231" s="365">
        <v>0.01</v>
      </c>
      <c r="BF1231" s="365" t="s">
        <v>121</v>
      </c>
      <c r="BG1231" s="365">
        <v>1.2E-2</v>
      </c>
      <c r="BH1231" s="365" t="s">
        <v>121</v>
      </c>
      <c r="BI1231" s="365">
        <v>2.286</v>
      </c>
      <c r="BJ1231" s="365" t="s">
        <v>121</v>
      </c>
      <c r="BK1231" s="365">
        <v>3.0000000000000001E-3</v>
      </c>
      <c r="BL1231" s="365" t="s">
        <v>121</v>
      </c>
      <c r="BM1231" s="365">
        <v>2E-3</v>
      </c>
      <c r="BN1231" s="365">
        <v>6.2E-2</v>
      </c>
      <c r="BO1231" s="365">
        <v>7.0000000000000001E-3</v>
      </c>
      <c r="BP1231" s="365">
        <v>59.143999999999998</v>
      </c>
      <c r="BQ1231" s="365">
        <v>0.154</v>
      </c>
      <c r="BR1231" s="365">
        <v>5.0000000000000001E-3</v>
      </c>
      <c r="BS1231" s="365">
        <v>1E-3</v>
      </c>
      <c r="BT1231" s="365">
        <v>18.169</v>
      </c>
      <c r="BU1231" s="365">
        <v>0.17</v>
      </c>
      <c r="BV1231" s="365">
        <v>13.943</v>
      </c>
      <c r="BW1231" s="365">
        <v>0.17</v>
      </c>
      <c r="BX1231" s="365" t="s">
        <v>121</v>
      </c>
      <c r="BY1231" s="365">
        <v>4.0000000000000001E-3</v>
      </c>
      <c r="BZ1231" s="365">
        <v>3.125</v>
      </c>
      <c r="CA1231" s="365">
        <v>5.0999999999999997E-2</v>
      </c>
      <c r="CB1231" s="365" t="s">
        <v>121</v>
      </c>
      <c r="CC1231" s="365">
        <v>18.126999999999999</v>
      </c>
      <c r="CD1231" s="365">
        <v>3.1E-2</v>
      </c>
      <c r="CE1231" s="365">
        <v>5.0000000000000001E-3</v>
      </c>
      <c r="CF1231" s="365" t="s">
        <v>121</v>
      </c>
      <c r="CG1231" s="365">
        <v>2E-3</v>
      </c>
      <c r="CH1231" s="365" t="s">
        <v>121</v>
      </c>
      <c r="CI1231" s="365">
        <v>2E-3</v>
      </c>
      <c r="CJ1231" s="365" t="s">
        <v>121</v>
      </c>
      <c r="CK1231" s="365">
        <v>0.217</v>
      </c>
      <c r="CL1231" s="365" t="s">
        <v>121</v>
      </c>
      <c r="CM1231" s="365">
        <v>2E-3</v>
      </c>
      <c r="CN1231" s="365">
        <v>5.0000000000000001E-3</v>
      </c>
      <c r="CO1231" s="365">
        <v>1E-3</v>
      </c>
      <c r="CP1231" s="365">
        <v>1.76</v>
      </c>
      <c r="CQ1231" s="365">
        <v>5.8999999999999997E-2</v>
      </c>
      <c r="CR1231" s="365" t="s">
        <v>121</v>
      </c>
      <c r="CS1231" s="365">
        <v>2E-3</v>
      </c>
      <c r="CT1231" s="365">
        <v>0.51900000000000002</v>
      </c>
      <c r="CU1231" s="365">
        <v>0.29799999999999999</v>
      </c>
      <c r="CV1231" s="365">
        <v>1.2999999999999999E-2</v>
      </c>
      <c r="CW1231" s="365">
        <v>1E-3</v>
      </c>
      <c r="CX1231" s="365">
        <v>5.3999999999999999E-2</v>
      </c>
      <c r="CY1231" s="365">
        <v>8.9999999999999993E-3</v>
      </c>
      <c r="CZ1231" s="365" t="s">
        <v>121</v>
      </c>
      <c r="DA1231" s="365">
        <v>2E-3</v>
      </c>
      <c r="DB1231" s="365" t="s">
        <v>121</v>
      </c>
      <c r="DC1231" s="365">
        <v>6.0000000000000001E-3</v>
      </c>
      <c r="DD1231" s="365">
        <v>2.7E-2</v>
      </c>
      <c r="DE1231" s="365">
        <v>6.0000000000000001E-3</v>
      </c>
      <c r="DF1231" s="365">
        <v>0.66400000000000003</v>
      </c>
      <c r="DG1231" s="365">
        <v>7.0000000000000001E-3</v>
      </c>
      <c r="DH1231" s="365">
        <v>3.0000000000000001E-3</v>
      </c>
      <c r="DI1231" s="365">
        <v>1E-3</v>
      </c>
      <c r="DJ1231" s="365">
        <v>7.5999999999999998E-2</v>
      </c>
      <c r="DK1231" s="365">
        <v>1E-3</v>
      </c>
      <c r="DL1231" s="61" t="str">
        <f t="shared" si="23"/>
        <v>UTV Box 2 11.04.2022</v>
      </c>
    </row>
    <row r="1232" spans="1:132">
      <c r="A1232" s="11">
        <v>44662</v>
      </c>
      <c r="B1232" s="66" t="s">
        <v>732</v>
      </c>
      <c r="C1232" s="25" t="s">
        <v>117</v>
      </c>
      <c r="H1232" s="3" t="e">
        <f>((F1232)/(E1232/100))</f>
        <v>#DIV/0!</v>
      </c>
      <c r="I1232" s="4" t="e">
        <f>E1232/F1232</f>
        <v>#DIV/0!</v>
      </c>
      <c r="J1232" s="4" t="e">
        <f>100/G1232</f>
        <v>#DIV/0!</v>
      </c>
      <c r="N1232" s="37" t="e">
        <f>M1232/(K1232/100)</f>
        <v>#DIV/0!</v>
      </c>
      <c r="O1232" s="37" t="e">
        <f>N1232/J1232</f>
        <v>#DIV/0!</v>
      </c>
      <c r="P1232" s="5" t="e">
        <f>M1232/(L1232/100)</f>
        <v>#DIV/0!</v>
      </c>
      <c r="Q1232" s="5" t="e">
        <f>P1232*I1232</f>
        <v>#DIV/0!</v>
      </c>
      <c r="U1232" s="15" t="e">
        <f>100-(T1232-R1232)/S1232*100</f>
        <v>#DIV/0!</v>
      </c>
      <c r="X1232" s="2">
        <v>11.79</v>
      </c>
      <c r="AB1232" s="14" t="e">
        <f>((AE1232-AC1232)*(1000/AD1232))*1000</f>
        <v>#DIV/0!</v>
      </c>
      <c r="AF1232" s="7" t="e">
        <f>#REF!*0.8</f>
        <v>#REF!</v>
      </c>
      <c r="AH1232" s="8" t="e">
        <f>((AG1232)*(H1232/100))</f>
        <v>#DIV/0!</v>
      </c>
      <c r="AI1232" s="7" t="e">
        <f>AG1232/AH1232</f>
        <v>#DIV/0!</v>
      </c>
      <c r="AO1232" s="24" t="s">
        <v>1812</v>
      </c>
      <c r="AP1232" s="366">
        <v>0.27400000000000002</v>
      </c>
      <c r="AQ1232" s="366">
        <v>4.0000000000000001E-3</v>
      </c>
      <c r="AR1232" s="366">
        <v>0.01</v>
      </c>
      <c r="AS1232" s="366">
        <v>3.0000000000000001E-3</v>
      </c>
      <c r="AT1232" s="366">
        <v>0.113</v>
      </c>
      <c r="AU1232" s="366">
        <v>4.0000000000000001E-3</v>
      </c>
      <c r="AV1232" s="366">
        <v>7.9000000000000001E-2</v>
      </c>
      <c r="AW1232" s="366">
        <v>3.0000000000000001E-3</v>
      </c>
      <c r="AX1232" s="366">
        <v>1.9E-2</v>
      </c>
      <c r="AY1232" s="366">
        <v>1E-3</v>
      </c>
      <c r="AZ1232" s="366">
        <v>3.4000000000000002E-2</v>
      </c>
      <c r="BA1232" s="366">
        <v>2E-3</v>
      </c>
      <c r="BB1232" s="366">
        <v>0.111</v>
      </c>
      <c r="BC1232" s="366">
        <v>3.0000000000000001E-3</v>
      </c>
      <c r="BD1232" s="366">
        <v>0.40200000000000002</v>
      </c>
      <c r="BE1232" s="366">
        <v>8.9999999999999993E-3</v>
      </c>
      <c r="BF1232" s="366" t="s">
        <v>121</v>
      </c>
      <c r="BG1232" s="366">
        <v>1.0999999999999999E-2</v>
      </c>
      <c r="BH1232" s="366" t="s">
        <v>121</v>
      </c>
      <c r="BI1232" s="366">
        <v>3.7890000000000001</v>
      </c>
      <c r="BJ1232" s="366" t="s">
        <v>121</v>
      </c>
      <c r="BK1232" s="366">
        <v>4.0000000000000001E-3</v>
      </c>
      <c r="BL1232" s="366" t="s">
        <v>121</v>
      </c>
      <c r="BM1232" s="366">
        <v>2E-3</v>
      </c>
      <c r="BN1232" s="366">
        <v>4.7E-2</v>
      </c>
      <c r="BO1232" s="366">
        <v>8.0000000000000002E-3</v>
      </c>
      <c r="BP1232" s="366">
        <v>57.345999999999997</v>
      </c>
      <c r="BQ1232" s="366">
        <v>0.16700000000000001</v>
      </c>
      <c r="BR1232" s="366">
        <v>1.0999999999999999E-2</v>
      </c>
      <c r="BS1232" s="366">
        <v>1E-3</v>
      </c>
      <c r="BT1232" s="366">
        <v>14.009</v>
      </c>
      <c r="BU1232" s="366">
        <v>0.17299999999999999</v>
      </c>
      <c r="BV1232" s="366">
        <v>20.332000000000001</v>
      </c>
      <c r="BW1232" s="366">
        <v>0.45600000000000002</v>
      </c>
      <c r="BX1232" s="366" t="s">
        <v>121</v>
      </c>
      <c r="BY1232" s="366">
        <v>4.0000000000000001E-3</v>
      </c>
      <c r="BZ1232" s="366">
        <v>1.5249999999999999</v>
      </c>
      <c r="CA1232" s="366">
        <v>0.04</v>
      </c>
      <c r="CB1232" s="366" t="s">
        <v>121</v>
      </c>
      <c r="CC1232" s="366">
        <v>33.585000000000001</v>
      </c>
      <c r="CD1232" s="366">
        <v>2.5999999999999999E-2</v>
      </c>
      <c r="CE1232" s="366">
        <v>5.0000000000000001E-3</v>
      </c>
      <c r="CF1232" s="366" t="s">
        <v>121</v>
      </c>
      <c r="CG1232" s="366">
        <v>2E-3</v>
      </c>
      <c r="CH1232" s="366" t="s">
        <v>121</v>
      </c>
      <c r="CI1232" s="366">
        <v>2E-3</v>
      </c>
      <c r="CJ1232" s="366" t="s">
        <v>121</v>
      </c>
      <c r="CK1232" s="366">
        <v>0.23599999999999999</v>
      </c>
      <c r="CL1232" s="366" t="s">
        <v>121</v>
      </c>
      <c r="CM1232" s="366">
        <v>2E-3</v>
      </c>
      <c r="CN1232" s="366">
        <v>6.0000000000000001E-3</v>
      </c>
      <c r="CO1232" s="366">
        <v>1E-3</v>
      </c>
      <c r="CP1232" s="366">
        <v>3.101</v>
      </c>
      <c r="CQ1232" s="366">
        <v>0.114</v>
      </c>
      <c r="CR1232" s="366" t="s">
        <v>121</v>
      </c>
      <c r="CS1232" s="366">
        <v>2E-3</v>
      </c>
      <c r="CT1232" s="366">
        <v>1.01</v>
      </c>
      <c r="CU1232" s="366">
        <v>0.36399999999999999</v>
      </c>
      <c r="CV1232" s="366">
        <v>0.01</v>
      </c>
      <c r="CW1232" s="366">
        <v>1E-3</v>
      </c>
      <c r="CX1232" s="366">
        <v>0.06</v>
      </c>
      <c r="CY1232" s="366">
        <v>8.9999999999999993E-3</v>
      </c>
      <c r="CZ1232" s="366" t="s">
        <v>121</v>
      </c>
      <c r="DA1232" s="366">
        <v>2E-3</v>
      </c>
      <c r="DB1232" s="366" t="s">
        <v>121</v>
      </c>
      <c r="DC1232" s="366">
        <v>4.0000000000000001E-3</v>
      </c>
      <c r="DD1232" s="366">
        <v>2.7E-2</v>
      </c>
      <c r="DE1232" s="366">
        <v>8.0000000000000002E-3</v>
      </c>
      <c r="DF1232" s="366">
        <v>1.31</v>
      </c>
      <c r="DG1232" s="366">
        <v>1.4E-2</v>
      </c>
      <c r="DH1232" s="366">
        <v>3.0000000000000001E-3</v>
      </c>
      <c r="DI1232" s="366">
        <v>1E-3</v>
      </c>
      <c r="DJ1232" s="366">
        <v>0.123</v>
      </c>
      <c r="DK1232" s="366">
        <v>2E-3</v>
      </c>
      <c r="DL1232" s="61" t="str">
        <f t="shared" si="23"/>
        <v>UTV Box 4 11.04.2022</v>
      </c>
    </row>
    <row r="1233" spans="1:132">
      <c r="A1233" s="11">
        <v>44662</v>
      </c>
      <c r="B1233" s="66"/>
      <c r="C1233" s="25" t="s">
        <v>745</v>
      </c>
      <c r="H1233" s="3" t="e">
        <f>((F1233)/(E1233/100))</f>
        <v>#DIV/0!</v>
      </c>
      <c r="I1233" s="4" t="e">
        <f>E1233/F1233</f>
        <v>#DIV/0!</v>
      </c>
      <c r="J1233" s="4" t="e">
        <f>100/G1233</f>
        <v>#DIV/0!</v>
      </c>
      <c r="N1233" s="37" t="e">
        <f>M1233/(K1233/100)</f>
        <v>#DIV/0!</v>
      </c>
      <c r="O1233" s="37" t="e">
        <f>N1233/J1233</f>
        <v>#DIV/0!</v>
      </c>
      <c r="P1233" s="5" t="e">
        <f>M1233/(L1233/100)</f>
        <v>#DIV/0!</v>
      </c>
      <c r="Q1233" s="5" t="e">
        <f>P1233*I1233</f>
        <v>#DIV/0!</v>
      </c>
      <c r="U1233" s="15" t="e">
        <f>100-(T1233-R1233)/S1233*100</f>
        <v>#DIV/0!</v>
      </c>
      <c r="X1233" s="2">
        <v>12.5</v>
      </c>
      <c r="Y1233" s="2">
        <v>17.239999999999998</v>
      </c>
      <c r="Z1233" s="21">
        <v>2736</v>
      </c>
      <c r="AB1233" s="14" t="e">
        <f>((AE1233-AC1233)*(1000/AD1233))*1000</f>
        <v>#DIV/0!</v>
      </c>
      <c r="AF1233" s="7" t="e">
        <f>#REF!*0.8</f>
        <v>#REF!</v>
      </c>
      <c r="AH1233" s="8" t="e">
        <f>((AG1233)*(H1233/100))</f>
        <v>#DIV/0!</v>
      </c>
      <c r="AI1233" s="7" t="e">
        <f>AG1233/AH1233</f>
        <v>#DIV/0!</v>
      </c>
      <c r="DL1233" s="61">
        <f t="shared" si="23"/>
        <v>0</v>
      </c>
    </row>
    <row r="1234" spans="1:132">
      <c r="A1234" s="11">
        <v>44662</v>
      </c>
      <c r="B1234" s="66" t="s">
        <v>1813</v>
      </c>
      <c r="C1234" s="25" t="s">
        <v>119</v>
      </c>
      <c r="D1234" s="21">
        <v>29</v>
      </c>
      <c r="E1234" s="2">
        <v>100</v>
      </c>
      <c r="F1234" s="2">
        <v>71</v>
      </c>
      <c r="H1234" s="3">
        <f>((F1234)/(E1234/100))</f>
        <v>71</v>
      </c>
      <c r="I1234" s="4">
        <f>E1234/F1234</f>
        <v>1.408450704225352</v>
      </c>
      <c r="J1234" s="4" t="e">
        <f>100/G1234</f>
        <v>#DIV/0!</v>
      </c>
      <c r="N1234" s="37" t="e">
        <f>M1234/(K1234/100)</f>
        <v>#DIV/0!</v>
      </c>
      <c r="O1234" s="37" t="e">
        <f>N1234/J1234</f>
        <v>#DIV/0!</v>
      </c>
      <c r="P1234" s="5" t="e">
        <f>M1234/(L1234/100)</f>
        <v>#DIV/0!</v>
      </c>
      <c r="Q1234" s="5" t="e">
        <f>P1234*I1234</f>
        <v>#DIV/0!</v>
      </c>
      <c r="U1234" s="15" t="e">
        <f>100-(T1234-R1234)/S1234*100</f>
        <v>#DIV/0!</v>
      </c>
      <c r="V1234" s="21">
        <v>0.49</v>
      </c>
      <c r="X1234" s="2">
        <v>11.44</v>
      </c>
      <c r="Y1234" s="2">
        <v>7.75</v>
      </c>
      <c r="Z1234" s="21">
        <v>2001</v>
      </c>
      <c r="AB1234" s="14" t="e">
        <f>((AE1234-AC1234)*(1000/AD1234))*1000</f>
        <v>#DIV/0!</v>
      </c>
      <c r="AF1234" s="7" t="e">
        <f>#REF!*0.8</f>
        <v>#REF!</v>
      </c>
      <c r="AG1234" s="2">
        <v>141</v>
      </c>
      <c r="AH1234" s="8">
        <f>((AG1234)*(H1234/100))</f>
        <v>100.11</v>
      </c>
      <c r="AI1234" s="7">
        <f>AG1234/AH1234</f>
        <v>1.408450704225352</v>
      </c>
      <c r="AJ1234" s="6">
        <v>25.44</v>
      </c>
      <c r="AO1234" s="20" t="s">
        <v>1814</v>
      </c>
      <c r="AP1234" s="367">
        <v>0.08</v>
      </c>
      <c r="AQ1234" s="367">
        <v>2E-3</v>
      </c>
      <c r="AR1234" s="367">
        <v>2.1999999999999999E-2</v>
      </c>
      <c r="AS1234" s="367">
        <v>3.0000000000000001E-3</v>
      </c>
      <c r="AT1234" s="367">
        <v>1.2E-2</v>
      </c>
      <c r="AU1234" s="367">
        <v>2E-3</v>
      </c>
      <c r="AV1234" s="367">
        <v>2.5999999999999999E-2</v>
      </c>
      <c r="AW1234" s="367">
        <v>2E-3</v>
      </c>
      <c r="AX1234" s="367" t="s">
        <v>121</v>
      </c>
      <c r="AY1234" s="367">
        <v>2E-3</v>
      </c>
      <c r="AZ1234" s="367">
        <v>7.0000000000000007E-2</v>
      </c>
      <c r="BA1234" s="367">
        <v>3.0000000000000001E-3</v>
      </c>
      <c r="BB1234" s="367">
        <v>0.18</v>
      </c>
      <c r="BC1234" s="367">
        <v>4.0000000000000001E-3</v>
      </c>
      <c r="BD1234" s="367">
        <v>3.4860000000000002</v>
      </c>
      <c r="BE1234" s="367">
        <v>2.9000000000000001E-2</v>
      </c>
      <c r="BF1234" s="367" t="s">
        <v>121</v>
      </c>
      <c r="BG1234" s="367">
        <v>4.0000000000000001E-3</v>
      </c>
      <c r="BH1234" s="367">
        <v>3.3290000000000002</v>
      </c>
      <c r="BI1234" s="367">
        <v>1.0229999999999999</v>
      </c>
      <c r="BJ1234" s="367" t="s">
        <v>121</v>
      </c>
      <c r="BK1234" s="367">
        <v>2E-3</v>
      </c>
      <c r="BL1234" s="367" t="s">
        <v>121</v>
      </c>
      <c r="BM1234" s="367">
        <v>2E-3</v>
      </c>
      <c r="BN1234" s="367">
        <v>0.51400000000000001</v>
      </c>
      <c r="BO1234" s="367">
        <v>1.0999999999999999E-2</v>
      </c>
      <c r="BP1234" s="367">
        <v>66.558000000000007</v>
      </c>
      <c r="BQ1234" s="367">
        <v>0.13300000000000001</v>
      </c>
      <c r="BR1234" s="367" t="s">
        <v>121</v>
      </c>
      <c r="BS1234" s="367">
        <v>2E-3</v>
      </c>
      <c r="BT1234" s="367">
        <v>12.843999999999999</v>
      </c>
      <c r="BU1234" s="367">
        <v>0.129</v>
      </c>
      <c r="BV1234" s="367">
        <v>1.272</v>
      </c>
      <c r="BW1234" s="367">
        <v>2.7E-2</v>
      </c>
      <c r="BX1234" s="367" t="s">
        <v>121</v>
      </c>
      <c r="BY1234" s="367">
        <v>8.9999999999999993E-3</v>
      </c>
      <c r="BZ1234" s="367">
        <v>0.72</v>
      </c>
      <c r="CA1234" s="367">
        <v>2.8000000000000001E-2</v>
      </c>
      <c r="CB1234" s="367" t="s">
        <v>121</v>
      </c>
      <c r="CC1234" s="367">
        <v>10.680999999999999</v>
      </c>
      <c r="CD1234" s="367">
        <v>0.123</v>
      </c>
      <c r="CE1234" s="367">
        <v>7.0000000000000001E-3</v>
      </c>
      <c r="CF1234" s="367">
        <v>4.0000000000000001E-3</v>
      </c>
      <c r="CG1234" s="367">
        <v>1E-3</v>
      </c>
      <c r="CH1234" s="367">
        <v>3.0000000000000001E-3</v>
      </c>
      <c r="CI1234" s="367">
        <v>1E-3</v>
      </c>
      <c r="CJ1234" s="367">
        <v>0.85499999999999998</v>
      </c>
      <c r="CK1234" s="367">
        <v>8.8999999999999996E-2</v>
      </c>
      <c r="CL1234" s="367" t="s">
        <v>121</v>
      </c>
      <c r="CM1234" s="367">
        <v>2E-3</v>
      </c>
      <c r="CN1234" s="367">
        <v>2E-3</v>
      </c>
      <c r="CO1234" s="367">
        <v>1E-3</v>
      </c>
      <c r="CP1234" s="367">
        <v>2.2839999999999998</v>
      </c>
      <c r="CQ1234" s="367">
        <v>4.8000000000000001E-2</v>
      </c>
      <c r="CR1234" s="367" t="s">
        <v>121</v>
      </c>
      <c r="CS1234" s="367">
        <v>2E-3</v>
      </c>
      <c r="CT1234" s="367">
        <v>6.444</v>
      </c>
      <c r="CU1234" s="367">
        <v>0.30599999999999999</v>
      </c>
      <c r="CV1234" s="367">
        <v>3.5999999999999997E-2</v>
      </c>
      <c r="CW1234" s="367">
        <v>1E-3</v>
      </c>
      <c r="CX1234" s="367">
        <v>0.61799999999999999</v>
      </c>
      <c r="CY1234" s="367">
        <v>1.7999999999999999E-2</v>
      </c>
      <c r="CZ1234" s="367" t="s">
        <v>121</v>
      </c>
      <c r="DA1234" s="367">
        <v>2E-3</v>
      </c>
      <c r="DB1234" s="367">
        <v>3.4000000000000002E-2</v>
      </c>
      <c r="DC1234" s="367">
        <v>6.0000000000000001E-3</v>
      </c>
      <c r="DD1234" s="367" t="s">
        <v>121</v>
      </c>
      <c r="DE1234" s="367">
        <v>8.0000000000000002E-3</v>
      </c>
      <c r="DF1234" s="367">
        <v>0.45100000000000001</v>
      </c>
      <c r="DG1234" s="367">
        <v>6.0000000000000001E-3</v>
      </c>
      <c r="DH1234" s="367">
        <v>1.7999999999999999E-2</v>
      </c>
      <c r="DI1234" s="367">
        <v>1E-3</v>
      </c>
      <c r="DJ1234" s="367">
        <v>8.0000000000000002E-3</v>
      </c>
      <c r="DK1234" s="367">
        <v>1E-3</v>
      </c>
      <c r="DL1234" s="61" t="str">
        <f t="shared" si="23"/>
        <v>DK III 2600 08.04.2022</v>
      </c>
    </row>
    <row r="1235" spans="1:132">
      <c r="A1235" s="11">
        <v>44662</v>
      </c>
      <c r="B1235" s="66" t="s">
        <v>1822</v>
      </c>
      <c r="C1235" s="25" t="s">
        <v>734</v>
      </c>
      <c r="D1235" s="21">
        <v>11</v>
      </c>
      <c r="E1235" s="2">
        <v>100</v>
      </c>
      <c r="F1235" s="2">
        <v>89</v>
      </c>
      <c r="H1235" s="3">
        <f>((F1235)/(E1235/100))</f>
        <v>89</v>
      </c>
      <c r="I1235" s="4">
        <f>E1235/F1235</f>
        <v>1.1235955056179776</v>
      </c>
      <c r="J1235" s="4" t="e">
        <f>100/G1235</f>
        <v>#DIV/0!</v>
      </c>
      <c r="N1235" s="37" t="e">
        <f>M1235/(K1235/100)</f>
        <v>#DIV/0!</v>
      </c>
      <c r="O1235" s="37" t="e">
        <f>N1235/J1235</f>
        <v>#DIV/0!</v>
      </c>
      <c r="P1235" s="5" t="e">
        <f>M1235/(L1235/100)</f>
        <v>#DIV/0!</v>
      </c>
      <c r="Q1235" s="5" t="e">
        <f>P1235*I1235</f>
        <v>#DIV/0!</v>
      </c>
      <c r="U1235" s="15" t="e">
        <f>100-(T1235-R1235)/S1235*100</f>
        <v>#DIV/0!</v>
      </c>
      <c r="V1235" s="21">
        <v>6.93</v>
      </c>
      <c r="X1235" s="2">
        <v>13.07</v>
      </c>
      <c r="Y1235" s="2">
        <v>11.38</v>
      </c>
      <c r="AB1235" s="14">
        <f>((AE1235-AC1235)*(1000/AD1235))*1000</f>
        <v>3837.6723825823551</v>
      </c>
      <c r="AC1235" s="21">
        <v>90.328000000000003</v>
      </c>
      <c r="AD1235" s="21">
        <v>151.91499999999999</v>
      </c>
      <c r="AE1235" s="21">
        <v>90.911000000000001</v>
      </c>
      <c r="AF1235" s="7" t="e">
        <f>#REF!*0.8</f>
        <v>#REF!</v>
      </c>
      <c r="AG1235" s="2">
        <v>113</v>
      </c>
      <c r="AH1235" s="8">
        <f>((AG1235)*(H1235/100))</f>
        <v>100.57000000000001</v>
      </c>
      <c r="AI1235" s="7">
        <f>AG1235/AH1235</f>
        <v>1.1235955056179774</v>
      </c>
      <c r="AO1235" s="24" t="s">
        <v>582</v>
      </c>
      <c r="DL1235" s="61" t="str">
        <f t="shared" si="23"/>
        <v xml:space="preserve">Aperam </v>
      </c>
    </row>
    <row r="1236" spans="1:132">
      <c r="A1236" s="11">
        <v>44662</v>
      </c>
      <c r="B1236" s="66" t="s">
        <v>1815</v>
      </c>
      <c r="C1236" s="25" t="s">
        <v>734</v>
      </c>
      <c r="D1236" s="21">
        <v>11</v>
      </c>
      <c r="E1236" s="2">
        <v>100</v>
      </c>
      <c r="F1236" s="2">
        <v>89</v>
      </c>
      <c r="H1236" s="3">
        <f>((F1236)/(E1236/100))</f>
        <v>89</v>
      </c>
      <c r="I1236" s="4">
        <f>E1236/F1236</f>
        <v>1.1235955056179776</v>
      </c>
      <c r="J1236" s="4" t="e">
        <f>100/G1236</f>
        <v>#DIV/0!</v>
      </c>
      <c r="N1236" s="37" t="e">
        <f>M1236/(K1236/100)</f>
        <v>#DIV/0!</v>
      </c>
      <c r="O1236" s="37" t="e">
        <f>N1236/J1236</f>
        <v>#DIV/0!</v>
      </c>
      <c r="P1236" s="5" t="e">
        <f>M1236/(L1236/100)</f>
        <v>#DIV/0!</v>
      </c>
      <c r="Q1236" s="5" t="e">
        <f>P1236*I1236</f>
        <v>#DIV/0!</v>
      </c>
      <c r="U1236" s="15" t="e">
        <f>100-(T1236-R1236)/S1236*100</f>
        <v>#DIV/0!</v>
      </c>
      <c r="V1236" s="21">
        <v>6.98</v>
      </c>
      <c r="X1236" s="2">
        <v>13.02</v>
      </c>
      <c r="Y1236" s="2">
        <v>11.27</v>
      </c>
      <c r="AB1236" s="14">
        <f>((AE1236-AC1236)*(1000/AD1236))*1000</f>
        <v>3808.1582720563629</v>
      </c>
      <c r="AC1236" s="21">
        <v>87.084000000000003</v>
      </c>
      <c r="AD1236" s="21">
        <v>152.042</v>
      </c>
      <c r="AE1236" s="21">
        <v>87.662999999999997</v>
      </c>
      <c r="AF1236" s="7" t="e">
        <f>#REF!*0.8</f>
        <v>#REF!</v>
      </c>
      <c r="AG1236" s="2">
        <v>113</v>
      </c>
      <c r="AH1236" s="8">
        <f>((AG1236)*(H1236/100))</f>
        <v>100.57000000000001</v>
      </c>
      <c r="AI1236" s="7">
        <f>AG1236/AH1236</f>
        <v>1.1235955056179774</v>
      </c>
      <c r="AM1236" s="21">
        <v>0.93</v>
      </c>
      <c r="AN1236" s="21">
        <v>0.67</v>
      </c>
      <c r="AO1236" s="24" t="s">
        <v>1816</v>
      </c>
      <c r="DL1236" s="61" t="str">
        <f t="shared" si="23"/>
        <v>Aperam fein</v>
      </c>
    </row>
    <row r="1237" spans="1:132">
      <c r="A1237" s="11">
        <v>44662</v>
      </c>
      <c r="B1237" s="66" t="s">
        <v>1815</v>
      </c>
      <c r="C1237" s="25" t="s">
        <v>734</v>
      </c>
      <c r="D1237" s="21">
        <v>11</v>
      </c>
      <c r="E1237" s="2">
        <v>100</v>
      </c>
      <c r="F1237" s="2">
        <v>89</v>
      </c>
      <c r="H1237" s="3">
        <f>((F1237)/(E1237/100))</f>
        <v>89</v>
      </c>
      <c r="I1237" s="4">
        <f>E1237/F1237</f>
        <v>1.1235955056179776</v>
      </c>
      <c r="J1237" s="4" t="e">
        <f>100/G1237</f>
        <v>#DIV/0!</v>
      </c>
      <c r="N1237" s="37" t="e">
        <f>M1237/(K1237/100)</f>
        <v>#DIV/0!</v>
      </c>
      <c r="O1237" s="37" t="e">
        <f>N1237/J1237</f>
        <v>#DIV/0!</v>
      </c>
      <c r="P1237" s="5" t="e">
        <f>M1237/(L1237/100)</f>
        <v>#DIV/0!</v>
      </c>
      <c r="Q1237" s="5" t="e">
        <f>P1237*I1237</f>
        <v>#DIV/0!</v>
      </c>
      <c r="U1237" s="15" t="e">
        <f>100-(T1237-R1237)/S1237*100</f>
        <v>#DIV/0!</v>
      </c>
      <c r="V1237" s="21">
        <v>6.79</v>
      </c>
      <c r="X1237" s="2">
        <v>13.01</v>
      </c>
      <c r="Y1237" s="2">
        <v>11.36</v>
      </c>
      <c r="AB1237" s="14">
        <f>((AE1237-AC1237)*(1000/AD1237))*1000</f>
        <v>3786.4223196887638</v>
      </c>
      <c r="AC1237" s="21">
        <v>86.784999999999997</v>
      </c>
      <c r="AD1237" s="21">
        <v>153.44300000000001</v>
      </c>
      <c r="AE1237" s="21">
        <v>87.366</v>
      </c>
      <c r="AF1237" s="7" t="e">
        <f>#REF!*0.8</f>
        <v>#REF!</v>
      </c>
      <c r="AG1237" s="2">
        <v>113</v>
      </c>
      <c r="AH1237" s="8">
        <f>((AG1237)*(H1237/100))</f>
        <v>100.57000000000001</v>
      </c>
      <c r="AI1237" s="7">
        <f>AG1237/AH1237</f>
        <v>1.1235955056179774</v>
      </c>
      <c r="AO1237" s="24" t="s">
        <v>1817</v>
      </c>
      <c r="DL1237" s="61" t="str">
        <f t="shared" si="23"/>
        <v xml:space="preserve">Aperam fein </v>
      </c>
    </row>
    <row r="1238" spans="1:132">
      <c r="A1238" s="11">
        <v>44662</v>
      </c>
      <c r="B1238" s="66" t="s">
        <v>1818</v>
      </c>
      <c r="C1238" s="25" t="s">
        <v>1736</v>
      </c>
      <c r="H1238" s="3" t="e">
        <f>((F1238)/(E1238/100))</f>
        <v>#DIV/0!</v>
      </c>
      <c r="I1238" s="4" t="e">
        <f>E1238/F1238</f>
        <v>#DIV/0!</v>
      </c>
      <c r="J1238" s="4" t="e">
        <f>100/G1238</f>
        <v>#DIV/0!</v>
      </c>
      <c r="N1238" s="37" t="e">
        <f>M1238/(K1238/100)</f>
        <v>#DIV/0!</v>
      </c>
      <c r="O1238" s="37" t="e">
        <f>N1238/J1238</f>
        <v>#DIV/0!</v>
      </c>
      <c r="P1238" s="5" t="e">
        <f>M1238/(L1238/100)</f>
        <v>#DIV/0!</v>
      </c>
      <c r="Q1238" s="5" t="e">
        <f>P1238*I1238</f>
        <v>#DIV/0!</v>
      </c>
      <c r="U1238" s="15" t="e">
        <f>100-(T1238-R1238)/S1238*100</f>
        <v>#DIV/0!</v>
      </c>
      <c r="X1238" s="2">
        <v>8.26</v>
      </c>
      <c r="AB1238" s="14" t="e">
        <f>((AE1238-AC1238)*(1000/AD1238))*1000</f>
        <v>#DIV/0!</v>
      </c>
      <c r="AF1238" s="7" t="e">
        <f>#REF!*0.8</f>
        <v>#REF!</v>
      </c>
      <c r="AH1238" s="8" t="e">
        <f>((AG1238)*(H1238/100))</f>
        <v>#DIV/0!</v>
      </c>
      <c r="AI1238" s="7" t="e">
        <f>AG1238/AH1238</f>
        <v>#DIV/0!</v>
      </c>
      <c r="AO1238" s="20" t="s">
        <v>1736</v>
      </c>
      <c r="AP1238" s="377">
        <v>2.8000000000000001E-2</v>
      </c>
      <c r="AQ1238" s="377">
        <v>1E-3</v>
      </c>
      <c r="AR1238" s="377">
        <v>2.3E-2</v>
      </c>
      <c r="AS1238" s="377">
        <v>2E-3</v>
      </c>
      <c r="AT1238" s="377">
        <v>3.0000000000000001E-3</v>
      </c>
      <c r="AU1238" s="377">
        <v>1E-3</v>
      </c>
      <c r="AV1238" s="377">
        <v>2E-3</v>
      </c>
      <c r="AW1238" s="377">
        <v>1E-3</v>
      </c>
      <c r="AX1238" s="377" t="s">
        <v>121</v>
      </c>
      <c r="AY1238" s="377">
        <v>2E-3</v>
      </c>
      <c r="AZ1238" s="377">
        <v>5.8000000000000003E-2</v>
      </c>
      <c r="BA1238" s="377">
        <v>2E-3</v>
      </c>
      <c r="BB1238" s="377">
        <v>0.1</v>
      </c>
      <c r="BC1238" s="377">
        <v>2E-3</v>
      </c>
      <c r="BD1238" s="377">
        <v>0.53800000000000003</v>
      </c>
      <c r="BE1238" s="377">
        <v>8.0000000000000002E-3</v>
      </c>
      <c r="BF1238" s="377" t="s">
        <v>121</v>
      </c>
      <c r="BG1238" s="377">
        <v>2E-3</v>
      </c>
      <c r="BH1238" s="377" t="s">
        <v>121</v>
      </c>
      <c r="BI1238" s="377">
        <v>0.437</v>
      </c>
      <c r="BJ1238" s="377" t="s">
        <v>121</v>
      </c>
      <c r="BK1238" s="377">
        <v>2E-3</v>
      </c>
      <c r="BL1238" s="377" t="s">
        <v>121</v>
      </c>
      <c r="BM1238" s="377">
        <v>2E-3</v>
      </c>
      <c r="BN1238" s="377" t="s">
        <v>121</v>
      </c>
      <c r="BO1238" s="377">
        <v>7.0000000000000001E-3</v>
      </c>
      <c r="BP1238" s="377">
        <v>94.12</v>
      </c>
      <c r="BQ1238" s="377">
        <v>2.4E-2</v>
      </c>
      <c r="BR1238" s="377" t="s">
        <v>121</v>
      </c>
      <c r="BS1238" s="377">
        <v>2E-3</v>
      </c>
      <c r="BT1238" s="377">
        <v>2.2130000000000001</v>
      </c>
      <c r="BU1238" s="377">
        <v>4.2000000000000003E-2</v>
      </c>
      <c r="BV1238" s="377">
        <v>0.60399999999999998</v>
      </c>
      <c r="BW1238" s="377">
        <v>1.4999999999999999E-2</v>
      </c>
      <c r="BX1238" s="377" t="s">
        <v>121</v>
      </c>
      <c r="BY1238" s="377">
        <v>3.0000000000000001E-3</v>
      </c>
      <c r="BZ1238" s="377">
        <v>0.44700000000000001</v>
      </c>
      <c r="CA1238" s="377">
        <v>1.6E-2</v>
      </c>
      <c r="CB1238" s="377" t="s">
        <v>121</v>
      </c>
      <c r="CC1238" s="377">
        <v>2.827</v>
      </c>
      <c r="CD1238" s="377" t="s">
        <v>121</v>
      </c>
      <c r="CE1238" s="377">
        <v>5.0000000000000001E-3</v>
      </c>
      <c r="CF1238" s="377" t="s">
        <v>121</v>
      </c>
      <c r="CG1238" s="377">
        <v>2E-3</v>
      </c>
      <c r="CH1238" s="377" t="s">
        <v>121</v>
      </c>
      <c r="CI1238" s="377">
        <v>2E-3</v>
      </c>
      <c r="CJ1238" s="377">
        <v>0.55800000000000005</v>
      </c>
      <c r="CK1238" s="377">
        <v>4.9000000000000002E-2</v>
      </c>
      <c r="CL1238" s="377" t="s">
        <v>121</v>
      </c>
      <c r="CM1238" s="377">
        <v>2E-3</v>
      </c>
      <c r="CN1238" s="377" t="s">
        <v>121</v>
      </c>
      <c r="CO1238" s="377">
        <v>2E-3</v>
      </c>
      <c r="CP1238" s="377">
        <v>0.17899999999999999</v>
      </c>
      <c r="CQ1238" s="377">
        <v>1.2999999999999999E-2</v>
      </c>
      <c r="CR1238" s="377" t="s">
        <v>121</v>
      </c>
      <c r="CS1238" s="377">
        <v>2E-3</v>
      </c>
      <c r="CT1238" s="377">
        <v>0.92700000000000005</v>
      </c>
      <c r="CU1238" s="377">
        <v>0.123</v>
      </c>
      <c r="CV1238" s="377">
        <v>1.0999999999999999E-2</v>
      </c>
      <c r="CW1238" s="377">
        <v>1E-3</v>
      </c>
      <c r="CX1238" s="377">
        <v>7.9000000000000001E-2</v>
      </c>
      <c r="CY1238" s="377">
        <v>4.0000000000000001E-3</v>
      </c>
      <c r="CZ1238" s="377" t="s">
        <v>121</v>
      </c>
      <c r="DA1238" s="377">
        <v>2E-3</v>
      </c>
      <c r="DB1238" s="377" t="s">
        <v>121</v>
      </c>
      <c r="DC1238" s="377">
        <v>2E-3</v>
      </c>
      <c r="DD1238" s="377" t="s">
        <v>121</v>
      </c>
      <c r="DE1238" s="377">
        <v>4.0000000000000001E-3</v>
      </c>
      <c r="DF1238" s="377">
        <v>9.6000000000000002E-2</v>
      </c>
      <c r="DG1238" s="377">
        <v>2E-3</v>
      </c>
      <c r="DH1238" s="377" t="s">
        <v>121</v>
      </c>
      <c r="DI1238" s="377">
        <v>2E-3</v>
      </c>
      <c r="DJ1238" s="377">
        <v>8.0000000000000002E-3</v>
      </c>
      <c r="DK1238" s="377">
        <v>1E-3</v>
      </c>
      <c r="DL1238" s="61" t="str">
        <f t="shared" si="23"/>
        <v>22-0056</v>
      </c>
      <c r="DM1238" s="372">
        <v>1.7905075206522701E-2</v>
      </c>
      <c r="DN1238" s="372">
        <v>-2.2334260213495698E-2</v>
      </c>
      <c r="DO1238" s="372">
        <v>-7.1903621233614406E-2</v>
      </c>
      <c r="DP1238" s="372">
        <v>6.5559045910833696E-2</v>
      </c>
      <c r="DQ1238" s="372">
        <v>-5.5389481157439103E-3</v>
      </c>
      <c r="DR1238" s="372">
        <v>5.2676848797829398E-2</v>
      </c>
      <c r="DS1238" s="372">
        <v>42.274686204747198</v>
      </c>
      <c r="DT1238" s="372">
        <v>7.7372707735162902E-2</v>
      </c>
      <c r="DU1238" s="372">
        <v>4.6902968152496404E-3</v>
      </c>
      <c r="DV1238" s="372">
        <v>4.5313375750872201E-2</v>
      </c>
      <c r="DW1238" s="372">
        <v>-0.124496004717601</v>
      </c>
      <c r="DX1238" s="372">
        <v>0.72668189788432802</v>
      </c>
      <c r="DY1238" s="372">
        <v>2.7332744709180101</v>
      </c>
      <c r="DZ1238" s="372">
        <v>4.0895316491174603</v>
      </c>
      <c r="EA1238" s="372">
        <v>7.3319464680426503</v>
      </c>
      <c r="EB1238" s="372">
        <v>148.04604200052401</v>
      </c>
    </row>
    <row r="1239" spans="1:132">
      <c r="A1239" s="11">
        <v>44662</v>
      </c>
      <c r="B1239" s="66"/>
      <c r="C1239" s="25" t="s">
        <v>177</v>
      </c>
      <c r="H1239" s="3" t="e">
        <f>((F1239)/(E1239/100))</f>
        <v>#DIV/0!</v>
      </c>
      <c r="I1239" s="4" t="e">
        <f>E1239/F1239</f>
        <v>#DIV/0!</v>
      </c>
      <c r="J1239" s="4" t="e">
        <f>100/G1239</f>
        <v>#DIV/0!</v>
      </c>
      <c r="N1239" s="37" t="e">
        <f>M1239/(K1239/100)</f>
        <v>#DIV/0!</v>
      </c>
      <c r="O1239" s="37" t="e">
        <f>N1239/J1239</f>
        <v>#DIV/0!</v>
      </c>
      <c r="P1239" s="5" t="e">
        <f>M1239/(L1239/100)</f>
        <v>#DIV/0!</v>
      </c>
      <c r="Q1239" s="5" t="e">
        <f>P1239*I1239</f>
        <v>#DIV/0!</v>
      </c>
      <c r="U1239" s="15" t="e">
        <f>100-(T1239-R1239)/S1239*100</f>
        <v>#DIV/0!</v>
      </c>
      <c r="X1239" s="2">
        <v>10.87</v>
      </c>
      <c r="AB1239" s="14" t="e">
        <f>((AE1239-AC1239)*(1000/AD1239))*1000</f>
        <v>#DIV/0!</v>
      </c>
      <c r="AF1239" s="7" t="e">
        <f>#REF!*0.8</f>
        <v>#REF!</v>
      </c>
      <c r="AH1239" s="8" t="e">
        <f>((AG1239)*(H1239/100))</f>
        <v>#DIV/0!</v>
      </c>
      <c r="AI1239" s="7" t="e">
        <f>AG1239/AH1239</f>
        <v>#DIV/0!</v>
      </c>
      <c r="AO1239" s="20" t="s">
        <v>1819</v>
      </c>
      <c r="AP1239" s="371">
        <v>0.23799999999999999</v>
      </c>
      <c r="AQ1239" s="371">
        <v>4.0000000000000001E-3</v>
      </c>
      <c r="AR1239" s="371">
        <v>8.0000000000000002E-3</v>
      </c>
      <c r="AS1239" s="371">
        <v>3.0000000000000001E-3</v>
      </c>
      <c r="AT1239" s="371">
        <v>9.5000000000000001E-2</v>
      </c>
      <c r="AU1239" s="371">
        <v>3.0000000000000001E-3</v>
      </c>
      <c r="AV1239" s="371">
        <v>7.1999999999999995E-2</v>
      </c>
      <c r="AW1239" s="371">
        <v>3.0000000000000001E-3</v>
      </c>
      <c r="AX1239" s="371">
        <v>1.4E-2</v>
      </c>
      <c r="AY1239" s="371">
        <v>1E-3</v>
      </c>
      <c r="AZ1239" s="371">
        <v>1.7000000000000001E-2</v>
      </c>
      <c r="BA1239" s="371">
        <v>2E-3</v>
      </c>
      <c r="BB1239" s="371">
        <v>6.0999999999999999E-2</v>
      </c>
      <c r="BC1239" s="371">
        <v>2E-3</v>
      </c>
      <c r="BD1239" s="371">
        <v>0.47299999999999998</v>
      </c>
      <c r="BE1239" s="371">
        <v>0.01</v>
      </c>
      <c r="BF1239" s="371" t="s">
        <v>121</v>
      </c>
      <c r="BG1239" s="371">
        <v>1.4E-2</v>
      </c>
      <c r="BH1239" s="371" t="s">
        <v>121</v>
      </c>
      <c r="BI1239" s="371">
        <v>3.5190000000000001</v>
      </c>
      <c r="BJ1239" s="371" t="s">
        <v>121</v>
      </c>
      <c r="BK1239" s="371">
        <v>4.0000000000000001E-3</v>
      </c>
      <c r="BL1239" s="371" t="s">
        <v>121</v>
      </c>
      <c r="BM1239" s="371">
        <v>2E-3</v>
      </c>
      <c r="BN1239" s="371">
        <v>7.2999999999999995E-2</v>
      </c>
      <c r="BO1239" s="371">
        <v>8.0000000000000002E-3</v>
      </c>
      <c r="BP1239" s="371">
        <v>56.917000000000002</v>
      </c>
      <c r="BQ1239" s="371">
        <v>0.16700000000000001</v>
      </c>
      <c r="BR1239" s="371">
        <v>6.0000000000000001E-3</v>
      </c>
      <c r="BS1239" s="371">
        <v>1E-3</v>
      </c>
      <c r="BT1239" s="371">
        <v>13.797000000000001</v>
      </c>
      <c r="BU1239" s="371">
        <v>0.16800000000000001</v>
      </c>
      <c r="BV1239" s="371">
        <v>19.385000000000002</v>
      </c>
      <c r="BW1239" s="371">
        <v>0.46600000000000003</v>
      </c>
      <c r="BX1239" s="371" t="s">
        <v>121</v>
      </c>
      <c r="BY1239" s="371">
        <v>7.0000000000000001E-3</v>
      </c>
      <c r="BZ1239" s="371">
        <v>4.2809999999999997</v>
      </c>
      <c r="CA1239" s="371">
        <v>6.7000000000000004E-2</v>
      </c>
      <c r="CB1239" s="371" t="s">
        <v>121</v>
      </c>
      <c r="CC1239" s="371">
        <v>33.744</v>
      </c>
      <c r="CD1239" s="371">
        <v>2.9000000000000001E-2</v>
      </c>
      <c r="CE1239" s="371">
        <v>5.0000000000000001E-3</v>
      </c>
      <c r="CF1239" s="371" t="s">
        <v>121</v>
      </c>
      <c r="CG1239" s="371">
        <v>2E-3</v>
      </c>
      <c r="CH1239" s="371" t="s">
        <v>121</v>
      </c>
      <c r="CI1239" s="371">
        <v>2E-3</v>
      </c>
      <c r="CJ1239" s="371" t="s">
        <v>121</v>
      </c>
      <c r="CK1239" s="371">
        <v>0.23100000000000001</v>
      </c>
      <c r="CL1239" s="371" t="s">
        <v>121</v>
      </c>
      <c r="CM1239" s="371">
        <v>2E-3</v>
      </c>
      <c r="CN1239" s="371">
        <v>7.0000000000000001E-3</v>
      </c>
      <c r="CO1239" s="371">
        <v>1E-3</v>
      </c>
      <c r="CP1239" s="371">
        <v>1.8180000000000001</v>
      </c>
      <c r="CQ1239" s="371">
        <v>0.08</v>
      </c>
      <c r="CR1239" s="371" t="s">
        <v>121</v>
      </c>
      <c r="CS1239" s="371">
        <v>2E-3</v>
      </c>
      <c r="CT1239" s="371">
        <v>1.2450000000000001</v>
      </c>
      <c r="CU1239" s="371">
        <v>0.35299999999999998</v>
      </c>
      <c r="CV1239" s="371">
        <v>1.4E-2</v>
      </c>
      <c r="CW1239" s="371">
        <v>1E-3</v>
      </c>
      <c r="CX1239" s="371">
        <v>0.114</v>
      </c>
      <c r="CY1239" s="371">
        <v>8.9999999999999993E-3</v>
      </c>
      <c r="CZ1239" s="371" t="s">
        <v>121</v>
      </c>
      <c r="DA1239" s="371">
        <v>2E-3</v>
      </c>
      <c r="DB1239" s="371" t="s">
        <v>121</v>
      </c>
      <c r="DC1239" s="371">
        <v>4.0000000000000001E-3</v>
      </c>
      <c r="DD1239" s="371">
        <v>3.9E-2</v>
      </c>
      <c r="DE1239" s="371">
        <v>8.0000000000000002E-3</v>
      </c>
      <c r="DF1239" s="371">
        <v>1.165</v>
      </c>
      <c r="DG1239" s="371">
        <v>1.2999999999999999E-2</v>
      </c>
      <c r="DH1239" s="371">
        <v>4.0000000000000001E-3</v>
      </c>
      <c r="DI1239" s="371">
        <v>1E-3</v>
      </c>
      <c r="DJ1239" s="371">
        <v>0.109</v>
      </c>
      <c r="DK1239" s="371">
        <v>1E-3</v>
      </c>
      <c r="DL1239" s="61" t="str">
        <f t="shared" si="23"/>
        <v>UTV 11.04.2022</v>
      </c>
    </row>
    <row r="1240" spans="1:132">
      <c r="A1240" s="11">
        <v>44662</v>
      </c>
      <c r="B1240" s="66" t="s">
        <v>208</v>
      </c>
      <c r="C1240" s="25" t="s">
        <v>119</v>
      </c>
      <c r="D1240" s="21">
        <v>31</v>
      </c>
      <c r="E1240" s="2">
        <v>100</v>
      </c>
      <c r="F1240" s="2">
        <v>69</v>
      </c>
      <c r="H1240" s="3">
        <f>((F1240)/(E1240/100))</f>
        <v>69</v>
      </c>
      <c r="I1240" s="4">
        <f>E1240/F1240</f>
        <v>1.4492753623188406</v>
      </c>
      <c r="J1240" s="4" t="e">
        <f>100/G1240</f>
        <v>#DIV/0!</v>
      </c>
      <c r="N1240" s="37" t="e">
        <f>M1240/(K1240/100)</f>
        <v>#DIV/0!</v>
      </c>
      <c r="O1240" s="37" t="e">
        <f>N1240/J1240</f>
        <v>#DIV/0!</v>
      </c>
      <c r="P1240" s="5" t="e">
        <f>M1240/(L1240/100)</f>
        <v>#DIV/0!</v>
      </c>
      <c r="Q1240" s="5" t="e">
        <f>P1240*I1240</f>
        <v>#DIV/0!</v>
      </c>
      <c r="U1240" s="15" t="e">
        <f>100-(T1240-R1240)/S1240*100</f>
        <v>#DIV/0!</v>
      </c>
      <c r="V1240" s="21">
        <v>0.246</v>
      </c>
      <c r="X1240" s="2">
        <v>10.050000000000001</v>
      </c>
      <c r="Y1240" s="2">
        <v>9.4700000000000006</v>
      </c>
      <c r="Z1240" s="21">
        <v>2744</v>
      </c>
      <c r="AB1240" s="14" t="e">
        <f>((AE1240-AC1240)*(1000/AD1240))*1000</f>
        <v>#DIV/0!</v>
      </c>
      <c r="AF1240" s="7" t="e">
        <f>#REF!*0.8</f>
        <v>#REF!</v>
      </c>
      <c r="AG1240" s="2">
        <v>145</v>
      </c>
      <c r="AH1240" s="8">
        <f>((AG1240)*(H1240/100))</f>
        <v>100.05</v>
      </c>
      <c r="AI1240" s="7">
        <f>AG1240/AH1240</f>
        <v>1.4492753623188406</v>
      </c>
      <c r="AJ1240" s="6">
        <v>26.14</v>
      </c>
      <c r="AK1240" s="2">
        <v>0.42399999999999999</v>
      </c>
      <c r="AO1240" s="20" t="s">
        <v>1820</v>
      </c>
      <c r="AP1240" s="370">
        <v>0.123</v>
      </c>
      <c r="AQ1240" s="370">
        <v>2E-3</v>
      </c>
      <c r="AR1240" s="370">
        <v>6.8000000000000005E-2</v>
      </c>
      <c r="AS1240" s="370">
        <v>3.0000000000000001E-3</v>
      </c>
      <c r="AT1240" s="370">
        <v>1.4999999999999999E-2</v>
      </c>
      <c r="AU1240" s="370">
        <v>2E-3</v>
      </c>
      <c r="AV1240" s="370">
        <v>5.6000000000000001E-2</v>
      </c>
      <c r="AW1240" s="370">
        <v>2E-3</v>
      </c>
      <c r="AX1240" s="370">
        <v>2E-3</v>
      </c>
      <c r="AY1240" s="370">
        <v>1E-3</v>
      </c>
      <c r="AZ1240" s="370">
        <v>5.1999999999999998E-2</v>
      </c>
      <c r="BA1240" s="370">
        <v>3.0000000000000001E-3</v>
      </c>
      <c r="BB1240" s="370">
        <v>0.33200000000000002</v>
      </c>
      <c r="BC1240" s="370">
        <v>5.0000000000000001E-3</v>
      </c>
      <c r="BD1240" s="370">
        <v>3.931</v>
      </c>
      <c r="BE1240" s="370">
        <v>0.03</v>
      </c>
      <c r="BF1240" s="370" t="s">
        <v>121</v>
      </c>
      <c r="BG1240" s="370">
        <v>5.0000000000000001E-3</v>
      </c>
      <c r="BH1240" s="370">
        <v>2.5270000000000001</v>
      </c>
      <c r="BI1240" s="370">
        <v>0.77900000000000003</v>
      </c>
      <c r="BJ1240" s="370" t="s">
        <v>121</v>
      </c>
      <c r="BK1240" s="370">
        <v>3.0000000000000001E-3</v>
      </c>
      <c r="BL1240" s="370" t="s">
        <v>121</v>
      </c>
      <c r="BM1240" s="370">
        <v>2E-3</v>
      </c>
      <c r="BN1240" s="370">
        <v>0.23499999999999999</v>
      </c>
      <c r="BO1240" s="370">
        <v>8.0000000000000002E-3</v>
      </c>
      <c r="BP1240" s="370">
        <v>66.643000000000001</v>
      </c>
      <c r="BQ1240" s="370">
        <v>0.13200000000000001</v>
      </c>
      <c r="BR1240" s="370" t="s">
        <v>121</v>
      </c>
      <c r="BS1240" s="370">
        <v>2E-3</v>
      </c>
      <c r="BT1240" s="370">
        <v>13.276999999999999</v>
      </c>
      <c r="BU1240" s="370">
        <v>0.13100000000000001</v>
      </c>
      <c r="BV1240" s="370">
        <v>1.171</v>
      </c>
      <c r="BW1240" s="370">
        <v>2.3E-2</v>
      </c>
      <c r="BX1240" s="370" t="s">
        <v>121</v>
      </c>
      <c r="BY1240" s="370">
        <v>8.9999999999999993E-3</v>
      </c>
      <c r="BZ1240" s="370">
        <v>0.67900000000000005</v>
      </c>
      <c r="CA1240" s="370">
        <v>2.8000000000000001E-2</v>
      </c>
      <c r="CB1240" s="370" t="s">
        <v>121</v>
      </c>
      <c r="CC1240" s="370">
        <v>9.7240000000000002</v>
      </c>
      <c r="CD1240" s="370">
        <v>0.18</v>
      </c>
      <c r="CE1240" s="370">
        <v>7.0000000000000001E-3</v>
      </c>
      <c r="CF1240" s="370">
        <v>2E-3</v>
      </c>
      <c r="CG1240" s="370">
        <v>1E-3</v>
      </c>
      <c r="CH1240" s="370" t="s">
        <v>121</v>
      </c>
      <c r="CI1240" s="370">
        <v>2E-3</v>
      </c>
      <c r="CJ1240" s="370">
        <v>0.54200000000000004</v>
      </c>
      <c r="CK1240" s="370">
        <v>6.8000000000000005E-2</v>
      </c>
      <c r="CL1240" s="370" t="s">
        <v>121</v>
      </c>
      <c r="CM1240" s="370">
        <v>2E-3</v>
      </c>
      <c r="CN1240" s="370">
        <v>3.0000000000000001E-3</v>
      </c>
      <c r="CO1240" s="370">
        <v>1E-3</v>
      </c>
      <c r="CP1240" s="370">
        <v>1.821</v>
      </c>
      <c r="CQ1240" s="370">
        <v>3.7999999999999999E-2</v>
      </c>
      <c r="CR1240" s="370" t="s">
        <v>121</v>
      </c>
      <c r="CS1240" s="370">
        <v>2E-3</v>
      </c>
      <c r="CT1240" s="370">
        <v>6.7729999999999997</v>
      </c>
      <c r="CU1240" s="370">
        <v>0.26900000000000002</v>
      </c>
      <c r="CV1240" s="370">
        <v>3.3000000000000002E-2</v>
      </c>
      <c r="CW1240" s="370">
        <v>1E-3</v>
      </c>
      <c r="CX1240" s="370">
        <v>0.58599999999999997</v>
      </c>
      <c r="CY1240" s="370">
        <v>1.7000000000000001E-2</v>
      </c>
      <c r="CZ1240" s="370" t="s">
        <v>121</v>
      </c>
      <c r="DA1240" s="370">
        <v>2E-3</v>
      </c>
      <c r="DB1240" s="370">
        <v>3.9E-2</v>
      </c>
      <c r="DC1240" s="370">
        <v>6.0000000000000001E-3</v>
      </c>
      <c r="DD1240" s="370" t="s">
        <v>121</v>
      </c>
      <c r="DE1240" s="370">
        <v>0.01</v>
      </c>
      <c r="DF1240" s="370">
        <v>0.86699999999999999</v>
      </c>
      <c r="DG1240" s="370">
        <v>8.0000000000000002E-3</v>
      </c>
      <c r="DH1240" s="370">
        <v>0.02</v>
      </c>
      <c r="DI1240" s="370">
        <v>1E-3</v>
      </c>
      <c r="DJ1240" s="370">
        <v>7.0000000000000001E-3</v>
      </c>
      <c r="DK1240" s="370">
        <v>1E-3</v>
      </c>
      <c r="DL1240" s="61" t="str">
        <f t="shared" si="23"/>
        <v>DK III W1 11.04.2022</v>
      </c>
      <c r="DM1240" s="372">
        <v>2.7692851417304401E-3</v>
      </c>
      <c r="DN1240" s="372">
        <v>1.8587428482569501E-2</v>
      </c>
      <c r="DO1240" s="372">
        <v>2.9962822620069801E-2</v>
      </c>
      <c r="DP1240" s="372">
        <v>0.42443272857451902</v>
      </c>
      <c r="DQ1240" s="372">
        <v>-9.1678015802555794E-3</v>
      </c>
      <c r="DR1240" s="372">
        <v>4.0238261570285101E-2</v>
      </c>
      <c r="DS1240" s="372">
        <v>-0.130571600525524</v>
      </c>
      <c r="DT1240" s="372">
        <v>-1.4996168357114901E-2</v>
      </c>
      <c r="DU1240" s="372">
        <v>4.3357031577174101E-3</v>
      </c>
      <c r="DV1240" s="372">
        <v>-1.23906247971769E-2</v>
      </c>
      <c r="DW1240" s="372">
        <v>0.163217081697864</v>
      </c>
      <c r="DX1240" s="372">
        <v>-0.153539959198119</v>
      </c>
      <c r="DY1240" s="372">
        <v>-780.54105263649001</v>
      </c>
      <c r="DZ1240" s="372">
        <v>-0.93097098418385704</v>
      </c>
      <c r="EA1240" s="372">
        <v>17.461112628433401</v>
      </c>
      <c r="EB1240" s="372">
        <v>146.18732837634801</v>
      </c>
    </row>
    <row r="1241" spans="1:132">
      <c r="A1241" s="11">
        <v>44662</v>
      </c>
      <c r="B1241" s="66" t="s">
        <v>126</v>
      </c>
      <c r="C1241" s="25" t="s">
        <v>119</v>
      </c>
      <c r="D1241" s="21">
        <v>32</v>
      </c>
      <c r="E1241" s="2">
        <v>100</v>
      </c>
      <c r="F1241" s="2">
        <v>68</v>
      </c>
      <c r="H1241" s="3">
        <f>((F1241)/(E1241/100))</f>
        <v>68</v>
      </c>
      <c r="I1241" s="4">
        <f>E1241/F1241</f>
        <v>1.4705882352941178</v>
      </c>
      <c r="J1241" s="4" t="e">
        <f>100/G1241</f>
        <v>#DIV/0!</v>
      </c>
      <c r="N1241" s="37" t="e">
        <f>M1241/(K1241/100)</f>
        <v>#DIV/0!</v>
      </c>
      <c r="O1241" s="37" t="e">
        <f>N1241/J1241</f>
        <v>#DIV/0!</v>
      </c>
      <c r="P1241" s="5" t="e">
        <f>M1241/(L1241/100)</f>
        <v>#DIV/0!</v>
      </c>
      <c r="Q1241" s="5" t="e">
        <f>P1241*I1241</f>
        <v>#DIV/0!</v>
      </c>
      <c r="U1241" s="15" t="e">
        <f>100-(T1241-R1241)/S1241*100</f>
        <v>#DIV/0!</v>
      </c>
      <c r="V1241" s="21">
        <v>0.35299999999999998</v>
      </c>
      <c r="X1241" s="2">
        <v>12.45</v>
      </c>
      <c r="Y1241" s="2">
        <v>10.6</v>
      </c>
      <c r="Z1241" s="21">
        <v>1032</v>
      </c>
      <c r="AB1241" s="14" t="e">
        <f>((AE1241-AC1241)*(1000/AD1241))*1000</f>
        <v>#DIV/0!</v>
      </c>
      <c r="AF1241" s="7" t="e">
        <f>#REF!*0.8</f>
        <v>#REF!</v>
      </c>
      <c r="AG1241" s="2">
        <v>147</v>
      </c>
      <c r="AH1241" s="8">
        <f>((AG1241)*(H1241/100))</f>
        <v>99.960000000000008</v>
      </c>
      <c r="AI1241" s="7">
        <f>AG1241/AH1241</f>
        <v>1.4705882352941175</v>
      </c>
      <c r="AJ1241" s="6">
        <v>42.79</v>
      </c>
      <c r="AK1241" s="2">
        <v>0.35299999999999998</v>
      </c>
      <c r="AO1241" s="20" t="s">
        <v>1821</v>
      </c>
      <c r="AP1241" s="369">
        <v>0.02</v>
      </c>
      <c r="AQ1241" s="369">
        <v>1E-3</v>
      </c>
      <c r="AR1241" s="369">
        <v>2.7E-2</v>
      </c>
      <c r="AS1241" s="369">
        <v>3.0000000000000001E-3</v>
      </c>
      <c r="AT1241" s="369">
        <v>3.0000000000000001E-3</v>
      </c>
      <c r="AU1241" s="369">
        <v>2E-3</v>
      </c>
      <c r="AV1241" s="369">
        <v>2.8000000000000001E-2</v>
      </c>
      <c r="AW1241" s="369">
        <v>2E-3</v>
      </c>
      <c r="AX1241" s="369" t="s">
        <v>121</v>
      </c>
      <c r="AY1241" s="369">
        <v>2E-3</v>
      </c>
      <c r="AZ1241" s="369">
        <v>2.4E-2</v>
      </c>
      <c r="BA1241" s="369">
        <v>2E-3</v>
      </c>
      <c r="BB1241" s="369">
        <v>7.0999999999999994E-2</v>
      </c>
      <c r="BC1241" s="369">
        <v>2E-3</v>
      </c>
      <c r="BD1241" s="369">
        <v>2.9910000000000001</v>
      </c>
      <c r="BE1241" s="369">
        <v>2.5000000000000001E-2</v>
      </c>
      <c r="BF1241" s="369" t="s">
        <v>121</v>
      </c>
      <c r="BG1241" s="369">
        <v>4.0000000000000001E-3</v>
      </c>
      <c r="BH1241" s="369">
        <v>3.5430000000000001</v>
      </c>
      <c r="BI1241" s="369">
        <v>0.999</v>
      </c>
      <c r="BJ1241" s="369" t="s">
        <v>121</v>
      </c>
      <c r="BK1241" s="369">
        <v>2E-3</v>
      </c>
      <c r="BL1241" s="369" t="s">
        <v>121</v>
      </c>
      <c r="BM1241" s="369">
        <v>2E-3</v>
      </c>
      <c r="BN1241" s="369">
        <v>0.56899999999999995</v>
      </c>
      <c r="BO1241" s="369">
        <v>1.0999999999999999E-2</v>
      </c>
      <c r="BP1241" s="369">
        <v>65.430999999999997</v>
      </c>
      <c r="BQ1241" s="369">
        <v>0.13200000000000001</v>
      </c>
      <c r="BR1241" s="369" t="s">
        <v>121</v>
      </c>
      <c r="BS1241" s="369">
        <v>2E-3</v>
      </c>
      <c r="BT1241" s="369">
        <v>14.792</v>
      </c>
      <c r="BU1241" s="369">
        <v>0.13300000000000001</v>
      </c>
      <c r="BV1241" s="369">
        <v>0.77</v>
      </c>
      <c r="BW1241" s="369">
        <v>2.1999999999999999E-2</v>
      </c>
      <c r="BX1241" s="369" t="s">
        <v>121</v>
      </c>
      <c r="BY1241" s="369">
        <v>8.0000000000000002E-3</v>
      </c>
      <c r="BZ1241" s="369">
        <v>0.48199999999999998</v>
      </c>
      <c r="CA1241" s="369">
        <v>2.5000000000000001E-2</v>
      </c>
      <c r="CB1241" s="369" t="s">
        <v>121</v>
      </c>
      <c r="CC1241" s="369">
        <v>8.577</v>
      </c>
      <c r="CD1241" s="369">
        <v>0.123</v>
      </c>
      <c r="CE1241" s="369">
        <v>6.0000000000000001E-3</v>
      </c>
      <c r="CF1241" s="369" t="s">
        <v>121</v>
      </c>
      <c r="CG1241" s="369">
        <v>2E-3</v>
      </c>
      <c r="CH1241" s="369">
        <v>2E-3</v>
      </c>
      <c r="CI1241" s="369">
        <v>1E-3</v>
      </c>
      <c r="CJ1241" s="369">
        <v>1.151</v>
      </c>
      <c r="CK1241" s="369">
        <v>9.7000000000000003E-2</v>
      </c>
      <c r="CL1241" s="369" t="s">
        <v>121</v>
      </c>
      <c r="CM1241" s="369">
        <v>2E-3</v>
      </c>
      <c r="CN1241" s="369">
        <v>2E-3</v>
      </c>
      <c r="CO1241" s="369">
        <v>1E-3</v>
      </c>
      <c r="CP1241" s="369">
        <v>2.2549999999999999</v>
      </c>
      <c r="CQ1241" s="369">
        <v>4.9000000000000002E-2</v>
      </c>
      <c r="CR1241" s="369" t="s">
        <v>121</v>
      </c>
      <c r="CS1241" s="369">
        <v>2E-3</v>
      </c>
      <c r="CT1241" s="369">
        <v>6.0819999999999999</v>
      </c>
      <c r="CU1241" s="369">
        <v>0.308</v>
      </c>
      <c r="CV1241" s="369">
        <v>3.9E-2</v>
      </c>
      <c r="CW1241" s="369">
        <v>1E-3</v>
      </c>
      <c r="CX1241" s="369">
        <v>1.2649999999999999</v>
      </c>
      <c r="CY1241" s="369">
        <v>2.1000000000000001E-2</v>
      </c>
      <c r="CZ1241" s="369" t="s">
        <v>121</v>
      </c>
      <c r="DA1241" s="369">
        <v>2E-3</v>
      </c>
      <c r="DB1241" s="369">
        <v>4.2000000000000003E-2</v>
      </c>
      <c r="DC1241" s="369">
        <v>6.0000000000000001E-3</v>
      </c>
      <c r="DD1241" s="369" t="s">
        <v>121</v>
      </c>
      <c r="DE1241" s="369">
        <v>6.0000000000000001E-3</v>
      </c>
      <c r="DF1241" s="369">
        <v>0.25900000000000001</v>
      </c>
      <c r="DG1241" s="369">
        <v>4.0000000000000001E-3</v>
      </c>
      <c r="DH1241" s="369">
        <v>1.4999999999999999E-2</v>
      </c>
      <c r="DI1241" s="369">
        <v>1E-3</v>
      </c>
      <c r="DJ1241" s="369">
        <v>4.0000000000000001E-3</v>
      </c>
      <c r="DK1241" s="369">
        <v>1E-3</v>
      </c>
      <c r="DL1241" s="61" t="str">
        <f t="shared" si="23"/>
        <v>DK III W2 11.04.2022</v>
      </c>
      <c r="DM1241" s="372">
        <v>2.38642590215082E-2</v>
      </c>
      <c r="DN1241" s="372">
        <v>6.0860587040720698E-2</v>
      </c>
      <c r="DO1241" s="372">
        <v>4.9545288827419001E-2</v>
      </c>
      <c r="DP1241" s="372">
        <v>0.35316737308669499</v>
      </c>
      <c r="DQ1241" s="372">
        <v>-9.1610612618225704E-3</v>
      </c>
      <c r="DR1241" s="372">
        <v>4.6622354816857101E-2</v>
      </c>
      <c r="DS1241" s="372">
        <v>-0.11980063257877301</v>
      </c>
      <c r="DT1241" s="372">
        <v>-1.9620450135554E-2</v>
      </c>
      <c r="DU1241" s="372">
        <v>3.2525273555764301E-3</v>
      </c>
      <c r="DV1241" s="372">
        <v>-5.9416203507004099E-2</v>
      </c>
      <c r="DW1241" s="372">
        <v>-0.10405682181600701</v>
      </c>
      <c r="DX1241" s="372">
        <v>-6.2639050638693905E-2</v>
      </c>
      <c r="DY1241" s="372">
        <v>-240.62142314454101</v>
      </c>
      <c r="DZ1241" s="372">
        <v>-0.90671763587833498</v>
      </c>
      <c r="EA1241" s="372">
        <v>0.275714585319837</v>
      </c>
      <c r="EB1241" s="372">
        <v>149.54122399461801</v>
      </c>
    </row>
    <row r="1242" spans="1:132">
      <c r="A1242" s="11">
        <v>44663</v>
      </c>
      <c r="B1242" s="66" t="s">
        <v>1825</v>
      </c>
      <c r="C1242" s="25" t="s">
        <v>1824</v>
      </c>
      <c r="D1242" s="21">
        <v>0.16</v>
      </c>
      <c r="E1242" s="2">
        <v>100</v>
      </c>
      <c r="F1242" s="2">
        <v>99.84</v>
      </c>
      <c r="H1242" s="3">
        <f>((F1242)/(E1242/100))</f>
        <v>99.84</v>
      </c>
      <c r="I1242" s="4">
        <f>E1242/F1242</f>
        <v>1.0016025641025641</v>
      </c>
      <c r="J1242" s="4" t="e">
        <f>100/G1242</f>
        <v>#DIV/0!</v>
      </c>
      <c r="N1242" s="37" t="e">
        <f>M1242/(K1242/100)</f>
        <v>#DIV/0!</v>
      </c>
      <c r="O1242" s="37" t="e">
        <f>N1242/J1242</f>
        <v>#DIV/0!</v>
      </c>
      <c r="P1242" s="5" t="e">
        <f>M1242/(L1242/100)</f>
        <v>#DIV/0!</v>
      </c>
      <c r="Q1242" s="5" t="e">
        <f>P1242*I1242</f>
        <v>#DIV/0!</v>
      </c>
      <c r="U1242" s="15" t="e">
        <f>100-(T1242-R1242)/S1242*100</f>
        <v>#DIV/0!</v>
      </c>
      <c r="X1242" s="2">
        <v>11.16</v>
      </c>
      <c r="Y1242" s="2">
        <v>38.799999999999997</v>
      </c>
      <c r="AB1242" s="14" t="e">
        <f>((AE1242-AC1242)*(1000/AD1242))*1000</f>
        <v>#DIV/0!</v>
      </c>
      <c r="AF1242" s="7" t="e">
        <f>#REF!*0.8</f>
        <v>#REF!</v>
      </c>
      <c r="AH1242" s="8">
        <f>((AG1242)*(H1242/100))</f>
        <v>0</v>
      </c>
      <c r="AI1242" s="7" t="e">
        <f>AG1242/AH1242</f>
        <v>#DIV/0!</v>
      </c>
      <c r="AO1242" s="20" t="s">
        <v>1824</v>
      </c>
      <c r="AP1242" s="373">
        <v>0.33200000000000002</v>
      </c>
      <c r="AQ1242" s="373">
        <v>6.0000000000000001E-3</v>
      </c>
      <c r="AR1242" s="373">
        <v>1.2999999999999999E-2</v>
      </c>
      <c r="AS1242" s="373">
        <v>3.0000000000000001E-3</v>
      </c>
      <c r="AT1242" s="373">
        <v>4.2999999999999997E-2</v>
      </c>
      <c r="AU1242" s="373">
        <v>3.0000000000000001E-3</v>
      </c>
      <c r="AV1242" s="373">
        <v>5.8000000000000003E-2</v>
      </c>
      <c r="AW1242" s="373">
        <v>3.0000000000000001E-3</v>
      </c>
      <c r="AX1242" s="373">
        <v>6.0000000000000001E-3</v>
      </c>
      <c r="AY1242" s="373">
        <v>1E-3</v>
      </c>
      <c r="AZ1242" s="373">
        <v>0.115</v>
      </c>
      <c r="BA1242" s="373">
        <v>4.0000000000000001E-3</v>
      </c>
      <c r="BB1242" s="373">
        <v>0.57099999999999995</v>
      </c>
      <c r="BC1242" s="373">
        <v>0.01</v>
      </c>
      <c r="BD1242" s="373">
        <v>1.8069999999999999</v>
      </c>
      <c r="BE1242" s="373">
        <v>2.8000000000000001E-2</v>
      </c>
      <c r="BF1242" s="373" t="s">
        <v>121</v>
      </c>
      <c r="BG1242" s="373">
        <v>1.2E-2</v>
      </c>
      <c r="BH1242" s="373">
        <v>4.5960000000000001</v>
      </c>
      <c r="BI1242" s="373">
        <v>2.7149999999999999</v>
      </c>
      <c r="BJ1242" s="373" t="s">
        <v>121</v>
      </c>
      <c r="BK1242" s="373">
        <v>5.0000000000000001E-3</v>
      </c>
      <c r="BL1242" s="373" t="s">
        <v>121</v>
      </c>
      <c r="BM1242" s="373">
        <v>2E-3</v>
      </c>
      <c r="BN1242" s="373">
        <v>0.28599999999999998</v>
      </c>
      <c r="BO1242" s="373">
        <v>1.2E-2</v>
      </c>
      <c r="BP1242" s="373">
        <v>47.274000000000001</v>
      </c>
      <c r="BQ1242" s="373">
        <v>0.214</v>
      </c>
      <c r="BR1242" s="373">
        <v>3.0000000000000001E-3</v>
      </c>
      <c r="BS1242" s="373">
        <v>1E-3</v>
      </c>
      <c r="BT1242" s="373">
        <v>21.93</v>
      </c>
      <c r="BU1242" s="373">
        <v>0.308</v>
      </c>
      <c r="BV1242" s="373">
        <v>9.3960000000000008</v>
      </c>
      <c r="BW1242" s="373">
        <v>0.17299999999999999</v>
      </c>
      <c r="BX1242" s="373" t="s">
        <v>121</v>
      </c>
      <c r="BY1242" s="373">
        <v>8.0000000000000002E-3</v>
      </c>
      <c r="BZ1242" s="373">
        <v>1.8160000000000001</v>
      </c>
      <c r="CA1242" s="373">
        <v>4.9000000000000002E-2</v>
      </c>
      <c r="CB1242" s="373" t="s">
        <v>121</v>
      </c>
      <c r="CC1242" s="373">
        <v>29.937000000000001</v>
      </c>
      <c r="CD1242" s="373">
        <v>0.11799999999999999</v>
      </c>
      <c r="CE1242" s="373">
        <v>7.0000000000000001E-3</v>
      </c>
      <c r="CF1242" s="373">
        <v>3.0000000000000001E-3</v>
      </c>
      <c r="CG1242" s="373">
        <v>1E-3</v>
      </c>
      <c r="CH1242" s="373" t="s">
        <v>121</v>
      </c>
      <c r="CI1242" s="373">
        <v>2E-3</v>
      </c>
      <c r="CJ1242" s="373">
        <v>0.78900000000000003</v>
      </c>
      <c r="CK1242" s="373">
        <v>0.13200000000000001</v>
      </c>
      <c r="CL1242" s="373" t="s">
        <v>121</v>
      </c>
      <c r="CM1242" s="373">
        <v>2E-3</v>
      </c>
      <c r="CN1242" s="373">
        <v>6.0000000000000001E-3</v>
      </c>
      <c r="CO1242" s="373">
        <v>1E-3</v>
      </c>
      <c r="CP1242" s="373">
        <v>2.7429999999999999</v>
      </c>
      <c r="CQ1242" s="373">
        <v>8.3000000000000004E-2</v>
      </c>
      <c r="CR1242" s="373" t="s">
        <v>121</v>
      </c>
      <c r="CS1242" s="373">
        <v>2E-3</v>
      </c>
      <c r="CT1242" s="373">
        <v>6.0990000000000002</v>
      </c>
      <c r="CU1242" s="373">
        <v>0.40100000000000002</v>
      </c>
      <c r="CV1242" s="373">
        <v>5.3999999999999999E-2</v>
      </c>
      <c r="CW1242" s="373">
        <v>1E-3</v>
      </c>
      <c r="CX1242" s="373">
        <v>1.3069999999999999</v>
      </c>
      <c r="CY1242" s="373">
        <v>0.03</v>
      </c>
      <c r="CZ1242" s="373" t="s">
        <v>121</v>
      </c>
      <c r="DA1242" s="373">
        <v>2E-3</v>
      </c>
      <c r="DB1242" s="373" t="s">
        <v>121</v>
      </c>
      <c r="DC1242" s="373">
        <v>1.2999999999999999E-2</v>
      </c>
      <c r="DD1242" s="373" t="s">
        <v>121</v>
      </c>
      <c r="DE1242" s="373">
        <v>0.01</v>
      </c>
      <c r="DF1242" s="373">
        <v>0.54500000000000004</v>
      </c>
      <c r="DG1242" s="373">
        <v>0.01</v>
      </c>
      <c r="DH1242" s="373">
        <v>1.7000000000000001E-2</v>
      </c>
      <c r="DI1242" s="373">
        <v>1E-3</v>
      </c>
      <c r="DJ1242" s="373">
        <v>3.2000000000000001E-2</v>
      </c>
      <c r="DK1242" s="373">
        <v>1E-3</v>
      </c>
      <c r="DL1242" s="61" t="str">
        <f t="shared" si="23"/>
        <v>22-0072</v>
      </c>
    </row>
    <row r="1243" spans="1:132">
      <c r="A1243" s="11">
        <v>44663</v>
      </c>
      <c r="B1243" s="66" t="s">
        <v>649</v>
      </c>
      <c r="C1243" s="25" t="s">
        <v>1826</v>
      </c>
      <c r="D1243" s="21">
        <v>0</v>
      </c>
      <c r="E1243" s="2">
        <v>100</v>
      </c>
      <c r="F1243" s="2">
        <v>100</v>
      </c>
      <c r="G1243" s="2">
        <v>100</v>
      </c>
      <c r="H1243" s="3">
        <f>((F1243)/(E1243/100))</f>
        <v>100</v>
      </c>
      <c r="I1243" s="4">
        <f>E1243/F1243</f>
        <v>1</v>
      </c>
      <c r="J1243" s="4">
        <f>100/G1243</f>
        <v>1</v>
      </c>
      <c r="K1243" s="2">
        <v>20</v>
      </c>
      <c r="M1243" s="2">
        <f>98.399-98.307</f>
        <v>9.1999999999998749E-2</v>
      </c>
      <c r="N1243" s="37">
        <f>M1243/(K1243/100)</f>
        <v>0.45999999999999375</v>
      </c>
      <c r="O1243" s="37">
        <f>N1243/J1243</f>
        <v>0.45999999999999375</v>
      </c>
      <c r="P1243" s="5" t="e">
        <f>M1243/(L1243/100)</f>
        <v>#DIV/0!</v>
      </c>
      <c r="Q1243" s="5" t="e">
        <f>P1243*I1243</f>
        <v>#DIV/0!</v>
      </c>
      <c r="R1243" s="21">
        <v>56.59</v>
      </c>
      <c r="S1243" s="21">
        <v>10.128</v>
      </c>
      <c r="T1243" s="21">
        <v>57.764000000000003</v>
      </c>
      <c r="U1243" s="15">
        <f>100-(T1243-R1243)/S1243*100</f>
        <v>88.408372827804115</v>
      </c>
      <c r="V1243" s="21">
        <v>0.221</v>
      </c>
      <c r="X1243" s="2">
        <v>8.1</v>
      </c>
      <c r="Y1243" s="2">
        <v>1.02</v>
      </c>
      <c r="Z1243" s="21">
        <v>0</v>
      </c>
      <c r="AB1243" s="14" t="e">
        <f>((AE1243-AC1243)*(1000/AD1243))*1000</f>
        <v>#DIV/0!</v>
      </c>
      <c r="AF1243" s="7" t="e">
        <f>#REF!*0.8</f>
        <v>#REF!</v>
      </c>
      <c r="AG1243" s="2">
        <v>100</v>
      </c>
      <c r="AH1243" s="8">
        <f>((AG1243)*(H1243/100))</f>
        <v>100</v>
      </c>
      <c r="AI1243" s="7">
        <f>AG1243/AH1243</f>
        <v>1</v>
      </c>
      <c r="AJ1243" s="6">
        <v>109.2</v>
      </c>
      <c r="AK1243" s="2">
        <v>0.28399999999999997</v>
      </c>
      <c r="AM1243" s="21">
        <v>79.2</v>
      </c>
      <c r="AN1243" s="21">
        <v>75.459999999999994</v>
      </c>
      <c r="AO1243" s="20" t="s">
        <v>1826</v>
      </c>
      <c r="AP1243" s="374" t="s">
        <v>121</v>
      </c>
      <c r="AQ1243" s="374">
        <v>2E-3</v>
      </c>
      <c r="AR1243" s="374" t="s">
        <v>121</v>
      </c>
      <c r="AS1243" s="374">
        <v>2E-3</v>
      </c>
      <c r="AT1243" s="374" t="s">
        <v>121</v>
      </c>
      <c r="AU1243" s="374">
        <v>2E-3</v>
      </c>
      <c r="AV1243" s="374" t="s">
        <v>121</v>
      </c>
      <c r="AW1243" s="374">
        <v>2E-3</v>
      </c>
      <c r="AX1243" s="374">
        <v>2E-3</v>
      </c>
      <c r="AY1243" s="374">
        <v>1E-3</v>
      </c>
      <c r="AZ1243" s="374">
        <v>8.0000000000000002E-3</v>
      </c>
      <c r="BA1243" s="374">
        <v>1E-3</v>
      </c>
      <c r="BB1243" s="374">
        <v>2.3E-2</v>
      </c>
      <c r="BC1243" s="374">
        <v>1E-3</v>
      </c>
      <c r="BD1243" s="374">
        <v>0.47599999999999998</v>
      </c>
      <c r="BE1243" s="374">
        <v>7.0000000000000001E-3</v>
      </c>
      <c r="BF1243" s="374" t="s">
        <v>121</v>
      </c>
      <c r="BG1243" s="374">
        <v>2E-3</v>
      </c>
      <c r="BH1243" s="374" t="s">
        <v>121</v>
      </c>
      <c r="BI1243" s="374">
        <v>0.187</v>
      </c>
      <c r="BJ1243" s="374" t="s">
        <v>121</v>
      </c>
      <c r="BK1243" s="374">
        <v>2E-3</v>
      </c>
      <c r="BL1243" s="374" t="s">
        <v>121</v>
      </c>
      <c r="BM1243" s="374">
        <v>2E-3</v>
      </c>
      <c r="BN1243" s="374" t="s">
        <v>121</v>
      </c>
      <c r="BO1243" s="374">
        <v>4.0000000000000001E-3</v>
      </c>
      <c r="BP1243" s="374">
        <v>96.290999999999997</v>
      </c>
      <c r="BQ1243" s="374">
        <v>1.4E-2</v>
      </c>
      <c r="BR1243" s="374" t="s">
        <v>121</v>
      </c>
      <c r="BS1243" s="374">
        <v>2E-3</v>
      </c>
      <c r="BT1243" s="374">
        <v>0.83899999999999997</v>
      </c>
      <c r="BU1243" s="374">
        <v>2.5000000000000001E-2</v>
      </c>
      <c r="BV1243" s="374">
        <v>0.28399999999999997</v>
      </c>
      <c r="BW1243" s="374">
        <v>7.0000000000000001E-3</v>
      </c>
      <c r="BX1243" s="374" t="s">
        <v>121</v>
      </c>
      <c r="BY1243" s="374">
        <v>3.0000000000000001E-3</v>
      </c>
      <c r="BZ1243" s="374">
        <v>0.10100000000000001</v>
      </c>
      <c r="CA1243" s="374">
        <v>8.9999999999999993E-3</v>
      </c>
      <c r="CB1243" s="374" t="s">
        <v>121</v>
      </c>
      <c r="CC1243" s="374">
        <v>1.5489999999999999</v>
      </c>
      <c r="CD1243" s="374">
        <v>3.9E-2</v>
      </c>
      <c r="CE1243" s="374">
        <v>4.0000000000000001E-3</v>
      </c>
      <c r="CF1243" s="374" t="s">
        <v>121</v>
      </c>
      <c r="CG1243" s="374">
        <v>2E-3</v>
      </c>
      <c r="CH1243" s="374" t="s">
        <v>121</v>
      </c>
      <c r="CI1243" s="374">
        <v>2E-3</v>
      </c>
      <c r="CJ1243" s="374">
        <v>0.11899999999999999</v>
      </c>
      <c r="CK1243" s="374">
        <v>0.02</v>
      </c>
      <c r="CL1243" s="374" t="s">
        <v>121</v>
      </c>
      <c r="CM1243" s="374">
        <v>2E-3</v>
      </c>
      <c r="CN1243" s="374" t="s">
        <v>121</v>
      </c>
      <c r="CO1243" s="374">
        <v>2E-3</v>
      </c>
      <c r="CP1243" s="374">
        <v>0.18</v>
      </c>
      <c r="CQ1243" s="374">
        <v>8.0000000000000002E-3</v>
      </c>
      <c r="CR1243" s="374" t="s">
        <v>121</v>
      </c>
      <c r="CS1243" s="374">
        <v>2E-3</v>
      </c>
      <c r="CT1243" s="374">
        <v>0.14799999999999999</v>
      </c>
      <c r="CU1243" s="374">
        <v>4.8000000000000001E-2</v>
      </c>
      <c r="CV1243" s="374">
        <v>8.0000000000000002E-3</v>
      </c>
      <c r="CW1243" s="374">
        <v>1E-3</v>
      </c>
      <c r="CX1243" s="374">
        <v>1.2E-2</v>
      </c>
      <c r="CY1243" s="374">
        <v>3.0000000000000001E-3</v>
      </c>
      <c r="CZ1243" s="374" t="s">
        <v>121</v>
      </c>
      <c r="DA1243" s="374">
        <v>2E-3</v>
      </c>
      <c r="DB1243" s="374" t="s">
        <v>121</v>
      </c>
      <c r="DC1243" s="374">
        <v>2E-3</v>
      </c>
      <c r="DD1243" s="374" t="s">
        <v>121</v>
      </c>
      <c r="DE1243" s="374">
        <v>2E-3</v>
      </c>
      <c r="DF1243" s="374">
        <v>0.01</v>
      </c>
      <c r="DG1243" s="374">
        <v>1E-3</v>
      </c>
      <c r="DH1243" s="374" t="s">
        <v>121</v>
      </c>
      <c r="DI1243" s="374">
        <v>2E-3</v>
      </c>
      <c r="DJ1243" s="374" t="s">
        <v>121</v>
      </c>
      <c r="DK1243" s="374">
        <v>2E-3</v>
      </c>
      <c r="DL1243" s="61" t="str">
        <f t="shared" si="23"/>
        <v>22-0078</v>
      </c>
      <c r="DM1243" s="388">
        <v>7.9033038738627201E-2</v>
      </c>
      <c r="DN1243" s="388">
        <v>1.6735134062786899E-2</v>
      </c>
      <c r="DO1243" s="388">
        <v>0.19891409240827601</v>
      </c>
      <c r="DP1243" s="388">
        <v>0.28430623253828902</v>
      </c>
      <c r="DQ1243" s="388">
        <v>0.20412306397184499</v>
      </c>
      <c r="DR1243" s="388">
        <v>1.9481969073589799E-2</v>
      </c>
      <c r="DS1243" s="388">
        <v>2.19949504350223</v>
      </c>
      <c r="DT1243" s="388">
        <v>4.85726893894671E-2</v>
      </c>
      <c r="DU1243" s="388">
        <v>6.4126686504613296E-3</v>
      </c>
      <c r="DV1243" s="388">
        <v>0.240329504899218</v>
      </c>
      <c r="DW1243" s="388">
        <v>0.22577544474490699</v>
      </c>
      <c r="DX1243" s="388">
        <v>13.8766644516844</v>
      </c>
      <c r="DY1243" s="388">
        <v>30.415081618893701</v>
      </c>
      <c r="DZ1243" s="388">
        <v>6.6882903403425198</v>
      </c>
      <c r="EA1243" s="388">
        <v>89.411237585861798</v>
      </c>
      <c r="EB1243" s="388">
        <v>100.50168045605101</v>
      </c>
    </row>
    <row r="1244" spans="1:132">
      <c r="A1244" s="11">
        <v>44663</v>
      </c>
      <c r="B1244" s="66"/>
      <c r="C1244" s="25" t="s">
        <v>117</v>
      </c>
      <c r="H1244" s="3" t="e">
        <f>((F1244)/(E1244/100))</f>
        <v>#DIV/0!</v>
      </c>
      <c r="I1244" s="4" t="e">
        <f>E1244/F1244</f>
        <v>#DIV/0!</v>
      </c>
      <c r="J1244" s="4" t="e">
        <f>100/G1244</f>
        <v>#DIV/0!</v>
      </c>
      <c r="N1244" s="37" t="e">
        <f>M1244/(K1244/100)</f>
        <v>#DIV/0!</v>
      </c>
      <c r="O1244" s="37" t="e">
        <f>N1244/J1244</f>
        <v>#DIV/0!</v>
      </c>
      <c r="P1244" s="5" t="e">
        <f>M1244/(L1244/100)</f>
        <v>#DIV/0!</v>
      </c>
      <c r="Q1244" s="5" t="e">
        <f>P1244*I1244</f>
        <v>#DIV/0!</v>
      </c>
      <c r="U1244" s="15" t="e">
        <f>100-(T1244-R1244)/S1244*100</f>
        <v>#DIV/0!</v>
      </c>
      <c r="X1244" s="2">
        <v>11.72</v>
      </c>
      <c r="AB1244" s="14" t="e">
        <f>((AE1244-AC1244)*(1000/AD1244))*1000</f>
        <v>#DIV/0!</v>
      </c>
      <c r="AF1244" s="7" t="e">
        <f>#REF!*0.8</f>
        <v>#REF!</v>
      </c>
      <c r="AH1244" s="8" t="e">
        <f>((AG1244)*(H1244/100))</f>
        <v>#DIV/0!</v>
      </c>
      <c r="AI1244" s="7" t="e">
        <f>AG1244/AH1244</f>
        <v>#DIV/0!</v>
      </c>
      <c r="AO1244" s="24" t="s">
        <v>1829</v>
      </c>
      <c r="AP1244" s="376">
        <v>0.186</v>
      </c>
      <c r="AQ1244" s="376">
        <v>3.0000000000000001E-3</v>
      </c>
      <c r="AR1244" s="376">
        <v>0.01</v>
      </c>
      <c r="AS1244" s="376">
        <v>2E-3</v>
      </c>
      <c r="AT1244" s="376">
        <v>6.3E-2</v>
      </c>
      <c r="AU1244" s="376">
        <v>3.0000000000000001E-3</v>
      </c>
      <c r="AV1244" s="376">
        <v>5.3999999999999999E-2</v>
      </c>
      <c r="AW1244" s="376">
        <v>2E-3</v>
      </c>
      <c r="AX1244" s="376">
        <v>1.2E-2</v>
      </c>
      <c r="AY1244" s="376">
        <v>1E-3</v>
      </c>
      <c r="AZ1244" s="376">
        <v>1.9E-2</v>
      </c>
      <c r="BA1244" s="376">
        <v>2E-3</v>
      </c>
      <c r="BB1244" s="376">
        <v>0.06</v>
      </c>
      <c r="BC1244" s="376">
        <v>2E-3</v>
      </c>
      <c r="BD1244" s="376">
        <v>0.55200000000000005</v>
      </c>
      <c r="BE1244" s="376">
        <v>0.01</v>
      </c>
      <c r="BF1244" s="376" t="s">
        <v>121</v>
      </c>
      <c r="BG1244" s="376">
        <v>8.9999999999999993E-3</v>
      </c>
      <c r="BH1244" s="376" t="s">
        <v>121</v>
      </c>
      <c r="BI1244" s="376">
        <v>2.0350000000000001</v>
      </c>
      <c r="BJ1244" s="376" t="s">
        <v>121</v>
      </c>
      <c r="BK1244" s="376">
        <v>3.0000000000000001E-3</v>
      </c>
      <c r="BL1244" s="376" t="s">
        <v>121</v>
      </c>
      <c r="BM1244" s="376">
        <v>2E-3</v>
      </c>
      <c r="BN1244" s="376">
        <v>7.5999999999999998E-2</v>
      </c>
      <c r="BO1244" s="376">
        <v>7.0000000000000001E-3</v>
      </c>
      <c r="BP1244" s="376">
        <v>62.198999999999998</v>
      </c>
      <c r="BQ1244" s="376">
        <v>0.14099999999999999</v>
      </c>
      <c r="BR1244" s="376">
        <v>4.0000000000000001E-3</v>
      </c>
      <c r="BS1244" s="376">
        <v>1E-3</v>
      </c>
      <c r="BT1244" s="376">
        <v>13.114000000000001</v>
      </c>
      <c r="BU1244" s="376">
        <v>0.129</v>
      </c>
      <c r="BV1244" s="376">
        <v>13.398999999999999</v>
      </c>
      <c r="BW1244" s="376">
        <v>0.13300000000000001</v>
      </c>
      <c r="BX1244" s="376" t="s">
        <v>121</v>
      </c>
      <c r="BY1244" s="376">
        <v>5.0000000000000001E-3</v>
      </c>
      <c r="BZ1244" s="376">
        <v>2.1070000000000002</v>
      </c>
      <c r="CA1244" s="376">
        <v>0.04</v>
      </c>
      <c r="CB1244" s="376" t="s">
        <v>121</v>
      </c>
      <c r="CC1244" s="376">
        <v>16.532</v>
      </c>
      <c r="CD1244" s="376">
        <v>3.1E-2</v>
      </c>
      <c r="CE1244" s="376">
        <v>4.0000000000000001E-3</v>
      </c>
      <c r="CF1244" s="376" t="s">
        <v>121</v>
      </c>
      <c r="CG1244" s="376">
        <v>2E-3</v>
      </c>
      <c r="CH1244" s="376" t="s">
        <v>121</v>
      </c>
      <c r="CI1244" s="376">
        <v>2E-3</v>
      </c>
      <c r="CJ1244" s="376">
        <v>0.503</v>
      </c>
      <c r="CK1244" s="376">
        <v>0.122</v>
      </c>
      <c r="CL1244" s="376" t="s">
        <v>121</v>
      </c>
      <c r="CM1244" s="376">
        <v>2E-3</v>
      </c>
      <c r="CN1244" s="376">
        <v>5.0000000000000001E-3</v>
      </c>
      <c r="CO1244" s="376">
        <v>1E-3</v>
      </c>
      <c r="CP1244" s="376">
        <v>2.3079999999999998</v>
      </c>
      <c r="CQ1244" s="376">
        <v>6.2E-2</v>
      </c>
      <c r="CR1244" s="376" t="s">
        <v>121</v>
      </c>
      <c r="CS1244" s="376">
        <v>2E-3</v>
      </c>
      <c r="CT1244" s="376">
        <v>2.5920000000000001</v>
      </c>
      <c r="CU1244" s="376">
        <v>0.32700000000000001</v>
      </c>
      <c r="CV1244" s="376">
        <v>1.4E-2</v>
      </c>
      <c r="CW1244" s="376">
        <v>1E-3</v>
      </c>
      <c r="CX1244" s="376">
        <v>0.153</v>
      </c>
      <c r="CY1244" s="376">
        <v>8.9999999999999993E-3</v>
      </c>
      <c r="CZ1244" s="376" t="s">
        <v>121</v>
      </c>
      <c r="DA1244" s="376">
        <v>2E-3</v>
      </c>
      <c r="DB1244" s="376">
        <v>4.0000000000000001E-3</v>
      </c>
      <c r="DC1244" s="376">
        <v>3.0000000000000001E-3</v>
      </c>
      <c r="DD1244" s="376">
        <v>2.8000000000000001E-2</v>
      </c>
      <c r="DE1244" s="376">
        <v>6.0000000000000001E-3</v>
      </c>
      <c r="DF1244" s="376">
        <v>0.80500000000000005</v>
      </c>
      <c r="DG1244" s="376">
        <v>8.0000000000000002E-3</v>
      </c>
      <c r="DH1244" s="376">
        <v>5.0000000000000001E-3</v>
      </c>
      <c r="DI1244" s="376">
        <v>1E-3</v>
      </c>
      <c r="DJ1244" s="376">
        <v>8.1000000000000003E-2</v>
      </c>
      <c r="DK1244" s="376">
        <v>1E-3</v>
      </c>
      <c r="DL1244" s="61" t="str">
        <f t="shared" si="23"/>
        <v>UTV 12.04.2022</v>
      </c>
    </row>
    <row r="1245" spans="1:132">
      <c r="A1245" s="11">
        <v>44663</v>
      </c>
      <c r="B1245" s="66"/>
      <c r="C1245" s="25" t="s">
        <v>122</v>
      </c>
      <c r="D1245" s="21">
        <v>28</v>
      </c>
      <c r="E1245" s="2">
        <v>100</v>
      </c>
      <c r="F1245" s="2">
        <v>72</v>
      </c>
      <c r="H1245" s="3">
        <f>((F1245)/(E1245/100))</f>
        <v>72</v>
      </c>
      <c r="I1245" s="4">
        <f>E1245/F1245</f>
        <v>1.3888888888888888</v>
      </c>
      <c r="J1245" s="4" t="e">
        <f>100/G1245</f>
        <v>#DIV/0!</v>
      </c>
      <c r="N1245" s="37" t="e">
        <f>M1245/(K1245/100)</f>
        <v>#DIV/0!</v>
      </c>
      <c r="O1245" s="37" t="e">
        <f>N1245/J1245</f>
        <v>#DIV/0!</v>
      </c>
      <c r="P1245" s="5" t="e">
        <f>M1245/(L1245/100)</f>
        <v>#DIV/0!</v>
      </c>
      <c r="Q1245" s="5" t="e">
        <f>P1245*I1245</f>
        <v>#DIV/0!</v>
      </c>
      <c r="U1245" s="15" t="e">
        <f>100-(T1245-R1245)/S1245*100</f>
        <v>#DIV/0!</v>
      </c>
      <c r="V1245" s="21">
        <v>0.82799999999999996</v>
      </c>
      <c r="X1245" s="2">
        <v>11.1</v>
      </c>
      <c r="Y1245" s="2">
        <v>5.61</v>
      </c>
      <c r="Z1245" s="21">
        <v>1246</v>
      </c>
      <c r="AB1245" s="14" t="e">
        <f>((AE1245-AC1245)*(1000/AD1245))*1000</f>
        <v>#DIV/0!</v>
      </c>
      <c r="AF1245" s="7" t="e">
        <f>#REF!*0.8</f>
        <v>#REF!</v>
      </c>
      <c r="AG1245" s="2">
        <v>138</v>
      </c>
      <c r="AH1245" s="8">
        <f>((AG1245)*(H1245/100))</f>
        <v>99.36</v>
      </c>
      <c r="AI1245" s="7">
        <f>AG1245/AH1245</f>
        <v>1.3888888888888888</v>
      </c>
      <c r="AJ1245" s="6">
        <v>33.159999999999997</v>
      </c>
      <c r="AK1245" s="2">
        <v>0.42799999999999999</v>
      </c>
      <c r="AO1245" s="24" t="s">
        <v>1828</v>
      </c>
      <c r="AP1245" s="375">
        <v>0.06</v>
      </c>
      <c r="AQ1245" s="375">
        <v>2E-3</v>
      </c>
      <c r="AR1245" s="375">
        <v>0.08</v>
      </c>
      <c r="AS1245" s="375">
        <v>4.0000000000000001E-3</v>
      </c>
      <c r="AT1245" s="375">
        <v>7.0000000000000001E-3</v>
      </c>
      <c r="AU1245" s="375">
        <v>2E-3</v>
      </c>
      <c r="AV1245" s="375">
        <v>3.7999999999999999E-2</v>
      </c>
      <c r="AW1245" s="375">
        <v>2E-3</v>
      </c>
      <c r="AX1245" s="375" t="s">
        <v>121</v>
      </c>
      <c r="AY1245" s="375">
        <v>2E-3</v>
      </c>
      <c r="AZ1245" s="375">
        <v>7.0999999999999994E-2</v>
      </c>
      <c r="BA1245" s="375">
        <v>3.0000000000000001E-3</v>
      </c>
      <c r="BB1245" s="375">
        <v>0.14599999999999999</v>
      </c>
      <c r="BC1245" s="375">
        <v>4.0000000000000001E-3</v>
      </c>
      <c r="BD1245" s="375">
        <v>4.4089999999999998</v>
      </c>
      <c r="BE1245" s="375">
        <v>3.7999999999999999E-2</v>
      </c>
      <c r="BF1245" s="375" t="s">
        <v>121</v>
      </c>
      <c r="BG1245" s="375">
        <v>4.0000000000000001E-3</v>
      </c>
      <c r="BH1245" s="375">
        <v>3.4260000000000002</v>
      </c>
      <c r="BI1245" s="375">
        <v>1.042</v>
      </c>
      <c r="BJ1245" s="375">
        <v>3.0000000000000001E-3</v>
      </c>
      <c r="BK1245" s="375">
        <v>1E-3</v>
      </c>
      <c r="BL1245" s="375" t="s">
        <v>121</v>
      </c>
      <c r="BM1245" s="375">
        <v>2E-3</v>
      </c>
      <c r="BN1245" s="375">
        <v>1.6160000000000001</v>
      </c>
      <c r="BO1245" s="375">
        <v>2.5000000000000001E-2</v>
      </c>
      <c r="BP1245" s="375">
        <v>60.68</v>
      </c>
      <c r="BQ1245" s="375">
        <v>0.17</v>
      </c>
      <c r="BR1245" s="375">
        <v>2E-3</v>
      </c>
      <c r="BS1245" s="375">
        <v>1E-3</v>
      </c>
      <c r="BT1245" s="375">
        <v>14.994</v>
      </c>
      <c r="BU1245" s="375">
        <v>0.14899999999999999</v>
      </c>
      <c r="BV1245" s="375">
        <v>0.94499999999999995</v>
      </c>
      <c r="BW1245" s="375">
        <v>2.1999999999999999E-2</v>
      </c>
      <c r="BX1245" s="375" t="s">
        <v>121</v>
      </c>
      <c r="BY1245" s="375">
        <v>1.0999999999999999E-2</v>
      </c>
      <c r="BZ1245" s="375">
        <v>0.42899999999999999</v>
      </c>
      <c r="CA1245" s="375">
        <v>2.5999999999999999E-2</v>
      </c>
      <c r="CB1245" s="375" t="s">
        <v>121</v>
      </c>
      <c r="CC1245" s="375">
        <v>10.752000000000001</v>
      </c>
      <c r="CD1245" s="375">
        <v>0.313</v>
      </c>
      <c r="CE1245" s="375">
        <v>0.01</v>
      </c>
      <c r="CF1245" s="375">
        <v>4.0000000000000001E-3</v>
      </c>
      <c r="CG1245" s="375">
        <v>1E-3</v>
      </c>
      <c r="CH1245" s="375">
        <v>2E-3</v>
      </c>
      <c r="CI1245" s="375">
        <v>1E-3</v>
      </c>
      <c r="CJ1245" s="375">
        <v>1.5</v>
      </c>
      <c r="CK1245" s="375">
        <v>9.8000000000000004E-2</v>
      </c>
      <c r="CL1245" s="375" t="s">
        <v>121</v>
      </c>
      <c r="CM1245" s="375">
        <v>2E-3</v>
      </c>
      <c r="CN1245" s="375">
        <v>2E-3</v>
      </c>
      <c r="CO1245" s="375">
        <v>1E-3</v>
      </c>
      <c r="CP1245" s="375">
        <v>2.968</v>
      </c>
      <c r="CQ1245" s="375">
        <v>5.1999999999999998E-2</v>
      </c>
      <c r="CR1245" s="375" t="s">
        <v>121</v>
      </c>
      <c r="CS1245" s="375">
        <v>2E-3</v>
      </c>
      <c r="CT1245" s="375">
        <v>5.8360000000000003</v>
      </c>
      <c r="CU1245" s="375">
        <v>0.28199999999999997</v>
      </c>
      <c r="CV1245" s="375">
        <v>3.7999999999999999E-2</v>
      </c>
      <c r="CW1245" s="375">
        <v>1E-3</v>
      </c>
      <c r="CX1245" s="375">
        <v>1.379</v>
      </c>
      <c r="CY1245" s="375">
        <v>2.5000000000000001E-2</v>
      </c>
      <c r="CZ1245" s="375" t="s">
        <v>121</v>
      </c>
      <c r="DA1245" s="375">
        <v>2E-3</v>
      </c>
      <c r="DB1245" s="375">
        <v>1.7000000000000001E-2</v>
      </c>
      <c r="DC1245" s="375">
        <v>8.0000000000000002E-3</v>
      </c>
      <c r="DD1245" s="375" t="s">
        <v>121</v>
      </c>
      <c r="DE1245" s="375">
        <v>1.2E-2</v>
      </c>
      <c r="DF1245" s="375">
        <v>1.0009999999999999</v>
      </c>
      <c r="DG1245" s="375">
        <v>1.0999999999999999E-2</v>
      </c>
      <c r="DH1245" s="375">
        <v>1.4999999999999999E-2</v>
      </c>
      <c r="DI1245" s="375">
        <v>1E-3</v>
      </c>
      <c r="DJ1245" s="375">
        <v>4.0000000000000001E-3</v>
      </c>
      <c r="DK1245" s="375">
        <v>1E-3</v>
      </c>
      <c r="DL1245" s="61" t="str">
        <f t="shared" si="23"/>
        <v>DK II 12.04.2022</v>
      </c>
      <c r="DM1245" s="376">
        <v>9.1286504018073603E-3</v>
      </c>
      <c r="DN1245" s="376">
        <v>6.7826846229313096E-3</v>
      </c>
      <c r="DO1245" s="376">
        <v>-3.9849416062636301E-3</v>
      </c>
      <c r="DP1245" s="376">
        <v>0.42825667142611401</v>
      </c>
      <c r="DQ1245" s="376">
        <v>-1.3507408342244001E-2</v>
      </c>
      <c r="DR1245" s="376">
        <v>-4.3652228470669897E-3</v>
      </c>
      <c r="DS1245" s="376">
        <v>-1.64753507942745E-2</v>
      </c>
      <c r="DT1245" s="376">
        <v>1.03221948016568E-4</v>
      </c>
      <c r="DU1245" s="188">
        <v>-5.16009774707583E-5</v>
      </c>
      <c r="DV1245" s="376">
        <v>-2.1169527064039701E-2</v>
      </c>
      <c r="DW1245" s="376">
        <v>-3.9062109136242799E-2</v>
      </c>
      <c r="DX1245" s="376">
        <v>-0.173416112637162</v>
      </c>
      <c r="DY1245" s="376">
        <v>-622.27739963175395</v>
      </c>
      <c r="DZ1245" s="376">
        <v>-0.36573724457998202</v>
      </c>
      <c r="EA1245" s="376">
        <v>-6.7699315559395595E-2</v>
      </c>
      <c r="EB1245" s="376">
        <v>96.969008872686999</v>
      </c>
    </row>
    <row r="1246" spans="1:132">
      <c r="A1246" s="11">
        <v>44663</v>
      </c>
      <c r="B1246" s="66" t="s">
        <v>208</v>
      </c>
      <c r="C1246" s="25" t="s">
        <v>119</v>
      </c>
      <c r="D1246" s="21">
        <v>36</v>
      </c>
      <c r="E1246" s="2">
        <v>100</v>
      </c>
      <c r="F1246" s="2">
        <v>64</v>
      </c>
      <c r="H1246" s="3">
        <f>((F1246)/(E1246/100))</f>
        <v>64</v>
      </c>
      <c r="I1246" s="4">
        <f>E1246/F1246</f>
        <v>1.5625</v>
      </c>
      <c r="J1246" s="4" t="e">
        <f>100/G1246</f>
        <v>#DIV/0!</v>
      </c>
      <c r="N1246" s="37" t="e">
        <f>M1246/(K1246/100)</f>
        <v>#DIV/0!</v>
      </c>
      <c r="O1246" s="37" t="e">
        <f>N1246/J1246</f>
        <v>#DIV/0!</v>
      </c>
      <c r="P1246" s="5" t="e">
        <f>M1246/(L1246/100)</f>
        <v>#DIV/0!</v>
      </c>
      <c r="Q1246" s="5" t="e">
        <f>P1246*I1246</f>
        <v>#DIV/0!</v>
      </c>
      <c r="U1246" s="15" t="e">
        <f>100-(T1246-R1246)/S1246*100</f>
        <v>#DIV/0!</v>
      </c>
      <c r="V1246" s="21">
        <v>2.31</v>
      </c>
      <c r="X1246" s="2">
        <v>10.42</v>
      </c>
      <c r="Y1246" s="2">
        <v>11.71</v>
      </c>
      <c r="Z1246" s="21">
        <v>2956</v>
      </c>
      <c r="AB1246" s="14" t="e">
        <f>((AE1246-AC1246)*(1000/AD1246))*1000</f>
        <v>#DIV/0!</v>
      </c>
      <c r="AF1246" s="7" t="e">
        <f>#REF!*0.8</f>
        <v>#REF!</v>
      </c>
      <c r="AG1246" s="2">
        <v>157</v>
      </c>
      <c r="AH1246" s="8">
        <f>((AG1246)*(H1246/100))</f>
        <v>100.48</v>
      </c>
      <c r="AI1246" s="7">
        <f>AG1246/AH1246</f>
        <v>1.5625</v>
      </c>
      <c r="AJ1246" s="6">
        <v>30.53</v>
      </c>
      <c r="AK1246" s="2">
        <v>0.74299999999999999</v>
      </c>
      <c r="AO1246" s="24" t="s">
        <v>1827</v>
      </c>
      <c r="AP1246" s="375">
        <v>0.159</v>
      </c>
      <c r="AQ1246" s="375">
        <v>3.0000000000000001E-3</v>
      </c>
      <c r="AR1246" s="375">
        <v>5.8000000000000003E-2</v>
      </c>
      <c r="AS1246" s="375">
        <v>3.0000000000000001E-3</v>
      </c>
      <c r="AT1246" s="375">
        <v>1.4E-2</v>
      </c>
      <c r="AU1246" s="375">
        <v>2E-3</v>
      </c>
      <c r="AV1246" s="375">
        <v>0.04</v>
      </c>
      <c r="AW1246" s="375">
        <v>2E-3</v>
      </c>
      <c r="AX1246" s="375">
        <v>3.0000000000000001E-3</v>
      </c>
      <c r="AY1246" s="375">
        <v>1E-3</v>
      </c>
      <c r="AZ1246" s="375">
        <v>5.8999999999999997E-2</v>
      </c>
      <c r="BA1246" s="375">
        <v>3.0000000000000001E-3</v>
      </c>
      <c r="BB1246" s="375">
        <v>0.311</v>
      </c>
      <c r="BC1246" s="375">
        <v>5.0000000000000001E-3</v>
      </c>
      <c r="BD1246" s="375">
        <v>6.4279999999999999</v>
      </c>
      <c r="BE1246" s="375">
        <v>4.2999999999999997E-2</v>
      </c>
      <c r="BF1246" s="375" t="s">
        <v>121</v>
      </c>
      <c r="BG1246" s="375">
        <v>8.0000000000000002E-3</v>
      </c>
      <c r="BH1246" s="375">
        <v>1.8939999999999999</v>
      </c>
      <c r="BI1246" s="375">
        <v>0.72399999999999998</v>
      </c>
      <c r="BJ1246" s="375">
        <v>5.0000000000000001E-3</v>
      </c>
      <c r="BK1246" s="375">
        <v>2E-3</v>
      </c>
      <c r="BL1246" s="375" t="s">
        <v>121</v>
      </c>
      <c r="BM1246" s="375">
        <v>2E-3</v>
      </c>
      <c r="BN1246" s="375">
        <v>0.317</v>
      </c>
      <c r="BO1246" s="375">
        <v>8.9999999999999993E-3</v>
      </c>
      <c r="BP1246" s="375">
        <v>66.251999999999995</v>
      </c>
      <c r="BQ1246" s="375">
        <v>0.13900000000000001</v>
      </c>
      <c r="BR1246" s="375" t="s">
        <v>121</v>
      </c>
      <c r="BS1246" s="375">
        <v>2E-3</v>
      </c>
      <c r="BT1246" s="375">
        <v>11.619</v>
      </c>
      <c r="BU1246" s="375">
        <v>0.13</v>
      </c>
      <c r="BV1246" s="375">
        <v>1.4410000000000001</v>
      </c>
      <c r="BW1246" s="375">
        <v>2.5999999999999999E-2</v>
      </c>
      <c r="BX1246" s="375" t="s">
        <v>121</v>
      </c>
      <c r="BY1246" s="375">
        <v>0.02</v>
      </c>
      <c r="BZ1246" s="375">
        <v>0.999</v>
      </c>
      <c r="CA1246" s="375">
        <v>3.4000000000000002E-2</v>
      </c>
      <c r="CB1246" s="375" t="s">
        <v>121</v>
      </c>
      <c r="CC1246" s="375">
        <v>7.6189999999999998</v>
      </c>
      <c r="CD1246" s="375">
        <v>0.19600000000000001</v>
      </c>
      <c r="CE1246" s="375">
        <v>8.0000000000000002E-3</v>
      </c>
      <c r="CF1246" s="375">
        <v>2E-3</v>
      </c>
      <c r="CG1246" s="375">
        <v>1E-3</v>
      </c>
      <c r="CH1246" s="375" t="s">
        <v>121</v>
      </c>
      <c r="CI1246" s="375">
        <v>2E-3</v>
      </c>
      <c r="CJ1246" s="375">
        <v>0.30499999999999999</v>
      </c>
      <c r="CK1246" s="375">
        <v>6.7000000000000004E-2</v>
      </c>
      <c r="CL1246" s="375" t="s">
        <v>121</v>
      </c>
      <c r="CM1246" s="375">
        <v>2E-3</v>
      </c>
      <c r="CN1246" s="375">
        <v>5.0000000000000001E-3</v>
      </c>
      <c r="CO1246" s="375">
        <v>1E-3</v>
      </c>
      <c r="CP1246" s="375">
        <v>2.1800000000000002</v>
      </c>
      <c r="CQ1246" s="375">
        <v>4.2000000000000003E-2</v>
      </c>
      <c r="CR1246" s="375" t="s">
        <v>121</v>
      </c>
      <c r="CS1246" s="375">
        <v>2E-3</v>
      </c>
      <c r="CT1246" s="375">
        <v>5.9960000000000004</v>
      </c>
      <c r="CU1246" s="375">
        <v>0.26800000000000002</v>
      </c>
      <c r="CV1246" s="375">
        <v>0.03</v>
      </c>
      <c r="CW1246" s="375">
        <v>1E-3</v>
      </c>
      <c r="CX1246" s="375">
        <v>0.749</v>
      </c>
      <c r="CY1246" s="375">
        <v>1.9E-2</v>
      </c>
      <c r="CZ1246" s="375" t="s">
        <v>121</v>
      </c>
      <c r="DA1246" s="375">
        <v>2E-3</v>
      </c>
      <c r="DB1246" s="375">
        <v>0.03</v>
      </c>
      <c r="DC1246" s="375">
        <v>6.0000000000000001E-3</v>
      </c>
      <c r="DD1246" s="375" t="s">
        <v>121</v>
      </c>
      <c r="DE1246" s="375">
        <v>0.01</v>
      </c>
      <c r="DF1246" s="375">
        <v>0.86799999999999999</v>
      </c>
      <c r="DG1246" s="375">
        <v>8.9999999999999993E-3</v>
      </c>
      <c r="DH1246" s="375">
        <v>2.4E-2</v>
      </c>
      <c r="DI1246" s="375">
        <v>1E-3</v>
      </c>
      <c r="DJ1246" s="375">
        <v>8.9999999999999993E-3</v>
      </c>
      <c r="DK1246" s="375">
        <v>1E-3</v>
      </c>
      <c r="DL1246" s="61" t="str">
        <f t="shared" si="23"/>
        <v>DK III W1 12.04.2022</v>
      </c>
      <c r="DM1246" s="376">
        <v>1.9368722951715302E-2</v>
      </c>
      <c r="DN1246" s="376">
        <v>3.6526978947025002E-2</v>
      </c>
      <c r="DO1246" s="376">
        <v>1.6088738415560199E-2</v>
      </c>
      <c r="DP1246" s="376">
        <v>0.74287130157881698</v>
      </c>
      <c r="DQ1246" s="376">
        <v>-7.10540832469235E-3</v>
      </c>
      <c r="DR1246" s="376">
        <v>-5.6803028509553599E-3</v>
      </c>
      <c r="DS1246" s="376">
        <v>-0.43385747636008598</v>
      </c>
      <c r="DT1246" s="376">
        <v>8.7962116431021392E-3</v>
      </c>
      <c r="DU1246" s="376">
        <v>2.37008412445236E-3</v>
      </c>
      <c r="DV1246" s="376">
        <v>-3.8414333120712303E-2</v>
      </c>
      <c r="DW1246" s="376">
        <v>8.0297370192869394E-2</v>
      </c>
      <c r="DX1246" s="376">
        <v>-0.47090309989851797</v>
      </c>
      <c r="DY1246" s="376">
        <v>-642.52916841831302</v>
      </c>
      <c r="DZ1246" s="376">
        <v>-1.0006592053304799</v>
      </c>
      <c r="EA1246" s="376">
        <v>0.68973818854745195</v>
      </c>
      <c r="EB1246" s="376">
        <v>99.235903093149105</v>
      </c>
    </row>
    <row r="1247" spans="1:132">
      <c r="A1247" s="11">
        <v>44664</v>
      </c>
      <c r="B1247" s="66" t="s">
        <v>208</v>
      </c>
      <c r="C1247" s="25" t="s">
        <v>119</v>
      </c>
      <c r="D1247" s="21">
        <v>29</v>
      </c>
      <c r="E1247" s="2">
        <v>100</v>
      </c>
      <c r="F1247" s="2">
        <v>71</v>
      </c>
      <c r="H1247" s="3">
        <f>((F1247)/(E1247/100))</f>
        <v>71</v>
      </c>
      <c r="I1247" s="4">
        <f>E1247/F1247</f>
        <v>1.408450704225352</v>
      </c>
      <c r="J1247" s="4" t="e">
        <f>100/G1247</f>
        <v>#DIV/0!</v>
      </c>
      <c r="N1247" s="37" t="e">
        <f>M1247/(K1247/100)</f>
        <v>#DIV/0!</v>
      </c>
      <c r="O1247" s="37" t="e">
        <f>N1247/J1247</f>
        <v>#DIV/0!</v>
      </c>
      <c r="P1247" s="5" t="e">
        <f>M1247/(L1247/100)</f>
        <v>#DIV/0!</v>
      </c>
      <c r="Q1247" s="5" t="e">
        <f>P1247*I1247</f>
        <v>#DIV/0!</v>
      </c>
      <c r="U1247" s="15" t="e">
        <f>100-(T1247-R1247)/S1247*100</f>
        <v>#DIV/0!</v>
      </c>
      <c r="V1247" s="21">
        <v>1.39</v>
      </c>
      <c r="X1247" s="2">
        <v>12.15</v>
      </c>
      <c r="Y1247" s="2">
        <v>10.14</v>
      </c>
      <c r="Z1247" s="21">
        <v>1914</v>
      </c>
      <c r="AB1247" s="14" t="e">
        <f>((AE1247-AC1247)*(1000/AD1247))*1000</f>
        <v>#DIV/0!</v>
      </c>
      <c r="AF1247" s="7" t="e">
        <f>#REF!*0.8</f>
        <v>#REF!</v>
      </c>
      <c r="AG1247" s="2">
        <v>141</v>
      </c>
      <c r="AH1247" s="8">
        <f>((AG1247)*(H1247/100))</f>
        <v>100.11</v>
      </c>
      <c r="AI1247" s="7">
        <f>AG1247/AH1247</f>
        <v>1.408450704225352</v>
      </c>
      <c r="AJ1247" s="6">
        <v>50.78</v>
      </c>
      <c r="AK1247" s="2">
        <v>0.29799999999999999</v>
      </c>
      <c r="AO1247" s="20" t="s">
        <v>1830</v>
      </c>
      <c r="AP1247" s="378">
        <v>0.21199999999999999</v>
      </c>
      <c r="AQ1247" s="378">
        <v>3.0000000000000001E-3</v>
      </c>
      <c r="AR1247" s="378">
        <v>7.1999999999999995E-2</v>
      </c>
      <c r="AS1247" s="378">
        <v>4.0000000000000001E-3</v>
      </c>
      <c r="AT1247" s="378">
        <v>1.0999999999999999E-2</v>
      </c>
      <c r="AU1247" s="378">
        <v>3.0000000000000001E-3</v>
      </c>
      <c r="AV1247" s="378">
        <v>1.9E-2</v>
      </c>
      <c r="AW1247" s="378">
        <v>2E-3</v>
      </c>
      <c r="AX1247" s="378">
        <v>0.19900000000000001</v>
      </c>
      <c r="AY1247" s="378">
        <v>4.0000000000000001E-3</v>
      </c>
      <c r="AZ1247" s="378">
        <v>3.5000000000000003E-2</v>
      </c>
      <c r="BA1247" s="378">
        <v>3.0000000000000001E-3</v>
      </c>
      <c r="BB1247" s="378">
        <v>0.25600000000000001</v>
      </c>
      <c r="BC1247" s="378">
        <v>5.0000000000000001E-3</v>
      </c>
      <c r="BD1247" s="378">
        <v>4.5789999999999997</v>
      </c>
      <c r="BE1247" s="378">
        <v>3.5999999999999997E-2</v>
      </c>
      <c r="BF1247" s="378" t="s">
        <v>121</v>
      </c>
      <c r="BG1247" s="378">
        <v>8.0000000000000002E-3</v>
      </c>
      <c r="BH1247" s="378">
        <v>2.569</v>
      </c>
      <c r="BI1247" s="378">
        <v>0.77300000000000002</v>
      </c>
      <c r="BJ1247" s="378" t="s">
        <v>121</v>
      </c>
      <c r="BK1247" s="378">
        <v>5.0000000000000001E-3</v>
      </c>
      <c r="BL1247" s="378" t="s">
        <v>121</v>
      </c>
      <c r="BM1247" s="378">
        <v>2E-3</v>
      </c>
      <c r="BN1247" s="378">
        <v>0.25</v>
      </c>
      <c r="BO1247" s="378">
        <v>8.9999999999999993E-3</v>
      </c>
      <c r="BP1247" s="378">
        <v>65.525999999999996</v>
      </c>
      <c r="BQ1247" s="378">
        <v>0.158</v>
      </c>
      <c r="BR1247" s="378" t="s">
        <v>121</v>
      </c>
      <c r="BS1247" s="378">
        <v>2E-3</v>
      </c>
      <c r="BT1247" s="378">
        <v>12.031000000000001</v>
      </c>
      <c r="BU1247" s="378">
        <v>0.13600000000000001</v>
      </c>
      <c r="BV1247" s="378">
        <v>1.1439999999999999</v>
      </c>
      <c r="BW1247" s="378">
        <v>2.1999999999999999E-2</v>
      </c>
      <c r="BX1247" s="378" t="s">
        <v>121</v>
      </c>
      <c r="BY1247" s="378">
        <v>1.0999999999999999E-2</v>
      </c>
      <c r="BZ1247" s="378">
        <v>1.1439999999999999</v>
      </c>
      <c r="CA1247" s="378">
        <v>3.5000000000000003E-2</v>
      </c>
      <c r="CB1247" s="378" t="s">
        <v>121</v>
      </c>
      <c r="CC1247" s="378">
        <v>9.3849999999999998</v>
      </c>
      <c r="CD1247" s="378">
        <v>0.35499999999999998</v>
      </c>
      <c r="CE1247" s="378">
        <v>0.01</v>
      </c>
      <c r="CF1247" s="378" t="s">
        <v>121</v>
      </c>
      <c r="CG1247" s="378">
        <v>2E-3</v>
      </c>
      <c r="CH1247" s="378" t="s">
        <v>121</v>
      </c>
      <c r="CI1247" s="378">
        <v>2E-3</v>
      </c>
      <c r="CJ1247" s="378">
        <v>0.33700000000000002</v>
      </c>
      <c r="CK1247" s="378">
        <v>0.06</v>
      </c>
      <c r="CL1247" s="378" t="s">
        <v>121</v>
      </c>
      <c r="CM1247" s="378">
        <v>2E-3</v>
      </c>
      <c r="CN1247" s="378">
        <v>4.0000000000000001E-3</v>
      </c>
      <c r="CO1247" s="378">
        <v>1E-3</v>
      </c>
      <c r="CP1247" s="378">
        <v>1.2110000000000001</v>
      </c>
      <c r="CQ1247" s="378">
        <v>3.1E-2</v>
      </c>
      <c r="CR1247" s="378" t="s">
        <v>121</v>
      </c>
      <c r="CS1247" s="378">
        <v>2E-3</v>
      </c>
      <c r="CT1247" s="378">
        <v>5.851</v>
      </c>
      <c r="CU1247" s="378">
        <v>0.25600000000000001</v>
      </c>
      <c r="CV1247" s="378">
        <v>2.4E-2</v>
      </c>
      <c r="CW1247" s="378">
        <v>1E-3</v>
      </c>
      <c r="CX1247" s="378">
        <v>1.0229999999999999</v>
      </c>
      <c r="CY1247" s="378">
        <v>2.1000000000000001E-2</v>
      </c>
      <c r="CZ1247" s="378" t="s">
        <v>121</v>
      </c>
      <c r="DA1247" s="378">
        <v>2E-3</v>
      </c>
      <c r="DB1247" s="378">
        <v>3.5999999999999997E-2</v>
      </c>
      <c r="DC1247" s="378">
        <v>7.0000000000000001E-3</v>
      </c>
      <c r="DD1247" s="378" t="s">
        <v>121</v>
      </c>
      <c r="DE1247" s="378">
        <v>2.1000000000000001E-2</v>
      </c>
      <c r="DF1247" s="378">
        <v>3.0630000000000002</v>
      </c>
      <c r="DG1247" s="378">
        <v>2.5000000000000001E-2</v>
      </c>
      <c r="DH1247" s="378">
        <v>1.2999999999999999E-2</v>
      </c>
      <c r="DI1247" s="378">
        <v>1E-3</v>
      </c>
      <c r="DJ1247" s="378">
        <v>2.8000000000000001E-2</v>
      </c>
      <c r="DK1247" s="378">
        <v>1E-3</v>
      </c>
      <c r="DL1247" s="61" t="str">
        <f t="shared" si="23"/>
        <v>DK III W1 13.04.2022</v>
      </c>
    </row>
    <row r="1248" spans="1:132">
      <c r="A1248" s="11">
        <v>44664</v>
      </c>
      <c r="B1248" s="66" t="s">
        <v>207</v>
      </c>
      <c r="C1248" s="25" t="s">
        <v>119</v>
      </c>
      <c r="D1248" s="21">
        <v>29</v>
      </c>
      <c r="E1248" s="2">
        <v>100</v>
      </c>
      <c r="F1248" s="2">
        <v>71</v>
      </c>
      <c r="H1248" s="3">
        <f>((F1248)/(E1248/100))</f>
        <v>71</v>
      </c>
      <c r="I1248" s="4">
        <f>E1248/F1248</f>
        <v>1.408450704225352</v>
      </c>
      <c r="J1248" s="4" t="e">
        <f>100/G1248</f>
        <v>#DIV/0!</v>
      </c>
      <c r="N1248" s="37" t="e">
        <f>M1248/(K1248/100)</f>
        <v>#DIV/0!</v>
      </c>
      <c r="O1248" s="37" t="e">
        <f>N1248/J1248</f>
        <v>#DIV/0!</v>
      </c>
      <c r="P1248" s="5" t="e">
        <f>M1248/(L1248/100)</f>
        <v>#DIV/0!</v>
      </c>
      <c r="Q1248" s="5" t="e">
        <f>P1248*I1248</f>
        <v>#DIV/0!</v>
      </c>
      <c r="U1248" s="15" t="e">
        <f>100-(T1248-R1248)/S1248*100</f>
        <v>#DIV/0!</v>
      </c>
      <c r="V1248" s="21">
        <v>0.39</v>
      </c>
      <c r="X1248" s="2">
        <v>10.31</v>
      </c>
      <c r="Y1248" s="2">
        <v>7.45</v>
      </c>
      <c r="Z1248" s="21">
        <v>1891</v>
      </c>
      <c r="AB1248" s="14" t="e">
        <f>((AE1248-AC1248)*(1000/AD1248))*1000</f>
        <v>#DIV/0!</v>
      </c>
      <c r="AF1248" s="7" t="e">
        <f>#REF!*0.8</f>
        <v>#REF!</v>
      </c>
      <c r="AG1248" s="2">
        <v>141</v>
      </c>
      <c r="AH1248" s="8">
        <f>((AG1248)*(H1248/100))</f>
        <v>100.11</v>
      </c>
      <c r="AI1248" s="7">
        <f>AG1248/AH1248</f>
        <v>1.408450704225352</v>
      </c>
      <c r="AJ1248" s="6">
        <v>27.46</v>
      </c>
      <c r="AK1248" s="2">
        <v>0.5</v>
      </c>
      <c r="AO1248" s="20" t="s">
        <v>1831</v>
      </c>
      <c r="AP1248" s="379">
        <v>2.7E-2</v>
      </c>
      <c r="AQ1248" s="379">
        <v>1E-3</v>
      </c>
      <c r="AR1248" s="379" t="s">
        <v>121</v>
      </c>
      <c r="AS1248" s="379">
        <v>3.0000000000000001E-3</v>
      </c>
      <c r="AT1248" s="379">
        <v>3.0000000000000001E-3</v>
      </c>
      <c r="AU1248" s="379">
        <v>1E-3</v>
      </c>
      <c r="AV1248" s="379">
        <v>4.0000000000000001E-3</v>
      </c>
      <c r="AW1248" s="379">
        <v>1E-3</v>
      </c>
      <c r="AX1248" s="379" t="s">
        <v>121</v>
      </c>
      <c r="AY1248" s="379">
        <v>2E-3</v>
      </c>
      <c r="AZ1248" s="379">
        <v>1.4E-2</v>
      </c>
      <c r="BA1248" s="379">
        <v>1E-3</v>
      </c>
      <c r="BB1248" s="379">
        <v>9.4E-2</v>
      </c>
      <c r="BC1248" s="379">
        <v>2E-3</v>
      </c>
      <c r="BD1248" s="379">
        <v>2.0190000000000001</v>
      </c>
      <c r="BE1248" s="379">
        <v>1.6E-2</v>
      </c>
      <c r="BF1248" s="379" t="s">
        <v>121</v>
      </c>
      <c r="BG1248" s="379">
        <v>2E-3</v>
      </c>
      <c r="BH1248" s="379">
        <v>1.851</v>
      </c>
      <c r="BI1248" s="379">
        <v>0.436</v>
      </c>
      <c r="BJ1248" s="379">
        <v>2E-3</v>
      </c>
      <c r="BK1248" s="379">
        <v>1E-3</v>
      </c>
      <c r="BL1248" s="379" t="s">
        <v>121</v>
      </c>
      <c r="BM1248" s="379">
        <v>2E-3</v>
      </c>
      <c r="BN1248" s="379">
        <v>1.0999999999999999E-2</v>
      </c>
      <c r="BO1248" s="379">
        <v>4.0000000000000001E-3</v>
      </c>
      <c r="BP1248" s="379">
        <v>79.924999999999997</v>
      </c>
      <c r="BQ1248" s="379">
        <v>7.0000000000000007E-2</v>
      </c>
      <c r="BR1248" s="379" t="s">
        <v>121</v>
      </c>
      <c r="BS1248" s="379">
        <v>2E-3</v>
      </c>
      <c r="BT1248" s="379">
        <v>7.4379999999999997</v>
      </c>
      <c r="BU1248" s="379">
        <v>7.5999999999999998E-2</v>
      </c>
      <c r="BV1248" s="379">
        <v>0.75800000000000001</v>
      </c>
      <c r="BW1248" s="379">
        <v>1.6E-2</v>
      </c>
      <c r="BX1248" s="379" t="s">
        <v>121</v>
      </c>
      <c r="BY1248" s="379">
        <v>6.0000000000000001E-3</v>
      </c>
      <c r="BZ1248" s="379">
        <v>0.40600000000000003</v>
      </c>
      <c r="CA1248" s="379">
        <v>1.7000000000000001E-2</v>
      </c>
      <c r="CB1248" s="379" t="s">
        <v>121</v>
      </c>
      <c r="CC1248" s="379">
        <v>4.2060000000000004</v>
      </c>
      <c r="CD1248" s="379">
        <v>4.1000000000000002E-2</v>
      </c>
      <c r="CE1248" s="379">
        <v>4.0000000000000001E-3</v>
      </c>
      <c r="CF1248" s="379" t="s">
        <v>121</v>
      </c>
      <c r="CG1248" s="379">
        <v>2E-3</v>
      </c>
      <c r="CH1248" s="379" t="s">
        <v>121</v>
      </c>
      <c r="CI1248" s="379">
        <v>2E-3</v>
      </c>
      <c r="CJ1248" s="379">
        <v>0.57199999999999995</v>
      </c>
      <c r="CK1248" s="379">
        <v>5.3999999999999999E-2</v>
      </c>
      <c r="CL1248" s="379" t="s">
        <v>121</v>
      </c>
      <c r="CM1248" s="379">
        <v>2E-3</v>
      </c>
      <c r="CN1248" s="379" t="s">
        <v>121</v>
      </c>
      <c r="CO1248" s="379">
        <v>2E-3</v>
      </c>
      <c r="CP1248" s="379">
        <v>1.258</v>
      </c>
      <c r="CQ1248" s="379">
        <v>2.8000000000000001E-2</v>
      </c>
      <c r="CR1248" s="379" t="s">
        <v>121</v>
      </c>
      <c r="CS1248" s="379">
        <v>2E-3</v>
      </c>
      <c r="CT1248" s="379">
        <v>5.0490000000000004</v>
      </c>
      <c r="CU1248" s="379">
        <v>0.21099999999999999</v>
      </c>
      <c r="CV1248" s="379">
        <v>1.4E-2</v>
      </c>
      <c r="CW1248" s="379">
        <v>1E-3</v>
      </c>
      <c r="CX1248" s="379">
        <v>0.28699999999999998</v>
      </c>
      <c r="CY1248" s="379">
        <v>8.0000000000000002E-3</v>
      </c>
      <c r="CZ1248" s="379" t="s">
        <v>121</v>
      </c>
      <c r="DA1248" s="379">
        <v>2E-3</v>
      </c>
      <c r="DB1248" s="379">
        <v>0.03</v>
      </c>
      <c r="DC1248" s="379">
        <v>3.0000000000000001E-3</v>
      </c>
      <c r="DD1248" s="379" t="s">
        <v>121</v>
      </c>
      <c r="DE1248" s="379">
        <v>4.0000000000000001E-3</v>
      </c>
      <c r="DF1248" s="379">
        <v>0.185</v>
      </c>
      <c r="DG1248" s="379">
        <v>3.0000000000000001E-3</v>
      </c>
      <c r="DH1248" s="379">
        <v>4.0000000000000001E-3</v>
      </c>
      <c r="DI1248" s="379">
        <v>1E-3</v>
      </c>
      <c r="DJ1248" s="379">
        <v>4.0000000000000001E-3</v>
      </c>
      <c r="DK1248" s="379">
        <v>1E-3</v>
      </c>
      <c r="DL1248" s="61" t="str">
        <f t="shared" si="23"/>
        <v>DK III W2 13.04.2022</v>
      </c>
    </row>
    <row r="1249" spans="1:116">
      <c r="A1249" s="11">
        <v>44664</v>
      </c>
      <c r="B1249" s="66"/>
      <c r="C1249" s="25" t="s">
        <v>117</v>
      </c>
      <c r="H1249" s="3" t="e">
        <f>((F1249)/(E1249/100))</f>
        <v>#DIV/0!</v>
      </c>
      <c r="I1249" s="4" t="e">
        <f>E1249/F1249</f>
        <v>#DIV/0!</v>
      </c>
      <c r="J1249" s="4" t="e">
        <f>100/G1249</f>
        <v>#DIV/0!</v>
      </c>
      <c r="N1249" s="37" t="e">
        <f>M1249/(K1249/100)</f>
        <v>#DIV/0!</v>
      </c>
      <c r="O1249" s="37" t="e">
        <f>N1249/J1249</f>
        <v>#DIV/0!</v>
      </c>
      <c r="P1249" s="5" t="e">
        <f>M1249/(L1249/100)</f>
        <v>#DIV/0!</v>
      </c>
      <c r="Q1249" s="5" t="e">
        <f>P1249*I1249</f>
        <v>#DIV/0!</v>
      </c>
      <c r="U1249" s="15" t="e">
        <f>100-(T1249-R1249)/S1249*100</f>
        <v>#DIV/0!</v>
      </c>
      <c r="X1249" s="2">
        <v>11.37</v>
      </c>
      <c r="AB1249" s="14" t="e">
        <f>((AE1249-AC1249)*(1000/AD1249))*1000</f>
        <v>#DIV/0!</v>
      </c>
      <c r="AF1249" s="7" t="e">
        <f>#REF!*0.8</f>
        <v>#REF!</v>
      </c>
      <c r="AG1249" s="2">
        <v>60</v>
      </c>
      <c r="AH1249" s="8" t="e">
        <f>((AG1249)*(H1249/100))</f>
        <v>#DIV/0!</v>
      </c>
      <c r="AI1249" s="7" t="e">
        <f>AG1249/AH1249</f>
        <v>#DIV/0!</v>
      </c>
      <c r="AO1249" s="20" t="s">
        <v>1832</v>
      </c>
      <c r="AP1249" s="380">
        <v>0.154</v>
      </c>
      <c r="AQ1249" s="380">
        <v>2E-3</v>
      </c>
      <c r="AR1249" s="380" t="s">
        <v>121</v>
      </c>
      <c r="AS1249" s="380">
        <v>4.0000000000000001E-3</v>
      </c>
      <c r="AT1249" s="380">
        <v>6.2E-2</v>
      </c>
      <c r="AU1249" s="380">
        <v>3.0000000000000001E-3</v>
      </c>
      <c r="AV1249" s="380">
        <v>0.05</v>
      </c>
      <c r="AW1249" s="380">
        <v>2E-3</v>
      </c>
      <c r="AX1249" s="380">
        <v>1.2E-2</v>
      </c>
      <c r="AY1249" s="380">
        <v>1E-3</v>
      </c>
      <c r="AZ1249" s="380">
        <v>1.4E-2</v>
      </c>
      <c r="BA1249" s="380">
        <v>2E-3</v>
      </c>
      <c r="BB1249" s="380">
        <v>4.3999999999999997E-2</v>
      </c>
      <c r="BC1249" s="380">
        <v>2E-3</v>
      </c>
      <c r="BD1249" s="380">
        <v>0.434</v>
      </c>
      <c r="BE1249" s="380">
        <v>8.9999999999999993E-3</v>
      </c>
      <c r="BF1249" s="380" t="s">
        <v>121</v>
      </c>
      <c r="BG1249" s="380">
        <v>1.0999999999999999E-2</v>
      </c>
      <c r="BH1249" s="380" t="s">
        <v>121</v>
      </c>
      <c r="BI1249" s="380">
        <v>2.1760000000000002</v>
      </c>
      <c r="BJ1249" s="380" t="s">
        <v>121</v>
      </c>
      <c r="BK1249" s="380">
        <v>3.0000000000000001E-3</v>
      </c>
      <c r="BL1249" s="380" t="s">
        <v>121</v>
      </c>
      <c r="BM1249" s="380">
        <v>2E-3</v>
      </c>
      <c r="BN1249" s="380">
        <v>6.5000000000000002E-2</v>
      </c>
      <c r="BO1249" s="380">
        <v>7.0000000000000001E-3</v>
      </c>
      <c r="BP1249" s="380">
        <v>65.224000000000004</v>
      </c>
      <c r="BQ1249" s="380">
        <v>0.13400000000000001</v>
      </c>
      <c r="BR1249" s="380">
        <v>3.0000000000000001E-3</v>
      </c>
      <c r="BS1249" s="380">
        <v>1E-3</v>
      </c>
      <c r="BT1249" s="380">
        <v>14.143000000000001</v>
      </c>
      <c r="BU1249" s="380">
        <v>0.14599999999999999</v>
      </c>
      <c r="BV1249" s="380">
        <v>13.513</v>
      </c>
      <c r="BW1249" s="380">
        <v>0.188</v>
      </c>
      <c r="BX1249" s="380" t="s">
        <v>121</v>
      </c>
      <c r="BY1249" s="380">
        <v>4.0000000000000001E-3</v>
      </c>
      <c r="BZ1249" s="380">
        <v>1.851</v>
      </c>
      <c r="CA1249" s="380">
        <v>3.7999999999999999E-2</v>
      </c>
      <c r="CB1249" s="380" t="s">
        <v>121</v>
      </c>
      <c r="CC1249" s="380">
        <v>22.696000000000002</v>
      </c>
      <c r="CD1249" s="380">
        <v>2.9000000000000001E-2</v>
      </c>
      <c r="CE1249" s="380">
        <v>5.0000000000000001E-3</v>
      </c>
      <c r="CF1249" s="380" t="s">
        <v>121</v>
      </c>
      <c r="CG1249" s="380">
        <v>2E-3</v>
      </c>
      <c r="CH1249" s="380" t="s">
        <v>121</v>
      </c>
      <c r="CI1249" s="380">
        <v>2E-3</v>
      </c>
      <c r="CJ1249" s="380" t="s">
        <v>121</v>
      </c>
      <c r="CK1249" s="380">
        <v>0.17100000000000001</v>
      </c>
      <c r="CL1249" s="380" t="s">
        <v>121</v>
      </c>
      <c r="CM1249" s="380">
        <v>2E-3</v>
      </c>
      <c r="CN1249" s="380">
        <v>5.0000000000000001E-3</v>
      </c>
      <c r="CO1249" s="380">
        <v>1E-3</v>
      </c>
      <c r="CP1249" s="380">
        <v>1.958</v>
      </c>
      <c r="CQ1249" s="380">
        <v>6.2E-2</v>
      </c>
      <c r="CR1249" s="380" t="s">
        <v>121</v>
      </c>
      <c r="CS1249" s="380">
        <v>2E-3</v>
      </c>
      <c r="CT1249" s="380">
        <v>1.331</v>
      </c>
      <c r="CU1249" s="380">
        <v>0.30099999999999999</v>
      </c>
      <c r="CV1249" s="380">
        <v>1.0999999999999999E-2</v>
      </c>
      <c r="CW1249" s="380">
        <v>1E-3</v>
      </c>
      <c r="CX1249" s="380">
        <v>9.9000000000000005E-2</v>
      </c>
      <c r="CY1249" s="380">
        <v>8.0000000000000002E-3</v>
      </c>
      <c r="CZ1249" s="380" t="s">
        <v>121</v>
      </c>
      <c r="DA1249" s="380">
        <v>2E-3</v>
      </c>
      <c r="DB1249" s="380" t="s">
        <v>121</v>
      </c>
      <c r="DC1249" s="380">
        <v>5.0000000000000001E-3</v>
      </c>
      <c r="DD1249" s="380">
        <v>2.9000000000000001E-2</v>
      </c>
      <c r="DE1249" s="380">
        <v>6.0000000000000001E-3</v>
      </c>
      <c r="DF1249" s="380">
        <v>0.72699999999999998</v>
      </c>
      <c r="DG1249" s="380">
        <v>8.0000000000000002E-3</v>
      </c>
      <c r="DH1249" s="380">
        <v>3.0000000000000001E-3</v>
      </c>
      <c r="DI1249" s="380">
        <v>1E-3</v>
      </c>
      <c r="DJ1249" s="380">
        <v>9.6000000000000002E-2</v>
      </c>
      <c r="DK1249" s="380">
        <v>1E-3</v>
      </c>
      <c r="DL1249" s="61" t="str">
        <f t="shared" si="23"/>
        <v>UTV 13.04.2022</v>
      </c>
    </row>
    <row r="1250" spans="1:116">
      <c r="A1250" s="11">
        <v>44664</v>
      </c>
      <c r="B1250" s="64" t="s">
        <v>1833</v>
      </c>
      <c r="C1250" s="25" t="s">
        <v>128</v>
      </c>
      <c r="H1250" s="3" t="e">
        <f>((F1250)/(E1250/100))</f>
        <v>#DIV/0!</v>
      </c>
      <c r="I1250" s="4" t="e">
        <f>E1250/F1250</f>
        <v>#DIV/0!</v>
      </c>
      <c r="J1250" s="4" t="e">
        <f>100/G1250</f>
        <v>#DIV/0!</v>
      </c>
      <c r="N1250" s="37" t="e">
        <f>M1250/(K1250/100)</f>
        <v>#DIV/0!</v>
      </c>
      <c r="O1250" s="37" t="e">
        <f>N1250/J1250</f>
        <v>#DIV/0!</v>
      </c>
      <c r="P1250" s="5" t="e">
        <f>M1250/(L1250/100)</f>
        <v>#DIV/0!</v>
      </c>
      <c r="Q1250" s="5" t="e">
        <f>P1250*I1250</f>
        <v>#DIV/0!</v>
      </c>
      <c r="U1250" s="15" t="e">
        <f>100-(T1250-R1250)/S1250*100</f>
        <v>#DIV/0!</v>
      </c>
      <c r="AB1250" s="14" t="e">
        <f>((AE1250-AC1250)*(1000/AD1250))*1000</f>
        <v>#DIV/0!</v>
      </c>
      <c r="AF1250" s="7" t="e">
        <f>#REF!*0.8</f>
        <v>#REF!</v>
      </c>
      <c r="AH1250" s="8" t="e">
        <f>((AG1250)*(H1250/100))</f>
        <v>#DIV/0!</v>
      </c>
      <c r="AI1250" s="7" t="e">
        <f>AG1250/AH1250</f>
        <v>#DIV/0!</v>
      </c>
      <c r="AO1250" s="68" t="s">
        <v>1833</v>
      </c>
      <c r="AP1250" s="381" t="s">
        <v>121</v>
      </c>
      <c r="AQ1250" s="381">
        <v>3.0000000000000001E-3</v>
      </c>
      <c r="AR1250" s="381" t="s">
        <v>121</v>
      </c>
      <c r="AS1250" s="381">
        <v>0.02</v>
      </c>
      <c r="AT1250" s="381" t="s">
        <v>121</v>
      </c>
      <c r="AU1250" s="381">
        <v>0.01</v>
      </c>
      <c r="AV1250" s="381">
        <v>8.6950000000000003</v>
      </c>
      <c r="AW1250" s="381">
        <v>0.19900000000000001</v>
      </c>
      <c r="AX1250" s="381" t="s">
        <v>121</v>
      </c>
      <c r="AY1250" s="381">
        <v>7.0000000000000001E-3</v>
      </c>
      <c r="AZ1250" s="381">
        <v>1.125</v>
      </c>
      <c r="BA1250" s="381">
        <v>2.1000000000000001E-2</v>
      </c>
      <c r="BB1250" s="381">
        <v>0.13600000000000001</v>
      </c>
      <c r="BC1250" s="381">
        <v>8.9999999999999993E-3</v>
      </c>
      <c r="BD1250" s="381">
        <v>48.932000000000002</v>
      </c>
      <c r="BE1250" s="381">
        <v>0.69299999999999995</v>
      </c>
      <c r="BF1250" s="381" t="s">
        <v>121</v>
      </c>
      <c r="BG1250" s="381">
        <v>1.0999999999999999E-2</v>
      </c>
      <c r="BH1250" s="381">
        <v>2.7919999999999998</v>
      </c>
      <c r="BI1250" s="381">
        <v>0.51</v>
      </c>
      <c r="BJ1250" s="381">
        <v>1.0999999999999999E-2</v>
      </c>
      <c r="BK1250" s="381">
        <v>2E-3</v>
      </c>
      <c r="BL1250" s="381">
        <v>8.9999999999999993E-3</v>
      </c>
      <c r="BM1250" s="381">
        <v>3.0000000000000001E-3</v>
      </c>
      <c r="BN1250" s="381" t="s">
        <v>121</v>
      </c>
      <c r="BO1250" s="381">
        <v>4.1000000000000002E-2</v>
      </c>
      <c r="BP1250" s="381">
        <v>20.154</v>
      </c>
      <c r="BQ1250" s="381">
        <v>0.998</v>
      </c>
      <c r="BR1250" s="381" t="s">
        <v>121</v>
      </c>
      <c r="BS1250" s="381">
        <v>2E-3</v>
      </c>
      <c r="BT1250" s="381">
        <v>0.52300000000000002</v>
      </c>
      <c r="BU1250" s="381">
        <v>8.7999999999999995E-2</v>
      </c>
      <c r="BV1250" s="381" t="s">
        <v>121</v>
      </c>
      <c r="BW1250" s="381">
        <v>5.3999999999999999E-2</v>
      </c>
      <c r="BX1250" s="381" t="s">
        <v>121</v>
      </c>
      <c r="BY1250" s="381">
        <v>5.0999999999999997E-2</v>
      </c>
      <c r="BZ1250" s="381">
        <v>8.7999999999999995E-2</v>
      </c>
      <c r="CA1250" s="381">
        <v>4.9000000000000002E-2</v>
      </c>
      <c r="CB1250" s="381">
        <v>8.1389999999999993</v>
      </c>
      <c r="CC1250" s="381">
        <v>3.6739999999999999</v>
      </c>
      <c r="CD1250" s="381">
        <v>0.46700000000000003</v>
      </c>
      <c r="CE1250" s="381">
        <v>2.1999999999999999E-2</v>
      </c>
      <c r="CF1250" s="381" t="s">
        <v>121</v>
      </c>
      <c r="CG1250" s="381">
        <v>2E-3</v>
      </c>
      <c r="CH1250" s="381" t="s">
        <v>121</v>
      </c>
      <c r="CI1250" s="381">
        <v>2E-3</v>
      </c>
      <c r="CJ1250" s="381" t="s">
        <v>121</v>
      </c>
      <c r="CK1250" s="381">
        <v>0.68600000000000005</v>
      </c>
      <c r="CL1250" s="381" t="s">
        <v>121</v>
      </c>
      <c r="CM1250" s="381">
        <v>2E-3</v>
      </c>
      <c r="CN1250" s="381" t="s">
        <v>121</v>
      </c>
      <c r="CO1250" s="381">
        <v>2E-3</v>
      </c>
      <c r="CP1250" s="381">
        <v>0.66100000000000003</v>
      </c>
      <c r="CQ1250" s="381">
        <v>0.03</v>
      </c>
      <c r="CR1250" s="381" t="s">
        <v>121</v>
      </c>
      <c r="CS1250" s="381">
        <v>2E-3</v>
      </c>
      <c r="CT1250" s="381" t="s">
        <v>121</v>
      </c>
      <c r="CU1250" s="381">
        <v>19.462</v>
      </c>
      <c r="CV1250" s="381">
        <v>3.0000000000000001E-3</v>
      </c>
      <c r="CW1250" s="381">
        <v>1E-3</v>
      </c>
      <c r="CX1250" s="381">
        <v>0.14000000000000001</v>
      </c>
      <c r="CY1250" s="381">
        <v>1.9E-2</v>
      </c>
      <c r="CZ1250" s="381" t="s">
        <v>121</v>
      </c>
      <c r="DA1250" s="381">
        <v>2E-3</v>
      </c>
      <c r="DB1250" s="381" t="s">
        <v>121</v>
      </c>
      <c r="DC1250" s="381">
        <v>1.4999999999999999E-2</v>
      </c>
      <c r="DD1250" s="381" t="s">
        <v>121</v>
      </c>
      <c r="DE1250" s="381">
        <v>7.3999999999999996E-2</v>
      </c>
      <c r="DF1250" s="381">
        <v>7.968</v>
      </c>
      <c r="DG1250" s="381">
        <v>0.14699999999999999</v>
      </c>
      <c r="DH1250" s="381">
        <v>6.0999999999999999E-2</v>
      </c>
      <c r="DI1250" s="381">
        <v>2E-3</v>
      </c>
      <c r="DJ1250" s="381" t="s">
        <v>121</v>
      </c>
      <c r="DK1250" s="381">
        <v>2E-3</v>
      </c>
      <c r="DL1250" s="61" t="str">
        <f t="shared" si="23"/>
        <v>Anlieferung 21-1</v>
      </c>
    </row>
    <row r="1251" spans="1:116">
      <c r="A1251" s="11">
        <v>44664</v>
      </c>
      <c r="B1251" s="64" t="s">
        <v>1834</v>
      </c>
      <c r="C1251" s="25" t="s">
        <v>128</v>
      </c>
      <c r="H1251" s="3" t="e">
        <f>((F1251)/(E1251/100))</f>
        <v>#DIV/0!</v>
      </c>
      <c r="I1251" s="4" t="e">
        <f>E1251/F1251</f>
        <v>#DIV/0!</v>
      </c>
      <c r="J1251" s="4" t="e">
        <f>100/G1251</f>
        <v>#DIV/0!</v>
      </c>
      <c r="N1251" s="37" t="e">
        <f>M1251/(K1251/100)</f>
        <v>#DIV/0!</v>
      </c>
      <c r="O1251" s="37" t="e">
        <f>N1251/J1251</f>
        <v>#DIV/0!</v>
      </c>
      <c r="P1251" s="5" t="e">
        <f>M1251/(L1251/100)</f>
        <v>#DIV/0!</v>
      </c>
      <c r="Q1251" s="5" t="e">
        <f>P1251*I1251</f>
        <v>#DIV/0!</v>
      </c>
      <c r="U1251" s="15" t="e">
        <f>100-(T1251-R1251)/S1251*100</f>
        <v>#DIV/0!</v>
      </c>
      <c r="AB1251" s="14" t="e">
        <f>((AE1251-AC1251)*(1000/AD1251))*1000</f>
        <v>#DIV/0!</v>
      </c>
      <c r="AF1251" s="7" t="e">
        <f>#REF!*0.8</f>
        <v>#REF!</v>
      </c>
      <c r="AH1251" s="8" t="e">
        <f>((AG1251)*(H1251/100))</f>
        <v>#DIV/0!</v>
      </c>
      <c r="AI1251" s="7" t="e">
        <f>AG1251/AH1251</f>
        <v>#DIV/0!</v>
      </c>
      <c r="AO1251" s="68" t="s">
        <v>1834</v>
      </c>
      <c r="AP1251" s="381">
        <v>3.0000000000000001E-3</v>
      </c>
      <c r="AQ1251" s="381">
        <v>2E-3</v>
      </c>
      <c r="AR1251" s="381" t="s">
        <v>121</v>
      </c>
      <c r="AS1251" s="381">
        <v>1.0999999999999999E-2</v>
      </c>
      <c r="AT1251" s="381" t="s">
        <v>121</v>
      </c>
      <c r="AU1251" s="381">
        <v>6.0000000000000001E-3</v>
      </c>
      <c r="AV1251" s="381">
        <v>2.2999999999999998</v>
      </c>
      <c r="AW1251" s="381">
        <v>4.2999999999999997E-2</v>
      </c>
      <c r="AX1251" s="381">
        <v>4.0000000000000001E-3</v>
      </c>
      <c r="AY1251" s="381">
        <v>2E-3</v>
      </c>
      <c r="AZ1251" s="381">
        <v>1.151</v>
      </c>
      <c r="BA1251" s="381">
        <v>5.0999999999999997E-2</v>
      </c>
      <c r="BB1251" s="381">
        <v>0.56699999999999995</v>
      </c>
      <c r="BC1251" s="381">
        <v>0.03</v>
      </c>
      <c r="BD1251" s="381">
        <v>5</v>
      </c>
      <c r="BE1251" s="381">
        <v>0.25700000000000001</v>
      </c>
      <c r="BF1251" s="381" t="s">
        <v>121</v>
      </c>
      <c r="BG1251" s="381">
        <v>7.0000000000000001E-3</v>
      </c>
      <c r="BH1251" s="381">
        <v>2.1509999999999998</v>
      </c>
      <c r="BI1251" s="381">
        <v>0.51500000000000001</v>
      </c>
      <c r="BJ1251" s="381" t="s">
        <v>121</v>
      </c>
      <c r="BK1251" s="381">
        <v>3.0000000000000001E-3</v>
      </c>
      <c r="BL1251" s="381" t="s">
        <v>121</v>
      </c>
      <c r="BM1251" s="381">
        <v>3.0000000000000001E-3</v>
      </c>
      <c r="BN1251" s="381">
        <v>3.5790000000000002</v>
      </c>
      <c r="BO1251" s="381">
        <v>0.14599999999999999</v>
      </c>
      <c r="BP1251" s="381">
        <v>63.168999999999997</v>
      </c>
      <c r="BQ1251" s="381">
        <v>0.43099999999999999</v>
      </c>
      <c r="BR1251" s="381">
        <v>0.161</v>
      </c>
      <c r="BS1251" s="381">
        <v>8.0000000000000002E-3</v>
      </c>
      <c r="BT1251" s="381">
        <v>2.4529999999999998</v>
      </c>
      <c r="BU1251" s="381">
        <v>0.17399999999999999</v>
      </c>
      <c r="BV1251" s="381" t="s">
        <v>121</v>
      </c>
      <c r="BW1251" s="381">
        <v>0.14099999999999999</v>
      </c>
      <c r="BX1251" s="381" t="s">
        <v>121</v>
      </c>
      <c r="BY1251" s="381">
        <v>0.02</v>
      </c>
      <c r="BZ1251" s="381">
        <v>0.95099999999999996</v>
      </c>
      <c r="CA1251" s="381">
        <v>7.2999999999999995E-2</v>
      </c>
      <c r="CB1251" s="381">
        <v>8.7919999999999998</v>
      </c>
      <c r="CC1251" s="381">
        <v>3.0369999999999999</v>
      </c>
      <c r="CD1251" s="381">
        <v>0.105</v>
      </c>
      <c r="CE1251" s="381">
        <v>1.7000000000000001E-2</v>
      </c>
      <c r="CF1251" s="381" t="s">
        <v>121</v>
      </c>
      <c r="CG1251" s="381">
        <v>5.0000000000000001E-3</v>
      </c>
      <c r="CH1251" s="381">
        <v>4.0000000000000001E-3</v>
      </c>
      <c r="CI1251" s="381">
        <v>1E-3</v>
      </c>
      <c r="CJ1251" s="381" t="s">
        <v>121</v>
      </c>
      <c r="CK1251" s="381">
        <v>1.6379999999999999</v>
      </c>
      <c r="CL1251" s="381" t="s">
        <v>121</v>
      </c>
      <c r="CM1251" s="381">
        <v>2E-3</v>
      </c>
      <c r="CN1251" s="381" t="s">
        <v>121</v>
      </c>
      <c r="CO1251" s="381">
        <v>2E-3</v>
      </c>
      <c r="CP1251" s="381">
        <v>0.81299999999999994</v>
      </c>
      <c r="CQ1251" s="381">
        <v>0.08</v>
      </c>
      <c r="CR1251" s="381" t="s">
        <v>121</v>
      </c>
      <c r="CS1251" s="381">
        <v>2E-3</v>
      </c>
      <c r="CT1251" s="381" t="s">
        <v>121</v>
      </c>
      <c r="CU1251" s="381">
        <v>38.957000000000001</v>
      </c>
      <c r="CV1251" s="381">
        <v>0.109</v>
      </c>
      <c r="CW1251" s="381">
        <v>4.0000000000000001E-3</v>
      </c>
      <c r="CX1251" s="381">
        <v>2.3570000000000002</v>
      </c>
      <c r="CY1251" s="381">
        <v>0.13600000000000001</v>
      </c>
      <c r="CZ1251" s="381" t="s">
        <v>121</v>
      </c>
      <c r="DA1251" s="381">
        <v>2E-3</v>
      </c>
      <c r="DB1251" s="381" t="s">
        <v>121</v>
      </c>
      <c r="DC1251" s="381">
        <v>0.05</v>
      </c>
      <c r="DD1251" s="381" t="s">
        <v>121</v>
      </c>
      <c r="DE1251" s="381">
        <v>2.8000000000000001E-2</v>
      </c>
      <c r="DF1251" s="381">
        <v>1.76</v>
      </c>
      <c r="DG1251" s="381">
        <v>8.5999999999999993E-2</v>
      </c>
      <c r="DH1251" s="381">
        <v>4.5670000000000002</v>
      </c>
      <c r="DI1251" s="381">
        <v>0.11700000000000001</v>
      </c>
      <c r="DJ1251" s="381" t="s">
        <v>121</v>
      </c>
      <c r="DK1251" s="381">
        <v>2E-3</v>
      </c>
      <c r="DL1251" s="61" t="str">
        <f t="shared" si="23"/>
        <v>Anlieferung 21-2</v>
      </c>
    </row>
    <row r="1252" spans="1:116">
      <c r="A1252" s="11">
        <v>44664</v>
      </c>
      <c r="B1252" s="64" t="s">
        <v>430</v>
      </c>
      <c r="C1252" s="25" t="s">
        <v>128</v>
      </c>
      <c r="H1252" s="3" t="e">
        <f>((F1252)/(E1252/100))</f>
        <v>#DIV/0!</v>
      </c>
      <c r="I1252" s="4" t="e">
        <f>E1252/F1252</f>
        <v>#DIV/0!</v>
      </c>
      <c r="J1252" s="4" t="e">
        <f>100/G1252</f>
        <v>#DIV/0!</v>
      </c>
      <c r="N1252" s="37" t="e">
        <f>M1252/(K1252/100)</f>
        <v>#DIV/0!</v>
      </c>
      <c r="O1252" s="37" t="e">
        <f>N1252/J1252</f>
        <v>#DIV/0!</v>
      </c>
      <c r="P1252" s="5" t="e">
        <f>M1252/(L1252/100)</f>
        <v>#DIV/0!</v>
      </c>
      <c r="Q1252" s="5" t="e">
        <f>P1252*I1252</f>
        <v>#DIV/0!</v>
      </c>
      <c r="U1252" s="15" t="e">
        <f>100-(T1252-R1252)/S1252*100</f>
        <v>#DIV/0!</v>
      </c>
      <c r="AB1252" s="14" t="e">
        <f>((AE1252-AC1252)*(1000/AD1252))*1000</f>
        <v>#DIV/0!</v>
      </c>
      <c r="AF1252" s="7" t="e">
        <f>#REF!*0.8</f>
        <v>#REF!</v>
      </c>
      <c r="AH1252" s="8" t="e">
        <f>((AG1252)*(H1252/100))</f>
        <v>#DIV/0!</v>
      </c>
      <c r="AI1252" s="7" t="e">
        <f>AG1252/AH1252</f>
        <v>#DIV/0!</v>
      </c>
      <c r="AO1252" s="68" t="s">
        <v>430</v>
      </c>
      <c r="AP1252" s="381" t="s">
        <v>121</v>
      </c>
      <c r="AQ1252" s="381">
        <v>2E-3</v>
      </c>
      <c r="AR1252" s="381" t="s">
        <v>121</v>
      </c>
      <c r="AS1252" s="381">
        <v>1.2E-2</v>
      </c>
      <c r="AT1252" s="381" t="s">
        <v>121</v>
      </c>
      <c r="AU1252" s="381">
        <v>8.0000000000000002E-3</v>
      </c>
      <c r="AV1252" s="381">
        <v>9.1489999999999991</v>
      </c>
      <c r="AW1252" s="381">
        <v>0.19600000000000001</v>
      </c>
      <c r="AX1252" s="381">
        <v>8.9999999999999993E-3</v>
      </c>
      <c r="AY1252" s="381">
        <v>4.0000000000000001E-3</v>
      </c>
      <c r="AZ1252" s="381">
        <v>1.6779999999999999</v>
      </c>
      <c r="BA1252" s="381">
        <v>2.5999999999999999E-2</v>
      </c>
      <c r="BB1252" s="381">
        <v>4.5999999999999999E-2</v>
      </c>
      <c r="BC1252" s="381">
        <v>5.0000000000000001E-3</v>
      </c>
      <c r="BD1252" s="381">
        <v>15.422000000000001</v>
      </c>
      <c r="BE1252" s="381">
        <v>0.22</v>
      </c>
      <c r="BF1252" s="381" t="s">
        <v>121</v>
      </c>
      <c r="BG1252" s="381">
        <v>7.0000000000000001E-3</v>
      </c>
      <c r="BH1252" s="381">
        <v>1.363</v>
      </c>
      <c r="BI1252" s="381">
        <v>0.35799999999999998</v>
      </c>
      <c r="BJ1252" s="381">
        <v>3.0000000000000001E-3</v>
      </c>
      <c r="BK1252" s="381">
        <v>1E-3</v>
      </c>
      <c r="BL1252" s="381">
        <v>4.0000000000000001E-3</v>
      </c>
      <c r="BM1252" s="381">
        <v>2E-3</v>
      </c>
      <c r="BN1252" s="381">
        <v>3.581</v>
      </c>
      <c r="BO1252" s="381">
        <v>0.16</v>
      </c>
      <c r="BP1252" s="381">
        <v>60.506999999999998</v>
      </c>
      <c r="BQ1252" s="381">
        <v>0.443</v>
      </c>
      <c r="BR1252" s="381">
        <v>1.6E-2</v>
      </c>
      <c r="BS1252" s="381">
        <v>1E-3</v>
      </c>
      <c r="BT1252" s="381">
        <v>0.42299999999999999</v>
      </c>
      <c r="BU1252" s="381">
        <v>7.8E-2</v>
      </c>
      <c r="BV1252" s="381" t="s">
        <v>121</v>
      </c>
      <c r="BW1252" s="381">
        <v>7.8E-2</v>
      </c>
      <c r="BX1252" s="381">
        <v>4.1000000000000002E-2</v>
      </c>
      <c r="BY1252" s="381">
        <v>2.1000000000000001E-2</v>
      </c>
      <c r="BZ1252" s="381">
        <v>0.13400000000000001</v>
      </c>
      <c r="CA1252" s="381">
        <v>4.3999999999999997E-2</v>
      </c>
      <c r="CB1252" s="381" t="s">
        <v>121</v>
      </c>
      <c r="CC1252" s="381">
        <v>3.9260000000000002</v>
      </c>
      <c r="CD1252" s="381">
        <v>0.219</v>
      </c>
      <c r="CE1252" s="381">
        <v>1.9E-2</v>
      </c>
      <c r="CF1252" s="381" t="s">
        <v>121</v>
      </c>
      <c r="CG1252" s="381">
        <v>2E-3</v>
      </c>
      <c r="CH1252" s="381" t="s">
        <v>121</v>
      </c>
      <c r="CI1252" s="381">
        <v>2E-3</v>
      </c>
      <c r="CJ1252" s="381" t="s">
        <v>121</v>
      </c>
      <c r="CK1252" s="381">
        <v>0.82499999999999996</v>
      </c>
      <c r="CL1252" s="381" t="s">
        <v>121</v>
      </c>
      <c r="CM1252" s="381">
        <v>2E-3</v>
      </c>
      <c r="CN1252" s="381" t="s">
        <v>121</v>
      </c>
      <c r="CO1252" s="381">
        <v>2E-3</v>
      </c>
      <c r="CP1252" s="381">
        <v>1.1240000000000001</v>
      </c>
      <c r="CQ1252" s="381">
        <v>5.8000000000000003E-2</v>
      </c>
      <c r="CR1252" s="381" t="s">
        <v>121</v>
      </c>
      <c r="CS1252" s="381">
        <v>2E-3</v>
      </c>
      <c r="CT1252" s="381" t="s">
        <v>121</v>
      </c>
      <c r="CU1252" s="381">
        <v>23.693000000000001</v>
      </c>
      <c r="CV1252" s="381">
        <v>7.1999999999999995E-2</v>
      </c>
      <c r="CW1252" s="381">
        <v>2E-3</v>
      </c>
      <c r="CX1252" s="381">
        <v>0.19700000000000001</v>
      </c>
      <c r="CY1252" s="381">
        <v>5.2999999999999999E-2</v>
      </c>
      <c r="CZ1252" s="381" t="s">
        <v>121</v>
      </c>
      <c r="DA1252" s="381">
        <v>2E-3</v>
      </c>
      <c r="DB1252" s="381" t="s">
        <v>121</v>
      </c>
      <c r="DC1252" s="381">
        <v>0.04</v>
      </c>
      <c r="DD1252" s="381" t="s">
        <v>121</v>
      </c>
      <c r="DE1252" s="381">
        <v>3.5999999999999997E-2</v>
      </c>
      <c r="DF1252" s="381">
        <v>3.101</v>
      </c>
      <c r="DG1252" s="381">
        <v>4.5999999999999999E-2</v>
      </c>
      <c r="DH1252" s="381">
        <v>6.6000000000000003E-2</v>
      </c>
      <c r="DI1252" s="381">
        <v>2E-3</v>
      </c>
      <c r="DJ1252" s="381" t="s">
        <v>121</v>
      </c>
      <c r="DK1252" s="381">
        <v>2E-3</v>
      </c>
      <c r="DL1252" s="61" t="str">
        <f t="shared" si="23"/>
        <v>Anlieferung 21-3</v>
      </c>
    </row>
    <row r="1253" spans="1:116">
      <c r="A1253" s="11">
        <v>44664</v>
      </c>
      <c r="B1253" s="64" t="s">
        <v>1835</v>
      </c>
      <c r="C1253" s="25" t="s">
        <v>128</v>
      </c>
      <c r="H1253" s="3" t="e">
        <f>((F1253)/(E1253/100))</f>
        <v>#DIV/0!</v>
      </c>
      <c r="I1253" s="4" t="e">
        <f>E1253/F1253</f>
        <v>#DIV/0!</v>
      </c>
      <c r="J1253" s="4" t="e">
        <f>100/G1253</f>
        <v>#DIV/0!</v>
      </c>
      <c r="N1253" s="37" t="e">
        <f>M1253/(K1253/100)</f>
        <v>#DIV/0!</v>
      </c>
      <c r="O1253" s="37" t="e">
        <f>N1253/J1253</f>
        <v>#DIV/0!</v>
      </c>
      <c r="P1253" s="5" t="e">
        <f>M1253/(L1253/100)</f>
        <v>#DIV/0!</v>
      </c>
      <c r="Q1253" s="5" t="e">
        <f>P1253*I1253</f>
        <v>#DIV/0!</v>
      </c>
      <c r="U1253" s="15" t="e">
        <f>100-(T1253-R1253)/S1253*100</f>
        <v>#DIV/0!</v>
      </c>
      <c r="AB1253" s="14" t="e">
        <f>((AE1253-AC1253)*(1000/AD1253))*1000</f>
        <v>#DIV/0!</v>
      </c>
      <c r="AF1253" s="7" t="e">
        <f>#REF!*0.8</f>
        <v>#REF!</v>
      </c>
      <c r="AH1253" s="8" t="e">
        <f>((AG1253)*(H1253/100))</f>
        <v>#DIV/0!</v>
      </c>
      <c r="AI1253" s="7" t="e">
        <f>AG1253/AH1253</f>
        <v>#DIV/0!</v>
      </c>
      <c r="AO1253" s="68" t="s">
        <v>1835</v>
      </c>
      <c r="AP1253" s="381" t="s">
        <v>121</v>
      </c>
      <c r="AQ1253" s="381">
        <v>2E-3</v>
      </c>
      <c r="AR1253" s="381" t="s">
        <v>121</v>
      </c>
      <c r="AS1253" s="381">
        <v>1.2E-2</v>
      </c>
      <c r="AT1253" s="381" t="s">
        <v>121</v>
      </c>
      <c r="AU1253" s="381">
        <v>0.01</v>
      </c>
      <c r="AV1253" s="381">
        <v>12.917</v>
      </c>
      <c r="AW1253" s="381">
        <v>0.34499999999999997</v>
      </c>
      <c r="AX1253" s="381">
        <v>1.4E-2</v>
      </c>
      <c r="AY1253" s="381">
        <v>4.0000000000000001E-3</v>
      </c>
      <c r="AZ1253" s="381">
        <v>1.0609999999999999</v>
      </c>
      <c r="BA1253" s="381">
        <v>1.7000000000000001E-2</v>
      </c>
      <c r="BB1253" s="381">
        <v>0.04</v>
      </c>
      <c r="BC1253" s="381">
        <v>5.0000000000000001E-3</v>
      </c>
      <c r="BD1253" s="381">
        <v>12.723000000000001</v>
      </c>
      <c r="BE1253" s="381">
        <v>0.221</v>
      </c>
      <c r="BF1253" s="381" t="s">
        <v>121</v>
      </c>
      <c r="BG1253" s="381">
        <v>7.0000000000000001E-3</v>
      </c>
      <c r="BH1253" s="381">
        <v>1.615</v>
      </c>
      <c r="BI1253" s="381">
        <v>0.33500000000000002</v>
      </c>
      <c r="BJ1253" s="381">
        <v>3.0000000000000001E-3</v>
      </c>
      <c r="BK1253" s="381">
        <v>1E-3</v>
      </c>
      <c r="BL1253" s="381" t="s">
        <v>121</v>
      </c>
      <c r="BM1253" s="381">
        <v>4.0000000000000001E-3</v>
      </c>
      <c r="BN1253" s="381" t="s">
        <v>121</v>
      </c>
      <c r="BO1253" s="381">
        <v>4.8000000000000001E-2</v>
      </c>
      <c r="BP1253" s="381">
        <v>58.433</v>
      </c>
      <c r="BQ1253" s="381">
        <v>0.503</v>
      </c>
      <c r="BR1253" s="381">
        <v>5.0000000000000001E-3</v>
      </c>
      <c r="BS1253" s="381">
        <v>1E-3</v>
      </c>
      <c r="BT1253" s="381">
        <v>0.72099999999999997</v>
      </c>
      <c r="BU1253" s="381">
        <v>9.2999999999999999E-2</v>
      </c>
      <c r="BV1253" s="381" t="s">
        <v>121</v>
      </c>
      <c r="BW1253" s="381">
        <v>6.5000000000000002E-2</v>
      </c>
      <c r="BX1253" s="381" t="s">
        <v>121</v>
      </c>
      <c r="BY1253" s="381">
        <v>2.9000000000000001E-2</v>
      </c>
      <c r="BZ1253" s="381">
        <v>0.224</v>
      </c>
      <c r="CA1253" s="381">
        <v>4.7E-2</v>
      </c>
      <c r="CB1253" s="381" t="s">
        <v>121</v>
      </c>
      <c r="CC1253" s="381">
        <v>3.6309999999999998</v>
      </c>
      <c r="CD1253" s="381">
        <v>9.7000000000000003E-2</v>
      </c>
      <c r="CE1253" s="381">
        <v>1.7000000000000001E-2</v>
      </c>
      <c r="CF1253" s="381" t="s">
        <v>121</v>
      </c>
      <c r="CG1253" s="381">
        <v>2E-3</v>
      </c>
      <c r="CH1253" s="381" t="s">
        <v>121</v>
      </c>
      <c r="CI1253" s="381">
        <v>2E-3</v>
      </c>
      <c r="CJ1253" s="381" t="s">
        <v>121</v>
      </c>
      <c r="CK1253" s="381">
        <v>0.79300000000000004</v>
      </c>
      <c r="CL1253" s="381" t="s">
        <v>121</v>
      </c>
      <c r="CM1253" s="381">
        <v>2E-3</v>
      </c>
      <c r="CN1253" s="381">
        <v>2E-3</v>
      </c>
      <c r="CO1253" s="381">
        <v>1E-3</v>
      </c>
      <c r="CP1253" s="381">
        <v>1.2230000000000001</v>
      </c>
      <c r="CQ1253" s="381">
        <v>5.8999999999999997E-2</v>
      </c>
      <c r="CR1253" s="381" t="s">
        <v>121</v>
      </c>
      <c r="CS1253" s="381">
        <v>2E-3</v>
      </c>
      <c r="CT1253" s="381" t="s">
        <v>121</v>
      </c>
      <c r="CU1253" s="381">
        <v>22.847000000000001</v>
      </c>
      <c r="CV1253" s="381">
        <v>4.0000000000000001E-3</v>
      </c>
      <c r="CW1253" s="381">
        <v>1E-3</v>
      </c>
      <c r="CX1253" s="381">
        <v>0.23799999999999999</v>
      </c>
      <c r="CY1253" s="381">
        <v>1.4999999999999999E-2</v>
      </c>
      <c r="CZ1253" s="381" t="s">
        <v>121</v>
      </c>
      <c r="DA1253" s="381">
        <v>2E-3</v>
      </c>
      <c r="DB1253" s="381">
        <v>1.2E-2</v>
      </c>
      <c r="DC1253" s="381">
        <v>6.0000000000000001E-3</v>
      </c>
      <c r="DD1253" s="381" t="s">
        <v>121</v>
      </c>
      <c r="DE1253" s="381">
        <v>5.8000000000000003E-2</v>
      </c>
      <c r="DF1253" s="381">
        <v>6.9859999999999998</v>
      </c>
      <c r="DG1253" s="381">
        <v>0.11700000000000001</v>
      </c>
      <c r="DH1253" s="381">
        <v>0.64400000000000002</v>
      </c>
      <c r="DI1253" s="381">
        <v>0.01</v>
      </c>
      <c r="DJ1253" s="381" t="s">
        <v>121</v>
      </c>
      <c r="DK1253" s="381">
        <v>2E-3</v>
      </c>
      <c r="DL1253" s="61" t="str">
        <f t="shared" si="23"/>
        <v>Anlieferung 21-4</v>
      </c>
    </row>
    <row r="1254" spans="1:116">
      <c r="A1254" s="11">
        <v>44664</v>
      </c>
      <c r="B1254" s="64" t="s">
        <v>1836</v>
      </c>
      <c r="C1254" s="25" t="s">
        <v>128</v>
      </c>
      <c r="H1254" s="3" t="e">
        <f>((F1254)/(E1254/100))</f>
        <v>#DIV/0!</v>
      </c>
      <c r="I1254" s="4" t="e">
        <f>E1254/F1254</f>
        <v>#DIV/0!</v>
      </c>
      <c r="J1254" s="4" t="e">
        <f>100/G1254</f>
        <v>#DIV/0!</v>
      </c>
      <c r="N1254" s="37" t="e">
        <f>M1254/(K1254/100)</f>
        <v>#DIV/0!</v>
      </c>
      <c r="O1254" s="37" t="e">
        <f>N1254/J1254</f>
        <v>#DIV/0!</v>
      </c>
      <c r="P1254" s="5" t="e">
        <f>M1254/(L1254/100)</f>
        <v>#DIV/0!</v>
      </c>
      <c r="Q1254" s="5" t="e">
        <f>P1254*I1254</f>
        <v>#DIV/0!</v>
      </c>
      <c r="U1254" s="15" t="e">
        <f>100-(T1254-R1254)/S1254*100</f>
        <v>#DIV/0!</v>
      </c>
      <c r="AB1254" s="14" t="e">
        <f>((AE1254-AC1254)*(1000/AD1254))*1000</f>
        <v>#DIV/0!</v>
      </c>
      <c r="AF1254" s="7" t="e">
        <f>#REF!*0.8</f>
        <v>#REF!</v>
      </c>
      <c r="AH1254" s="8" t="e">
        <f>((AG1254)*(H1254/100))</f>
        <v>#DIV/0!</v>
      </c>
      <c r="AI1254" s="7" t="e">
        <f>AG1254/AH1254</f>
        <v>#DIV/0!</v>
      </c>
      <c r="AO1254" s="68" t="s">
        <v>1836</v>
      </c>
      <c r="AP1254" s="381" t="s">
        <v>121</v>
      </c>
      <c r="AQ1254" s="381">
        <v>5.0000000000000001E-3</v>
      </c>
      <c r="AR1254" s="381" t="s">
        <v>121</v>
      </c>
      <c r="AS1254" s="381">
        <v>0.01</v>
      </c>
      <c r="AT1254" s="381">
        <v>0.14799999999999999</v>
      </c>
      <c r="AU1254" s="381">
        <v>7.0000000000000001E-3</v>
      </c>
      <c r="AV1254" s="381">
        <v>3.8570000000000002</v>
      </c>
      <c r="AW1254" s="381">
        <v>7.4999999999999997E-2</v>
      </c>
      <c r="AX1254" s="381">
        <v>5.0000000000000001E-3</v>
      </c>
      <c r="AY1254" s="381">
        <v>3.0000000000000001E-3</v>
      </c>
      <c r="AZ1254" s="381">
        <v>1.6419999999999999</v>
      </c>
      <c r="BA1254" s="381">
        <v>3.4000000000000002E-2</v>
      </c>
      <c r="BB1254" s="381">
        <v>4.9180000000000001</v>
      </c>
      <c r="BC1254" s="381">
        <v>9.8000000000000004E-2</v>
      </c>
      <c r="BD1254" s="381">
        <v>15.657999999999999</v>
      </c>
      <c r="BE1254" s="381">
        <v>0.35099999999999998</v>
      </c>
      <c r="BF1254" s="381" t="s">
        <v>121</v>
      </c>
      <c r="BG1254" s="381">
        <v>8.0000000000000002E-3</v>
      </c>
      <c r="BH1254" s="381">
        <v>2.105</v>
      </c>
      <c r="BI1254" s="381">
        <v>0.38600000000000001</v>
      </c>
      <c r="BJ1254" s="381" t="s">
        <v>121</v>
      </c>
      <c r="BK1254" s="381">
        <v>3.0000000000000001E-3</v>
      </c>
      <c r="BL1254" s="381">
        <v>5.0000000000000001E-3</v>
      </c>
      <c r="BM1254" s="381">
        <v>2E-3</v>
      </c>
      <c r="BN1254" s="381">
        <v>3.5379999999999998</v>
      </c>
      <c r="BO1254" s="381">
        <v>0.13500000000000001</v>
      </c>
      <c r="BP1254" s="381">
        <v>59.854999999999997</v>
      </c>
      <c r="BQ1254" s="381">
        <v>0.42199999999999999</v>
      </c>
      <c r="BR1254" s="381">
        <v>0.13100000000000001</v>
      </c>
      <c r="BS1254" s="381">
        <v>4.0000000000000001E-3</v>
      </c>
      <c r="BT1254" s="381">
        <v>1.1539999999999999</v>
      </c>
      <c r="BU1254" s="381">
        <v>8.2000000000000003E-2</v>
      </c>
      <c r="BV1254" s="381" t="s">
        <v>121</v>
      </c>
      <c r="BW1254" s="381">
        <v>8.3000000000000004E-2</v>
      </c>
      <c r="BX1254" s="381" t="s">
        <v>121</v>
      </c>
      <c r="BY1254" s="381">
        <v>2.8000000000000001E-2</v>
      </c>
      <c r="BZ1254" s="381">
        <v>0.222</v>
      </c>
      <c r="CA1254" s="381">
        <v>3.5999999999999997E-2</v>
      </c>
      <c r="CB1254" s="381" t="s">
        <v>121</v>
      </c>
      <c r="CC1254" s="381">
        <v>5.492</v>
      </c>
      <c r="CD1254" s="381">
        <v>0.13200000000000001</v>
      </c>
      <c r="CE1254" s="381">
        <v>1.6E-2</v>
      </c>
      <c r="CF1254" s="381" t="s">
        <v>121</v>
      </c>
      <c r="CG1254" s="381">
        <v>2E-3</v>
      </c>
      <c r="CH1254" s="381" t="s">
        <v>121</v>
      </c>
      <c r="CI1254" s="381">
        <v>2E-3</v>
      </c>
      <c r="CJ1254" s="381" t="s">
        <v>121</v>
      </c>
      <c r="CK1254" s="381">
        <v>0.88200000000000001</v>
      </c>
      <c r="CL1254" s="381" t="s">
        <v>121</v>
      </c>
      <c r="CM1254" s="381">
        <v>2E-3</v>
      </c>
      <c r="CN1254" s="381">
        <v>2E-3</v>
      </c>
      <c r="CO1254" s="381">
        <v>1E-3</v>
      </c>
      <c r="CP1254" s="381">
        <v>0.74</v>
      </c>
      <c r="CQ1254" s="381">
        <v>4.2999999999999997E-2</v>
      </c>
      <c r="CR1254" s="381" t="s">
        <v>121</v>
      </c>
      <c r="CS1254" s="381">
        <v>2E-3</v>
      </c>
      <c r="CT1254" s="381" t="s">
        <v>121</v>
      </c>
      <c r="CU1254" s="381">
        <v>24.98</v>
      </c>
      <c r="CV1254" s="381">
        <v>6.6000000000000003E-2</v>
      </c>
      <c r="CW1254" s="381">
        <v>2E-3</v>
      </c>
      <c r="CX1254" s="381">
        <v>0.17799999999999999</v>
      </c>
      <c r="CY1254" s="381">
        <v>2.5999999999999999E-2</v>
      </c>
      <c r="CZ1254" s="381" t="s">
        <v>121</v>
      </c>
      <c r="DA1254" s="381">
        <v>2E-3</v>
      </c>
      <c r="DB1254" s="381">
        <v>1.7000000000000001E-2</v>
      </c>
      <c r="DC1254" s="381">
        <v>1.0999999999999999E-2</v>
      </c>
      <c r="DD1254" s="381" t="s">
        <v>121</v>
      </c>
      <c r="DE1254" s="381">
        <v>4.1000000000000002E-2</v>
      </c>
      <c r="DF1254" s="381">
        <v>4.6059999999999999</v>
      </c>
      <c r="DG1254" s="381">
        <v>8.8999999999999996E-2</v>
      </c>
      <c r="DH1254" s="381">
        <v>1.006</v>
      </c>
      <c r="DI1254" s="381">
        <v>1.4999999999999999E-2</v>
      </c>
      <c r="DJ1254" s="381" t="s">
        <v>121</v>
      </c>
      <c r="DK1254" s="381">
        <v>2E-3</v>
      </c>
      <c r="DL1254" s="61" t="str">
        <f t="shared" si="23"/>
        <v>Anlieferung 21-5</v>
      </c>
    </row>
    <row r="1255" spans="1:116">
      <c r="A1255" s="11">
        <v>44664</v>
      </c>
      <c r="B1255" s="64" t="s">
        <v>1837</v>
      </c>
      <c r="C1255" s="25" t="s">
        <v>128</v>
      </c>
      <c r="H1255" s="3" t="e">
        <f>((F1255)/(E1255/100))</f>
        <v>#DIV/0!</v>
      </c>
      <c r="I1255" s="4" t="e">
        <f>E1255/F1255</f>
        <v>#DIV/0!</v>
      </c>
      <c r="J1255" s="4" t="e">
        <f>100/G1255</f>
        <v>#DIV/0!</v>
      </c>
      <c r="N1255" s="37" t="e">
        <f>M1255/(K1255/100)</f>
        <v>#DIV/0!</v>
      </c>
      <c r="O1255" s="37" t="e">
        <f>N1255/J1255</f>
        <v>#DIV/0!</v>
      </c>
      <c r="P1255" s="5" t="e">
        <f>M1255/(L1255/100)</f>
        <v>#DIV/0!</v>
      </c>
      <c r="Q1255" s="5" t="e">
        <f>P1255*I1255</f>
        <v>#DIV/0!</v>
      </c>
      <c r="U1255" s="15" t="e">
        <f>100-(T1255-R1255)/S1255*100</f>
        <v>#DIV/0!</v>
      </c>
      <c r="AB1255" s="14" t="e">
        <f>((AE1255-AC1255)*(1000/AD1255))*1000</f>
        <v>#DIV/0!</v>
      </c>
      <c r="AF1255" s="7" t="e">
        <f>#REF!*0.8</f>
        <v>#REF!</v>
      </c>
      <c r="AH1255" s="8" t="e">
        <f>((AG1255)*(H1255/100))</f>
        <v>#DIV/0!</v>
      </c>
      <c r="AI1255" s="7" t="e">
        <f>AG1255/AH1255</f>
        <v>#DIV/0!</v>
      </c>
      <c r="AO1255" s="68" t="s">
        <v>1837</v>
      </c>
      <c r="AP1255" s="381" t="s">
        <v>121</v>
      </c>
      <c r="AQ1255" s="381">
        <v>3.0000000000000001E-3</v>
      </c>
      <c r="AR1255" s="381" t="s">
        <v>121</v>
      </c>
      <c r="AS1255" s="381">
        <v>1.7000000000000001E-2</v>
      </c>
      <c r="AT1255" s="381" t="s">
        <v>121</v>
      </c>
      <c r="AU1255" s="381">
        <v>8.0000000000000002E-3</v>
      </c>
      <c r="AV1255" s="381">
        <v>3.4060000000000001</v>
      </c>
      <c r="AW1255" s="381">
        <v>0.27800000000000002</v>
      </c>
      <c r="AX1255" s="381" t="s">
        <v>121</v>
      </c>
      <c r="AY1255" s="381">
        <v>5.0000000000000001E-3</v>
      </c>
      <c r="AZ1255" s="381">
        <v>1.405</v>
      </c>
      <c r="BA1255" s="381">
        <v>3.2000000000000001E-2</v>
      </c>
      <c r="BB1255" s="381">
        <v>5.6000000000000001E-2</v>
      </c>
      <c r="BC1255" s="381">
        <v>8.9999999999999993E-3</v>
      </c>
      <c r="BD1255" s="381">
        <v>4.0410000000000004</v>
      </c>
      <c r="BE1255" s="381">
        <v>8.7999999999999995E-2</v>
      </c>
      <c r="BF1255" s="381" t="s">
        <v>121</v>
      </c>
      <c r="BG1255" s="381">
        <v>0.01</v>
      </c>
      <c r="BH1255" s="381">
        <v>4.016</v>
      </c>
      <c r="BI1255" s="381">
        <v>0.80300000000000005</v>
      </c>
      <c r="BJ1255" s="381" t="s">
        <v>121</v>
      </c>
      <c r="BK1255" s="381">
        <v>3.0000000000000001E-3</v>
      </c>
      <c r="BL1255" s="381" t="s">
        <v>121</v>
      </c>
      <c r="BM1255" s="381">
        <v>5.0000000000000001E-3</v>
      </c>
      <c r="BN1255" s="381">
        <v>10.779</v>
      </c>
      <c r="BO1255" s="381">
        <v>1.2529999999999999</v>
      </c>
      <c r="BP1255" s="381">
        <v>39.081000000000003</v>
      </c>
      <c r="BQ1255" s="381">
        <v>1.044</v>
      </c>
      <c r="BR1255" s="381">
        <v>0.01</v>
      </c>
      <c r="BS1255" s="381">
        <v>2E-3</v>
      </c>
      <c r="BT1255" s="381">
        <v>2.6709999999999998</v>
      </c>
      <c r="BU1255" s="381">
        <v>0.14000000000000001</v>
      </c>
      <c r="BV1255" s="381" t="s">
        <v>121</v>
      </c>
      <c r="BW1255" s="381">
        <v>0.192</v>
      </c>
      <c r="BX1255" s="381" t="s">
        <v>121</v>
      </c>
      <c r="BY1255" s="381">
        <v>2.7E-2</v>
      </c>
      <c r="BZ1255" s="381">
        <v>1.8520000000000001</v>
      </c>
      <c r="CA1255" s="381">
        <v>9.5000000000000001E-2</v>
      </c>
      <c r="CB1255" s="381">
        <v>14.787000000000001</v>
      </c>
      <c r="CC1255" s="381">
        <v>4.1970000000000001</v>
      </c>
      <c r="CD1255" s="381">
        <v>0.152</v>
      </c>
      <c r="CE1255" s="381">
        <v>2.5000000000000001E-2</v>
      </c>
      <c r="CF1255" s="381" t="s">
        <v>121</v>
      </c>
      <c r="CG1255" s="381">
        <v>1.0999999999999999E-2</v>
      </c>
      <c r="CH1255" s="381">
        <v>8.0000000000000002E-3</v>
      </c>
      <c r="CI1255" s="381">
        <v>1E-3</v>
      </c>
      <c r="CJ1255" s="381" t="s">
        <v>121</v>
      </c>
      <c r="CK1255" s="381">
        <v>1.982</v>
      </c>
      <c r="CL1255" s="381" t="s">
        <v>121</v>
      </c>
      <c r="CM1255" s="381">
        <v>2E-3</v>
      </c>
      <c r="CN1255" s="381" t="s">
        <v>121</v>
      </c>
      <c r="CO1255" s="381">
        <v>2E-3</v>
      </c>
      <c r="CP1255" s="381">
        <v>1.1499999999999999</v>
      </c>
      <c r="CQ1255" s="381">
        <v>0.10100000000000001</v>
      </c>
      <c r="CR1255" s="381" t="s">
        <v>121</v>
      </c>
      <c r="CS1255" s="381">
        <v>2E-3</v>
      </c>
      <c r="CT1255" s="381" t="s">
        <v>121</v>
      </c>
      <c r="CU1255" s="381">
        <v>43.054000000000002</v>
      </c>
      <c r="CV1255" s="381">
        <v>0.18</v>
      </c>
      <c r="CW1255" s="381">
        <v>8.9999999999999993E-3</v>
      </c>
      <c r="CX1255" s="381">
        <v>4.6619999999999999</v>
      </c>
      <c r="CY1255" s="381">
        <v>0.115</v>
      </c>
      <c r="CZ1255" s="381" t="s">
        <v>121</v>
      </c>
      <c r="DA1255" s="381">
        <v>2E-3</v>
      </c>
      <c r="DB1255" s="381" t="s">
        <v>121</v>
      </c>
      <c r="DC1255" s="381">
        <v>3.7999999999999999E-2</v>
      </c>
      <c r="DD1255" s="381" t="s">
        <v>121</v>
      </c>
      <c r="DE1255" s="381">
        <v>1.7999999999999999E-2</v>
      </c>
      <c r="DF1255" s="381">
        <v>8.5000000000000006E-2</v>
      </c>
      <c r="DG1255" s="381">
        <v>6.0000000000000001E-3</v>
      </c>
      <c r="DH1255" s="381">
        <v>11.659000000000001</v>
      </c>
      <c r="DI1255" s="381">
        <v>0.65700000000000003</v>
      </c>
      <c r="DJ1255" s="381" t="s">
        <v>121</v>
      </c>
      <c r="DK1255" s="381">
        <v>2E-3</v>
      </c>
      <c r="DL1255" s="61" t="str">
        <f t="shared" si="23"/>
        <v>Anlieferung 21-6</v>
      </c>
    </row>
    <row r="1256" spans="1:116">
      <c r="A1256" s="11">
        <v>44664</v>
      </c>
      <c r="B1256" s="64" t="s">
        <v>1838</v>
      </c>
      <c r="C1256" s="25" t="s">
        <v>128</v>
      </c>
      <c r="H1256" s="3" t="e">
        <f>((F1256)/(E1256/100))</f>
        <v>#DIV/0!</v>
      </c>
      <c r="I1256" s="4" t="e">
        <f>E1256/F1256</f>
        <v>#DIV/0!</v>
      </c>
      <c r="J1256" s="4" t="e">
        <f>100/G1256</f>
        <v>#DIV/0!</v>
      </c>
      <c r="N1256" s="37" t="e">
        <f>M1256/(K1256/100)</f>
        <v>#DIV/0!</v>
      </c>
      <c r="O1256" s="37" t="e">
        <f>N1256/J1256</f>
        <v>#DIV/0!</v>
      </c>
      <c r="P1256" s="5" t="e">
        <f>M1256/(L1256/100)</f>
        <v>#DIV/0!</v>
      </c>
      <c r="Q1256" s="5" t="e">
        <f>P1256*I1256</f>
        <v>#DIV/0!</v>
      </c>
      <c r="U1256" s="15" t="e">
        <f>100-(T1256-R1256)/S1256*100</f>
        <v>#DIV/0!</v>
      </c>
      <c r="AB1256" s="14" t="e">
        <f>((AE1256-AC1256)*(1000/AD1256))*1000</f>
        <v>#DIV/0!</v>
      </c>
      <c r="AF1256" s="7" t="e">
        <f>#REF!*0.8</f>
        <v>#REF!</v>
      </c>
      <c r="AH1256" s="8" t="e">
        <f>((AG1256)*(H1256/100))</f>
        <v>#DIV/0!</v>
      </c>
      <c r="AI1256" s="7" t="e">
        <f>AG1256/AH1256</f>
        <v>#DIV/0!</v>
      </c>
      <c r="AO1256" s="68" t="s">
        <v>1838</v>
      </c>
      <c r="AP1256" s="381" t="s">
        <v>121</v>
      </c>
      <c r="AQ1256" s="381">
        <v>2E-3</v>
      </c>
      <c r="AR1256" s="381" t="s">
        <v>121</v>
      </c>
      <c r="AS1256" s="381">
        <v>1.4E-2</v>
      </c>
      <c r="AT1256" s="381" t="s">
        <v>121</v>
      </c>
      <c r="AU1256" s="381">
        <v>0.01</v>
      </c>
      <c r="AV1256" s="381">
        <v>13.012</v>
      </c>
      <c r="AW1256" s="381">
        <v>0.34200000000000003</v>
      </c>
      <c r="AX1256" s="381">
        <v>1.4E-2</v>
      </c>
      <c r="AY1256" s="381">
        <v>4.0000000000000001E-3</v>
      </c>
      <c r="AZ1256" s="381">
        <v>2.4860000000000002</v>
      </c>
      <c r="BA1256" s="381">
        <v>3.5000000000000003E-2</v>
      </c>
      <c r="BB1256" s="381">
        <v>3.5000000000000003E-2</v>
      </c>
      <c r="BC1256" s="381">
        <v>5.0000000000000001E-3</v>
      </c>
      <c r="BD1256" s="381">
        <v>19.651</v>
      </c>
      <c r="BE1256" s="381">
        <v>0.30599999999999999</v>
      </c>
      <c r="BF1256" s="381" t="s">
        <v>121</v>
      </c>
      <c r="BG1256" s="381">
        <v>8.0000000000000002E-3</v>
      </c>
      <c r="BH1256" s="381">
        <v>1.8979999999999999</v>
      </c>
      <c r="BI1256" s="381">
        <v>0.35099999999999998</v>
      </c>
      <c r="BJ1256" s="381">
        <v>3.0000000000000001E-3</v>
      </c>
      <c r="BK1256" s="381">
        <v>1E-3</v>
      </c>
      <c r="BL1256" s="381" t="s">
        <v>121</v>
      </c>
      <c r="BM1256" s="381">
        <v>6.0000000000000001E-3</v>
      </c>
      <c r="BN1256" s="381" t="s">
        <v>121</v>
      </c>
      <c r="BO1256" s="381">
        <v>4.7E-2</v>
      </c>
      <c r="BP1256" s="381">
        <v>56.664000000000001</v>
      </c>
      <c r="BQ1256" s="381">
        <v>0.50800000000000001</v>
      </c>
      <c r="BR1256" s="381">
        <v>1.0999999999999999E-2</v>
      </c>
      <c r="BS1256" s="381">
        <v>1E-3</v>
      </c>
      <c r="BT1256" s="381">
        <v>0.42299999999999999</v>
      </c>
      <c r="BU1256" s="381">
        <v>8.5000000000000006E-2</v>
      </c>
      <c r="BV1256" s="381" t="s">
        <v>121</v>
      </c>
      <c r="BW1256" s="381">
        <v>5.8000000000000003E-2</v>
      </c>
      <c r="BX1256" s="381" t="s">
        <v>121</v>
      </c>
      <c r="BY1256" s="381">
        <v>4.2000000000000003E-2</v>
      </c>
      <c r="BZ1256" s="381">
        <v>0.20799999999999999</v>
      </c>
      <c r="CA1256" s="381">
        <v>4.7E-2</v>
      </c>
      <c r="CB1256" s="381" t="s">
        <v>121</v>
      </c>
      <c r="CC1256" s="381">
        <v>5.0999999999999996</v>
      </c>
      <c r="CD1256" s="381">
        <v>0.124</v>
      </c>
      <c r="CE1256" s="381">
        <v>2.1000000000000001E-2</v>
      </c>
      <c r="CF1256" s="381" t="s">
        <v>121</v>
      </c>
      <c r="CG1256" s="381">
        <v>2E-3</v>
      </c>
      <c r="CH1256" s="381" t="s">
        <v>121</v>
      </c>
      <c r="CI1256" s="381">
        <v>2E-3</v>
      </c>
      <c r="CJ1256" s="381" t="s">
        <v>121</v>
      </c>
      <c r="CK1256" s="381">
        <v>0.90600000000000003</v>
      </c>
      <c r="CL1256" s="381" t="s">
        <v>121</v>
      </c>
      <c r="CM1256" s="381">
        <v>2E-3</v>
      </c>
      <c r="CN1256" s="381" t="s">
        <v>121</v>
      </c>
      <c r="CO1256" s="381">
        <v>2E-3</v>
      </c>
      <c r="CP1256" s="381">
        <v>1.008</v>
      </c>
      <c r="CQ1256" s="381">
        <v>5.0999999999999997E-2</v>
      </c>
      <c r="CR1256" s="381" t="s">
        <v>121</v>
      </c>
      <c r="CS1256" s="381">
        <v>2E-3</v>
      </c>
      <c r="CT1256" s="381" t="s">
        <v>121</v>
      </c>
      <c r="CU1256" s="381">
        <v>22.771999999999998</v>
      </c>
      <c r="CV1256" s="381">
        <v>5.0000000000000001E-3</v>
      </c>
      <c r="CW1256" s="381">
        <v>1E-3</v>
      </c>
      <c r="CX1256" s="381">
        <v>0.29399999999999998</v>
      </c>
      <c r="CY1256" s="381">
        <v>1.9E-2</v>
      </c>
      <c r="CZ1256" s="381" t="s">
        <v>121</v>
      </c>
      <c r="DA1256" s="381">
        <v>2E-3</v>
      </c>
      <c r="DB1256" s="381">
        <v>0.02</v>
      </c>
      <c r="DC1256" s="381">
        <v>8.0000000000000002E-3</v>
      </c>
      <c r="DD1256" s="381" t="s">
        <v>121</v>
      </c>
      <c r="DE1256" s="381">
        <v>4.3999999999999997E-2</v>
      </c>
      <c r="DF1256" s="381">
        <v>4.0110000000000001</v>
      </c>
      <c r="DG1256" s="381">
        <v>6.4000000000000001E-2</v>
      </c>
      <c r="DH1256" s="381">
        <v>5.7000000000000002E-2</v>
      </c>
      <c r="DI1256" s="381">
        <v>2E-3</v>
      </c>
      <c r="DJ1256" s="381" t="s">
        <v>121</v>
      </c>
      <c r="DK1256" s="381">
        <v>2E-3</v>
      </c>
      <c r="DL1256" s="61" t="str">
        <f t="shared" si="23"/>
        <v>Anlieferung 21-7</v>
      </c>
    </row>
    <row r="1257" spans="1:116">
      <c r="A1257" s="11">
        <v>44664</v>
      </c>
      <c r="B1257" s="64" t="s">
        <v>431</v>
      </c>
      <c r="C1257" s="25" t="s">
        <v>128</v>
      </c>
      <c r="H1257" s="3" t="e">
        <f>((F1257)/(E1257/100))</f>
        <v>#DIV/0!</v>
      </c>
      <c r="I1257" s="4" t="e">
        <f>E1257/F1257</f>
        <v>#DIV/0!</v>
      </c>
      <c r="J1257" s="4" t="e">
        <f>100/G1257</f>
        <v>#DIV/0!</v>
      </c>
      <c r="N1257" s="37" t="e">
        <f>M1257/(K1257/100)</f>
        <v>#DIV/0!</v>
      </c>
      <c r="O1257" s="37" t="e">
        <f>N1257/J1257</f>
        <v>#DIV/0!</v>
      </c>
      <c r="P1257" s="5" t="e">
        <f>M1257/(L1257/100)</f>
        <v>#DIV/0!</v>
      </c>
      <c r="Q1257" s="5" t="e">
        <f>P1257*I1257</f>
        <v>#DIV/0!</v>
      </c>
      <c r="U1257" s="15" t="e">
        <f>100-(T1257-R1257)/S1257*100</f>
        <v>#DIV/0!</v>
      </c>
      <c r="AB1257" s="14" t="e">
        <f>((AE1257-AC1257)*(1000/AD1257))*1000</f>
        <v>#DIV/0!</v>
      </c>
      <c r="AF1257" s="7" t="e">
        <f>#REF!*0.8</f>
        <v>#REF!</v>
      </c>
      <c r="AH1257" s="8" t="e">
        <f>((AG1257)*(H1257/100))</f>
        <v>#DIV/0!</v>
      </c>
      <c r="AI1257" s="7" t="e">
        <f>AG1257/AH1257</f>
        <v>#DIV/0!</v>
      </c>
      <c r="AO1257" s="68" t="s">
        <v>431</v>
      </c>
      <c r="AP1257" s="381">
        <v>2.1999999999999999E-2</v>
      </c>
      <c r="AQ1257" s="381">
        <v>6.0000000000000001E-3</v>
      </c>
      <c r="AR1257" s="381">
        <v>1.2E-2</v>
      </c>
      <c r="AS1257" s="381">
        <v>7.0000000000000001E-3</v>
      </c>
      <c r="AT1257" s="381" t="s">
        <v>121</v>
      </c>
      <c r="AU1257" s="381">
        <v>7.0000000000000001E-3</v>
      </c>
      <c r="AV1257" s="381">
        <v>3.7770000000000001</v>
      </c>
      <c r="AW1257" s="381">
        <v>7.9000000000000001E-2</v>
      </c>
      <c r="AX1257" s="381">
        <v>5.0000000000000001E-3</v>
      </c>
      <c r="AY1257" s="381">
        <v>3.0000000000000001E-3</v>
      </c>
      <c r="AZ1257" s="381">
        <v>1.5609999999999999</v>
      </c>
      <c r="BA1257" s="381">
        <v>3.2000000000000001E-2</v>
      </c>
      <c r="BB1257" s="381">
        <v>5.718</v>
      </c>
      <c r="BC1257" s="381">
        <v>0.107</v>
      </c>
      <c r="BD1257" s="381">
        <v>17.358000000000001</v>
      </c>
      <c r="BE1257" s="381">
        <v>0.36299999999999999</v>
      </c>
      <c r="BF1257" s="381" t="s">
        <v>121</v>
      </c>
      <c r="BG1257" s="381">
        <v>7.0000000000000001E-3</v>
      </c>
      <c r="BH1257" s="381">
        <v>2.4009999999999998</v>
      </c>
      <c r="BI1257" s="381">
        <v>0.39800000000000002</v>
      </c>
      <c r="BJ1257" s="381">
        <v>1.6E-2</v>
      </c>
      <c r="BK1257" s="381">
        <v>5.0000000000000001E-3</v>
      </c>
      <c r="BL1257" s="381" t="s">
        <v>121</v>
      </c>
      <c r="BM1257" s="381">
        <v>7.0000000000000001E-3</v>
      </c>
      <c r="BN1257" s="381">
        <v>3.3239999999999998</v>
      </c>
      <c r="BO1257" s="381">
        <v>0.122</v>
      </c>
      <c r="BP1257" s="381">
        <v>57.703000000000003</v>
      </c>
      <c r="BQ1257" s="381">
        <v>0.45400000000000001</v>
      </c>
      <c r="BR1257" s="381">
        <v>1.4239999999999999</v>
      </c>
      <c r="BS1257" s="381">
        <v>2.3E-2</v>
      </c>
      <c r="BT1257" s="381">
        <v>1.4550000000000001</v>
      </c>
      <c r="BU1257" s="381">
        <v>9.4E-2</v>
      </c>
      <c r="BV1257" s="381" t="s">
        <v>121</v>
      </c>
      <c r="BW1257" s="381">
        <v>8.5999999999999993E-2</v>
      </c>
      <c r="BX1257" s="381">
        <v>0.03</v>
      </c>
      <c r="BY1257" s="381">
        <v>0.02</v>
      </c>
      <c r="BZ1257" s="381">
        <v>0.14299999999999999</v>
      </c>
      <c r="CA1257" s="381">
        <v>3.9E-2</v>
      </c>
      <c r="CB1257" s="381" t="s">
        <v>121</v>
      </c>
      <c r="CC1257" s="381">
        <v>6.1630000000000003</v>
      </c>
      <c r="CD1257" s="381">
        <v>0.191</v>
      </c>
      <c r="CE1257" s="381">
        <v>1.7000000000000001E-2</v>
      </c>
      <c r="CF1257" s="381">
        <v>6.0000000000000001E-3</v>
      </c>
      <c r="CG1257" s="381">
        <v>1E-3</v>
      </c>
      <c r="CH1257" s="381" t="s">
        <v>121</v>
      </c>
      <c r="CI1257" s="381">
        <v>2E-3</v>
      </c>
      <c r="CJ1257" s="381" t="s">
        <v>121</v>
      </c>
      <c r="CK1257" s="381">
        <v>0.79300000000000004</v>
      </c>
      <c r="CL1257" s="381" t="s">
        <v>121</v>
      </c>
      <c r="CM1257" s="381">
        <v>2E-3</v>
      </c>
      <c r="CN1257" s="381">
        <v>7.0000000000000001E-3</v>
      </c>
      <c r="CO1257" s="381">
        <v>2E-3</v>
      </c>
      <c r="CP1257" s="381">
        <v>0.84799999999999998</v>
      </c>
      <c r="CQ1257" s="381">
        <v>4.2999999999999997E-2</v>
      </c>
      <c r="CR1257" s="381" t="s">
        <v>121</v>
      </c>
      <c r="CS1257" s="381">
        <v>6.0000000000000001E-3</v>
      </c>
      <c r="CT1257" s="381" t="s">
        <v>121</v>
      </c>
      <c r="CU1257" s="381">
        <v>22.92</v>
      </c>
      <c r="CV1257" s="381">
        <v>6.6000000000000003E-2</v>
      </c>
      <c r="CW1257" s="381">
        <v>2E-3</v>
      </c>
      <c r="CX1257" s="381">
        <v>0.19</v>
      </c>
      <c r="CY1257" s="381">
        <v>0.04</v>
      </c>
      <c r="CZ1257" s="381" t="s">
        <v>121</v>
      </c>
      <c r="DA1257" s="381">
        <v>3.0000000000000001E-3</v>
      </c>
      <c r="DB1257" s="381" t="s">
        <v>121</v>
      </c>
      <c r="DC1257" s="381">
        <v>3.5999999999999997E-2</v>
      </c>
      <c r="DD1257" s="381" t="s">
        <v>121</v>
      </c>
      <c r="DE1257" s="381">
        <v>3.6999999999999998E-2</v>
      </c>
      <c r="DF1257" s="381">
        <v>3.4289999999999998</v>
      </c>
      <c r="DG1257" s="381">
        <v>6.4000000000000001E-2</v>
      </c>
      <c r="DH1257" s="381">
        <v>0.30299999999999999</v>
      </c>
      <c r="DI1257" s="381">
        <v>6.0000000000000001E-3</v>
      </c>
      <c r="DJ1257" s="381" t="s">
        <v>121</v>
      </c>
      <c r="DK1257" s="381">
        <v>2E-3</v>
      </c>
      <c r="DL1257" s="61" t="str">
        <f t="shared" si="23"/>
        <v>Anlieferung 21-8</v>
      </c>
    </row>
    <row r="1258" spans="1:116">
      <c r="A1258" s="11">
        <v>44664</v>
      </c>
      <c r="B1258" s="64" t="s">
        <v>1839</v>
      </c>
      <c r="C1258" s="25" t="s">
        <v>128</v>
      </c>
      <c r="H1258" s="3" t="e">
        <f>((F1258)/(E1258/100))</f>
        <v>#DIV/0!</v>
      </c>
      <c r="I1258" s="4" t="e">
        <f>E1258/F1258</f>
        <v>#DIV/0!</v>
      </c>
      <c r="J1258" s="4" t="e">
        <f>100/G1258</f>
        <v>#DIV/0!</v>
      </c>
      <c r="N1258" s="37" t="e">
        <f>M1258/(K1258/100)</f>
        <v>#DIV/0!</v>
      </c>
      <c r="O1258" s="37" t="e">
        <f>N1258/J1258</f>
        <v>#DIV/0!</v>
      </c>
      <c r="P1258" s="5" t="e">
        <f>M1258/(L1258/100)</f>
        <v>#DIV/0!</v>
      </c>
      <c r="Q1258" s="5" t="e">
        <f>P1258*I1258</f>
        <v>#DIV/0!</v>
      </c>
      <c r="U1258" s="15" t="e">
        <f>100-(T1258-R1258)/S1258*100</f>
        <v>#DIV/0!</v>
      </c>
      <c r="AB1258" s="14" t="e">
        <f>((AE1258-AC1258)*(1000/AD1258))*1000</f>
        <v>#DIV/0!</v>
      </c>
      <c r="AF1258" s="7" t="e">
        <f>#REF!*0.8</f>
        <v>#REF!</v>
      </c>
      <c r="AH1258" s="8" t="e">
        <f>((AG1258)*(H1258/100))</f>
        <v>#DIV/0!</v>
      </c>
      <c r="AI1258" s="7" t="e">
        <f>AG1258/AH1258</f>
        <v>#DIV/0!</v>
      </c>
      <c r="AO1258" s="68" t="s">
        <v>1839</v>
      </c>
      <c r="AP1258" s="381">
        <v>1.0999999999999999E-2</v>
      </c>
      <c r="AQ1258" s="381">
        <v>5.0000000000000001E-3</v>
      </c>
      <c r="AR1258" s="381" t="s">
        <v>121</v>
      </c>
      <c r="AS1258" s="381">
        <v>1.7000000000000001E-2</v>
      </c>
      <c r="AT1258" s="381">
        <v>0.188</v>
      </c>
      <c r="AU1258" s="381">
        <v>8.9999999999999993E-3</v>
      </c>
      <c r="AV1258" s="381">
        <v>5.5060000000000002</v>
      </c>
      <c r="AW1258" s="381">
        <v>9.7000000000000003E-2</v>
      </c>
      <c r="AX1258" s="381" t="s">
        <v>121</v>
      </c>
      <c r="AY1258" s="381">
        <v>6.0000000000000001E-3</v>
      </c>
      <c r="AZ1258" s="381">
        <v>1.7410000000000001</v>
      </c>
      <c r="BA1258" s="381">
        <v>2.3E-2</v>
      </c>
      <c r="BB1258" s="381">
        <v>11.359</v>
      </c>
      <c r="BC1258" s="381">
        <v>0.14199999999999999</v>
      </c>
      <c r="BD1258" s="381">
        <v>12.013</v>
      </c>
      <c r="BE1258" s="381">
        <v>0.11600000000000001</v>
      </c>
      <c r="BF1258" s="381" t="s">
        <v>121</v>
      </c>
      <c r="BG1258" s="381">
        <v>0.01</v>
      </c>
      <c r="BH1258" s="381">
        <v>4.2149999999999999</v>
      </c>
      <c r="BI1258" s="381">
        <v>0.39400000000000002</v>
      </c>
      <c r="BJ1258" s="381">
        <v>0.01</v>
      </c>
      <c r="BK1258" s="381">
        <v>4.0000000000000001E-3</v>
      </c>
      <c r="BL1258" s="381">
        <v>6.0000000000000001E-3</v>
      </c>
      <c r="BM1258" s="381">
        <v>3.0000000000000001E-3</v>
      </c>
      <c r="BN1258" s="381">
        <v>1.264</v>
      </c>
      <c r="BO1258" s="381">
        <v>0.04</v>
      </c>
      <c r="BP1258" s="381">
        <v>44.213000000000001</v>
      </c>
      <c r="BQ1258" s="381">
        <v>0.628</v>
      </c>
      <c r="BR1258" s="381">
        <v>0.90900000000000003</v>
      </c>
      <c r="BS1258" s="381">
        <v>1.7000000000000001E-2</v>
      </c>
      <c r="BT1258" s="381">
        <v>0.91400000000000003</v>
      </c>
      <c r="BU1258" s="381">
        <v>8.5999999999999993E-2</v>
      </c>
      <c r="BV1258" s="381">
        <v>3.1E-2</v>
      </c>
      <c r="BW1258" s="381">
        <v>4.0000000000000001E-3</v>
      </c>
      <c r="BX1258" s="381" t="s">
        <v>121</v>
      </c>
      <c r="BY1258" s="381">
        <v>3.7999999999999999E-2</v>
      </c>
      <c r="BZ1258" s="381">
        <v>0.109</v>
      </c>
      <c r="CA1258" s="381">
        <v>4.2999999999999997E-2</v>
      </c>
      <c r="CB1258" s="381">
        <v>5.4359999999999999</v>
      </c>
      <c r="CC1258" s="381">
        <v>2.456</v>
      </c>
      <c r="CD1258" s="381">
        <v>0.11799999999999999</v>
      </c>
      <c r="CE1258" s="381">
        <v>1.6E-2</v>
      </c>
      <c r="CF1258" s="381">
        <v>8.2000000000000003E-2</v>
      </c>
      <c r="CG1258" s="381">
        <v>2E-3</v>
      </c>
      <c r="CH1258" s="381" t="s">
        <v>121</v>
      </c>
      <c r="CI1258" s="381">
        <v>2E-3</v>
      </c>
      <c r="CJ1258" s="381">
        <v>0.23799999999999999</v>
      </c>
      <c r="CK1258" s="381">
        <v>0.02</v>
      </c>
      <c r="CL1258" s="381" t="s">
        <v>121</v>
      </c>
      <c r="CM1258" s="381">
        <v>2E-3</v>
      </c>
      <c r="CN1258" s="381">
        <v>4.0000000000000001E-3</v>
      </c>
      <c r="CO1258" s="381">
        <v>2E-3</v>
      </c>
      <c r="CP1258" s="381">
        <v>1.35</v>
      </c>
      <c r="CQ1258" s="381">
        <v>1.6E-2</v>
      </c>
      <c r="CR1258" s="381" t="s">
        <v>121</v>
      </c>
      <c r="CS1258" s="381">
        <v>3.0000000000000001E-3</v>
      </c>
      <c r="CT1258" s="381">
        <v>2.9329999999999998</v>
      </c>
      <c r="CU1258" s="381">
        <v>7.8E-2</v>
      </c>
      <c r="CV1258" s="381">
        <v>0.03</v>
      </c>
      <c r="CW1258" s="381">
        <v>1E-3</v>
      </c>
      <c r="CX1258" s="381">
        <v>0.161</v>
      </c>
      <c r="CY1258" s="381">
        <v>3.2000000000000001E-2</v>
      </c>
      <c r="CZ1258" s="381" t="s">
        <v>121</v>
      </c>
      <c r="DA1258" s="381">
        <v>2E-3</v>
      </c>
      <c r="DB1258" s="381" t="s">
        <v>121</v>
      </c>
      <c r="DC1258" s="381">
        <v>2.9000000000000001E-2</v>
      </c>
      <c r="DD1258" s="381" t="s">
        <v>121</v>
      </c>
      <c r="DE1258" s="381">
        <v>5.3999999999999999E-2</v>
      </c>
      <c r="DF1258" s="381">
        <v>7.109</v>
      </c>
      <c r="DG1258" s="381">
        <v>9.1999999999999998E-2</v>
      </c>
      <c r="DH1258" s="381">
        <v>3.9E-2</v>
      </c>
      <c r="DI1258" s="381">
        <v>2E-3</v>
      </c>
      <c r="DJ1258" s="381" t="s">
        <v>121</v>
      </c>
      <c r="DK1258" s="381">
        <v>2E-3</v>
      </c>
      <c r="DL1258" s="61" t="str">
        <f t="shared" si="23"/>
        <v>Anlieferung 21-9</v>
      </c>
    </row>
    <row r="1259" spans="1:116">
      <c r="A1259" s="11">
        <v>44664</v>
      </c>
      <c r="B1259" s="64" t="s">
        <v>432</v>
      </c>
      <c r="C1259" s="25" t="s">
        <v>128</v>
      </c>
      <c r="H1259" s="3" t="e">
        <f>((F1259)/(E1259/100))</f>
        <v>#DIV/0!</v>
      </c>
      <c r="I1259" s="4" t="e">
        <f>E1259/F1259</f>
        <v>#DIV/0!</v>
      </c>
      <c r="J1259" s="4" t="e">
        <f>100/G1259</f>
        <v>#DIV/0!</v>
      </c>
      <c r="N1259" s="37" t="e">
        <f>M1259/(K1259/100)</f>
        <v>#DIV/0!</v>
      </c>
      <c r="O1259" s="37" t="e">
        <f>N1259/J1259</f>
        <v>#DIV/0!</v>
      </c>
      <c r="P1259" s="5" t="e">
        <f>M1259/(L1259/100)</f>
        <v>#DIV/0!</v>
      </c>
      <c r="Q1259" s="5" t="e">
        <f>P1259*I1259</f>
        <v>#DIV/0!</v>
      </c>
      <c r="U1259" s="15" t="e">
        <f>100-(T1259-R1259)/S1259*100</f>
        <v>#DIV/0!</v>
      </c>
      <c r="AB1259" s="14" t="e">
        <f>((AE1259-AC1259)*(1000/AD1259))*1000</f>
        <v>#DIV/0!</v>
      </c>
      <c r="AF1259" s="7" t="e">
        <f>#REF!*0.8</f>
        <v>#REF!</v>
      </c>
      <c r="AH1259" s="8" t="e">
        <f>((AG1259)*(H1259/100))</f>
        <v>#DIV/0!</v>
      </c>
      <c r="AI1259" s="7" t="e">
        <f>AG1259/AH1259</f>
        <v>#DIV/0!</v>
      </c>
      <c r="AO1259" s="68" t="s">
        <v>432</v>
      </c>
      <c r="AP1259" s="381" t="s">
        <v>121</v>
      </c>
      <c r="AQ1259" s="381">
        <v>5.0000000000000001E-3</v>
      </c>
      <c r="AR1259" s="381" t="s">
        <v>121</v>
      </c>
      <c r="AS1259" s="381">
        <v>1.6E-2</v>
      </c>
      <c r="AT1259" s="381" t="s">
        <v>121</v>
      </c>
      <c r="AU1259" s="381">
        <v>1.2E-2</v>
      </c>
      <c r="AV1259" s="381">
        <v>12.016999999999999</v>
      </c>
      <c r="AW1259" s="381">
        <v>0.29699999999999999</v>
      </c>
      <c r="AX1259" s="381" t="s">
        <v>121</v>
      </c>
      <c r="AY1259" s="381">
        <v>8.0000000000000002E-3</v>
      </c>
      <c r="AZ1259" s="381">
        <v>1.611</v>
      </c>
      <c r="BA1259" s="381">
        <v>0.06</v>
      </c>
      <c r="BB1259" s="381">
        <v>4.548</v>
      </c>
      <c r="BC1259" s="381">
        <v>0.16800000000000001</v>
      </c>
      <c r="BD1259" s="381">
        <v>0.32400000000000001</v>
      </c>
      <c r="BE1259" s="381">
        <v>2.5000000000000001E-2</v>
      </c>
      <c r="BF1259" s="381" t="s">
        <v>121</v>
      </c>
      <c r="BG1259" s="381">
        <v>1.0999999999999999E-2</v>
      </c>
      <c r="BH1259" s="381">
        <v>3.1720000000000002</v>
      </c>
      <c r="BI1259" s="381">
        <v>0.66200000000000003</v>
      </c>
      <c r="BJ1259" s="381" t="s">
        <v>121</v>
      </c>
      <c r="BK1259" s="381">
        <v>3.0000000000000001E-3</v>
      </c>
      <c r="BL1259" s="381" t="s">
        <v>121</v>
      </c>
      <c r="BM1259" s="381">
        <v>6.0000000000000001E-3</v>
      </c>
      <c r="BN1259" s="381">
        <v>8.8330000000000002</v>
      </c>
      <c r="BO1259" s="381">
        <v>0.43099999999999999</v>
      </c>
      <c r="BP1259" s="381">
        <v>40.588000000000001</v>
      </c>
      <c r="BQ1259" s="381">
        <v>1.0409999999999999</v>
      </c>
      <c r="BR1259" s="381" t="s">
        <v>121</v>
      </c>
      <c r="BS1259" s="381">
        <v>4.0000000000000001E-3</v>
      </c>
      <c r="BT1259" s="381">
        <v>1.538</v>
      </c>
      <c r="BU1259" s="381">
        <v>0.159</v>
      </c>
      <c r="BV1259" s="381" t="s">
        <v>121</v>
      </c>
      <c r="BW1259" s="381">
        <v>0.15</v>
      </c>
      <c r="BX1259" s="381" t="s">
        <v>121</v>
      </c>
      <c r="BY1259" s="381">
        <v>1.2E-2</v>
      </c>
      <c r="BZ1259" s="381">
        <v>1.415</v>
      </c>
      <c r="CA1259" s="381">
        <v>0.13300000000000001</v>
      </c>
      <c r="CB1259" s="381">
        <v>12.59</v>
      </c>
      <c r="CC1259" s="381">
        <v>3.8730000000000002</v>
      </c>
      <c r="CD1259" s="381">
        <v>0.115</v>
      </c>
      <c r="CE1259" s="381">
        <v>2.5000000000000001E-2</v>
      </c>
      <c r="CF1259" s="381" t="s">
        <v>121</v>
      </c>
      <c r="CG1259" s="381">
        <v>8.9999999999999993E-3</v>
      </c>
      <c r="CH1259" s="381">
        <v>6.0000000000000001E-3</v>
      </c>
      <c r="CI1259" s="381">
        <v>1E-3</v>
      </c>
      <c r="CJ1259" s="381" t="s">
        <v>121</v>
      </c>
      <c r="CK1259" s="381">
        <v>1.6359999999999999</v>
      </c>
      <c r="CL1259" s="381" t="s">
        <v>121</v>
      </c>
      <c r="CM1259" s="381">
        <v>2E-3</v>
      </c>
      <c r="CN1259" s="381">
        <v>3.0000000000000001E-3</v>
      </c>
      <c r="CO1259" s="381">
        <v>1E-3</v>
      </c>
      <c r="CP1259" s="381">
        <v>0.69199999999999995</v>
      </c>
      <c r="CQ1259" s="381">
        <v>9.2999999999999999E-2</v>
      </c>
      <c r="CR1259" s="381" t="s">
        <v>121</v>
      </c>
      <c r="CS1259" s="381">
        <v>2E-3</v>
      </c>
      <c r="CT1259" s="381" t="s">
        <v>121</v>
      </c>
      <c r="CU1259" s="381">
        <v>38.933999999999997</v>
      </c>
      <c r="CV1259" s="381">
        <v>0.151</v>
      </c>
      <c r="CW1259" s="381">
        <v>5.0000000000000001E-3</v>
      </c>
      <c r="CX1259" s="381">
        <v>2.806</v>
      </c>
      <c r="CY1259" s="381">
        <v>0.15</v>
      </c>
      <c r="CZ1259" s="381" t="s">
        <v>121</v>
      </c>
      <c r="DA1259" s="381">
        <v>2E-3</v>
      </c>
      <c r="DB1259" s="381" t="s">
        <v>121</v>
      </c>
      <c r="DC1259" s="381">
        <v>4.5999999999999999E-2</v>
      </c>
      <c r="DD1259" s="381" t="s">
        <v>121</v>
      </c>
      <c r="DE1259" s="381">
        <v>2.5999999999999999E-2</v>
      </c>
      <c r="DF1259" s="381">
        <v>1.135</v>
      </c>
      <c r="DG1259" s="381">
        <v>4.3999999999999997E-2</v>
      </c>
      <c r="DH1259" s="381">
        <v>8.4559999999999995</v>
      </c>
      <c r="DI1259" s="381">
        <v>0.20300000000000001</v>
      </c>
      <c r="DJ1259" s="381" t="s">
        <v>121</v>
      </c>
      <c r="DK1259" s="381">
        <v>2E-3</v>
      </c>
      <c r="DL1259" s="61" t="str">
        <f t="shared" si="23"/>
        <v>Anlieferung 21-10</v>
      </c>
    </row>
    <row r="1260" spans="1:116">
      <c r="A1260" s="11">
        <v>44664</v>
      </c>
      <c r="B1260" s="64" t="s">
        <v>1840</v>
      </c>
      <c r="C1260" s="25" t="s">
        <v>128</v>
      </c>
      <c r="H1260" s="3" t="e">
        <f>((F1260)/(E1260/100))</f>
        <v>#DIV/0!</v>
      </c>
      <c r="I1260" s="4" t="e">
        <f>E1260/F1260</f>
        <v>#DIV/0!</v>
      </c>
      <c r="J1260" s="4" t="e">
        <f>100/G1260</f>
        <v>#DIV/0!</v>
      </c>
      <c r="N1260" s="37" t="e">
        <f>M1260/(K1260/100)</f>
        <v>#DIV/0!</v>
      </c>
      <c r="O1260" s="37" t="e">
        <f>N1260/J1260</f>
        <v>#DIV/0!</v>
      </c>
      <c r="P1260" s="5" t="e">
        <f>M1260/(L1260/100)</f>
        <v>#DIV/0!</v>
      </c>
      <c r="Q1260" s="5" t="e">
        <f>P1260*I1260</f>
        <v>#DIV/0!</v>
      </c>
      <c r="U1260" s="15" t="e">
        <f>100-(T1260-R1260)/S1260*100</f>
        <v>#DIV/0!</v>
      </c>
      <c r="AB1260" s="14" t="e">
        <f>((AE1260-AC1260)*(1000/AD1260))*1000</f>
        <v>#DIV/0!</v>
      </c>
      <c r="AF1260" s="7" t="e">
        <f>#REF!*0.8</f>
        <v>#REF!</v>
      </c>
      <c r="AH1260" s="8" t="e">
        <f>((AG1260)*(H1260/100))</f>
        <v>#DIV/0!</v>
      </c>
      <c r="AI1260" s="7" t="e">
        <f>AG1260/AH1260</f>
        <v>#DIV/0!</v>
      </c>
      <c r="AO1260" s="68" t="s">
        <v>1840</v>
      </c>
      <c r="AP1260" s="381" t="s">
        <v>121</v>
      </c>
      <c r="AQ1260" s="381">
        <v>4.0000000000000001E-3</v>
      </c>
      <c r="AR1260" s="381" t="s">
        <v>121</v>
      </c>
      <c r="AS1260" s="381">
        <v>1.6E-2</v>
      </c>
      <c r="AT1260" s="381" t="s">
        <v>121</v>
      </c>
      <c r="AU1260" s="381">
        <v>8.9999999999999993E-3</v>
      </c>
      <c r="AV1260" s="381">
        <v>3.11</v>
      </c>
      <c r="AW1260" s="381">
        <v>0.26900000000000002</v>
      </c>
      <c r="AX1260" s="381" t="s">
        <v>121</v>
      </c>
      <c r="AY1260" s="381">
        <v>5.0000000000000001E-3</v>
      </c>
      <c r="AZ1260" s="381">
        <v>1.347</v>
      </c>
      <c r="BA1260" s="381">
        <v>0.03</v>
      </c>
      <c r="BB1260" s="381" t="s">
        <v>121</v>
      </c>
      <c r="BC1260" s="381">
        <v>1.2E-2</v>
      </c>
      <c r="BD1260" s="381">
        <v>3.605</v>
      </c>
      <c r="BE1260" s="381">
        <v>7.3999999999999996E-2</v>
      </c>
      <c r="BF1260" s="381" t="s">
        <v>121</v>
      </c>
      <c r="BG1260" s="381">
        <v>1.2E-2</v>
      </c>
      <c r="BH1260" s="381">
        <v>4.2190000000000003</v>
      </c>
      <c r="BI1260" s="381">
        <v>0.83499999999999996</v>
      </c>
      <c r="BJ1260" s="381" t="s">
        <v>121</v>
      </c>
      <c r="BK1260" s="381">
        <v>4.0000000000000001E-3</v>
      </c>
      <c r="BL1260" s="381" t="s">
        <v>121</v>
      </c>
      <c r="BM1260" s="381">
        <v>4.0000000000000001E-3</v>
      </c>
      <c r="BN1260" s="381">
        <v>8.5079999999999991</v>
      </c>
      <c r="BO1260" s="381">
        <v>1.0209999999999999</v>
      </c>
      <c r="BP1260" s="381">
        <v>39.601999999999997</v>
      </c>
      <c r="BQ1260" s="381">
        <v>1.002</v>
      </c>
      <c r="BR1260" s="381">
        <v>7.3999999999999996E-2</v>
      </c>
      <c r="BS1260" s="381">
        <v>4.0000000000000001E-3</v>
      </c>
      <c r="BT1260" s="381">
        <v>2.8250000000000002</v>
      </c>
      <c r="BU1260" s="381">
        <v>0.13100000000000001</v>
      </c>
      <c r="BV1260" s="381" t="s">
        <v>121</v>
      </c>
      <c r="BW1260" s="381">
        <v>0.19400000000000001</v>
      </c>
      <c r="BX1260" s="381" t="s">
        <v>121</v>
      </c>
      <c r="BY1260" s="381">
        <v>3.2000000000000001E-2</v>
      </c>
      <c r="BZ1260" s="381">
        <v>1.673</v>
      </c>
      <c r="CA1260" s="381">
        <v>7.8E-2</v>
      </c>
      <c r="CB1260" s="381">
        <v>16.728000000000002</v>
      </c>
      <c r="CC1260" s="381">
        <v>4.2220000000000004</v>
      </c>
      <c r="CD1260" s="381">
        <v>0.13300000000000001</v>
      </c>
      <c r="CE1260" s="381">
        <v>2.3E-2</v>
      </c>
      <c r="CF1260" s="381" t="s">
        <v>121</v>
      </c>
      <c r="CG1260" s="381">
        <v>0.01</v>
      </c>
      <c r="CH1260" s="381">
        <v>8.0000000000000002E-3</v>
      </c>
      <c r="CI1260" s="381">
        <v>1E-3</v>
      </c>
      <c r="CJ1260" s="381" t="s">
        <v>121</v>
      </c>
      <c r="CK1260" s="381">
        <v>2.0209999999999999</v>
      </c>
      <c r="CL1260" s="381" t="s">
        <v>121</v>
      </c>
      <c r="CM1260" s="381">
        <v>2E-3</v>
      </c>
      <c r="CN1260" s="381" t="s">
        <v>121</v>
      </c>
      <c r="CO1260" s="381">
        <v>2E-3</v>
      </c>
      <c r="CP1260" s="381">
        <v>1.012</v>
      </c>
      <c r="CQ1260" s="381">
        <v>9.1999999999999998E-2</v>
      </c>
      <c r="CR1260" s="381" t="s">
        <v>121</v>
      </c>
      <c r="CS1260" s="381">
        <v>2E-3</v>
      </c>
      <c r="CT1260" s="381" t="s">
        <v>121</v>
      </c>
      <c r="CU1260" s="381">
        <v>43.481000000000002</v>
      </c>
      <c r="CV1260" s="381">
        <v>0.13600000000000001</v>
      </c>
      <c r="CW1260" s="381">
        <v>7.0000000000000001E-3</v>
      </c>
      <c r="CX1260" s="381">
        <v>4.3920000000000003</v>
      </c>
      <c r="CY1260" s="381">
        <v>9.5000000000000001E-2</v>
      </c>
      <c r="CZ1260" s="381" t="s">
        <v>121</v>
      </c>
      <c r="DA1260" s="381">
        <v>2E-3</v>
      </c>
      <c r="DB1260" s="381" t="s">
        <v>121</v>
      </c>
      <c r="DC1260" s="381">
        <v>3.3000000000000002E-2</v>
      </c>
      <c r="DD1260" s="381" t="s">
        <v>121</v>
      </c>
      <c r="DE1260" s="381">
        <v>3.2000000000000001E-2</v>
      </c>
      <c r="DF1260" s="381">
        <v>1.375</v>
      </c>
      <c r="DG1260" s="381">
        <v>3.1E-2</v>
      </c>
      <c r="DH1260" s="381">
        <v>11.244</v>
      </c>
      <c r="DI1260" s="381">
        <v>0.64600000000000002</v>
      </c>
      <c r="DJ1260" s="381" t="s">
        <v>121</v>
      </c>
      <c r="DK1260" s="381">
        <v>2E-3</v>
      </c>
      <c r="DL1260" s="61" t="str">
        <f t="shared" si="23"/>
        <v>Anlieferung 21-11</v>
      </c>
    </row>
    <row r="1261" spans="1:116">
      <c r="A1261" s="11">
        <v>44664</v>
      </c>
      <c r="B1261" s="64" t="s">
        <v>1841</v>
      </c>
      <c r="C1261" s="25" t="s">
        <v>128</v>
      </c>
      <c r="H1261" s="3" t="e">
        <f>((F1261)/(E1261/100))</f>
        <v>#DIV/0!</v>
      </c>
      <c r="I1261" s="4" t="e">
        <f>E1261/F1261</f>
        <v>#DIV/0!</v>
      </c>
      <c r="J1261" s="4" t="e">
        <f>100/G1261</f>
        <v>#DIV/0!</v>
      </c>
      <c r="N1261" s="37" t="e">
        <f>M1261/(K1261/100)</f>
        <v>#DIV/0!</v>
      </c>
      <c r="O1261" s="37" t="e">
        <f>N1261/J1261</f>
        <v>#DIV/0!</v>
      </c>
      <c r="P1261" s="5" t="e">
        <f>M1261/(L1261/100)</f>
        <v>#DIV/0!</v>
      </c>
      <c r="Q1261" s="5" t="e">
        <f>P1261*I1261</f>
        <v>#DIV/0!</v>
      </c>
      <c r="U1261" s="15" t="e">
        <f>100-(T1261-R1261)/S1261*100</f>
        <v>#DIV/0!</v>
      </c>
      <c r="AB1261" s="14" t="e">
        <f>((AE1261-AC1261)*(1000/AD1261))*1000</f>
        <v>#DIV/0!</v>
      </c>
      <c r="AF1261" s="7" t="e">
        <f>#REF!*0.8</f>
        <v>#REF!</v>
      </c>
      <c r="AH1261" s="8" t="e">
        <f>((AG1261)*(H1261/100))</f>
        <v>#DIV/0!</v>
      </c>
      <c r="AI1261" s="7" t="e">
        <f>AG1261/AH1261</f>
        <v>#DIV/0!</v>
      </c>
      <c r="AO1261" s="68" t="s">
        <v>1841</v>
      </c>
      <c r="AP1261" s="381">
        <v>0.02</v>
      </c>
      <c r="AQ1261" s="381">
        <v>7.0000000000000001E-3</v>
      </c>
      <c r="AR1261" s="381" t="s">
        <v>121</v>
      </c>
      <c r="AS1261" s="381">
        <v>1.2999999999999999E-2</v>
      </c>
      <c r="AT1261" s="381" t="s">
        <v>121</v>
      </c>
      <c r="AU1261" s="381">
        <v>8.9999999999999993E-3</v>
      </c>
      <c r="AV1261" s="381">
        <v>7.6520000000000001</v>
      </c>
      <c r="AW1261" s="381">
        <v>0.19700000000000001</v>
      </c>
      <c r="AX1261" s="381" t="s">
        <v>121</v>
      </c>
      <c r="AY1261" s="381">
        <v>8.9999999999999993E-3</v>
      </c>
      <c r="AZ1261" s="381">
        <v>2.0859999999999999</v>
      </c>
      <c r="BA1261" s="381">
        <v>3.5999999999999997E-2</v>
      </c>
      <c r="BB1261" s="381">
        <v>0.33200000000000002</v>
      </c>
      <c r="BC1261" s="381">
        <v>1.2E-2</v>
      </c>
      <c r="BD1261" s="381">
        <v>21.094999999999999</v>
      </c>
      <c r="BE1261" s="381">
        <v>0.45100000000000001</v>
      </c>
      <c r="BF1261" s="381" t="s">
        <v>121</v>
      </c>
      <c r="BG1261" s="381">
        <v>7.0000000000000001E-3</v>
      </c>
      <c r="BH1261" s="381">
        <v>3.2410000000000001</v>
      </c>
      <c r="BI1261" s="381">
        <v>0.41499999999999998</v>
      </c>
      <c r="BJ1261" s="381">
        <v>1.9E-2</v>
      </c>
      <c r="BK1261" s="381">
        <v>6.0000000000000001E-3</v>
      </c>
      <c r="BL1261" s="381" t="s">
        <v>121</v>
      </c>
      <c r="BM1261" s="381">
        <v>5.0000000000000001E-3</v>
      </c>
      <c r="BN1261" s="381" t="s">
        <v>121</v>
      </c>
      <c r="BO1261" s="381">
        <v>4.3999999999999997E-2</v>
      </c>
      <c r="BP1261" s="381">
        <v>51.972000000000001</v>
      </c>
      <c r="BQ1261" s="381">
        <v>0.57499999999999996</v>
      </c>
      <c r="BR1261" s="381">
        <v>1.9610000000000001</v>
      </c>
      <c r="BS1261" s="381">
        <v>3.4000000000000002E-2</v>
      </c>
      <c r="BT1261" s="381">
        <v>0.48699999999999999</v>
      </c>
      <c r="BU1261" s="381">
        <v>9.6000000000000002E-2</v>
      </c>
      <c r="BV1261" s="381" t="s">
        <v>121</v>
      </c>
      <c r="BW1261" s="381">
        <v>6.8000000000000005E-2</v>
      </c>
      <c r="BX1261" s="381" t="s">
        <v>121</v>
      </c>
      <c r="BY1261" s="381">
        <v>3.5999999999999997E-2</v>
      </c>
      <c r="BZ1261" s="381">
        <v>0.13500000000000001</v>
      </c>
      <c r="CA1261" s="381">
        <v>5.1999999999999998E-2</v>
      </c>
      <c r="CB1261" s="381" t="s">
        <v>121</v>
      </c>
      <c r="CC1261" s="381">
        <v>4.0629999999999997</v>
      </c>
      <c r="CD1261" s="381">
        <v>0.10100000000000001</v>
      </c>
      <c r="CE1261" s="381">
        <v>1.9E-2</v>
      </c>
      <c r="CF1261" s="381" t="s">
        <v>121</v>
      </c>
      <c r="CG1261" s="381">
        <v>3.0000000000000001E-3</v>
      </c>
      <c r="CH1261" s="381" t="s">
        <v>121</v>
      </c>
      <c r="CI1261" s="381">
        <v>2E-3</v>
      </c>
      <c r="CJ1261" s="381" t="s">
        <v>121</v>
      </c>
      <c r="CK1261" s="381">
        <v>0.82</v>
      </c>
      <c r="CL1261" s="381" t="s">
        <v>121</v>
      </c>
      <c r="CM1261" s="381">
        <v>2E-3</v>
      </c>
      <c r="CN1261" s="381">
        <v>1.2E-2</v>
      </c>
      <c r="CO1261" s="381">
        <v>2E-3</v>
      </c>
      <c r="CP1261" s="381">
        <v>1.0169999999999999</v>
      </c>
      <c r="CQ1261" s="381">
        <v>0.05</v>
      </c>
      <c r="CR1261" s="381" t="s">
        <v>121</v>
      </c>
      <c r="CS1261" s="381">
        <v>7.0000000000000001E-3</v>
      </c>
      <c r="CT1261" s="381" t="s">
        <v>121</v>
      </c>
      <c r="CU1261" s="381">
        <v>23.341999999999999</v>
      </c>
      <c r="CV1261" s="381">
        <v>3.0000000000000001E-3</v>
      </c>
      <c r="CW1261" s="381">
        <v>1E-3</v>
      </c>
      <c r="CX1261" s="381">
        <v>0.13600000000000001</v>
      </c>
      <c r="CY1261" s="381">
        <v>1.4999999999999999E-2</v>
      </c>
      <c r="CZ1261" s="381" t="s">
        <v>121</v>
      </c>
      <c r="DA1261" s="381">
        <v>3.0000000000000001E-3</v>
      </c>
      <c r="DB1261" s="381">
        <v>0.02</v>
      </c>
      <c r="DC1261" s="381">
        <v>6.0000000000000001E-3</v>
      </c>
      <c r="DD1261" s="381" t="s">
        <v>121</v>
      </c>
      <c r="DE1261" s="381">
        <v>0.05</v>
      </c>
      <c r="DF1261" s="381">
        <v>4.4240000000000004</v>
      </c>
      <c r="DG1261" s="381">
        <v>9.2999999999999999E-2</v>
      </c>
      <c r="DH1261" s="381">
        <v>1.4379999999999999</v>
      </c>
      <c r="DI1261" s="381">
        <v>2.4E-2</v>
      </c>
      <c r="DJ1261" s="381" t="s">
        <v>121</v>
      </c>
      <c r="DK1261" s="381">
        <v>2E-3</v>
      </c>
      <c r="DL1261" s="61" t="str">
        <f t="shared" si="23"/>
        <v>Anlieferung 21-12</v>
      </c>
    </row>
    <row r="1262" spans="1:116">
      <c r="A1262" s="11">
        <v>44664</v>
      </c>
      <c r="B1262" s="64" t="s">
        <v>1842</v>
      </c>
      <c r="C1262" s="25" t="s">
        <v>128</v>
      </c>
      <c r="H1262" s="3" t="e">
        <f>((F1262)/(E1262/100))</f>
        <v>#DIV/0!</v>
      </c>
      <c r="I1262" s="4" t="e">
        <f>E1262/F1262</f>
        <v>#DIV/0!</v>
      </c>
      <c r="J1262" s="4" t="e">
        <f>100/G1262</f>
        <v>#DIV/0!</v>
      </c>
      <c r="N1262" s="37" t="e">
        <f>M1262/(K1262/100)</f>
        <v>#DIV/0!</v>
      </c>
      <c r="O1262" s="37" t="e">
        <f>N1262/J1262</f>
        <v>#DIV/0!</v>
      </c>
      <c r="P1262" s="5" t="e">
        <f>M1262/(L1262/100)</f>
        <v>#DIV/0!</v>
      </c>
      <c r="Q1262" s="5" t="e">
        <f>P1262*I1262</f>
        <v>#DIV/0!</v>
      </c>
      <c r="U1262" s="15" t="e">
        <f>100-(T1262-R1262)/S1262*100</f>
        <v>#DIV/0!</v>
      </c>
      <c r="AB1262" s="14" t="e">
        <f>((AE1262-AC1262)*(1000/AD1262))*1000</f>
        <v>#DIV/0!</v>
      </c>
      <c r="AF1262" s="7" t="e">
        <f>#REF!*0.8</f>
        <v>#REF!</v>
      </c>
      <c r="AH1262" s="8" t="e">
        <f>((AG1262)*(H1262/100))</f>
        <v>#DIV/0!</v>
      </c>
      <c r="AI1262" s="7" t="e">
        <f>AG1262/AH1262</f>
        <v>#DIV/0!</v>
      </c>
      <c r="AO1262" s="68" t="s">
        <v>1842</v>
      </c>
      <c r="AP1262" s="381">
        <v>6.0000000000000001E-3</v>
      </c>
      <c r="AQ1262" s="381">
        <v>2E-3</v>
      </c>
      <c r="AR1262" s="381" t="s">
        <v>121</v>
      </c>
      <c r="AS1262" s="381">
        <v>0.01</v>
      </c>
      <c r="AT1262" s="381">
        <v>3.282</v>
      </c>
      <c r="AU1262" s="381">
        <v>8.4000000000000005E-2</v>
      </c>
      <c r="AV1262" s="381">
        <v>1.256</v>
      </c>
      <c r="AW1262" s="381">
        <v>3.3000000000000002E-2</v>
      </c>
      <c r="AX1262" s="381" t="s">
        <v>121</v>
      </c>
      <c r="AY1262" s="381">
        <v>4.0000000000000001E-3</v>
      </c>
      <c r="AZ1262" s="381">
        <v>2.5419999999999998</v>
      </c>
      <c r="BA1262" s="381">
        <v>4.5999999999999999E-2</v>
      </c>
      <c r="BB1262" s="381">
        <v>16.704000000000001</v>
      </c>
      <c r="BC1262" s="381">
        <v>0.35799999999999998</v>
      </c>
      <c r="BD1262" s="381">
        <v>16.582999999999998</v>
      </c>
      <c r="BE1262" s="381">
        <v>0.45600000000000002</v>
      </c>
      <c r="BF1262" s="381" t="s">
        <v>121</v>
      </c>
      <c r="BG1262" s="381">
        <v>7.0000000000000001E-3</v>
      </c>
      <c r="BH1262" s="381">
        <v>1.9159999999999999</v>
      </c>
      <c r="BI1262" s="381">
        <v>0.42499999999999999</v>
      </c>
      <c r="BJ1262" s="381">
        <v>1.2E-2</v>
      </c>
      <c r="BK1262" s="381">
        <v>2E-3</v>
      </c>
      <c r="BL1262" s="381" t="s">
        <v>121</v>
      </c>
      <c r="BM1262" s="381">
        <v>5.0000000000000001E-3</v>
      </c>
      <c r="BN1262" s="381">
        <v>0.09</v>
      </c>
      <c r="BO1262" s="381">
        <v>2.1000000000000001E-2</v>
      </c>
      <c r="BP1262" s="381">
        <v>46.927</v>
      </c>
      <c r="BQ1262" s="381">
        <v>0.57699999999999996</v>
      </c>
      <c r="BR1262" s="381">
        <v>9.5000000000000001E-2</v>
      </c>
      <c r="BS1262" s="381">
        <v>4.0000000000000001E-3</v>
      </c>
      <c r="BT1262" s="381">
        <v>0.76</v>
      </c>
      <c r="BU1262" s="381">
        <v>9.8000000000000004E-2</v>
      </c>
      <c r="BV1262" s="381" t="s">
        <v>121</v>
      </c>
      <c r="BW1262" s="381">
        <v>9.8000000000000004E-2</v>
      </c>
      <c r="BX1262" s="381" t="s">
        <v>121</v>
      </c>
      <c r="BY1262" s="381">
        <v>2.7E-2</v>
      </c>
      <c r="BZ1262" s="381" t="s">
        <v>121</v>
      </c>
      <c r="CA1262" s="381">
        <v>7.0999999999999994E-2</v>
      </c>
      <c r="CB1262" s="381" t="s">
        <v>121</v>
      </c>
      <c r="CC1262" s="381">
        <v>4.68</v>
      </c>
      <c r="CD1262" s="381">
        <v>5.1999999999999998E-2</v>
      </c>
      <c r="CE1262" s="381">
        <v>1.4999999999999999E-2</v>
      </c>
      <c r="CF1262" s="381">
        <v>0.1</v>
      </c>
      <c r="CG1262" s="381">
        <v>3.0000000000000001E-3</v>
      </c>
      <c r="CH1262" s="381" t="s">
        <v>121</v>
      </c>
      <c r="CI1262" s="381">
        <v>2E-3</v>
      </c>
      <c r="CJ1262" s="381" t="s">
        <v>121</v>
      </c>
      <c r="CK1262" s="381">
        <v>0.83799999999999997</v>
      </c>
      <c r="CL1262" s="381" t="s">
        <v>121</v>
      </c>
      <c r="CM1262" s="381">
        <v>2E-3</v>
      </c>
      <c r="CN1262" s="381" t="s">
        <v>121</v>
      </c>
      <c r="CO1262" s="381">
        <v>2E-3</v>
      </c>
      <c r="CP1262" s="381">
        <v>1.1180000000000001</v>
      </c>
      <c r="CQ1262" s="381">
        <v>4.2999999999999997E-2</v>
      </c>
      <c r="CR1262" s="381" t="s">
        <v>121</v>
      </c>
      <c r="CS1262" s="381">
        <v>2E-3</v>
      </c>
      <c r="CT1262" s="381" t="s">
        <v>121</v>
      </c>
      <c r="CU1262" s="381">
        <v>21.643000000000001</v>
      </c>
      <c r="CV1262" s="381">
        <v>3.0000000000000001E-3</v>
      </c>
      <c r="CW1262" s="381">
        <v>1E-3</v>
      </c>
      <c r="CX1262" s="381">
        <v>0.155</v>
      </c>
      <c r="CY1262" s="381">
        <v>1.7999999999999999E-2</v>
      </c>
      <c r="CZ1262" s="381" t="s">
        <v>121</v>
      </c>
      <c r="DA1262" s="381">
        <v>2E-3</v>
      </c>
      <c r="DB1262" s="381" t="s">
        <v>121</v>
      </c>
      <c r="DC1262" s="381">
        <v>1.7000000000000001E-2</v>
      </c>
      <c r="DD1262" s="381" t="s">
        <v>121</v>
      </c>
      <c r="DE1262" s="381">
        <v>3.9E-2</v>
      </c>
      <c r="DF1262" s="381">
        <v>4.1669999999999998</v>
      </c>
      <c r="DG1262" s="381">
        <v>0.09</v>
      </c>
      <c r="DH1262" s="381">
        <v>0.3</v>
      </c>
      <c r="DI1262" s="381">
        <v>6.0000000000000001E-3</v>
      </c>
      <c r="DJ1262" s="381" t="s">
        <v>121</v>
      </c>
      <c r="DK1262" s="381">
        <v>2E-3</v>
      </c>
      <c r="DL1262" s="61" t="str">
        <f t="shared" si="23"/>
        <v>Anlieferung 21-13</v>
      </c>
    </row>
    <row r="1263" spans="1:116">
      <c r="A1263" s="11">
        <v>44664</v>
      </c>
      <c r="B1263" s="64" t="s">
        <v>1843</v>
      </c>
      <c r="C1263" s="25" t="s">
        <v>128</v>
      </c>
      <c r="H1263" s="3" t="e">
        <f>((F1263)/(E1263/100))</f>
        <v>#DIV/0!</v>
      </c>
      <c r="I1263" s="4" t="e">
        <f>E1263/F1263</f>
        <v>#DIV/0!</v>
      </c>
      <c r="J1263" s="4" t="e">
        <f>100/G1263</f>
        <v>#DIV/0!</v>
      </c>
      <c r="N1263" s="37" t="e">
        <f>M1263/(K1263/100)</f>
        <v>#DIV/0!</v>
      </c>
      <c r="O1263" s="37" t="e">
        <f>N1263/J1263</f>
        <v>#DIV/0!</v>
      </c>
      <c r="P1263" s="5" t="e">
        <f>M1263/(L1263/100)</f>
        <v>#DIV/0!</v>
      </c>
      <c r="Q1263" s="5" t="e">
        <f>P1263*I1263</f>
        <v>#DIV/0!</v>
      </c>
      <c r="U1263" s="15" t="e">
        <f>100-(T1263-R1263)/S1263*100</f>
        <v>#DIV/0!</v>
      </c>
      <c r="AB1263" s="14" t="e">
        <f>((AE1263-AC1263)*(1000/AD1263))*1000</f>
        <v>#DIV/0!</v>
      </c>
      <c r="AF1263" s="7" t="e">
        <f>#REF!*0.8</f>
        <v>#REF!</v>
      </c>
      <c r="AH1263" s="8" t="e">
        <f>((AG1263)*(H1263/100))</f>
        <v>#DIV/0!</v>
      </c>
      <c r="AI1263" s="7" t="e">
        <f>AG1263/AH1263</f>
        <v>#DIV/0!</v>
      </c>
      <c r="AO1263" s="68" t="s">
        <v>1843</v>
      </c>
      <c r="AP1263" s="381" t="s">
        <v>121</v>
      </c>
      <c r="AQ1263" s="381">
        <v>5.0000000000000001E-3</v>
      </c>
      <c r="AR1263" s="381">
        <v>1.7000000000000001E-2</v>
      </c>
      <c r="AS1263" s="381">
        <v>1.0999999999999999E-2</v>
      </c>
      <c r="AT1263" s="381" t="s">
        <v>121</v>
      </c>
      <c r="AU1263" s="381">
        <v>1.0999999999999999E-2</v>
      </c>
      <c r="AV1263" s="381">
        <v>10.644</v>
      </c>
      <c r="AW1263" s="381">
        <v>0.34300000000000003</v>
      </c>
      <c r="AX1263" s="381">
        <v>8.9999999999999993E-3</v>
      </c>
      <c r="AY1263" s="381">
        <v>5.0000000000000001E-3</v>
      </c>
      <c r="AZ1263" s="381">
        <v>1.2430000000000001</v>
      </c>
      <c r="BA1263" s="381">
        <v>2.9000000000000001E-2</v>
      </c>
      <c r="BB1263" s="381">
        <v>5.952</v>
      </c>
      <c r="BC1263" s="381">
        <v>0.13700000000000001</v>
      </c>
      <c r="BD1263" s="381">
        <v>0.79600000000000004</v>
      </c>
      <c r="BE1263" s="381">
        <v>3.3000000000000002E-2</v>
      </c>
      <c r="BF1263" s="381" t="s">
        <v>121</v>
      </c>
      <c r="BG1263" s="381">
        <v>1.4999999999999999E-2</v>
      </c>
      <c r="BH1263" s="381">
        <v>2.6680000000000001</v>
      </c>
      <c r="BI1263" s="381">
        <v>0.48</v>
      </c>
      <c r="BJ1263" s="381" t="s">
        <v>121</v>
      </c>
      <c r="BK1263" s="381">
        <v>3.0000000000000001E-3</v>
      </c>
      <c r="BL1263" s="381" t="s">
        <v>121</v>
      </c>
      <c r="BM1263" s="381">
        <v>8.0000000000000002E-3</v>
      </c>
      <c r="BN1263" s="381">
        <v>7.7240000000000002</v>
      </c>
      <c r="BO1263" s="381">
        <v>0.432</v>
      </c>
      <c r="BP1263" s="381">
        <v>45.38</v>
      </c>
      <c r="BQ1263" s="381">
        <v>0.91800000000000004</v>
      </c>
      <c r="BR1263" s="381">
        <v>5.0000000000000001E-3</v>
      </c>
      <c r="BS1263" s="381">
        <v>2E-3</v>
      </c>
      <c r="BT1263" s="381">
        <v>1.335</v>
      </c>
      <c r="BU1263" s="381">
        <v>0.11</v>
      </c>
      <c r="BV1263" s="381" t="s">
        <v>121</v>
      </c>
      <c r="BW1263" s="381">
        <v>0.114</v>
      </c>
      <c r="BX1263" s="381" t="s">
        <v>121</v>
      </c>
      <c r="BY1263" s="381">
        <v>1.2999999999999999E-2</v>
      </c>
      <c r="BZ1263" s="381">
        <v>1.161</v>
      </c>
      <c r="CA1263" s="381">
        <v>8.5000000000000006E-2</v>
      </c>
      <c r="CB1263" s="381">
        <v>10.887</v>
      </c>
      <c r="CC1263" s="381">
        <v>2.8959999999999999</v>
      </c>
      <c r="CD1263" s="381">
        <v>0.105</v>
      </c>
      <c r="CE1263" s="381">
        <v>2.1999999999999999E-2</v>
      </c>
      <c r="CF1263" s="381" t="s">
        <v>121</v>
      </c>
      <c r="CG1263" s="381">
        <v>8.0000000000000002E-3</v>
      </c>
      <c r="CH1263" s="381">
        <v>6.0000000000000001E-3</v>
      </c>
      <c r="CI1263" s="381">
        <v>1E-3</v>
      </c>
      <c r="CJ1263" s="381" t="s">
        <v>121</v>
      </c>
      <c r="CK1263" s="381">
        <v>1.264</v>
      </c>
      <c r="CL1263" s="381" t="s">
        <v>121</v>
      </c>
      <c r="CM1263" s="381">
        <v>2E-3</v>
      </c>
      <c r="CN1263" s="381">
        <v>3.0000000000000001E-3</v>
      </c>
      <c r="CO1263" s="381">
        <v>1E-3</v>
      </c>
      <c r="CP1263" s="381">
        <v>0.56899999999999995</v>
      </c>
      <c r="CQ1263" s="381">
        <v>6.2E-2</v>
      </c>
      <c r="CR1263" s="381" t="s">
        <v>121</v>
      </c>
      <c r="CS1263" s="381">
        <v>2E-3</v>
      </c>
      <c r="CT1263" s="381" t="s">
        <v>121</v>
      </c>
      <c r="CU1263" s="381">
        <v>33.347000000000001</v>
      </c>
      <c r="CV1263" s="381">
        <v>0.13800000000000001</v>
      </c>
      <c r="CW1263" s="381">
        <v>4.0000000000000001E-3</v>
      </c>
      <c r="CX1263" s="381">
        <v>2.2589999999999999</v>
      </c>
      <c r="CY1263" s="381">
        <v>8.5999999999999993E-2</v>
      </c>
      <c r="CZ1263" s="381" t="s">
        <v>121</v>
      </c>
      <c r="DA1263" s="381">
        <v>2E-3</v>
      </c>
      <c r="DB1263" s="381" t="s">
        <v>121</v>
      </c>
      <c r="DC1263" s="381">
        <v>2.9000000000000001E-2</v>
      </c>
      <c r="DD1263" s="381" t="s">
        <v>121</v>
      </c>
      <c r="DE1263" s="381">
        <v>2.5000000000000001E-2</v>
      </c>
      <c r="DF1263" s="381">
        <v>1.3360000000000001</v>
      </c>
      <c r="DG1263" s="381">
        <v>3.4000000000000002E-2</v>
      </c>
      <c r="DH1263" s="381">
        <v>7.7629999999999999</v>
      </c>
      <c r="DI1263" s="381">
        <v>0.14199999999999999</v>
      </c>
      <c r="DJ1263" s="381" t="s">
        <v>121</v>
      </c>
      <c r="DK1263" s="381">
        <v>2E-3</v>
      </c>
      <c r="DL1263" s="61" t="str">
        <f t="shared" si="23"/>
        <v>Anlieferung 21-14</v>
      </c>
    </row>
    <row r="1264" spans="1:116">
      <c r="A1264" s="11">
        <v>44664</v>
      </c>
      <c r="B1264" s="64" t="s">
        <v>1844</v>
      </c>
      <c r="C1264" s="25" t="s">
        <v>128</v>
      </c>
      <c r="H1264" s="3" t="e">
        <f>((F1264)/(E1264/100))</f>
        <v>#DIV/0!</v>
      </c>
      <c r="I1264" s="4" t="e">
        <f>E1264/F1264</f>
        <v>#DIV/0!</v>
      </c>
      <c r="J1264" s="4" t="e">
        <f>100/G1264</f>
        <v>#DIV/0!</v>
      </c>
      <c r="N1264" s="37" t="e">
        <f>M1264/(K1264/100)</f>
        <v>#DIV/0!</v>
      </c>
      <c r="O1264" s="37" t="e">
        <f>N1264/J1264</f>
        <v>#DIV/0!</v>
      </c>
      <c r="P1264" s="5" t="e">
        <f>M1264/(L1264/100)</f>
        <v>#DIV/0!</v>
      </c>
      <c r="Q1264" s="5" t="e">
        <f>P1264*I1264</f>
        <v>#DIV/0!</v>
      </c>
      <c r="U1264" s="15" t="e">
        <f>100-(T1264-R1264)/S1264*100</f>
        <v>#DIV/0!</v>
      </c>
      <c r="AB1264" s="14" t="e">
        <f>((AE1264-AC1264)*(1000/AD1264))*1000</f>
        <v>#DIV/0!</v>
      </c>
      <c r="AF1264" s="7" t="e">
        <f>#REF!*0.8</f>
        <v>#REF!</v>
      </c>
      <c r="AH1264" s="8" t="e">
        <f>((AG1264)*(H1264/100))</f>
        <v>#DIV/0!</v>
      </c>
      <c r="AI1264" s="7" t="e">
        <f>AG1264/AH1264</f>
        <v>#DIV/0!</v>
      </c>
      <c r="AO1264" s="68" t="s">
        <v>1844</v>
      </c>
      <c r="AP1264" s="381">
        <v>2.5999999999999999E-2</v>
      </c>
      <c r="AQ1264" s="381">
        <v>7.0000000000000001E-3</v>
      </c>
      <c r="AR1264" s="381" t="s">
        <v>121</v>
      </c>
      <c r="AS1264" s="381">
        <v>1.2999999999999999E-2</v>
      </c>
      <c r="AT1264" s="381" t="s">
        <v>121</v>
      </c>
      <c r="AU1264" s="381">
        <v>8.9999999999999993E-3</v>
      </c>
      <c r="AV1264" s="381">
        <v>7.9530000000000003</v>
      </c>
      <c r="AW1264" s="381">
        <v>0.214</v>
      </c>
      <c r="AX1264" s="381" t="s">
        <v>121</v>
      </c>
      <c r="AY1264" s="381">
        <v>6.0000000000000001E-3</v>
      </c>
      <c r="AZ1264" s="381">
        <v>2.0550000000000002</v>
      </c>
      <c r="BA1264" s="381">
        <v>3.9E-2</v>
      </c>
      <c r="BB1264" s="381">
        <v>0.307</v>
      </c>
      <c r="BC1264" s="381">
        <v>1.2E-2</v>
      </c>
      <c r="BD1264" s="381">
        <v>19.539000000000001</v>
      </c>
      <c r="BE1264" s="381">
        <v>0.46800000000000003</v>
      </c>
      <c r="BF1264" s="381" t="s">
        <v>121</v>
      </c>
      <c r="BG1264" s="381">
        <v>1.0999999999999999E-2</v>
      </c>
      <c r="BH1264" s="381">
        <v>2.504</v>
      </c>
      <c r="BI1264" s="381">
        <v>0.42599999999999999</v>
      </c>
      <c r="BJ1264" s="381">
        <v>1.9E-2</v>
      </c>
      <c r="BK1264" s="381">
        <v>6.0000000000000001E-3</v>
      </c>
      <c r="BL1264" s="381" t="s">
        <v>121</v>
      </c>
      <c r="BM1264" s="381">
        <v>5.0000000000000001E-3</v>
      </c>
      <c r="BN1264" s="381" t="s">
        <v>121</v>
      </c>
      <c r="BO1264" s="381">
        <v>3.6999999999999998E-2</v>
      </c>
      <c r="BP1264" s="381">
        <v>58.14</v>
      </c>
      <c r="BQ1264" s="381">
        <v>0.503</v>
      </c>
      <c r="BR1264" s="381">
        <v>1.9490000000000001</v>
      </c>
      <c r="BS1264" s="381">
        <v>3.5999999999999997E-2</v>
      </c>
      <c r="BT1264" s="381">
        <v>0.48099999999999998</v>
      </c>
      <c r="BU1264" s="381">
        <v>9.5000000000000001E-2</v>
      </c>
      <c r="BV1264" s="381" t="s">
        <v>121</v>
      </c>
      <c r="BW1264" s="381">
        <v>7.5999999999999998E-2</v>
      </c>
      <c r="BX1264" s="381">
        <v>7.0000000000000007E-2</v>
      </c>
      <c r="BY1264" s="381">
        <v>2.4E-2</v>
      </c>
      <c r="BZ1264" s="381">
        <v>0.15</v>
      </c>
      <c r="CA1264" s="381">
        <v>5.1999999999999998E-2</v>
      </c>
      <c r="CB1264" s="381" t="s">
        <v>121</v>
      </c>
      <c r="CC1264" s="381">
        <v>5.6870000000000003</v>
      </c>
      <c r="CD1264" s="381">
        <v>9.0999999999999998E-2</v>
      </c>
      <c r="CE1264" s="381">
        <v>1.9E-2</v>
      </c>
      <c r="CF1264" s="381" t="s">
        <v>121</v>
      </c>
      <c r="CG1264" s="381">
        <v>3.0000000000000001E-3</v>
      </c>
      <c r="CH1264" s="381" t="s">
        <v>121</v>
      </c>
      <c r="CI1264" s="381">
        <v>2E-3</v>
      </c>
      <c r="CJ1264" s="381" t="s">
        <v>121</v>
      </c>
      <c r="CK1264" s="381">
        <v>0.91800000000000004</v>
      </c>
      <c r="CL1264" s="381" t="s">
        <v>121</v>
      </c>
      <c r="CM1264" s="381">
        <v>2E-3</v>
      </c>
      <c r="CN1264" s="381">
        <v>8.9999999999999993E-3</v>
      </c>
      <c r="CO1264" s="381">
        <v>2E-3</v>
      </c>
      <c r="CP1264" s="381">
        <v>0.99399999999999999</v>
      </c>
      <c r="CQ1264" s="381">
        <v>5.5E-2</v>
      </c>
      <c r="CR1264" s="381" t="s">
        <v>121</v>
      </c>
      <c r="CS1264" s="381">
        <v>6.0000000000000001E-3</v>
      </c>
      <c r="CT1264" s="381" t="s">
        <v>121</v>
      </c>
      <c r="CU1264" s="381">
        <v>25.632000000000001</v>
      </c>
      <c r="CV1264" s="381">
        <v>2E-3</v>
      </c>
      <c r="CW1264" s="381">
        <v>1E-3</v>
      </c>
      <c r="CX1264" s="381">
        <v>0.14099999999999999</v>
      </c>
      <c r="CY1264" s="381">
        <v>1.4999999999999999E-2</v>
      </c>
      <c r="CZ1264" s="381" t="s">
        <v>121</v>
      </c>
      <c r="DA1264" s="381">
        <v>3.0000000000000001E-3</v>
      </c>
      <c r="DB1264" s="381">
        <v>2.3E-2</v>
      </c>
      <c r="DC1264" s="381">
        <v>6.0000000000000001E-3</v>
      </c>
      <c r="DD1264" s="381" t="s">
        <v>121</v>
      </c>
      <c r="DE1264" s="381">
        <v>4.8000000000000001E-2</v>
      </c>
      <c r="DF1264" s="381">
        <v>4.1980000000000004</v>
      </c>
      <c r="DG1264" s="381">
        <v>9.6000000000000002E-2</v>
      </c>
      <c r="DH1264" s="381">
        <v>1.3380000000000001</v>
      </c>
      <c r="DI1264" s="381">
        <v>2.3E-2</v>
      </c>
      <c r="DJ1264" s="381" t="s">
        <v>121</v>
      </c>
      <c r="DK1264" s="381">
        <v>2E-3</v>
      </c>
      <c r="DL1264" s="61" t="str">
        <f t="shared" si="23"/>
        <v>Anlieferung 21-15</v>
      </c>
    </row>
    <row r="1265" spans="1:132">
      <c r="A1265" s="11">
        <v>44664</v>
      </c>
      <c r="B1265" s="64" t="s">
        <v>1845</v>
      </c>
      <c r="C1265" s="25" t="s">
        <v>128</v>
      </c>
      <c r="H1265" s="3" t="e">
        <f>((F1265)/(E1265/100))</f>
        <v>#DIV/0!</v>
      </c>
      <c r="I1265" s="4" t="e">
        <f>E1265/F1265</f>
        <v>#DIV/0!</v>
      </c>
      <c r="J1265" s="4" t="e">
        <f>100/G1265</f>
        <v>#DIV/0!</v>
      </c>
      <c r="N1265" s="37" t="e">
        <f>M1265/(K1265/100)</f>
        <v>#DIV/0!</v>
      </c>
      <c r="O1265" s="37" t="e">
        <f>N1265/J1265</f>
        <v>#DIV/0!</v>
      </c>
      <c r="P1265" s="5" t="e">
        <f>M1265/(L1265/100)</f>
        <v>#DIV/0!</v>
      </c>
      <c r="Q1265" s="5" t="e">
        <f>P1265*I1265</f>
        <v>#DIV/0!</v>
      </c>
      <c r="U1265" s="15" t="e">
        <f>100-(T1265-R1265)/S1265*100</f>
        <v>#DIV/0!</v>
      </c>
      <c r="AB1265" s="14" t="e">
        <f>((AE1265-AC1265)*(1000/AD1265))*1000</f>
        <v>#DIV/0!</v>
      </c>
      <c r="AF1265" s="7" t="e">
        <f>#REF!*0.8</f>
        <v>#REF!</v>
      </c>
      <c r="AH1265" s="8" t="e">
        <f>((AG1265)*(H1265/100))</f>
        <v>#DIV/0!</v>
      </c>
      <c r="AI1265" s="7" t="e">
        <f>AG1265/AH1265</f>
        <v>#DIV/0!</v>
      </c>
      <c r="AO1265" s="68" t="s">
        <v>1845</v>
      </c>
      <c r="AP1265" s="381">
        <v>8.9999999999999993E-3</v>
      </c>
      <c r="AQ1265" s="381">
        <v>4.0000000000000001E-3</v>
      </c>
      <c r="AR1265" s="381" t="s">
        <v>121</v>
      </c>
      <c r="AS1265" s="381">
        <v>1.2E-2</v>
      </c>
      <c r="AT1265" s="381">
        <v>9.4E-2</v>
      </c>
      <c r="AU1265" s="381">
        <v>8.0000000000000002E-3</v>
      </c>
      <c r="AV1265" s="381">
        <v>9.5920000000000005</v>
      </c>
      <c r="AW1265" s="381">
        <v>0.23499999999999999</v>
      </c>
      <c r="AX1265" s="381">
        <v>1.2999999999999999E-2</v>
      </c>
      <c r="AY1265" s="381">
        <v>4.0000000000000001E-3</v>
      </c>
      <c r="AZ1265" s="381">
        <v>1.915</v>
      </c>
      <c r="BA1265" s="381">
        <v>3.1E-2</v>
      </c>
      <c r="BB1265" s="381">
        <v>7.5069999999999997</v>
      </c>
      <c r="BC1265" s="381">
        <v>0.121</v>
      </c>
      <c r="BD1265" s="381">
        <v>11.042</v>
      </c>
      <c r="BE1265" s="381">
        <v>0.19500000000000001</v>
      </c>
      <c r="BF1265" s="381" t="s">
        <v>121</v>
      </c>
      <c r="BG1265" s="381">
        <v>8.9999999999999993E-3</v>
      </c>
      <c r="BH1265" s="381">
        <v>2.2490000000000001</v>
      </c>
      <c r="BI1265" s="381">
        <v>0.378</v>
      </c>
      <c r="BJ1265" s="381">
        <v>6.0000000000000001E-3</v>
      </c>
      <c r="BK1265" s="381">
        <v>3.0000000000000001E-3</v>
      </c>
      <c r="BL1265" s="381" t="s">
        <v>121</v>
      </c>
      <c r="BM1265" s="381">
        <v>4.0000000000000001E-3</v>
      </c>
      <c r="BN1265" s="381">
        <v>2.4670000000000001</v>
      </c>
      <c r="BO1265" s="381">
        <v>0.113</v>
      </c>
      <c r="BP1265" s="381">
        <v>54.249000000000002</v>
      </c>
      <c r="BQ1265" s="381">
        <v>0.55700000000000005</v>
      </c>
      <c r="BR1265" s="381">
        <v>0.55400000000000005</v>
      </c>
      <c r="BS1265" s="381">
        <v>1.0999999999999999E-2</v>
      </c>
      <c r="BT1265" s="381">
        <v>0.96899999999999997</v>
      </c>
      <c r="BU1265" s="381">
        <v>9.1999999999999998E-2</v>
      </c>
      <c r="BV1265" s="381" t="s">
        <v>121</v>
      </c>
      <c r="BW1265" s="381">
        <v>8.2000000000000003E-2</v>
      </c>
      <c r="BX1265" s="381" t="s">
        <v>121</v>
      </c>
      <c r="BY1265" s="381">
        <v>2.5999999999999999E-2</v>
      </c>
      <c r="BZ1265" s="381">
        <v>0.159</v>
      </c>
      <c r="CA1265" s="381">
        <v>4.2999999999999997E-2</v>
      </c>
      <c r="CB1265" s="381" t="s">
        <v>121</v>
      </c>
      <c r="CC1265" s="381">
        <v>3.9590000000000001</v>
      </c>
      <c r="CD1265" s="381">
        <v>9.0999999999999998E-2</v>
      </c>
      <c r="CE1265" s="381">
        <v>1.7999999999999999E-2</v>
      </c>
      <c r="CF1265" s="381">
        <v>4.7E-2</v>
      </c>
      <c r="CG1265" s="381">
        <v>2E-3</v>
      </c>
      <c r="CH1265" s="381" t="s">
        <v>121</v>
      </c>
      <c r="CI1265" s="381">
        <v>2E-3</v>
      </c>
      <c r="CJ1265" s="381" t="s">
        <v>121</v>
      </c>
      <c r="CK1265" s="381">
        <v>0.98299999999999998</v>
      </c>
      <c r="CL1265" s="381" t="s">
        <v>121</v>
      </c>
      <c r="CM1265" s="381">
        <v>2E-3</v>
      </c>
      <c r="CN1265" s="381">
        <v>4.0000000000000001E-3</v>
      </c>
      <c r="CO1265" s="381">
        <v>1E-3</v>
      </c>
      <c r="CP1265" s="381">
        <v>1.0780000000000001</v>
      </c>
      <c r="CQ1265" s="381">
        <v>5.3999999999999999E-2</v>
      </c>
      <c r="CR1265" s="381" t="s">
        <v>121</v>
      </c>
      <c r="CS1265" s="381">
        <v>2E-3</v>
      </c>
      <c r="CT1265" s="381" t="s">
        <v>121</v>
      </c>
      <c r="CU1265" s="381">
        <v>22.683</v>
      </c>
      <c r="CV1265" s="381">
        <v>0.05</v>
      </c>
      <c r="CW1265" s="381">
        <v>2E-3</v>
      </c>
      <c r="CX1265" s="381">
        <v>0.27600000000000002</v>
      </c>
      <c r="CY1265" s="381">
        <v>3.6999999999999998E-2</v>
      </c>
      <c r="CZ1265" s="381" t="s">
        <v>121</v>
      </c>
      <c r="DA1265" s="381">
        <v>2E-3</v>
      </c>
      <c r="DB1265" s="381" t="s">
        <v>121</v>
      </c>
      <c r="DC1265" s="381">
        <v>2.3E-2</v>
      </c>
      <c r="DD1265" s="381" t="s">
        <v>121</v>
      </c>
      <c r="DE1265" s="381">
        <v>4.4999999999999998E-2</v>
      </c>
      <c r="DF1265" s="381">
        <v>4.431</v>
      </c>
      <c r="DG1265" s="381">
        <v>7.1999999999999995E-2</v>
      </c>
      <c r="DH1265" s="381">
        <v>0.28599999999999998</v>
      </c>
      <c r="DI1265" s="381">
        <v>5.0000000000000001E-3</v>
      </c>
      <c r="DJ1265" s="381" t="s">
        <v>121</v>
      </c>
      <c r="DK1265" s="381">
        <v>2E-3</v>
      </c>
      <c r="DL1265" s="61" t="str">
        <f t="shared" si="23"/>
        <v>Anlieferung 21-16</v>
      </c>
    </row>
    <row r="1266" spans="1:132">
      <c r="A1266" s="11">
        <v>44664</v>
      </c>
      <c r="B1266" s="64" t="s">
        <v>1846</v>
      </c>
      <c r="C1266" s="25" t="s">
        <v>128</v>
      </c>
      <c r="H1266" s="3" t="e">
        <f>((F1266)/(E1266/100))</f>
        <v>#DIV/0!</v>
      </c>
      <c r="I1266" s="4" t="e">
        <f>E1266/F1266</f>
        <v>#DIV/0!</v>
      </c>
      <c r="J1266" s="4" t="e">
        <f>100/G1266</f>
        <v>#DIV/0!</v>
      </c>
      <c r="N1266" s="37" t="e">
        <f>M1266/(K1266/100)</f>
        <v>#DIV/0!</v>
      </c>
      <c r="O1266" s="37" t="e">
        <f>N1266/J1266</f>
        <v>#DIV/0!</v>
      </c>
      <c r="P1266" s="5" t="e">
        <f>M1266/(L1266/100)</f>
        <v>#DIV/0!</v>
      </c>
      <c r="Q1266" s="5" t="e">
        <f>P1266*I1266</f>
        <v>#DIV/0!</v>
      </c>
      <c r="U1266" s="15" t="e">
        <f>100-(T1266-R1266)/S1266*100</f>
        <v>#DIV/0!</v>
      </c>
      <c r="AB1266" s="14" t="e">
        <f>((AE1266-AC1266)*(1000/AD1266))*1000</f>
        <v>#DIV/0!</v>
      </c>
      <c r="AF1266" s="7" t="e">
        <f>#REF!*0.8</f>
        <v>#REF!</v>
      </c>
      <c r="AH1266" s="8" t="e">
        <f>((AG1266)*(H1266/100))</f>
        <v>#DIV/0!</v>
      </c>
      <c r="AI1266" s="7" t="e">
        <f>AG1266/AH1266</f>
        <v>#DIV/0!</v>
      </c>
      <c r="AO1266" s="68" t="s">
        <v>1846</v>
      </c>
      <c r="AP1266" s="381" t="s">
        <v>121</v>
      </c>
      <c r="AQ1266" s="381">
        <v>2E-3</v>
      </c>
      <c r="AR1266" s="381" t="s">
        <v>121</v>
      </c>
      <c r="AS1266" s="381">
        <v>0.01</v>
      </c>
      <c r="AT1266" s="381" t="s">
        <v>121</v>
      </c>
      <c r="AU1266" s="381">
        <v>8.0000000000000002E-3</v>
      </c>
      <c r="AV1266" s="381">
        <v>10.397</v>
      </c>
      <c r="AW1266" s="381">
        <v>0.16300000000000001</v>
      </c>
      <c r="AX1266" s="381">
        <v>0.02</v>
      </c>
      <c r="AY1266" s="381">
        <v>4.0000000000000001E-3</v>
      </c>
      <c r="AZ1266" s="381">
        <v>2.7519999999999998</v>
      </c>
      <c r="BA1266" s="381">
        <v>3.1E-2</v>
      </c>
      <c r="BB1266" s="381">
        <v>5.1999999999999998E-2</v>
      </c>
      <c r="BC1266" s="381">
        <v>5.0000000000000001E-3</v>
      </c>
      <c r="BD1266" s="381">
        <v>8.8840000000000003</v>
      </c>
      <c r="BE1266" s="381">
        <v>9.4E-2</v>
      </c>
      <c r="BF1266" s="381" t="s">
        <v>121</v>
      </c>
      <c r="BG1266" s="381">
        <v>6.0000000000000001E-3</v>
      </c>
      <c r="BH1266" s="381">
        <v>3.04</v>
      </c>
      <c r="BI1266" s="381">
        <v>0.31</v>
      </c>
      <c r="BJ1266" s="381">
        <v>3.0000000000000001E-3</v>
      </c>
      <c r="BK1266" s="381">
        <v>1E-3</v>
      </c>
      <c r="BL1266" s="381" t="s">
        <v>121</v>
      </c>
      <c r="BM1266" s="381">
        <v>6.0000000000000001E-3</v>
      </c>
      <c r="BN1266" s="381" t="s">
        <v>121</v>
      </c>
      <c r="BO1266" s="381">
        <v>4.2000000000000003E-2</v>
      </c>
      <c r="BP1266" s="381">
        <v>55.445</v>
      </c>
      <c r="BQ1266" s="381">
        <v>0.48299999999999998</v>
      </c>
      <c r="BR1266" s="381">
        <v>1.2999999999999999E-2</v>
      </c>
      <c r="BS1266" s="381">
        <v>1E-3</v>
      </c>
      <c r="BT1266" s="381">
        <v>0.88</v>
      </c>
      <c r="BU1266" s="381">
        <v>8.3000000000000004E-2</v>
      </c>
      <c r="BV1266" s="381">
        <v>3.1E-2</v>
      </c>
      <c r="BW1266" s="381">
        <v>3.0000000000000001E-3</v>
      </c>
      <c r="BX1266" s="381" t="s">
        <v>121</v>
      </c>
      <c r="BY1266" s="381">
        <v>3.2000000000000001E-2</v>
      </c>
      <c r="BZ1266" s="381">
        <v>0.27600000000000002</v>
      </c>
      <c r="CA1266" s="381">
        <v>4.2999999999999997E-2</v>
      </c>
      <c r="CB1266" s="381">
        <v>4.7140000000000004</v>
      </c>
      <c r="CC1266" s="381">
        <v>2.0009999999999999</v>
      </c>
      <c r="CD1266" s="381">
        <v>7.1999999999999995E-2</v>
      </c>
      <c r="CE1266" s="381">
        <v>1.9E-2</v>
      </c>
      <c r="CF1266" s="381" t="s">
        <v>121</v>
      </c>
      <c r="CG1266" s="381">
        <v>2E-3</v>
      </c>
      <c r="CH1266" s="381" t="s">
        <v>121</v>
      </c>
      <c r="CI1266" s="381">
        <v>2E-3</v>
      </c>
      <c r="CJ1266" s="381">
        <v>0.35799999999999998</v>
      </c>
      <c r="CK1266" s="381">
        <v>0.02</v>
      </c>
      <c r="CL1266" s="381" t="s">
        <v>121</v>
      </c>
      <c r="CM1266" s="381">
        <v>2E-3</v>
      </c>
      <c r="CN1266" s="381">
        <v>2E-3</v>
      </c>
      <c r="CO1266" s="381">
        <v>1E-3</v>
      </c>
      <c r="CP1266" s="381">
        <v>1.07</v>
      </c>
      <c r="CQ1266" s="381">
        <v>1.2999999999999999E-2</v>
      </c>
      <c r="CR1266" s="381" t="s">
        <v>121</v>
      </c>
      <c r="CS1266" s="381">
        <v>2E-3</v>
      </c>
      <c r="CT1266" s="381">
        <v>2.0219999999999998</v>
      </c>
      <c r="CU1266" s="381">
        <v>6.7000000000000004E-2</v>
      </c>
      <c r="CV1266" s="381">
        <v>5.0000000000000001E-3</v>
      </c>
      <c r="CW1266" s="381">
        <v>1E-3</v>
      </c>
      <c r="CX1266" s="381">
        <v>0.28999999999999998</v>
      </c>
      <c r="CY1266" s="381">
        <v>1.6E-2</v>
      </c>
      <c r="CZ1266" s="381" t="s">
        <v>121</v>
      </c>
      <c r="DA1266" s="381">
        <v>2E-3</v>
      </c>
      <c r="DB1266" s="381">
        <v>2.9000000000000001E-2</v>
      </c>
      <c r="DC1266" s="381">
        <v>6.0000000000000001E-3</v>
      </c>
      <c r="DD1266" s="381" t="s">
        <v>121</v>
      </c>
      <c r="DE1266" s="381">
        <v>6.6000000000000003E-2</v>
      </c>
      <c r="DF1266" s="381">
        <v>9.6349999999999998</v>
      </c>
      <c r="DG1266" s="381">
        <v>0.113</v>
      </c>
      <c r="DH1266" s="381">
        <v>8.9999999999999993E-3</v>
      </c>
      <c r="DI1266" s="381">
        <v>1E-3</v>
      </c>
      <c r="DJ1266" s="381" t="s">
        <v>121</v>
      </c>
      <c r="DK1266" s="381">
        <v>2E-3</v>
      </c>
      <c r="DL1266" s="61" t="str">
        <f t="shared" ref="DL1266:DL1275" si="24">AO1266</f>
        <v>Anlieferung 21-17</v>
      </c>
    </row>
    <row r="1267" spans="1:132">
      <c r="A1267" s="11">
        <v>44664</v>
      </c>
      <c r="B1267" s="64" t="s">
        <v>1847</v>
      </c>
      <c r="C1267" s="25" t="s">
        <v>128</v>
      </c>
      <c r="H1267" s="3" t="e">
        <f>((F1267)/(E1267/100))</f>
        <v>#DIV/0!</v>
      </c>
      <c r="I1267" s="4" t="e">
        <f>E1267/F1267</f>
        <v>#DIV/0!</v>
      </c>
      <c r="J1267" s="4" t="e">
        <f>100/G1267</f>
        <v>#DIV/0!</v>
      </c>
      <c r="N1267" s="37" t="e">
        <f>M1267/(K1267/100)</f>
        <v>#DIV/0!</v>
      </c>
      <c r="O1267" s="37" t="e">
        <f>N1267/J1267</f>
        <v>#DIV/0!</v>
      </c>
      <c r="P1267" s="5" t="e">
        <f>M1267/(L1267/100)</f>
        <v>#DIV/0!</v>
      </c>
      <c r="Q1267" s="5" t="e">
        <f>P1267*I1267</f>
        <v>#DIV/0!</v>
      </c>
      <c r="U1267" s="15" t="e">
        <f>100-(T1267-R1267)/S1267*100</f>
        <v>#DIV/0!</v>
      </c>
      <c r="AB1267" s="14" t="e">
        <f>((AE1267-AC1267)*(1000/AD1267))*1000</f>
        <v>#DIV/0!</v>
      </c>
      <c r="AF1267" s="7" t="e">
        <f>#REF!*0.8</f>
        <v>#REF!</v>
      </c>
      <c r="AH1267" s="8" t="e">
        <f>((AG1267)*(H1267/100))</f>
        <v>#DIV/0!</v>
      </c>
      <c r="AI1267" s="7" t="e">
        <f>AG1267/AH1267</f>
        <v>#DIV/0!</v>
      </c>
      <c r="AO1267" s="68" t="s">
        <v>1847</v>
      </c>
      <c r="AP1267" s="381" t="s">
        <v>121</v>
      </c>
      <c r="AQ1267" s="381">
        <v>2E-3</v>
      </c>
      <c r="AR1267" s="381" t="s">
        <v>121</v>
      </c>
      <c r="AS1267" s="381">
        <v>1.0999999999999999E-2</v>
      </c>
      <c r="AT1267" s="381" t="s">
        <v>121</v>
      </c>
      <c r="AU1267" s="381">
        <v>7.0000000000000001E-3</v>
      </c>
      <c r="AV1267" s="381">
        <v>5.59</v>
      </c>
      <c r="AW1267" s="381">
        <v>8.5000000000000006E-2</v>
      </c>
      <c r="AX1267" s="381" t="s">
        <v>121</v>
      </c>
      <c r="AY1267" s="381">
        <v>5.0000000000000001E-3</v>
      </c>
      <c r="AZ1267" s="381">
        <v>1.829</v>
      </c>
      <c r="BA1267" s="381">
        <v>2.3E-2</v>
      </c>
      <c r="BB1267" s="381">
        <v>5.3999999999999999E-2</v>
      </c>
      <c r="BC1267" s="381">
        <v>5.0000000000000001E-3</v>
      </c>
      <c r="BD1267" s="381">
        <v>20.231999999999999</v>
      </c>
      <c r="BE1267" s="381">
        <v>0.192</v>
      </c>
      <c r="BF1267" s="381" t="s">
        <v>121</v>
      </c>
      <c r="BG1267" s="381">
        <v>8.0000000000000002E-3</v>
      </c>
      <c r="BH1267" s="381">
        <v>4.056</v>
      </c>
      <c r="BI1267" s="381">
        <v>0.37</v>
      </c>
      <c r="BJ1267" s="381">
        <v>6.0000000000000001E-3</v>
      </c>
      <c r="BK1267" s="381">
        <v>1E-3</v>
      </c>
      <c r="BL1267" s="381">
        <v>6.0000000000000001E-3</v>
      </c>
      <c r="BM1267" s="381">
        <v>2E-3</v>
      </c>
      <c r="BN1267" s="381">
        <v>3.4569999999999999</v>
      </c>
      <c r="BO1267" s="381">
        <v>7.2999999999999995E-2</v>
      </c>
      <c r="BP1267" s="381">
        <v>49.287999999999997</v>
      </c>
      <c r="BQ1267" s="381">
        <v>0.51600000000000001</v>
      </c>
      <c r="BR1267" s="381">
        <v>6.0000000000000001E-3</v>
      </c>
      <c r="BS1267" s="381">
        <v>1E-3</v>
      </c>
      <c r="BT1267" s="381">
        <v>2.948</v>
      </c>
      <c r="BU1267" s="381">
        <v>0.105</v>
      </c>
      <c r="BV1267" s="381">
        <v>2.4E-2</v>
      </c>
      <c r="BW1267" s="381">
        <v>3.0000000000000001E-3</v>
      </c>
      <c r="BX1267" s="381">
        <v>4.2999999999999997E-2</v>
      </c>
      <c r="BY1267" s="381">
        <v>2.1000000000000001E-2</v>
      </c>
      <c r="BZ1267" s="381" t="s">
        <v>121</v>
      </c>
      <c r="CA1267" s="381">
        <v>5.6000000000000001E-2</v>
      </c>
      <c r="CB1267" s="381" t="s">
        <v>121</v>
      </c>
      <c r="CC1267" s="381">
        <v>3.3620000000000001</v>
      </c>
      <c r="CD1267" s="381">
        <v>0.186</v>
      </c>
      <c r="CE1267" s="381">
        <v>1.7000000000000001E-2</v>
      </c>
      <c r="CF1267" s="381" t="s">
        <v>121</v>
      </c>
      <c r="CG1267" s="381">
        <v>2E-3</v>
      </c>
      <c r="CH1267" s="381" t="s">
        <v>121</v>
      </c>
      <c r="CI1267" s="381">
        <v>2E-3</v>
      </c>
      <c r="CJ1267" s="381">
        <v>0.20100000000000001</v>
      </c>
      <c r="CK1267" s="381">
        <v>1.7999999999999999E-2</v>
      </c>
      <c r="CL1267" s="381" t="s">
        <v>121</v>
      </c>
      <c r="CM1267" s="381">
        <v>2E-3</v>
      </c>
      <c r="CN1267" s="381" t="s">
        <v>121</v>
      </c>
      <c r="CO1267" s="381">
        <v>2E-3</v>
      </c>
      <c r="CP1267" s="381">
        <v>0.63300000000000001</v>
      </c>
      <c r="CQ1267" s="381">
        <v>0.01</v>
      </c>
      <c r="CR1267" s="381" t="s">
        <v>121</v>
      </c>
      <c r="CS1267" s="381">
        <v>2E-3</v>
      </c>
      <c r="CT1267" s="381">
        <v>0.68500000000000005</v>
      </c>
      <c r="CU1267" s="381">
        <v>0.05</v>
      </c>
      <c r="CV1267" s="381">
        <v>7.0000000000000007E-2</v>
      </c>
      <c r="CW1267" s="381">
        <v>2E-3</v>
      </c>
      <c r="CX1267" s="381">
        <v>0.10299999999999999</v>
      </c>
      <c r="CY1267" s="381">
        <v>4.8000000000000001E-2</v>
      </c>
      <c r="CZ1267" s="381">
        <v>2E-3</v>
      </c>
      <c r="DA1267" s="381">
        <v>1E-3</v>
      </c>
      <c r="DB1267" s="381" t="s">
        <v>121</v>
      </c>
      <c r="DC1267" s="381">
        <v>3.5000000000000003E-2</v>
      </c>
      <c r="DD1267" s="381" t="s">
        <v>121</v>
      </c>
      <c r="DE1267" s="381">
        <v>5.8000000000000003E-2</v>
      </c>
      <c r="DF1267" s="381">
        <v>8.1969999999999992</v>
      </c>
      <c r="DG1267" s="381">
        <v>0.10100000000000001</v>
      </c>
      <c r="DH1267" s="381">
        <v>3.6999999999999998E-2</v>
      </c>
      <c r="DI1267" s="381">
        <v>1E-3</v>
      </c>
      <c r="DJ1267" s="381" t="s">
        <v>121</v>
      </c>
      <c r="DK1267" s="381">
        <v>2E-3</v>
      </c>
      <c r="DL1267" s="61" t="str">
        <f t="shared" si="24"/>
        <v>Anlieferung 21-18</v>
      </c>
    </row>
    <row r="1268" spans="1:132">
      <c r="A1268" s="11">
        <v>44664</v>
      </c>
      <c r="B1268" s="64" t="s">
        <v>1848</v>
      </c>
      <c r="C1268" s="25" t="s">
        <v>128</v>
      </c>
      <c r="H1268" s="3" t="e">
        <f>((F1268)/(E1268/100))</f>
        <v>#DIV/0!</v>
      </c>
      <c r="I1268" s="4" t="e">
        <f>E1268/F1268</f>
        <v>#DIV/0!</v>
      </c>
      <c r="J1268" s="4" t="e">
        <f>100/G1268</f>
        <v>#DIV/0!</v>
      </c>
      <c r="N1268" s="37" t="e">
        <f>M1268/(K1268/100)</f>
        <v>#DIV/0!</v>
      </c>
      <c r="O1268" s="37" t="e">
        <f>N1268/J1268</f>
        <v>#DIV/0!</v>
      </c>
      <c r="P1268" s="5" t="e">
        <f>M1268/(L1268/100)</f>
        <v>#DIV/0!</v>
      </c>
      <c r="Q1268" s="5" t="e">
        <f>P1268*I1268</f>
        <v>#DIV/0!</v>
      </c>
      <c r="U1268" s="15" t="e">
        <f>100-(T1268-R1268)/S1268*100</f>
        <v>#DIV/0!</v>
      </c>
      <c r="AB1268" s="14" t="e">
        <f>((AE1268-AC1268)*(1000/AD1268))*1000</f>
        <v>#DIV/0!</v>
      </c>
      <c r="AF1268" s="7" t="e">
        <f>#REF!*0.8</f>
        <v>#REF!</v>
      </c>
      <c r="AH1268" s="8" t="e">
        <f>((AG1268)*(H1268/100))</f>
        <v>#DIV/0!</v>
      </c>
      <c r="AI1268" s="7" t="e">
        <f>AG1268/AH1268</f>
        <v>#DIV/0!</v>
      </c>
      <c r="AO1268" s="68" t="s">
        <v>1848</v>
      </c>
      <c r="AP1268" s="381">
        <v>5.0000000000000001E-3</v>
      </c>
      <c r="AQ1268" s="381">
        <v>2E-3</v>
      </c>
      <c r="AR1268" s="381">
        <v>2.4E-2</v>
      </c>
      <c r="AS1268" s="381">
        <v>8.9999999999999993E-3</v>
      </c>
      <c r="AT1268" s="381" t="s">
        <v>121</v>
      </c>
      <c r="AU1268" s="381">
        <v>8.9999999999999993E-3</v>
      </c>
      <c r="AV1268" s="381">
        <v>6.0170000000000003</v>
      </c>
      <c r="AW1268" s="381">
        <v>0.14099999999999999</v>
      </c>
      <c r="AX1268" s="381" t="s">
        <v>121</v>
      </c>
      <c r="AY1268" s="381">
        <v>8.0000000000000002E-3</v>
      </c>
      <c r="AZ1268" s="381">
        <v>0.10199999999999999</v>
      </c>
      <c r="BA1268" s="381">
        <v>0.01</v>
      </c>
      <c r="BB1268" s="381">
        <v>3.8969999999999998</v>
      </c>
      <c r="BC1268" s="381">
        <v>6.3E-2</v>
      </c>
      <c r="BD1268" s="381">
        <v>0.38</v>
      </c>
      <c r="BE1268" s="381">
        <v>2.1000000000000001E-2</v>
      </c>
      <c r="BF1268" s="381" t="s">
        <v>121</v>
      </c>
      <c r="BG1268" s="381">
        <v>0.01</v>
      </c>
      <c r="BH1268" s="381">
        <v>2.7970000000000002</v>
      </c>
      <c r="BI1268" s="381">
        <v>0.53500000000000003</v>
      </c>
      <c r="BJ1268" s="381">
        <v>3.0000000000000001E-3</v>
      </c>
      <c r="BK1268" s="381">
        <v>2E-3</v>
      </c>
      <c r="BL1268" s="381" t="s">
        <v>121</v>
      </c>
      <c r="BM1268" s="381">
        <v>7.0000000000000001E-3</v>
      </c>
      <c r="BN1268" s="381">
        <v>22.722999999999999</v>
      </c>
      <c r="BO1268" s="381">
        <v>1.075</v>
      </c>
      <c r="BP1268" s="381">
        <v>42.633000000000003</v>
      </c>
      <c r="BQ1268" s="381">
        <v>0.84099999999999997</v>
      </c>
      <c r="BR1268" s="381">
        <v>8.0000000000000002E-3</v>
      </c>
      <c r="BS1268" s="381">
        <v>2E-3</v>
      </c>
      <c r="BT1268" s="381">
        <v>2.137</v>
      </c>
      <c r="BU1268" s="381">
        <v>0.16</v>
      </c>
      <c r="BV1268" s="381" t="s">
        <v>121</v>
      </c>
      <c r="BW1268" s="381">
        <v>9.7000000000000003E-2</v>
      </c>
      <c r="BX1268" s="381">
        <v>1.2999999999999999E-2</v>
      </c>
      <c r="BY1268" s="381">
        <v>7.0000000000000001E-3</v>
      </c>
      <c r="BZ1268" s="381">
        <v>1.1459999999999999</v>
      </c>
      <c r="CA1268" s="381">
        <v>8.8999999999999996E-2</v>
      </c>
      <c r="CB1268" s="381">
        <v>7.452</v>
      </c>
      <c r="CC1268" s="381">
        <v>3.4849999999999999</v>
      </c>
      <c r="CD1268" s="381">
        <v>0.34300000000000003</v>
      </c>
      <c r="CE1268" s="381">
        <v>2.1999999999999999E-2</v>
      </c>
      <c r="CF1268" s="381" t="s">
        <v>121</v>
      </c>
      <c r="CG1268" s="381">
        <v>4.0000000000000001E-3</v>
      </c>
      <c r="CH1268" s="381">
        <v>5.0000000000000001E-3</v>
      </c>
      <c r="CI1268" s="381">
        <v>1E-3</v>
      </c>
      <c r="CJ1268" s="381" t="s">
        <v>121</v>
      </c>
      <c r="CK1268" s="381">
        <v>1.1399999999999999</v>
      </c>
      <c r="CL1268" s="381" t="s">
        <v>121</v>
      </c>
      <c r="CM1268" s="381">
        <v>2E-3</v>
      </c>
      <c r="CN1268" s="381">
        <v>4.0000000000000001E-3</v>
      </c>
      <c r="CO1268" s="381">
        <v>1E-3</v>
      </c>
      <c r="CP1268" s="381">
        <v>1.476</v>
      </c>
      <c r="CQ1268" s="381">
        <v>0.127</v>
      </c>
      <c r="CR1268" s="381" t="s">
        <v>121</v>
      </c>
      <c r="CS1268" s="381">
        <v>2E-3</v>
      </c>
      <c r="CT1268" s="381" t="s">
        <v>121</v>
      </c>
      <c r="CU1268" s="381">
        <v>31.36</v>
      </c>
      <c r="CV1268" s="381">
        <v>0.42799999999999999</v>
      </c>
      <c r="CW1268" s="381">
        <v>8.9999999999999993E-3</v>
      </c>
      <c r="CX1268" s="381">
        <v>1.8080000000000001</v>
      </c>
      <c r="CY1268" s="381">
        <v>0.11</v>
      </c>
      <c r="CZ1268" s="381" t="s">
        <v>121</v>
      </c>
      <c r="DA1268" s="381">
        <v>2E-3</v>
      </c>
      <c r="DB1268" s="381" t="s">
        <v>121</v>
      </c>
      <c r="DC1268" s="381">
        <v>4.9000000000000002E-2</v>
      </c>
      <c r="DD1268" s="381">
        <v>7.5999999999999998E-2</v>
      </c>
      <c r="DE1268" s="381">
        <v>0.03</v>
      </c>
      <c r="DF1268" s="381">
        <v>3.8690000000000002</v>
      </c>
      <c r="DG1268" s="381">
        <v>6.0999999999999999E-2</v>
      </c>
      <c r="DH1268" s="381">
        <v>2.6560000000000001</v>
      </c>
      <c r="DI1268" s="381">
        <v>5.0999999999999997E-2</v>
      </c>
      <c r="DJ1268" s="381" t="s">
        <v>121</v>
      </c>
      <c r="DK1268" s="381">
        <v>2E-3</v>
      </c>
      <c r="DL1268" s="61" t="str">
        <f t="shared" si="24"/>
        <v>Anlieferung 21-19</v>
      </c>
    </row>
    <row r="1269" spans="1:132">
      <c r="A1269" s="11">
        <v>44664</v>
      </c>
      <c r="B1269" s="64" t="s">
        <v>1849</v>
      </c>
      <c r="C1269" s="25" t="s">
        <v>128</v>
      </c>
      <c r="H1269" s="3" t="e">
        <f>((F1269)/(E1269/100))</f>
        <v>#DIV/0!</v>
      </c>
      <c r="I1269" s="4" t="e">
        <f>E1269/F1269</f>
        <v>#DIV/0!</v>
      </c>
      <c r="J1269" s="4" t="e">
        <f>100/G1269</f>
        <v>#DIV/0!</v>
      </c>
      <c r="N1269" s="37" t="e">
        <f>M1269/(K1269/100)</f>
        <v>#DIV/0!</v>
      </c>
      <c r="O1269" s="37" t="e">
        <f>N1269/J1269</f>
        <v>#DIV/0!</v>
      </c>
      <c r="P1269" s="5" t="e">
        <f>M1269/(L1269/100)</f>
        <v>#DIV/0!</v>
      </c>
      <c r="Q1269" s="5" t="e">
        <f>P1269*I1269</f>
        <v>#DIV/0!</v>
      </c>
      <c r="U1269" s="15" t="e">
        <f>100-(T1269-R1269)/S1269*100</f>
        <v>#DIV/0!</v>
      </c>
      <c r="AB1269" s="14" t="e">
        <f>((AE1269-AC1269)*(1000/AD1269))*1000</f>
        <v>#DIV/0!</v>
      </c>
      <c r="AF1269" s="7" t="e">
        <f>#REF!*0.8</f>
        <v>#REF!</v>
      </c>
      <c r="AH1269" s="8" t="e">
        <f>((AG1269)*(H1269/100))</f>
        <v>#DIV/0!</v>
      </c>
      <c r="AI1269" s="7" t="e">
        <f>AG1269/AH1269</f>
        <v>#DIV/0!</v>
      </c>
      <c r="AO1269" s="68" t="s">
        <v>1849</v>
      </c>
      <c r="AP1269" s="381" t="s">
        <v>121</v>
      </c>
      <c r="AQ1269" s="381">
        <v>2E-3</v>
      </c>
      <c r="AR1269" s="381" t="s">
        <v>121</v>
      </c>
      <c r="AS1269" s="381">
        <v>1.2E-2</v>
      </c>
      <c r="AT1269" s="381" t="s">
        <v>121</v>
      </c>
      <c r="AU1269" s="381">
        <v>8.9999999999999993E-3</v>
      </c>
      <c r="AV1269" s="381">
        <v>10.492000000000001</v>
      </c>
      <c r="AW1269" s="381">
        <v>0.26500000000000001</v>
      </c>
      <c r="AX1269" s="381">
        <v>0.01</v>
      </c>
      <c r="AY1269" s="381">
        <v>4.0000000000000001E-3</v>
      </c>
      <c r="AZ1269" s="381">
        <v>2.5750000000000002</v>
      </c>
      <c r="BA1269" s="381">
        <v>3.9E-2</v>
      </c>
      <c r="BB1269" s="381">
        <v>6.7000000000000004E-2</v>
      </c>
      <c r="BC1269" s="381">
        <v>6.0000000000000001E-3</v>
      </c>
      <c r="BD1269" s="381">
        <v>16.922000000000001</v>
      </c>
      <c r="BE1269" s="381">
        <v>0.309</v>
      </c>
      <c r="BF1269" s="381" t="s">
        <v>121</v>
      </c>
      <c r="BG1269" s="381">
        <v>0.01</v>
      </c>
      <c r="BH1269" s="381">
        <v>2.536</v>
      </c>
      <c r="BI1269" s="381">
        <v>0.38900000000000001</v>
      </c>
      <c r="BJ1269" s="381">
        <v>5.0000000000000001E-3</v>
      </c>
      <c r="BK1269" s="381">
        <v>1E-3</v>
      </c>
      <c r="BL1269" s="381">
        <v>4.0000000000000001E-3</v>
      </c>
      <c r="BM1269" s="381">
        <v>3.0000000000000001E-3</v>
      </c>
      <c r="BN1269" s="381">
        <v>0.17399999999999999</v>
      </c>
      <c r="BO1269" s="381">
        <v>3.1E-2</v>
      </c>
      <c r="BP1269" s="381">
        <v>55.241999999999997</v>
      </c>
      <c r="BQ1269" s="381">
        <v>0.51600000000000001</v>
      </c>
      <c r="BR1269" s="381">
        <v>7.0000000000000001E-3</v>
      </c>
      <c r="BS1269" s="381">
        <v>1E-3</v>
      </c>
      <c r="BT1269" s="381">
        <v>0.50600000000000001</v>
      </c>
      <c r="BU1269" s="381">
        <v>8.8999999999999996E-2</v>
      </c>
      <c r="BV1269" s="381" t="s">
        <v>121</v>
      </c>
      <c r="BW1269" s="381">
        <v>7.3999999999999996E-2</v>
      </c>
      <c r="BX1269" s="381">
        <v>3.6999999999999998E-2</v>
      </c>
      <c r="BY1269" s="381">
        <v>2.1000000000000001E-2</v>
      </c>
      <c r="BZ1269" s="381">
        <v>0.22900000000000001</v>
      </c>
      <c r="CA1269" s="381">
        <v>4.9000000000000002E-2</v>
      </c>
      <c r="CB1269" s="381" t="s">
        <v>121</v>
      </c>
      <c r="CC1269" s="381">
        <v>5.3380000000000001</v>
      </c>
      <c r="CD1269" s="381">
        <v>0.161</v>
      </c>
      <c r="CE1269" s="381">
        <v>0.02</v>
      </c>
      <c r="CF1269" s="381" t="s">
        <v>121</v>
      </c>
      <c r="CG1269" s="381">
        <v>2E-3</v>
      </c>
      <c r="CH1269" s="381" t="s">
        <v>121</v>
      </c>
      <c r="CI1269" s="381">
        <v>2E-3</v>
      </c>
      <c r="CJ1269" s="381" t="s">
        <v>121</v>
      </c>
      <c r="CK1269" s="381">
        <v>0.78500000000000003</v>
      </c>
      <c r="CL1269" s="381" t="s">
        <v>121</v>
      </c>
      <c r="CM1269" s="381">
        <v>2E-3</v>
      </c>
      <c r="CN1269" s="381" t="s">
        <v>121</v>
      </c>
      <c r="CO1269" s="381">
        <v>2E-3</v>
      </c>
      <c r="CP1269" s="381">
        <v>0.98</v>
      </c>
      <c r="CQ1269" s="381">
        <v>4.5999999999999999E-2</v>
      </c>
      <c r="CR1269" s="381" t="s">
        <v>121</v>
      </c>
      <c r="CS1269" s="381">
        <v>2E-3</v>
      </c>
      <c r="CT1269" s="381" t="s">
        <v>121</v>
      </c>
      <c r="CU1269" s="381">
        <v>21.855</v>
      </c>
      <c r="CV1269" s="381">
        <v>5.0000000000000001E-3</v>
      </c>
      <c r="CW1269" s="381">
        <v>1E-3</v>
      </c>
      <c r="CX1269" s="381">
        <v>0.28799999999999998</v>
      </c>
      <c r="CY1269" s="381">
        <v>0.02</v>
      </c>
      <c r="CZ1269" s="381" t="s">
        <v>121</v>
      </c>
      <c r="DA1269" s="381">
        <v>2E-3</v>
      </c>
      <c r="DB1269" s="381">
        <v>2.3E-2</v>
      </c>
      <c r="DC1269" s="381">
        <v>8.0000000000000002E-3</v>
      </c>
      <c r="DD1269" s="381" t="s">
        <v>121</v>
      </c>
      <c r="DE1269" s="381">
        <v>6.9000000000000006E-2</v>
      </c>
      <c r="DF1269" s="381">
        <v>9.6649999999999991</v>
      </c>
      <c r="DG1269" s="381">
        <v>0.157</v>
      </c>
      <c r="DH1269" s="381">
        <v>6.5000000000000002E-2</v>
      </c>
      <c r="DI1269" s="381">
        <v>2E-3</v>
      </c>
      <c r="DJ1269" s="381" t="s">
        <v>121</v>
      </c>
      <c r="DK1269" s="381">
        <v>2E-3</v>
      </c>
      <c r="DL1269" s="61" t="str">
        <f t="shared" si="24"/>
        <v>Anlieferung 21-20</v>
      </c>
    </row>
    <row r="1270" spans="1:132">
      <c r="A1270" s="11">
        <v>44664</v>
      </c>
      <c r="B1270" s="64" t="s">
        <v>1850</v>
      </c>
      <c r="C1270" s="25" t="s">
        <v>128</v>
      </c>
      <c r="H1270" s="3" t="e">
        <f>((F1270)/(E1270/100))</f>
        <v>#DIV/0!</v>
      </c>
      <c r="I1270" s="4" t="e">
        <f>E1270/F1270</f>
        <v>#DIV/0!</v>
      </c>
      <c r="J1270" s="4" t="e">
        <f>100/G1270</f>
        <v>#DIV/0!</v>
      </c>
      <c r="N1270" s="37" t="e">
        <f>M1270/(K1270/100)</f>
        <v>#DIV/0!</v>
      </c>
      <c r="O1270" s="37" t="e">
        <f>N1270/J1270</f>
        <v>#DIV/0!</v>
      </c>
      <c r="P1270" s="5" t="e">
        <f>M1270/(L1270/100)</f>
        <v>#DIV/0!</v>
      </c>
      <c r="Q1270" s="5" t="e">
        <f>P1270*I1270</f>
        <v>#DIV/0!</v>
      </c>
      <c r="U1270" s="15" t="e">
        <f>100-(T1270-R1270)/S1270*100</f>
        <v>#DIV/0!</v>
      </c>
      <c r="AB1270" s="14" t="e">
        <f>((AE1270-AC1270)*(1000/AD1270))*1000</f>
        <v>#DIV/0!</v>
      </c>
      <c r="AF1270" s="7" t="e">
        <f>#REF!*0.8</f>
        <v>#REF!</v>
      </c>
      <c r="AH1270" s="8" t="e">
        <f>((AG1270)*(H1270/100))</f>
        <v>#DIV/0!</v>
      </c>
      <c r="AI1270" s="7" t="e">
        <f>AG1270/AH1270</f>
        <v>#DIV/0!</v>
      </c>
      <c r="AO1270" s="68" t="s">
        <v>1850</v>
      </c>
      <c r="AP1270" s="381" t="s">
        <v>121</v>
      </c>
      <c r="AQ1270" s="381">
        <v>2E-3</v>
      </c>
      <c r="AR1270" s="381" t="s">
        <v>121</v>
      </c>
      <c r="AS1270" s="381">
        <v>1.4E-2</v>
      </c>
      <c r="AT1270" s="381" t="s">
        <v>121</v>
      </c>
      <c r="AU1270" s="381">
        <v>0.01</v>
      </c>
      <c r="AV1270" s="381">
        <v>11.882999999999999</v>
      </c>
      <c r="AW1270" s="381">
        <v>0.20399999999999999</v>
      </c>
      <c r="AX1270" s="381">
        <v>1.0999999999999999E-2</v>
      </c>
      <c r="AY1270" s="381">
        <v>4.0000000000000001E-3</v>
      </c>
      <c r="AZ1270" s="381">
        <v>2.706</v>
      </c>
      <c r="BA1270" s="381">
        <v>3.5000000000000003E-2</v>
      </c>
      <c r="BB1270" s="381">
        <v>7.5999999999999998E-2</v>
      </c>
      <c r="BC1270" s="381">
        <v>6.0000000000000001E-3</v>
      </c>
      <c r="BD1270" s="381">
        <v>21.579000000000001</v>
      </c>
      <c r="BE1270" s="381">
        <v>0.23699999999999999</v>
      </c>
      <c r="BF1270" s="381" t="s">
        <v>121</v>
      </c>
      <c r="BG1270" s="381">
        <v>7.0000000000000001E-3</v>
      </c>
      <c r="BH1270" s="381">
        <v>2.3769999999999998</v>
      </c>
      <c r="BI1270" s="381">
        <v>0.32800000000000001</v>
      </c>
      <c r="BJ1270" s="381">
        <v>5.0000000000000001E-3</v>
      </c>
      <c r="BK1270" s="381">
        <v>1E-3</v>
      </c>
      <c r="BL1270" s="381" t="s">
        <v>121</v>
      </c>
      <c r="BM1270" s="381">
        <v>7.0000000000000001E-3</v>
      </c>
      <c r="BN1270" s="381">
        <v>0.39400000000000002</v>
      </c>
      <c r="BO1270" s="381">
        <v>3.4000000000000002E-2</v>
      </c>
      <c r="BP1270" s="381">
        <v>49.564</v>
      </c>
      <c r="BQ1270" s="381">
        <v>0.56200000000000006</v>
      </c>
      <c r="BR1270" s="381">
        <v>1.2999999999999999E-2</v>
      </c>
      <c r="BS1270" s="381">
        <v>1E-3</v>
      </c>
      <c r="BT1270" s="381">
        <v>0.77600000000000002</v>
      </c>
      <c r="BU1270" s="381">
        <v>9.0999999999999998E-2</v>
      </c>
      <c r="BV1270" s="381">
        <v>2.8000000000000001E-2</v>
      </c>
      <c r="BW1270" s="381">
        <v>3.0000000000000001E-3</v>
      </c>
      <c r="BX1270" s="381" t="s">
        <v>121</v>
      </c>
      <c r="BY1270" s="381">
        <v>0.06</v>
      </c>
      <c r="BZ1270" s="381">
        <v>0.20599999999999999</v>
      </c>
      <c r="CA1270" s="381">
        <v>4.7E-2</v>
      </c>
      <c r="CB1270" s="381" t="s">
        <v>121</v>
      </c>
      <c r="CC1270" s="381">
        <v>5.63</v>
      </c>
      <c r="CD1270" s="381">
        <v>0.217</v>
      </c>
      <c r="CE1270" s="381">
        <v>2.1999999999999999E-2</v>
      </c>
      <c r="CF1270" s="381" t="s">
        <v>121</v>
      </c>
      <c r="CG1270" s="381">
        <v>2E-3</v>
      </c>
      <c r="CH1270" s="381" t="s">
        <v>121</v>
      </c>
      <c r="CI1270" s="381">
        <v>2E-3</v>
      </c>
      <c r="CJ1270" s="381">
        <v>0.34499999999999997</v>
      </c>
      <c r="CK1270" s="381">
        <v>0.02</v>
      </c>
      <c r="CL1270" s="381" t="s">
        <v>121</v>
      </c>
      <c r="CM1270" s="381">
        <v>2E-3</v>
      </c>
      <c r="CN1270" s="381">
        <v>2E-3</v>
      </c>
      <c r="CO1270" s="381">
        <v>1E-3</v>
      </c>
      <c r="CP1270" s="381">
        <v>1.0429999999999999</v>
      </c>
      <c r="CQ1270" s="381">
        <v>1.2E-2</v>
      </c>
      <c r="CR1270" s="381" t="s">
        <v>121</v>
      </c>
      <c r="CS1270" s="381">
        <v>2E-3</v>
      </c>
      <c r="CT1270" s="381">
        <v>2.6280000000000001</v>
      </c>
      <c r="CU1270" s="381">
        <v>7.2999999999999995E-2</v>
      </c>
      <c r="CV1270" s="381">
        <v>1.6E-2</v>
      </c>
      <c r="CW1270" s="381">
        <v>1E-3</v>
      </c>
      <c r="CX1270" s="381">
        <v>0.26200000000000001</v>
      </c>
      <c r="CY1270" s="381">
        <v>2.5999999999999999E-2</v>
      </c>
      <c r="CZ1270" s="381" t="s">
        <v>121</v>
      </c>
      <c r="DA1270" s="381">
        <v>2E-3</v>
      </c>
      <c r="DB1270" s="381">
        <v>2.1999999999999999E-2</v>
      </c>
      <c r="DC1270" s="381">
        <v>0.01</v>
      </c>
      <c r="DD1270" s="381" t="s">
        <v>121</v>
      </c>
      <c r="DE1270" s="381">
        <v>5.2999999999999999E-2</v>
      </c>
      <c r="DF1270" s="381">
        <v>5.82</v>
      </c>
      <c r="DG1270" s="381">
        <v>8.2000000000000003E-2</v>
      </c>
      <c r="DH1270" s="381">
        <v>2.8000000000000001E-2</v>
      </c>
      <c r="DI1270" s="381">
        <v>1E-3</v>
      </c>
      <c r="DJ1270" s="381" t="s">
        <v>121</v>
      </c>
      <c r="DK1270" s="381">
        <v>2E-3</v>
      </c>
      <c r="DL1270" s="61" t="str">
        <f t="shared" si="24"/>
        <v>Anlieferung 21-21</v>
      </c>
    </row>
    <row r="1271" spans="1:132">
      <c r="A1271" s="11">
        <v>44664</v>
      </c>
      <c r="B1271" s="64" t="s">
        <v>1851</v>
      </c>
      <c r="C1271" s="25" t="s">
        <v>128</v>
      </c>
      <c r="H1271" s="3" t="e">
        <f>((F1271)/(E1271/100))</f>
        <v>#DIV/0!</v>
      </c>
      <c r="I1271" s="4" t="e">
        <f>E1271/F1271</f>
        <v>#DIV/0!</v>
      </c>
      <c r="J1271" s="4" t="e">
        <f>100/G1271</f>
        <v>#DIV/0!</v>
      </c>
      <c r="N1271" s="37" t="e">
        <f>M1271/(K1271/100)</f>
        <v>#DIV/0!</v>
      </c>
      <c r="O1271" s="37" t="e">
        <f>N1271/J1271</f>
        <v>#DIV/0!</v>
      </c>
      <c r="P1271" s="5" t="e">
        <f>M1271/(L1271/100)</f>
        <v>#DIV/0!</v>
      </c>
      <c r="Q1271" s="5" t="e">
        <f>P1271*I1271</f>
        <v>#DIV/0!</v>
      </c>
      <c r="U1271" s="15" t="e">
        <f>100-(T1271-R1271)/S1271*100</f>
        <v>#DIV/0!</v>
      </c>
      <c r="AB1271" s="14" t="e">
        <f>((AE1271-AC1271)*(1000/AD1271))*1000</f>
        <v>#DIV/0!</v>
      </c>
      <c r="AF1271" s="7" t="e">
        <f>#REF!*0.8</f>
        <v>#REF!</v>
      </c>
      <c r="AH1271" s="8" t="e">
        <f>((AG1271)*(H1271/100))</f>
        <v>#DIV/0!</v>
      </c>
      <c r="AI1271" s="7" t="e">
        <f>AG1271/AH1271</f>
        <v>#DIV/0!</v>
      </c>
      <c r="AO1271" s="68" t="s">
        <v>1851</v>
      </c>
      <c r="AP1271" s="381" t="s">
        <v>121</v>
      </c>
      <c r="AQ1271" s="381">
        <v>2E-3</v>
      </c>
      <c r="AR1271" s="381" t="s">
        <v>121</v>
      </c>
      <c r="AS1271" s="381">
        <v>1.2999999999999999E-2</v>
      </c>
      <c r="AT1271" s="381">
        <v>6.0999999999999999E-2</v>
      </c>
      <c r="AU1271" s="381">
        <v>6.0000000000000001E-3</v>
      </c>
      <c r="AV1271" s="381">
        <v>8.1229999999999993</v>
      </c>
      <c r="AW1271" s="381">
        <v>0.16200000000000001</v>
      </c>
      <c r="AX1271" s="381">
        <v>0.01</v>
      </c>
      <c r="AY1271" s="381">
        <v>3.0000000000000001E-3</v>
      </c>
      <c r="AZ1271" s="381">
        <v>0.11799999999999999</v>
      </c>
      <c r="BA1271" s="381">
        <v>7.0000000000000001E-3</v>
      </c>
      <c r="BB1271" s="381">
        <v>5.1550000000000002</v>
      </c>
      <c r="BC1271" s="381">
        <v>7.3999999999999996E-2</v>
      </c>
      <c r="BD1271" s="381">
        <v>19.513999999999999</v>
      </c>
      <c r="BE1271" s="381">
        <v>0.253</v>
      </c>
      <c r="BF1271" s="381" t="s">
        <v>121</v>
      </c>
      <c r="BG1271" s="381">
        <v>8.0000000000000002E-3</v>
      </c>
      <c r="BH1271" s="381">
        <v>3.0459999999999998</v>
      </c>
      <c r="BI1271" s="381">
        <v>0.39200000000000002</v>
      </c>
      <c r="BJ1271" s="381">
        <v>5.0000000000000001E-3</v>
      </c>
      <c r="BK1271" s="381">
        <v>1E-3</v>
      </c>
      <c r="BL1271" s="381" t="s">
        <v>121</v>
      </c>
      <c r="BM1271" s="381">
        <v>4.0000000000000001E-3</v>
      </c>
      <c r="BN1271" s="381">
        <v>3.7679999999999998</v>
      </c>
      <c r="BO1271" s="381">
        <v>0.153</v>
      </c>
      <c r="BP1271" s="381">
        <v>51.393999999999998</v>
      </c>
      <c r="BQ1271" s="381">
        <v>0.52100000000000002</v>
      </c>
      <c r="BR1271" s="381">
        <v>4.0000000000000001E-3</v>
      </c>
      <c r="BS1271" s="381">
        <v>1E-3</v>
      </c>
      <c r="BT1271" s="381">
        <v>0.84</v>
      </c>
      <c r="BU1271" s="381">
        <v>9.4E-2</v>
      </c>
      <c r="BV1271" s="381">
        <v>0.08</v>
      </c>
      <c r="BW1271" s="381">
        <v>0.04</v>
      </c>
      <c r="BX1271" s="381" t="s">
        <v>121</v>
      </c>
      <c r="BY1271" s="381">
        <v>3.2000000000000001E-2</v>
      </c>
      <c r="BZ1271" s="381">
        <v>0.40300000000000002</v>
      </c>
      <c r="CA1271" s="381">
        <v>5.0999999999999997E-2</v>
      </c>
      <c r="CB1271" s="381">
        <v>5.2069999999999999</v>
      </c>
      <c r="CC1271" s="381">
        <v>2.548</v>
      </c>
      <c r="CD1271" s="381">
        <v>0.16900000000000001</v>
      </c>
      <c r="CE1271" s="381">
        <v>1.2999999999999999E-2</v>
      </c>
      <c r="CF1271" s="381" t="s">
        <v>121</v>
      </c>
      <c r="CG1271" s="381">
        <v>2E-3</v>
      </c>
      <c r="CH1271" s="381" t="s">
        <v>121</v>
      </c>
      <c r="CI1271" s="381">
        <v>2E-3</v>
      </c>
      <c r="CJ1271" s="381" t="s">
        <v>121</v>
      </c>
      <c r="CK1271" s="381">
        <v>0.73599999999999999</v>
      </c>
      <c r="CL1271" s="381" t="s">
        <v>121</v>
      </c>
      <c r="CM1271" s="381">
        <v>2E-3</v>
      </c>
      <c r="CN1271" s="381">
        <v>4.0000000000000001E-3</v>
      </c>
      <c r="CO1271" s="381">
        <v>1E-3</v>
      </c>
      <c r="CP1271" s="381">
        <v>1.385</v>
      </c>
      <c r="CQ1271" s="381">
        <v>0.06</v>
      </c>
      <c r="CR1271" s="381" t="s">
        <v>121</v>
      </c>
      <c r="CS1271" s="381">
        <v>2E-3</v>
      </c>
      <c r="CT1271" s="381" t="s">
        <v>121</v>
      </c>
      <c r="CU1271" s="381">
        <v>21.460999999999999</v>
      </c>
      <c r="CV1271" s="381">
        <v>7.6999999999999999E-2</v>
      </c>
      <c r="CW1271" s="381">
        <v>2E-3</v>
      </c>
      <c r="CX1271" s="381">
        <v>0.19400000000000001</v>
      </c>
      <c r="CY1271" s="381">
        <v>4.8000000000000001E-2</v>
      </c>
      <c r="CZ1271" s="381" t="s">
        <v>121</v>
      </c>
      <c r="DA1271" s="381">
        <v>2E-3</v>
      </c>
      <c r="DB1271" s="381" t="s">
        <v>121</v>
      </c>
      <c r="DC1271" s="381">
        <v>2.9000000000000001E-2</v>
      </c>
      <c r="DD1271" s="381" t="s">
        <v>121</v>
      </c>
      <c r="DE1271" s="381">
        <v>1.4999999999999999E-2</v>
      </c>
      <c r="DF1271" s="381">
        <v>0.25700000000000001</v>
      </c>
      <c r="DG1271" s="381">
        <v>8.9999999999999993E-3</v>
      </c>
      <c r="DH1271" s="381">
        <v>0.16</v>
      </c>
      <c r="DI1271" s="381">
        <v>3.0000000000000001E-3</v>
      </c>
      <c r="DJ1271" s="381" t="s">
        <v>121</v>
      </c>
      <c r="DK1271" s="381">
        <v>2E-3</v>
      </c>
      <c r="DL1271" s="61" t="str">
        <f t="shared" si="24"/>
        <v>Anlieferung 21-22</v>
      </c>
    </row>
    <row r="1272" spans="1:132">
      <c r="A1272" s="11">
        <v>44665</v>
      </c>
      <c r="B1272" s="64" t="s">
        <v>1853</v>
      </c>
      <c r="C1272" s="25" t="s">
        <v>1852</v>
      </c>
      <c r="D1272" s="21">
        <v>25</v>
      </c>
      <c r="E1272" s="2">
        <v>100</v>
      </c>
      <c r="F1272" s="2">
        <v>100</v>
      </c>
      <c r="G1272" s="2">
        <v>75</v>
      </c>
      <c r="H1272" s="3">
        <f>((F1272)/(E1272/100))</f>
        <v>100</v>
      </c>
      <c r="I1272" s="4">
        <f>E1272/F1272</f>
        <v>1</v>
      </c>
      <c r="J1272" s="4">
        <f>100/G1272</f>
        <v>1.3333333333333333</v>
      </c>
      <c r="K1272" s="2">
        <v>20</v>
      </c>
      <c r="M1272" s="10">
        <f>101.613-100.676</f>
        <v>0.93699999999999761</v>
      </c>
      <c r="N1272" s="37">
        <f>M1272/(K1272/100)</f>
        <v>4.6849999999999881</v>
      </c>
      <c r="O1272" s="37">
        <f>N1272/J1272</f>
        <v>3.513749999999991</v>
      </c>
      <c r="P1272" s="5" t="e">
        <f>M1272/(L1272/100)</f>
        <v>#DIV/0!</v>
      </c>
      <c r="Q1272" s="5" t="e">
        <f>P1272*I1272</f>
        <v>#DIV/0!</v>
      </c>
      <c r="U1272" s="15" t="e">
        <f>100-(T1272-R1272)/S1272*100</f>
        <v>#DIV/0!</v>
      </c>
      <c r="V1272" s="21">
        <v>0.73</v>
      </c>
      <c r="X1272" s="2">
        <v>8.94</v>
      </c>
      <c r="Y1272" s="2">
        <v>6.6</v>
      </c>
      <c r="Z1272" s="21">
        <v>1855</v>
      </c>
      <c r="AB1272" s="14" t="e">
        <f>((AE1272-AC1272)*(1000/AD1272))*1000</f>
        <v>#DIV/0!</v>
      </c>
      <c r="AF1272" s="7" t="e">
        <f>#REF!*0.8</f>
        <v>#REF!</v>
      </c>
      <c r="AG1272" s="2">
        <v>100</v>
      </c>
      <c r="AH1272" s="8">
        <f>((AG1272)*(H1272/100))</f>
        <v>100</v>
      </c>
      <c r="AI1272" s="7">
        <f>AG1272/AH1272</f>
        <v>1</v>
      </c>
      <c r="AJ1272" s="6">
        <v>238</v>
      </c>
      <c r="AK1272" s="2">
        <v>0.13300000000000001</v>
      </c>
      <c r="AM1272" s="21">
        <v>19.27</v>
      </c>
      <c r="AN1272" s="21">
        <v>7.71</v>
      </c>
      <c r="AO1272" s="68" t="s">
        <v>1853</v>
      </c>
      <c r="DL1272" s="61" t="str">
        <f t="shared" si="24"/>
        <v>4.4.2022 8/10</v>
      </c>
      <c r="DM1272" s="391">
        <v>-4.22769223808903E-2</v>
      </c>
      <c r="DN1272" s="391">
        <v>-5.1238459816777999E-3</v>
      </c>
      <c r="DO1272" s="391">
        <v>-4.2910412753216498E-2</v>
      </c>
      <c r="DP1272" s="391">
        <v>0.13280834616411</v>
      </c>
      <c r="DQ1272" s="391">
        <v>1.5114716993047801E-2</v>
      </c>
      <c r="DR1272" s="391">
        <v>-3.6217094216594303E-2</v>
      </c>
      <c r="DS1272" s="391">
        <v>0.64998783499104595</v>
      </c>
      <c r="DT1272" s="391">
        <v>-2.24417368612333E-2</v>
      </c>
      <c r="DU1272" s="391">
        <v>-1.1853315352305901E-3</v>
      </c>
      <c r="DV1272" s="391">
        <v>1.5413548573128499</v>
      </c>
      <c r="DW1272" s="391">
        <v>-6.5948465738916606E-2</v>
      </c>
      <c r="DX1272" s="391">
        <v>-0.17608177188086699</v>
      </c>
      <c r="DY1272" s="391">
        <v>344.75488052239598</v>
      </c>
      <c r="DZ1272" s="391">
        <v>10.746843606342701</v>
      </c>
      <c r="EA1272" s="391">
        <v>-0.12904902432726501</v>
      </c>
      <c r="EB1272" s="391">
        <v>65.714810734585299</v>
      </c>
    </row>
    <row r="1273" spans="1:132">
      <c r="A1273" s="11">
        <v>44665</v>
      </c>
      <c r="B1273" s="64" t="s">
        <v>1854</v>
      </c>
      <c r="C1273" s="25" t="s">
        <v>1852</v>
      </c>
      <c r="D1273" s="21">
        <v>30</v>
      </c>
      <c r="E1273" s="2">
        <v>100</v>
      </c>
      <c r="F1273" s="2">
        <v>100</v>
      </c>
      <c r="G1273" s="2">
        <v>70</v>
      </c>
      <c r="H1273" s="3">
        <f>((F1273)/(E1273/100))</f>
        <v>100</v>
      </c>
      <c r="I1273" s="4">
        <f>E1273/F1273</f>
        <v>1</v>
      </c>
      <c r="J1273" s="4">
        <f>100/G1273</f>
        <v>1.4285714285714286</v>
      </c>
      <c r="K1273" s="2">
        <v>20</v>
      </c>
      <c r="M1273" s="2">
        <f>100.283-100.217</f>
        <v>6.6000000000002501E-2</v>
      </c>
      <c r="N1273" s="37">
        <f>M1273/(K1273/100)</f>
        <v>0.33000000000001251</v>
      </c>
      <c r="O1273" s="37">
        <f>N1273/J1273</f>
        <v>0.23100000000000875</v>
      </c>
      <c r="P1273" s="5" t="e">
        <f>M1273/(L1273/100)</f>
        <v>#DIV/0!</v>
      </c>
      <c r="Q1273" s="5" t="e">
        <f>P1273*I1273</f>
        <v>#DIV/0!</v>
      </c>
      <c r="U1273" s="15" t="e">
        <f>100-(T1273-R1273)/S1273*100</f>
        <v>#DIV/0!</v>
      </c>
      <c r="V1273" s="21">
        <v>0.47</v>
      </c>
      <c r="X1273" s="2">
        <v>9.01</v>
      </c>
      <c r="Y1273" s="2">
        <v>1.46</v>
      </c>
      <c r="Z1273" s="21">
        <v>341</v>
      </c>
      <c r="AB1273" s="14" t="e">
        <f>((AE1273-AC1273)*(1000/AD1273))*1000</f>
        <v>#DIV/0!</v>
      </c>
      <c r="AF1273" s="7" t="e">
        <f>#REF!*0.8</f>
        <v>#REF!</v>
      </c>
      <c r="AG1273" s="2">
        <v>100</v>
      </c>
      <c r="AH1273" s="8">
        <f>((AG1273)*(H1273/100))</f>
        <v>100</v>
      </c>
      <c r="AI1273" s="7">
        <f>AG1273/AH1273</f>
        <v>1</v>
      </c>
      <c r="AJ1273" s="6">
        <v>176.6</v>
      </c>
      <c r="AK1273" s="2">
        <v>0.187</v>
      </c>
      <c r="AM1273" s="21">
        <v>8.7100000000000009</v>
      </c>
      <c r="AN1273" s="21">
        <v>6.31</v>
      </c>
      <c r="AO1273" s="68" t="s">
        <v>1854</v>
      </c>
      <c r="DL1273" s="61" t="str">
        <f t="shared" si="24"/>
        <v>11.04.2022 9/10</v>
      </c>
      <c r="DM1273" s="391">
        <v>-1.69231382196777E-2</v>
      </c>
      <c r="DN1273" s="391">
        <v>1.01846238218167E-2</v>
      </c>
      <c r="DO1273" s="391">
        <v>-3.4879675346262801E-3</v>
      </c>
      <c r="DP1273" s="391">
        <v>0.187157768878665</v>
      </c>
      <c r="DQ1273" s="391">
        <v>-4.8230857537591701E-3</v>
      </c>
      <c r="DR1273" s="391">
        <v>1.9879536405225901E-2</v>
      </c>
      <c r="DS1273" s="391">
        <v>6.3796955707596401E-2</v>
      </c>
      <c r="DT1273" s="391">
        <v>-8.0760326252134196E-3</v>
      </c>
      <c r="DU1273" s="391">
        <v>3.4876293325928199E-3</v>
      </c>
      <c r="DV1273" s="391">
        <v>0.27135145319764298</v>
      </c>
      <c r="DW1273" s="391">
        <v>-8.9094041194072299E-2</v>
      </c>
      <c r="DX1273" s="391">
        <v>-0.10627846557731099</v>
      </c>
      <c r="DY1273" s="391">
        <v>196.14496426615</v>
      </c>
      <c r="DZ1273" s="391">
        <v>0.20846798535011299</v>
      </c>
      <c r="EA1273" s="391">
        <v>-0.195885441328909</v>
      </c>
      <c r="EB1273" s="391">
        <v>99.385238093421705</v>
      </c>
    </row>
    <row r="1274" spans="1:132">
      <c r="A1274" s="11">
        <v>44665</v>
      </c>
      <c r="B1274" s="64" t="s">
        <v>1855</v>
      </c>
      <c r="C1274" s="25" t="s">
        <v>740</v>
      </c>
      <c r="H1274" s="3" t="e">
        <f>((F1274)/(E1274/100))</f>
        <v>#DIV/0!</v>
      </c>
      <c r="I1274" s="4" t="e">
        <f>E1274/F1274</f>
        <v>#DIV/0!</v>
      </c>
      <c r="J1274" s="4" t="e">
        <f>100/G1274</f>
        <v>#DIV/0!</v>
      </c>
      <c r="N1274" s="37" t="e">
        <f>M1274/(K1274/100)</f>
        <v>#DIV/0!</v>
      </c>
      <c r="O1274" s="37" t="e">
        <f>N1274/J1274</f>
        <v>#DIV/0!</v>
      </c>
      <c r="P1274" s="5" t="e">
        <f>M1274/(L1274/100)</f>
        <v>#DIV/0!</v>
      </c>
      <c r="Q1274" s="5" t="e">
        <f>P1274*I1274</f>
        <v>#DIV/0!</v>
      </c>
      <c r="U1274" s="15" t="e">
        <f>100-(T1274-R1274)/S1274*100</f>
        <v>#DIV/0!</v>
      </c>
      <c r="AB1274" s="14" t="e">
        <f>((AE1274-AC1274)*(1000/AD1274))*1000</f>
        <v>#DIV/0!</v>
      </c>
      <c r="AF1274" s="7" t="e">
        <f>#REF!*0.8</f>
        <v>#REF!</v>
      </c>
      <c r="AH1274" s="8" t="e">
        <f>((AG1274)*(H1274/100))</f>
        <v>#DIV/0!</v>
      </c>
      <c r="AI1274" s="7" t="e">
        <f>AG1274/AH1274</f>
        <v>#DIV/0!</v>
      </c>
      <c r="AO1274" s="20" t="s">
        <v>1856</v>
      </c>
      <c r="AP1274" s="382">
        <v>0.13100000000000001</v>
      </c>
      <c r="AQ1274" s="382">
        <v>3.0000000000000001E-3</v>
      </c>
      <c r="AR1274" s="382">
        <v>1.6E-2</v>
      </c>
      <c r="AS1274" s="382">
        <v>4.0000000000000001E-3</v>
      </c>
      <c r="AT1274" s="382">
        <v>2.5999999999999999E-2</v>
      </c>
      <c r="AU1274" s="382">
        <v>3.0000000000000001E-3</v>
      </c>
      <c r="AV1274" s="382">
        <v>6.2E-2</v>
      </c>
      <c r="AW1274" s="382">
        <v>3.0000000000000001E-3</v>
      </c>
      <c r="AX1274" s="382">
        <v>2E-3</v>
      </c>
      <c r="AY1274" s="382">
        <v>1E-3</v>
      </c>
      <c r="AZ1274" s="382">
        <v>5.2999999999999999E-2</v>
      </c>
      <c r="BA1274" s="382">
        <v>3.0000000000000001E-3</v>
      </c>
      <c r="BB1274" s="382">
        <v>0.47699999999999998</v>
      </c>
      <c r="BC1274" s="382">
        <v>8.0000000000000002E-3</v>
      </c>
      <c r="BD1274" s="382">
        <v>2.5630000000000002</v>
      </c>
      <c r="BE1274" s="382">
        <v>0.03</v>
      </c>
      <c r="BF1274" s="382" t="s">
        <v>121</v>
      </c>
      <c r="BG1274" s="382">
        <v>6.0000000000000001E-3</v>
      </c>
      <c r="BH1274" s="382">
        <v>7.1680000000000001</v>
      </c>
      <c r="BI1274" s="382">
        <v>1.9390000000000001</v>
      </c>
      <c r="BJ1274" s="382" t="s">
        <v>121</v>
      </c>
      <c r="BK1274" s="382">
        <v>4.0000000000000001E-3</v>
      </c>
      <c r="BL1274" s="382" t="s">
        <v>121</v>
      </c>
      <c r="BM1274" s="382">
        <v>2E-3</v>
      </c>
      <c r="BN1274" s="382">
        <v>0.224</v>
      </c>
      <c r="BO1274" s="382">
        <v>1.2E-2</v>
      </c>
      <c r="BP1274" s="382">
        <v>45.991999999999997</v>
      </c>
      <c r="BQ1274" s="382">
        <v>0.28699999999999998</v>
      </c>
      <c r="BR1274" s="382" t="s">
        <v>121</v>
      </c>
      <c r="BS1274" s="382">
        <v>2E-3</v>
      </c>
      <c r="BT1274" s="382">
        <v>17.34</v>
      </c>
      <c r="BU1274" s="382">
        <v>0.18099999999999999</v>
      </c>
      <c r="BV1274" s="382">
        <v>3.5270000000000001</v>
      </c>
      <c r="BW1274" s="382">
        <v>5.5E-2</v>
      </c>
      <c r="BX1274" s="382" t="s">
        <v>121</v>
      </c>
      <c r="BY1274" s="382">
        <v>0.01</v>
      </c>
      <c r="BZ1274" s="382">
        <v>1.429</v>
      </c>
      <c r="CA1274" s="382">
        <v>4.1000000000000002E-2</v>
      </c>
      <c r="CB1274" s="382" t="s">
        <v>121</v>
      </c>
      <c r="CC1274" s="382">
        <v>12.901999999999999</v>
      </c>
      <c r="CD1274" s="382">
        <v>0.17</v>
      </c>
      <c r="CE1274" s="382">
        <v>8.9999999999999993E-3</v>
      </c>
      <c r="CF1274" s="382" t="s">
        <v>121</v>
      </c>
      <c r="CG1274" s="382">
        <v>2E-3</v>
      </c>
      <c r="CH1274" s="382">
        <v>2E-3</v>
      </c>
      <c r="CI1274" s="382">
        <v>1E-3</v>
      </c>
      <c r="CJ1274" s="382">
        <v>0.43099999999999999</v>
      </c>
      <c r="CK1274" s="382">
        <v>9.5000000000000001E-2</v>
      </c>
      <c r="CL1274" s="382" t="s">
        <v>121</v>
      </c>
      <c r="CM1274" s="382">
        <v>2E-3</v>
      </c>
      <c r="CN1274" s="382">
        <v>4.0000000000000001E-3</v>
      </c>
      <c r="CO1274" s="382">
        <v>1E-3</v>
      </c>
      <c r="CP1274" s="382">
        <v>1.125</v>
      </c>
      <c r="CQ1274" s="382">
        <v>4.2999999999999997E-2</v>
      </c>
      <c r="CR1274" s="382" t="s">
        <v>121</v>
      </c>
      <c r="CS1274" s="382">
        <v>2E-3</v>
      </c>
      <c r="CT1274" s="382">
        <v>7.399</v>
      </c>
      <c r="CU1274" s="382">
        <v>0.376</v>
      </c>
      <c r="CV1274" s="382">
        <v>6.4000000000000001E-2</v>
      </c>
      <c r="CW1274" s="382">
        <v>1E-3</v>
      </c>
      <c r="CX1274" s="382">
        <v>0.89700000000000002</v>
      </c>
      <c r="CY1274" s="382">
        <v>2.1000000000000001E-2</v>
      </c>
      <c r="CZ1274" s="382" t="s">
        <v>121</v>
      </c>
      <c r="DA1274" s="382">
        <v>2E-3</v>
      </c>
      <c r="DB1274" s="382" t="s">
        <v>121</v>
      </c>
      <c r="DC1274" s="382">
        <v>8.9999999999999993E-3</v>
      </c>
      <c r="DD1274" s="382" t="s">
        <v>121</v>
      </c>
      <c r="DE1274" s="382">
        <v>1.2999999999999999E-2</v>
      </c>
      <c r="DF1274" s="382">
        <v>0.94199999999999995</v>
      </c>
      <c r="DG1274" s="382">
        <v>1.2E-2</v>
      </c>
      <c r="DH1274" s="382">
        <v>1.6E-2</v>
      </c>
      <c r="DI1274" s="382">
        <v>1E-3</v>
      </c>
      <c r="DJ1274" s="382">
        <v>1.2E-2</v>
      </c>
      <c r="DK1274" s="382">
        <v>1E-3</v>
      </c>
      <c r="DL1274" s="61" t="str">
        <f t="shared" si="24"/>
        <v>VNE 1855 14.04.2022</v>
      </c>
    </row>
    <row r="1275" spans="1:132">
      <c r="A1275" s="11">
        <v>44665</v>
      </c>
      <c r="B1275" s="64"/>
      <c r="C1275" s="25" t="s">
        <v>117</v>
      </c>
      <c r="H1275" s="3" t="e">
        <f>((F1275)/(E1275/100))</f>
        <v>#DIV/0!</v>
      </c>
      <c r="I1275" s="4" t="e">
        <f>E1275/F1275</f>
        <v>#DIV/0!</v>
      </c>
      <c r="J1275" s="4" t="e">
        <f>100/G1275</f>
        <v>#DIV/0!</v>
      </c>
      <c r="N1275" s="37" t="e">
        <f>M1275/(K1275/100)</f>
        <v>#DIV/0!</v>
      </c>
      <c r="O1275" s="37" t="e">
        <f>N1275/J1275</f>
        <v>#DIV/0!</v>
      </c>
      <c r="P1275" s="5" t="e">
        <f>M1275/(L1275/100)</f>
        <v>#DIV/0!</v>
      </c>
      <c r="Q1275" s="5" t="e">
        <f>P1275*I1275</f>
        <v>#DIV/0!</v>
      </c>
      <c r="U1275" s="15" t="e">
        <f>100-(T1275-R1275)/S1275*100</f>
        <v>#DIV/0!</v>
      </c>
      <c r="X1275" s="2">
        <v>11.89</v>
      </c>
      <c r="AB1275" s="14" t="e">
        <f>((AE1275-AC1275)*(1000/AD1275))*1000</f>
        <v>#DIV/0!</v>
      </c>
      <c r="AF1275" s="7" t="e">
        <f>#REF!*0.8</f>
        <v>#REF!</v>
      </c>
      <c r="AH1275" s="8" t="e">
        <f>((AG1275)*(H1275/100))</f>
        <v>#DIV/0!</v>
      </c>
      <c r="AI1275" s="7" t="e">
        <f>AG1275/AH1275</f>
        <v>#DIV/0!</v>
      </c>
      <c r="AO1275" s="24" t="s">
        <v>117</v>
      </c>
      <c r="AP1275" s="385">
        <v>3.5000000000000003E-2</v>
      </c>
      <c r="AQ1275" s="385">
        <v>1E-3</v>
      </c>
      <c r="AR1275" s="385" t="s">
        <v>121</v>
      </c>
      <c r="AS1275" s="385">
        <v>3.0000000000000001E-3</v>
      </c>
      <c r="AT1275" s="385">
        <v>7.0000000000000001E-3</v>
      </c>
      <c r="AU1275" s="385">
        <v>2E-3</v>
      </c>
      <c r="AV1275" s="385">
        <v>6.0000000000000001E-3</v>
      </c>
      <c r="AW1275" s="385">
        <v>1E-3</v>
      </c>
      <c r="AX1275" s="385" t="s">
        <v>121</v>
      </c>
      <c r="AY1275" s="385">
        <v>2E-3</v>
      </c>
      <c r="AZ1275" s="385">
        <v>0.01</v>
      </c>
      <c r="BA1275" s="385">
        <v>2E-3</v>
      </c>
      <c r="BB1275" s="385">
        <v>1.2999999999999999E-2</v>
      </c>
      <c r="BC1275" s="385">
        <v>1E-3</v>
      </c>
      <c r="BD1275" s="385">
        <v>0.14099999999999999</v>
      </c>
      <c r="BE1275" s="385">
        <v>5.0000000000000001E-3</v>
      </c>
      <c r="BF1275" s="385" t="s">
        <v>121</v>
      </c>
      <c r="BG1275" s="385">
        <v>5.0000000000000001E-3</v>
      </c>
      <c r="BH1275" s="385" t="s">
        <v>121</v>
      </c>
      <c r="BI1275" s="385">
        <v>1.7809999999999999</v>
      </c>
      <c r="BJ1275" s="385" t="s">
        <v>121</v>
      </c>
      <c r="BK1275" s="385">
        <v>2E-3</v>
      </c>
      <c r="BL1275" s="385" t="s">
        <v>121</v>
      </c>
      <c r="BM1275" s="385">
        <v>2E-3</v>
      </c>
      <c r="BN1275" s="385">
        <v>2.4E-2</v>
      </c>
      <c r="BO1275" s="385">
        <v>6.0000000000000001E-3</v>
      </c>
      <c r="BP1275" s="385">
        <v>66.983000000000004</v>
      </c>
      <c r="BQ1275" s="385">
        <v>0.115</v>
      </c>
      <c r="BR1275" s="385" t="s">
        <v>121</v>
      </c>
      <c r="BS1275" s="385">
        <v>2E-3</v>
      </c>
      <c r="BT1275" s="385">
        <v>14.72</v>
      </c>
      <c r="BU1275" s="385">
        <v>0.13</v>
      </c>
      <c r="BV1275" s="385">
        <v>10.661</v>
      </c>
      <c r="BW1275" s="385">
        <v>0.124</v>
      </c>
      <c r="BX1275" s="385" t="s">
        <v>121</v>
      </c>
      <c r="BY1275" s="385">
        <v>2E-3</v>
      </c>
      <c r="BZ1275" s="385">
        <v>5.726</v>
      </c>
      <c r="CA1275" s="385">
        <v>6.3E-2</v>
      </c>
      <c r="CB1275" s="385" t="s">
        <v>121</v>
      </c>
      <c r="CC1275" s="385">
        <v>15.885</v>
      </c>
      <c r="CD1275" s="385">
        <v>0.01</v>
      </c>
      <c r="CE1275" s="385">
        <v>4.0000000000000001E-3</v>
      </c>
      <c r="CF1275" s="385" t="s">
        <v>121</v>
      </c>
      <c r="CG1275" s="385">
        <v>2E-3</v>
      </c>
      <c r="CH1275" s="385" t="s">
        <v>121</v>
      </c>
      <c r="CI1275" s="385">
        <v>2E-3</v>
      </c>
      <c r="CJ1275" s="385" t="s">
        <v>121</v>
      </c>
      <c r="CK1275" s="385">
        <v>0.17199999999999999</v>
      </c>
      <c r="CL1275" s="385" t="s">
        <v>121</v>
      </c>
      <c r="CM1275" s="385">
        <v>2E-3</v>
      </c>
      <c r="CN1275" s="385">
        <v>2E-3</v>
      </c>
      <c r="CO1275" s="385">
        <v>1E-3</v>
      </c>
      <c r="CP1275" s="385">
        <v>1.0980000000000001</v>
      </c>
      <c r="CQ1275" s="385">
        <v>4.4999999999999998E-2</v>
      </c>
      <c r="CR1275" s="385" t="s">
        <v>121</v>
      </c>
      <c r="CS1275" s="385">
        <v>2E-3</v>
      </c>
      <c r="CT1275" s="385" t="s">
        <v>121</v>
      </c>
      <c r="CU1275" s="385">
        <v>0.38100000000000001</v>
      </c>
      <c r="CV1275" s="385">
        <v>1.0999999999999999E-2</v>
      </c>
      <c r="CW1275" s="385">
        <v>1E-3</v>
      </c>
      <c r="CX1275" s="385">
        <v>2.5000000000000001E-2</v>
      </c>
      <c r="CY1275" s="385">
        <v>7.0000000000000001E-3</v>
      </c>
      <c r="CZ1275" s="385" t="s">
        <v>121</v>
      </c>
      <c r="DA1275" s="385">
        <v>2E-3</v>
      </c>
      <c r="DB1275" s="385" t="s">
        <v>121</v>
      </c>
      <c r="DC1275" s="385">
        <v>3.0000000000000001E-3</v>
      </c>
      <c r="DD1275" s="385">
        <v>5.0000000000000001E-3</v>
      </c>
      <c r="DE1275" s="385">
        <v>3.0000000000000001E-3</v>
      </c>
      <c r="DF1275" s="385">
        <v>0.13500000000000001</v>
      </c>
      <c r="DG1275" s="385">
        <v>2E-3</v>
      </c>
      <c r="DH1275" s="385" t="s">
        <v>121</v>
      </c>
      <c r="DI1275" s="385">
        <v>2E-3</v>
      </c>
      <c r="DJ1275" s="385">
        <v>3.4000000000000002E-2</v>
      </c>
      <c r="DK1275" s="385">
        <v>1E-3</v>
      </c>
      <c r="DL1275" s="61" t="str">
        <f t="shared" si="24"/>
        <v>UTV</v>
      </c>
    </row>
    <row r="1276" spans="1:132">
      <c r="A1276" s="11">
        <v>44665</v>
      </c>
      <c r="B1276" s="66" t="s">
        <v>208</v>
      </c>
      <c r="C1276" s="25" t="s">
        <v>119</v>
      </c>
      <c r="D1276" s="21">
        <v>30</v>
      </c>
      <c r="E1276" s="2">
        <v>100</v>
      </c>
      <c r="F1276" s="2">
        <v>70</v>
      </c>
      <c r="H1276" s="3">
        <f>((F1276)/(E1276/100))</f>
        <v>70</v>
      </c>
      <c r="I1276" s="4">
        <f>E1276/F1276</f>
        <v>1.4285714285714286</v>
      </c>
      <c r="J1276" s="4" t="e">
        <f>100/G1276</f>
        <v>#DIV/0!</v>
      </c>
      <c r="N1276" s="37" t="e">
        <f>M1276/(K1276/100)</f>
        <v>#DIV/0!</v>
      </c>
      <c r="O1276" s="37" t="e">
        <f>N1276/J1276</f>
        <v>#DIV/0!</v>
      </c>
      <c r="P1276" s="5" t="e">
        <f>M1276/(L1276/100)</f>
        <v>#DIV/0!</v>
      </c>
      <c r="Q1276" s="5" t="e">
        <f>P1276*I1276</f>
        <v>#DIV/0!</v>
      </c>
      <c r="U1276" s="15" t="e">
        <f>100-(T1276-R1276)/S1276*100</f>
        <v>#DIV/0!</v>
      </c>
      <c r="V1276" s="21">
        <v>3.88</v>
      </c>
      <c r="X1276" s="2">
        <v>12.7</v>
      </c>
      <c r="Y1276" s="2">
        <v>12.74</v>
      </c>
      <c r="Z1276" s="21">
        <v>2281</v>
      </c>
      <c r="AB1276" s="14" t="e">
        <f>((AE1276-AC1276)*(1000/AD1276))*1000</f>
        <v>#DIV/0!</v>
      </c>
      <c r="AF1276" s="7" t="e">
        <f>#REF!*0.8</f>
        <v>#REF!</v>
      </c>
      <c r="AG1276" s="2">
        <v>143</v>
      </c>
      <c r="AH1276" s="8">
        <f>((AG1276)*(H1276/100))</f>
        <v>100.1</v>
      </c>
      <c r="AI1276" s="7">
        <f>AG1276/AH1276</f>
        <v>1.4285714285714286</v>
      </c>
      <c r="AJ1276" s="6">
        <v>97.31</v>
      </c>
      <c r="AK1276" s="2">
        <v>0.97599999999999998</v>
      </c>
      <c r="AO1276" s="24" t="s">
        <v>1857</v>
      </c>
      <c r="AP1276" s="384">
        <v>0.34599999999999997</v>
      </c>
      <c r="AQ1276" s="384">
        <v>4.0000000000000001E-3</v>
      </c>
      <c r="AR1276" s="384">
        <v>3.7999999999999999E-2</v>
      </c>
      <c r="AS1276" s="384">
        <v>3.0000000000000001E-3</v>
      </c>
      <c r="AT1276" s="384">
        <v>3.0000000000000001E-3</v>
      </c>
      <c r="AU1276" s="384">
        <v>2E-3</v>
      </c>
      <c r="AV1276" s="384">
        <v>1.7000000000000001E-2</v>
      </c>
      <c r="AW1276" s="384">
        <v>2E-3</v>
      </c>
      <c r="AX1276" s="384">
        <v>1.4E-2</v>
      </c>
      <c r="AY1276" s="384">
        <v>1E-3</v>
      </c>
      <c r="AZ1276" s="384">
        <v>2.8000000000000001E-2</v>
      </c>
      <c r="BA1276" s="384">
        <v>3.0000000000000001E-3</v>
      </c>
      <c r="BB1276" s="384">
        <v>7.0000000000000007E-2</v>
      </c>
      <c r="BC1276" s="384">
        <v>2E-3</v>
      </c>
      <c r="BD1276" s="384">
        <v>3.181</v>
      </c>
      <c r="BE1276" s="384">
        <v>2.7E-2</v>
      </c>
      <c r="BF1276" s="384" t="s">
        <v>121</v>
      </c>
      <c r="BG1276" s="384">
        <v>5.0000000000000001E-3</v>
      </c>
      <c r="BH1276" s="384">
        <v>1.9590000000000001</v>
      </c>
      <c r="BI1276" s="384">
        <v>1.0329999999999999</v>
      </c>
      <c r="BJ1276" s="384" t="s">
        <v>121</v>
      </c>
      <c r="BK1276" s="384">
        <v>4.0000000000000001E-3</v>
      </c>
      <c r="BL1276" s="384" t="s">
        <v>121</v>
      </c>
      <c r="BM1276" s="384">
        <v>2E-3</v>
      </c>
      <c r="BN1276" s="384">
        <v>0.15</v>
      </c>
      <c r="BO1276" s="384">
        <v>8.0000000000000002E-3</v>
      </c>
      <c r="BP1276" s="384">
        <v>61.738999999999997</v>
      </c>
      <c r="BQ1276" s="384">
        <v>0.14299999999999999</v>
      </c>
      <c r="BR1276" s="384" t="s">
        <v>121</v>
      </c>
      <c r="BS1276" s="384">
        <v>2E-3</v>
      </c>
      <c r="BT1276" s="384">
        <v>21.547999999999998</v>
      </c>
      <c r="BU1276" s="384">
        <v>0.17699999999999999</v>
      </c>
      <c r="BV1276" s="384">
        <v>1.1879999999999999</v>
      </c>
      <c r="BW1276" s="384">
        <v>2.9000000000000001E-2</v>
      </c>
      <c r="BX1276" s="384" t="s">
        <v>121</v>
      </c>
      <c r="BY1276" s="384">
        <v>0.01</v>
      </c>
      <c r="BZ1276" s="384">
        <v>0.57099999999999995</v>
      </c>
      <c r="CA1276" s="384">
        <v>2.8000000000000001E-2</v>
      </c>
      <c r="CB1276" s="384" t="s">
        <v>121</v>
      </c>
      <c r="CC1276" s="384">
        <v>11.246</v>
      </c>
      <c r="CD1276" s="384">
        <v>0.126</v>
      </c>
      <c r="CE1276" s="384">
        <v>7.0000000000000001E-3</v>
      </c>
      <c r="CF1276" s="384">
        <v>2E-3</v>
      </c>
      <c r="CG1276" s="384">
        <v>1E-3</v>
      </c>
      <c r="CH1276" s="384" t="s">
        <v>121</v>
      </c>
      <c r="CI1276" s="384">
        <v>2E-3</v>
      </c>
      <c r="CJ1276" s="384">
        <v>0.32200000000000001</v>
      </c>
      <c r="CK1276" s="384">
        <v>9.0999999999999998E-2</v>
      </c>
      <c r="CL1276" s="384" t="s">
        <v>121</v>
      </c>
      <c r="CM1276" s="384">
        <v>2E-3</v>
      </c>
      <c r="CN1276" s="384">
        <v>6.0000000000000001E-3</v>
      </c>
      <c r="CO1276" s="384">
        <v>1E-3</v>
      </c>
      <c r="CP1276" s="384">
        <v>2.6869999999999998</v>
      </c>
      <c r="CQ1276" s="384">
        <v>5.8000000000000003E-2</v>
      </c>
      <c r="CR1276" s="384" t="s">
        <v>121</v>
      </c>
      <c r="CS1276" s="384">
        <v>3.0000000000000001E-3</v>
      </c>
      <c r="CT1276" s="384">
        <v>4.7930000000000001</v>
      </c>
      <c r="CU1276" s="384">
        <v>0.314</v>
      </c>
      <c r="CV1276" s="384">
        <v>2.7E-2</v>
      </c>
      <c r="CW1276" s="384">
        <v>1E-3</v>
      </c>
      <c r="CX1276" s="384">
        <v>0.57999999999999996</v>
      </c>
      <c r="CY1276" s="384">
        <v>1.7999999999999999E-2</v>
      </c>
      <c r="CZ1276" s="384" t="s">
        <v>121</v>
      </c>
      <c r="DA1276" s="384">
        <v>2E-3</v>
      </c>
      <c r="DB1276" s="384">
        <v>0.108</v>
      </c>
      <c r="DC1276" s="384">
        <v>7.0000000000000001E-3</v>
      </c>
      <c r="DD1276" s="384">
        <v>8.9999999999999993E-3</v>
      </c>
      <c r="DE1276" s="384">
        <v>5.0000000000000001E-3</v>
      </c>
      <c r="DF1276" s="384">
        <v>0.45600000000000002</v>
      </c>
      <c r="DG1276" s="384">
        <v>5.0000000000000001E-3</v>
      </c>
      <c r="DH1276" s="384">
        <v>1.4999999999999999E-2</v>
      </c>
      <c r="DI1276" s="384">
        <v>1E-3</v>
      </c>
      <c r="DJ1276" s="384">
        <v>7.0000000000000001E-3</v>
      </c>
      <c r="DK1276" s="384">
        <v>1E-3</v>
      </c>
      <c r="DL1276" s="61" t="str">
        <f>AO1276</f>
        <v>DK III W1 14.04.2022</v>
      </c>
      <c r="DM1276" s="388">
        <v>-4.8243446456463002E-2</v>
      </c>
      <c r="DN1276" s="388">
        <v>-1.2779370752506901E-2</v>
      </c>
      <c r="DO1276" s="388">
        <v>-4.91703900362081E-2</v>
      </c>
      <c r="DP1276" s="388">
        <v>0.97622208545162803</v>
      </c>
      <c r="DQ1276" s="388">
        <v>2.5705275826177899E-3</v>
      </c>
      <c r="DR1276" s="388">
        <v>-3.9589509365371499E-2</v>
      </c>
      <c r="DS1276" s="388">
        <v>1.2271474282758299</v>
      </c>
      <c r="DT1276" s="388">
        <v>1.42171233797346E-2</v>
      </c>
      <c r="DU1276" s="388">
        <v>1.1492062519261599E-3</v>
      </c>
      <c r="DV1276" s="388">
        <v>1.8221129879330999E-2</v>
      </c>
      <c r="DW1276" s="388">
        <v>0.98263241220667197</v>
      </c>
      <c r="DX1276" s="388">
        <v>4.6503026570590397E-2</v>
      </c>
      <c r="DY1276" s="388">
        <v>1316.84694960251</v>
      </c>
      <c r="DZ1276" s="388">
        <v>-0.99183554432900101</v>
      </c>
      <c r="EA1276" s="388">
        <v>0.112458455723974</v>
      </c>
      <c r="EB1276" s="388">
        <v>65.2984575539937</v>
      </c>
    </row>
    <row r="1277" spans="1:132">
      <c r="A1277" s="11">
        <v>44665</v>
      </c>
      <c r="B1277" s="66" t="s">
        <v>207</v>
      </c>
      <c r="C1277" s="25" t="s">
        <v>119</v>
      </c>
      <c r="D1277" s="21">
        <v>30</v>
      </c>
      <c r="E1277" s="2">
        <v>100</v>
      </c>
      <c r="F1277" s="2">
        <v>70</v>
      </c>
      <c r="H1277" s="3">
        <f>((F1277)/(E1277/100))</f>
        <v>70</v>
      </c>
      <c r="I1277" s="4">
        <f>E1277/F1277</f>
        <v>1.4285714285714286</v>
      </c>
      <c r="J1277" s="4" t="e">
        <f>100/G1277</f>
        <v>#DIV/0!</v>
      </c>
      <c r="N1277" s="37" t="e">
        <f>M1277/(K1277/100)</f>
        <v>#DIV/0!</v>
      </c>
      <c r="O1277" s="37" t="e">
        <f>N1277/J1277</f>
        <v>#DIV/0!</v>
      </c>
      <c r="P1277" s="5" t="e">
        <f>M1277/(L1277/100)</f>
        <v>#DIV/0!</v>
      </c>
      <c r="Q1277" s="5" t="e">
        <f>P1277*I1277</f>
        <v>#DIV/0!</v>
      </c>
      <c r="U1277" s="15" t="e">
        <f>100-(T1277-R1277)/S1277*100</f>
        <v>#DIV/0!</v>
      </c>
      <c r="V1277" s="21">
        <v>1.1399999999999999</v>
      </c>
      <c r="X1277" s="2">
        <v>12.29</v>
      </c>
      <c r="Y1277" s="2">
        <v>9.06</v>
      </c>
      <c r="Z1277" s="21">
        <v>2218</v>
      </c>
      <c r="AB1277" s="14" t="e">
        <f>((AE1277-AC1277)*(1000/AD1277))*1000</f>
        <v>#DIV/0!</v>
      </c>
      <c r="AF1277" s="7" t="e">
        <f>#REF!*0.8</f>
        <v>#REF!</v>
      </c>
      <c r="AG1277" s="2">
        <v>143</v>
      </c>
      <c r="AH1277" s="8">
        <f>((AG1277)*(H1277/100))</f>
        <v>100.1</v>
      </c>
      <c r="AI1277" s="7">
        <f>AG1277/AH1277</f>
        <v>1.4285714285714286</v>
      </c>
      <c r="AJ1277" s="6">
        <v>114.1</v>
      </c>
      <c r="AK1277" s="2">
        <v>0.35599999999999998</v>
      </c>
      <c r="AO1277" s="24" t="s">
        <v>1858</v>
      </c>
      <c r="AP1277" s="383">
        <v>0.104</v>
      </c>
      <c r="AQ1277" s="383">
        <v>2E-3</v>
      </c>
      <c r="AR1277" s="383">
        <v>1.4E-2</v>
      </c>
      <c r="AS1277" s="383">
        <v>3.0000000000000001E-3</v>
      </c>
      <c r="AT1277" s="383">
        <v>1.0999999999999999E-2</v>
      </c>
      <c r="AU1277" s="383">
        <v>2E-3</v>
      </c>
      <c r="AV1277" s="383">
        <v>2.7E-2</v>
      </c>
      <c r="AW1277" s="383">
        <v>2E-3</v>
      </c>
      <c r="AX1277" s="383" t="s">
        <v>121</v>
      </c>
      <c r="AY1277" s="383">
        <v>2E-3</v>
      </c>
      <c r="AZ1277" s="383">
        <v>0.05</v>
      </c>
      <c r="BA1277" s="383">
        <v>3.0000000000000001E-3</v>
      </c>
      <c r="BB1277" s="383">
        <v>0.188</v>
      </c>
      <c r="BC1277" s="383">
        <v>4.0000000000000001E-3</v>
      </c>
      <c r="BD1277" s="383">
        <v>3.9049999999999998</v>
      </c>
      <c r="BE1277" s="383">
        <v>3.1E-2</v>
      </c>
      <c r="BF1277" s="383" t="s">
        <v>121</v>
      </c>
      <c r="BG1277" s="383">
        <v>6.0000000000000001E-3</v>
      </c>
      <c r="BH1277" s="383">
        <v>5.0339999999999998</v>
      </c>
      <c r="BI1277" s="383">
        <v>1.274</v>
      </c>
      <c r="BJ1277" s="383" t="s">
        <v>121</v>
      </c>
      <c r="BK1277" s="383">
        <v>3.0000000000000001E-3</v>
      </c>
      <c r="BL1277" s="383" t="s">
        <v>121</v>
      </c>
      <c r="BM1277" s="383">
        <v>2E-3</v>
      </c>
      <c r="BN1277" s="383">
        <v>0.24199999999999999</v>
      </c>
      <c r="BO1277" s="383">
        <v>8.0000000000000002E-3</v>
      </c>
      <c r="BP1277" s="383">
        <v>50.323</v>
      </c>
      <c r="BQ1277" s="383">
        <v>0.20300000000000001</v>
      </c>
      <c r="BR1277" s="383" t="s">
        <v>121</v>
      </c>
      <c r="BS1277" s="383">
        <v>2E-3</v>
      </c>
      <c r="BT1277" s="383">
        <v>16.04</v>
      </c>
      <c r="BU1277" s="383">
        <v>0.14899999999999999</v>
      </c>
      <c r="BV1277" s="383">
        <v>1.6679999999999999</v>
      </c>
      <c r="BW1277" s="383">
        <v>3.1E-2</v>
      </c>
      <c r="BX1277" s="383" t="s">
        <v>121</v>
      </c>
      <c r="BY1277" s="383">
        <v>1.0999999999999999E-2</v>
      </c>
      <c r="BZ1277" s="383">
        <v>0.80500000000000005</v>
      </c>
      <c r="CA1277" s="383">
        <v>3.1E-2</v>
      </c>
      <c r="CB1277" s="383" t="s">
        <v>121</v>
      </c>
      <c r="CC1277" s="383">
        <v>9.7840000000000007</v>
      </c>
      <c r="CD1277" s="383">
        <v>0.17100000000000001</v>
      </c>
      <c r="CE1277" s="383">
        <v>7.0000000000000001E-3</v>
      </c>
      <c r="CF1277" s="383">
        <v>2E-3</v>
      </c>
      <c r="CG1277" s="383">
        <v>1E-3</v>
      </c>
      <c r="CH1277" s="383">
        <v>2E-3</v>
      </c>
      <c r="CI1277" s="383">
        <v>1E-3</v>
      </c>
      <c r="CJ1277" s="383">
        <v>0.38700000000000001</v>
      </c>
      <c r="CK1277" s="383">
        <v>7.9000000000000001E-2</v>
      </c>
      <c r="CL1277" s="383" t="s">
        <v>121</v>
      </c>
      <c r="CM1277" s="383">
        <v>2E-3</v>
      </c>
      <c r="CN1277" s="383">
        <v>2E-3</v>
      </c>
      <c r="CO1277" s="383">
        <v>1E-3</v>
      </c>
      <c r="CP1277" s="383">
        <v>2.117</v>
      </c>
      <c r="CQ1277" s="383">
        <v>4.5999999999999999E-2</v>
      </c>
      <c r="CR1277" s="383" t="s">
        <v>121</v>
      </c>
      <c r="CS1277" s="383">
        <v>2E-3</v>
      </c>
      <c r="CT1277" s="383">
        <v>9.4890000000000008</v>
      </c>
      <c r="CU1277" s="383">
        <v>0.33600000000000002</v>
      </c>
      <c r="CV1277" s="383">
        <v>3.6999999999999998E-2</v>
      </c>
      <c r="CW1277" s="383">
        <v>1E-3</v>
      </c>
      <c r="CX1277" s="383">
        <v>1.02</v>
      </c>
      <c r="CY1277" s="383">
        <v>2.1000000000000001E-2</v>
      </c>
      <c r="CZ1277" s="383" t="s">
        <v>121</v>
      </c>
      <c r="DA1277" s="383">
        <v>2E-3</v>
      </c>
      <c r="DB1277" s="383">
        <v>2.4E-2</v>
      </c>
      <c r="DC1277" s="383">
        <v>6.0000000000000001E-3</v>
      </c>
      <c r="DD1277" s="383" t="s">
        <v>121</v>
      </c>
      <c r="DE1277" s="383">
        <v>0.01</v>
      </c>
      <c r="DF1277" s="383">
        <v>0.77700000000000002</v>
      </c>
      <c r="DG1277" s="383">
        <v>8.0000000000000002E-3</v>
      </c>
      <c r="DH1277" s="383">
        <v>2.1999999999999999E-2</v>
      </c>
      <c r="DI1277" s="383">
        <v>1E-3</v>
      </c>
      <c r="DJ1277" s="383">
        <v>6.0000000000000001E-3</v>
      </c>
      <c r="DK1277" s="383">
        <v>1E-3</v>
      </c>
      <c r="DL1277" s="61" t="str">
        <f t="shared" ref="DL1277:DL1339" si="25">AO1277</f>
        <v>DK III W2 14.04.2022</v>
      </c>
      <c r="DM1277" s="388">
        <v>-1.4631643737174E-2</v>
      </c>
      <c r="DN1277" s="388">
        <v>-3.5821076877511301E-3</v>
      </c>
      <c r="DO1277" s="388">
        <v>1.7702505167139601E-2</v>
      </c>
      <c r="DP1277" s="388">
        <v>0.35606813742650001</v>
      </c>
      <c r="DQ1277" s="388">
        <v>2.5706537331355602E-4</v>
      </c>
      <c r="DR1277" s="388">
        <v>8.4392079389219408E-3</v>
      </c>
      <c r="DS1277" s="388">
        <v>0.29170068543203498</v>
      </c>
      <c r="DT1277" s="388">
        <v>3.2772290662758698E-2</v>
      </c>
      <c r="DU1277" s="388">
        <v>1.3176368967736799E-3</v>
      </c>
      <c r="DV1277" s="388">
        <v>-4.1410169392890796E-3</v>
      </c>
      <c r="DW1277" s="388">
        <v>1.68011516555462</v>
      </c>
      <c r="DX1277" s="388">
        <v>-1.4558040508602601E-2</v>
      </c>
      <c r="DY1277" s="388">
        <v>738.07236306798904</v>
      </c>
      <c r="DZ1277" s="388">
        <v>-0.52661108306475302</v>
      </c>
      <c r="EA1277" s="388">
        <v>-6.09050696673374E-2</v>
      </c>
      <c r="EB1277" s="388">
        <v>98.892153363344505</v>
      </c>
    </row>
    <row r="1278" spans="1:132">
      <c r="A1278" s="11">
        <v>44665</v>
      </c>
      <c r="B1278" s="66" t="s">
        <v>787</v>
      </c>
      <c r="C1278" s="25" t="s">
        <v>787</v>
      </c>
      <c r="D1278" s="21">
        <v>25</v>
      </c>
      <c r="E1278" s="2">
        <v>100</v>
      </c>
      <c r="F1278" s="2">
        <v>75</v>
      </c>
      <c r="H1278" s="3">
        <f>((F1278)/(E1278/100))</f>
        <v>75</v>
      </c>
      <c r="I1278" s="4">
        <f>E1278/F1278</f>
        <v>1.3333333333333333</v>
      </c>
      <c r="J1278" s="4" t="e">
        <f>100/G1278</f>
        <v>#DIV/0!</v>
      </c>
      <c r="N1278" s="37" t="e">
        <f>M1278/(K1278/100)</f>
        <v>#DIV/0!</v>
      </c>
      <c r="O1278" s="37" t="e">
        <f>N1278/J1278</f>
        <v>#DIV/0!</v>
      </c>
      <c r="P1278" s="5" t="e">
        <f>M1278/(L1278/100)</f>
        <v>#DIV/0!</v>
      </c>
      <c r="Q1278" s="5" t="e">
        <f>P1278*I1278</f>
        <v>#DIV/0!</v>
      </c>
      <c r="R1278" s="21">
        <v>61.616999999999997</v>
      </c>
      <c r="S1278" s="21">
        <v>10.273999999999999</v>
      </c>
      <c r="T1278" s="21">
        <v>70.947999999999993</v>
      </c>
      <c r="U1278" s="15">
        <f>100-(T1278-R1278)/S1278*100</f>
        <v>9.1785088573097369</v>
      </c>
      <c r="V1278" s="21">
        <v>3.91</v>
      </c>
      <c r="X1278" s="2">
        <v>12.39</v>
      </c>
      <c r="Y1278" s="2">
        <v>7.62</v>
      </c>
      <c r="Z1278" s="21">
        <v>1156</v>
      </c>
      <c r="AB1278" s="14" t="e">
        <f>((AE1278-AC1278)*(1000/AD1278))*1000</f>
        <v>#DIV/0!</v>
      </c>
      <c r="AF1278" s="7" t="e">
        <f>#REF!*0.8</f>
        <v>#REF!</v>
      </c>
      <c r="AG1278" s="2">
        <v>133</v>
      </c>
      <c r="AH1278" s="8">
        <f>((AG1278)*(H1278/100))</f>
        <v>99.75</v>
      </c>
      <c r="AI1278" s="7">
        <f>AG1278/AH1278</f>
        <v>1.3333333333333333</v>
      </c>
      <c r="AJ1278" s="6">
        <v>119.6</v>
      </c>
      <c r="AK1278" s="2">
        <v>0.79900000000000004</v>
      </c>
      <c r="AM1278" s="21">
        <v>6.61</v>
      </c>
      <c r="AN1278" s="21">
        <v>3.38</v>
      </c>
      <c r="AO1278" s="24" t="s">
        <v>1859</v>
      </c>
      <c r="AP1278" s="383">
        <v>5.2999999999999999E-2</v>
      </c>
      <c r="AQ1278" s="383">
        <v>1E-3</v>
      </c>
      <c r="AR1278" s="383">
        <v>1.6E-2</v>
      </c>
      <c r="AS1278" s="383">
        <v>2E-3</v>
      </c>
      <c r="AT1278" s="383">
        <v>8.9999999999999993E-3</v>
      </c>
      <c r="AU1278" s="383">
        <v>2E-3</v>
      </c>
      <c r="AV1278" s="383">
        <v>1.7000000000000001E-2</v>
      </c>
      <c r="AW1278" s="383">
        <v>2E-3</v>
      </c>
      <c r="AX1278" s="383" t="s">
        <v>121</v>
      </c>
      <c r="AY1278" s="383">
        <v>2E-3</v>
      </c>
      <c r="AZ1278" s="383">
        <v>6.3E-2</v>
      </c>
      <c r="BA1278" s="383">
        <v>3.0000000000000001E-3</v>
      </c>
      <c r="BB1278" s="383">
        <v>0.13800000000000001</v>
      </c>
      <c r="BC1278" s="383">
        <v>3.0000000000000001E-3</v>
      </c>
      <c r="BD1278" s="383">
        <v>3.1230000000000002</v>
      </c>
      <c r="BE1278" s="383">
        <v>2.5999999999999999E-2</v>
      </c>
      <c r="BF1278" s="383" t="s">
        <v>121</v>
      </c>
      <c r="BG1278" s="383">
        <v>3.0000000000000001E-3</v>
      </c>
      <c r="BH1278" s="383">
        <v>2.8559999999999999</v>
      </c>
      <c r="BI1278" s="383">
        <v>1.018</v>
      </c>
      <c r="BJ1278" s="383" t="s">
        <v>121</v>
      </c>
      <c r="BK1278" s="383">
        <v>2E-3</v>
      </c>
      <c r="BL1278" s="383" t="s">
        <v>121</v>
      </c>
      <c r="BM1278" s="383">
        <v>2E-3</v>
      </c>
      <c r="BN1278" s="383">
        <v>0.105</v>
      </c>
      <c r="BO1278" s="383">
        <v>6.0000000000000001E-3</v>
      </c>
      <c r="BP1278" s="383">
        <v>66.819999999999993</v>
      </c>
      <c r="BQ1278" s="383">
        <v>0.12</v>
      </c>
      <c r="BR1278" s="383" t="s">
        <v>121</v>
      </c>
      <c r="BS1278" s="383">
        <v>2E-3</v>
      </c>
      <c r="BT1278" s="383">
        <v>15.127000000000001</v>
      </c>
      <c r="BU1278" s="383">
        <v>0.14099999999999999</v>
      </c>
      <c r="BV1278" s="383">
        <v>0.93700000000000006</v>
      </c>
      <c r="BW1278" s="383">
        <v>2.4E-2</v>
      </c>
      <c r="BX1278" s="383" t="s">
        <v>121</v>
      </c>
      <c r="BY1278" s="383">
        <v>8.0000000000000002E-3</v>
      </c>
      <c r="BZ1278" s="383">
        <v>0.55300000000000005</v>
      </c>
      <c r="CA1278" s="383">
        <v>2.5000000000000001E-2</v>
      </c>
      <c r="CB1278" s="383" t="s">
        <v>121</v>
      </c>
      <c r="CC1278" s="383">
        <v>12.94</v>
      </c>
      <c r="CD1278" s="383">
        <v>8.8999999999999996E-2</v>
      </c>
      <c r="CE1278" s="383">
        <v>6.0000000000000001E-3</v>
      </c>
      <c r="CF1278" s="383">
        <v>2E-3</v>
      </c>
      <c r="CG1278" s="383">
        <v>1E-3</v>
      </c>
      <c r="CH1278" s="383">
        <v>5.0000000000000001E-3</v>
      </c>
      <c r="CI1278" s="383">
        <v>1E-3</v>
      </c>
      <c r="CJ1278" s="383">
        <v>0.57799999999999996</v>
      </c>
      <c r="CK1278" s="383">
        <v>0.08</v>
      </c>
      <c r="CL1278" s="383" t="s">
        <v>121</v>
      </c>
      <c r="CM1278" s="383">
        <v>2E-3</v>
      </c>
      <c r="CN1278" s="383">
        <v>2E-3</v>
      </c>
      <c r="CO1278" s="383">
        <v>1E-3</v>
      </c>
      <c r="CP1278" s="383">
        <v>1.7490000000000001</v>
      </c>
      <c r="CQ1278" s="383">
        <v>4.2999999999999997E-2</v>
      </c>
      <c r="CR1278" s="383" t="s">
        <v>121</v>
      </c>
      <c r="CS1278" s="383">
        <v>2E-3</v>
      </c>
      <c r="CT1278" s="383">
        <v>6.8019999999999996</v>
      </c>
      <c r="CU1278" s="383">
        <v>0.311</v>
      </c>
      <c r="CV1278" s="383">
        <v>2.5999999999999999E-2</v>
      </c>
      <c r="CW1278" s="383">
        <v>1E-3</v>
      </c>
      <c r="CX1278" s="383">
        <v>0.55700000000000005</v>
      </c>
      <c r="CY1278" s="383">
        <v>1.4999999999999999E-2</v>
      </c>
      <c r="CZ1278" s="383" t="s">
        <v>121</v>
      </c>
      <c r="DA1278" s="383">
        <v>2E-3</v>
      </c>
      <c r="DB1278" s="383">
        <v>4.8000000000000001E-2</v>
      </c>
      <c r="DC1278" s="383">
        <v>5.0000000000000001E-3</v>
      </c>
      <c r="DD1278" s="383" t="s">
        <v>121</v>
      </c>
      <c r="DE1278" s="383">
        <v>6.0000000000000001E-3</v>
      </c>
      <c r="DF1278" s="383">
        <v>0.29699999999999999</v>
      </c>
      <c r="DG1278" s="383">
        <v>4.0000000000000001E-3</v>
      </c>
      <c r="DH1278" s="383">
        <v>1.7999999999999999E-2</v>
      </c>
      <c r="DI1278" s="383">
        <v>1E-3</v>
      </c>
      <c r="DJ1278" s="383">
        <v>4.0000000000000001E-3</v>
      </c>
      <c r="DK1278" s="383">
        <v>1E-3</v>
      </c>
      <c r="DL1278" s="61" t="str">
        <f t="shared" si="25"/>
        <v>Box 1.1 14.04.2022</v>
      </c>
      <c r="DM1278" s="388">
        <v>-1.37483256381008E-2</v>
      </c>
      <c r="DN1278" s="388">
        <v>-6.4301408882818799E-4</v>
      </c>
      <c r="DO1278" s="388">
        <v>1.14297888237754E-2</v>
      </c>
      <c r="DP1278" s="388">
        <v>0.79883160707748502</v>
      </c>
      <c r="DQ1278" s="388">
        <v>0.108604465935516</v>
      </c>
      <c r="DR1278" s="388">
        <v>-1.1407272456087801E-2</v>
      </c>
      <c r="DS1278" s="388">
        <v>6.6226503698180395E-2</v>
      </c>
      <c r="DT1278" s="388">
        <v>9.5473655032452497E-3</v>
      </c>
      <c r="DU1278" s="388">
        <v>3.5204905442190497E-4</v>
      </c>
      <c r="DV1278" s="388">
        <v>-6.8710083572279897E-4</v>
      </c>
      <c r="DW1278" s="388">
        <v>0.92570920824631198</v>
      </c>
      <c r="DX1278" s="388">
        <v>6.4312976327812396E-2</v>
      </c>
      <c r="DY1278" s="388">
        <v>521.59914066099998</v>
      </c>
      <c r="DZ1278" s="388">
        <v>-7.3622260665390696E-2</v>
      </c>
      <c r="EA1278" s="388">
        <v>-1.8405613141469698E-2</v>
      </c>
      <c r="EB1278" s="388">
        <v>97.955070392687006</v>
      </c>
    </row>
    <row r="1279" spans="1:132">
      <c r="A1279" s="11">
        <v>44665</v>
      </c>
      <c r="B1279" s="66" t="s">
        <v>1862</v>
      </c>
      <c r="C1279" s="25" t="s">
        <v>1860</v>
      </c>
      <c r="D1279" s="21">
        <v>25</v>
      </c>
      <c r="E1279" s="2">
        <v>100</v>
      </c>
      <c r="F1279" s="2">
        <v>100</v>
      </c>
      <c r="G1279" s="2">
        <v>75</v>
      </c>
      <c r="H1279" s="3">
        <f>((F1279)/(E1279/100))</f>
        <v>100</v>
      </c>
      <c r="I1279" s="4">
        <f>E1279/F1279</f>
        <v>1</v>
      </c>
      <c r="J1279" s="4">
        <f>100/G1279</f>
        <v>1.3333333333333333</v>
      </c>
      <c r="K1279" s="2">
        <v>20</v>
      </c>
      <c r="M1279" s="2">
        <f>100.217-99.467</f>
        <v>0.75</v>
      </c>
      <c r="N1279" s="37">
        <f>M1279/(K1279/100)</f>
        <v>3.75</v>
      </c>
      <c r="O1279" s="37">
        <f>N1279/J1279</f>
        <v>2.8125</v>
      </c>
      <c r="P1279" s="5" t="e">
        <f>M1279/(L1279/100)</f>
        <v>#DIV/0!</v>
      </c>
      <c r="Q1279" s="5" t="e">
        <f>P1279*I1279</f>
        <v>#DIV/0!</v>
      </c>
      <c r="R1279" s="21">
        <v>54.881</v>
      </c>
      <c r="S1279" s="21">
        <v>11.288</v>
      </c>
      <c r="T1279" s="21">
        <v>65.373999999999995</v>
      </c>
      <c r="U1279" s="15">
        <f>100-(T1279-R1279)/S1279*100</f>
        <v>7.0428773919206691</v>
      </c>
      <c r="V1279" s="21">
        <v>5.53</v>
      </c>
      <c r="X1279" s="2">
        <v>8.75</v>
      </c>
      <c r="Y1279" s="2">
        <v>0.95</v>
      </c>
      <c r="Z1279" s="21">
        <v>0</v>
      </c>
      <c r="AB1279" s="14" t="e">
        <f>((AE1279-AC1279)*(1000/AD1279))*1000</f>
        <v>#DIV/0!</v>
      </c>
      <c r="AF1279" s="7" t="e">
        <f>#REF!*0.8</f>
        <v>#REF!</v>
      </c>
      <c r="AG1279" s="2">
        <v>100</v>
      </c>
      <c r="AH1279" s="8">
        <f>((AG1279)*(H1279/100))</f>
        <v>100</v>
      </c>
      <c r="AI1279" s="7">
        <f>AG1279/AH1279</f>
        <v>1</v>
      </c>
      <c r="AJ1279" s="6">
        <v>65.62</v>
      </c>
      <c r="AK1279" s="2">
        <v>0.53600000000000003</v>
      </c>
      <c r="AM1279" s="21">
        <v>8.1999999999999993</v>
      </c>
      <c r="AN1279" s="21">
        <v>1.01</v>
      </c>
      <c r="AO1279" s="20" t="s">
        <v>1860</v>
      </c>
      <c r="AP1279" s="386">
        <v>1.6E-2</v>
      </c>
      <c r="AQ1279" s="386">
        <v>2E-3</v>
      </c>
      <c r="AR1279" s="386">
        <v>9.2999999999999999E-2</v>
      </c>
      <c r="AS1279" s="386">
        <v>8.0000000000000002E-3</v>
      </c>
      <c r="AT1279" s="386" t="s">
        <v>121</v>
      </c>
      <c r="AU1279" s="386">
        <v>4.0000000000000001E-3</v>
      </c>
      <c r="AV1279" s="386">
        <v>2.1999999999999999E-2</v>
      </c>
      <c r="AW1279" s="386">
        <v>3.0000000000000001E-3</v>
      </c>
      <c r="AX1279" s="386" t="s">
        <v>121</v>
      </c>
      <c r="AY1279" s="386">
        <v>2E-3</v>
      </c>
      <c r="AZ1279" s="386">
        <v>0.10100000000000001</v>
      </c>
      <c r="BA1279" s="386">
        <v>7.0000000000000001E-3</v>
      </c>
      <c r="BB1279" s="386">
        <v>0.17100000000000001</v>
      </c>
      <c r="BC1279" s="386">
        <v>7.0000000000000001E-3</v>
      </c>
      <c r="BD1279" s="386">
        <v>44.962000000000003</v>
      </c>
      <c r="BE1279" s="386">
        <v>0.44900000000000001</v>
      </c>
      <c r="BF1279" s="386" t="s">
        <v>121</v>
      </c>
      <c r="BG1279" s="386">
        <v>1.9E-2</v>
      </c>
      <c r="BH1279" s="386" t="s">
        <v>121</v>
      </c>
      <c r="BI1279" s="386">
        <v>1.048</v>
      </c>
      <c r="BJ1279" s="386">
        <v>1.2E-2</v>
      </c>
      <c r="BK1279" s="386">
        <v>2E-3</v>
      </c>
      <c r="BL1279" s="386" t="s">
        <v>121</v>
      </c>
      <c r="BM1279" s="386">
        <v>3.0000000000000001E-3</v>
      </c>
      <c r="BN1279" s="386">
        <v>4.4999999999999998E-2</v>
      </c>
      <c r="BO1279" s="386">
        <v>1.0999999999999999E-2</v>
      </c>
      <c r="BP1279" s="386">
        <v>49.027999999999999</v>
      </c>
      <c r="BQ1279" s="386">
        <v>0.35399999999999998</v>
      </c>
      <c r="BR1279" s="386" t="s">
        <v>121</v>
      </c>
      <c r="BS1279" s="386">
        <v>2E-3</v>
      </c>
      <c r="BT1279" s="386">
        <v>2.2730000000000001</v>
      </c>
      <c r="BU1279" s="386">
        <v>0.105</v>
      </c>
      <c r="BV1279" s="386">
        <v>8.4000000000000005E-2</v>
      </c>
      <c r="BW1279" s="386">
        <v>7.0000000000000001E-3</v>
      </c>
      <c r="BX1279" s="386" t="s">
        <v>121</v>
      </c>
      <c r="BY1279" s="386">
        <v>3.6999999999999998E-2</v>
      </c>
      <c r="BZ1279" s="386">
        <v>9.8000000000000004E-2</v>
      </c>
      <c r="CA1279" s="386">
        <v>3.2000000000000001E-2</v>
      </c>
      <c r="CB1279" s="386" t="s">
        <v>121</v>
      </c>
      <c r="CC1279" s="386">
        <v>10.271000000000001</v>
      </c>
      <c r="CD1279" s="386">
        <v>0.82099999999999995</v>
      </c>
      <c r="CE1279" s="386">
        <v>1.7999999999999999E-2</v>
      </c>
      <c r="CF1279" s="386">
        <v>2.5000000000000001E-2</v>
      </c>
      <c r="CG1279" s="386">
        <v>1E-3</v>
      </c>
      <c r="CH1279" s="386">
        <v>3.0000000000000001E-3</v>
      </c>
      <c r="CI1279" s="386">
        <v>1E-3</v>
      </c>
      <c r="CJ1279" s="386">
        <v>7.3999999999999996E-2</v>
      </c>
      <c r="CK1279" s="386">
        <v>2.9000000000000001E-2</v>
      </c>
      <c r="CL1279" s="386" t="s">
        <v>121</v>
      </c>
      <c r="CM1279" s="386">
        <v>2E-3</v>
      </c>
      <c r="CN1279" s="386" t="s">
        <v>121</v>
      </c>
      <c r="CO1279" s="386">
        <v>2E-3</v>
      </c>
      <c r="CP1279" s="386">
        <v>0.36599999999999999</v>
      </c>
      <c r="CQ1279" s="386">
        <v>1.4999999999999999E-2</v>
      </c>
      <c r="CR1279" s="386" t="s">
        <v>121</v>
      </c>
      <c r="CS1279" s="386">
        <v>2E-3</v>
      </c>
      <c r="CT1279" s="386">
        <v>1.403</v>
      </c>
      <c r="CU1279" s="386">
        <v>0.123</v>
      </c>
      <c r="CV1279" s="386">
        <v>4.0000000000000001E-3</v>
      </c>
      <c r="CW1279" s="386">
        <v>1E-3</v>
      </c>
      <c r="CX1279" s="386">
        <v>3.5999999999999997E-2</v>
      </c>
      <c r="CY1279" s="386">
        <v>1.2999999999999999E-2</v>
      </c>
      <c r="CZ1279" s="386" t="s">
        <v>121</v>
      </c>
      <c r="DA1279" s="386">
        <v>2E-3</v>
      </c>
      <c r="DB1279" s="386">
        <v>1.9E-2</v>
      </c>
      <c r="DC1279" s="386">
        <v>6.0000000000000001E-3</v>
      </c>
      <c r="DD1279" s="386" t="s">
        <v>121</v>
      </c>
      <c r="DE1279" s="386">
        <v>1.4E-2</v>
      </c>
      <c r="DF1279" s="386">
        <v>0.32600000000000001</v>
      </c>
      <c r="DG1279" s="386">
        <v>8.9999999999999993E-3</v>
      </c>
      <c r="DH1279" s="386">
        <v>2E-3</v>
      </c>
      <c r="DI1279" s="386">
        <v>1E-3</v>
      </c>
      <c r="DJ1279" s="386" t="s">
        <v>121</v>
      </c>
      <c r="DK1279" s="386">
        <v>2E-3</v>
      </c>
      <c r="DL1279" s="61" t="str">
        <f t="shared" si="25"/>
        <v>21-0020</v>
      </c>
      <c r="DM1279" s="391">
        <v>-2.4977286410669701E-2</v>
      </c>
      <c r="DN1279" s="391">
        <v>-1.33343794306952E-2</v>
      </c>
      <c r="DO1279" s="391">
        <v>2.0269352680097202E-2</v>
      </c>
      <c r="DP1279" s="391">
        <v>0.53615097748977203</v>
      </c>
      <c r="DQ1279" s="391">
        <v>5.3770499531215002E-2</v>
      </c>
      <c r="DR1279" s="391">
        <v>4.7915439581975297E-3</v>
      </c>
      <c r="DS1279" s="391">
        <v>2.7802494508592901E-2</v>
      </c>
      <c r="DT1279" s="391">
        <v>-6.7685344121117897E-3</v>
      </c>
      <c r="DU1279" s="391">
        <v>4.0575992043208201E-3</v>
      </c>
      <c r="DV1279" s="391">
        <v>0.13419267690206299</v>
      </c>
      <c r="DW1279" s="391">
        <v>-0.143137538288442</v>
      </c>
      <c r="DX1279" s="391">
        <v>-0.147282229303829</v>
      </c>
      <c r="DY1279" s="391">
        <v>149.19167442365401</v>
      </c>
      <c r="DZ1279" s="391">
        <v>2.6578615556995402</v>
      </c>
      <c r="EA1279" s="391">
        <v>-0.16791104818088501</v>
      </c>
      <c r="EB1279" s="391">
        <v>98.730661160776805</v>
      </c>
    </row>
    <row r="1280" spans="1:132">
      <c r="A1280" s="11">
        <v>44665</v>
      </c>
      <c r="B1280" s="66" t="s">
        <v>1862</v>
      </c>
      <c r="C1280" s="25" t="s">
        <v>1861</v>
      </c>
      <c r="D1280" s="21">
        <v>10</v>
      </c>
      <c r="E1280" s="2">
        <v>100</v>
      </c>
      <c r="F1280" s="2">
        <v>100</v>
      </c>
      <c r="G1280" s="2">
        <v>90</v>
      </c>
      <c r="H1280" s="3">
        <f>((F1280)/(E1280/100))</f>
        <v>100</v>
      </c>
      <c r="I1280" s="4">
        <f>E1280/F1280</f>
        <v>1</v>
      </c>
      <c r="J1280" s="4">
        <f>100/G1280</f>
        <v>1.1111111111111112</v>
      </c>
      <c r="K1280" s="2">
        <v>20</v>
      </c>
      <c r="M1280" s="2">
        <f>103.018-100.719</f>
        <v>2.2990000000000066</v>
      </c>
      <c r="N1280" s="37">
        <f>M1280/(K1280/100)</f>
        <v>11.495000000000033</v>
      </c>
      <c r="O1280" s="37">
        <f>N1280/J1280</f>
        <v>10.34550000000003</v>
      </c>
      <c r="P1280" s="5" t="e">
        <f>M1280/(L1280/100)</f>
        <v>#DIV/0!</v>
      </c>
      <c r="Q1280" s="5" t="e">
        <f>P1280*I1280</f>
        <v>#DIV/0!</v>
      </c>
      <c r="R1280" s="21">
        <v>46.165999999999997</v>
      </c>
      <c r="S1280" s="21">
        <v>10.148</v>
      </c>
      <c r="T1280" s="21">
        <v>55.893999999999998</v>
      </c>
      <c r="U1280" s="15">
        <f>100-(T1280-R1280)/S1280*100</f>
        <v>4.1387465510445196</v>
      </c>
      <c r="V1280" s="21">
        <v>0.38700000000000001</v>
      </c>
      <c r="X1280" s="2">
        <v>8.9600000000000009</v>
      </c>
      <c r="Y1280" s="2">
        <v>0.56999999999999995</v>
      </c>
      <c r="Z1280" s="21">
        <v>0</v>
      </c>
      <c r="AB1280" s="14" t="e">
        <f>((AE1280-AC1280)*(1000/AD1280))*1000</f>
        <v>#DIV/0!</v>
      </c>
      <c r="AF1280" s="7" t="e">
        <f>#REF!*0.8</f>
        <v>#REF!</v>
      </c>
      <c r="AG1280" s="2">
        <v>100</v>
      </c>
      <c r="AH1280" s="8">
        <f>((AG1280)*(H1280/100))</f>
        <v>100</v>
      </c>
      <c r="AI1280" s="7">
        <f>AG1280/AH1280</f>
        <v>1</v>
      </c>
      <c r="AJ1280" s="6">
        <v>28.16</v>
      </c>
      <c r="AK1280" s="2">
        <v>2.1999999999999999E-2</v>
      </c>
      <c r="AM1280" s="21">
        <v>6.01</v>
      </c>
      <c r="AN1280" s="21">
        <v>0.68</v>
      </c>
      <c r="AO1280" s="20" t="s">
        <v>1861</v>
      </c>
      <c r="AP1280" s="387" t="s">
        <v>121</v>
      </c>
      <c r="AQ1280" s="387">
        <v>4.0000000000000001E-3</v>
      </c>
      <c r="AR1280" s="387">
        <v>5.8000000000000003E-2</v>
      </c>
      <c r="AS1280" s="387">
        <v>0.01</v>
      </c>
      <c r="AT1280" s="387" t="s">
        <v>121</v>
      </c>
      <c r="AU1280" s="387">
        <v>6.0000000000000001E-3</v>
      </c>
      <c r="AV1280" s="387">
        <v>1.7000000000000001E-2</v>
      </c>
      <c r="AW1280" s="387">
        <v>4.0000000000000001E-3</v>
      </c>
      <c r="AX1280" s="387" t="s">
        <v>121</v>
      </c>
      <c r="AY1280" s="387">
        <v>2E-3</v>
      </c>
      <c r="AZ1280" s="387">
        <v>0.11899999999999999</v>
      </c>
      <c r="BA1280" s="387">
        <v>8.0000000000000002E-3</v>
      </c>
      <c r="BB1280" s="387">
        <v>0.157</v>
      </c>
      <c r="BC1280" s="387">
        <v>8.9999999999999993E-3</v>
      </c>
      <c r="BD1280" s="387">
        <v>65.753</v>
      </c>
      <c r="BE1280" s="387">
        <v>0.78</v>
      </c>
      <c r="BF1280" s="387" t="s">
        <v>121</v>
      </c>
      <c r="BG1280" s="387">
        <v>1.9E-2</v>
      </c>
      <c r="BH1280" s="387" t="s">
        <v>121</v>
      </c>
      <c r="BI1280" s="387">
        <v>0.96299999999999997</v>
      </c>
      <c r="BJ1280" s="387">
        <v>8.0000000000000002E-3</v>
      </c>
      <c r="BK1280" s="387">
        <v>2E-3</v>
      </c>
      <c r="BL1280" s="387" t="s">
        <v>121</v>
      </c>
      <c r="BM1280" s="387">
        <v>5.0000000000000001E-3</v>
      </c>
      <c r="BN1280" s="387">
        <v>3.2000000000000001E-2</v>
      </c>
      <c r="BO1280" s="387">
        <v>1.4999999999999999E-2</v>
      </c>
      <c r="BP1280" s="387">
        <v>31.021999999999998</v>
      </c>
      <c r="BQ1280" s="387">
        <v>0.627</v>
      </c>
      <c r="BR1280" s="387" t="s">
        <v>121</v>
      </c>
      <c r="BS1280" s="387">
        <v>2E-3</v>
      </c>
      <c r="BT1280" s="387">
        <v>0.26700000000000002</v>
      </c>
      <c r="BU1280" s="387">
        <v>4.3999999999999997E-2</v>
      </c>
      <c r="BV1280" s="387">
        <v>9.1999999999999998E-2</v>
      </c>
      <c r="BW1280" s="387">
        <v>7.0000000000000001E-3</v>
      </c>
      <c r="BX1280" s="387" t="s">
        <v>121</v>
      </c>
      <c r="BY1280" s="387">
        <v>0.05</v>
      </c>
      <c r="BZ1280" s="387">
        <v>6.0999999999999999E-2</v>
      </c>
      <c r="CA1280" s="387">
        <v>3.1E-2</v>
      </c>
      <c r="CB1280" s="387" t="s">
        <v>121</v>
      </c>
      <c r="CC1280" s="387">
        <v>9.6199999999999992</v>
      </c>
      <c r="CD1280" s="387">
        <v>0.66600000000000004</v>
      </c>
      <c r="CE1280" s="387">
        <v>1.9E-2</v>
      </c>
      <c r="CF1280" s="387">
        <v>1.7000000000000001E-2</v>
      </c>
      <c r="CG1280" s="387">
        <v>1E-3</v>
      </c>
      <c r="CH1280" s="387">
        <v>5.0000000000000001E-3</v>
      </c>
      <c r="CI1280" s="387">
        <v>1E-3</v>
      </c>
      <c r="CJ1280" s="387">
        <v>0.14499999999999999</v>
      </c>
      <c r="CK1280" s="387">
        <v>0.03</v>
      </c>
      <c r="CL1280" s="387" t="s">
        <v>121</v>
      </c>
      <c r="CM1280" s="387">
        <v>2E-3</v>
      </c>
      <c r="CN1280" s="387" t="s">
        <v>121</v>
      </c>
      <c r="CO1280" s="387">
        <v>2E-3</v>
      </c>
      <c r="CP1280" s="387">
        <v>0.21099999999999999</v>
      </c>
      <c r="CQ1280" s="387">
        <v>1.2E-2</v>
      </c>
      <c r="CR1280" s="387" t="s">
        <v>121</v>
      </c>
      <c r="CS1280" s="387">
        <v>2E-3</v>
      </c>
      <c r="CT1280" s="387">
        <v>0.53300000000000003</v>
      </c>
      <c r="CU1280" s="387">
        <v>9.2999999999999999E-2</v>
      </c>
      <c r="CV1280" s="387" t="s">
        <v>121</v>
      </c>
      <c r="CW1280" s="387">
        <v>2E-3</v>
      </c>
      <c r="CX1280" s="387">
        <v>3.4000000000000002E-2</v>
      </c>
      <c r="CY1280" s="387">
        <v>1.4E-2</v>
      </c>
      <c r="CZ1280" s="387">
        <v>2E-3</v>
      </c>
      <c r="DA1280" s="387">
        <v>1E-3</v>
      </c>
      <c r="DB1280" s="387">
        <v>1.2E-2</v>
      </c>
      <c r="DC1280" s="387">
        <v>7.0000000000000001E-3</v>
      </c>
      <c r="DD1280" s="387" t="s">
        <v>121</v>
      </c>
      <c r="DE1280" s="387">
        <v>1.4999999999999999E-2</v>
      </c>
      <c r="DF1280" s="387">
        <v>8.9999999999999993E-3</v>
      </c>
      <c r="DG1280" s="387">
        <v>3.0000000000000001E-3</v>
      </c>
      <c r="DH1280" s="387" t="s">
        <v>121</v>
      </c>
      <c r="DI1280" s="387">
        <v>2E-3</v>
      </c>
      <c r="DJ1280" s="387" t="s">
        <v>121</v>
      </c>
      <c r="DK1280" s="387">
        <v>2E-3</v>
      </c>
      <c r="DL1280" s="61" t="str">
        <f t="shared" si="25"/>
        <v>21-0021</v>
      </c>
      <c r="DM1280" s="391">
        <v>-2.56724100598692E-2</v>
      </c>
      <c r="DN1280" s="391">
        <v>9.8749442598441393E-3</v>
      </c>
      <c r="DO1280" s="391">
        <v>1.26303781568879E-2</v>
      </c>
      <c r="DP1280" s="391">
        <v>2.24164640547675E-2</v>
      </c>
      <c r="DQ1280" s="391">
        <v>-4.9481800362190798E-3</v>
      </c>
      <c r="DR1280" s="391">
        <v>2.7788516959176699E-2</v>
      </c>
      <c r="DS1280" s="391">
        <v>1.4885750597843601E-2</v>
      </c>
      <c r="DT1280" s="391">
        <v>3.69528256138292E-3</v>
      </c>
      <c r="DU1280" s="391">
        <v>2.0527401597552398E-3</v>
      </c>
      <c r="DV1280" s="391">
        <v>0.128794901155587</v>
      </c>
      <c r="DW1280" s="391">
        <v>-3.01143460799046E-2</v>
      </c>
      <c r="DX1280" s="391">
        <v>-0.112138072341574</v>
      </c>
      <c r="DY1280" s="391">
        <v>89.1069538611696</v>
      </c>
      <c r="DZ1280" s="391">
        <v>-0.54144693876824701</v>
      </c>
      <c r="EA1280" s="391">
        <v>-0.18743995251269099</v>
      </c>
      <c r="EB1280" s="391">
        <v>99.377075627158803</v>
      </c>
    </row>
    <row r="1281" spans="1:132">
      <c r="A1281" s="11">
        <v>44665</v>
      </c>
      <c r="B1281" s="66" t="s">
        <v>1867</v>
      </c>
      <c r="C1281" s="25" t="s">
        <v>859</v>
      </c>
      <c r="H1281" s="3" t="e">
        <f>((F1281)/(E1281/100))</f>
        <v>#DIV/0!</v>
      </c>
      <c r="I1281" s="4" t="e">
        <f>E1281/F1281</f>
        <v>#DIV/0!</v>
      </c>
      <c r="J1281" s="4" t="e">
        <f>100/G1281</f>
        <v>#DIV/0!</v>
      </c>
      <c r="N1281" s="37" t="e">
        <f>M1281/(K1281/100)</f>
        <v>#DIV/0!</v>
      </c>
      <c r="O1281" s="37" t="e">
        <f>N1281/J1281</f>
        <v>#DIV/0!</v>
      </c>
      <c r="P1281" s="5" t="e">
        <f>M1281/(L1281/100)</f>
        <v>#DIV/0!</v>
      </c>
      <c r="Q1281" s="5" t="e">
        <f>P1281*I1281</f>
        <v>#DIV/0!</v>
      </c>
      <c r="U1281" s="15" t="e">
        <f>100-(T1281-R1281)/S1281*100</f>
        <v>#DIV/0!</v>
      </c>
      <c r="V1281" s="21">
        <v>8.76</v>
      </c>
      <c r="X1281" s="2">
        <v>8.9700000000000006</v>
      </c>
      <c r="Y1281" s="2">
        <v>5.24</v>
      </c>
      <c r="Z1281" s="21">
        <v>2887</v>
      </c>
      <c r="AB1281" s="14" t="e">
        <f>((AE1281-AC1281)*(1000/AD1281))*1000</f>
        <v>#DIV/0!</v>
      </c>
      <c r="AF1281" s="7" t="e">
        <f>#REF!*0.8</f>
        <v>#REF!</v>
      </c>
      <c r="AG1281" s="2">
        <v>100</v>
      </c>
      <c r="AH1281" s="8" t="e">
        <f>((AG1281)*(H1281/100))</f>
        <v>#DIV/0!</v>
      </c>
      <c r="AI1281" s="7" t="e">
        <f>AG1281/AH1281</f>
        <v>#DIV/0!</v>
      </c>
      <c r="AJ1281" s="6">
        <v>343.3</v>
      </c>
      <c r="AK1281" s="2">
        <v>0.21099999999999999</v>
      </c>
      <c r="AO1281" s="20" t="s">
        <v>1868</v>
      </c>
      <c r="DL1281" s="61" t="str">
        <f t="shared" si="25"/>
        <v>CH 7343 KW15</v>
      </c>
      <c r="DM1281" s="391">
        <v>-3.3328416789559202E-2</v>
      </c>
      <c r="DN1281" s="391">
        <v>-6.5514837928350002E-3</v>
      </c>
      <c r="DO1281" s="391">
        <v>-3.2965071506978499E-2</v>
      </c>
      <c r="DP1281" s="391">
        <v>0.21056406791138599</v>
      </c>
      <c r="DQ1281" s="391">
        <v>1.30365667944049</v>
      </c>
      <c r="DR1281" s="391">
        <v>3.4644846622260202E-2</v>
      </c>
      <c r="DS1281" s="391">
        <v>1.9517695108533899</v>
      </c>
      <c r="DT1281" s="391">
        <v>2.0081394858433601E-2</v>
      </c>
      <c r="DU1281" s="391">
        <v>6.9843407519621495E-2</v>
      </c>
      <c r="DV1281" s="391">
        <v>1.52028115523135</v>
      </c>
      <c r="DW1281" s="391">
        <v>-0.10743948588395399</v>
      </c>
      <c r="DX1281" s="391">
        <v>-0.14086839705055099</v>
      </c>
      <c r="DY1281" s="391">
        <v>708.036523452756</v>
      </c>
      <c r="DZ1281" s="391">
        <v>3.3991513338589399</v>
      </c>
      <c r="EA1281" s="391">
        <v>-0.22267015158692499</v>
      </c>
      <c r="EB1281" s="391">
        <v>98.1134343735567</v>
      </c>
    </row>
    <row r="1282" spans="1:132">
      <c r="A1282" s="11">
        <v>44667</v>
      </c>
      <c r="B1282" s="66" t="s">
        <v>126</v>
      </c>
      <c r="C1282" s="25" t="s">
        <v>119</v>
      </c>
      <c r="D1282" s="21">
        <v>30</v>
      </c>
      <c r="E1282" s="2">
        <v>100</v>
      </c>
      <c r="F1282" s="2">
        <v>70</v>
      </c>
      <c r="H1282" s="3">
        <f>((F1282)/(E1282/100))</f>
        <v>70</v>
      </c>
      <c r="I1282" s="4">
        <f>E1282/F1282</f>
        <v>1.4285714285714286</v>
      </c>
      <c r="J1282" s="4" t="e">
        <f>100/G1282</f>
        <v>#DIV/0!</v>
      </c>
      <c r="N1282" s="37" t="e">
        <f>M1282/(K1282/100)</f>
        <v>#DIV/0!</v>
      </c>
      <c r="O1282" s="37" t="e">
        <f>N1282/J1282</f>
        <v>#DIV/0!</v>
      </c>
      <c r="P1282" s="5" t="e">
        <f>M1282/(L1282/100)</f>
        <v>#DIV/0!</v>
      </c>
      <c r="Q1282" s="5" t="e">
        <f>P1282*I1282</f>
        <v>#DIV/0!</v>
      </c>
      <c r="U1282" s="15" t="e">
        <f>100-(T1282-R1282)/S1282*100</f>
        <v>#DIV/0!</v>
      </c>
      <c r="V1282" s="21">
        <v>0.18</v>
      </c>
      <c r="X1282" s="2">
        <v>10.31</v>
      </c>
      <c r="Y1282" s="2">
        <v>7.7</v>
      </c>
      <c r="Z1282" s="21">
        <v>2023</v>
      </c>
      <c r="AB1282" s="14" t="e">
        <f>((AE1282-AC1282)*(1000/AD1282))*1000</f>
        <v>#DIV/0!</v>
      </c>
      <c r="AF1282" s="7" t="e">
        <f>#REF!*0.8</f>
        <v>#REF!</v>
      </c>
      <c r="AG1282" s="2">
        <v>143</v>
      </c>
      <c r="AH1282" s="8">
        <f>((AG1282)*(H1282/100))</f>
        <v>100.1</v>
      </c>
      <c r="AI1282" s="7">
        <f>AG1282/AH1282</f>
        <v>1.4285714285714286</v>
      </c>
      <c r="AJ1282" s="6">
        <v>18.03</v>
      </c>
      <c r="AK1282" s="2">
        <v>0.54400000000000004</v>
      </c>
      <c r="AO1282" s="20" t="s">
        <v>1863</v>
      </c>
      <c r="AP1282" s="388">
        <v>9.2999999999999999E-2</v>
      </c>
      <c r="AQ1282" s="388">
        <v>2E-3</v>
      </c>
      <c r="AR1282" s="388">
        <v>3.5999999999999997E-2</v>
      </c>
      <c r="AS1282" s="388">
        <v>3.0000000000000001E-3</v>
      </c>
      <c r="AT1282" s="388">
        <v>1.2999999999999999E-2</v>
      </c>
      <c r="AU1282" s="388">
        <v>2E-3</v>
      </c>
      <c r="AV1282" s="388">
        <v>0.03</v>
      </c>
      <c r="AW1282" s="388">
        <v>2E-3</v>
      </c>
      <c r="AX1282" s="388" t="s">
        <v>121</v>
      </c>
      <c r="AY1282" s="388">
        <v>2E-3</v>
      </c>
      <c r="AZ1282" s="388">
        <v>2.7E-2</v>
      </c>
      <c r="BA1282" s="388">
        <v>3.0000000000000001E-3</v>
      </c>
      <c r="BB1282" s="388">
        <v>0.192</v>
      </c>
      <c r="BC1282" s="388">
        <v>4.0000000000000001E-3</v>
      </c>
      <c r="BD1282" s="388">
        <v>3.2480000000000002</v>
      </c>
      <c r="BE1282" s="388">
        <v>2.8000000000000001E-2</v>
      </c>
      <c r="BF1282" s="388" t="s">
        <v>121</v>
      </c>
      <c r="BG1282" s="388">
        <v>3.0000000000000001E-3</v>
      </c>
      <c r="BH1282" s="388">
        <v>2.9870000000000001</v>
      </c>
      <c r="BI1282" s="388">
        <v>0.88300000000000001</v>
      </c>
      <c r="BJ1282" s="388" t="s">
        <v>121</v>
      </c>
      <c r="BK1282" s="388">
        <v>2E-3</v>
      </c>
      <c r="BL1282" s="388" t="s">
        <v>121</v>
      </c>
      <c r="BM1282" s="388">
        <v>2E-3</v>
      </c>
      <c r="BN1282" s="388">
        <v>1.2669999999999999</v>
      </c>
      <c r="BO1282" s="388">
        <v>1.7999999999999999E-2</v>
      </c>
      <c r="BP1282" s="388">
        <v>64.406999999999996</v>
      </c>
      <c r="BQ1282" s="388">
        <v>0.14499999999999999</v>
      </c>
      <c r="BR1282" s="388" t="s">
        <v>121</v>
      </c>
      <c r="BS1282" s="388">
        <v>2E-3</v>
      </c>
      <c r="BT1282" s="388">
        <v>15.489000000000001</v>
      </c>
      <c r="BU1282" s="388">
        <v>0.13900000000000001</v>
      </c>
      <c r="BV1282" s="388">
        <v>1.1279999999999999</v>
      </c>
      <c r="BW1282" s="388">
        <v>2.4E-2</v>
      </c>
      <c r="BX1282" s="388" t="s">
        <v>121</v>
      </c>
      <c r="BY1282" s="388">
        <v>8.9999999999999993E-3</v>
      </c>
      <c r="BZ1282" s="388">
        <v>0.47299999999999998</v>
      </c>
      <c r="CA1282" s="388">
        <v>2.5000000000000001E-2</v>
      </c>
      <c r="CB1282" s="388" t="s">
        <v>121</v>
      </c>
      <c r="CC1282" s="388">
        <v>8.2279999999999998</v>
      </c>
      <c r="CD1282" s="388">
        <v>0.17</v>
      </c>
      <c r="CE1282" s="388">
        <v>7.0000000000000001E-3</v>
      </c>
      <c r="CF1282" s="388">
        <v>2E-3</v>
      </c>
      <c r="CG1282" s="388">
        <v>1E-3</v>
      </c>
      <c r="CH1282" s="388">
        <v>2E-3</v>
      </c>
      <c r="CI1282" s="388">
        <v>1E-3</v>
      </c>
      <c r="CJ1282" s="388">
        <v>0.41</v>
      </c>
      <c r="CK1282" s="388">
        <v>7.4999999999999997E-2</v>
      </c>
      <c r="CL1282" s="388" t="s">
        <v>121</v>
      </c>
      <c r="CM1282" s="388">
        <v>2E-3</v>
      </c>
      <c r="CN1282" s="388">
        <v>2E-3</v>
      </c>
      <c r="CO1282" s="388">
        <v>1E-3</v>
      </c>
      <c r="CP1282" s="388">
        <v>2.4159999999999999</v>
      </c>
      <c r="CQ1282" s="388">
        <v>4.5999999999999999E-2</v>
      </c>
      <c r="CR1282" s="388" t="s">
        <v>121</v>
      </c>
      <c r="CS1282" s="388">
        <v>2E-3</v>
      </c>
      <c r="CT1282" s="388">
        <v>5.9550000000000001</v>
      </c>
      <c r="CU1282" s="388">
        <v>0.27900000000000003</v>
      </c>
      <c r="CV1282" s="388">
        <v>0.04</v>
      </c>
      <c r="CW1282" s="388">
        <v>1E-3</v>
      </c>
      <c r="CX1282" s="388">
        <v>0.83199999999999996</v>
      </c>
      <c r="CY1282" s="388">
        <v>2.1000000000000001E-2</v>
      </c>
      <c r="CZ1282" s="388" t="s">
        <v>121</v>
      </c>
      <c r="DA1282" s="388">
        <v>2E-3</v>
      </c>
      <c r="DB1282" s="388">
        <v>2.7E-2</v>
      </c>
      <c r="DC1282" s="388">
        <v>7.0000000000000001E-3</v>
      </c>
      <c r="DD1282" s="388" t="s">
        <v>121</v>
      </c>
      <c r="DE1282" s="388">
        <v>8.9999999999999993E-3</v>
      </c>
      <c r="DF1282" s="388">
        <v>0.73099999999999998</v>
      </c>
      <c r="DG1282" s="388">
        <v>8.0000000000000002E-3</v>
      </c>
      <c r="DH1282" s="388">
        <v>1.2E-2</v>
      </c>
      <c r="DI1282" s="388">
        <v>1E-3</v>
      </c>
      <c r="DJ1282" s="388">
        <v>7.0000000000000001E-3</v>
      </c>
      <c r="DK1282" s="388">
        <v>1E-3</v>
      </c>
      <c r="DL1282" s="61" t="str">
        <f t="shared" si="25"/>
        <v>DK III W2 16.04.2022</v>
      </c>
      <c r="DM1282" s="391">
        <v>-8.4619504925717695E-2</v>
      </c>
      <c r="DN1282" s="391">
        <v>-1.3794651124255999E-2</v>
      </c>
      <c r="DO1282" s="391">
        <v>-1.89849275519717E-2</v>
      </c>
      <c r="DP1282" s="391">
        <v>0.54362959745003703</v>
      </c>
      <c r="DQ1282" s="391">
        <v>8.15223247697036E-2</v>
      </c>
      <c r="DR1282" s="391">
        <v>-4.81429597167452E-3</v>
      </c>
      <c r="DS1282" s="391">
        <v>-5.7200570351470803E-2</v>
      </c>
      <c r="DT1282" s="391">
        <v>-4.1441679800309997E-3</v>
      </c>
      <c r="DU1282" s="391">
        <v>-3.2874919673841901E-3</v>
      </c>
      <c r="DV1282" s="391">
        <v>4.8417661260622301E-3</v>
      </c>
      <c r="DW1282" s="391">
        <v>-8.9946992193078196E-2</v>
      </c>
      <c r="DX1282" s="391">
        <v>-8.3624080983927707E-2</v>
      </c>
      <c r="DY1282" s="391">
        <v>1008.78165962097</v>
      </c>
      <c r="DZ1282" s="391">
        <v>-0.74134627717644297</v>
      </c>
      <c r="EA1282" s="391">
        <v>1.5200216097580901</v>
      </c>
      <c r="EB1282" s="391">
        <v>99.124855845228296</v>
      </c>
    </row>
    <row r="1283" spans="1:132">
      <c r="A1283" s="11">
        <v>44670</v>
      </c>
      <c r="B1283" s="66"/>
      <c r="C1283" s="25" t="s">
        <v>745</v>
      </c>
      <c r="H1283" s="3" t="e">
        <f>((F1283)/(E1283/100))</f>
        <v>#DIV/0!</v>
      </c>
      <c r="I1283" s="4" t="e">
        <f>E1283/F1283</f>
        <v>#DIV/0!</v>
      </c>
      <c r="J1283" s="4" t="e">
        <f>100/G1283</f>
        <v>#DIV/0!</v>
      </c>
      <c r="N1283" s="37" t="e">
        <f>M1283/(K1283/100)</f>
        <v>#DIV/0!</v>
      </c>
      <c r="O1283" s="37" t="e">
        <f>N1283/J1283</f>
        <v>#DIV/0!</v>
      </c>
      <c r="P1283" s="5" t="e">
        <f>M1283/(L1283/100)</f>
        <v>#DIV/0!</v>
      </c>
      <c r="Q1283" s="5" t="e">
        <f>P1283*I1283</f>
        <v>#DIV/0!</v>
      </c>
      <c r="U1283" s="15" t="e">
        <f>100-(T1283-R1283)/S1283*100</f>
        <v>#DIV/0!</v>
      </c>
      <c r="X1283" s="2">
        <v>12.8</v>
      </c>
      <c r="Y1283" s="2">
        <v>15.47</v>
      </c>
      <c r="Z1283" s="21">
        <v>2440</v>
      </c>
      <c r="AB1283" s="14" t="e">
        <f>((AE1283-AC1283)*(1000/AD1283))*1000</f>
        <v>#DIV/0!</v>
      </c>
      <c r="AF1283" s="7" t="e">
        <f>#REF!*0.8</f>
        <v>#REF!</v>
      </c>
      <c r="AH1283" s="8" t="e">
        <f>((AG1283)*(H1283/100))</f>
        <v>#DIV/0!</v>
      </c>
      <c r="AI1283" s="7" t="e">
        <f>AG1283/AH1283</f>
        <v>#DIV/0!</v>
      </c>
      <c r="DL1283" s="61">
        <f t="shared" si="25"/>
        <v>0</v>
      </c>
    </row>
    <row r="1284" spans="1:132">
      <c r="A1284" s="11">
        <v>44670</v>
      </c>
      <c r="B1284" s="66"/>
      <c r="C1284" s="25" t="s">
        <v>787</v>
      </c>
      <c r="D1284" s="21">
        <v>29</v>
      </c>
      <c r="E1284" s="2">
        <v>100</v>
      </c>
      <c r="F1284" s="2">
        <v>71</v>
      </c>
      <c r="H1284" s="3">
        <f>((F1284)/(E1284/100))</f>
        <v>71</v>
      </c>
      <c r="I1284" s="4">
        <f>E1284/F1284</f>
        <v>1.408450704225352</v>
      </c>
      <c r="J1284" s="4" t="e">
        <f>100/G1284</f>
        <v>#DIV/0!</v>
      </c>
      <c r="N1284" s="37" t="e">
        <f>M1284/(K1284/100)</f>
        <v>#DIV/0!</v>
      </c>
      <c r="O1284" s="37" t="e">
        <f>N1284/J1284</f>
        <v>#DIV/0!</v>
      </c>
      <c r="P1284" s="5" t="e">
        <f>M1284/(L1284/100)</f>
        <v>#DIV/0!</v>
      </c>
      <c r="Q1284" s="5" t="e">
        <f>P1284*I1284</f>
        <v>#DIV/0!</v>
      </c>
      <c r="U1284" s="15" t="e">
        <f>100-(T1284-R1284)/S1284*100</f>
        <v>#DIV/0!</v>
      </c>
      <c r="V1284" s="21">
        <v>2.5499999999999998</v>
      </c>
      <c r="X1284" s="2">
        <v>12.47</v>
      </c>
      <c r="Y1284" s="2">
        <v>7.34</v>
      </c>
      <c r="Z1284" s="21">
        <v>1048</v>
      </c>
      <c r="AB1284" s="14" t="e">
        <f>((AE1284-AC1284)*(1000/AD1284))*1000</f>
        <v>#DIV/0!</v>
      </c>
      <c r="AF1284" s="7" t="e">
        <f>#REF!*0.8</f>
        <v>#REF!</v>
      </c>
      <c r="AG1284" s="2">
        <v>141</v>
      </c>
      <c r="AH1284" s="8">
        <f>((AG1284)*(H1284/100))</f>
        <v>100.11</v>
      </c>
      <c r="AI1284" s="7">
        <f>AG1284/AH1284</f>
        <v>1.408450704225352</v>
      </c>
      <c r="AJ1284" s="6">
        <v>74.099999999999994</v>
      </c>
      <c r="AK1284" s="2">
        <v>0.80500000000000005</v>
      </c>
      <c r="AM1284" s="21">
        <v>8.11</v>
      </c>
      <c r="AN1284" s="21">
        <v>5.13</v>
      </c>
      <c r="AO1284" s="20" t="s">
        <v>1864</v>
      </c>
      <c r="DL1284" s="61" t="str">
        <f t="shared" si="25"/>
        <v>Box 1.1 19.04.2022</v>
      </c>
      <c r="DM1284" s="391">
        <v>-1.13405912833047E-2</v>
      </c>
      <c r="DN1284" s="391">
        <v>-2.8332875609776002E-3</v>
      </c>
      <c r="DO1284" s="391">
        <v>3.5471090384186603E-2</v>
      </c>
      <c r="DP1284" s="391">
        <v>0.80465133663467603</v>
      </c>
      <c r="DQ1284" s="391">
        <v>0.17862456042734901</v>
      </c>
      <c r="DR1284" s="391">
        <v>2.6877512713541201E-3</v>
      </c>
      <c r="DS1284" s="391">
        <v>-4.9556285465885896E-3</v>
      </c>
      <c r="DT1284" s="391">
        <v>-3.5276114336340301E-3</v>
      </c>
      <c r="DU1284" s="391">
        <v>-5.8274003534266705E-4</v>
      </c>
      <c r="DV1284" s="391">
        <v>-9.3437967598585003E-4</v>
      </c>
      <c r="DW1284" s="391">
        <v>0.34286715234704501</v>
      </c>
      <c r="DX1284" s="391">
        <v>-1.46483430148258E-2</v>
      </c>
      <c r="DY1284" s="391">
        <v>441.63038365778101</v>
      </c>
      <c r="DZ1284" s="391">
        <v>-0.15326535347407</v>
      </c>
      <c r="EA1284" s="391">
        <v>7.1060095042804597E-2</v>
      </c>
      <c r="EB1284" s="391">
        <v>98.657630527915401</v>
      </c>
    </row>
    <row r="1285" spans="1:132">
      <c r="A1285" s="11">
        <v>44670</v>
      </c>
      <c r="B1285" s="66"/>
      <c r="C1285" s="25" t="s">
        <v>117</v>
      </c>
      <c r="H1285" s="3" t="e">
        <f>((F1285)/(E1285/100))</f>
        <v>#DIV/0!</v>
      </c>
      <c r="I1285" s="4" t="e">
        <f>E1285/F1285</f>
        <v>#DIV/0!</v>
      </c>
      <c r="J1285" s="4" t="e">
        <f>100/G1285</f>
        <v>#DIV/0!</v>
      </c>
      <c r="N1285" s="37" t="e">
        <f>M1285/(K1285/100)</f>
        <v>#DIV/0!</v>
      </c>
      <c r="O1285" s="37" t="e">
        <f>N1285/J1285</f>
        <v>#DIV/0!</v>
      </c>
      <c r="P1285" s="5" t="e">
        <f>M1285/(L1285/100)</f>
        <v>#DIV/0!</v>
      </c>
      <c r="Q1285" s="5" t="e">
        <f>P1285*I1285</f>
        <v>#DIV/0!</v>
      </c>
      <c r="U1285" s="15" t="e">
        <f>100-(T1285-R1285)/S1285*100</f>
        <v>#DIV/0!</v>
      </c>
      <c r="X1285" s="2">
        <v>11.72</v>
      </c>
      <c r="AB1285" s="14" t="e">
        <f>((AE1285-AC1285)*(1000/AD1285))*1000</f>
        <v>#DIV/0!</v>
      </c>
      <c r="AF1285" s="7" t="e">
        <f>#REF!*0.8</f>
        <v>#REF!</v>
      </c>
      <c r="AH1285" s="8" t="e">
        <f>((AG1285)*(H1285/100))</f>
        <v>#DIV/0!</v>
      </c>
      <c r="AI1285" s="7" t="e">
        <f>AG1285/AH1285</f>
        <v>#DIV/0!</v>
      </c>
      <c r="AO1285" s="24" t="s">
        <v>117</v>
      </c>
      <c r="AP1285" s="391">
        <v>0.13</v>
      </c>
      <c r="AQ1285" s="391">
        <v>2E-3</v>
      </c>
      <c r="AR1285" s="391" t="s">
        <v>121</v>
      </c>
      <c r="AS1285" s="391">
        <v>5.0000000000000001E-3</v>
      </c>
      <c r="AT1285" s="391">
        <v>7.0000000000000007E-2</v>
      </c>
      <c r="AU1285" s="391">
        <v>3.0000000000000001E-3</v>
      </c>
      <c r="AV1285" s="391">
        <v>4.9000000000000002E-2</v>
      </c>
      <c r="AW1285" s="391">
        <v>2E-3</v>
      </c>
      <c r="AX1285" s="391">
        <v>0.01</v>
      </c>
      <c r="AY1285" s="391">
        <v>1E-3</v>
      </c>
      <c r="AZ1285" s="391">
        <v>1.2E-2</v>
      </c>
      <c r="BA1285" s="391">
        <v>2E-3</v>
      </c>
      <c r="BB1285" s="391">
        <v>3.7999999999999999E-2</v>
      </c>
      <c r="BC1285" s="391">
        <v>2E-3</v>
      </c>
      <c r="BD1285" s="391">
        <v>0.33</v>
      </c>
      <c r="BE1285" s="391">
        <v>8.0000000000000002E-3</v>
      </c>
      <c r="BF1285" s="391" t="s">
        <v>121</v>
      </c>
      <c r="BG1285" s="391">
        <v>7.0000000000000001E-3</v>
      </c>
      <c r="BH1285" s="391" t="s">
        <v>121</v>
      </c>
      <c r="BI1285" s="391">
        <v>2.7509999999999999</v>
      </c>
      <c r="BJ1285" s="391" t="s">
        <v>121</v>
      </c>
      <c r="BK1285" s="391">
        <v>3.0000000000000001E-3</v>
      </c>
      <c r="BL1285" s="391" t="s">
        <v>121</v>
      </c>
      <c r="BM1285" s="391">
        <v>2E-3</v>
      </c>
      <c r="BN1285" s="391">
        <v>0.06</v>
      </c>
      <c r="BO1285" s="391">
        <v>7.0000000000000001E-3</v>
      </c>
      <c r="BP1285" s="391">
        <v>63.701000000000001</v>
      </c>
      <c r="BQ1285" s="391">
        <v>0.13500000000000001</v>
      </c>
      <c r="BR1285" s="391">
        <v>3.0000000000000001E-3</v>
      </c>
      <c r="BS1285" s="391">
        <v>1E-3</v>
      </c>
      <c r="BT1285" s="391">
        <v>16.058</v>
      </c>
      <c r="BU1285" s="391">
        <v>0.14499999999999999</v>
      </c>
      <c r="BV1285" s="391">
        <v>15.584</v>
      </c>
      <c r="BW1285" s="391">
        <v>0.17899999999999999</v>
      </c>
      <c r="BX1285" s="391" t="s">
        <v>121</v>
      </c>
      <c r="BY1285" s="391">
        <v>5.0000000000000001E-3</v>
      </c>
      <c r="BZ1285" s="391">
        <v>1.7569999999999999</v>
      </c>
      <c r="CA1285" s="391">
        <v>3.6999999999999998E-2</v>
      </c>
      <c r="CB1285" s="391" t="s">
        <v>121</v>
      </c>
      <c r="CC1285" s="391">
        <v>17.266999999999999</v>
      </c>
      <c r="CD1285" s="391">
        <v>2.5000000000000001E-2</v>
      </c>
      <c r="CE1285" s="391">
        <v>4.0000000000000001E-3</v>
      </c>
      <c r="CF1285" s="391">
        <v>2E-3</v>
      </c>
      <c r="CG1285" s="391">
        <v>1E-3</v>
      </c>
      <c r="CH1285" s="391" t="s">
        <v>121</v>
      </c>
      <c r="CI1285" s="391">
        <v>2E-3</v>
      </c>
      <c r="CJ1285" s="391" t="s">
        <v>121</v>
      </c>
      <c r="CK1285" s="391">
        <v>0.27800000000000002</v>
      </c>
      <c r="CL1285" s="391" t="s">
        <v>121</v>
      </c>
      <c r="CM1285" s="391">
        <v>2E-3</v>
      </c>
      <c r="CN1285" s="391">
        <v>4.0000000000000001E-3</v>
      </c>
      <c r="CO1285" s="391">
        <v>1E-3</v>
      </c>
      <c r="CP1285" s="391">
        <v>0.92900000000000005</v>
      </c>
      <c r="CQ1285" s="391">
        <v>4.7E-2</v>
      </c>
      <c r="CR1285" s="391" t="s">
        <v>121</v>
      </c>
      <c r="CS1285" s="391">
        <v>2E-3</v>
      </c>
      <c r="CT1285" s="391">
        <v>0.48599999999999999</v>
      </c>
      <c r="CU1285" s="391">
        <v>0.29599999999999999</v>
      </c>
      <c r="CV1285" s="391">
        <v>1.2E-2</v>
      </c>
      <c r="CW1285" s="391">
        <v>1E-3</v>
      </c>
      <c r="CX1285" s="391">
        <v>5.3999999999999999E-2</v>
      </c>
      <c r="CY1285" s="391">
        <v>8.0000000000000002E-3</v>
      </c>
      <c r="CZ1285" s="391" t="s">
        <v>121</v>
      </c>
      <c r="DA1285" s="391">
        <v>2E-3</v>
      </c>
      <c r="DB1285" s="391" t="s">
        <v>121</v>
      </c>
      <c r="DC1285" s="391">
        <v>3.0000000000000001E-3</v>
      </c>
      <c r="DD1285" s="391">
        <v>3.5000000000000003E-2</v>
      </c>
      <c r="DE1285" s="391">
        <v>6.0000000000000001E-3</v>
      </c>
      <c r="DF1285" s="391">
        <v>0.55500000000000005</v>
      </c>
      <c r="DG1285" s="391">
        <v>6.0000000000000001E-3</v>
      </c>
      <c r="DH1285" s="391">
        <v>4.0000000000000001E-3</v>
      </c>
      <c r="DI1285" s="391">
        <v>1E-3</v>
      </c>
      <c r="DJ1285" s="391">
        <v>8.5999999999999993E-2</v>
      </c>
      <c r="DK1285" s="391">
        <v>1E-3</v>
      </c>
      <c r="DL1285" s="61" t="str">
        <f t="shared" si="25"/>
        <v>UTV</v>
      </c>
    </row>
    <row r="1286" spans="1:132">
      <c r="A1286" s="11">
        <v>44670</v>
      </c>
      <c r="B1286" s="66"/>
      <c r="C1286" s="25" t="s">
        <v>122</v>
      </c>
      <c r="D1286" s="21">
        <v>30</v>
      </c>
      <c r="E1286" s="2">
        <v>100</v>
      </c>
      <c r="F1286" s="2">
        <v>70</v>
      </c>
      <c r="H1286" s="3">
        <f>((F1286)/(E1286/100))</f>
        <v>70</v>
      </c>
      <c r="I1286" s="4">
        <f>E1286/F1286</f>
        <v>1.4285714285714286</v>
      </c>
      <c r="J1286" s="4" t="e">
        <f>100/G1286</f>
        <v>#DIV/0!</v>
      </c>
      <c r="N1286" s="37" t="e">
        <f>M1286/(K1286/100)</f>
        <v>#DIV/0!</v>
      </c>
      <c r="O1286" s="37" t="e">
        <f>N1286/J1286</f>
        <v>#DIV/0!</v>
      </c>
      <c r="P1286" s="5" t="e">
        <f>M1286/(L1286/100)</f>
        <v>#DIV/0!</v>
      </c>
      <c r="Q1286" s="5" t="e">
        <f>P1286*I1286</f>
        <v>#DIV/0!</v>
      </c>
      <c r="U1286" s="15" t="e">
        <f>100-(T1286-R1286)/S1286*100</f>
        <v>#DIV/0!</v>
      </c>
      <c r="V1286" s="21">
        <v>1.03</v>
      </c>
      <c r="X1286" s="2">
        <v>11.42</v>
      </c>
      <c r="Y1286" s="2">
        <v>5.59</v>
      </c>
      <c r="Z1286" s="21">
        <v>1045</v>
      </c>
      <c r="AB1286" s="14" t="e">
        <f>((AE1286-AC1286)*(1000/AD1286))*1000</f>
        <v>#DIV/0!</v>
      </c>
      <c r="AF1286" s="7" t="e">
        <f>#REF!*0.8</f>
        <v>#REF!</v>
      </c>
      <c r="AG1286" s="2">
        <v>143</v>
      </c>
      <c r="AH1286" s="8">
        <f>((AG1286)*(H1286/100))</f>
        <v>100.1</v>
      </c>
      <c r="AI1286" s="7">
        <f>AG1286/AH1286</f>
        <v>1.4285714285714286</v>
      </c>
      <c r="AJ1286" s="6">
        <v>35.54</v>
      </c>
      <c r="AK1286" s="2">
        <v>0.122</v>
      </c>
      <c r="AO1286" s="24" t="s">
        <v>1865</v>
      </c>
      <c r="AP1286" s="389">
        <v>0.19</v>
      </c>
      <c r="AQ1286" s="389">
        <v>3.0000000000000001E-3</v>
      </c>
      <c r="AR1286" s="389">
        <v>1.9E-2</v>
      </c>
      <c r="AS1286" s="389">
        <v>3.0000000000000001E-3</v>
      </c>
      <c r="AT1286" s="389">
        <v>6.0000000000000001E-3</v>
      </c>
      <c r="AU1286" s="389">
        <v>2E-3</v>
      </c>
      <c r="AV1286" s="389">
        <v>2.8000000000000001E-2</v>
      </c>
      <c r="AW1286" s="389">
        <v>2E-3</v>
      </c>
      <c r="AX1286" s="389" t="s">
        <v>121</v>
      </c>
      <c r="AY1286" s="389">
        <v>2E-3</v>
      </c>
      <c r="AZ1286" s="389">
        <v>3.4000000000000002E-2</v>
      </c>
      <c r="BA1286" s="389">
        <v>3.0000000000000001E-3</v>
      </c>
      <c r="BB1286" s="389">
        <v>9.4E-2</v>
      </c>
      <c r="BC1286" s="389">
        <v>3.0000000000000001E-3</v>
      </c>
      <c r="BD1286" s="389">
        <v>4.3970000000000002</v>
      </c>
      <c r="BE1286" s="389">
        <v>3.6999999999999998E-2</v>
      </c>
      <c r="BF1286" s="389" t="s">
        <v>121</v>
      </c>
      <c r="BG1286" s="389">
        <v>5.0000000000000001E-3</v>
      </c>
      <c r="BH1286" s="389">
        <v>3.2450000000000001</v>
      </c>
      <c r="BI1286" s="389">
        <v>1.21</v>
      </c>
      <c r="BJ1286" s="389" t="s">
        <v>121</v>
      </c>
      <c r="BK1286" s="389">
        <v>3.0000000000000001E-3</v>
      </c>
      <c r="BL1286" s="389" t="s">
        <v>121</v>
      </c>
      <c r="BM1286" s="389">
        <v>2E-3</v>
      </c>
      <c r="BN1286" s="389">
        <v>1.0289999999999999</v>
      </c>
      <c r="BO1286" s="389">
        <v>1.7999999999999999E-2</v>
      </c>
      <c r="BP1286" s="389">
        <v>60.204000000000001</v>
      </c>
      <c r="BQ1286" s="389">
        <v>0.16900000000000001</v>
      </c>
      <c r="BR1286" s="389" t="s">
        <v>121</v>
      </c>
      <c r="BS1286" s="389">
        <v>2E-3</v>
      </c>
      <c r="BT1286" s="389">
        <v>17.087</v>
      </c>
      <c r="BU1286" s="389">
        <v>0.16400000000000001</v>
      </c>
      <c r="BV1286" s="389">
        <v>0.79600000000000004</v>
      </c>
      <c r="BW1286" s="389">
        <v>2.4E-2</v>
      </c>
      <c r="BX1286" s="389" t="s">
        <v>121</v>
      </c>
      <c r="BY1286" s="389">
        <v>1.0999999999999999E-2</v>
      </c>
      <c r="BZ1286" s="389">
        <v>0.313</v>
      </c>
      <c r="CA1286" s="389">
        <v>2.5999999999999999E-2</v>
      </c>
      <c r="CB1286" s="389" t="s">
        <v>121</v>
      </c>
      <c r="CC1286" s="389">
        <v>11.643000000000001</v>
      </c>
      <c r="CD1286" s="389">
        <v>0.27600000000000002</v>
      </c>
      <c r="CE1286" s="389">
        <v>8.9999999999999993E-3</v>
      </c>
      <c r="CF1286" s="389" t="s">
        <v>121</v>
      </c>
      <c r="CG1286" s="389">
        <v>2E-3</v>
      </c>
      <c r="CH1286" s="389" t="s">
        <v>121</v>
      </c>
      <c r="CI1286" s="389">
        <v>2E-3</v>
      </c>
      <c r="CJ1286" s="389">
        <v>1.196</v>
      </c>
      <c r="CK1286" s="389">
        <v>0.113</v>
      </c>
      <c r="CL1286" s="389" t="s">
        <v>121</v>
      </c>
      <c r="CM1286" s="389">
        <v>2E-3</v>
      </c>
      <c r="CN1286" s="389" t="s">
        <v>121</v>
      </c>
      <c r="CO1286" s="389">
        <v>2E-3</v>
      </c>
      <c r="CP1286" s="389">
        <v>4.0890000000000004</v>
      </c>
      <c r="CQ1286" s="389">
        <v>7.0000000000000007E-2</v>
      </c>
      <c r="CR1286" s="389" t="s">
        <v>121</v>
      </c>
      <c r="CS1286" s="389">
        <v>2E-3</v>
      </c>
      <c r="CT1286" s="389">
        <v>4.6020000000000003</v>
      </c>
      <c r="CU1286" s="389">
        <v>0.309</v>
      </c>
      <c r="CV1286" s="389">
        <v>3.4000000000000002E-2</v>
      </c>
      <c r="CW1286" s="389">
        <v>1E-3</v>
      </c>
      <c r="CX1286" s="389">
        <v>0.80700000000000005</v>
      </c>
      <c r="CY1286" s="389">
        <v>2.1999999999999999E-2</v>
      </c>
      <c r="CZ1286" s="389" t="s">
        <v>121</v>
      </c>
      <c r="DA1286" s="389">
        <v>2E-3</v>
      </c>
      <c r="DB1286" s="389">
        <v>1.4E-2</v>
      </c>
      <c r="DC1286" s="389">
        <v>7.0000000000000001E-3</v>
      </c>
      <c r="DD1286" s="389" t="s">
        <v>121</v>
      </c>
      <c r="DE1286" s="389">
        <v>1.4E-2</v>
      </c>
      <c r="DF1286" s="389">
        <v>1.496</v>
      </c>
      <c r="DG1286" s="389">
        <v>1.4999999999999999E-2</v>
      </c>
      <c r="DH1286" s="389">
        <v>2.1999999999999999E-2</v>
      </c>
      <c r="DI1286" s="389">
        <v>1E-3</v>
      </c>
      <c r="DJ1286" s="389">
        <v>4.0000000000000001E-3</v>
      </c>
      <c r="DK1286" s="389">
        <v>1E-3</v>
      </c>
      <c r="DL1286" s="61" t="str">
        <f t="shared" si="25"/>
        <v>DK II  19.04.2022</v>
      </c>
      <c r="DM1286" s="391">
        <v>-1.9605174116925899E-2</v>
      </c>
      <c r="DN1286" s="391">
        <v>-3.63598974153796E-3</v>
      </c>
      <c r="DO1286" s="391">
        <v>3.9133514842272198E-3</v>
      </c>
      <c r="DP1286" s="391">
        <v>0.122013184073475</v>
      </c>
      <c r="DQ1286" s="391">
        <v>-2.9372500360169002E-3</v>
      </c>
      <c r="DR1286" s="391">
        <v>1.20777052491284E-2</v>
      </c>
      <c r="DS1286" s="391">
        <v>0.46859436669426102</v>
      </c>
      <c r="DT1286" s="391">
        <v>-7.1839698609620301E-4</v>
      </c>
      <c r="DU1286" s="391">
        <v>-1.3141789739314801E-4</v>
      </c>
      <c r="DV1286" s="391">
        <v>-3.4528019632250298E-3</v>
      </c>
      <c r="DW1286" s="391">
        <v>-3.8325472417723903E-2</v>
      </c>
      <c r="DX1286" s="391">
        <v>-3.2354922253490903E-2</v>
      </c>
      <c r="DY1286" s="391">
        <v>313.649406217413</v>
      </c>
      <c r="DZ1286" s="391">
        <v>-0.25003568768707202</v>
      </c>
      <c r="EA1286" s="391">
        <v>-6.2170204885425198E-2</v>
      </c>
      <c r="EB1286" s="391">
        <v>97.495693535935303</v>
      </c>
    </row>
    <row r="1287" spans="1:132">
      <c r="A1287" s="11">
        <v>44670</v>
      </c>
      <c r="B1287" s="66" t="s">
        <v>208</v>
      </c>
      <c r="C1287" s="25" t="s">
        <v>119</v>
      </c>
      <c r="D1287" s="21">
        <v>26</v>
      </c>
      <c r="E1287" s="2">
        <v>100</v>
      </c>
      <c r="F1287" s="2">
        <v>74</v>
      </c>
      <c r="H1287" s="3">
        <f>((F1287)/(E1287/100))</f>
        <v>74</v>
      </c>
      <c r="I1287" s="4">
        <f>E1287/F1287</f>
        <v>1.3513513513513513</v>
      </c>
      <c r="J1287" s="4" t="e">
        <f>100/G1287</f>
        <v>#DIV/0!</v>
      </c>
      <c r="N1287" s="37" t="e">
        <f>M1287/(K1287/100)</f>
        <v>#DIV/0!</v>
      </c>
      <c r="O1287" s="37" t="e">
        <f>N1287/J1287</f>
        <v>#DIV/0!</v>
      </c>
      <c r="P1287" s="5" t="e">
        <f>M1287/(L1287/100)</f>
        <v>#DIV/0!</v>
      </c>
      <c r="Q1287" s="5" t="e">
        <f>P1287*I1287</f>
        <v>#DIV/0!</v>
      </c>
      <c r="U1287" s="15" t="e">
        <f>100-(T1287-R1287)/S1287*100</f>
        <v>#DIV/0!</v>
      </c>
      <c r="V1287" s="21">
        <v>2.11</v>
      </c>
      <c r="X1287" s="2">
        <v>11.9</v>
      </c>
      <c r="Y1287" s="2">
        <v>10.66</v>
      </c>
      <c r="Z1287" s="21">
        <v>2710</v>
      </c>
      <c r="AB1287" s="14" t="e">
        <f>((AE1287-AC1287)*(1000/AD1287))*1000</f>
        <v>#DIV/0!</v>
      </c>
      <c r="AF1287" s="7" t="e">
        <f>#REF!*0.8</f>
        <v>#REF!</v>
      </c>
      <c r="AG1287" s="2">
        <v>135</v>
      </c>
      <c r="AH1287" s="8">
        <f>((AG1287)*(H1287/100))</f>
        <v>99.9</v>
      </c>
      <c r="AI1287" s="7">
        <f>AG1287/AH1287</f>
        <v>1.3513513513513513</v>
      </c>
      <c r="AJ1287" s="6">
        <v>37.619999999999997</v>
      </c>
      <c r="AK1287" s="2">
        <v>1.823</v>
      </c>
      <c r="AO1287" s="24" t="s">
        <v>1866</v>
      </c>
      <c r="AP1287" s="390">
        <v>0.11799999999999999</v>
      </c>
      <c r="AQ1287" s="390">
        <v>2E-3</v>
      </c>
      <c r="AR1287" s="390">
        <v>0.03</v>
      </c>
      <c r="AS1287" s="390">
        <v>3.0000000000000001E-3</v>
      </c>
      <c r="AT1287" s="390">
        <v>1.0999999999999999E-2</v>
      </c>
      <c r="AU1287" s="390">
        <v>2E-3</v>
      </c>
      <c r="AV1287" s="390">
        <v>3.3000000000000002E-2</v>
      </c>
      <c r="AW1287" s="390">
        <v>2E-3</v>
      </c>
      <c r="AX1287" s="390">
        <v>3.0000000000000001E-3</v>
      </c>
      <c r="AY1287" s="390">
        <v>1E-3</v>
      </c>
      <c r="AZ1287" s="390">
        <v>4.7E-2</v>
      </c>
      <c r="BA1287" s="390">
        <v>3.0000000000000001E-3</v>
      </c>
      <c r="BB1287" s="390">
        <v>0.17399999999999999</v>
      </c>
      <c r="BC1287" s="390">
        <v>3.0000000000000001E-3</v>
      </c>
      <c r="BD1287" s="390">
        <v>4.1689999999999996</v>
      </c>
      <c r="BE1287" s="390">
        <v>3.1E-2</v>
      </c>
      <c r="BF1287" s="390" t="s">
        <v>121</v>
      </c>
      <c r="BG1287" s="390">
        <v>6.0000000000000001E-3</v>
      </c>
      <c r="BH1287" s="390">
        <v>3.2639999999999998</v>
      </c>
      <c r="BI1287" s="390">
        <v>1.02</v>
      </c>
      <c r="BJ1287" s="390" t="s">
        <v>121</v>
      </c>
      <c r="BK1287" s="390">
        <v>4.0000000000000001E-3</v>
      </c>
      <c r="BL1287" s="390" t="s">
        <v>121</v>
      </c>
      <c r="BM1287" s="390">
        <v>2E-3</v>
      </c>
      <c r="BN1287" s="390">
        <v>0.115</v>
      </c>
      <c r="BO1287" s="390">
        <v>7.0000000000000001E-3</v>
      </c>
      <c r="BP1287" s="390">
        <v>60.704000000000001</v>
      </c>
      <c r="BQ1287" s="390">
        <v>0.14599999999999999</v>
      </c>
      <c r="BR1287" s="390" t="s">
        <v>121</v>
      </c>
      <c r="BS1287" s="390">
        <v>2E-3</v>
      </c>
      <c r="BT1287" s="390">
        <v>17.998000000000001</v>
      </c>
      <c r="BU1287" s="390">
        <v>0.151</v>
      </c>
      <c r="BV1287" s="390">
        <v>1.877</v>
      </c>
      <c r="BW1287" s="390">
        <v>3.2000000000000001E-2</v>
      </c>
      <c r="BX1287" s="390">
        <v>1.4999999999999999E-2</v>
      </c>
      <c r="BY1287" s="390">
        <v>6.0000000000000001E-3</v>
      </c>
      <c r="BZ1287" s="390">
        <v>0.752</v>
      </c>
      <c r="CA1287" s="390">
        <v>2.9000000000000001E-2</v>
      </c>
      <c r="CB1287" s="390" t="s">
        <v>121</v>
      </c>
      <c r="CC1287" s="390">
        <v>9.3369999999999997</v>
      </c>
      <c r="CD1287" s="390">
        <v>0.12</v>
      </c>
      <c r="CE1287" s="390">
        <v>6.0000000000000001E-3</v>
      </c>
      <c r="CF1287" s="390">
        <v>5.0000000000000001E-3</v>
      </c>
      <c r="CG1287" s="390">
        <v>1E-3</v>
      </c>
      <c r="CH1287" s="390" t="s">
        <v>121</v>
      </c>
      <c r="CI1287" s="390">
        <v>2E-3</v>
      </c>
      <c r="CJ1287" s="390">
        <v>0.27100000000000002</v>
      </c>
      <c r="CK1287" s="390">
        <v>7.5999999999999998E-2</v>
      </c>
      <c r="CL1287" s="390" t="s">
        <v>121</v>
      </c>
      <c r="CM1287" s="390">
        <v>2E-3</v>
      </c>
      <c r="CN1287" s="390">
        <v>5.0000000000000001E-3</v>
      </c>
      <c r="CO1287" s="390">
        <v>1E-3</v>
      </c>
      <c r="CP1287" s="390">
        <v>1.726</v>
      </c>
      <c r="CQ1287" s="390">
        <v>4.2000000000000003E-2</v>
      </c>
      <c r="CR1287" s="390" t="s">
        <v>121</v>
      </c>
      <c r="CS1287" s="390">
        <v>2E-3</v>
      </c>
      <c r="CT1287" s="390">
        <v>7.4290000000000003</v>
      </c>
      <c r="CU1287" s="390">
        <v>0.318</v>
      </c>
      <c r="CV1287" s="390">
        <v>2.7E-2</v>
      </c>
      <c r="CW1287" s="390">
        <v>1E-3</v>
      </c>
      <c r="CX1287" s="390">
        <v>0.56000000000000005</v>
      </c>
      <c r="CY1287" s="390">
        <v>1.7000000000000001E-2</v>
      </c>
      <c r="CZ1287" s="390" t="s">
        <v>121</v>
      </c>
      <c r="DA1287" s="390">
        <v>2E-3</v>
      </c>
      <c r="DB1287" s="390">
        <v>4.7E-2</v>
      </c>
      <c r="DC1287" s="390">
        <v>6.0000000000000001E-3</v>
      </c>
      <c r="DD1287" s="390" t="s">
        <v>121</v>
      </c>
      <c r="DE1287" s="390">
        <v>8.9999999999999993E-3</v>
      </c>
      <c r="DF1287" s="390">
        <v>0.45200000000000001</v>
      </c>
      <c r="DG1287" s="390">
        <v>5.0000000000000001E-3</v>
      </c>
      <c r="DH1287" s="390">
        <v>3.2000000000000001E-2</v>
      </c>
      <c r="DI1287" s="390">
        <v>1E-3</v>
      </c>
      <c r="DJ1287" s="390">
        <v>8.9999999999999993E-3</v>
      </c>
      <c r="DK1287" s="390">
        <v>1E-3</v>
      </c>
      <c r="DL1287" s="61" t="str">
        <f t="shared" si="25"/>
        <v>DK III W1 19.04.2022</v>
      </c>
      <c r="DM1287" s="391">
        <v>-2.0175016808931301E-2</v>
      </c>
      <c r="DN1287" s="391">
        <v>-3.8915288399755002E-3</v>
      </c>
      <c r="DO1287" s="391">
        <v>7.6065785591455104E-2</v>
      </c>
      <c r="DP1287" s="391">
        <v>1.82289085278372</v>
      </c>
      <c r="DQ1287" s="391">
        <v>6.7849593137573102E-3</v>
      </c>
      <c r="DR1287" s="391">
        <v>2.86252978735008E-2</v>
      </c>
      <c r="DS1287" s="391">
        <v>-0.16627153231664801</v>
      </c>
      <c r="DT1287" s="391">
        <v>-1.2471715889023099E-2</v>
      </c>
      <c r="DU1287" s="188">
        <v>-6.7847320781024101E-5</v>
      </c>
      <c r="DV1287" s="391">
        <v>-5.3108881834821901E-3</v>
      </c>
      <c r="DW1287" s="391">
        <v>0.53009711378675095</v>
      </c>
      <c r="DX1287" s="391">
        <v>-0.112656637085008</v>
      </c>
      <c r="DY1287" s="391">
        <v>1113.69845185994</v>
      </c>
      <c r="DZ1287" s="391">
        <v>-0.56974678713605398</v>
      </c>
      <c r="EA1287" s="391">
        <v>-0.20553656995847899</v>
      </c>
      <c r="EB1287" s="391">
        <v>99.197732947024306</v>
      </c>
    </row>
    <row r="1288" spans="1:132">
      <c r="A1288" s="11">
        <v>44671</v>
      </c>
      <c r="B1288" s="66"/>
      <c r="C1288" s="25" t="s">
        <v>117</v>
      </c>
      <c r="H1288" s="3" t="e">
        <f>((F1288)/(E1288/100))</f>
        <v>#DIV/0!</v>
      </c>
      <c r="I1288" s="4" t="e">
        <f>E1288/F1288</f>
        <v>#DIV/0!</v>
      </c>
      <c r="J1288" s="4" t="e">
        <f>100/G1288</f>
        <v>#DIV/0!</v>
      </c>
      <c r="N1288" s="37" t="e">
        <f>M1288/(K1288/100)</f>
        <v>#DIV/0!</v>
      </c>
      <c r="O1288" s="37" t="e">
        <f>N1288/J1288</f>
        <v>#DIV/0!</v>
      </c>
      <c r="P1288" s="5" t="e">
        <f>M1288/(L1288/100)</f>
        <v>#DIV/0!</v>
      </c>
      <c r="Q1288" s="5" t="e">
        <f>P1288*I1288</f>
        <v>#DIV/0!</v>
      </c>
      <c r="U1288" s="15" t="e">
        <f>100-(T1288-R1288)/S1288*100</f>
        <v>#DIV/0!</v>
      </c>
      <c r="X1288" s="2">
        <v>11.98</v>
      </c>
      <c r="AB1288" s="14" t="e">
        <f>((AE1288-AC1288)*(1000/AD1288))*1000</f>
        <v>#DIV/0!</v>
      </c>
      <c r="AF1288" s="7" t="e">
        <f>#REF!*0.8</f>
        <v>#REF!</v>
      </c>
      <c r="AH1288" s="8" t="e">
        <f>((AG1288)*(H1288/100))</f>
        <v>#DIV/0!</v>
      </c>
      <c r="AI1288" s="7" t="e">
        <f>AG1288/AH1288</f>
        <v>#DIV/0!</v>
      </c>
      <c r="AO1288" s="20" t="s">
        <v>1870</v>
      </c>
      <c r="AP1288" s="394">
        <v>0.20300000000000001</v>
      </c>
      <c r="AQ1288" s="394">
        <v>3.0000000000000001E-3</v>
      </c>
      <c r="AR1288" s="394">
        <v>4.0000000000000001E-3</v>
      </c>
      <c r="AS1288" s="394">
        <v>3.0000000000000001E-3</v>
      </c>
      <c r="AT1288" s="394">
        <v>9.0999999999999998E-2</v>
      </c>
      <c r="AU1288" s="394">
        <v>3.0000000000000001E-3</v>
      </c>
      <c r="AV1288" s="394">
        <v>6.5000000000000002E-2</v>
      </c>
      <c r="AW1288" s="394">
        <v>2E-3</v>
      </c>
      <c r="AX1288" s="394">
        <v>1.7999999999999999E-2</v>
      </c>
      <c r="AY1288" s="394">
        <v>1E-3</v>
      </c>
      <c r="AZ1288" s="394">
        <v>1.4999999999999999E-2</v>
      </c>
      <c r="BA1288" s="394">
        <v>2E-3</v>
      </c>
      <c r="BB1288" s="394">
        <v>6.5000000000000002E-2</v>
      </c>
      <c r="BC1288" s="394">
        <v>2E-3</v>
      </c>
      <c r="BD1288" s="394">
        <v>0.35099999999999998</v>
      </c>
      <c r="BE1288" s="394">
        <v>8.9999999999999993E-3</v>
      </c>
      <c r="BF1288" s="394" t="s">
        <v>121</v>
      </c>
      <c r="BG1288" s="394">
        <v>8.9999999999999993E-3</v>
      </c>
      <c r="BH1288" s="394" t="s">
        <v>121</v>
      </c>
      <c r="BI1288" s="394">
        <v>2.3079999999999998</v>
      </c>
      <c r="BJ1288" s="394" t="s">
        <v>121</v>
      </c>
      <c r="BK1288" s="394">
        <v>5.0000000000000001E-3</v>
      </c>
      <c r="BL1288" s="394" t="s">
        <v>121</v>
      </c>
      <c r="BM1288" s="394">
        <v>2E-3</v>
      </c>
      <c r="BN1288" s="394">
        <v>4.7E-2</v>
      </c>
      <c r="BO1288" s="394">
        <v>7.0000000000000001E-3</v>
      </c>
      <c r="BP1288" s="394">
        <v>65.819999999999993</v>
      </c>
      <c r="BQ1288" s="394">
        <v>0.14099999999999999</v>
      </c>
      <c r="BR1288" s="394">
        <v>3.0000000000000001E-3</v>
      </c>
      <c r="BS1288" s="394">
        <v>1E-3</v>
      </c>
      <c r="BT1288" s="394">
        <v>5.5279999999999996</v>
      </c>
      <c r="BU1288" s="394">
        <v>8.6999999999999994E-2</v>
      </c>
      <c r="BV1288" s="394">
        <v>18.355</v>
      </c>
      <c r="BW1288" s="394">
        <v>0.246</v>
      </c>
      <c r="BX1288" s="394">
        <v>4.0000000000000001E-3</v>
      </c>
      <c r="BY1288" s="394">
        <v>2E-3</v>
      </c>
      <c r="BZ1288" s="394">
        <v>2.6949999999999998</v>
      </c>
      <c r="CA1288" s="394">
        <v>4.3999999999999997E-2</v>
      </c>
      <c r="CB1288" s="394" t="s">
        <v>121</v>
      </c>
      <c r="CC1288" s="394">
        <v>25.213000000000001</v>
      </c>
      <c r="CD1288" s="394">
        <v>1.9E-2</v>
      </c>
      <c r="CE1288" s="394">
        <v>4.0000000000000001E-3</v>
      </c>
      <c r="CF1288" s="394" t="s">
        <v>121</v>
      </c>
      <c r="CG1288" s="394">
        <v>2E-3</v>
      </c>
      <c r="CH1288" s="394" t="s">
        <v>121</v>
      </c>
      <c r="CI1288" s="394">
        <v>2E-3</v>
      </c>
      <c r="CJ1288" s="394" t="s">
        <v>121</v>
      </c>
      <c r="CK1288" s="394">
        <v>0.19700000000000001</v>
      </c>
      <c r="CL1288" s="394" t="s">
        <v>121</v>
      </c>
      <c r="CM1288" s="394">
        <v>2E-3</v>
      </c>
      <c r="CN1288" s="394">
        <v>8.0000000000000002E-3</v>
      </c>
      <c r="CO1288" s="394">
        <v>1E-3</v>
      </c>
      <c r="CP1288" s="394">
        <v>2.778</v>
      </c>
      <c r="CQ1288" s="394">
        <v>7.8E-2</v>
      </c>
      <c r="CR1288" s="394" t="s">
        <v>121</v>
      </c>
      <c r="CS1288" s="394">
        <v>2E-3</v>
      </c>
      <c r="CT1288" s="394">
        <v>1.018</v>
      </c>
      <c r="CU1288" s="394">
        <v>0.32600000000000001</v>
      </c>
      <c r="CV1288" s="394">
        <v>8.0000000000000002E-3</v>
      </c>
      <c r="CW1288" s="394">
        <v>1E-3</v>
      </c>
      <c r="CX1288" s="394">
        <v>6.6000000000000003E-2</v>
      </c>
      <c r="CY1288" s="394">
        <v>6.0000000000000001E-3</v>
      </c>
      <c r="CZ1288" s="394" t="s">
        <v>121</v>
      </c>
      <c r="DA1288" s="394">
        <v>2E-3</v>
      </c>
      <c r="DB1288" s="394" t="s">
        <v>121</v>
      </c>
      <c r="DC1288" s="394">
        <v>4.0000000000000001E-3</v>
      </c>
      <c r="DD1288" s="394">
        <v>5.2999999999999999E-2</v>
      </c>
      <c r="DE1288" s="394">
        <v>8.0000000000000002E-3</v>
      </c>
      <c r="DF1288" s="394">
        <v>1.089</v>
      </c>
      <c r="DG1288" s="394">
        <v>1.2E-2</v>
      </c>
      <c r="DH1288" s="394">
        <v>2E-3</v>
      </c>
      <c r="DI1288" s="394">
        <v>1E-3</v>
      </c>
      <c r="DJ1288" s="394">
        <v>0.16400000000000001</v>
      </c>
      <c r="DK1288" s="394">
        <v>2E-3</v>
      </c>
      <c r="DL1288" s="61" t="str">
        <f t="shared" si="25"/>
        <v>UTV 20.04.2022</v>
      </c>
    </row>
    <row r="1289" spans="1:132">
      <c r="A1289" s="11">
        <v>44671</v>
      </c>
      <c r="B1289" s="66"/>
      <c r="C1289" s="25" t="s">
        <v>124</v>
      </c>
      <c r="D1289" s="21">
        <v>26</v>
      </c>
      <c r="E1289" s="2">
        <v>100</v>
      </c>
      <c r="F1289" s="2">
        <v>74</v>
      </c>
      <c r="H1289" s="3">
        <f>((F1289)/(E1289/100))</f>
        <v>74</v>
      </c>
      <c r="I1289" s="4">
        <f>E1289/F1289</f>
        <v>1.3513513513513513</v>
      </c>
      <c r="J1289" s="4" t="e">
        <f>100/G1289</f>
        <v>#DIV/0!</v>
      </c>
      <c r="N1289" s="37" t="e">
        <f>M1289/(K1289/100)</f>
        <v>#DIV/0!</v>
      </c>
      <c r="O1289" s="37" t="e">
        <f>N1289/J1289</f>
        <v>#DIV/0!</v>
      </c>
      <c r="P1289" s="5" t="e">
        <f>M1289/(L1289/100)</f>
        <v>#DIV/0!</v>
      </c>
      <c r="Q1289" s="5" t="e">
        <f>P1289*I1289</f>
        <v>#DIV/0!</v>
      </c>
      <c r="U1289" s="15" t="e">
        <f>100-(T1289-R1289)/S1289*100</f>
        <v>#DIV/0!</v>
      </c>
      <c r="V1289" s="21">
        <v>0.875</v>
      </c>
      <c r="X1289" s="2">
        <v>11.07</v>
      </c>
      <c r="Y1289" s="2">
        <v>4.68</v>
      </c>
      <c r="Z1289" s="21">
        <v>883</v>
      </c>
      <c r="AB1289" s="14" t="e">
        <f>((AE1289-AC1289)*(1000/AD1289))*1000</f>
        <v>#DIV/0!</v>
      </c>
      <c r="AF1289" s="7" t="e">
        <f>#REF!*0.8</f>
        <v>#REF!</v>
      </c>
      <c r="AG1289" s="2">
        <v>135</v>
      </c>
      <c r="AH1289" s="8">
        <f>((AG1289)*(H1289/100))</f>
        <v>99.9</v>
      </c>
      <c r="AI1289" s="7">
        <f>AG1289/AH1289</f>
        <v>1.3513513513513513</v>
      </c>
      <c r="AJ1289" s="6">
        <v>20.3</v>
      </c>
      <c r="AK1289" s="2">
        <v>0.29399999999999998</v>
      </c>
      <c r="AO1289" s="20" t="s">
        <v>1871</v>
      </c>
      <c r="AP1289" s="393">
        <v>0.154</v>
      </c>
      <c r="AQ1289" s="393">
        <v>3.0000000000000001E-3</v>
      </c>
      <c r="AR1289" s="393">
        <v>3.2000000000000001E-2</v>
      </c>
      <c r="AS1289" s="393">
        <v>3.0000000000000001E-3</v>
      </c>
      <c r="AT1289" s="393">
        <v>4.0000000000000001E-3</v>
      </c>
      <c r="AU1289" s="393">
        <v>2E-3</v>
      </c>
      <c r="AV1289" s="393">
        <v>2.8000000000000001E-2</v>
      </c>
      <c r="AW1289" s="393">
        <v>2E-3</v>
      </c>
      <c r="AX1289" s="393" t="s">
        <v>121</v>
      </c>
      <c r="AY1289" s="393">
        <v>2E-3</v>
      </c>
      <c r="AZ1289" s="393">
        <v>3.3000000000000002E-2</v>
      </c>
      <c r="BA1289" s="393">
        <v>4.0000000000000001E-3</v>
      </c>
      <c r="BB1289" s="393">
        <v>0.17100000000000001</v>
      </c>
      <c r="BC1289" s="393">
        <v>4.0000000000000001E-3</v>
      </c>
      <c r="BD1289" s="393">
        <v>7.9809999999999999</v>
      </c>
      <c r="BE1289" s="393">
        <v>5.8999999999999997E-2</v>
      </c>
      <c r="BF1289" s="393" t="s">
        <v>121</v>
      </c>
      <c r="BG1289" s="393">
        <v>5.0000000000000001E-3</v>
      </c>
      <c r="BH1289" s="393">
        <v>3.3639999999999999</v>
      </c>
      <c r="BI1289" s="393">
        <v>0.89</v>
      </c>
      <c r="BJ1289" s="393" t="s">
        <v>121</v>
      </c>
      <c r="BK1289" s="393">
        <v>5.0000000000000001E-3</v>
      </c>
      <c r="BL1289" s="393" t="s">
        <v>121</v>
      </c>
      <c r="BM1289" s="393">
        <v>2E-3</v>
      </c>
      <c r="BN1289" s="393">
        <v>2.1859999999999999</v>
      </c>
      <c r="BO1289" s="393">
        <v>3.2000000000000001E-2</v>
      </c>
      <c r="BP1289" s="393">
        <v>60.475999999999999</v>
      </c>
      <c r="BQ1289" s="393">
        <v>0.186</v>
      </c>
      <c r="BR1289" s="393">
        <v>2E-3</v>
      </c>
      <c r="BS1289" s="393">
        <v>1E-3</v>
      </c>
      <c r="BT1289" s="393">
        <v>12.525</v>
      </c>
      <c r="BU1289" s="393">
        <v>0.14899999999999999</v>
      </c>
      <c r="BV1289" s="393">
        <v>0.57299999999999995</v>
      </c>
      <c r="BW1289" s="393">
        <v>1.7000000000000001E-2</v>
      </c>
      <c r="BX1289" s="393" t="s">
        <v>121</v>
      </c>
      <c r="BY1289" s="393">
        <v>2.3E-2</v>
      </c>
      <c r="BZ1289" s="393">
        <v>0.50700000000000001</v>
      </c>
      <c r="CA1289" s="393">
        <v>3.1E-2</v>
      </c>
      <c r="CB1289" s="393" t="s">
        <v>121</v>
      </c>
      <c r="CC1289" s="393">
        <v>8.1809999999999992</v>
      </c>
      <c r="CD1289" s="393">
        <v>0.36499999999999999</v>
      </c>
      <c r="CE1289" s="393">
        <v>1.0999999999999999E-2</v>
      </c>
      <c r="CF1289" s="393">
        <v>2E-3</v>
      </c>
      <c r="CG1289" s="393">
        <v>1E-3</v>
      </c>
      <c r="CH1289" s="393">
        <v>2E-3</v>
      </c>
      <c r="CI1289" s="393">
        <v>1E-3</v>
      </c>
      <c r="CJ1289" s="393">
        <v>2.69</v>
      </c>
      <c r="CK1289" s="393">
        <v>0.104</v>
      </c>
      <c r="CL1289" s="393" t="s">
        <v>121</v>
      </c>
      <c r="CM1289" s="393">
        <v>2E-3</v>
      </c>
      <c r="CN1289" s="393">
        <v>2E-3</v>
      </c>
      <c r="CO1289" s="393">
        <v>1E-3</v>
      </c>
      <c r="CP1289" s="393">
        <v>2.0699999999999998</v>
      </c>
      <c r="CQ1289" s="393">
        <v>4.1000000000000002E-2</v>
      </c>
      <c r="CR1289" s="393" t="s">
        <v>121</v>
      </c>
      <c r="CS1289" s="393">
        <v>2E-3</v>
      </c>
      <c r="CT1289" s="393">
        <v>4.9779999999999998</v>
      </c>
      <c r="CU1289" s="393">
        <v>0.251</v>
      </c>
      <c r="CV1289" s="393">
        <v>4.3999999999999997E-2</v>
      </c>
      <c r="CW1289" s="393">
        <v>1E-3</v>
      </c>
      <c r="CX1289" s="393">
        <v>0.73699999999999999</v>
      </c>
      <c r="CY1289" s="393">
        <v>2.3E-2</v>
      </c>
      <c r="CZ1289" s="393" t="s">
        <v>121</v>
      </c>
      <c r="DA1289" s="393">
        <v>2E-3</v>
      </c>
      <c r="DB1289" s="393">
        <v>0.02</v>
      </c>
      <c r="DC1289" s="393">
        <v>8.0000000000000002E-3</v>
      </c>
      <c r="DD1289" s="393" t="s">
        <v>121</v>
      </c>
      <c r="DE1289" s="393">
        <v>1.2999999999999999E-2</v>
      </c>
      <c r="DF1289" s="393">
        <v>1.02</v>
      </c>
      <c r="DG1289" s="393">
        <v>1.0999999999999999E-2</v>
      </c>
      <c r="DH1289" s="393">
        <v>2.5000000000000001E-2</v>
      </c>
      <c r="DI1289" s="393">
        <v>1E-3</v>
      </c>
      <c r="DJ1289" s="393">
        <v>4.0000000000000001E-3</v>
      </c>
      <c r="DK1289" s="393">
        <v>1E-3</v>
      </c>
      <c r="DL1289" s="61" t="str">
        <f t="shared" si="25"/>
        <v>DK II 20.04.2022</v>
      </c>
      <c r="DM1289" s="396">
        <v>-1.43688630269638E-2</v>
      </c>
      <c r="DN1289" s="396">
        <v>1.2220341988972701E-3</v>
      </c>
      <c r="DO1289" s="396">
        <v>7.7071508357392099E-3</v>
      </c>
      <c r="DP1289" s="396">
        <v>0.29370797514595198</v>
      </c>
      <c r="DQ1289" s="396">
        <v>7.9485139998712595E-2</v>
      </c>
      <c r="DR1289" s="396">
        <v>-1.62283237046448E-2</v>
      </c>
      <c r="DS1289" s="396">
        <v>0.115723501561953</v>
      </c>
      <c r="DT1289" s="396">
        <v>9.0303785325440405E-3</v>
      </c>
      <c r="DU1289" s="396">
        <v>3.2490672102477199E-3</v>
      </c>
      <c r="DV1289" s="396">
        <v>8.3048818058465396E-2</v>
      </c>
      <c r="DW1289" s="396">
        <v>-2.9165142987007901E-2</v>
      </c>
      <c r="DX1289" s="396">
        <v>3.8955867806683801E-2</v>
      </c>
      <c r="DY1289" s="396">
        <v>415.888999451806</v>
      </c>
      <c r="DZ1289" s="396">
        <v>-0.33839189196460501</v>
      </c>
      <c r="EA1289" s="396">
        <v>0.108469985798713</v>
      </c>
      <c r="EB1289" s="396">
        <v>64.925600269064702</v>
      </c>
    </row>
    <row r="1290" spans="1:132">
      <c r="A1290" s="11">
        <v>44671</v>
      </c>
      <c r="B1290" s="66" t="s">
        <v>208</v>
      </c>
      <c r="C1290" s="25" t="s">
        <v>119</v>
      </c>
      <c r="D1290" s="21">
        <v>30</v>
      </c>
      <c r="E1290" s="2">
        <v>100</v>
      </c>
      <c r="F1290" s="2">
        <v>70</v>
      </c>
      <c r="H1290" s="3">
        <f>((F1290)/(E1290/100))</f>
        <v>70</v>
      </c>
      <c r="I1290" s="4">
        <f>E1290/F1290</f>
        <v>1.4285714285714286</v>
      </c>
      <c r="J1290" s="4" t="e">
        <f>100/G1290</f>
        <v>#DIV/0!</v>
      </c>
      <c r="N1290" s="37" t="e">
        <f>M1290/(K1290/100)</f>
        <v>#DIV/0!</v>
      </c>
      <c r="O1290" s="37" t="e">
        <f>N1290/J1290</f>
        <v>#DIV/0!</v>
      </c>
      <c r="P1290" s="5" t="e">
        <f>M1290/(L1290/100)</f>
        <v>#DIV/0!</v>
      </c>
      <c r="Q1290" s="5" t="e">
        <f>P1290*I1290</f>
        <v>#DIV/0!</v>
      </c>
      <c r="U1290" s="15" t="e">
        <f>100-(T1290-R1290)/S1290*100</f>
        <v>#DIV/0!</v>
      </c>
      <c r="V1290" s="21">
        <v>2.41</v>
      </c>
      <c r="X1290" s="2">
        <v>12.09</v>
      </c>
      <c r="Y1290" s="2">
        <v>9.23</v>
      </c>
      <c r="Z1290" s="21">
        <v>2521</v>
      </c>
      <c r="AB1290" s="14" t="e">
        <f>((AE1290-AC1290)*(1000/AD1290))*1000</f>
        <v>#DIV/0!</v>
      </c>
      <c r="AF1290" s="7" t="e">
        <f>#REF!*0.8</f>
        <v>#REF!</v>
      </c>
      <c r="AG1290" s="2">
        <v>143</v>
      </c>
      <c r="AH1290" s="8">
        <f>((AG1290)*(H1290/100))</f>
        <v>100.1</v>
      </c>
      <c r="AI1290" s="7">
        <f>AG1290/AH1290</f>
        <v>1.4285714285714286</v>
      </c>
      <c r="AJ1290" s="6">
        <v>33.22</v>
      </c>
      <c r="AK1290" s="2">
        <v>0.63300000000000001</v>
      </c>
      <c r="AO1290" s="20" t="s">
        <v>1869</v>
      </c>
      <c r="AP1290" s="392">
        <v>0.161</v>
      </c>
      <c r="AQ1290" s="392">
        <v>2E-3</v>
      </c>
      <c r="AR1290" s="392">
        <v>9.0999999999999998E-2</v>
      </c>
      <c r="AS1290" s="392">
        <v>3.0000000000000001E-3</v>
      </c>
      <c r="AT1290" s="392">
        <v>4.0000000000000001E-3</v>
      </c>
      <c r="AU1290" s="392">
        <v>2E-3</v>
      </c>
      <c r="AV1290" s="392">
        <v>1.0999999999999999E-2</v>
      </c>
      <c r="AW1290" s="392">
        <v>2E-3</v>
      </c>
      <c r="AX1290" s="392" t="s">
        <v>121</v>
      </c>
      <c r="AY1290" s="392">
        <v>2E-3</v>
      </c>
      <c r="AZ1290" s="392">
        <v>8.3000000000000004E-2</v>
      </c>
      <c r="BA1290" s="392">
        <v>3.0000000000000001E-3</v>
      </c>
      <c r="BB1290" s="392">
        <v>0.114</v>
      </c>
      <c r="BC1290" s="392">
        <v>3.0000000000000001E-3</v>
      </c>
      <c r="BD1290" s="392">
        <v>2.4889999999999999</v>
      </c>
      <c r="BE1290" s="392">
        <v>2.1999999999999999E-2</v>
      </c>
      <c r="BF1290" s="392" t="s">
        <v>121</v>
      </c>
      <c r="BG1290" s="392">
        <v>4.0000000000000001E-3</v>
      </c>
      <c r="BH1290" s="392">
        <v>3.581</v>
      </c>
      <c r="BI1290" s="392">
        <v>1.0740000000000001</v>
      </c>
      <c r="BJ1290" s="392" t="s">
        <v>121</v>
      </c>
      <c r="BK1290" s="392">
        <v>3.0000000000000001E-3</v>
      </c>
      <c r="BL1290" s="392" t="s">
        <v>121</v>
      </c>
      <c r="BM1290" s="392">
        <v>2E-3</v>
      </c>
      <c r="BN1290" s="392">
        <v>0.153</v>
      </c>
      <c r="BO1290" s="392">
        <v>7.0000000000000001E-3</v>
      </c>
      <c r="BP1290" s="392">
        <v>57.779000000000003</v>
      </c>
      <c r="BQ1290" s="392">
        <v>0.16400000000000001</v>
      </c>
      <c r="BR1290" s="392" t="s">
        <v>121</v>
      </c>
      <c r="BS1290" s="392">
        <v>2E-3</v>
      </c>
      <c r="BT1290" s="392">
        <v>13.084</v>
      </c>
      <c r="BU1290" s="392">
        <v>0.125</v>
      </c>
      <c r="BV1290" s="392">
        <v>1.611</v>
      </c>
      <c r="BW1290" s="392">
        <v>0.03</v>
      </c>
      <c r="BX1290" s="392" t="s">
        <v>121</v>
      </c>
      <c r="BY1290" s="392">
        <v>7.0000000000000001E-3</v>
      </c>
      <c r="BZ1290" s="392">
        <v>0.72499999999999998</v>
      </c>
      <c r="CA1290" s="392">
        <v>2.7E-2</v>
      </c>
      <c r="CB1290" s="392" t="s">
        <v>121</v>
      </c>
      <c r="CC1290" s="392">
        <v>9.1989999999999998</v>
      </c>
      <c r="CD1290" s="392">
        <v>0.127</v>
      </c>
      <c r="CE1290" s="392">
        <v>6.0000000000000001E-3</v>
      </c>
      <c r="CF1290" s="392">
        <v>2E-3</v>
      </c>
      <c r="CG1290" s="392">
        <v>1E-3</v>
      </c>
      <c r="CH1290" s="392" t="s">
        <v>121</v>
      </c>
      <c r="CI1290" s="392">
        <v>2E-3</v>
      </c>
      <c r="CJ1290" s="392">
        <v>0.35699999999999998</v>
      </c>
      <c r="CK1290" s="392">
        <v>8.5000000000000006E-2</v>
      </c>
      <c r="CL1290" s="392" t="s">
        <v>121</v>
      </c>
      <c r="CM1290" s="392">
        <v>2E-3</v>
      </c>
      <c r="CN1290" s="392">
        <v>2E-3</v>
      </c>
      <c r="CO1290" s="392">
        <v>1E-3</v>
      </c>
      <c r="CP1290" s="392">
        <v>3.8410000000000002</v>
      </c>
      <c r="CQ1290" s="392">
        <v>0.06</v>
      </c>
      <c r="CR1290" s="392" t="s">
        <v>121</v>
      </c>
      <c r="CS1290" s="392">
        <v>2E-3</v>
      </c>
      <c r="CT1290" s="392">
        <v>7.6390000000000002</v>
      </c>
      <c r="CU1290" s="392">
        <v>0.314</v>
      </c>
      <c r="CV1290" s="392">
        <v>2.3E-2</v>
      </c>
      <c r="CW1290" s="392">
        <v>1E-3</v>
      </c>
      <c r="CX1290" s="392">
        <v>1.04</v>
      </c>
      <c r="CY1290" s="392">
        <v>2.1000000000000001E-2</v>
      </c>
      <c r="CZ1290" s="392" t="s">
        <v>121</v>
      </c>
      <c r="DA1290" s="392">
        <v>2E-3</v>
      </c>
      <c r="DB1290" s="392">
        <v>0.29799999999999999</v>
      </c>
      <c r="DC1290" s="392">
        <v>8.9999999999999993E-3</v>
      </c>
      <c r="DD1290" s="392" t="s">
        <v>121</v>
      </c>
      <c r="DE1290" s="392">
        <v>8.0000000000000002E-3</v>
      </c>
      <c r="DF1290" s="392">
        <v>0.54300000000000004</v>
      </c>
      <c r="DG1290" s="392">
        <v>6.0000000000000001E-3</v>
      </c>
      <c r="DH1290" s="392">
        <v>1.2999999999999999E-2</v>
      </c>
      <c r="DI1290" s="392">
        <v>1E-3</v>
      </c>
      <c r="DJ1290" s="392">
        <v>5.0000000000000001E-3</v>
      </c>
      <c r="DK1290" s="392">
        <v>1E-3</v>
      </c>
      <c r="DL1290" s="61" t="str">
        <f t="shared" si="25"/>
        <v>DK III W1 20.04.2022</v>
      </c>
      <c r="DM1290" s="396">
        <v>8.3962507087776798E-3</v>
      </c>
      <c r="DN1290" s="396">
        <v>9.2194034059435506E-3</v>
      </c>
      <c r="DO1290" s="396">
        <v>0.114083028772166</v>
      </c>
      <c r="DP1290" s="396">
        <v>0.63251162650887105</v>
      </c>
      <c r="DQ1290" s="396">
        <v>0.335718271034737</v>
      </c>
      <c r="DR1290" s="396">
        <v>-5.5544109942374997E-3</v>
      </c>
      <c r="DS1290" s="396">
        <v>-1.35601701314568E-2</v>
      </c>
      <c r="DT1290" s="396">
        <v>6.1669292967042903E-3</v>
      </c>
      <c r="DU1290" s="396">
        <v>-3.6725891636108202E-3</v>
      </c>
      <c r="DV1290" s="396">
        <v>-1.1209469608886499E-3</v>
      </c>
      <c r="DW1290" s="396">
        <v>2.3823093386282101</v>
      </c>
      <c r="DX1290" s="396">
        <v>4.9995102114503198E-2</v>
      </c>
      <c r="DY1290" s="396">
        <v>1334.3248029316501</v>
      </c>
      <c r="DZ1290" s="396">
        <v>-0.82132657662026698</v>
      </c>
      <c r="EA1290" s="396">
        <v>-0.39481436554395899</v>
      </c>
      <c r="EB1290" s="396">
        <v>99.030845103472004</v>
      </c>
    </row>
    <row r="1291" spans="1:132">
      <c r="A1291" s="11">
        <v>44671</v>
      </c>
      <c r="B1291" s="66" t="s">
        <v>649</v>
      </c>
      <c r="C1291" s="25" t="s">
        <v>1874</v>
      </c>
      <c r="D1291" s="21">
        <v>43</v>
      </c>
      <c r="E1291" s="2">
        <v>100</v>
      </c>
      <c r="F1291" s="2">
        <v>100</v>
      </c>
      <c r="G1291" s="2">
        <v>57</v>
      </c>
      <c r="H1291" s="3">
        <f>((F1291)/(E1291/100))</f>
        <v>100</v>
      </c>
      <c r="I1291" s="4">
        <f>E1291/F1291</f>
        <v>1</v>
      </c>
      <c r="J1291" s="4">
        <f>100/G1291</f>
        <v>1.7543859649122806</v>
      </c>
      <c r="L1291" s="2">
        <v>20</v>
      </c>
      <c r="M1291" s="2">
        <f>100.447-100.441</f>
        <v>6.0000000000002274E-3</v>
      </c>
      <c r="N1291" s="37" t="e">
        <f>M1291/(K1291/100)</f>
        <v>#DIV/0!</v>
      </c>
      <c r="O1291" s="37" t="e">
        <f>N1291/J1291</f>
        <v>#DIV/0!</v>
      </c>
      <c r="P1291" s="5">
        <f>M1291/(L1291/100)</f>
        <v>3.0000000000001137E-2</v>
      </c>
      <c r="Q1291" s="5">
        <f>P1291*I1291</f>
        <v>3.0000000000001137E-2</v>
      </c>
      <c r="R1291" s="21">
        <v>56.746000000000002</v>
      </c>
      <c r="S1291" s="21">
        <v>10.481</v>
      </c>
      <c r="T1291" s="21">
        <v>66.037000000000006</v>
      </c>
      <c r="U1291" s="15">
        <f>100-(T1291-R1291)/S1291*100</f>
        <v>11.353878446713068</v>
      </c>
      <c r="V1291" s="21">
        <v>68.73</v>
      </c>
      <c r="X1291" s="2">
        <v>8.7200000000000006</v>
      </c>
      <c r="Y1291" s="2">
        <v>1.5</v>
      </c>
      <c r="Z1291" s="21">
        <v>156</v>
      </c>
      <c r="AB1291" s="14" t="e">
        <f>((AE1291-AC1291)*(1000/AD1291))*1000</f>
        <v>#DIV/0!</v>
      </c>
      <c r="AF1291" s="7" t="e">
        <f>#REF!*0.8</f>
        <v>#REF!</v>
      </c>
      <c r="AG1291" s="2">
        <v>100</v>
      </c>
      <c r="AH1291" s="8">
        <f>((AG1291)*(H1291/100))</f>
        <v>100</v>
      </c>
      <c r="AI1291" s="7">
        <f>AG1291/AH1291</f>
        <v>1</v>
      </c>
      <c r="AJ1291" s="6">
        <v>116.8</v>
      </c>
      <c r="AK1291" s="2">
        <v>5.2999999999999999E-2</v>
      </c>
      <c r="AL1291" s="2">
        <v>2.3E-2</v>
      </c>
      <c r="AM1291" s="21">
        <v>6.25</v>
      </c>
      <c r="AN1291" s="21">
        <v>2.27</v>
      </c>
      <c r="AO1291" s="24" t="s">
        <v>1874</v>
      </c>
      <c r="AP1291" s="395">
        <v>5.0000000000000001E-3</v>
      </c>
      <c r="AQ1291" s="395">
        <v>1E-3</v>
      </c>
      <c r="AR1291" s="395" t="s">
        <v>121</v>
      </c>
      <c r="AS1291" s="395">
        <v>3.0000000000000001E-3</v>
      </c>
      <c r="AT1291" s="395" t="s">
        <v>121</v>
      </c>
      <c r="AU1291" s="395">
        <v>2E-3</v>
      </c>
      <c r="AV1291" s="395">
        <v>5.0000000000000001E-3</v>
      </c>
      <c r="AW1291" s="395">
        <v>1E-3</v>
      </c>
      <c r="AX1291" s="395" t="s">
        <v>121</v>
      </c>
      <c r="AY1291" s="395">
        <v>2E-3</v>
      </c>
      <c r="AZ1291" s="395">
        <v>1.7999999999999999E-2</v>
      </c>
      <c r="BA1291" s="395">
        <v>1E-3</v>
      </c>
      <c r="BB1291" s="395">
        <v>7.9000000000000001E-2</v>
      </c>
      <c r="BC1291" s="395">
        <v>2E-3</v>
      </c>
      <c r="BD1291" s="395">
        <v>2.1110000000000002</v>
      </c>
      <c r="BE1291" s="395">
        <v>1.7000000000000001E-2</v>
      </c>
      <c r="BF1291" s="395" t="s">
        <v>121</v>
      </c>
      <c r="BG1291" s="395">
        <v>2E-3</v>
      </c>
      <c r="BH1291" s="395">
        <v>0.93600000000000005</v>
      </c>
      <c r="BI1291" s="395">
        <v>8.6999999999999994E-2</v>
      </c>
      <c r="BJ1291" s="395" t="s">
        <v>121</v>
      </c>
      <c r="BK1291" s="395">
        <v>2E-3</v>
      </c>
      <c r="BL1291" s="395" t="s">
        <v>121</v>
      </c>
      <c r="BM1291" s="395">
        <v>2E-3</v>
      </c>
      <c r="BN1291" s="395">
        <v>7.3999999999999996E-2</v>
      </c>
      <c r="BO1291" s="395">
        <v>5.0000000000000001E-3</v>
      </c>
      <c r="BP1291" s="395">
        <v>94.852000000000004</v>
      </c>
      <c r="BQ1291" s="395">
        <v>2.1000000000000001E-2</v>
      </c>
      <c r="BR1291" s="395" t="s">
        <v>121</v>
      </c>
      <c r="BS1291" s="395">
        <v>2E-3</v>
      </c>
      <c r="BT1291" s="395">
        <v>0.74299999999999999</v>
      </c>
      <c r="BU1291" s="395">
        <v>2.8000000000000001E-2</v>
      </c>
      <c r="BV1291" s="395">
        <v>7.0000000000000007E-2</v>
      </c>
      <c r="BW1291" s="395">
        <v>1.7000000000000001E-2</v>
      </c>
      <c r="BX1291" s="395" t="s">
        <v>121</v>
      </c>
      <c r="BY1291" s="395">
        <v>6.0000000000000001E-3</v>
      </c>
      <c r="BZ1291" s="395">
        <v>0.64700000000000002</v>
      </c>
      <c r="CA1291" s="395">
        <v>0.02</v>
      </c>
      <c r="CB1291" s="395" t="s">
        <v>121</v>
      </c>
      <c r="CC1291" s="395">
        <v>0.76500000000000001</v>
      </c>
      <c r="CD1291" s="395">
        <v>2.9000000000000001E-2</v>
      </c>
      <c r="CE1291" s="395">
        <v>4.0000000000000001E-3</v>
      </c>
      <c r="CF1291" s="395" t="s">
        <v>121</v>
      </c>
      <c r="CG1291" s="395">
        <v>2E-3</v>
      </c>
      <c r="CH1291" s="395" t="s">
        <v>121</v>
      </c>
      <c r="CI1291" s="395">
        <v>2E-3</v>
      </c>
      <c r="CJ1291" s="395" t="s">
        <v>121</v>
      </c>
      <c r="CK1291" s="395">
        <v>0.315</v>
      </c>
      <c r="CL1291" s="395" t="s">
        <v>121</v>
      </c>
      <c r="CM1291" s="395">
        <v>2E-3</v>
      </c>
      <c r="CN1291" s="395" t="s">
        <v>121</v>
      </c>
      <c r="CO1291" s="395">
        <v>2E-3</v>
      </c>
      <c r="CP1291" s="395">
        <v>9.2999999999999999E-2</v>
      </c>
      <c r="CQ1291" s="395">
        <v>0.01</v>
      </c>
      <c r="CR1291" s="395" t="s">
        <v>121</v>
      </c>
      <c r="CS1291" s="395">
        <v>2E-3</v>
      </c>
      <c r="CT1291" s="395" t="s">
        <v>121</v>
      </c>
      <c r="CU1291" s="395">
        <v>10.005000000000001</v>
      </c>
      <c r="CV1291" s="395">
        <v>1.0999999999999999E-2</v>
      </c>
      <c r="CW1291" s="395">
        <v>1E-3</v>
      </c>
      <c r="CX1291" s="395">
        <v>0.155</v>
      </c>
      <c r="CY1291" s="395">
        <v>8.0000000000000002E-3</v>
      </c>
      <c r="CZ1291" s="395" t="s">
        <v>121</v>
      </c>
      <c r="DA1291" s="395">
        <v>2E-3</v>
      </c>
      <c r="DB1291" s="395" t="s">
        <v>121</v>
      </c>
      <c r="DC1291" s="395">
        <v>6.0000000000000001E-3</v>
      </c>
      <c r="DD1291" s="395" t="s">
        <v>121</v>
      </c>
      <c r="DE1291" s="395">
        <v>4.0000000000000001E-3</v>
      </c>
      <c r="DF1291" s="395">
        <v>9.0999999999999998E-2</v>
      </c>
      <c r="DG1291" s="395">
        <v>2E-3</v>
      </c>
      <c r="DH1291" s="395">
        <v>0.08</v>
      </c>
      <c r="DI1291" s="395">
        <v>1E-3</v>
      </c>
      <c r="DJ1291" s="395" t="s">
        <v>121</v>
      </c>
      <c r="DK1291" s="395">
        <v>2E-3</v>
      </c>
      <c r="DL1291" s="61" t="str">
        <f t="shared" si="25"/>
        <v>22-0080</v>
      </c>
      <c r="DM1291" s="404">
        <v>-9.9626397413952999E-3</v>
      </c>
      <c r="DN1291" s="404">
        <v>1.19151508553921E-2</v>
      </c>
      <c r="DO1291" s="404">
        <v>2.2867237701170998E-2</v>
      </c>
      <c r="DP1291" s="404">
        <v>5.3179214039909703E-2</v>
      </c>
      <c r="DQ1291" s="404">
        <v>-1.5769777519295002E-2</v>
      </c>
      <c r="DR1291" s="404">
        <v>9.1214046131717505E-2</v>
      </c>
      <c r="DS1291" s="404">
        <v>-0.40569256572227202</v>
      </c>
      <c r="DT1291" s="404">
        <v>-4.3478134040070497E-2</v>
      </c>
      <c r="DU1291" s="404">
        <v>-1.56581081656431E-3</v>
      </c>
      <c r="DV1291" s="404">
        <v>-3.32371410451009E-2</v>
      </c>
      <c r="DW1291" s="404">
        <v>-0.24231445586546299</v>
      </c>
      <c r="DX1291" s="404">
        <v>-6.3694638003755494E-2</v>
      </c>
      <c r="DY1291" s="404">
        <v>17.4167090061217</v>
      </c>
      <c r="DZ1291" s="404">
        <v>-0.34049329325570499</v>
      </c>
      <c r="EA1291" s="404">
        <v>-0.21322188057251901</v>
      </c>
      <c r="EB1291" s="404">
        <v>99.2954312663107</v>
      </c>
    </row>
    <row r="1292" spans="1:132">
      <c r="A1292" s="11">
        <v>44672</v>
      </c>
      <c r="B1292" s="66" t="s">
        <v>1872</v>
      </c>
      <c r="C1292" s="25" t="s">
        <v>119</v>
      </c>
      <c r="H1292" s="3" t="e">
        <f>((F1292)/(E1292/100))</f>
        <v>#DIV/0!</v>
      </c>
      <c r="I1292" s="4" t="e">
        <f>E1292/F1292</f>
        <v>#DIV/0!</v>
      </c>
      <c r="J1292" s="4" t="e">
        <f>100/G1292</f>
        <v>#DIV/0!</v>
      </c>
      <c r="N1292" s="37" t="e">
        <f>M1292/(K1292/100)</f>
        <v>#DIV/0!</v>
      </c>
      <c r="O1292" s="37" t="e">
        <f>N1292/J1292</f>
        <v>#DIV/0!</v>
      </c>
      <c r="P1292" s="5" t="e">
        <f>M1292/(L1292/100)</f>
        <v>#DIV/0!</v>
      </c>
      <c r="Q1292" s="5" t="e">
        <f>P1292*I1292</f>
        <v>#DIV/0!</v>
      </c>
      <c r="U1292" s="15" t="e">
        <f>100-(T1292-R1292)/S1292*100</f>
        <v>#DIV/0!</v>
      </c>
      <c r="AB1292" s="14" t="e">
        <f>((AE1292-AC1292)*(1000/AD1292))*1000</f>
        <v>#DIV/0!</v>
      </c>
      <c r="AF1292" s="7" t="e">
        <f>#REF!*0.8</f>
        <v>#REF!</v>
      </c>
      <c r="AH1292" s="8" t="e">
        <f>((AG1292)*(H1292/100))</f>
        <v>#DIV/0!</v>
      </c>
      <c r="AI1292" s="7" t="e">
        <f>AG1292/AH1292</f>
        <v>#DIV/0!</v>
      </c>
      <c r="AJ1292" s="6">
        <v>116.8</v>
      </c>
      <c r="AK1292" s="2">
        <v>5.2999999999999999E-2</v>
      </c>
      <c r="AO1292" s="24"/>
      <c r="DL1292" s="61">
        <f t="shared" si="25"/>
        <v>0</v>
      </c>
    </row>
    <row r="1293" spans="1:132">
      <c r="A1293" s="11">
        <v>44672</v>
      </c>
      <c r="B1293" s="66" t="s">
        <v>207</v>
      </c>
      <c r="C1293" s="25" t="s">
        <v>119</v>
      </c>
      <c r="D1293" s="21">
        <v>30</v>
      </c>
      <c r="E1293" s="2">
        <v>100</v>
      </c>
      <c r="F1293" s="2">
        <v>70</v>
      </c>
      <c r="H1293" s="3">
        <f>((F1293)/(E1293/100))</f>
        <v>70</v>
      </c>
      <c r="I1293" s="4">
        <f>E1293/F1293</f>
        <v>1.4285714285714286</v>
      </c>
      <c r="J1293" s="4" t="e">
        <f>100/G1293</f>
        <v>#DIV/0!</v>
      </c>
      <c r="N1293" s="37" t="e">
        <f>M1293/(K1293/100)</f>
        <v>#DIV/0!</v>
      </c>
      <c r="O1293" s="37" t="e">
        <f>N1293/J1293</f>
        <v>#DIV/0!</v>
      </c>
      <c r="P1293" s="5" t="e">
        <f>M1293/(L1293/100)</f>
        <v>#DIV/0!</v>
      </c>
      <c r="Q1293" s="5" t="e">
        <f>P1293*I1293</f>
        <v>#DIV/0!</v>
      </c>
      <c r="U1293" s="15" t="e">
        <f>100-(T1293-R1293)/S1293*100</f>
        <v>#DIV/0!</v>
      </c>
      <c r="V1293" s="21">
        <v>5.56</v>
      </c>
      <c r="X1293" s="2">
        <v>12.21</v>
      </c>
      <c r="Y1293" s="2">
        <v>13.71</v>
      </c>
      <c r="Z1293" s="21">
        <v>2432</v>
      </c>
      <c r="AB1293" s="14" t="e">
        <f>((AE1293-AC1293)*(1000/AD1293))*1000</f>
        <v>#DIV/0!</v>
      </c>
      <c r="AF1293" s="7" t="e">
        <f>#REF!*0.8</f>
        <v>#REF!</v>
      </c>
      <c r="AG1293" s="2">
        <v>143</v>
      </c>
      <c r="AH1293" s="8">
        <f>((AG1293)*(H1293/100))</f>
        <v>100.1</v>
      </c>
      <c r="AI1293" s="7">
        <f>AG1293/AH1293</f>
        <v>1.4285714285714286</v>
      </c>
      <c r="AJ1293" s="6">
        <v>74.58</v>
      </c>
      <c r="AK1293" s="2">
        <v>0.745</v>
      </c>
      <c r="AO1293" s="24" t="s">
        <v>1873</v>
      </c>
      <c r="AP1293" s="399">
        <v>0.122</v>
      </c>
      <c r="AQ1293" s="399">
        <v>2E-3</v>
      </c>
      <c r="AR1293" s="399">
        <v>1.0999999999999999E-2</v>
      </c>
      <c r="AS1293" s="399">
        <v>3.0000000000000001E-3</v>
      </c>
      <c r="AT1293" s="399">
        <v>1.0999999999999999E-2</v>
      </c>
      <c r="AU1293" s="399">
        <v>2E-3</v>
      </c>
      <c r="AV1293" s="399">
        <v>3.7999999999999999E-2</v>
      </c>
      <c r="AW1293" s="399">
        <v>2E-3</v>
      </c>
      <c r="AX1293" s="399">
        <v>2E-3</v>
      </c>
      <c r="AY1293" s="399">
        <v>1E-3</v>
      </c>
      <c r="AZ1293" s="399">
        <v>9.2999999999999999E-2</v>
      </c>
      <c r="BA1293" s="399">
        <v>3.0000000000000001E-3</v>
      </c>
      <c r="BB1293" s="399">
        <v>0.23499999999999999</v>
      </c>
      <c r="BC1293" s="399">
        <v>4.0000000000000001E-3</v>
      </c>
      <c r="BD1293" s="399">
        <v>4.6740000000000004</v>
      </c>
      <c r="BE1293" s="399">
        <v>3.3000000000000002E-2</v>
      </c>
      <c r="BF1293" s="399" t="s">
        <v>121</v>
      </c>
      <c r="BG1293" s="399">
        <v>5.0000000000000001E-3</v>
      </c>
      <c r="BH1293" s="399">
        <v>1.595</v>
      </c>
      <c r="BI1293" s="399">
        <v>0.67500000000000004</v>
      </c>
      <c r="BJ1293" s="399" t="s">
        <v>121</v>
      </c>
      <c r="BK1293" s="399">
        <v>3.0000000000000001E-3</v>
      </c>
      <c r="BL1293" s="399" t="s">
        <v>121</v>
      </c>
      <c r="BM1293" s="399">
        <v>2E-3</v>
      </c>
      <c r="BN1293" s="399">
        <v>0.16</v>
      </c>
      <c r="BO1293" s="399">
        <v>7.0000000000000001E-3</v>
      </c>
      <c r="BP1293" s="399">
        <v>72.167000000000002</v>
      </c>
      <c r="BQ1293" s="399">
        <v>0.113</v>
      </c>
      <c r="BR1293" s="399">
        <v>3.0000000000000001E-3</v>
      </c>
      <c r="BS1293" s="399">
        <v>1E-3</v>
      </c>
      <c r="BT1293" s="399">
        <v>12.352</v>
      </c>
      <c r="BU1293" s="399">
        <v>0.13</v>
      </c>
      <c r="BV1293" s="399">
        <v>0.97299999999999998</v>
      </c>
      <c r="BW1293" s="399">
        <v>2.3E-2</v>
      </c>
      <c r="BX1293" s="399" t="s">
        <v>121</v>
      </c>
      <c r="BY1293" s="399">
        <v>0.01</v>
      </c>
      <c r="BZ1293" s="399">
        <v>0.56100000000000005</v>
      </c>
      <c r="CA1293" s="399">
        <v>2.8000000000000001E-2</v>
      </c>
      <c r="CB1293" s="399" t="s">
        <v>121</v>
      </c>
      <c r="CC1293" s="399">
        <v>9.2129999999999992</v>
      </c>
      <c r="CD1293" s="399">
        <v>0.17100000000000001</v>
      </c>
      <c r="CE1293" s="399">
        <v>7.0000000000000001E-3</v>
      </c>
      <c r="CF1293" s="399">
        <v>2E-3</v>
      </c>
      <c r="CG1293" s="399">
        <v>1E-3</v>
      </c>
      <c r="CH1293" s="399" t="s">
        <v>121</v>
      </c>
      <c r="CI1293" s="399">
        <v>2E-3</v>
      </c>
      <c r="CJ1293" s="399">
        <v>0.45800000000000002</v>
      </c>
      <c r="CK1293" s="399">
        <v>6.9000000000000006E-2</v>
      </c>
      <c r="CL1293" s="399" t="s">
        <v>121</v>
      </c>
      <c r="CM1293" s="399">
        <v>2E-3</v>
      </c>
      <c r="CN1293" s="399">
        <v>2E-3</v>
      </c>
      <c r="CO1293" s="399">
        <v>1E-3</v>
      </c>
      <c r="CP1293" s="399">
        <v>1.331</v>
      </c>
      <c r="CQ1293" s="399">
        <v>3.5999999999999997E-2</v>
      </c>
      <c r="CR1293" s="399" t="s">
        <v>121</v>
      </c>
      <c r="CS1293" s="399">
        <v>2E-3</v>
      </c>
      <c r="CT1293" s="399">
        <v>3.6859999999999999</v>
      </c>
      <c r="CU1293" s="399">
        <v>0.24</v>
      </c>
      <c r="CV1293" s="399">
        <v>3.2000000000000001E-2</v>
      </c>
      <c r="CW1293" s="399">
        <v>1E-3</v>
      </c>
      <c r="CX1293" s="399">
        <v>0.55500000000000005</v>
      </c>
      <c r="CY1293" s="399">
        <v>1.7000000000000001E-2</v>
      </c>
      <c r="CZ1293" s="399" t="s">
        <v>121</v>
      </c>
      <c r="DA1293" s="399">
        <v>2E-3</v>
      </c>
      <c r="DB1293" s="399">
        <v>1.4999999999999999E-2</v>
      </c>
      <c r="DC1293" s="399">
        <v>6.0000000000000001E-3</v>
      </c>
      <c r="DD1293" s="399" t="s">
        <v>121</v>
      </c>
      <c r="DE1293" s="399">
        <v>8.9999999999999993E-3</v>
      </c>
      <c r="DF1293" s="399">
        <v>0.72099999999999997</v>
      </c>
      <c r="DG1293" s="399">
        <v>7.0000000000000001E-3</v>
      </c>
      <c r="DH1293" s="399">
        <v>1.7000000000000001E-2</v>
      </c>
      <c r="DI1293" s="399">
        <v>1E-3</v>
      </c>
      <c r="DJ1293" s="399">
        <v>6.0000000000000001E-3</v>
      </c>
      <c r="DK1293" s="399">
        <v>1E-3</v>
      </c>
      <c r="DL1293" s="61" t="str">
        <f t="shared" si="25"/>
        <v>DK III W2 21.04.2022</v>
      </c>
      <c r="DM1293" s="399">
        <v>1.34686095733383E-2</v>
      </c>
      <c r="DN1293" s="399">
        <v>-4.0233087270734403E-3</v>
      </c>
      <c r="DO1293" s="399">
        <v>5.10014480299191E-2</v>
      </c>
      <c r="DP1293" s="399">
        <v>0.74469759200391605</v>
      </c>
      <c r="DQ1293" s="399">
        <v>9.4670654985790203E-3</v>
      </c>
      <c r="DR1293" s="399">
        <v>-1.1412138074434201E-2</v>
      </c>
      <c r="DS1293" s="399">
        <v>0.69677232591020799</v>
      </c>
      <c r="DT1293" s="399">
        <v>-4.32255989122717E-2</v>
      </c>
      <c r="DU1293" s="399">
        <v>-1.6742655724596E-3</v>
      </c>
      <c r="DV1293" s="399">
        <v>-1.3697900363168701E-2</v>
      </c>
      <c r="DW1293" s="399">
        <v>0.59992353237868201</v>
      </c>
      <c r="DX1293" s="399">
        <v>-0.28390515519854498</v>
      </c>
      <c r="DY1293" s="399">
        <v>1713.0590390299801</v>
      </c>
      <c r="DZ1293" s="399">
        <v>-1.2731228653947499</v>
      </c>
      <c r="EA1293" s="399">
        <v>0.16135135006326601</v>
      </c>
      <c r="EB1293" s="399">
        <v>103.546100825422</v>
      </c>
    </row>
    <row r="1294" spans="1:132">
      <c r="A1294" s="11">
        <v>44672</v>
      </c>
      <c r="B1294" s="66"/>
      <c r="C1294" s="25" t="s">
        <v>745</v>
      </c>
      <c r="H1294" s="3" t="e">
        <f>((F1294)/(E1294/100))</f>
        <v>#DIV/0!</v>
      </c>
      <c r="I1294" s="4" t="e">
        <f>E1294/F1294</f>
        <v>#DIV/0!</v>
      </c>
      <c r="J1294" s="4" t="e">
        <f>100/G1294</f>
        <v>#DIV/0!</v>
      </c>
      <c r="N1294" s="37" t="e">
        <f>M1294/(K1294/100)</f>
        <v>#DIV/0!</v>
      </c>
      <c r="O1294" s="37" t="e">
        <f>N1294/J1294</f>
        <v>#DIV/0!</v>
      </c>
      <c r="P1294" s="5" t="e">
        <f>M1294/(L1294/100)</f>
        <v>#DIV/0!</v>
      </c>
      <c r="Q1294" s="5" t="e">
        <f>P1294*I1294</f>
        <v>#DIV/0!</v>
      </c>
      <c r="U1294" s="15" t="e">
        <f>100-(T1294-R1294)/S1294*100</f>
        <v>#DIV/0!</v>
      </c>
      <c r="X1294" s="2">
        <v>12.71</v>
      </c>
      <c r="Y1294" s="2">
        <v>14.72</v>
      </c>
      <c r="Z1294" s="21">
        <v>2343</v>
      </c>
      <c r="AB1294" s="14" t="e">
        <f>((AE1294-AC1294)*(1000/AD1294))*1000</f>
        <v>#DIV/0!</v>
      </c>
      <c r="AF1294" s="7" t="e">
        <f>#REF!*0.8</f>
        <v>#REF!</v>
      </c>
      <c r="AH1294" s="8" t="e">
        <f>((AG1294)*(H1294/100))</f>
        <v>#DIV/0!</v>
      </c>
      <c r="AI1294" s="7" t="e">
        <f>AG1294/AH1294</f>
        <v>#DIV/0!</v>
      </c>
      <c r="AO1294" s="20" t="s">
        <v>1875</v>
      </c>
      <c r="DL1294" s="61" t="str">
        <f t="shared" si="25"/>
        <v>VNE 1713 21.04.2022</v>
      </c>
    </row>
    <row r="1295" spans="1:132">
      <c r="A1295" s="11">
        <v>44672</v>
      </c>
      <c r="B1295" s="66" t="s">
        <v>1876</v>
      </c>
      <c r="C1295" s="25" t="s">
        <v>741</v>
      </c>
      <c r="H1295" s="3" t="e">
        <f>((F1295)/(E1295/100))</f>
        <v>#DIV/0!</v>
      </c>
      <c r="I1295" s="4" t="e">
        <f>E1295/F1295</f>
        <v>#DIV/0!</v>
      </c>
      <c r="J1295" s="4" t="e">
        <f>100/G1295</f>
        <v>#DIV/0!</v>
      </c>
      <c r="N1295" s="37" t="e">
        <f>M1295/(K1295/100)</f>
        <v>#DIV/0!</v>
      </c>
      <c r="O1295" s="37" t="e">
        <f>N1295/J1295</f>
        <v>#DIV/0!</v>
      </c>
      <c r="P1295" s="5" t="e">
        <f>M1295/(L1295/100)</f>
        <v>#DIV/0!</v>
      </c>
      <c r="Q1295" s="5" t="e">
        <f>P1295*I1295</f>
        <v>#DIV/0!</v>
      </c>
      <c r="U1295" s="15" t="e">
        <f>100-(T1295-R1295)/S1295*100</f>
        <v>#DIV/0!</v>
      </c>
      <c r="AB1295" s="14" t="e">
        <f>((AE1295-AC1295)*(1000/AD1295))*1000</f>
        <v>#DIV/0!</v>
      </c>
      <c r="AF1295" s="7" t="e">
        <f>#REF!*0.8</f>
        <v>#REF!</v>
      </c>
      <c r="AH1295" s="8" t="e">
        <f>((AG1295)*(H1295/100))</f>
        <v>#DIV/0!</v>
      </c>
      <c r="AI1295" s="7" t="e">
        <f>AG1295/AH1295</f>
        <v>#DIV/0!</v>
      </c>
      <c r="AO1295" s="20" t="s">
        <v>1880</v>
      </c>
      <c r="DL1295" s="61" t="str">
        <f t="shared" si="25"/>
        <v>VNE 1972 21.04.2022</v>
      </c>
    </row>
    <row r="1296" spans="1:132">
      <c r="A1296" s="11">
        <v>44672</v>
      </c>
      <c r="B1296" s="66" t="s">
        <v>1879</v>
      </c>
      <c r="C1296" s="25" t="s">
        <v>1877</v>
      </c>
      <c r="D1296" s="21">
        <v>43</v>
      </c>
      <c r="E1296" s="2">
        <v>100</v>
      </c>
      <c r="F1296" s="2">
        <v>100</v>
      </c>
      <c r="G1296" s="2">
        <v>57</v>
      </c>
      <c r="H1296" s="3">
        <f>((F1296)/(E1296/100))</f>
        <v>100</v>
      </c>
      <c r="I1296" s="4">
        <f>E1296/F1296</f>
        <v>1</v>
      </c>
      <c r="J1296" s="4">
        <f>100/G1296</f>
        <v>1.7543859649122806</v>
      </c>
      <c r="L1296" s="2">
        <v>20</v>
      </c>
      <c r="M1296" s="2">
        <f>98.444-98.396</f>
        <v>4.8000000000001819E-2</v>
      </c>
      <c r="N1296" s="37" t="e">
        <f>M1296/(K1296/100)</f>
        <v>#DIV/0!</v>
      </c>
      <c r="O1296" s="37" t="e">
        <f>N1296/J1296</f>
        <v>#DIV/0!</v>
      </c>
      <c r="P1296" s="5">
        <f>M1296/(L1296/100)</f>
        <v>0.24000000000000909</v>
      </c>
      <c r="Q1296" s="5">
        <f>P1296*I1296</f>
        <v>0.24000000000000909</v>
      </c>
      <c r="R1296" s="21">
        <v>61.646000000000001</v>
      </c>
      <c r="S1296" s="21">
        <v>10.243</v>
      </c>
      <c r="T1296" s="21">
        <v>70.709000000000003</v>
      </c>
      <c r="U1296" s="15">
        <f>100-(T1296-R1296)/S1296*100</f>
        <v>11.520062481694794</v>
      </c>
      <c r="V1296" s="21">
        <v>8.94</v>
      </c>
      <c r="X1296" s="2">
        <v>8.9600000000000009</v>
      </c>
      <c r="Y1296" s="2">
        <v>3.08</v>
      </c>
      <c r="Z1296" s="21">
        <v>680</v>
      </c>
      <c r="AB1296" s="14" t="e">
        <f>((AE1296-AC1296)*(1000/AD1296))*1000</f>
        <v>#DIV/0!</v>
      </c>
      <c r="AF1296" s="7" t="e">
        <f>#REF!*0.8</f>
        <v>#REF!</v>
      </c>
      <c r="AG1296" s="2">
        <v>100</v>
      </c>
      <c r="AH1296" s="8">
        <f>((AG1296)*(H1296/100))</f>
        <v>100</v>
      </c>
      <c r="AI1296" s="7">
        <f>AG1296/AH1296</f>
        <v>1</v>
      </c>
      <c r="AJ1296" s="6">
        <v>149.80000000000001</v>
      </c>
      <c r="AK1296" s="2">
        <v>0.40400000000000003</v>
      </c>
      <c r="AM1296" s="21">
        <v>9.92</v>
      </c>
      <c r="AN1296" s="21">
        <v>4.59</v>
      </c>
      <c r="AO1296" s="20" t="s">
        <v>1878</v>
      </c>
      <c r="AP1296" s="396">
        <v>0.112</v>
      </c>
      <c r="AQ1296" s="396">
        <v>2E-3</v>
      </c>
      <c r="AR1296" s="396" t="s">
        <v>121</v>
      </c>
      <c r="AS1296" s="396">
        <v>4.0000000000000001E-3</v>
      </c>
      <c r="AT1296" s="396" t="s">
        <v>121</v>
      </c>
      <c r="AU1296" s="396">
        <v>3.0000000000000001E-3</v>
      </c>
      <c r="AV1296" s="396">
        <v>0.65400000000000003</v>
      </c>
      <c r="AW1296" s="396">
        <v>8.0000000000000002E-3</v>
      </c>
      <c r="AX1296" s="396">
        <v>8.9999999999999993E-3</v>
      </c>
      <c r="AY1296" s="396">
        <v>1E-3</v>
      </c>
      <c r="AZ1296" s="396">
        <v>6.3E-2</v>
      </c>
      <c r="BA1296" s="396">
        <v>4.0000000000000001E-3</v>
      </c>
      <c r="BB1296" s="396">
        <v>3.5999999999999997E-2</v>
      </c>
      <c r="BC1296" s="396">
        <v>2E-3</v>
      </c>
      <c r="BD1296" s="396">
        <v>8.5760000000000005</v>
      </c>
      <c r="BE1296" s="396">
        <v>0.05</v>
      </c>
      <c r="BF1296" s="396" t="s">
        <v>121</v>
      </c>
      <c r="BG1296" s="396">
        <v>3.0000000000000001E-3</v>
      </c>
      <c r="BH1296" s="396">
        <v>0.68</v>
      </c>
      <c r="BI1296" s="396">
        <v>0.127</v>
      </c>
      <c r="BJ1296" s="396" t="s">
        <v>121</v>
      </c>
      <c r="BK1296" s="396">
        <v>3.0000000000000001E-3</v>
      </c>
      <c r="BL1296" s="396" t="s">
        <v>121</v>
      </c>
      <c r="BM1296" s="396">
        <v>2E-3</v>
      </c>
      <c r="BN1296" s="396">
        <v>3.2000000000000001E-2</v>
      </c>
      <c r="BO1296" s="396">
        <v>8.0000000000000002E-3</v>
      </c>
      <c r="BP1296" s="396">
        <v>78.936999999999998</v>
      </c>
      <c r="BQ1296" s="396">
        <v>0.10299999999999999</v>
      </c>
      <c r="BR1296" s="396" t="s">
        <v>121</v>
      </c>
      <c r="BS1296" s="396">
        <v>2E-3</v>
      </c>
      <c r="BT1296" s="396">
        <v>1.631</v>
      </c>
      <c r="BU1296" s="396">
        <v>7.0999999999999994E-2</v>
      </c>
      <c r="BV1296" s="396">
        <v>0.26400000000000001</v>
      </c>
      <c r="BW1296" s="396">
        <v>4.0000000000000001E-3</v>
      </c>
      <c r="BX1296" s="396" t="s">
        <v>121</v>
      </c>
      <c r="BY1296" s="396">
        <v>1.4E-2</v>
      </c>
      <c r="BZ1296" s="396">
        <v>0.78</v>
      </c>
      <c r="CA1296" s="396">
        <v>3.9E-2</v>
      </c>
      <c r="CB1296" s="396" t="s">
        <v>121</v>
      </c>
      <c r="CC1296" s="396">
        <v>1.7070000000000001</v>
      </c>
      <c r="CD1296" s="396">
        <v>1.6779999999999999</v>
      </c>
      <c r="CE1296" s="396">
        <v>0.02</v>
      </c>
      <c r="CF1296" s="396" t="s">
        <v>121</v>
      </c>
      <c r="CG1296" s="396">
        <v>2E-3</v>
      </c>
      <c r="CH1296" s="396" t="s">
        <v>121</v>
      </c>
      <c r="CI1296" s="396">
        <v>2E-3</v>
      </c>
      <c r="CJ1296" s="396">
        <v>5.1999999999999998E-2</v>
      </c>
      <c r="CK1296" s="396">
        <v>1.0999999999999999E-2</v>
      </c>
      <c r="CL1296" s="396" t="s">
        <v>121</v>
      </c>
      <c r="CM1296" s="396">
        <v>2E-3</v>
      </c>
      <c r="CN1296" s="396">
        <v>4.0000000000000001E-3</v>
      </c>
      <c r="CO1296" s="396">
        <v>1E-3</v>
      </c>
      <c r="CP1296" s="396">
        <v>0.29399999999999998</v>
      </c>
      <c r="CQ1296" s="396">
        <v>6.0000000000000001E-3</v>
      </c>
      <c r="CR1296" s="396" t="s">
        <v>121</v>
      </c>
      <c r="CS1296" s="396">
        <v>2E-3</v>
      </c>
      <c r="CT1296" s="396">
        <v>3.9169999999999998</v>
      </c>
      <c r="CU1296" s="396">
        <v>7.3999999999999996E-2</v>
      </c>
      <c r="CV1296" s="396">
        <v>1.2E-2</v>
      </c>
      <c r="CW1296" s="396">
        <v>1E-3</v>
      </c>
      <c r="CX1296" s="396">
        <v>5.2999999999999999E-2</v>
      </c>
      <c r="CY1296" s="396">
        <v>0.01</v>
      </c>
      <c r="CZ1296" s="396" t="s">
        <v>121</v>
      </c>
      <c r="DA1296" s="396">
        <v>2E-3</v>
      </c>
      <c r="DB1296" s="396" t="s">
        <v>121</v>
      </c>
      <c r="DC1296" s="396">
        <v>8.9999999999999993E-3</v>
      </c>
      <c r="DD1296" s="396" t="s">
        <v>121</v>
      </c>
      <c r="DE1296" s="396">
        <v>1.7999999999999999E-2</v>
      </c>
      <c r="DF1296" s="396">
        <v>2.2080000000000002</v>
      </c>
      <c r="DG1296" s="396">
        <v>1.7999999999999999E-2</v>
      </c>
      <c r="DH1296" s="396">
        <v>3.0000000000000001E-3</v>
      </c>
      <c r="DI1296" s="396">
        <v>1E-3</v>
      </c>
      <c r="DJ1296" s="396" t="s">
        <v>121</v>
      </c>
      <c r="DK1296" s="396">
        <v>2E-3</v>
      </c>
      <c r="DL1296" s="61" t="str">
        <f t="shared" si="25"/>
        <v>ENE 2159 21.04.2022</v>
      </c>
      <c r="DM1296" s="404">
        <v>-1.0820309706490399E-2</v>
      </c>
      <c r="DN1296" s="404">
        <v>-3.3698860590638102E-3</v>
      </c>
      <c r="DO1296" s="404">
        <v>-3.1999860425180699E-3</v>
      </c>
      <c r="DP1296" s="404">
        <v>0.40412695597174603</v>
      </c>
      <c r="DQ1296" s="404">
        <v>-1.6288257606838798E-2</v>
      </c>
      <c r="DR1296" s="404">
        <v>7.8211282593450004E-2</v>
      </c>
      <c r="DS1296" s="404">
        <v>-0.19316084065691899</v>
      </c>
      <c r="DT1296" s="404">
        <v>-4.1772504446335297E-2</v>
      </c>
      <c r="DU1296" s="404">
        <v>-1.19763339257736E-3</v>
      </c>
      <c r="DV1296" s="404">
        <v>-2.0112980860287202E-2</v>
      </c>
      <c r="DW1296" s="404">
        <v>-0.16423938223273099</v>
      </c>
      <c r="DX1296" s="404">
        <v>-8.0471876565042302E-2</v>
      </c>
      <c r="DY1296" s="404">
        <v>143.32998348010801</v>
      </c>
      <c r="DZ1296" s="404">
        <v>-0.57261835921355797</v>
      </c>
      <c r="EA1296" s="404">
        <v>-0.87500091888881704</v>
      </c>
      <c r="EB1296" s="404">
        <v>97.649309883996494</v>
      </c>
    </row>
    <row r="1297" spans="1:116">
      <c r="A1297" s="11">
        <v>44672</v>
      </c>
      <c r="B1297" s="64" t="s">
        <v>1881</v>
      </c>
      <c r="C1297" s="25" t="s">
        <v>128</v>
      </c>
      <c r="H1297" s="3" t="e">
        <f>((F1297)/(E1297/100))</f>
        <v>#DIV/0!</v>
      </c>
      <c r="I1297" s="4" t="e">
        <f>E1297/F1297</f>
        <v>#DIV/0!</v>
      </c>
      <c r="J1297" s="4" t="e">
        <f>100/G1297</f>
        <v>#DIV/0!</v>
      </c>
      <c r="N1297" s="37" t="e">
        <f>M1297/(K1297/100)</f>
        <v>#DIV/0!</v>
      </c>
      <c r="O1297" s="37" t="e">
        <f>N1297/J1297</f>
        <v>#DIV/0!</v>
      </c>
      <c r="P1297" s="5" t="e">
        <f>M1297/(L1297/100)</f>
        <v>#DIV/0!</v>
      </c>
      <c r="Q1297" s="5" t="e">
        <f>P1297*I1297</f>
        <v>#DIV/0!</v>
      </c>
      <c r="U1297" s="15" t="e">
        <f>100-(T1297-R1297)/S1297*100</f>
        <v>#DIV/0!</v>
      </c>
      <c r="AB1297" s="14" t="e">
        <f>((AE1297-AC1297)*(1000/AD1297))*1000</f>
        <v>#DIV/0!</v>
      </c>
      <c r="AF1297" s="7" t="e">
        <f>#REF!*0.8</f>
        <v>#REF!</v>
      </c>
      <c r="AH1297" s="8" t="e">
        <f>((AG1297)*(H1297/100))</f>
        <v>#DIV/0!</v>
      </c>
      <c r="AI1297" s="7" t="e">
        <f>AG1297/AH1297</f>
        <v>#DIV/0!</v>
      </c>
      <c r="AO1297" s="68" t="s">
        <v>1881</v>
      </c>
      <c r="AP1297" s="398">
        <v>0.02</v>
      </c>
      <c r="AQ1297" s="398">
        <v>6.0000000000000001E-3</v>
      </c>
      <c r="AR1297" s="398" t="s">
        <v>121</v>
      </c>
      <c r="AS1297" s="398">
        <v>1.4999999999999999E-2</v>
      </c>
      <c r="AT1297" s="398" t="s">
        <v>121</v>
      </c>
      <c r="AU1297" s="398">
        <v>8.9999999999999993E-3</v>
      </c>
      <c r="AV1297" s="398">
        <v>8.6750000000000007</v>
      </c>
      <c r="AW1297" s="398">
        <v>0.23200000000000001</v>
      </c>
      <c r="AX1297" s="398" t="s">
        <v>121</v>
      </c>
      <c r="AY1297" s="398">
        <v>6.0000000000000001E-3</v>
      </c>
      <c r="AZ1297" s="398">
        <v>2.0329999999999999</v>
      </c>
      <c r="BA1297" s="398">
        <v>3.4000000000000002E-2</v>
      </c>
      <c r="BB1297" s="398">
        <v>0.27100000000000002</v>
      </c>
      <c r="BC1297" s="398">
        <v>1.0999999999999999E-2</v>
      </c>
      <c r="BD1297" s="398">
        <v>26.111999999999998</v>
      </c>
      <c r="BE1297" s="398">
        <v>0.51100000000000001</v>
      </c>
      <c r="BF1297" s="398" t="s">
        <v>121</v>
      </c>
      <c r="BG1297" s="398">
        <v>7.0000000000000001E-3</v>
      </c>
      <c r="BH1297" s="398">
        <v>3.8</v>
      </c>
      <c r="BI1297" s="398">
        <v>0.46800000000000003</v>
      </c>
      <c r="BJ1297" s="398">
        <v>1.7000000000000001E-2</v>
      </c>
      <c r="BK1297" s="398">
        <v>6.0000000000000001E-3</v>
      </c>
      <c r="BL1297" s="398" t="s">
        <v>121</v>
      </c>
      <c r="BM1297" s="398">
        <v>5.0000000000000001E-3</v>
      </c>
      <c r="BN1297" s="398">
        <v>4.7E-2</v>
      </c>
      <c r="BO1297" s="398">
        <v>2.5000000000000001E-2</v>
      </c>
      <c r="BP1297" s="398">
        <v>45.091999999999999</v>
      </c>
      <c r="BQ1297" s="398">
        <v>0.66800000000000004</v>
      </c>
      <c r="BR1297" s="398">
        <v>1.448</v>
      </c>
      <c r="BS1297" s="398">
        <v>2.5999999999999999E-2</v>
      </c>
      <c r="BT1297" s="398">
        <v>0.70199999999999996</v>
      </c>
      <c r="BU1297" s="398">
        <v>9.9000000000000005E-2</v>
      </c>
      <c r="BV1297" s="398" t="s">
        <v>121</v>
      </c>
      <c r="BW1297" s="398">
        <v>6.9000000000000006E-2</v>
      </c>
      <c r="BX1297" s="398">
        <v>5.8000000000000003E-2</v>
      </c>
      <c r="BY1297" s="398">
        <v>2.7E-2</v>
      </c>
      <c r="BZ1297" s="398">
        <v>0.16300000000000001</v>
      </c>
      <c r="CA1297" s="398">
        <v>5.0999999999999997E-2</v>
      </c>
      <c r="CB1297" s="398" t="s">
        <v>121</v>
      </c>
      <c r="CC1297" s="398">
        <v>4.55</v>
      </c>
      <c r="CD1297" s="398">
        <v>0.13800000000000001</v>
      </c>
      <c r="CE1297" s="398">
        <v>0.02</v>
      </c>
      <c r="CF1297" s="398" t="s">
        <v>121</v>
      </c>
      <c r="CG1297" s="398">
        <v>3.0000000000000001E-3</v>
      </c>
      <c r="CH1297" s="398" t="s">
        <v>121</v>
      </c>
      <c r="CI1297" s="398">
        <v>2E-3</v>
      </c>
      <c r="CJ1297" s="398" t="s">
        <v>121</v>
      </c>
      <c r="CK1297" s="398">
        <v>0.83199999999999996</v>
      </c>
      <c r="CL1297" s="398" t="s">
        <v>121</v>
      </c>
      <c r="CM1297" s="398">
        <v>2E-3</v>
      </c>
      <c r="CN1297" s="398">
        <v>0.01</v>
      </c>
      <c r="CO1297" s="398">
        <v>2E-3</v>
      </c>
      <c r="CP1297" s="398">
        <v>1.0900000000000001</v>
      </c>
      <c r="CQ1297" s="398">
        <v>5.3999999999999999E-2</v>
      </c>
      <c r="CR1297" s="398" t="s">
        <v>121</v>
      </c>
      <c r="CS1297" s="398">
        <v>1.2E-2</v>
      </c>
      <c r="CT1297" s="398" t="s">
        <v>121</v>
      </c>
      <c r="CU1297" s="398">
        <v>23.530999999999999</v>
      </c>
      <c r="CV1297" s="398">
        <v>4.0000000000000001E-3</v>
      </c>
      <c r="CW1297" s="398">
        <v>1E-3</v>
      </c>
      <c r="CX1297" s="398">
        <v>0.13100000000000001</v>
      </c>
      <c r="CY1297" s="398">
        <v>1.6E-2</v>
      </c>
      <c r="CZ1297" s="398" t="s">
        <v>121</v>
      </c>
      <c r="DA1297" s="398">
        <v>3.0000000000000001E-3</v>
      </c>
      <c r="DB1297" s="398">
        <v>1.9E-2</v>
      </c>
      <c r="DC1297" s="398">
        <v>7.0000000000000001E-3</v>
      </c>
      <c r="DD1297" s="398" t="s">
        <v>121</v>
      </c>
      <c r="DE1297" s="398">
        <v>5.2999999999999999E-2</v>
      </c>
      <c r="DF1297" s="398">
        <v>4.7939999999999996</v>
      </c>
      <c r="DG1297" s="398">
        <v>9.5000000000000001E-2</v>
      </c>
      <c r="DH1297" s="398">
        <v>1.3240000000000001</v>
      </c>
      <c r="DI1297" s="398">
        <v>2.3E-2</v>
      </c>
      <c r="DJ1297" s="398" t="s">
        <v>121</v>
      </c>
      <c r="DK1297" s="398">
        <v>2E-3</v>
      </c>
      <c r="DL1297" s="61" t="str">
        <f t="shared" si="25"/>
        <v>Anlieferung 22-1</v>
      </c>
    </row>
    <row r="1298" spans="1:116">
      <c r="A1298" s="11">
        <v>44672</v>
      </c>
      <c r="B1298" s="64" t="s">
        <v>436</v>
      </c>
      <c r="C1298" s="25" t="s">
        <v>128</v>
      </c>
      <c r="H1298" s="3" t="e">
        <f>((F1298)/(E1298/100))</f>
        <v>#DIV/0!</v>
      </c>
      <c r="I1298" s="4" t="e">
        <f>E1298/F1298</f>
        <v>#DIV/0!</v>
      </c>
      <c r="J1298" s="4" t="e">
        <f>100/G1298</f>
        <v>#DIV/0!</v>
      </c>
      <c r="N1298" s="37" t="e">
        <f>M1298/(K1298/100)</f>
        <v>#DIV/0!</v>
      </c>
      <c r="O1298" s="37" t="e">
        <f>N1298/J1298</f>
        <v>#DIV/0!</v>
      </c>
      <c r="P1298" s="5" t="e">
        <f>M1298/(L1298/100)</f>
        <v>#DIV/0!</v>
      </c>
      <c r="Q1298" s="5" t="e">
        <f>P1298*I1298</f>
        <v>#DIV/0!</v>
      </c>
      <c r="U1298" s="15" t="e">
        <f>100-(T1298-R1298)/S1298*100</f>
        <v>#DIV/0!</v>
      </c>
      <c r="AB1298" s="14" t="e">
        <f>((AE1298-AC1298)*(1000/AD1298))*1000</f>
        <v>#DIV/0!</v>
      </c>
      <c r="AF1298" s="7" t="e">
        <f>#REF!*0.8</f>
        <v>#REF!</v>
      </c>
      <c r="AH1298" s="8" t="e">
        <f>((AG1298)*(H1298/100))</f>
        <v>#DIV/0!</v>
      </c>
      <c r="AI1298" s="7" t="e">
        <f>AG1298/AH1298</f>
        <v>#DIV/0!</v>
      </c>
      <c r="AO1298" s="68" t="s">
        <v>436</v>
      </c>
      <c r="AP1298" s="398" t="s">
        <v>121</v>
      </c>
      <c r="AQ1298" s="398">
        <v>2E-3</v>
      </c>
      <c r="AR1298" s="398" t="s">
        <v>121</v>
      </c>
      <c r="AS1298" s="398">
        <v>1.2999999999999999E-2</v>
      </c>
      <c r="AT1298" s="398" t="s">
        <v>121</v>
      </c>
      <c r="AU1298" s="398">
        <v>8.9999999999999993E-3</v>
      </c>
      <c r="AV1298" s="398">
        <v>9.9339999999999993</v>
      </c>
      <c r="AW1298" s="398">
        <v>0.16300000000000001</v>
      </c>
      <c r="AX1298" s="398">
        <v>1.0999999999999999E-2</v>
      </c>
      <c r="AY1298" s="398">
        <v>4.0000000000000001E-3</v>
      </c>
      <c r="AZ1298" s="398">
        <v>3.032</v>
      </c>
      <c r="BA1298" s="398">
        <v>3.6999999999999998E-2</v>
      </c>
      <c r="BB1298" s="398">
        <v>0.11899999999999999</v>
      </c>
      <c r="BC1298" s="398">
        <v>7.0000000000000001E-3</v>
      </c>
      <c r="BD1298" s="398">
        <v>21.396999999999998</v>
      </c>
      <c r="BE1298" s="398">
        <v>0.217</v>
      </c>
      <c r="BF1298" s="398" t="s">
        <v>121</v>
      </c>
      <c r="BG1298" s="398">
        <v>1.0999999999999999E-2</v>
      </c>
      <c r="BH1298" s="398">
        <v>4.3639999999999999</v>
      </c>
      <c r="BI1298" s="398">
        <v>0.377</v>
      </c>
      <c r="BJ1298" s="398">
        <v>5.0000000000000001E-3</v>
      </c>
      <c r="BK1298" s="398">
        <v>2E-3</v>
      </c>
      <c r="BL1298" s="398">
        <v>5.0000000000000001E-3</v>
      </c>
      <c r="BM1298" s="398">
        <v>3.0000000000000001E-3</v>
      </c>
      <c r="BN1298" s="398">
        <v>0.53100000000000003</v>
      </c>
      <c r="BO1298" s="398">
        <v>3.1E-2</v>
      </c>
      <c r="BP1298" s="398">
        <v>41.613999999999997</v>
      </c>
      <c r="BQ1298" s="398">
        <v>0.64700000000000002</v>
      </c>
      <c r="BR1298" s="398">
        <v>1.4E-2</v>
      </c>
      <c r="BS1298" s="398">
        <v>2E-3</v>
      </c>
      <c r="BT1298" s="398">
        <v>1.016</v>
      </c>
      <c r="BU1298" s="398">
        <v>9.6000000000000002E-2</v>
      </c>
      <c r="BV1298" s="398">
        <v>0.108</v>
      </c>
      <c r="BW1298" s="398">
        <v>3.0000000000000001E-3</v>
      </c>
      <c r="BX1298" s="398" t="s">
        <v>121</v>
      </c>
      <c r="BY1298" s="398">
        <v>0.05</v>
      </c>
      <c r="BZ1298" s="398">
        <v>0.248</v>
      </c>
      <c r="CA1298" s="398">
        <v>4.9000000000000002E-2</v>
      </c>
      <c r="CB1298" s="398">
        <v>4.4880000000000004</v>
      </c>
      <c r="CC1298" s="398">
        <v>2.3439999999999999</v>
      </c>
      <c r="CD1298" s="398">
        <v>0.183</v>
      </c>
      <c r="CE1298" s="398">
        <v>2.1000000000000001E-2</v>
      </c>
      <c r="CF1298" s="398">
        <v>3.0000000000000001E-3</v>
      </c>
      <c r="CG1298" s="398">
        <v>1E-3</v>
      </c>
      <c r="CH1298" s="398" t="s">
        <v>121</v>
      </c>
      <c r="CI1298" s="398">
        <v>2E-3</v>
      </c>
      <c r="CJ1298" s="398">
        <v>0.28899999999999998</v>
      </c>
      <c r="CK1298" s="398">
        <v>1.9E-2</v>
      </c>
      <c r="CL1298" s="398" t="s">
        <v>121</v>
      </c>
      <c r="CM1298" s="398">
        <v>2E-3</v>
      </c>
      <c r="CN1298" s="398">
        <v>2E-3</v>
      </c>
      <c r="CO1298" s="398">
        <v>1E-3</v>
      </c>
      <c r="CP1298" s="398">
        <v>1.2569999999999999</v>
      </c>
      <c r="CQ1298" s="398">
        <v>1.2999999999999999E-2</v>
      </c>
      <c r="CR1298" s="398" t="s">
        <v>121</v>
      </c>
      <c r="CS1298" s="398">
        <v>2E-3</v>
      </c>
      <c r="CT1298" s="398">
        <v>1.837</v>
      </c>
      <c r="CU1298" s="398">
        <v>6.0999999999999999E-2</v>
      </c>
      <c r="CV1298" s="398">
        <v>1.4999999999999999E-2</v>
      </c>
      <c r="CW1298" s="398">
        <v>1E-3</v>
      </c>
      <c r="CX1298" s="398">
        <v>0.27</v>
      </c>
      <c r="CY1298" s="398">
        <v>2.9000000000000001E-2</v>
      </c>
      <c r="CZ1298" s="398" t="s">
        <v>121</v>
      </c>
      <c r="DA1298" s="398">
        <v>2E-3</v>
      </c>
      <c r="DB1298" s="398">
        <v>0.02</v>
      </c>
      <c r="DC1298" s="398">
        <v>1.2E-2</v>
      </c>
      <c r="DD1298" s="398" t="s">
        <v>121</v>
      </c>
      <c r="DE1298" s="398">
        <v>6.8000000000000005E-2</v>
      </c>
      <c r="DF1298" s="398">
        <v>9.1959999999999997</v>
      </c>
      <c r="DG1298" s="398">
        <v>0.121</v>
      </c>
      <c r="DH1298" s="398">
        <v>2.9000000000000001E-2</v>
      </c>
      <c r="DI1298" s="398">
        <v>1E-3</v>
      </c>
      <c r="DJ1298" s="398" t="s">
        <v>121</v>
      </c>
      <c r="DK1298" s="398">
        <v>2E-3</v>
      </c>
      <c r="DL1298" s="61" t="str">
        <f t="shared" si="25"/>
        <v>Anlieferung 22-2</v>
      </c>
    </row>
    <row r="1299" spans="1:116">
      <c r="A1299" s="11">
        <v>44672</v>
      </c>
      <c r="B1299" s="64" t="s">
        <v>1882</v>
      </c>
      <c r="C1299" s="25" t="s">
        <v>128</v>
      </c>
      <c r="H1299" s="3" t="e">
        <f>((F1299)/(E1299/100))</f>
        <v>#DIV/0!</v>
      </c>
      <c r="I1299" s="4" t="e">
        <f>E1299/F1299</f>
        <v>#DIV/0!</v>
      </c>
      <c r="J1299" s="4" t="e">
        <f>100/G1299</f>
        <v>#DIV/0!</v>
      </c>
      <c r="N1299" s="37" t="e">
        <f>M1299/(K1299/100)</f>
        <v>#DIV/0!</v>
      </c>
      <c r="O1299" s="37" t="e">
        <f>N1299/J1299</f>
        <v>#DIV/0!</v>
      </c>
      <c r="P1299" s="5" t="e">
        <f>M1299/(L1299/100)</f>
        <v>#DIV/0!</v>
      </c>
      <c r="Q1299" s="5" t="e">
        <f>P1299*I1299</f>
        <v>#DIV/0!</v>
      </c>
      <c r="U1299" s="15" t="e">
        <f>100-(T1299-R1299)/S1299*100</f>
        <v>#DIV/0!</v>
      </c>
      <c r="AB1299" s="14" t="e">
        <f>((AE1299-AC1299)*(1000/AD1299))*1000</f>
        <v>#DIV/0!</v>
      </c>
      <c r="AF1299" s="7" t="e">
        <f>#REF!*0.8</f>
        <v>#REF!</v>
      </c>
      <c r="AH1299" s="8" t="e">
        <f>((AG1299)*(H1299/100))</f>
        <v>#DIV/0!</v>
      </c>
      <c r="AI1299" s="7" t="e">
        <f>AG1299/AH1299</f>
        <v>#DIV/0!</v>
      </c>
      <c r="AO1299" s="68" t="s">
        <v>1882</v>
      </c>
      <c r="AP1299" s="398" t="s">
        <v>121</v>
      </c>
      <c r="AQ1299" s="398">
        <v>3.0000000000000001E-3</v>
      </c>
      <c r="AR1299" s="398" t="s">
        <v>121</v>
      </c>
      <c r="AS1299" s="398">
        <v>2.3E-2</v>
      </c>
      <c r="AT1299" s="398" t="s">
        <v>121</v>
      </c>
      <c r="AU1299" s="398">
        <v>0.01</v>
      </c>
      <c r="AV1299" s="398">
        <v>7.835</v>
      </c>
      <c r="AW1299" s="398">
        <v>0.154</v>
      </c>
      <c r="AX1299" s="398" t="s">
        <v>121</v>
      </c>
      <c r="AY1299" s="398">
        <v>8.9999999999999993E-3</v>
      </c>
      <c r="AZ1299" s="398">
        <v>1.6</v>
      </c>
      <c r="BA1299" s="398">
        <v>2.5999999999999999E-2</v>
      </c>
      <c r="BB1299" s="398">
        <v>0.154</v>
      </c>
      <c r="BC1299" s="398">
        <v>8.9999999999999993E-3</v>
      </c>
      <c r="BD1299" s="398">
        <v>44.206000000000003</v>
      </c>
      <c r="BE1299" s="398">
        <v>0.50900000000000001</v>
      </c>
      <c r="BF1299" s="398" t="s">
        <v>121</v>
      </c>
      <c r="BG1299" s="398">
        <v>1.0999999999999999E-2</v>
      </c>
      <c r="BH1299" s="398">
        <v>3.234</v>
      </c>
      <c r="BI1299" s="398">
        <v>0.44800000000000001</v>
      </c>
      <c r="BJ1299" s="398">
        <v>1.2E-2</v>
      </c>
      <c r="BK1299" s="398">
        <v>2E-3</v>
      </c>
      <c r="BL1299" s="398">
        <v>8.0000000000000002E-3</v>
      </c>
      <c r="BM1299" s="398">
        <v>3.0000000000000001E-3</v>
      </c>
      <c r="BN1299" s="398">
        <v>5.0999999999999997E-2</v>
      </c>
      <c r="BO1299" s="398">
        <v>2.5000000000000001E-2</v>
      </c>
      <c r="BP1299" s="398">
        <v>28.259</v>
      </c>
      <c r="BQ1299" s="398">
        <v>0.82499999999999996</v>
      </c>
      <c r="BR1299" s="398">
        <v>1.4E-2</v>
      </c>
      <c r="BS1299" s="398">
        <v>2E-3</v>
      </c>
      <c r="BT1299" s="398">
        <v>2.0790000000000002</v>
      </c>
      <c r="BU1299" s="398">
        <v>0.11700000000000001</v>
      </c>
      <c r="BV1299" s="398">
        <v>0.14099999999999999</v>
      </c>
      <c r="BW1299" s="398">
        <v>4.0000000000000001E-3</v>
      </c>
      <c r="BX1299" s="398" t="s">
        <v>121</v>
      </c>
      <c r="BY1299" s="398">
        <v>4.8000000000000001E-2</v>
      </c>
      <c r="BZ1299" s="398">
        <v>0.14699999999999999</v>
      </c>
      <c r="CA1299" s="398">
        <v>0.05</v>
      </c>
      <c r="CB1299" s="398" t="s">
        <v>121</v>
      </c>
      <c r="CC1299" s="398">
        <v>6.7809999999999997</v>
      </c>
      <c r="CD1299" s="398">
        <v>0.44</v>
      </c>
      <c r="CE1299" s="398">
        <v>2.1999999999999999E-2</v>
      </c>
      <c r="CF1299" s="398">
        <v>2E-3</v>
      </c>
      <c r="CG1299" s="398">
        <v>1E-3</v>
      </c>
      <c r="CH1299" s="398" t="s">
        <v>121</v>
      </c>
      <c r="CI1299" s="398">
        <v>2E-3</v>
      </c>
      <c r="CJ1299" s="398">
        <v>0.23699999999999999</v>
      </c>
      <c r="CK1299" s="398">
        <v>1.9E-2</v>
      </c>
      <c r="CL1299" s="398" t="s">
        <v>121</v>
      </c>
      <c r="CM1299" s="398">
        <v>2E-3</v>
      </c>
      <c r="CN1299" s="398" t="s">
        <v>121</v>
      </c>
      <c r="CO1299" s="398">
        <v>2E-3</v>
      </c>
      <c r="CP1299" s="398">
        <v>0.89500000000000002</v>
      </c>
      <c r="CQ1299" s="398">
        <v>1.2E-2</v>
      </c>
      <c r="CR1299" s="398" t="s">
        <v>121</v>
      </c>
      <c r="CS1299" s="398">
        <v>3.0000000000000001E-3</v>
      </c>
      <c r="CT1299" s="398">
        <v>1.6930000000000001</v>
      </c>
      <c r="CU1299" s="398">
        <v>6.5000000000000002E-2</v>
      </c>
      <c r="CV1299" s="398">
        <v>5.0000000000000001E-3</v>
      </c>
      <c r="CW1299" s="398">
        <v>1E-3</v>
      </c>
      <c r="CX1299" s="398">
        <v>0.18099999999999999</v>
      </c>
      <c r="CY1299" s="398">
        <v>0.02</v>
      </c>
      <c r="CZ1299" s="398">
        <v>2E-3</v>
      </c>
      <c r="DA1299" s="398">
        <v>1E-3</v>
      </c>
      <c r="DB1299" s="398" t="s">
        <v>121</v>
      </c>
      <c r="DC1299" s="398">
        <v>0.02</v>
      </c>
      <c r="DD1299" s="398" t="s">
        <v>121</v>
      </c>
      <c r="DE1299" s="398">
        <v>7.3999999999999996E-2</v>
      </c>
      <c r="DF1299" s="398">
        <v>8.7729999999999997</v>
      </c>
      <c r="DG1299" s="398">
        <v>0.14299999999999999</v>
      </c>
      <c r="DH1299" s="398">
        <v>1.7999999999999999E-2</v>
      </c>
      <c r="DI1299" s="398">
        <v>1E-3</v>
      </c>
      <c r="DJ1299" s="398" t="s">
        <v>121</v>
      </c>
      <c r="DK1299" s="398">
        <v>2E-3</v>
      </c>
      <c r="DL1299" s="61" t="str">
        <f t="shared" si="25"/>
        <v>Anlieferung 22-3</v>
      </c>
    </row>
    <row r="1300" spans="1:116">
      <c r="A1300" s="11">
        <v>44672</v>
      </c>
      <c r="B1300" s="64" t="s">
        <v>1883</v>
      </c>
      <c r="C1300" s="25" t="s">
        <v>128</v>
      </c>
      <c r="H1300" s="3" t="e">
        <f>((F1300)/(E1300/100))</f>
        <v>#DIV/0!</v>
      </c>
      <c r="I1300" s="4" t="e">
        <f>E1300/F1300</f>
        <v>#DIV/0!</v>
      </c>
      <c r="J1300" s="4" t="e">
        <f>100/G1300</f>
        <v>#DIV/0!</v>
      </c>
      <c r="N1300" s="37" t="e">
        <f>M1300/(K1300/100)</f>
        <v>#DIV/0!</v>
      </c>
      <c r="O1300" s="37" t="e">
        <f>N1300/J1300</f>
        <v>#DIV/0!</v>
      </c>
      <c r="P1300" s="5" t="e">
        <f>M1300/(L1300/100)</f>
        <v>#DIV/0!</v>
      </c>
      <c r="Q1300" s="5" t="e">
        <f>P1300*I1300</f>
        <v>#DIV/0!</v>
      </c>
      <c r="U1300" s="15" t="e">
        <f>100-(T1300-R1300)/S1300*100</f>
        <v>#DIV/0!</v>
      </c>
      <c r="AB1300" s="14" t="e">
        <f>((AE1300-AC1300)*(1000/AD1300))*1000</f>
        <v>#DIV/0!</v>
      </c>
      <c r="AF1300" s="7" t="e">
        <f>#REF!*0.8</f>
        <v>#REF!</v>
      </c>
      <c r="AH1300" s="8" t="e">
        <f>((AG1300)*(H1300/100))</f>
        <v>#DIV/0!</v>
      </c>
      <c r="AI1300" s="7" t="e">
        <f>AG1300/AH1300</f>
        <v>#DIV/0!</v>
      </c>
      <c r="AO1300" s="68" t="s">
        <v>1883</v>
      </c>
      <c r="AP1300" s="398" t="s">
        <v>121</v>
      </c>
      <c r="AQ1300" s="398">
        <v>3.0000000000000001E-3</v>
      </c>
      <c r="AR1300" s="398" t="s">
        <v>121</v>
      </c>
      <c r="AS1300" s="398">
        <v>1.4E-2</v>
      </c>
      <c r="AT1300" s="398" t="s">
        <v>121</v>
      </c>
      <c r="AU1300" s="398">
        <v>1.0999999999999999E-2</v>
      </c>
      <c r="AV1300" s="398">
        <v>15.005000000000001</v>
      </c>
      <c r="AW1300" s="398">
        <v>0.39500000000000002</v>
      </c>
      <c r="AX1300" s="398">
        <v>1.7000000000000001E-2</v>
      </c>
      <c r="AY1300" s="398">
        <v>5.0000000000000001E-3</v>
      </c>
      <c r="AZ1300" s="398">
        <v>2.5</v>
      </c>
      <c r="BA1300" s="398">
        <v>3.3000000000000002E-2</v>
      </c>
      <c r="BB1300" s="398">
        <v>0.06</v>
      </c>
      <c r="BC1300" s="398">
        <v>6.0000000000000001E-3</v>
      </c>
      <c r="BD1300" s="398">
        <v>18.361999999999998</v>
      </c>
      <c r="BE1300" s="398">
        <v>0.253</v>
      </c>
      <c r="BF1300" s="398" t="s">
        <v>121</v>
      </c>
      <c r="BG1300" s="398">
        <v>7.0000000000000001E-3</v>
      </c>
      <c r="BH1300" s="398">
        <v>2.4550000000000001</v>
      </c>
      <c r="BI1300" s="398">
        <v>0.36699999999999999</v>
      </c>
      <c r="BJ1300" s="398">
        <v>3.0000000000000001E-3</v>
      </c>
      <c r="BK1300" s="398">
        <v>2E-3</v>
      </c>
      <c r="BL1300" s="398" t="s">
        <v>121</v>
      </c>
      <c r="BM1300" s="398">
        <v>5.0000000000000001E-3</v>
      </c>
      <c r="BN1300" s="398" t="s">
        <v>121</v>
      </c>
      <c r="BO1300" s="398">
        <v>0.05</v>
      </c>
      <c r="BP1300" s="398">
        <v>47.463999999999999</v>
      </c>
      <c r="BQ1300" s="398">
        <v>0.63300000000000001</v>
      </c>
      <c r="BR1300" s="398">
        <v>1.4999999999999999E-2</v>
      </c>
      <c r="BS1300" s="398">
        <v>2E-3</v>
      </c>
      <c r="BT1300" s="398">
        <v>0.629</v>
      </c>
      <c r="BU1300" s="398">
        <v>9.6000000000000002E-2</v>
      </c>
      <c r="BV1300" s="398" t="s">
        <v>121</v>
      </c>
      <c r="BW1300" s="398">
        <v>5.7000000000000002E-2</v>
      </c>
      <c r="BX1300" s="398" t="s">
        <v>121</v>
      </c>
      <c r="BY1300" s="398">
        <v>3.5000000000000003E-2</v>
      </c>
      <c r="BZ1300" s="398">
        <v>0.26400000000000001</v>
      </c>
      <c r="CA1300" s="398">
        <v>0.05</v>
      </c>
      <c r="CB1300" s="398">
        <v>6.2610000000000001</v>
      </c>
      <c r="CC1300" s="398">
        <v>2.512</v>
      </c>
      <c r="CD1300" s="398">
        <v>0.19</v>
      </c>
      <c r="CE1300" s="398">
        <v>2.1999999999999999E-2</v>
      </c>
      <c r="CF1300" s="398">
        <v>2E-3</v>
      </c>
      <c r="CG1300" s="398">
        <v>1E-3</v>
      </c>
      <c r="CH1300" s="398" t="s">
        <v>121</v>
      </c>
      <c r="CI1300" s="398">
        <v>2E-3</v>
      </c>
      <c r="CJ1300" s="398" t="s">
        <v>121</v>
      </c>
      <c r="CK1300" s="398">
        <v>0.69699999999999995</v>
      </c>
      <c r="CL1300" s="398" t="s">
        <v>121</v>
      </c>
      <c r="CM1300" s="398">
        <v>2E-3</v>
      </c>
      <c r="CN1300" s="398" t="s">
        <v>121</v>
      </c>
      <c r="CO1300" s="398">
        <v>2E-3</v>
      </c>
      <c r="CP1300" s="398">
        <v>1.111</v>
      </c>
      <c r="CQ1300" s="398">
        <v>5.0999999999999997E-2</v>
      </c>
      <c r="CR1300" s="398" t="s">
        <v>121</v>
      </c>
      <c r="CS1300" s="398">
        <v>2E-3</v>
      </c>
      <c r="CT1300" s="398" t="s">
        <v>121</v>
      </c>
      <c r="CU1300" s="398">
        <v>20.495000000000001</v>
      </c>
      <c r="CV1300" s="398">
        <v>6.0000000000000001E-3</v>
      </c>
      <c r="CW1300" s="398">
        <v>1E-3</v>
      </c>
      <c r="CX1300" s="398">
        <v>0.26900000000000002</v>
      </c>
      <c r="CY1300" s="398">
        <v>1.7999999999999999E-2</v>
      </c>
      <c r="CZ1300" s="398" t="s">
        <v>121</v>
      </c>
      <c r="DA1300" s="398">
        <v>2E-3</v>
      </c>
      <c r="DB1300" s="398">
        <v>2.3E-2</v>
      </c>
      <c r="DC1300" s="398">
        <v>7.0000000000000001E-3</v>
      </c>
      <c r="DD1300" s="398" t="s">
        <v>121</v>
      </c>
      <c r="DE1300" s="398">
        <v>5.0999999999999997E-2</v>
      </c>
      <c r="DF1300" s="398">
        <v>5.0990000000000002</v>
      </c>
      <c r="DG1300" s="398">
        <v>7.4999999999999997E-2</v>
      </c>
      <c r="DH1300" s="398">
        <v>0.222</v>
      </c>
      <c r="DI1300" s="398">
        <v>4.0000000000000001E-3</v>
      </c>
      <c r="DJ1300" s="398" t="s">
        <v>121</v>
      </c>
      <c r="DK1300" s="398">
        <v>2E-3</v>
      </c>
      <c r="DL1300" s="61" t="str">
        <f t="shared" si="25"/>
        <v>Anlieferung 22-4</v>
      </c>
    </row>
    <row r="1301" spans="1:116">
      <c r="A1301" s="11">
        <v>44672</v>
      </c>
      <c r="B1301" s="64" t="s">
        <v>437</v>
      </c>
      <c r="C1301" s="25" t="s">
        <v>128</v>
      </c>
      <c r="H1301" s="3" t="e">
        <f>((F1301)/(E1301/100))</f>
        <v>#DIV/0!</v>
      </c>
      <c r="I1301" s="4" t="e">
        <f>E1301/F1301</f>
        <v>#DIV/0!</v>
      </c>
      <c r="J1301" s="4" t="e">
        <f>100/G1301</f>
        <v>#DIV/0!</v>
      </c>
      <c r="N1301" s="37" t="e">
        <f>M1301/(K1301/100)</f>
        <v>#DIV/0!</v>
      </c>
      <c r="O1301" s="37" t="e">
        <f>N1301/J1301</f>
        <v>#DIV/0!</v>
      </c>
      <c r="P1301" s="5" t="e">
        <f>M1301/(L1301/100)</f>
        <v>#DIV/0!</v>
      </c>
      <c r="Q1301" s="5" t="e">
        <f>P1301*I1301</f>
        <v>#DIV/0!</v>
      </c>
      <c r="U1301" s="15" t="e">
        <f>100-(T1301-R1301)/S1301*100</f>
        <v>#DIV/0!</v>
      </c>
      <c r="AB1301" s="14" t="e">
        <f>((AE1301-AC1301)*(1000/AD1301))*1000</f>
        <v>#DIV/0!</v>
      </c>
      <c r="AF1301" s="7" t="e">
        <f>#REF!*0.8</f>
        <v>#REF!</v>
      </c>
      <c r="AH1301" s="8" t="e">
        <f>((AG1301)*(H1301/100))</f>
        <v>#DIV/0!</v>
      </c>
      <c r="AI1301" s="7" t="e">
        <f>AG1301/AH1301</f>
        <v>#DIV/0!</v>
      </c>
      <c r="AO1301" s="68" t="s">
        <v>437</v>
      </c>
      <c r="AP1301" s="398" t="s">
        <v>121</v>
      </c>
      <c r="AQ1301" s="398">
        <v>3.0000000000000001E-3</v>
      </c>
      <c r="AR1301" s="398" t="s">
        <v>121</v>
      </c>
      <c r="AS1301" s="398">
        <v>1.2E-2</v>
      </c>
      <c r="AT1301" s="398">
        <v>0.17199999999999999</v>
      </c>
      <c r="AU1301" s="398">
        <v>8.9999999999999993E-3</v>
      </c>
      <c r="AV1301" s="398">
        <v>8.5820000000000007</v>
      </c>
      <c r="AW1301" s="398">
        <v>0.215</v>
      </c>
      <c r="AX1301" s="398">
        <v>6.0000000000000001E-3</v>
      </c>
      <c r="AY1301" s="398">
        <v>4.0000000000000001E-3</v>
      </c>
      <c r="AZ1301" s="398">
        <v>1.3740000000000001</v>
      </c>
      <c r="BA1301" s="398">
        <v>2.5999999999999999E-2</v>
      </c>
      <c r="BB1301" s="398">
        <v>1.954</v>
      </c>
      <c r="BC1301" s="398">
        <v>4.2999999999999997E-2</v>
      </c>
      <c r="BD1301" s="398">
        <v>18.829999999999998</v>
      </c>
      <c r="BE1301" s="398">
        <v>0.41599999999999998</v>
      </c>
      <c r="BF1301" s="398" t="s">
        <v>121</v>
      </c>
      <c r="BG1301" s="398">
        <v>7.0000000000000001E-3</v>
      </c>
      <c r="BH1301" s="398">
        <v>2.9060000000000001</v>
      </c>
      <c r="BI1301" s="398">
        <v>0.45100000000000001</v>
      </c>
      <c r="BJ1301" s="398">
        <v>6.0000000000000001E-3</v>
      </c>
      <c r="BK1301" s="398">
        <v>2E-3</v>
      </c>
      <c r="BL1301" s="398" t="s">
        <v>121</v>
      </c>
      <c r="BM1301" s="398">
        <v>4.0000000000000001E-3</v>
      </c>
      <c r="BN1301" s="398">
        <v>0.48499999999999999</v>
      </c>
      <c r="BO1301" s="398">
        <v>3.5999999999999997E-2</v>
      </c>
      <c r="BP1301" s="398">
        <v>54.283000000000001</v>
      </c>
      <c r="BQ1301" s="398">
        <v>0.502</v>
      </c>
      <c r="BR1301" s="398">
        <v>4.8000000000000001E-2</v>
      </c>
      <c r="BS1301" s="398">
        <v>2E-3</v>
      </c>
      <c r="BT1301" s="398">
        <v>0.89200000000000002</v>
      </c>
      <c r="BU1301" s="398">
        <v>9.9000000000000005E-2</v>
      </c>
      <c r="BV1301" s="398" t="s">
        <v>121</v>
      </c>
      <c r="BW1301" s="398">
        <v>7.2999999999999995E-2</v>
      </c>
      <c r="BX1301" s="398" t="s">
        <v>121</v>
      </c>
      <c r="BY1301" s="398">
        <v>4.9000000000000002E-2</v>
      </c>
      <c r="BZ1301" s="398">
        <v>0.28499999999999998</v>
      </c>
      <c r="CA1301" s="398">
        <v>0.05</v>
      </c>
      <c r="CB1301" s="398" t="s">
        <v>121</v>
      </c>
      <c r="CC1301" s="398">
        <v>6.1589999999999998</v>
      </c>
      <c r="CD1301" s="398">
        <v>0.154</v>
      </c>
      <c r="CE1301" s="398">
        <v>1.7000000000000001E-2</v>
      </c>
      <c r="CF1301" s="398">
        <v>1.4E-2</v>
      </c>
      <c r="CG1301" s="398">
        <v>1E-3</v>
      </c>
      <c r="CH1301" s="398" t="s">
        <v>121</v>
      </c>
      <c r="CI1301" s="398">
        <v>2E-3</v>
      </c>
      <c r="CJ1301" s="398" t="s">
        <v>121</v>
      </c>
      <c r="CK1301" s="398">
        <v>0.92400000000000004</v>
      </c>
      <c r="CL1301" s="398" t="s">
        <v>121</v>
      </c>
      <c r="CM1301" s="398">
        <v>2E-3</v>
      </c>
      <c r="CN1301" s="398" t="s">
        <v>121</v>
      </c>
      <c r="CO1301" s="398">
        <v>2E-3</v>
      </c>
      <c r="CP1301" s="398">
        <v>1.702</v>
      </c>
      <c r="CQ1301" s="398">
        <v>0.08</v>
      </c>
      <c r="CR1301" s="398" t="s">
        <v>121</v>
      </c>
      <c r="CS1301" s="398">
        <v>2E-3</v>
      </c>
      <c r="CT1301" s="398" t="s">
        <v>121</v>
      </c>
      <c r="CU1301" s="398">
        <v>25.09</v>
      </c>
      <c r="CV1301" s="398">
        <v>1.4999999999999999E-2</v>
      </c>
      <c r="CW1301" s="398">
        <v>1E-3</v>
      </c>
      <c r="CX1301" s="398">
        <v>0.47399999999999998</v>
      </c>
      <c r="CY1301" s="398">
        <v>2.7E-2</v>
      </c>
      <c r="CZ1301" s="398" t="s">
        <v>121</v>
      </c>
      <c r="DA1301" s="398">
        <v>2E-3</v>
      </c>
      <c r="DB1301" s="398">
        <v>1.7000000000000001E-2</v>
      </c>
      <c r="DC1301" s="398">
        <v>0.01</v>
      </c>
      <c r="DD1301" s="398" t="s">
        <v>121</v>
      </c>
      <c r="DE1301" s="398">
        <v>5.7000000000000002E-2</v>
      </c>
      <c r="DF1301" s="398">
        <v>7.2869999999999999</v>
      </c>
      <c r="DG1301" s="398">
        <v>0.14199999999999999</v>
      </c>
      <c r="DH1301" s="398">
        <v>0.45600000000000002</v>
      </c>
      <c r="DI1301" s="398">
        <v>8.0000000000000002E-3</v>
      </c>
      <c r="DJ1301" s="398" t="s">
        <v>121</v>
      </c>
      <c r="DK1301" s="398">
        <v>2E-3</v>
      </c>
      <c r="DL1301" s="61" t="str">
        <f t="shared" si="25"/>
        <v>Anlieferung 22-5</v>
      </c>
    </row>
    <row r="1302" spans="1:116">
      <c r="A1302" s="11">
        <v>44672</v>
      </c>
      <c r="B1302" s="64" t="s">
        <v>438</v>
      </c>
      <c r="C1302" s="25" t="s">
        <v>128</v>
      </c>
      <c r="H1302" s="3" t="e">
        <f>((F1302)/(E1302/100))</f>
        <v>#DIV/0!</v>
      </c>
      <c r="I1302" s="4" t="e">
        <f>E1302/F1302</f>
        <v>#DIV/0!</v>
      </c>
      <c r="J1302" s="4" t="e">
        <f>100/G1302</f>
        <v>#DIV/0!</v>
      </c>
      <c r="N1302" s="37" t="e">
        <f>M1302/(K1302/100)</f>
        <v>#DIV/0!</v>
      </c>
      <c r="O1302" s="37" t="e">
        <f>N1302/J1302</f>
        <v>#DIV/0!</v>
      </c>
      <c r="P1302" s="5" t="e">
        <f>M1302/(L1302/100)</f>
        <v>#DIV/0!</v>
      </c>
      <c r="Q1302" s="5" t="e">
        <f>P1302*I1302</f>
        <v>#DIV/0!</v>
      </c>
      <c r="U1302" s="15" t="e">
        <f>100-(T1302-R1302)/S1302*100</f>
        <v>#DIV/0!</v>
      </c>
      <c r="AB1302" s="14" t="e">
        <f>((AE1302-AC1302)*(1000/AD1302))*1000</f>
        <v>#DIV/0!</v>
      </c>
      <c r="AF1302" s="7" t="e">
        <f>#REF!*0.8</f>
        <v>#REF!</v>
      </c>
      <c r="AH1302" s="8" t="e">
        <f>((AG1302)*(H1302/100))</f>
        <v>#DIV/0!</v>
      </c>
      <c r="AI1302" s="7" t="e">
        <f>AG1302/AH1302</f>
        <v>#DIV/0!</v>
      </c>
      <c r="AO1302" s="68" t="s">
        <v>438</v>
      </c>
      <c r="AP1302" s="398" t="s">
        <v>121</v>
      </c>
      <c r="AQ1302" s="398">
        <v>3.0000000000000001E-3</v>
      </c>
      <c r="AR1302" s="398">
        <v>3.5999999999999997E-2</v>
      </c>
      <c r="AS1302" s="398">
        <v>8.9999999999999993E-3</v>
      </c>
      <c r="AT1302" s="398" t="s">
        <v>121</v>
      </c>
      <c r="AU1302" s="398">
        <v>8.0000000000000002E-3</v>
      </c>
      <c r="AV1302" s="398">
        <v>6.9379999999999997</v>
      </c>
      <c r="AW1302" s="398">
        <v>0.12</v>
      </c>
      <c r="AX1302" s="398">
        <v>5.0000000000000001E-3</v>
      </c>
      <c r="AY1302" s="398">
        <v>3.0000000000000001E-3</v>
      </c>
      <c r="AZ1302" s="398">
        <v>2.3980000000000001</v>
      </c>
      <c r="BA1302" s="398">
        <v>3.1E-2</v>
      </c>
      <c r="BB1302" s="398">
        <v>8.4000000000000005E-2</v>
      </c>
      <c r="BC1302" s="398">
        <v>6.0000000000000001E-3</v>
      </c>
      <c r="BD1302" s="398">
        <v>29.364999999999998</v>
      </c>
      <c r="BE1302" s="398">
        <v>0.28999999999999998</v>
      </c>
      <c r="BF1302" s="398" t="s">
        <v>121</v>
      </c>
      <c r="BG1302" s="398">
        <v>1.2E-2</v>
      </c>
      <c r="BH1302" s="398">
        <v>5.5979999999999999</v>
      </c>
      <c r="BI1302" s="398">
        <v>0.50800000000000001</v>
      </c>
      <c r="BJ1302" s="398">
        <v>7.0000000000000001E-3</v>
      </c>
      <c r="BK1302" s="398">
        <v>2E-3</v>
      </c>
      <c r="BL1302" s="398">
        <v>8.0000000000000002E-3</v>
      </c>
      <c r="BM1302" s="398">
        <v>3.0000000000000001E-3</v>
      </c>
      <c r="BN1302" s="398">
        <v>0.51100000000000001</v>
      </c>
      <c r="BO1302" s="398">
        <v>2.7E-2</v>
      </c>
      <c r="BP1302" s="398">
        <v>29.515999999999998</v>
      </c>
      <c r="BQ1302" s="398">
        <v>0.77600000000000002</v>
      </c>
      <c r="BR1302" s="398">
        <v>2.1000000000000001E-2</v>
      </c>
      <c r="BS1302" s="398">
        <v>2E-3</v>
      </c>
      <c r="BT1302" s="398">
        <v>0.96</v>
      </c>
      <c r="BU1302" s="398">
        <v>0.104</v>
      </c>
      <c r="BV1302" s="398">
        <v>8.6999999999999994E-2</v>
      </c>
      <c r="BW1302" s="398">
        <v>4.0000000000000001E-3</v>
      </c>
      <c r="BX1302" s="398">
        <v>9.4E-2</v>
      </c>
      <c r="BY1302" s="398">
        <v>2.5999999999999999E-2</v>
      </c>
      <c r="BZ1302" s="398">
        <v>0.214</v>
      </c>
      <c r="CA1302" s="398">
        <v>5.3999999999999999E-2</v>
      </c>
      <c r="CB1302" s="398">
        <v>9.0960000000000001</v>
      </c>
      <c r="CC1302" s="398">
        <v>3.0619999999999998</v>
      </c>
      <c r="CD1302" s="398">
        <v>0.23699999999999999</v>
      </c>
      <c r="CE1302" s="398">
        <v>1.9E-2</v>
      </c>
      <c r="CF1302" s="398" t="s">
        <v>121</v>
      </c>
      <c r="CG1302" s="398">
        <v>2E-3</v>
      </c>
      <c r="CH1302" s="398" t="s">
        <v>121</v>
      </c>
      <c r="CI1302" s="398">
        <v>2E-3</v>
      </c>
      <c r="CJ1302" s="398">
        <v>0.36699999999999999</v>
      </c>
      <c r="CK1302" s="398">
        <v>2.1999999999999999E-2</v>
      </c>
      <c r="CL1302" s="398" t="s">
        <v>121</v>
      </c>
      <c r="CM1302" s="398">
        <v>2E-3</v>
      </c>
      <c r="CN1302" s="398">
        <v>2E-3</v>
      </c>
      <c r="CO1302" s="398">
        <v>1E-3</v>
      </c>
      <c r="CP1302" s="398">
        <v>1.321</v>
      </c>
      <c r="CQ1302" s="398">
        <v>1.4999999999999999E-2</v>
      </c>
      <c r="CR1302" s="398" t="s">
        <v>121</v>
      </c>
      <c r="CS1302" s="398">
        <v>3.0000000000000001E-3</v>
      </c>
      <c r="CT1302" s="398">
        <v>2.2799999999999998</v>
      </c>
      <c r="CU1302" s="398">
        <v>7.2999999999999995E-2</v>
      </c>
      <c r="CV1302" s="398">
        <v>1.9E-2</v>
      </c>
      <c r="CW1302" s="398">
        <v>1E-3</v>
      </c>
      <c r="CX1302" s="398">
        <v>0.24399999999999999</v>
      </c>
      <c r="CY1302" s="398">
        <v>2.9000000000000001E-2</v>
      </c>
      <c r="CZ1302" s="398" t="s">
        <v>121</v>
      </c>
      <c r="DA1302" s="398">
        <v>2E-3</v>
      </c>
      <c r="DB1302" s="398" t="s">
        <v>121</v>
      </c>
      <c r="DC1302" s="398">
        <v>1.7999999999999999E-2</v>
      </c>
      <c r="DD1302" s="398" t="s">
        <v>121</v>
      </c>
      <c r="DE1302" s="398">
        <v>7.4999999999999997E-2</v>
      </c>
      <c r="DF1302" s="398">
        <v>10.538</v>
      </c>
      <c r="DG1302" s="398">
        <v>0.14599999999999999</v>
      </c>
      <c r="DH1302" s="398">
        <v>2.4E-2</v>
      </c>
      <c r="DI1302" s="398">
        <v>1E-3</v>
      </c>
      <c r="DJ1302" s="398" t="s">
        <v>121</v>
      </c>
      <c r="DK1302" s="398">
        <v>2E-3</v>
      </c>
      <c r="DL1302" s="61" t="str">
        <f t="shared" si="25"/>
        <v>Anlieferung 22-6</v>
      </c>
    </row>
    <row r="1303" spans="1:116">
      <c r="A1303" s="11">
        <v>44672</v>
      </c>
      <c r="B1303" s="64" t="s">
        <v>1884</v>
      </c>
      <c r="C1303" s="25" t="s">
        <v>128</v>
      </c>
      <c r="H1303" s="3" t="e">
        <f>((F1303)/(E1303/100))</f>
        <v>#DIV/0!</v>
      </c>
      <c r="I1303" s="4" t="e">
        <f>E1303/F1303</f>
        <v>#DIV/0!</v>
      </c>
      <c r="J1303" s="4" t="e">
        <f>100/G1303</f>
        <v>#DIV/0!</v>
      </c>
      <c r="N1303" s="37" t="e">
        <f>M1303/(K1303/100)</f>
        <v>#DIV/0!</v>
      </c>
      <c r="O1303" s="37" t="e">
        <f>N1303/J1303</f>
        <v>#DIV/0!</v>
      </c>
      <c r="P1303" s="5" t="e">
        <f>M1303/(L1303/100)</f>
        <v>#DIV/0!</v>
      </c>
      <c r="Q1303" s="5" t="e">
        <f>P1303*I1303</f>
        <v>#DIV/0!</v>
      </c>
      <c r="U1303" s="15" t="e">
        <f>100-(T1303-R1303)/S1303*100</f>
        <v>#DIV/0!</v>
      </c>
      <c r="AB1303" s="14" t="e">
        <f>((AE1303-AC1303)*(1000/AD1303))*1000</f>
        <v>#DIV/0!</v>
      </c>
      <c r="AF1303" s="7" t="e">
        <f>#REF!*0.8</f>
        <v>#REF!</v>
      </c>
      <c r="AH1303" s="8" t="e">
        <f>((AG1303)*(H1303/100))</f>
        <v>#DIV/0!</v>
      </c>
      <c r="AI1303" s="7" t="e">
        <f>AG1303/AH1303</f>
        <v>#DIV/0!</v>
      </c>
      <c r="AO1303" s="68" t="s">
        <v>1884</v>
      </c>
      <c r="AP1303" s="398" t="s">
        <v>121</v>
      </c>
      <c r="AQ1303" s="398">
        <v>4.0000000000000001E-3</v>
      </c>
      <c r="AR1303" s="398" t="s">
        <v>121</v>
      </c>
      <c r="AS1303" s="398">
        <v>1.7000000000000001E-2</v>
      </c>
      <c r="AT1303" s="398" t="s">
        <v>121</v>
      </c>
      <c r="AU1303" s="398">
        <v>8.9999999999999993E-3</v>
      </c>
      <c r="AV1303" s="398">
        <v>3.5059999999999998</v>
      </c>
      <c r="AW1303" s="398">
        <v>0.17799999999999999</v>
      </c>
      <c r="AX1303" s="398" t="s">
        <v>121</v>
      </c>
      <c r="AY1303" s="398">
        <v>5.0000000000000001E-3</v>
      </c>
      <c r="AZ1303" s="398">
        <v>0.27300000000000002</v>
      </c>
      <c r="BA1303" s="398">
        <v>0.01</v>
      </c>
      <c r="BB1303" s="398" t="s">
        <v>121</v>
      </c>
      <c r="BC1303" s="398">
        <v>1.2E-2</v>
      </c>
      <c r="BD1303" s="398">
        <v>5.7160000000000002</v>
      </c>
      <c r="BE1303" s="398">
        <v>0.127</v>
      </c>
      <c r="BF1303" s="398" t="s">
        <v>121</v>
      </c>
      <c r="BG1303" s="398">
        <v>0.01</v>
      </c>
      <c r="BH1303" s="398">
        <v>4.1849999999999996</v>
      </c>
      <c r="BI1303" s="398">
        <v>0.72699999999999998</v>
      </c>
      <c r="BJ1303" s="398" t="s">
        <v>121</v>
      </c>
      <c r="BK1303" s="398">
        <v>4.0000000000000001E-3</v>
      </c>
      <c r="BL1303" s="398" t="s">
        <v>121</v>
      </c>
      <c r="BM1303" s="398">
        <v>5.0000000000000001E-3</v>
      </c>
      <c r="BN1303" s="398">
        <v>11.007</v>
      </c>
      <c r="BO1303" s="398">
        <v>0.90900000000000003</v>
      </c>
      <c r="BP1303" s="398">
        <v>38.198</v>
      </c>
      <c r="BQ1303" s="398">
        <v>1.016</v>
      </c>
      <c r="BR1303" s="398">
        <v>6.9000000000000006E-2</v>
      </c>
      <c r="BS1303" s="398">
        <v>4.0000000000000001E-3</v>
      </c>
      <c r="BT1303" s="398">
        <v>3.19</v>
      </c>
      <c r="BU1303" s="398">
        <v>0.19900000000000001</v>
      </c>
      <c r="BV1303" s="398" t="s">
        <v>121</v>
      </c>
      <c r="BW1303" s="398">
        <v>0.16600000000000001</v>
      </c>
      <c r="BX1303" s="398" t="s">
        <v>121</v>
      </c>
      <c r="BY1303" s="398">
        <v>2.8000000000000001E-2</v>
      </c>
      <c r="BZ1303" s="398">
        <v>1.764</v>
      </c>
      <c r="CA1303" s="398">
        <v>0.112</v>
      </c>
      <c r="CB1303" s="398">
        <v>14.885</v>
      </c>
      <c r="CC1303" s="398">
        <v>3.8980000000000001</v>
      </c>
      <c r="CD1303" s="398">
        <v>0.16800000000000001</v>
      </c>
      <c r="CE1303" s="398">
        <v>2.1000000000000001E-2</v>
      </c>
      <c r="CF1303" s="398" t="s">
        <v>121</v>
      </c>
      <c r="CG1303" s="398">
        <v>0.01</v>
      </c>
      <c r="CH1303" s="398">
        <v>7.0000000000000001E-3</v>
      </c>
      <c r="CI1303" s="398">
        <v>1E-3</v>
      </c>
      <c r="CJ1303" s="398" t="s">
        <v>121</v>
      </c>
      <c r="CK1303" s="398">
        <v>1.738</v>
      </c>
      <c r="CL1303" s="398" t="s">
        <v>121</v>
      </c>
      <c r="CM1303" s="398">
        <v>2E-3</v>
      </c>
      <c r="CN1303" s="398" t="s">
        <v>121</v>
      </c>
      <c r="CO1303" s="398">
        <v>2E-3</v>
      </c>
      <c r="CP1303" s="398">
        <v>1.296</v>
      </c>
      <c r="CQ1303" s="398">
        <v>0.114</v>
      </c>
      <c r="CR1303" s="398" t="s">
        <v>121</v>
      </c>
      <c r="CS1303" s="398">
        <v>2E-3</v>
      </c>
      <c r="CT1303" s="398" t="s">
        <v>121</v>
      </c>
      <c r="CU1303" s="398">
        <v>39.755000000000003</v>
      </c>
      <c r="CV1303" s="398">
        <v>0.17399999999999999</v>
      </c>
      <c r="CW1303" s="398">
        <v>5.0000000000000001E-3</v>
      </c>
      <c r="CX1303" s="398">
        <v>4.3230000000000004</v>
      </c>
      <c r="CY1303" s="398">
        <v>0.17</v>
      </c>
      <c r="CZ1303" s="398" t="s">
        <v>121</v>
      </c>
      <c r="DA1303" s="398">
        <v>2E-3</v>
      </c>
      <c r="DB1303" s="398" t="s">
        <v>121</v>
      </c>
      <c r="DC1303" s="398">
        <v>3.7999999999999999E-2</v>
      </c>
      <c r="DD1303" s="398" t="s">
        <v>121</v>
      </c>
      <c r="DE1303" s="398">
        <v>2.5999999999999999E-2</v>
      </c>
      <c r="DF1303" s="398">
        <v>0.69899999999999995</v>
      </c>
      <c r="DG1303" s="398">
        <v>1.7999999999999999E-2</v>
      </c>
      <c r="DH1303" s="398">
        <v>10.54</v>
      </c>
      <c r="DI1303" s="398">
        <v>0.32200000000000001</v>
      </c>
      <c r="DJ1303" s="398" t="s">
        <v>121</v>
      </c>
      <c r="DK1303" s="398">
        <v>2E-3</v>
      </c>
      <c r="DL1303" s="61" t="str">
        <f t="shared" si="25"/>
        <v>Anlieferung 22-7</v>
      </c>
    </row>
    <row r="1304" spans="1:116">
      <c r="A1304" s="11">
        <v>44672</v>
      </c>
      <c r="B1304" s="64" t="s">
        <v>1885</v>
      </c>
      <c r="C1304" s="25" t="s">
        <v>128</v>
      </c>
      <c r="H1304" s="3" t="e">
        <f>((F1304)/(E1304/100))</f>
        <v>#DIV/0!</v>
      </c>
      <c r="I1304" s="4" t="e">
        <f>E1304/F1304</f>
        <v>#DIV/0!</v>
      </c>
      <c r="J1304" s="4" t="e">
        <f>100/G1304</f>
        <v>#DIV/0!</v>
      </c>
      <c r="N1304" s="37" t="e">
        <f>M1304/(K1304/100)</f>
        <v>#DIV/0!</v>
      </c>
      <c r="O1304" s="37" t="e">
        <f>N1304/J1304</f>
        <v>#DIV/0!</v>
      </c>
      <c r="P1304" s="5" t="e">
        <f>M1304/(L1304/100)</f>
        <v>#DIV/0!</v>
      </c>
      <c r="Q1304" s="5" t="e">
        <f>P1304*I1304</f>
        <v>#DIV/0!</v>
      </c>
      <c r="U1304" s="15" t="e">
        <f>100-(T1304-R1304)/S1304*100</f>
        <v>#DIV/0!</v>
      </c>
      <c r="AB1304" s="14" t="e">
        <f>((AE1304-AC1304)*(1000/AD1304))*1000</f>
        <v>#DIV/0!</v>
      </c>
      <c r="AF1304" s="7" t="e">
        <f>#REF!*0.8</f>
        <v>#REF!</v>
      </c>
      <c r="AH1304" s="8" t="e">
        <f>((AG1304)*(H1304/100))</f>
        <v>#DIV/0!</v>
      </c>
      <c r="AI1304" s="7" t="e">
        <f>AG1304/AH1304</f>
        <v>#DIV/0!</v>
      </c>
      <c r="AO1304" s="68" t="s">
        <v>1885</v>
      </c>
      <c r="AP1304" s="398" t="s">
        <v>121</v>
      </c>
      <c r="AQ1304" s="398">
        <v>8.0000000000000002E-3</v>
      </c>
      <c r="AR1304" s="398">
        <v>2.1999999999999999E-2</v>
      </c>
      <c r="AS1304" s="398">
        <v>8.0000000000000002E-3</v>
      </c>
      <c r="AT1304" s="398">
        <v>0.46800000000000003</v>
      </c>
      <c r="AU1304" s="398">
        <v>1.4E-2</v>
      </c>
      <c r="AV1304" s="398">
        <v>5.3250000000000002</v>
      </c>
      <c r="AW1304" s="398">
        <v>0.114</v>
      </c>
      <c r="AX1304" s="398">
        <v>6.0000000000000001E-3</v>
      </c>
      <c r="AY1304" s="398">
        <v>3.0000000000000001E-3</v>
      </c>
      <c r="AZ1304" s="398">
        <v>1.5429999999999999</v>
      </c>
      <c r="BA1304" s="398">
        <v>2.5999999999999999E-2</v>
      </c>
      <c r="BB1304" s="398">
        <v>2.9470000000000001</v>
      </c>
      <c r="BC1304" s="398">
        <v>5.7000000000000002E-2</v>
      </c>
      <c r="BD1304" s="398">
        <v>20.196000000000002</v>
      </c>
      <c r="BE1304" s="398">
        <v>0.379</v>
      </c>
      <c r="BF1304" s="398" t="s">
        <v>121</v>
      </c>
      <c r="BG1304" s="398">
        <v>7.0000000000000001E-3</v>
      </c>
      <c r="BH1304" s="398">
        <v>4.3890000000000002</v>
      </c>
      <c r="BI1304" s="398">
        <v>0.40899999999999997</v>
      </c>
      <c r="BJ1304" s="398">
        <v>8.0000000000000002E-3</v>
      </c>
      <c r="BK1304" s="398">
        <v>3.0000000000000001E-3</v>
      </c>
      <c r="BL1304" s="398" t="s">
        <v>121</v>
      </c>
      <c r="BM1304" s="398">
        <v>5.0000000000000001E-3</v>
      </c>
      <c r="BN1304" s="398">
        <v>1.881</v>
      </c>
      <c r="BO1304" s="398">
        <v>7.5999999999999998E-2</v>
      </c>
      <c r="BP1304" s="398">
        <v>46.502000000000002</v>
      </c>
      <c r="BQ1304" s="398">
        <v>0.57599999999999996</v>
      </c>
      <c r="BR1304" s="398">
        <v>0.38</v>
      </c>
      <c r="BS1304" s="398">
        <v>8.0000000000000002E-3</v>
      </c>
      <c r="BT1304" s="398">
        <v>0.97899999999999998</v>
      </c>
      <c r="BU1304" s="398">
        <v>8.3000000000000004E-2</v>
      </c>
      <c r="BV1304" s="398" t="s">
        <v>121</v>
      </c>
      <c r="BW1304" s="398">
        <v>6.3E-2</v>
      </c>
      <c r="BX1304" s="398" t="s">
        <v>121</v>
      </c>
      <c r="BY1304" s="398">
        <v>3.2000000000000001E-2</v>
      </c>
      <c r="BZ1304" s="398">
        <v>0.27800000000000002</v>
      </c>
      <c r="CA1304" s="398">
        <v>0.04</v>
      </c>
      <c r="CB1304" s="398">
        <v>6.9649999999999999</v>
      </c>
      <c r="CC1304" s="398">
        <v>2.403</v>
      </c>
      <c r="CD1304" s="398">
        <v>0.159</v>
      </c>
      <c r="CE1304" s="398">
        <v>1.7000000000000001E-2</v>
      </c>
      <c r="CF1304" s="398">
        <v>0.17599999999999999</v>
      </c>
      <c r="CG1304" s="398">
        <v>4.0000000000000001E-3</v>
      </c>
      <c r="CH1304" s="398" t="s">
        <v>121</v>
      </c>
      <c r="CI1304" s="398">
        <v>2E-3</v>
      </c>
      <c r="CJ1304" s="398" t="s">
        <v>121</v>
      </c>
      <c r="CK1304" s="398">
        <v>0.76200000000000001</v>
      </c>
      <c r="CL1304" s="398" t="s">
        <v>121</v>
      </c>
      <c r="CM1304" s="398">
        <v>2E-3</v>
      </c>
      <c r="CN1304" s="398">
        <v>4.0000000000000001E-3</v>
      </c>
      <c r="CO1304" s="398">
        <v>1E-3</v>
      </c>
      <c r="CP1304" s="398">
        <v>1.1299999999999999</v>
      </c>
      <c r="CQ1304" s="398">
        <v>4.8000000000000001E-2</v>
      </c>
      <c r="CR1304" s="398" t="s">
        <v>121</v>
      </c>
      <c r="CS1304" s="398">
        <v>2E-3</v>
      </c>
      <c r="CT1304" s="398" t="s">
        <v>121</v>
      </c>
      <c r="CU1304" s="398">
        <v>22.010999999999999</v>
      </c>
      <c r="CV1304" s="398">
        <v>3.7999999999999999E-2</v>
      </c>
      <c r="CW1304" s="398">
        <v>1E-3</v>
      </c>
      <c r="CX1304" s="398">
        <v>0.19900000000000001</v>
      </c>
      <c r="CY1304" s="398">
        <v>0.03</v>
      </c>
      <c r="CZ1304" s="398" t="s">
        <v>121</v>
      </c>
      <c r="DA1304" s="398">
        <v>2E-3</v>
      </c>
      <c r="DB1304" s="398" t="s">
        <v>121</v>
      </c>
      <c r="DC1304" s="398">
        <v>2.9000000000000001E-2</v>
      </c>
      <c r="DD1304" s="398" t="s">
        <v>121</v>
      </c>
      <c r="DE1304" s="398">
        <v>4.7E-2</v>
      </c>
      <c r="DF1304" s="398">
        <v>5.04</v>
      </c>
      <c r="DG1304" s="398">
        <v>9.0999999999999998E-2</v>
      </c>
      <c r="DH1304" s="398">
        <v>1.363</v>
      </c>
      <c r="DI1304" s="398">
        <v>0.02</v>
      </c>
      <c r="DJ1304" s="398" t="s">
        <v>121</v>
      </c>
      <c r="DK1304" s="398">
        <v>2E-3</v>
      </c>
      <c r="DL1304" s="61" t="str">
        <f t="shared" si="25"/>
        <v>Anlieferung 22-8</v>
      </c>
    </row>
    <row r="1305" spans="1:116">
      <c r="A1305" s="11">
        <v>44672</v>
      </c>
      <c r="B1305" s="64" t="s">
        <v>1886</v>
      </c>
      <c r="C1305" s="25" t="s">
        <v>128</v>
      </c>
      <c r="H1305" s="3" t="e">
        <f>((F1305)/(E1305/100))</f>
        <v>#DIV/0!</v>
      </c>
      <c r="I1305" s="4" t="e">
        <f>E1305/F1305</f>
        <v>#DIV/0!</v>
      </c>
      <c r="J1305" s="4" t="e">
        <f>100/G1305</f>
        <v>#DIV/0!</v>
      </c>
      <c r="N1305" s="37" t="e">
        <f>M1305/(K1305/100)</f>
        <v>#DIV/0!</v>
      </c>
      <c r="O1305" s="37" t="e">
        <f>N1305/J1305</f>
        <v>#DIV/0!</v>
      </c>
      <c r="P1305" s="5" t="e">
        <f>M1305/(L1305/100)</f>
        <v>#DIV/0!</v>
      </c>
      <c r="Q1305" s="5" t="e">
        <f>P1305*I1305</f>
        <v>#DIV/0!</v>
      </c>
      <c r="U1305" s="15" t="e">
        <f>100-(T1305-R1305)/S1305*100</f>
        <v>#DIV/0!</v>
      </c>
      <c r="AB1305" s="14" t="e">
        <f>((AE1305-AC1305)*(1000/AD1305))*1000</f>
        <v>#DIV/0!</v>
      </c>
      <c r="AF1305" s="7" t="e">
        <f>#REF!*0.8</f>
        <v>#REF!</v>
      </c>
      <c r="AH1305" s="8" t="e">
        <f>((AG1305)*(H1305/100))</f>
        <v>#DIV/0!</v>
      </c>
      <c r="AI1305" s="7" t="e">
        <f>AG1305/AH1305</f>
        <v>#DIV/0!</v>
      </c>
      <c r="AO1305" s="68" t="s">
        <v>1886</v>
      </c>
      <c r="AP1305" s="398" t="s">
        <v>121</v>
      </c>
      <c r="AQ1305" s="398">
        <v>4.0000000000000001E-3</v>
      </c>
      <c r="AR1305" s="398" t="s">
        <v>121</v>
      </c>
      <c r="AS1305" s="398">
        <v>1.2E-2</v>
      </c>
      <c r="AT1305" s="398" t="s">
        <v>121</v>
      </c>
      <c r="AU1305" s="398">
        <v>8.0000000000000002E-3</v>
      </c>
      <c r="AV1305" s="398">
        <v>4.9660000000000002</v>
      </c>
      <c r="AW1305" s="398">
        <v>9.2999999999999999E-2</v>
      </c>
      <c r="AX1305" s="398" t="s">
        <v>121</v>
      </c>
      <c r="AY1305" s="398">
        <v>6.0000000000000001E-3</v>
      </c>
      <c r="AZ1305" s="398">
        <v>1.268</v>
      </c>
      <c r="BA1305" s="398">
        <v>1.7999999999999999E-2</v>
      </c>
      <c r="BB1305" s="398">
        <v>16.927</v>
      </c>
      <c r="BC1305" s="398">
        <v>0.22800000000000001</v>
      </c>
      <c r="BD1305" s="398">
        <v>27.088999999999999</v>
      </c>
      <c r="BE1305" s="398">
        <v>0.23799999999999999</v>
      </c>
      <c r="BF1305" s="398" t="s">
        <v>121</v>
      </c>
      <c r="BG1305" s="398">
        <v>1.0999999999999999E-2</v>
      </c>
      <c r="BH1305" s="398">
        <v>6.4059999999999997</v>
      </c>
      <c r="BI1305" s="398">
        <v>0.51700000000000002</v>
      </c>
      <c r="BJ1305" s="398">
        <v>8.9999999999999993E-3</v>
      </c>
      <c r="BK1305" s="398">
        <v>2E-3</v>
      </c>
      <c r="BL1305" s="398">
        <v>1.2E-2</v>
      </c>
      <c r="BM1305" s="398">
        <v>3.0000000000000001E-3</v>
      </c>
      <c r="BN1305" s="398">
        <v>5.8000000000000003E-2</v>
      </c>
      <c r="BO1305" s="398">
        <v>2.1000000000000001E-2</v>
      </c>
      <c r="BP1305" s="398">
        <v>28.785</v>
      </c>
      <c r="BQ1305" s="398">
        <v>0.79800000000000004</v>
      </c>
      <c r="BR1305" s="398">
        <v>0.124</v>
      </c>
      <c r="BS1305" s="398">
        <v>5.0000000000000001E-3</v>
      </c>
      <c r="BT1305" s="398">
        <v>0.43</v>
      </c>
      <c r="BU1305" s="398">
        <v>8.2000000000000003E-2</v>
      </c>
      <c r="BV1305" s="398">
        <v>0.05</v>
      </c>
      <c r="BW1305" s="398">
        <v>3.0000000000000001E-3</v>
      </c>
      <c r="BX1305" s="398" t="s">
        <v>121</v>
      </c>
      <c r="BY1305" s="398">
        <v>3.4000000000000002E-2</v>
      </c>
      <c r="BZ1305" s="398" t="s">
        <v>121</v>
      </c>
      <c r="CA1305" s="398">
        <v>8.5999999999999993E-2</v>
      </c>
      <c r="CB1305" s="398">
        <v>6.8280000000000003</v>
      </c>
      <c r="CC1305" s="398">
        <v>2.9889999999999999</v>
      </c>
      <c r="CD1305" s="398">
        <v>0.153</v>
      </c>
      <c r="CE1305" s="398">
        <v>1.4999999999999999E-2</v>
      </c>
      <c r="CF1305" s="398">
        <v>2E-3</v>
      </c>
      <c r="CG1305" s="398">
        <v>1E-3</v>
      </c>
      <c r="CH1305" s="398" t="s">
        <v>121</v>
      </c>
      <c r="CI1305" s="398">
        <v>2E-3</v>
      </c>
      <c r="CJ1305" s="398">
        <v>0.17399999999999999</v>
      </c>
      <c r="CK1305" s="398">
        <v>1.9E-2</v>
      </c>
      <c r="CL1305" s="398" t="s">
        <v>121</v>
      </c>
      <c r="CM1305" s="398">
        <v>2E-3</v>
      </c>
      <c r="CN1305" s="398" t="s">
        <v>121</v>
      </c>
      <c r="CO1305" s="398">
        <v>2E-3</v>
      </c>
      <c r="CP1305" s="398">
        <v>1.266</v>
      </c>
      <c r="CQ1305" s="398">
        <v>1.4999999999999999E-2</v>
      </c>
      <c r="CR1305" s="398" t="s">
        <v>121</v>
      </c>
      <c r="CS1305" s="398">
        <v>4.0000000000000001E-3</v>
      </c>
      <c r="CT1305" s="398">
        <v>1.7370000000000001</v>
      </c>
      <c r="CU1305" s="398">
        <v>6.5000000000000002E-2</v>
      </c>
      <c r="CV1305" s="398">
        <v>3.0000000000000001E-3</v>
      </c>
      <c r="CW1305" s="398">
        <v>1E-3</v>
      </c>
      <c r="CX1305" s="398">
        <v>7.5999999999999998E-2</v>
      </c>
      <c r="CY1305" s="398">
        <v>1.4E-2</v>
      </c>
      <c r="CZ1305" s="398">
        <v>2E-3</v>
      </c>
      <c r="DA1305" s="398">
        <v>1E-3</v>
      </c>
      <c r="DB1305" s="398">
        <v>1.2999999999999999E-2</v>
      </c>
      <c r="DC1305" s="398">
        <v>6.0000000000000001E-3</v>
      </c>
      <c r="DD1305" s="398" t="s">
        <v>121</v>
      </c>
      <c r="DE1305" s="398">
        <v>3.3000000000000002E-2</v>
      </c>
      <c r="DF1305" s="398">
        <v>3.589</v>
      </c>
      <c r="DG1305" s="398">
        <v>5.3999999999999999E-2</v>
      </c>
      <c r="DH1305" s="398">
        <v>0.01</v>
      </c>
      <c r="DI1305" s="398">
        <v>1E-3</v>
      </c>
      <c r="DJ1305" s="398" t="s">
        <v>121</v>
      </c>
      <c r="DK1305" s="398">
        <v>2E-3</v>
      </c>
      <c r="DL1305" s="61" t="str">
        <f t="shared" si="25"/>
        <v>Anlieferung 22-9</v>
      </c>
    </row>
    <row r="1306" spans="1:116">
      <c r="A1306" s="11">
        <v>44672</v>
      </c>
      <c r="B1306" s="64" t="s">
        <v>439</v>
      </c>
      <c r="C1306" s="25" t="s">
        <v>128</v>
      </c>
      <c r="H1306" s="3" t="e">
        <f>((F1306)/(E1306/100))</f>
        <v>#DIV/0!</v>
      </c>
      <c r="I1306" s="4" t="e">
        <f>E1306/F1306</f>
        <v>#DIV/0!</v>
      </c>
      <c r="J1306" s="4" t="e">
        <f>100/G1306</f>
        <v>#DIV/0!</v>
      </c>
      <c r="N1306" s="37" t="e">
        <f>M1306/(K1306/100)</f>
        <v>#DIV/0!</v>
      </c>
      <c r="O1306" s="37" t="e">
        <f>N1306/J1306</f>
        <v>#DIV/0!</v>
      </c>
      <c r="P1306" s="5" t="e">
        <f>M1306/(L1306/100)</f>
        <v>#DIV/0!</v>
      </c>
      <c r="Q1306" s="5" t="e">
        <f>P1306*I1306</f>
        <v>#DIV/0!</v>
      </c>
      <c r="U1306" s="15" t="e">
        <f>100-(T1306-R1306)/S1306*100</f>
        <v>#DIV/0!</v>
      </c>
      <c r="AB1306" s="14" t="e">
        <f>((AE1306-AC1306)*(1000/AD1306))*1000</f>
        <v>#DIV/0!</v>
      </c>
      <c r="AF1306" s="7" t="e">
        <f>#REF!*0.8</f>
        <v>#REF!</v>
      </c>
      <c r="AH1306" s="8" t="e">
        <f>((AG1306)*(H1306/100))</f>
        <v>#DIV/0!</v>
      </c>
      <c r="AI1306" s="7" t="e">
        <f>AG1306/AH1306</f>
        <v>#DIV/0!</v>
      </c>
      <c r="AO1306" s="68" t="s">
        <v>439</v>
      </c>
      <c r="AP1306" s="398" t="s">
        <v>121</v>
      </c>
      <c r="AQ1306" s="398">
        <v>6.0000000000000001E-3</v>
      </c>
      <c r="AR1306" s="398" t="s">
        <v>121</v>
      </c>
      <c r="AS1306" s="398">
        <v>1.6E-2</v>
      </c>
      <c r="AT1306" s="398">
        <v>3.331</v>
      </c>
      <c r="AU1306" s="398">
        <v>0.113</v>
      </c>
      <c r="AV1306" s="398">
        <v>3.641</v>
      </c>
      <c r="AW1306" s="398">
        <v>0.11600000000000001</v>
      </c>
      <c r="AX1306" s="398" t="s">
        <v>121</v>
      </c>
      <c r="AY1306" s="398">
        <v>5.0000000000000001E-3</v>
      </c>
      <c r="AZ1306" s="398">
        <v>1.4530000000000001</v>
      </c>
      <c r="BA1306" s="398">
        <v>2.9000000000000001E-2</v>
      </c>
      <c r="BB1306" s="398">
        <v>15.297000000000001</v>
      </c>
      <c r="BC1306" s="398">
        <v>0.38800000000000001</v>
      </c>
      <c r="BD1306" s="398">
        <v>15.254</v>
      </c>
      <c r="BE1306" s="398">
        <v>0.46700000000000003</v>
      </c>
      <c r="BF1306" s="398" t="s">
        <v>121</v>
      </c>
      <c r="BG1306" s="398">
        <v>1.0999999999999999E-2</v>
      </c>
      <c r="BH1306" s="398">
        <v>3.4540000000000002</v>
      </c>
      <c r="BI1306" s="398">
        <v>0.56000000000000005</v>
      </c>
      <c r="BJ1306" s="398">
        <v>1.4E-2</v>
      </c>
      <c r="BK1306" s="398">
        <v>3.0000000000000001E-3</v>
      </c>
      <c r="BL1306" s="398" t="s">
        <v>121</v>
      </c>
      <c r="BM1306" s="398">
        <v>6.0000000000000001E-3</v>
      </c>
      <c r="BN1306" s="398">
        <v>0.14199999999999999</v>
      </c>
      <c r="BO1306" s="398">
        <v>2.5999999999999999E-2</v>
      </c>
      <c r="BP1306" s="398">
        <v>47.732999999999997</v>
      </c>
      <c r="BQ1306" s="398">
        <v>0.65100000000000002</v>
      </c>
      <c r="BR1306" s="398">
        <v>7.3999999999999996E-2</v>
      </c>
      <c r="BS1306" s="398">
        <v>4.0000000000000001E-3</v>
      </c>
      <c r="BT1306" s="398">
        <v>0.44900000000000001</v>
      </c>
      <c r="BU1306" s="398">
        <v>9.6000000000000002E-2</v>
      </c>
      <c r="BV1306" s="398" t="s">
        <v>121</v>
      </c>
      <c r="BW1306" s="398">
        <v>0.13300000000000001</v>
      </c>
      <c r="BX1306" s="398" t="s">
        <v>121</v>
      </c>
      <c r="BY1306" s="398">
        <v>3.2000000000000001E-2</v>
      </c>
      <c r="BZ1306" s="398">
        <v>7.1999999999999995E-2</v>
      </c>
      <c r="CA1306" s="398">
        <v>4.1000000000000002E-2</v>
      </c>
      <c r="CB1306" s="398" t="s">
        <v>121</v>
      </c>
      <c r="CC1306" s="398">
        <v>6.681</v>
      </c>
      <c r="CD1306" s="398">
        <v>0.11799999999999999</v>
      </c>
      <c r="CE1306" s="398">
        <v>1.6E-2</v>
      </c>
      <c r="CF1306" s="398">
        <v>4.0000000000000001E-3</v>
      </c>
      <c r="CG1306" s="398">
        <v>2E-3</v>
      </c>
      <c r="CH1306" s="398" t="s">
        <v>121</v>
      </c>
      <c r="CI1306" s="398">
        <v>2E-3</v>
      </c>
      <c r="CJ1306" s="398" t="s">
        <v>121</v>
      </c>
      <c r="CK1306" s="398">
        <v>1.0760000000000001</v>
      </c>
      <c r="CL1306" s="398" t="s">
        <v>121</v>
      </c>
      <c r="CM1306" s="398">
        <v>2E-3</v>
      </c>
      <c r="CN1306" s="398" t="s">
        <v>121</v>
      </c>
      <c r="CO1306" s="398">
        <v>2E-3</v>
      </c>
      <c r="CP1306" s="398">
        <v>1.5089999999999999</v>
      </c>
      <c r="CQ1306" s="398">
        <v>7.4999999999999997E-2</v>
      </c>
      <c r="CR1306" s="398" t="s">
        <v>121</v>
      </c>
      <c r="CS1306" s="398">
        <v>3.0000000000000001E-3</v>
      </c>
      <c r="CT1306" s="398" t="s">
        <v>121</v>
      </c>
      <c r="CU1306" s="398">
        <v>27.579000000000001</v>
      </c>
      <c r="CV1306" s="398">
        <v>4.0000000000000001E-3</v>
      </c>
      <c r="CW1306" s="398">
        <v>1E-3</v>
      </c>
      <c r="CX1306" s="398">
        <v>0.16600000000000001</v>
      </c>
      <c r="CY1306" s="398">
        <v>1.7000000000000001E-2</v>
      </c>
      <c r="CZ1306" s="398" t="s">
        <v>121</v>
      </c>
      <c r="DA1306" s="398">
        <v>2E-3</v>
      </c>
      <c r="DB1306" s="398" t="s">
        <v>121</v>
      </c>
      <c r="DC1306" s="398">
        <v>0.01</v>
      </c>
      <c r="DD1306" s="398" t="s">
        <v>121</v>
      </c>
      <c r="DE1306" s="398">
        <v>5.2999999999999999E-2</v>
      </c>
      <c r="DF1306" s="398">
        <v>6.1219999999999999</v>
      </c>
      <c r="DG1306" s="398">
        <v>0.153</v>
      </c>
      <c r="DH1306" s="398">
        <v>1.143</v>
      </c>
      <c r="DI1306" s="398">
        <v>2.5000000000000001E-2</v>
      </c>
      <c r="DJ1306" s="398" t="s">
        <v>121</v>
      </c>
      <c r="DK1306" s="398">
        <v>2E-3</v>
      </c>
      <c r="DL1306" s="61" t="str">
        <f t="shared" si="25"/>
        <v>Anlieferung 22-10</v>
      </c>
    </row>
    <row r="1307" spans="1:116">
      <c r="A1307" s="11">
        <v>44672</v>
      </c>
      <c r="B1307" s="64" t="s">
        <v>1887</v>
      </c>
      <c r="C1307" s="25" t="s">
        <v>128</v>
      </c>
      <c r="H1307" s="3" t="e">
        <f>((F1307)/(E1307/100))</f>
        <v>#DIV/0!</v>
      </c>
      <c r="I1307" s="4" t="e">
        <f>E1307/F1307</f>
        <v>#DIV/0!</v>
      </c>
      <c r="J1307" s="4" t="e">
        <f>100/G1307</f>
        <v>#DIV/0!</v>
      </c>
      <c r="N1307" s="37" t="e">
        <f>M1307/(K1307/100)</f>
        <v>#DIV/0!</v>
      </c>
      <c r="O1307" s="37" t="e">
        <f>N1307/J1307</f>
        <v>#DIV/0!</v>
      </c>
      <c r="P1307" s="5" t="e">
        <f>M1307/(L1307/100)</f>
        <v>#DIV/0!</v>
      </c>
      <c r="Q1307" s="5" t="e">
        <f>P1307*I1307</f>
        <v>#DIV/0!</v>
      </c>
      <c r="U1307" s="15" t="e">
        <f>100-(T1307-R1307)/S1307*100</f>
        <v>#DIV/0!</v>
      </c>
      <c r="AB1307" s="14" t="e">
        <f>((AE1307-AC1307)*(1000/AD1307))*1000</f>
        <v>#DIV/0!</v>
      </c>
      <c r="AF1307" s="7" t="e">
        <f>#REF!*0.8</f>
        <v>#REF!</v>
      </c>
      <c r="AH1307" s="8" t="e">
        <f>((AG1307)*(H1307/100))</f>
        <v>#DIV/0!</v>
      </c>
      <c r="AI1307" s="7" t="e">
        <f>AG1307/AH1307</f>
        <v>#DIV/0!</v>
      </c>
      <c r="AO1307" s="68" t="s">
        <v>1887</v>
      </c>
      <c r="AP1307" s="398">
        <v>8.7999999999999995E-2</v>
      </c>
      <c r="AQ1307" s="398">
        <v>0.01</v>
      </c>
      <c r="AR1307" s="398">
        <v>3.1E-2</v>
      </c>
      <c r="AS1307" s="398">
        <v>8.0000000000000002E-3</v>
      </c>
      <c r="AT1307" s="398" t="s">
        <v>121</v>
      </c>
      <c r="AU1307" s="398">
        <v>8.0000000000000002E-3</v>
      </c>
      <c r="AV1307" s="398">
        <v>5.14</v>
      </c>
      <c r="AW1307" s="398">
        <v>0.11600000000000001</v>
      </c>
      <c r="AX1307" s="398">
        <v>5.0000000000000001E-3</v>
      </c>
      <c r="AY1307" s="398">
        <v>3.0000000000000001E-3</v>
      </c>
      <c r="AZ1307" s="398">
        <v>2.15</v>
      </c>
      <c r="BA1307" s="398">
        <v>4.5999999999999999E-2</v>
      </c>
      <c r="BB1307" s="398">
        <v>0.193</v>
      </c>
      <c r="BC1307" s="398">
        <v>8.0000000000000002E-3</v>
      </c>
      <c r="BD1307" s="398">
        <v>8.9390000000000001</v>
      </c>
      <c r="BE1307" s="398">
        <v>0.17899999999999999</v>
      </c>
      <c r="BF1307" s="398" t="s">
        <v>121</v>
      </c>
      <c r="BG1307" s="398">
        <v>8.0000000000000002E-3</v>
      </c>
      <c r="BH1307" s="398">
        <v>1.327</v>
      </c>
      <c r="BI1307" s="398">
        <v>0.33400000000000002</v>
      </c>
      <c r="BJ1307" s="398">
        <v>0.03</v>
      </c>
      <c r="BK1307" s="398">
        <v>8.0000000000000002E-3</v>
      </c>
      <c r="BL1307" s="398" t="s">
        <v>121</v>
      </c>
      <c r="BM1307" s="398">
        <v>6.0000000000000001E-3</v>
      </c>
      <c r="BN1307" s="398">
        <v>6.0570000000000004</v>
      </c>
      <c r="BO1307" s="398">
        <v>0.26600000000000001</v>
      </c>
      <c r="BP1307" s="398">
        <v>64.78</v>
      </c>
      <c r="BQ1307" s="398">
        <v>0.44800000000000001</v>
      </c>
      <c r="BR1307" s="398">
        <v>4.8529999999999998</v>
      </c>
      <c r="BS1307" s="398">
        <v>7.1999999999999995E-2</v>
      </c>
      <c r="BT1307" s="398">
        <v>0.83099999999999996</v>
      </c>
      <c r="BU1307" s="398">
        <v>8.6999999999999994E-2</v>
      </c>
      <c r="BV1307" s="398" t="s">
        <v>121</v>
      </c>
      <c r="BW1307" s="398">
        <v>0.113</v>
      </c>
      <c r="BX1307" s="398">
        <v>3.5000000000000003E-2</v>
      </c>
      <c r="BY1307" s="398">
        <v>1.7000000000000001E-2</v>
      </c>
      <c r="BZ1307" s="398">
        <v>0.28399999999999997</v>
      </c>
      <c r="CA1307" s="398">
        <v>4.7E-2</v>
      </c>
      <c r="CB1307" s="398" t="s">
        <v>121</v>
      </c>
      <c r="CC1307" s="398">
        <v>3.5529999999999999</v>
      </c>
      <c r="CD1307" s="398">
        <v>0.188</v>
      </c>
      <c r="CE1307" s="398">
        <v>2.1999999999999999E-2</v>
      </c>
      <c r="CF1307" s="398" t="s">
        <v>121</v>
      </c>
      <c r="CG1307" s="398">
        <v>2E-3</v>
      </c>
      <c r="CH1307" s="398" t="s">
        <v>121</v>
      </c>
      <c r="CI1307" s="398">
        <v>2E-3</v>
      </c>
      <c r="CJ1307" s="398" t="s">
        <v>121</v>
      </c>
      <c r="CK1307" s="398">
        <v>1.125</v>
      </c>
      <c r="CL1307" s="398" t="s">
        <v>121</v>
      </c>
      <c r="CM1307" s="398">
        <v>2E-3</v>
      </c>
      <c r="CN1307" s="398">
        <v>2.5999999999999999E-2</v>
      </c>
      <c r="CO1307" s="398">
        <v>3.0000000000000001E-3</v>
      </c>
      <c r="CP1307" s="398">
        <v>1.6870000000000001</v>
      </c>
      <c r="CQ1307" s="398">
        <v>0.109</v>
      </c>
      <c r="CR1307" s="398" t="s">
        <v>121</v>
      </c>
      <c r="CS1307" s="398">
        <v>1.2999999999999999E-2</v>
      </c>
      <c r="CT1307" s="398" t="s">
        <v>121</v>
      </c>
      <c r="CU1307" s="398">
        <v>28.454999999999998</v>
      </c>
      <c r="CV1307" s="398">
        <v>0.111</v>
      </c>
      <c r="CW1307" s="398">
        <v>3.0000000000000001E-3</v>
      </c>
      <c r="CX1307" s="398">
        <v>8.6999999999999994E-2</v>
      </c>
      <c r="CY1307" s="398">
        <v>5.3999999999999999E-2</v>
      </c>
      <c r="CZ1307" s="398" t="s">
        <v>121</v>
      </c>
      <c r="DA1307" s="398">
        <v>3.0000000000000001E-3</v>
      </c>
      <c r="DB1307" s="398" t="s">
        <v>121</v>
      </c>
      <c r="DC1307" s="398">
        <v>4.2999999999999997E-2</v>
      </c>
      <c r="DD1307" s="398" t="s">
        <v>121</v>
      </c>
      <c r="DE1307" s="398">
        <v>2.4E-2</v>
      </c>
      <c r="DF1307" s="398">
        <v>0.223</v>
      </c>
      <c r="DG1307" s="398">
        <v>8.0000000000000002E-3</v>
      </c>
      <c r="DH1307" s="398">
        <v>6.8000000000000005E-2</v>
      </c>
      <c r="DI1307" s="398">
        <v>2E-3</v>
      </c>
      <c r="DJ1307" s="398" t="s">
        <v>121</v>
      </c>
      <c r="DK1307" s="398">
        <v>2E-3</v>
      </c>
      <c r="DL1307" s="61" t="str">
        <f t="shared" si="25"/>
        <v>Anlieferung 22-11</v>
      </c>
    </row>
    <row r="1308" spans="1:116">
      <c r="A1308" s="11">
        <v>44672</v>
      </c>
      <c r="B1308" s="64" t="s">
        <v>1888</v>
      </c>
      <c r="C1308" s="25" t="s">
        <v>128</v>
      </c>
      <c r="H1308" s="3" t="e">
        <f>((F1308)/(E1308/100))</f>
        <v>#DIV/0!</v>
      </c>
      <c r="I1308" s="4" t="e">
        <f>E1308/F1308</f>
        <v>#DIV/0!</v>
      </c>
      <c r="J1308" s="4" t="e">
        <f>100/G1308</f>
        <v>#DIV/0!</v>
      </c>
      <c r="N1308" s="37" t="e">
        <f>M1308/(K1308/100)</f>
        <v>#DIV/0!</v>
      </c>
      <c r="O1308" s="37" t="e">
        <f>N1308/J1308</f>
        <v>#DIV/0!</v>
      </c>
      <c r="P1308" s="5" t="e">
        <f>M1308/(L1308/100)</f>
        <v>#DIV/0!</v>
      </c>
      <c r="Q1308" s="5" t="e">
        <f>P1308*I1308</f>
        <v>#DIV/0!</v>
      </c>
      <c r="U1308" s="15" t="e">
        <f>100-(T1308-R1308)/S1308*100</f>
        <v>#DIV/0!</v>
      </c>
      <c r="AB1308" s="14" t="e">
        <f>((AE1308-AC1308)*(1000/AD1308))*1000</f>
        <v>#DIV/0!</v>
      </c>
      <c r="AF1308" s="7" t="e">
        <f>#REF!*0.8</f>
        <v>#REF!</v>
      </c>
      <c r="AH1308" s="8" t="e">
        <f>((AG1308)*(H1308/100))</f>
        <v>#DIV/0!</v>
      </c>
      <c r="AI1308" s="7" t="e">
        <f>AG1308/AH1308</f>
        <v>#DIV/0!</v>
      </c>
      <c r="AO1308" s="68" t="s">
        <v>1888</v>
      </c>
      <c r="AP1308" s="398" t="s">
        <v>121</v>
      </c>
      <c r="AQ1308" s="398">
        <v>3.0000000000000001E-3</v>
      </c>
      <c r="AR1308" s="398">
        <v>2.4E-2</v>
      </c>
      <c r="AS1308" s="398">
        <v>8.0000000000000002E-3</v>
      </c>
      <c r="AT1308" s="398">
        <v>0.28899999999999998</v>
      </c>
      <c r="AU1308" s="398">
        <v>0.01</v>
      </c>
      <c r="AV1308" s="398">
        <v>3.9329999999999998</v>
      </c>
      <c r="AW1308" s="398">
        <v>7.2999999999999995E-2</v>
      </c>
      <c r="AX1308" s="398" t="s">
        <v>121</v>
      </c>
      <c r="AY1308" s="398">
        <v>4.0000000000000001E-3</v>
      </c>
      <c r="AZ1308" s="398">
        <v>1.159</v>
      </c>
      <c r="BA1308" s="398">
        <v>2.1999999999999999E-2</v>
      </c>
      <c r="BB1308" s="398">
        <v>3.2149999999999999</v>
      </c>
      <c r="BC1308" s="398">
        <v>0.05</v>
      </c>
      <c r="BD1308" s="398">
        <v>18.581</v>
      </c>
      <c r="BE1308" s="398">
        <v>0.27100000000000002</v>
      </c>
      <c r="BF1308" s="398" t="s">
        <v>121</v>
      </c>
      <c r="BG1308" s="398">
        <v>7.0000000000000001E-3</v>
      </c>
      <c r="BH1308" s="398">
        <v>3.1680000000000001</v>
      </c>
      <c r="BI1308" s="398">
        <v>0.43099999999999999</v>
      </c>
      <c r="BJ1308" s="398">
        <v>7.0000000000000001E-3</v>
      </c>
      <c r="BK1308" s="398">
        <v>2E-3</v>
      </c>
      <c r="BL1308" s="398">
        <v>6.0000000000000001E-3</v>
      </c>
      <c r="BM1308" s="398">
        <v>2E-3</v>
      </c>
      <c r="BN1308" s="398">
        <v>7.5380000000000003</v>
      </c>
      <c r="BO1308" s="398">
        <v>0.29699999999999999</v>
      </c>
      <c r="BP1308" s="398">
        <v>48.008000000000003</v>
      </c>
      <c r="BQ1308" s="398">
        <v>0.58199999999999996</v>
      </c>
      <c r="BR1308" s="398">
        <v>3.9E-2</v>
      </c>
      <c r="BS1308" s="398">
        <v>2E-3</v>
      </c>
      <c r="BT1308" s="398">
        <v>1.1020000000000001</v>
      </c>
      <c r="BU1308" s="398">
        <v>8.8999999999999996E-2</v>
      </c>
      <c r="BV1308" s="398" t="s">
        <v>121</v>
      </c>
      <c r="BW1308" s="398">
        <v>7.0999999999999994E-2</v>
      </c>
      <c r="BX1308" s="398" t="s">
        <v>121</v>
      </c>
      <c r="BY1308" s="398">
        <v>3.2000000000000001E-2</v>
      </c>
      <c r="BZ1308" s="398">
        <v>0.30199999999999999</v>
      </c>
      <c r="CA1308" s="398">
        <v>4.1000000000000002E-2</v>
      </c>
      <c r="CB1308" s="398">
        <v>6.7729999999999997</v>
      </c>
      <c r="CC1308" s="398">
        <v>2.7549999999999999</v>
      </c>
      <c r="CD1308" s="398">
        <v>0.193</v>
      </c>
      <c r="CE1308" s="398">
        <v>1.7000000000000001E-2</v>
      </c>
      <c r="CF1308" s="398">
        <v>0.192</v>
      </c>
      <c r="CG1308" s="398">
        <v>4.0000000000000001E-3</v>
      </c>
      <c r="CH1308" s="398" t="s">
        <v>121</v>
      </c>
      <c r="CI1308" s="398">
        <v>2E-3</v>
      </c>
      <c r="CJ1308" s="398" t="s">
        <v>121</v>
      </c>
      <c r="CK1308" s="398">
        <v>0.872</v>
      </c>
      <c r="CL1308" s="398" t="s">
        <v>121</v>
      </c>
      <c r="CM1308" s="398">
        <v>2E-3</v>
      </c>
      <c r="CN1308" s="398">
        <v>2E-3</v>
      </c>
      <c r="CO1308" s="398">
        <v>1E-3</v>
      </c>
      <c r="CP1308" s="398">
        <v>1.0529999999999999</v>
      </c>
      <c r="CQ1308" s="398">
        <v>5.8999999999999997E-2</v>
      </c>
      <c r="CR1308" s="398" t="s">
        <v>121</v>
      </c>
      <c r="CS1308" s="398">
        <v>2E-3</v>
      </c>
      <c r="CT1308" s="398" t="s">
        <v>121</v>
      </c>
      <c r="CU1308" s="398">
        <v>24.81</v>
      </c>
      <c r="CV1308" s="398">
        <v>0.122</v>
      </c>
      <c r="CW1308" s="398">
        <v>3.0000000000000001E-3</v>
      </c>
      <c r="CX1308" s="398">
        <v>0.501</v>
      </c>
      <c r="CY1308" s="398">
        <v>4.1000000000000002E-2</v>
      </c>
      <c r="CZ1308" s="398" t="s">
        <v>121</v>
      </c>
      <c r="DA1308" s="398">
        <v>2E-3</v>
      </c>
      <c r="DB1308" s="398" t="s">
        <v>121</v>
      </c>
      <c r="DC1308" s="398">
        <v>3.2000000000000001E-2</v>
      </c>
      <c r="DD1308" s="398" t="s">
        <v>121</v>
      </c>
      <c r="DE1308" s="398">
        <v>3.5999999999999997E-2</v>
      </c>
      <c r="DF1308" s="398">
        <v>3.2149999999999999</v>
      </c>
      <c r="DG1308" s="398">
        <v>4.8000000000000001E-2</v>
      </c>
      <c r="DH1308" s="398">
        <v>0.56999999999999995</v>
      </c>
      <c r="DI1308" s="398">
        <v>8.9999999999999993E-3</v>
      </c>
      <c r="DJ1308" s="398" t="s">
        <v>121</v>
      </c>
      <c r="DK1308" s="398">
        <v>2E-3</v>
      </c>
      <c r="DL1308" s="61" t="str">
        <f t="shared" si="25"/>
        <v>Anlieferung 22-12</v>
      </c>
    </row>
    <row r="1309" spans="1:116">
      <c r="A1309" s="11">
        <v>44672</v>
      </c>
      <c r="B1309" s="64" t="s">
        <v>440</v>
      </c>
      <c r="C1309" s="25" t="s">
        <v>128</v>
      </c>
      <c r="H1309" s="3" t="e">
        <f>((F1309)/(E1309/100))</f>
        <v>#DIV/0!</v>
      </c>
      <c r="I1309" s="4" t="e">
        <f>E1309/F1309</f>
        <v>#DIV/0!</v>
      </c>
      <c r="J1309" s="4" t="e">
        <f>100/G1309</f>
        <v>#DIV/0!</v>
      </c>
      <c r="N1309" s="37" t="e">
        <f>M1309/(K1309/100)</f>
        <v>#DIV/0!</v>
      </c>
      <c r="O1309" s="37" t="e">
        <f>N1309/J1309</f>
        <v>#DIV/0!</v>
      </c>
      <c r="P1309" s="5" t="e">
        <f>M1309/(L1309/100)</f>
        <v>#DIV/0!</v>
      </c>
      <c r="Q1309" s="5" t="e">
        <f>P1309*I1309</f>
        <v>#DIV/0!</v>
      </c>
      <c r="U1309" s="15" t="e">
        <f>100-(T1309-R1309)/S1309*100</f>
        <v>#DIV/0!</v>
      </c>
      <c r="AB1309" s="14" t="e">
        <f>((AE1309-AC1309)*(1000/AD1309))*1000</f>
        <v>#DIV/0!</v>
      </c>
      <c r="AF1309" s="7" t="e">
        <f>#REF!*0.8</f>
        <v>#REF!</v>
      </c>
      <c r="AH1309" s="8" t="e">
        <f>((AG1309)*(H1309/100))</f>
        <v>#DIV/0!</v>
      </c>
      <c r="AI1309" s="7" t="e">
        <f>AG1309/AH1309</f>
        <v>#DIV/0!</v>
      </c>
      <c r="AO1309" s="68" t="s">
        <v>440</v>
      </c>
      <c r="AP1309" s="398" t="s">
        <v>121</v>
      </c>
      <c r="AQ1309" s="398">
        <v>5.0000000000000001E-3</v>
      </c>
      <c r="AR1309" s="398">
        <v>2.3E-2</v>
      </c>
      <c r="AS1309" s="398">
        <v>8.0000000000000002E-3</v>
      </c>
      <c r="AT1309" s="398">
        <v>0.17</v>
      </c>
      <c r="AU1309" s="398">
        <v>8.0000000000000002E-3</v>
      </c>
      <c r="AV1309" s="398">
        <v>4.2480000000000002</v>
      </c>
      <c r="AW1309" s="398">
        <v>9.8000000000000004E-2</v>
      </c>
      <c r="AX1309" s="398" t="s">
        <v>121</v>
      </c>
      <c r="AY1309" s="398">
        <v>6.0000000000000001E-3</v>
      </c>
      <c r="AZ1309" s="398">
        <v>0.98799999999999999</v>
      </c>
      <c r="BA1309" s="398">
        <v>2.4E-2</v>
      </c>
      <c r="BB1309" s="398">
        <v>10.528</v>
      </c>
      <c r="BC1309" s="398">
        <v>0.22500000000000001</v>
      </c>
      <c r="BD1309" s="398">
        <v>13.680999999999999</v>
      </c>
      <c r="BE1309" s="398">
        <v>0.33700000000000002</v>
      </c>
      <c r="BF1309" s="398" t="s">
        <v>121</v>
      </c>
      <c r="BG1309" s="398">
        <v>1.0999999999999999E-2</v>
      </c>
      <c r="BH1309" s="398">
        <v>3.4780000000000002</v>
      </c>
      <c r="BI1309" s="398">
        <v>0.50600000000000001</v>
      </c>
      <c r="BJ1309" s="398">
        <v>7.0000000000000001E-3</v>
      </c>
      <c r="BK1309" s="398">
        <v>3.0000000000000001E-3</v>
      </c>
      <c r="BL1309" s="398">
        <v>0.01</v>
      </c>
      <c r="BM1309" s="398">
        <v>3.0000000000000001E-3</v>
      </c>
      <c r="BN1309" s="398">
        <v>5.2720000000000002</v>
      </c>
      <c r="BO1309" s="398">
        <v>0.23200000000000001</v>
      </c>
      <c r="BP1309" s="398">
        <v>42.845999999999997</v>
      </c>
      <c r="BQ1309" s="398">
        <v>0.68899999999999995</v>
      </c>
      <c r="BR1309" s="398">
        <v>0.28299999999999997</v>
      </c>
      <c r="BS1309" s="398">
        <v>7.0000000000000001E-3</v>
      </c>
      <c r="BT1309" s="398">
        <v>2.036</v>
      </c>
      <c r="BU1309" s="398">
        <v>0.128</v>
      </c>
      <c r="BV1309" s="398" t="s">
        <v>121</v>
      </c>
      <c r="BW1309" s="398">
        <v>8.6999999999999994E-2</v>
      </c>
      <c r="BX1309" s="398" t="s">
        <v>121</v>
      </c>
      <c r="BY1309" s="398">
        <v>0.03</v>
      </c>
      <c r="BZ1309" s="398">
        <v>0.58799999999999997</v>
      </c>
      <c r="CA1309" s="398">
        <v>5.0999999999999997E-2</v>
      </c>
      <c r="CB1309" s="398">
        <v>8.0489999999999995</v>
      </c>
      <c r="CC1309" s="398">
        <v>3.1960000000000002</v>
      </c>
      <c r="CD1309" s="398">
        <v>0.18099999999999999</v>
      </c>
      <c r="CE1309" s="398">
        <v>1.7000000000000001E-2</v>
      </c>
      <c r="CF1309" s="398">
        <v>4.0000000000000001E-3</v>
      </c>
      <c r="CG1309" s="398">
        <v>2E-3</v>
      </c>
      <c r="CH1309" s="398" t="s">
        <v>121</v>
      </c>
      <c r="CI1309" s="398">
        <v>2E-3</v>
      </c>
      <c r="CJ1309" s="398" t="s">
        <v>121</v>
      </c>
      <c r="CK1309" s="398">
        <v>1.0549999999999999</v>
      </c>
      <c r="CL1309" s="398" t="s">
        <v>121</v>
      </c>
      <c r="CM1309" s="398">
        <v>2E-3</v>
      </c>
      <c r="CN1309" s="398">
        <v>3.0000000000000001E-3</v>
      </c>
      <c r="CO1309" s="398">
        <v>1E-3</v>
      </c>
      <c r="CP1309" s="398">
        <v>1.119</v>
      </c>
      <c r="CQ1309" s="398">
        <v>6.9000000000000006E-2</v>
      </c>
      <c r="CR1309" s="398" t="s">
        <v>121</v>
      </c>
      <c r="CS1309" s="398">
        <v>3.0000000000000001E-3</v>
      </c>
      <c r="CT1309" s="398" t="s">
        <v>121</v>
      </c>
      <c r="CU1309" s="398">
        <v>28.645</v>
      </c>
      <c r="CV1309" s="398">
        <v>0.11899999999999999</v>
      </c>
      <c r="CW1309" s="398">
        <v>3.0000000000000001E-3</v>
      </c>
      <c r="CX1309" s="398">
        <v>0.88600000000000001</v>
      </c>
      <c r="CY1309" s="398">
        <v>0.06</v>
      </c>
      <c r="CZ1309" s="398">
        <v>2E-3</v>
      </c>
      <c r="DA1309" s="398">
        <v>1E-3</v>
      </c>
      <c r="DB1309" s="398" t="s">
        <v>121</v>
      </c>
      <c r="DC1309" s="398">
        <v>3.2000000000000001E-2</v>
      </c>
      <c r="DD1309" s="398" t="s">
        <v>121</v>
      </c>
      <c r="DE1309" s="398">
        <v>3.6999999999999998E-2</v>
      </c>
      <c r="DF1309" s="398">
        <v>3.6720000000000002</v>
      </c>
      <c r="DG1309" s="398">
        <v>7.9000000000000001E-2</v>
      </c>
      <c r="DH1309" s="398">
        <v>1.7989999999999999</v>
      </c>
      <c r="DI1309" s="398">
        <v>0.03</v>
      </c>
      <c r="DJ1309" s="398" t="s">
        <v>121</v>
      </c>
      <c r="DK1309" s="398">
        <v>2E-3</v>
      </c>
      <c r="DL1309" s="61" t="str">
        <f t="shared" si="25"/>
        <v>Anlieferung 22-13</v>
      </c>
    </row>
    <row r="1310" spans="1:116">
      <c r="A1310" s="11">
        <v>44672</v>
      </c>
      <c r="B1310" s="64" t="s">
        <v>1889</v>
      </c>
      <c r="C1310" s="25" t="s">
        <v>128</v>
      </c>
      <c r="H1310" s="3" t="e">
        <f>((F1310)/(E1310/100))</f>
        <v>#DIV/0!</v>
      </c>
      <c r="I1310" s="4" t="e">
        <f>E1310/F1310</f>
        <v>#DIV/0!</v>
      </c>
      <c r="J1310" s="4" t="e">
        <f>100/G1310</f>
        <v>#DIV/0!</v>
      </c>
      <c r="N1310" s="37" t="e">
        <f>M1310/(K1310/100)</f>
        <v>#DIV/0!</v>
      </c>
      <c r="O1310" s="37" t="e">
        <f>N1310/J1310</f>
        <v>#DIV/0!</v>
      </c>
      <c r="P1310" s="5" t="e">
        <f>M1310/(L1310/100)</f>
        <v>#DIV/0!</v>
      </c>
      <c r="Q1310" s="5" t="e">
        <f>P1310*I1310</f>
        <v>#DIV/0!</v>
      </c>
      <c r="U1310" s="15" t="e">
        <f>100-(T1310-R1310)/S1310*100</f>
        <v>#DIV/0!</v>
      </c>
      <c r="AB1310" s="14" t="e">
        <f>((AE1310-AC1310)*(1000/AD1310))*1000</f>
        <v>#DIV/0!</v>
      </c>
      <c r="AF1310" s="7" t="e">
        <f>#REF!*0.8</f>
        <v>#REF!</v>
      </c>
      <c r="AH1310" s="8" t="e">
        <f>((AG1310)*(H1310/100))</f>
        <v>#DIV/0!</v>
      </c>
      <c r="AI1310" s="7" t="e">
        <f>AG1310/AH1310</f>
        <v>#DIV/0!</v>
      </c>
      <c r="AO1310" s="68" t="s">
        <v>1889</v>
      </c>
      <c r="AP1310" s="398" t="s">
        <v>121</v>
      </c>
      <c r="AQ1310" s="398">
        <v>3.0000000000000001E-3</v>
      </c>
      <c r="AR1310" s="398">
        <v>1.4E-2</v>
      </c>
      <c r="AS1310" s="398">
        <v>8.0000000000000002E-3</v>
      </c>
      <c r="AT1310" s="398" t="s">
        <v>121</v>
      </c>
      <c r="AU1310" s="398">
        <v>8.9999999999999993E-3</v>
      </c>
      <c r="AV1310" s="398">
        <v>4.9560000000000004</v>
      </c>
      <c r="AW1310" s="398">
        <v>0.121</v>
      </c>
      <c r="AX1310" s="398" t="s">
        <v>121</v>
      </c>
      <c r="AY1310" s="398">
        <v>6.0000000000000001E-3</v>
      </c>
      <c r="AZ1310" s="398">
        <v>1.046</v>
      </c>
      <c r="BA1310" s="398">
        <v>2.3E-2</v>
      </c>
      <c r="BB1310" s="398">
        <v>11.051</v>
      </c>
      <c r="BC1310" s="398">
        <v>0.20100000000000001</v>
      </c>
      <c r="BD1310" s="398">
        <v>20.173999999999999</v>
      </c>
      <c r="BE1310" s="398">
        <v>0.41599999999999998</v>
      </c>
      <c r="BF1310" s="398" t="s">
        <v>121</v>
      </c>
      <c r="BG1310" s="398">
        <v>8.9999999999999993E-3</v>
      </c>
      <c r="BH1310" s="398">
        <v>2.262</v>
      </c>
      <c r="BI1310" s="398">
        <v>0.54500000000000004</v>
      </c>
      <c r="BJ1310" s="398">
        <v>7.0000000000000001E-3</v>
      </c>
      <c r="BK1310" s="398">
        <v>2E-3</v>
      </c>
      <c r="BL1310" s="398" t="s">
        <v>121</v>
      </c>
      <c r="BM1310" s="398">
        <v>4.0000000000000001E-3</v>
      </c>
      <c r="BN1310" s="398">
        <v>4.4569999999999999</v>
      </c>
      <c r="BO1310" s="398">
        <v>0.20100000000000001</v>
      </c>
      <c r="BP1310" s="398">
        <v>42.81</v>
      </c>
      <c r="BQ1310" s="398">
        <v>0.68300000000000005</v>
      </c>
      <c r="BR1310" s="398">
        <v>2.5999999999999999E-2</v>
      </c>
      <c r="BS1310" s="398">
        <v>2E-3</v>
      </c>
      <c r="BT1310" s="398">
        <v>0.80200000000000005</v>
      </c>
      <c r="BU1310" s="398">
        <v>9.6000000000000002E-2</v>
      </c>
      <c r="BV1310" s="398" t="s">
        <v>121</v>
      </c>
      <c r="BW1310" s="398">
        <v>8.5000000000000006E-2</v>
      </c>
      <c r="BX1310" s="398" t="s">
        <v>121</v>
      </c>
      <c r="BY1310" s="398">
        <v>3.2000000000000001E-2</v>
      </c>
      <c r="BZ1310" s="398">
        <v>0.309</v>
      </c>
      <c r="CA1310" s="398">
        <v>5.2999999999999999E-2</v>
      </c>
      <c r="CB1310" s="398" t="s">
        <v>121</v>
      </c>
      <c r="CC1310" s="398">
        <v>5.915</v>
      </c>
      <c r="CD1310" s="398">
        <v>0.183</v>
      </c>
      <c r="CE1310" s="398">
        <v>1.6E-2</v>
      </c>
      <c r="CF1310" s="398" t="s">
        <v>121</v>
      </c>
      <c r="CG1310" s="398">
        <v>2E-3</v>
      </c>
      <c r="CH1310" s="398" t="s">
        <v>121</v>
      </c>
      <c r="CI1310" s="398">
        <v>2E-3</v>
      </c>
      <c r="CJ1310" s="398" t="s">
        <v>121</v>
      </c>
      <c r="CK1310" s="398">
        <v>0.94799999999999995</v>
      </c>
      <c r="CL1310" s="398" t="s">
        <v>121</v>
      </c>
      <c r="CM1310" s="398">
        <v>2E-3</v>
      </c>
      <c r="CN1310" s="398">
        <v>3.0000000000000001E-3</v>
      </c>
      <c r="CO1310" s="398">
        <v>1E-3</v>
      </c>
      <c r="CP1310" s="398">
        <v>1.6830000000000001</v>
      </c>
      <c r="CQ1310" s="398">
        <v>8.6999999999999994E-2</v>
      </c>
      <c r="CR1310" s="398" t="s">
        <v>121</v>
      </c>
      <c r="CS1310" s="398">
        <v>2E-3</v>
      </c>
      <c r="CT1310" s="398" t="s">
        <v>121</v>
      </c>
      <c r="CU1310" s="398">
        <v>26.295999999999999</v>
      </c>
      <c r="CV1310" s="398">
        <v>0.107</v>
      </c>
      <c r="CW1310" s="398">
        <v>3.0000000000000001E-3</v>
      </c>
      <c r="CX1310" s="398">
        <v>0.155</v>
      </c>
      <c r="CY1310" s="398">
        <v>5.7000000000000002E-2</v>
      </c>
      <c r="CZ1310" s="398" t="s">
        <v>121</v>
      </c>
      <c r="DA1310" s="398">
        <v>2E-3</v>
      </c>
      <c r="DB1310" s="398" t="s">
        <v>121</v>
      </c>
      <c r="DC1310" s="398">
        <v>3.9E-2</v>
      </c>
      <c r="DD1310" s="398">
        <v>0.215</v>
      </c>
      <c r="DE1310" s="398">
        <v>3.2000000000000001E-2</v>
      </c>
      <c r="DF1310" s="398">
        <v>4.3890000000000002</v>
      </c>
      <c r="DG1310" s="398">
        <v>8.1000000000000003E-2</v>
      </c>
      <c r="DH1310" s="398">
        <v>0.153</v>
      </c>
      <c r="DI1310" s="398">
        <v>4.0000000000000001E-3</v>
      </c>
      <c r="DJ1310" s="398" t="s">
        <v>121</v>
      </c>
      <c r="DK1310" s="398">
        <v>2E-3</v>
      </c>
      <c r="DL1310" s="61" t="str">
        <f t="shared" si="25"/>
        <v>Anlieferung 22-14</v>
      </c>
    </row>
    <row r="1311" spans="1:116">
      <c r="A1311" s="11">
        <v>44672</v>
      </c>
      <c r="B1311" s="64" t="s">
        <v>1890</v>
      </c>
      <c r="C1311" s="25" t="s">
        <v>128</v>
      </c>
      <c r="H1311" s="3" t="e">
        <f>((F1311)/(E1311/100))</f>
        <v>#DIV/0!</v>
      </c>
      <c r="I1311" s="4" t="e">
        <f>E1311/F1311</f>
        <v>#DIV/0!</v>
      </c>
      <c r="J1311" s="4" t="e">
        <f>100/G1311</f>
        <v>#DIV/0!</v>
      </c>
      <c r="N1311" s="37" t="e">
        <f>M1311/(K1311/100)</f>
        <v>#DIV/0!</v>
      </c>
      <c r="O1311" s="37" t="e">
        <f>N1311/J1311</f>
        <v>#DIV/0!</v>
      </c>
      <c r="P1311" s="5" t="e">
        <f>M1311/(L1311/100)</f>
        <v>#DIV/0!</v>
      </c>
      <c r="Q1311" s="5" t="e">
        <f>P1311*I1311</f>
        <v>#DIV/0!</v>
      </c>
      <c r="U1311" s="15" t="e">
        <f>100-(T1311-R1311)/S1311*100</f>
        <v>#DIV/0!</v>
      </c>
      <c r="AB1311" s="14" t="e">
        <f>((AE1311-AC1311)*(1000/AD1311))*1000</f>
        <v>#DIV/0!</v>
      </c>
      <c r="AF1311" s="7" t="e">
        <f>#REF!*0.8</f>
        <v>#REF!</v>
      </c>
      <c r="AH1311" s="8" t="e">
        <f>((AG1311)*(H1311/100))</f>
        <v>#DIV/0!</v>
      </c>
      <c r="AI1311" s="7" t="e">
        <f>AG1311/AH1311</f>
        <v>#DIV/0!</v>
      </c>
      <c r="AO1311" s="68" t="s">
        <v>1890</v>
      </c>
      <c r="AP1311" s="398" t="s">
        <v>121</v>
      </c>
      <c r="AQ1311" s="398">
        <v>3.0000000000000001E-3</v>
      </c>
      <c r="AR1311" s="398" t="s">
        <v>121</v>
      </c>
      <c r="AS1311" s="398">
        <v>1.4E-2</v>
      </c>
      <c r="AT1311" s="398" t="s">
        <v>121</v>
      </c>
      <c r="AU1311" s="398">
        <v>8.9999999999999993E-3</v>
      </c>
      <c r="AV1311" s="398">
        <v>10.89</v>
      </c>
      <c r="AW1311" s="398">
        <v>0.28599999999999998</v>
      </c>
      <c r="AX1311" s="398">
        <v>1.6E-2</v>
      </c>
      <c r="AY1311" s="398">
        <v>4.0000000000000001E-3</v>
      </c>
      <c r="AZ1311" s="398">
        <v>2.7349999999999999</v>
      </c>
      <c r="BA1311" s="398">
        <v>3.7999999999999999E-2</v>
      </c>
      <c r="BB1311" s="398">
        <v>0.16200000000000001</v>
      </c>
      <c r="BC1311" s="398">
        <v>8.0000000000000002E-3</v>
      </c>
      <c r="BD1311" s="398">
        <v>18.117000000000001</v>
      </c>
      <c r="BE1311" s="398">
        <v>0.316</v>
      </c>
      <c r="BF1311" s="398" t="s">
        <v>121</v>
      </c>
      <c r="BG1311" s="398">
        <v>7.0000000000000001E-3</v>
      </c>
      <c r="BH1311" s="398">
        <v>3.9209999999999998</v>
      </c>
      <c r="BI1311" s="398">
        <v>0.44</v>
      </c>
      <c r="BJ1311" s="398">
        <v>4.0000000000000001E-3</v>
      </c>
      <c r="BK1311" s="398">
        <v>2E-3</v>
      </c>
      <c r="BL1311" s="398" t="s">
        <v>121</v>
      </c>
      <c r="BM1311" s="398">
        <v>6.0000000000000001E-3</v>
      </c>
      <c r="BN1311" s="398">
        <v>0.104</v>
      </c>
      <c r="BO1311" s="398">
        <v>2.7E-2</v>
      </c>
      <c r="BP1311" s="398">
        <v>43.593000000000004</v>
      </c>
      <c r="BQ1311" s="398">
        <v>0.65300000000000002</v>
      </c>
      <c r="BR1311" s="398">
        <v>4.9000000000000002E-2</v>
      </c>
      <c r="BS1311" s="398">
        <v>3.0000000000000001E-3</v>
      </c>
      <c r="BT1311" s="398">
        <v>0.58799999999999997</v>
      </c>
      <c r="BU1311" s="398">
        <v>8.6999999999999994E-2</v>
      </c>
      <c r="BV1311" s="398" t="s">
        <v>121</v>
      </c>
      <c r="BW1311" s="398">
        <v>0.1</v>
      </c>
      <c r="BX1311" s="398">
        <v>6.3E-2</v>
      </c>
      <c r="BY1311" s="398">
        <v>2.1999999999999999E-2</v>
      </c>
      <c r="BZ1311" s="398">
        <v>0.27900000000000003</v>
      </c>
      <c r="CA1311" s="398">
        <v>4.7E-2</v>
      </c>
      <c r="CB1311" s="398">
        <v>6.952</v>
      </c>
      <c r="CC1311" s="398">
        <v>2.7669999999999999</v>
      </c>
      <c r="CD1311" s="398">
        <v>0.187</v>
      </c>
      <c r="CE1311" s="398">
        <v>2.1000000000000001E-2</v>
      </c>
      <c r="CF1311" s="398" t="s">
        <v>121</v>
      </c>
      <c r="CG1311" s="398">
        <v>2E-3</v>
      </c>
      <c r="CH1311" s="398" t="s">
        <v>121</v>
      </c>
      <c r="CI1311" s="398">
        <v>2E-3</v>
      </c>
      <c r="CJ1311" s="398" t="s">
        <v>121</v>
      </c>
      <c r="CK1311" s="398">
        <v>1.1020000000000001</v>
      </c>
      <c r="CL1311" s="398" t="s">
        <v>121</v>
      </c>
      <c r="CM1311" s="398">
        <v>2E-3</v>
      </c>
      <c r="CN1311" s="398">
        <v>2E-3</v>
      </c>
      <c r="CO1311" s="398">
        <v>1E-3</v>
      </c>
      <c r="CP1311" s="398">
        <v>1.3129999999999999</v>
      </c>
      <c r="CQ1311" s="398">
        <v>5.8000000000000003E-2</v>
      </c>
      <c r="CR1311" s="398" t="s">
        <v>121</v>
      </c>
      <c r="CS1311" s="398">
        <v>2E-3</v>
      </c>
      <c r="CT1311" s="398" t="s">
        <v>121</v>
      </c>
      <c r="CU1311" s="398">
        <v>22.318000000000001</v>
      </c>
      <c r="CV1311" s="398">
        <v>1.0999999999999999E-2</v>
      </c>
      <c r="CW1311" s="398">
        <v>1E-3</v>
      </c>
      <c r="CX1311" s="398">
        <v>0.35199999999999998</v>
      </c>
      <c r="CY1311" s="398">
        <v>2.4E-2</v>
      </c>
      <c r="CZ1311" s="398" t="s">
        <v>121</v>
      </c>
      <c r="DA1311" s="398">
        <v>2E-3</v>
      </c>
      <c r="DB1311" s="398">
        <v>2.4E-2</v>
      </c>
      <c r="DC1311" s="398">
        <v>8.9999999999999993E-3</v>
      </c>
      <c r="DD1311" s="398" t="s">
        <v>121</v>
      </c>
      <c r="DE1311" s="398">
        <v>7.2999999999999995E-2</v>
      </c>
      <c r="DF1311" s="398">
        <v>10.558</v>
      </c>
      <c r="DG1311" s="398">
        <v>0.16400000000000001</v>
      </c>
      <c r="DH1311" s="398">
        <v>7.3999999999999996E-2</v>
      </c>
      <c r="DI1311" s="398">
        <v>2E-3</v>
      </c>
      <c r="DJ1311" s="398" t="s">
        <v>121</v>
      </c>
      <c r="DK1311" s="398">
        <v>2E-3</v>
      </c>
      <c r="DL1311" s="61" t="str">
        <f t="shared" si="25"/>
        <v>Anlieferung 22-15</v>
      </c>
    </row>
    <row r="1312" spans="1:116">
      <c r="A1312" s="11">
        <v>44672</v>
      </c>
      <c r="B1312" s="64" t="s">
        <v>1891</v>
      </c>
      <c r="C1312" s="25" t="s">
        <v>128</v>
      </c>
      <c r="H1312" s="3" t="e">
        <f>((F1312)/(E1312/100))</f>
        <v>#DIV/0!</v>
      </c>
      <c r="I1312" s="4" t="e">
        <f>E1312/F1312</f>
        <v>#DIV/0!</v>
      </c>
      <c r="J1312" s="4" t="e">
        <f>100/G1312</f>
        <v>#DIV/0!</v>
      </c>
      <c r="N1312" s="37" t="e">
        <f>M1312/(K1312/100)</f>
        <v>#DIV/0!</v>
      </c>
      <c r="O1312" s="37" t="e">
        <f>N1312/J1312</f>
        <v>#DIV/0!</v>
      </c>
      <c r="P1312" s="5" t="e">
        <f>M1312/(L1312/100)</f>
        <v>#DIV/0!</v>
      </c>
      <c r="Q1312" s="5" t="e">
        <f>P1312*I1312</f>
        <v>#DIV/0!</v>
      </c>
      <c r="U1312" s="15" t="e">
        <f>100-(T1312-R1312)/S1312*100</f>
        <v>#DIV/0!</v>
      </c>
      <c r="AB1312" s="14" t="e">
        <f>((AE1312-AC1312)*(1000/AD1312))*1000</f>
        <v>#DIV/0!</v>
      </c>
      <c r="AF1312" s="7" t="e">
        <f>#REF!*0.8</f>
        <v>#REF!</v>
      </c>
      <c r="AH1312" s="8" t="e">
        <f>((AG1312)*(H1312/100))</f>
        <v>#DIV/0!</v>
      </c>
      <c r="AI1312" s="7" t="e">
        <f>AG1312/AH1312</f>
        <v>#DIV/0!</v>
      </c>
      <c r="AO1312" s="68" t="s">
        <v>1891</v>
      </c>
      <c r="AP1312" s="398">
        <v>7.9000000000000001E-2</v>
      </c>
      <c r="AQ1312" s="398">
        <v>8.9999999999999993E-3</v>
      </c>
      <c r="AR1312" s="398">
        <v>1.7000000000000001E-2</v>
      </c>
      <c r="AS1312" s="398">
        <v>8.0000000000000002E-3</v>
      </c>
      <c r="AT1312" s="398" t="s">
        <v>121</v>
      </c>
      <c r="AU1312" s="398">
        <v>7.0000000000000001E-3</v>
      </c>
      <c r="AV1312" s="398">
        <v>4.218</v>
      </c>
      <c r="AW1312" s="398">
        <v>8.6999999999999994E-2</v>
      </c>
      <c r="AX1312" s="398">
        <v>6.0000000000000001E-3</v>
      </c>
      <c r="AY1312" s="398">
        <v>3.0000000000000001E-3</v>
      </c>
      <c r="AZ1312" s="398">
        <v>1.899</v>
      </c>
      <c r="BA1312" s="398">
        <v>3.9E-2</v>
      </c>
      <c r="BB1312" s="398">
        <v>9.1999999999999998E-2</v>
      </c>
      <c r="BC1312" s="398">
        <v>6.0000000000000001E-3</v>
      </c>
      <c r="BD1312" s="398">
        <v>14.747999999999999</v>
      </c>
      <c r="BE1312" s="398">
        <v>0.27200000000000002</v>
      </c>
      <c r="BF1312" s="398" t="s">
        <v>121</v>
      </c>
      <c r="BG1312" s="398">
        <v>7.0000000000000001E-3</v>
      </c>
      <c r="BH1312" s="398">
        <v>1.0620000000000001</v>
      </c>
      <c r="BI1312" s="398">
        <v>0.33400000000000002</v>
      </c>
      <c r="BJ1312" s="398">
        <v>2.1000000000000001E-2</v>
      </c>
      <c r="BK1312" s="398">
        <v>8.0000000000000002E-3</v>
      </c>
      <c r="BL1312" s="398" t="s">
        <v>121</v>
      </c>
      <c r="BM1312" s="398">
        <v>7.0000000000000001E-3</v>
      </c>
      <c r="BN1312" s="398">
        <v>5.6050000000000004</v>
      </c>
      <c r="BO1312" s="398">
        <v>0.22500000000000001</v>
      </c>
      <c r="BP1312" s="398">
        <v>60.633000000000003</v>
      </c>
      <c r="BQ1312" s="398">
        <v>0.46400000000000002</v>
      </c>
      <c r="BR1312" s="398">
        <v>4.1399999999999997</v>
      </c>
      <c r="BS1312" s="398">
        <v>0.06</v>
      </c>
      <c r="BT1312" s="398">
        <v>0.78900000000000003</v>
      </c>
      <c r="BU1312" s="398">
        <v>8.1000000000000003E-2</v>
      </c>
      <c r="BV1312" s="398" t="s">
        <v>121</v>
      </c>
      <c r="BW1312" s="398">
        <v>8.5999999999999993E-2</v>
      </c>
      <c r="BX1312" s="398" t="s">
        <v>121</v>
      </c>
      <c r="BY1312" s="398">
        <v>4.2999999999999997E-2</v>
      </c>
      <c r="BZ1312" s="398">
        <v>0.255</v>
      </c>
      <c r="CA1312" s="398">
        <v>4.3999999999999997E-2</v>
      </c>
      <c r="CB1312" s="398">
        <v>4.1840000000000002</v>
      </c>
      <c r="CC1312" s="398">
        <v>2.4249999999999998</v>
      </c>
      <c r="CD1312" s="398">
        <v>0.25800000000000001</v>
      </c>
      <c r="CE1312" s="398">
        <v>2.1000000000000001E-2</v>
      </c>
      <c r="CF1312" s="398" t="s">
        <v>121</v>
      </c>
      <c r="CG1312" s="398">
        <v>2E-3</v>
      </c>
      <c r="CH1312" s="398" t="s">
        <v>121</v>
      </c>
      <c r="CI1312" s="398">
        <v>2E-3</v>
      </c>
      <c r="CJ1312" s="398" t="s">
        <v>121</v>
      </c>
      <c r="CK1312" s="398">
        <v>1.018</v>
      </c>
      <c r="CL1312" s="398" t="s">
        <v>121</v>
      </c>
      <c r="CM1312" s="398">
        <v>2E-3</v>
      </c>
      <c r="CN1312" s="398">
        <v>2.5000000000000001E-2</v>
      </c>
      <c r="CO1312" s="398">
        <v>3.0000000000000001E-3</v>
      </c>
      <c r="CP1312" s="398">
        <v>1.454</v>
      </c>
      <c r="CQ1312" s="398">
        <v>8.5000000000000006E-2</v>
      </c>
      <c r="CR1312" s="398" t="s">
        <v>121</v>
      </c>
      <c r="CS1312" s="398">
        <v>1.2999999999999999E-2</v>
      </c>
      <c r="CT1312" s="398" t="s">
        <v>121</v>
      </c>
      <c r="CU1312" s="398">
        <v>26.600999999999999</v>
      </c>
      <c r="CV1312" s="398">
        <v>0.108</v>
      </c>
      <c r="CW1312" s="398">
        <v>2E-3</v>
      </c>
      <c r="CX1312" s="398">
        <v>9.2999999999999999E-2</v>
      </c>
      <c r="CY1312" s="398">
        <v>5.2999999999999999E-2</v>
      </c>
      <c r="CZ1312" s="398" t="s">
        <v>121</v>
      </c>
      <c r="DA1312" s="398">
        <v>3.0000000000000001E-3</v>
      </c>
      <c r="DB1312" s="398" t="s">
        <v>121</v>
      </c>
      <c r="DC1312" s="398">
        <v>3.4000000000000002E-2</v>
      </c>
      <c r="DD1312" s="398" t="s">
        <v>121</v>
      </c>
      <c r="DE1312" s="398">
        <v>2.3E-2</v>
      </c>
      <c r="DF1312" s="398">
        <v>0.23</v>
      </c>
      <c r="DG1312" s="398">
        <v>8.0000000000000002E-3</v>
      </c>
      <c r="DH1312" s="398">
        <v>6.3E-2</v>
      </c>
      <c r="DI1312" s="398">
        <v>2E-3</v>
      </c>
      <c r="DJ1312" s="398" t="s">
        <v>121</v>
      </c>
      <c r="DK1312" s="398">
        <v>2E-3</v>
      </c>
      <c r="DL1312" s="61" t="str">
        <f t="shared" si="25"/>
        <v>Anlieferung 22-16</v>
      </c>
    </row>
    <row r="1313" spans="1:132">
      <c r="A1313" s="11">
        <v>44672</v>
      </c>
      <c r="B1313" s="64" t="s">
        <v>1892</v>
      </c>
      <c r="C1313" s="25" t="s">
        <v>128</v>
      </c>
      <c r="H1313" s="3" t="e">
        <f>((F1313)/(E1313/100))</f>
        <v>#DIV/0!</v>
      </c>
      <c r="I1313" s="4" t="e">
        <f>E1313/F1313</f>
        <v>#DIV/0!</v>
      </c>
      <c r="J1313" s="4" t="e">
        <f>100/G1313</f>
        <v>#DIV/0!</v>
      </c>
      <c r="N1313" s="37" t="e">
        <f>M1313/(K1313/100)</f>
        <v>#DIV/0!</v>
      </c>
      <c r="O1313" s="37" t="e">
        <f>N1313/J1313</f>
        <v>#DIV/0!</v>
      </c>
      <c r="P1313" s="5" t="e">
        <f>M1313/(L1313/100)</f>
        <v>#DIV/0!</v>
      </c>
      <c r="Q1313" s="5" t="e">
        <f>P1313*I1313</f>
        <v>#DIV/0!</v>
      </c>
      <c r="U1313" s="15" t="e">
        <f>100-(T1313-R1313)/S1313*100</f>
        <v>#DIV/0!</v>
      </c>
      <c r="AB1313" s="14" t="e">
        <f>((AE1313-AC1313)*(1000/AD1313))*1000</f>
        <v>#DIV/0!</v>
      </c>
      <c r="AF1313" s="7" t="e">
        <f>#REF!*0.8</f>
        <v>#REF!</v>
      </c>
      <c r="AH1313" s="8" t="e">
        <f>((AG1313)*(H1313/100))</f>
        <v>#DIV/0!</v>
      </c>
      <c r="AI1313" s="7" t="e">
        <f>AG1313/AH1313</f>
        <v>#DIV/0!</v>
      </c>
      <c r="AO1313" s="68" t="s">
        <v>1892</v>
      </c>
      <c r="AP1313" s="398" t="s">
        <v>121</v>
      </c>
      <c r="AQ1313" s="398">
        <v>3.0000000000000001E-3</v>
      </c>
      <c r="AR1313" s="398">
        <v>2.3E-2</v>
      </c>
      <c r="AS1313" s="398">
        <v>8.9999999999999993E-3</v>
      </c>
      <c r="AT1313" s="398" t="s">
        <v>121</v>
      </c>
      <c r="AU1313" s="398">
        <v>8.0000000000000002E-3</v>
      </c>
      <c r="AV1313" s="398">
        <v>6.2190000000000003</v>
      </c>
      <c r="AW1313" s="398">
        <v>0.14499999999999999</v>
      </c>
      <c r="AX1313" s="398" t="s">
        <v>121</v>
      </c>
      <c r="AY1313" s="398">
        <v>6.0000000000000001E-3</v>
      </c>
      <c r="AZ1313" s="398">
        <v>0.71399999999999997</v>
      </c>
      <c r="BA1313" s="398">
        <v>1.6E-2</v>
      </c>
      <c r="BB1313" s="398">
        <v>4.008</v>
      </c>
      <c r="BC1313" s="398">
        <v>0.06</v>
      </c>
      <c r="BD1313" s="398">
        <v>11.012</v>
      </c>
      <c r="BE1313" s="398">
        <v>0.152</v>
      </c>
      <c r="BF1313" s="398" t="s">
        <v>121</v>
      </c>
      <c r="BG1313" s="398">
        <v>8.9999999999999993E-3</v>
      </c>
      <c r="BH1313" s="398">
        <v>2.1800000000000002</v>
      </c>
      <c r="BI1313" s="398">
        <v>0.46700000000000003</v>
      </c>
      <c r="BJ1313" s="398">
        <v>4.0000000000000001E-3</v>
      </c>
      <c r="BK1313" s="398">
        <v>2E-3</v>
      </c>
      <c r="BL1313" s="398">
        <v>5.0000000000000001E-3</v>
      </c>
      <c r="BM1313" s="398">
        <v>3.0000000000000001E-3</v>
      </c>
      <c r="BN1313" s="398">
        <v>14.073</v>
      </c>
      <c r="BO1313" s="398">
        <v>0.64600000000000002</v>
      </c>
      <c r="BP1313" s="398">
        <v>44.383000000000003</v>
      </c>
      <c r="BQ1313" s="398">
        <v>0.72499999999999998</v>
      </c>
      <c r="BR1313" s="398">
        <v>6.0000000000000001E-3</v>
      </c>
      <c r="BS1313" s="398">
        <v>1E-3</v>
      </c>
      <c r="BT1313" s="398">
        <v>1.5740000000000001</v>
      </c>
      <c r="BU1313" s="398">
        <v>0.11799999999999999</v>
      </c>
      <c r="BV1313" s="398" t="s">
        <v>121</v>
      </c>
      <c r="BW1313" s="398">
        <v>7.8E-2</v>
      </c>
      <c r="BX1313" s="398" t="s">
        <v>121</v>
      </c>
      <c r="BY1313" s="398">
        <v>3.4000000000000002E-2</v>
      </c>
      <c r="BZ1313" s="398">
        <v>0.67400000000000004</v>
      </c>
      <c r="CA1313" s="398">
        <v>5.8999999999999997E-2</v>
      </c>
      <c r="CB1313" s="398">
        <v>6.681</v>
      </c>
      <c r="CC1313" s="398">
        <v>3.222</v>
      </c>
      <c r="CD1313" s="398">
        <v>0.27700000000000002</v>
      </c>
      <c r="CE1313" s="398">
        <v>0.02</v>
      </c>
      <c r="CF1313" s="398" t="s">
        <v>121</v>
      </c>
      <c r="CG1313" s="398">
        <v>3.0000000000000001E-3</v>
      </c>
      <c r="CH1313" s="398">
        <v>2E-3</v>
      </c>
      <c r="CI1313" s="398">
        <v>1E-3</v>
      </c>
      <c r="CJ1313" s="398" t="s">
        <v>121</v>
      </c>
      <c r="CK1313" s="398">
        <v>0.94099999999999995</v>
      </c>
      <c r="CL1313" s="398" t="s">
        <v>121</v>
      </c>
      <c r="CM1313" s="398">
        <v>2E-3</v>
      </c>
      <c r="CN1313" s="398">
        <v>3.0000000000000001E-3</v>
      </c>
      <c r="CO1313" s="398">
        <v>1E-3</v>
      </c>
      <c r="CP1313" s="398">
        <v>1.65</v>
      </c>
      <c r="CQ1313" s="398">
        <v>0.11</v>
      </c>
      <c r="CR1313" s="398" t="s">
        <v>121</v>
      </c>
      <c r="CS1313" s="398">
        <v>2E-3</v>
      </c>
      <c r="CT1313" s="398" t="s">
        <v>121</v>
      </c>
      <c r="CU1313" s="398">
        <v>26.739000000000001</v>
      </c>
      <c r="CV1313" s="398">
        <v>0.26200000000000001</v>
      </c>
      <c r="CW1313" s="398">
        <v>6.0000000000000001E-3</v>
      </c>
      <c r="CX1313" s="398">
        <v>0.89300000000000002</v>
      </c>
      <c r="CY1313" s="398">
        <v>0.08</v>
      </c>
      <c r="CZ1313" s="398" t="s">
        <v>121</v>
      </c>
      <c r="DA1313" s="398">
        <v>2E-3</v>
      </c>
      <c r="DB1313" s="398" t="s">
        <v>121</v>
      </c>
      <c r="DC1313" s="398">
        <v>4.5999999999999999E-2</v>
      </c>
      <c r="DD1313" s="398">
        <v>0.10199999999999999</v>
      </c>
      <c r="DE1313" s="398">
        <v>3.1E-2</v>
      </c>
      <c r="DF1313" s="398">
        <v>4.101</v>
      </c>
      <c r="DG1313" s="398">
        <v>0.06</v>
      </c>
      <c r="DH1313" s="398">
        <v>1.151</v>
      </c>
      <c r="DI1313" s="398">
        <v>2.1999999999999999E-2</v>
      </c>
      <c r="DJ1313" s="398" t="s">
        <v>121</v>
      </c>
      <c r="DK1313" s="398">
        <v>2E-3</v>
      </c>
      <c r="DL1313" s="61" t="str">
        <f t="shared" si="25"/>
        <v>Anlieferung 22-17</v>
      </c>
    </row>
    <row r="1314" spans="1:132">
      <c r="A1314" s="11">
        <v>44672</v>
      </c>
      <c r="B1314" s="64" t="s">
        <v>1893</v>
      </c>
      <c r="C1314" s="25" t="s">
        <v>128</v>
      </c>
      <c r="H1314" s="3" t="e">
        <f>((F1314)/(E1314/100))</f>
        <v>#DIV/0!</v>
      </c>
      <c r="I1314" s="4" t="e">
        <f>E1314/F1314</f>
        <v>#DIV/0!</v>
      </c>
      <c r="J1314" s="4" t="e">
        <f>100/G1314</f>
        <v>#DIV/0!</v>
      </c>
      <c r="N1314" s="37" t="e">
        <f>M1314/(K1314/100)</f>
        <v>#DIV/0!</v>
      </c>
      <c r="O1314" s="37" t="e">
        <f>N1314/J1314</f>
        <v>#DIV/0!</v>
      </c>
      <c r="P1314" s="5" t="e">
        <f>M1314/(L1314/100)</f>
        <v>#DIV/0!</v>
      </c>
      <c r="Q1314" s="5" t="e">
        <f>P1314*I1314</f>
        <v>#DIV/0!</v>
      </c>
      <c r="U1314" s="15" t="e">
        <f>100-(T1314-R1314)/S1314*100</f>
        <v>#DIV/0!</v>
      </c>
      <c r="AB1314" s="14" t="e">
        <f>((AE1314-AC1314)*(1000/AD1314))*1000</f>
        <v>#DIV/0!</v>
      </c>
      <c r="AF1314" s="7" t="e">
        <f>#REF!*0.8</f>
        <v>#REF!</v>
      </c>
      <c r="AH1314" s="8" t="e">
        <f>((AG1314)*(H1314/100))</f>
        <v>#DIV/0!</v>
      </c>
      <c r="AI1314" s="7" t="e">
        <f>AG1314/AH1314</f>
        <v>#DIV/0!</v>
      </c>
      <c r="AO1314" s="68" t="s">
        <v>1893</v>
      </c>
      <c r="AP1314" s="398">
        <v>8.0000000000000002E-3</v>
      </c>
      <c r="AQ1314" s="398">
        <v>2E-3</v>
      </c>
      <c r="AR1314" s="398">
        <v>0.1</v>
      </c>
      <c r="AS1314" s="398">
        <v>8.9999999999999993E-3</v>
      </c>
      <c r="AT1314" s="398">
        <v>2.8000000000000001E-2</v>
      </c>
      <c r="AU1314" s="398">
        <v>5.0000000000000001E-3</v>
      </c>
      <c r="AV1314" s="398">
        <v>1.4239999999999999</v>
      </c>
      <c r="AW1314" s="398">
        <v>2.8000000000000001E-2</v>
      </c>
      <c r="AX1314" s="398" t="s">
        <v>121</v>
      </c>
      <c r="AY1314" s="398">
        <v>3.0000000000000001E-3</v>
      </c>
      <c r="AZ1314" s="398">
        <v>0.38400000000000001</v>
      </c>
      <c r="BA1314" s="398">
        <v>1.2999999999999999E-2</v>
      </c>
      <c r="BB1314" s="398">
        <v>0.74399999999999999</v>
      </c>
      <c r="BC1314" s="398">
        <v>1.7000000000000001E-2</v>
      </c>
      <c r="BD1314" s="398">
        <v>22.222999999999999</v>
      </c>
      <c r="BE1314" s="398">
        <v>0.27200000000000002</v>
      </c>
      <c r="BF1314" s="398" t="s">
        <v>121</v>
      </c>
      <c r="BG1314" s="398">
        <v>0.01</v>
      </c>
      <c r="BH1314" s="398">
        <v>3.1259999999999999</v>
      </c>
      <c r="BI1314" s="398">
        <v>0.47599999999999998</v>
      </c>
      <c r="BJ1314" s="398">
        <v>4.0000000000000001E-3</v>
      </c>
      <c r="BK1314" s="398">
        <v>2E-3</v>
      </c>
      <c r="BL1314" s="398">
        <v>1.4E-2</v>
      </c>
      <c r="BM1314" s="398">
        <v>3.0000000000000001E-3</v>
      </c>
      <c r="BN1314" s="398">
        <v>18.036999999999999</v>
      </c>
      <c r="BO1314" s="398">
        <v>0.63900000000000001</v>
      </c>
      <c r="BP1314" s="398">
        <v>32.601999999999997</v>
      </c>
      <c r="BQ1314" s="398">
        <v>0.82099999999999995</v>
      </c>
      <c r="BR1314" s="398">
        <v>0.108</v>
      </c>
      <c r="BS1314" s="398">
        <v>4.0000000000000001E-3</v>
      </c>
      <c r="BT1314" s="398">
        <v>2.6459999999999999</v>
      </c>
      <c r="BU1314" s="398">
        <v>0.14899999999999999</v>
      </c>
      <c r="BV1314" s="398" t="s">
        <v>121</v>
      </c>
      <c r="BW1314" s="398">
        <v>6.6000000000000003E-2</v>
      </c>
      <c r="BX1314" s="398" t="s">
        <v>121</v>
      </c>
      <c r="BY1314" s="398">
        <v>4.2999999999999997E-2</v>
      </c>
      <c r="BZ1314" s="398">
        <v>0.316</v>
      </c>
      <c r="CA1314" s="398">
        <v>0.04</v>
      </c>
      <c r="CB1314" s="398">
        <v>9.0250000000000004</v>
      </c>
      <c r="CC1314" s="398">
        <v>3.1309999999999998</v>
      </c>
      <c r="CD1314" s="398">
        <v>0.39600000000000002</v>
      </c>
      <c r="CE1314" s="398">
        <v>0.02</v>
      </c>
      <c r="CF1314" s="398">
        <v>1.4E-2</v>
      </c>
      <c r="CG1314" s="398">
        <v>2E-3</v>
      </c>
      <c r="CH1314" s="398">
        <v>2E-3</v>
      </c>
      <c r="CI1314" s="398">
        <v>1E-3</v>
      </c>
      <c r="CJ1314" s="398" t="s">
        <v>121</v>
      </c>
      <c r="CK1314" s="398">
        <v>0.80600000000000005</v>
      </c>
      <c r="CL1314" s="398" t="s">
        <v>121</v>
      </c>
      <c r="CM1314" s="398">
        <v>2E-3</v>
      </c>
      <c r="CN1314" s="398" t="s">
        <v>121</v>
      </c>
      <c r="CO1314" s="398">
        <v>2E-3</v>
      </c>
      <c r="CP1314" s="398">
        <v>1.22</v>
      </c>
      <c r="CQ1314" s="398">
        <v>7.1999999999999995E-2</v>
      </c>
      <c r="CR1314" s="398" t="s">
        <v>121</v>
      </c>
      <c r="CS1314" s="398">
        <v>2E-3</v>
      </c>
      <c r="CT1314" s="398" t="s">
        <v>121</v>
      </c>
      <c r="CU1314" s="398">
        <v>23.405999999999999</v>
      </c>
      <c r="CV1314" s="398">
        <v>0.39100000000000001</v>
      </c>
      <c r="CW1314" s="398">
        <v>7.0000000000000001E-3</v>
      </c>
      <c r="CX1314" s="398">
        <v>0.42899999999999999</v>
      </c>
      <c r="CY1314" s="398">
        <v>7.9000000000000001E-2</v>
      </c>
      <c r="CZ1314" s="398">
        <v>3.0000000000000001E-3</v>
      </c>
      <c r="DA1314" s="398">
        <v>1E-3</v>
      </c>
      <c r="DB1314" s="398" t="s">
        <v>121</v>
      </c>
      <c r="DC1314" s="398">
        <v>4.9000000000000002E-2</v>
      </c>
      <c r="DD1314" s="398" t="s">
        <v>121</v>
      </c>
      <c r="DE1314" s="398">
        <v>5.0999999999999997E-2</v>
      </c>
      <c r="DF1314" s="398">
        <v>5.5460000000000003</v>
      </c>
      <c r="DG1314" s="398">
        <v>7.9000000000000001E-2</v>
      </c>
      <c r="DH1314" s="398">
        <v>1.1970000000000001</v>
      </c>
      <c r="DI1314" s="398">
        <v>2.1000000000000001E-2</v>
      </c>
      <c r="DJ1314" s="398" t="s">
        <v>121</v>
      </c>
      <c r="DK1314" s="398">
        <v>2E-3</v>
      </c>
      <c r="DL1314" s="61" t="str">
        <f t="shared" si="25"/>
        <v>Anlieferung 22-18</v>
      </c>
    </row>
    <row r="1315" spans="1:132">
      <c r="A1315" s="11">
        <v>44672</v>
      </c>
      <c r="B1315" s="64" t="s">
        <v>1894</v>
      </c>
      <c r="C1315" s="25" t="s">
        <v>128</v>
      </c>
      <c r="H1315" s="3" t="e">
        <f>((F1315)/(E1315/100))</f>
        <v>#DIV/0!</v>
      </c>
      <c r="I1315" s="4" t="e">
        <f>E1315/F1315</f>
        <v>#DIV/0!</v>
      </c>
      <c r="J1315" s="4" t="e">
        <f>100/G1315</f>
        <v>#DIV/0!</v>
      </c>
      <c r="N1315" s="37" t="e">
        <f>M1315/(K1315/100)</f>
        <v>#DIV/0!</v>
      </c>
      <c r="O1315" s="37" t="e">
        <f>N1315/J1315</f>
        <v>#DIV/0!</v>
      </c>
      <c r="P1315" s="5" t="e">
        <f>M1315/(L1315/100)</f>
        <v>#DIV/0!</v>
      </c>
      <c r="Q1315" s="5" t="e">
        <f>P1315*I1315</f>
        <v>#DIV/0!</v>
      </c>
      <c r="U1315" s="15" t="e">
        <f>100-(T1315-R1315)/S1315*100</f>
        <v>#DIV/0!</v>
      </c>
      <c r="AB1315" s="14" t="e">
        <f>((AE1315-AC1315)*(1000/AD1315))*1000</f>
        <v>#DIV/0!</v>
      </c>
      <c r="AF1315" s="7" t="e">
        <f>#REF!*0.8</f>
        <v>#REF!</v>
      </c>
      <c r="AH1315" s="8" t="e">
        <f>((AG1315)*(H1315/100))</f>
        <v>#DIV/0!</v>
      </c>
      <c r="AI1315" s="7" t="e">
        <f>AG1315/AH1315</f>
        <v>#DIV/0!</v>
      </c>
      <c r="AO1315" s="68" t="s">
        <v>1894</v>
      </c>
      <c r="AP1315" s="398">
        <v>8.0000000000000002E-3</v>
      </c>
      <c r="AQ1315" s="398">
        <v>2E-3</v>
      </c>
      <c r="AR1315" s="398">
        <v>1.9E-2</v>
      </c>
      <c r="AS1315" s="398">
        <v>7.0000000000000001E-3</v>
      </c>
      <c r="AT1315" s="398">
        <v>2.226</v>
      </c>
      <c r="AU1315" s="398">
        <v>4.1000000000000002E-2</v>
      </c>
      <c r="AV1315" s="398">
        <v>1.536</v>
      </c>
      <c r="AW1315" s="398">
        <v>2.9000000000000001E-2</v>
      </c>
      <c r="AX1315" s="398" t="s">
        <v>121</v>
      </c>
      <c r="AY1315" s="398">
        <v>4.0000000000000001E-3</v>
      </c>
      <c r="AZ1315" s="398">
        <v>1.9390000000000001</v>
      </c>
      <c r="BA1315" s="398">
        <v>2.5000000000000001E-2</v>
      </c>
      <c r="BB1315" s="398">
        <v>7.5890000000000004</v>
      </c>
      <c r="BC1315" s="398">
        <v>9.8000000000000004E-2</v>
      </c>
      <c r="BD1315" s="398">
        <v>12.679</v>
      </c>
      <c r="BE1315" s="398">
        <v>0.128</v>
      </c>
      <c r="BF1315" s="398" t="s">
        <v>121</v>
      </c>
      <c r="BG1315" s="398">
        <v>8.9999999999999993E-3</v>
      </c>
      <c r="BH1315" s="398">
        <v>1.893</v>
      </c>
      <c r="BI1315" s="398">
        <v>0.318</v>
      </c>
      <c r="BJ1315" s="398">
        <v>6.0000000000000001E-3</v>
      </c>
      <c r="BK1315" s="398">
        <v>2E-3</v>
      </c>
      <c r="BL1315" s="398" t="s">
        <v>121</v>
      </c>
      <c r="BM1315" s="398">
        <v>4.0000000000000001E-3</v>
      </c>
      <c r="BN1315" s="398">
        <v>4.08</v>
      </c>
      <c r="BO1315" s="398">
        <v>8.5000000000000006E-2</v>
      </c>
      <c r="BP1315" s="398">
        <v>44.811</v>
      </c>
      <c r="BQ1315" s="398">
        <v>0.62</v>
      </c>
      <c r="BR1315" s="398">
        <v>2.1999999999999999E-2</v>
      </c>
      <c r="BS1315" s="398">
        <v>2E-3</v>
      </c>
      <c r="BT1315" s="398">
        <v>0.64600000000000002</v>
      </c>
      <c r="BU1315" s="398">
        <v>7.9000000000000001E-2</v>
      </c>
      <c r="BV1315" s="398">
        <v>5.8999999999999997E-2</v>
      </c>
      <c r="BW1315" s="398">
        <v>3.0000000000000001E-3</v>
      </c>
      <c r="BX1315" s="398" t="s">
        <v>121</v>
      </c>
      <c r="BY1315" s="398">
        <v>3.2000000000000001E-2</v>
      </c>
      <c r="BZ1315" s="398">
        <v>0.28599999999999998</v>
      </c>
      <c r="CA1315" s="398">
        <v>3.9E-2</v>
      </c>
      <c r="CB1315" s="398">
        <v>6.5339999999999998</v>
      </c>
      <c r="CC1315" s="398">
        <v>2.3690000000000002</v>
      </c>
      <c r="CD1315" s="398">
        <v>0.16</v>
      </c>
      <c r="CE1315" s="398">
        <v>1.7999999999999999E-2</v>
      </c>
      <c r="CF1315" s="398">
        <v>1.2450000000000001</v>
      </c>
      <c r="CG1315" s="398">
        <v>0.02</v>
      </c>
      <c r="CH1315" s="398" t="s">
        <v>121</v>
      </c>
      <c r="CI1315" s="398">
        <v>2E-3</v>
      </c>
      <c r="CJ1315" s="398">
        <v>0.23499999999999999</v>
      </c>
      <c r="CK1315" s="398">
        <v>0.02</v>
      </c>
      <c r="CL1315" s="398" t="s">
        <v>121</v>
      </c>
      <c r="CM1315" s="398">
        <v>2E-3</v>
      </c>
      <c r="CN1315" s="398">
        <v>2E-3</v>
      </c>
      <c r="CO1315" s="398">
        <v>1E-3</v>
      </c>
      <c r="CP1315" s="398">
        <v>2.077</v>
      </c>
      <c r="CQ1315" s="398">
        <v>1.9E-2</v>
      </c>
      <c r="CR1315" s="398" t="s">
        <v>121</v>
      </c>
      <c r="CS1315" s="398">
        <v>2E-3</v>
      </c>
      <c r="CT1315" s="398">
        <v>3.2629999999999999</v>
      </c>
      <c r="CU1315" s="398">
        <v>7.6999999999999999E-2</v>
      </c>
      <c r="CV1315" s="398">
        <v>8.2000000000000003E-2</v>
      </c>
      <c r="CW1315" s="398">
        <v>2E-3</v>
      </c>
      <c r="CX1315" s="398">
        <v>0.14199999999999999</v>
      </c>
      <c r="CY1315" s="398">
        <v>5.1999999999999998E-2</v>
      </c>
      <c r="CZ1315" s="398" t="s">
        <v>121</v>
      </c>
      <c r="DA1315" s="398">
        <v>2E-3</v>
      </c>
      <c r="DB1315" s="398" t="s">
        <v>121</v>
      </c>
      <c r="DC1315" s="398">
        <v>3.2000000000000001E-2</v>
      </c>
      <c r="DD1315" s="398">
        <v>0.30099999999999999</v>
      </c>
      <c r="DE1315" s="398">
        <v>4.1000000000000002E-2</v>
      </c>
      <c r="DF1315" s="398">
        <v>8.1199999999999992</v>
      </c>
      <c r="DG1315" s="398">
        <v>0.104</v>
      </c>
      <c r="DH1315" s="398">
        <v>2.9000000000000001E-2</v>
      </c>
      <c r="DI1315" s="398">
        <v>1E-3</v>
      </c>
      <c r="DJ1315" s="398" t="s">
        <v>121</v>
      </c>
      <c r="DK1315" s="398">
        <v>2E-3</v>
      </c>
      <c r="DL1315" s="61" t="str">
        <f t="shared" si="25"/>
        <v>Anlieferung 22-19</v>
      </c>
    </row>
    <row r="1316" spans="1:132">
      <c r="A1316" s="11">
        <v>44672</v>
      </c>
      <c r="B1316" s="64" t="s">
        <v>1895</v>
      </c>
      <c r="C1316" s="25" t="s">
        <v>128</v>
      </c>
      <c r="H1316" s="3" t="e">
        <f>((F1316)/(E1316/100))</f>
        <v>#DIV/0!</v>
      </c>
      <c r="I1316" s="4" t="e">
        <f>E1316/F1316</f>
        <v>#DIV/0!</v>
      </c>
      <c r="J1316" s="4" t="e">
        <f>100/G1316</f>
        <v>#DIV/0!</v>
      </c>
      <c r="N1316" s="37" t="e">
        <f>M1316/(K1316/100)</f>
        <v>#DIV/0!</v>
      </c>
      <c r="O1316" s="37" t="e">
        <f>N1316/J1316</f>
        <v>#DIV/0!</v>
      </c>
      <c r="P1316" s="5" t="e">
        <f>M1316/(L1316/100)</f>
        <v>#DIV/0!</v>
      </c>
      <c r="Q1316" s="5" t="e">
        <f>P1316*I1316</f>
        <v>#DIV/0!</v>
      </c>
      <c r="U1316" s="15" t="e">
        <f>100-(T1316-R1316)/S1316*100</f>
        <v>#DIV/0!</v>
      </c>
      <c r="AB1316" s="14" t="e">
        <f>((AE1316-AC1316)*(1000/AD1316))*1000</f>
        <v>#DIV/0!</v>
      </c>
      <c r="AF1316" s="7" t="e">
        <f>#REF!*0.8</f>
        <v>#REF!</v>
      </c>
      <c r="AH1316" s="8" t="e">
        <f>((AG1316)*(H1316/100))</f>
        <v>#DIV/0!</v>
      </c>
      <c r="AI1316" s="7" t="e">
        <f>AG1316/AH1316</f>
        <v>#DIV/0!</v>
      </c>
      <c r="AO1316" s="68" t="s">
        <v>1895</v>
      </c>
      <c r="AP1316" s="398" t="s">
        <v>121</v>
      </c>
      <c r="AQ1316" s="398">
        <v>3.0000000000000001E-3</v>
      </c>
      <c r="AR1316" s="398" t="s">
        <v>121</v>
      </c>
      <c r="AS1316" s="398">
        <v>1.9E-2</v>
      </c>
      <c r="AT1316" s="398">
        <v>5.1999999999999998E-2</v>
      </c>
      <c r="AU1316" s="398">
        <v>6.0000000000000001E-3</v>
      </c>
      <c r="AV1316" s="398">
        <v>5.68</v>
      </c>
      <c r="AW1316" s="398">
        <v>0.122</v>
      </c>
      <c r="AX1316" s="398">
        <v>8.0000000000000002E-3</v>
      </c>
      <c r="AY1316" s="398">
        <v>3.0000000000000001E-3</v>
      </c>
      <c r="AZ1316" s="398">
        <v>1.349</v>
      </c>
      <c r="BA1316" s="398">
        <v>2.4E-2</v>
      </c>
      <c r="BB1316" s="398">
        <v>5.0270000000000001</v>
      </c>
      <c r="BC1316" s="398">
        <v>8.5000000000000006E-2</v>
      </c>
      <c r="BD1316" s="398">
        <v>19.686</v>
      </c>
      <c r="BE1316" s="398">
        <v>0.33300000000000002</v>
      </c>
      <c r="BF1316" s="398" t="s">
        <v>121</v>
      </c>
      <c r="BG1316" s="398">
        <v>8.9999999999999993E-3</v>
      </c>
      <c r="BH1316" s="398">
        <v>3.5369999999999999</v>
      </c>
      <c r="BI1316" s="398">
        <v>0.41199999999999998</v>
      </c>
      <c r="BJ1316" s="398">
        <v>5.0000000000000001E-3</v>
      </c>
      <c r="BK1316" s="398">
        <v>2E-3</v>
      </c>
      <c r="BL1316" s="398">
        <v>4.0000000000000001E-3</v>
      </c>
      <c r="BM1316" s="398">
        <v>3.0000000000000001E-3</v>
      </c>
      <c r="BN1316" s="398">
        <v>3.8940000000000001</v>
      </c>
      <c r="BO1316" s="398">
        <v>0.154</v>
      </c>
      <c r="BP1316" s="398">
        <v>45</v>
      </c>
      <c r="BQ1316" s="398">
        <v>0.63100000000000001</v>
      </c>
      <c r="BR1316" s="398">
        <v>6.3E-2</v>
      </c>
      <c r="BS1316" s="398">
        <v>3.0000000000000001E-3</v>
      </c>
      <c r="BT1316" s="398">
        <v>1.1579999999999999</v>
      </c>
      <c r="BU1316" s="398">
        <v>8.5999999999999993E-2</v>
      </c>
      <c r="BV1316" s="398" t="s">
        <v>121</v>
      </c>
      <c r="BW1316" s="398">
        <v>6.4000000000000001E-2</v>
      </c>
      <c r="BX1316" s="398" t="s">
        <v>121</v>
      </c>
      <c r="BY1316" s="398">
        <v>3.3000000000000002E-2</v>
      </c>
      <c r="BZ1316" s="398">
        <v>0.40400000000000003</v>
      </c>
      <c r="CA1316" s="398">
        <v>4.2999999999999997E-2</v>
      </c>
      <c r="CB1316" s="398">
        <v>7.2919999999999998</v>
      </c>
      <c r="CC1316" s="398">
        <v>2.585</v>
      </c>
      <c r="CD1316" s="398">
        <v>0.182</v>
      </c>
      <c r="CE1316" s="398">
        <v>1.7999999999999999E-2</v>
      </c>
      <c r="CF1316" s="398">
        <v>1.6E-2</v>
      </c>
      <c r="CG1316" s="398">
        <v>2E-3</v>
      </c>
      <c r="CH1316" s="398" t="s">
        <v>121</v>
      </c>
      <c r="CI1316" s="398">
        <v>2E-3</v>
      </c>
      <c r="CJ1316" s="398" t="s">
        <v>121</v>
      </c>
      <c r="CK1316" s="398">
        <v>0.77700000000000002</v>
      </c>
      <c r="CL1316" s="398" t="s">
        <v>121</v>
      </c>
      <c r="CM1316" s="398">
        <v>2E-3</v>
      </c>
      <c r="CN1316" s="398">
        <v>3.0000000000000001E-3</v>
      </c>
      <c r="CO1316" s="398">
        <v>1E-3</v>
      </c>
      <c r="CP1316" s="398">
        <v>0.98099999999999998</v>
      </c>
      <c r="CQ1316" s="398">
        <v>4.7E-2</v>
      </c>
      <c r="CR1316" s="398" t="s">
        <v>121</v>
      </c>
      <c r="CS1316" s="398">
        <v>2E-3</v>
      </c>
      <c r="CT1316" s="398" t="s">
        <v>121</v>
      </c>
      <c r="CU1316" s="398">
        <v>22.46</v>
      </c>
      <c r="CV1316" s="398">
        <v>7.3999999999999996E-2</v>
      </c>
      <c r="CW1316" s="398">
        <v>2E-3</v>
      </c>
      <c r="CX1316" s="398">
        <v>0.22800000000000001</v>
      </c>
      <c r="CY1316" s="398">
        <v>3.6999999999999998E-2</v>
      </c>
      <c r="CZ1316" s="398" t="s">
        <v>121</v>
      </c>
      <c r="DA1316" s="398">
        <v>2E-3</v>
      </c>
      <c r="DB1316" s="398" t="s">
        <v>121</v>
      </c>
      <c r="DC1316" s="398">
        <v>2.1999999999999999E-2</v>
      </c>
      <c r="DD1316" s="398" t="s">
        <v>121</v>
      </c>
      <c r="DE1316" s="398">
        <v>4.2999999999999997E-2</v>
      </c>
      <c r="DF1316" s="398">
        <v>4.0739999999999998</v>
      </c>
      <c r="DG1316" s="398">
        <v>6.9000000000000006E-2</v>
      </c>
      <c r="DH1316" s="398">
        <v>1.266</v>
      </c>
      <c r="DI1316" s="398">
        <v>0.02</v>
      </c>
      <c r="DJ1316" s="398" t="s">
        <v>121</v>
      </c>
      <c r="DK1316" s="398">
        <v>2E-3</v>
      </c>
      <c r="DL1316" s="61" t="str">
        <f t="shared" si="25"/>
        <v>Anlieferung 22-20</v>
      </c>
    </row>
    <row r="1317" spans="1:132">
      <c r="A1317" s="11">
        <v>44672</v>
      </c>
      <c r="B1317" s="64" t="s">
        <v>1896</v>
      </c>
      <c r="C1317" s="25" t="s">
        <v>128</v>
      </c>
      <c r="H1317" s="3" t="e">
        <f>((F1317)/(E1317/100))</f>
        <v>#DIV/0!</v>
      </c>
      <c r="I1317" s="4" t="e">
        <f>E1317/F1317</f>
        <v>#DIV/0!</v>
      </c>
      <c r="J1317" s="4" t="e">
        <f>100/G1317</f>
        <v>#DIV/0!</v>
      </c>
      <c r="N1317" s="37" t="e">
        <f>M1317/(K1317/100)</f>
        <v>#DIV/0!</v>
      </c>
      <c r="O1317" s="37" t="e">
        <f>N1317/J1317</f>
        <v>#DIV/0!</v>
      </c>
      <c r="P1317" s="5" t="e">
        <f>M1317/(L1317/100)</f>
        <v>#DIV/0!</v>
      </c>
      <c r="Q1317" s="5" t="e">
        <f>P1317*I1317</f>
        <v>#DIV/0!</v>
      </c>
      <c r="U1317" s="15" t="e">
        <f>100-(T1317-R1317)/S1317*100</f>
        <v>#DIV/0!</v>
      </c>
      <c r="AB1317" s="14" t="e">
        <f>((AE1317-AC1317)*(1000/AD1317))*1000</f>
        <v>#DIV/0!</v>
      </c>
      <c r="AF1317" s="7" t="e">
        <f>#REF!*0.8</f>
        <v>#REF!</v>
      </c>
      <c r="AH1317" s="8" t="e">
        <f>((AG1317)*(H1317/100))</f>
        <v>#DIV/0!</v>
      </c>
      <c r="AI1317" s="7" t="e">
        <f>AG1317/AH1317</f>
        <v>#DIV/0!</v>
      </c>
      <c r="AO1317" s="68" t="s">
        <v>1896</v>
      </c>
      <c r="AP1317" s="398">
        <v>0.02</v>
      </c>
      <c r="AQ1317" s="398">
        <v>6.0000000000000001E-3</v>
      </c>
      <c r="AR1317" s="398">
        <v>1.9E-2</v>
      </c>
      <c r="AS1317" s="398">
        <v>7.0000000000000001E-3</v>
      </c>
      <c r="AT1317" s="398" t="s">
        <v>121</v>
      </c>
      <c r="AU1317" s="398">
        <v>7.0000000000000001E-3</v>
      </c>
      <c r="AV1317" s="398">
        <v>3.2229999999999999</v>
      </c>
      <c r="AW1317" s="398">
        <v>9.9000000000000005E-2</v>
      </c>
      <c r="AX1317" s="398" t="s">
        <v>121</v>
      </c>
      <c r="AY1317" s="398">
        <v>4.0000000000000001E-3</v>
      </c>
      <c r="AZ1317" s="398">
        <v>1.5329999999999999</v>
      </c>
      <c r="BA1317" s="398">
        <v>3.3000000000000002E-2</v>
      </c>
      <c r="BB1317" s="398">
        <v>26.102</v>
      </c>
      <c r="BC1317" s="398">
        <v>0.66400000000000003</v>
      </c>
      <c r="BD1317" s="398">
        <v>13.856</v>
      </c>
      <c r="BE1317" s="398">
        <v>0.48599999999999999</v>
      </c>
      <c r="BF1317" s="398" t="s">
        <v>121</v>
      </c>
      <c r="BG1317" s="398">
        <v>1.7000000000000001E-2</v>
      </c>
      <c r="BH1317" s="398">
        <v>5.024</v>
      </c>
      <c r="BI1317" s="398">
        <v>0.58299999999999996</v>
      </c>
      <c r="BJ1317" s="398">
        <v>1.2999999999999999E-2</v>
      </c>
      <c r="BK1317" s="398">
        <v>6.0000000000000001E-3</v>
      </c>
      <c r="BL1317" s="398">
        <v>8.0000000000000002E-3</v>
      </c>
      <c r="BM1317" s="398">
        <v>3.0000000000000001E-3</v>
      </c>
      <c r="BN1317" s="398">
        <v>0.26800000000000002</v>
      </c>
      <c r="BO1317" s="398">
        <v>2.3E-2</v>
      </c>
      <c r="BP1317" s="398">
        <v>40.409999999999997</v>
      </c>
      <c r="BQ1317" s="398">
        <v>0.72399999999999998</v>
      </c>
      <c r="BR1317" s="398">
        <v>1.0069999999999999</v>
      </c>
      <c r="BS1317" s="398">
        <v>2.5999999999999999E-2</v>
      </c>
      <c r="BT1317" s="398">
        <v>1.923</v>
      </c>
      <c r="BU1317" s="398">
        <v>0.11600000000000001</v>
      </c>
      <c r="BV1317" s="398" t="s">
        <v>121</v>
      </c>
      <c r="BW1317" s="398">
        <v>9.9000000000000005E-2</v>
      </c>
      <c r="BX1317" s="398" t="s">
        <v>121</v>
      </c>
      <c r="BY1317" s="398">
        <v>2.5000000000000001E-2</v>
      </c>
      <c r="BZ1317" s="398">
        <v>6.7000000000000004E-2</v>
      </c>
      <c r="CA1317" s="398">
        <v>4.3999999999999997E-2</v>
      </c>
      <c r="CB1317" s="398" t="s">
        <v>121</v>
      </c>
      <c r="CC1317" s="398">
        <v>7.7919999999999998</v>
      </c>
      <c r="CD1317" s="398">
        <v>0.08</v>
      </c>
      <c r="CE1317" s="398">
        <v>1.6E-2</v>
      </c>
      <c r="CF1317" s="398">
        <v>0.13700000000000001</v>
      </c>
      <c r="CG1317" s="398">
        <v>4.0000000000000001E-3</v>
      </c>
      <c r="CH1317" s="398" t="s">
        <v>121</v>
      </c>
      <c r="CI1317" s="398">
        <v>2E-3</v>
      </c>
      <c r="CJ1317" s="398" t="s">
        <v>121</v>
      </c>
      <c r="CK1317" s="398">
        <v>0.95499999999999996</v>
      </c>
      <c r="CL1317" s="398" t="s">
        <v>121</v>
      </c>
      <c r="CM1317" s="398">
        <v>2E-3</v>
      </c>
      <c r="CN1317" s="398">
        <v>4.0000000000000001E-3</v>
      </c>
      <c r="CO1317" s="398">
        <v>2E-3</v>
      </c>
      <c r="CP1317" s="398">
        <v>1.1419999999999999</v>
      </c>
      <c r="CQ1317" s="398">
        <v>4.4999999999999998E-2</v>
      </c>
      <c r="CR1317" s="398" t="s">
        <v>121</v>
      </c>
      <c r="CS1317" s="398">
        <v>7.0000000000000001E-3</v>
      </c>
      <c r="CT1317" s="398" t="s">
        <v>121</v>
      </c>
      <c r="CU1317" s="398">
        <v>22.76</v>
      </c>
      <c r="CV1317" s="398">
        <v>7.0000000000000001E-3</v>
      </c>
      <c r="CW1317" s="398">
        <v>1E-3</v>
      </c>
      <c r="CX1317" s="398">
        <v>0.15</v>
      </c>
      <c r="CY1317" s="398">
        <v>2.1000000000000001E-2</v>
      </c>
      <c r="CZ1317" s="398" t="s">
        <v>121</v>
      </c>
      <c r="DA1317" s="398">
        <v>3.0000000000000001E-3</v>
      </c>
      <c r="DB1317" s="398" t="s">
        <v>121</v>
      </c>
      <c r="DC1317" s="398">
        <v>0.02</v>
      </c>
      <c r="DD1317" s="398" t="s">
        <v>121</v>
      </c>
      <c r="DE1317" s="398">
        <v>4.2000000000000003E-2</v>
      </c>
      <c r="DF1317" s="398">
        <v>4.8680000000000003</v>
      </c>
      <c r="DG1317" s="398">
        <v>0.124</v>
      </c>
      <c r="DH1317" s="398">
        <v>0.115</v>
      </c>
      <c r="DI1317" s="398">
        <v>4.0000000000000001E-3</v>
      </c>
      <c r="DJ1317" s="398" t="s">
        <v>121</v>
      </c>
      <c r="DK1317" s="398">
        <v>2E-3</v>
      </c>
      <c r="DL1317" s="61" t="str">
        <f t="shared" si="25"/>
        <v>Anlieferung 22-21</v>
      </c>
    </row>
    <row r="1318" spans="1:132">
      <c r="A1318" s="11">
        <v>44672</v>
      </c>
      <c r="B1318" s="64" t="s">
        <v>1897</v>
      </c>
      <c r="C1318" s="25" t="s">
        <v>128</v>
      </c>
      <c r="H1318" s="3" t="e">
        <f>((F1318)/(E1318/100))</f>
        <v>#DIV/0!</v>
      </c>
      <c r="I1318" s="4" t="e">
        <f>E1318/F1318</f>
        <v>#DIV/0!</v>
      </c>
      <c r="J1318" s="4" t="e">
        <f>100/G1318</f>
        <v>#DIV/0!</v>
      </c>
      <c r="N1318" s="37" t="e">
        <f>M1318/(K1318/100)</f>
        <v>#DIV/0!</v>
      </c>
      <c r="O1318" s="37" t="e">
        <f>N1318/J1318</f>
        <v>#DIV/0!</v>
      </c>
      <c r="P1318" s="5" t="e">
        <f>M1318/(L1318/100)</f>
        <v>#DIV/0!</v>
      </c>
      <c r="Q1318" s="5" t="e">
        <f>P1318*I1318</f>
        <v>#DIV/0!</v>
      </c>
      <c r="U1318" s="15" t="e">
        <f>100-(T1318-R1318)/S1318*100</f>
        <v>#DIV/0!</v>
      </c>
      <c r="AB1318" s="14" t="e">
        <f>((AE1318-AC1318)*(1000/AD1318))*1000</f>
        <v>#DIV/0!</v>
      </c>
      <c r="AF1318" s="7" t="e">
        <f>#REF!*0.8</f>
        <v>#REF!</v>
      </c>
      <c r="AH1318" s="8" t="e">
        <f>((AG1318)*(H1318/100))</f>
        <v>#DIV/0!</v>
      </c>
      <c r="AI1318" s="7" t="e">
        <f>AG1318/AH1318</f>
        <v>#DIV/0!</v>
      </c>
      <c r="AO1318" s="68" t="s">
        <v>1897</v>
      </c>
      <c r="AP1318" s="398">
        <v>1.2999999999999999E-2</v>
      </c>
      <c r="AQ1318" s="398">
        <v>2E-3</v>
      </c>
      <c r="AR1318" s="398">
        <v>8.3000000000000004E-2</v>
      </c>
      <c r="AS1318" s="398">
        <v>8.0000000000000002E-3</v>
      </c>
      <c r="AT1318" s="398">
        <v>7.4999999999999997E-2</v>
      </c>
      <c r="AU1318" s="398">
        <v>6.0000000000000001E-3</v>
      </c>
      <c r="AV1318" s="398">
        <v>1.7410000000000001</v>
      </c>
      <c r="AW1318" s="398">
        <v>3.6999999999999998E-2</v>
      </c>
      <c r="AX1318" s="398" t="s">
        <v>121</v>
      </c>
      <c r="AY1318" s="398">
        <v>3.0000000000000001E-3</v>
      </c>
      <c r="AZ1318" s="398">
        <v>0.77500000000000002</v>
      </c>
      <c r="BA1318" s="398">
        <v>1.7999999999999999E-2</v>
      </c>
      <c r="BB1318" s="398">
        <v>0.65200000000000002</v>
      </c>
      <c r="BC1318" s="398">
        <v>1.4999999999999999E-2</v>
      </c>
      <c r="BD1318" s="398">
        <v>11.15</v>
      </c>
      <c r="BE1318" s="398">
        <v>0.153</v>
      </c>
      <c r="BF1318" s="398" t="s">
        <v>121</v>
      </c>
      <c r="BG1318" s="398">
        <v>8.9999999999999993E-3</v>
      </c>
      <c r="BH1318" s="398">
        <v>2.2050000000000001</v>
      </c>
      <c r="BI1318" s="398">
        <v>0.439</v>
      </c>
      <c r="BJ1318" s="398">
        <v>3.0000000000000001E-3</v>
      </c>
      <c r="BK1318" s="398">
        <v>2E-3</v>
      </c>
      <c r="BL1318" s="398">
        <v>1.2E-2</v>
      </c>
      <c r="BM1318" s="398">
        <v>3.0000000000000001E-3</v>
      </c>
      <c r="BN1318" s="398">
        <v>21.651</v>
      </c>
      <c r="BO1318" s="398">
        <v>0.88500000000000001</v>
      </c>
      <c r="BP1318" s="398">
        <v>48.23</v>
      </c>
      <c r="BQ1318" s="398">
        <v>0.65500000000000003</v>
      </c>
      <c r="BR1318" s="398">
        <v>8.5999999999999993E-2</v>
      </c>
      <c r="BS1318" s="398">
        <v>3.0000000000000001E-3</v>
      </c>
      <c r="BT1318" s="398">
        <v>2.637</v>
      </c>
      <c r="BU1318" s="398">
        <v>0.161</v>
      </c>
      <c r="BV1318" s="398" t="s">
        <v>121</v>
      </c>
      <c r="BW1318" s="398">
        <v>0.11</v>
      </c>
      <c r="BX1318" s="398" t="s">
        <v>121</v>
      </c>
      <c r="BY1318" s="398">
        <v>4.2000000000000003E-2</v>
      </c>
      <c r="BZ1318" s="398">
        <v>0.13100000000000001</v>
      </c>
      <c r="CA1318" s="398">
        <v>3.5999999999999997E-2</v>
      </c>
      <c r="CB1318" s="398" t="s">
        <v>121</v>
      </c>
      <c r="CC1318" s="398">
        <v>7.5090000000000003</v>
      </c>
      <c r="CD1318" s="398">
        <v>0.374</v>
      </c>
      <c r="CE1318" s="398">
        <v>0.02</v>
      </c>
      <c r="CF1318" s="398">
        <v>7.3999999999999996E-2</v>
      </c>
      <c r="CG1318" s="398">
        <v>2E-3</v>
      </c>
      <c r="CH1318" s="398">
        <v>2E-3</v>
      </c>
      <c r="CI1318" s="398">
        <v>1E-3</v>
      </c>
      <c r="CJ1318" s="398" t="s">
        <v>121</v>
      </c>
      <c r="CK1318" s="398">
        <v>1.1000000000000001</v>
      </c>
      <c r="CL1318" s="398" t="s">
        <v>121</v>
      </c>
      <c r="CM1318" s="398">
        <v>2E-3</v>
      </c>
      <c r="CN1318" s="398" t="s">
        <v>121</v>
      </c>
      <c r="CO1318" s="398">
        <v>2E-3</v>
      </c>
      <c r="CP1318" s="398">
        <v>1.623</v>
      </c>
      <c r="CQ1318" s="398">
        <v>0.104</v>
      </c>
      <c r="CR1318" s="398" t="s">
        <v>121</v>
      </c>
      <c r="CS1318" s="398">
        <v>2E-3</v>
      </c>
      <c r="CT1318" s="398" t="s">
        <v>121</v>
      </c>
      <c r="CU1318" s="398">
        <v>24.748000000000001</v>
      </c>
      <c r="CV1318" s="398">
        <v>0.46899999999999997</v>
      </c>
      <c r="CW1318" s="398">
        <v>0.01</v>
      </c>
      <c r="CX1318" s="398" t="s">
        <v>121</v>
      </c>
      <c r="CY1318" s="398">
        <v>0.17299999999999999</v>
      </c>
      <c r="CZ1318" s="398">
        <v>2E-3</v>
      </c>
      <c r="DA1318" s="398">
        <v>1E-3</v>
      </c>
      <c r="DB1318" s="398" t="s">
        <v>121</v>
      </c>
      <c r="DC1318" s="398">
        <v>5.2999999999999999E-2</v>
      </c>
      <c r="DD1318" s="398" t="s">
        <v>121</v>
      </c>
      <c r="DE1318" s="398">
        <v>5.6000000000000001E-2</v>
      </c>
      <c r="DF1318" s="398">
        <v>7.4569999999999999</v>
      </c>
      <c r="DG1318" s="398">
        <v>0.112</v>
      </c>
      <c r="DH1318" s="398">
        <v>0.55000000000000004</v>
      </c>
      <c r="DI1318" s="398">
        <v>1.2E-2</v>
      </c>
      <c r="DJ1318" s="398" t="s">
        <v>121</v>
      </c>
      <c r="DK1318" s="398">
        <v>2E-3</v>
      </c>
      <c r="DL1318" s="61" t="str">
        <f t="shared" si="25"/>
        <v>Anlieferung 22-22</v>
      </c>
    </row>
    <row r="1319" spans="1:132">
      <c r="A1319" s="11">
        <v>44672</v>
      </c>
      <c r="B1319" s="66"/>
      <c r="C1319" s="25" t="s">
        <v>739</v>
      </c>
      <c r="D1319" s="21">
        <v>26</v>
      </c>
      <c r="E1319" s="2">
        <v>100</v>
      </c>
      <c r="F1319" s="2">
        <v>74</v>
      </c>
      <c r="H1319" s="3">
        <f>((F1319)/(E1319/100))</f>
        <v>74</v>
      </c>
      <c r="I1319" s="4">
        <f>E1319/F1319</f>
        <v>1.3513513513513513</v>
      </c>
      <c r="J1319" s="4" t="e">
        <f>100/G1319</f>
        <v>#DIV/0!</v>
      </c>
      <c r="N1319" s="37" t="e">
        <f>M1319/(K1319/100)</f>
        <v>#DIV/0!</v>
      </c>
      <c r="O1319" s="37" t="e">
        <f>N1319/J1319</f>
        <v>#DIV/0!</v>
      </c>
      <c r="P1319" s="5" t="e">
        <f>M1319/(L1319/100)</f>
        <v>#DIV/0!</v>
      </c>
      <c r="Q1319" s="5" t="e">
        <f>P1319*I1319</f>
        <v>#DIV/0!</v>
      </c>
      <c r="R1319" s="21">
        <v>54.508000000000003</v>
      </c>
      <c r="S1319" s="21">
        <v>10.336</v>
      </c>
      <c r="T1319" s="21">
        <v>64.11</v>
      </c>
      <c r="U1319" s="15">
        <f>100-(T1319-R1319)/S1319*100</f>
        <v>7.1013931888545159</v>
      </c>
      <c r="V1319" s="21">
        <v>4.6529999999999996</v>
      </c>
      <c r="X1319" s="2">
        <v>12.45</v>
      </c>
      <c r="Y1319" s="2">
        <v>11.03</v>
      </c>
      <c r="Z1319" s="21">
        <v>721</v>
      </c>
      <c r="AB1319" s="14" t="e">
        <f>((AE1319-AC1319)*(1000/AD1319))*1000</f>
        <v>#DIV/0!</v>
      </c>
      <c r="AF1319" s="7" t="e">
        <f>#REF!*0.8</f>
        <v>#REF!</v>
      </c>
      <c r="AG1319" s="2">
        <v>133</v>
      </c>
      <c r="AH1319" s="8">
        <f>((AG1319)*(H1319/100))</f>
        <v>98.42</v>
      </c>
      <c r="AI1319" s="7">
        <f>AG1319/AH1319</f>
        <v>1.3513513513513513</v>
      </c>
      <c r="AJ1319" s="6">
        <v>57.76</v>
      </c>
      <c r="AK1319" s="2">
        <v>0.83099999999999996</v>
      </c>
      <c r="AM1319" s="21">
        <v>4.3600000000000003</v>
      </c>
      <c r="AN1319" s="21">
        <v>1.73</v>
      </c>
      <c r="AO1319" s="20" t="s">
        <v>1898</v>
      </c>
      <c r="AP1319" s="397">
        <v>3.5999999999999997E-2</v>
      </c>
      <c r="AQ1319" s="397">
        <v>1E-3</v>
      </c>
      <c r="AR1319" s="397">
        <v>2.5000000000000001E-2</v>
      </c>
      <c r="AS1319" s="397">
        <v>3.0000000000000001E-3</v>
      </c>
      <c r="AT1319" s="397" t="s">
        <v>121</v>
      </c>
      <c r="AU1319" s="397">
        <v>3.0000000000000001E-3</v>
      </c>
      <c r="AV1319" s="397">
        <v>1.0999999999999999E-2</v>
      </c>
      <c r="AW1319" s="397">
        <v>2E-3</v>
      </c>
      <c r="AX1319" s="397" t="s">
        <v>121</v>
      </c>
      <c r="AY1319" s="397">
        <v>2E-3</v>
      </c>
      <c r="AZ1319" s="397">
        <v>0.20100000000000001</v>
      </c>
      <c r="BA1319" s="397">
        <v>4.0000000000000001E-3</v>
      </c>
      <c r="BB1319" s="397">
        <v>9.1999999999999998E-2</v>
      </c>
      <c r="BC1319" s="397">
        <v>3.0000000000000001E-3</v>
      </c>
      <c r="BD1319" s="397">
        <v>2.581</v>
      </c>
      <c r="BE1319" s="397">
        <v>2.3E-2</v>
      </c>
      <c r="BF1319" s="397" t="s">
        <v>121</v>
      </c>
      <c r="BG1319" s="397">
        <v>6.0000000000000001E-3</v>
      </c>
      <c r="BH1319" s="397">
        <v>3.0110000000000001</v>
      </c>
      <c r="BI1319" s="397">
        <v>1.0780000000000001</v>
      </c>
      <c r="BJ1319" s="397" t="s">
        <v>121</v>
      </c>
      <c r="BK1319" s="397">
        <v>2E-3</v>
      </c>
      <c r="BL1319" s="397" t="s">
        <v>121</v>
      </c>
      <c r="BM1319" s="397">
        <v>2E-3</v>
      </c>
      <c r="BN1319" s="397">
        <v>0.14399999999999999</v>
      </c>
      <c r="BO1319" s="397">
        <v>8.0000000000000002E-3</v>
      </c>
      <c r="BP1319" s="397">
        <v>60.029000000000003</v>
      </c>
      <c r="BQ1319" s="397">
        <v>0.14599999999999999</v>
      </c>
      <c r="BR1319" s="397" t="s">
        <v>121</v>
      </c>
      <c r="BS1319" s="397">
        <v>2E-3</v>
      </c>
      <c r="BT1319" s="397">
        <v>21.277999999999999</v>
      </c>
      <c r="BU1319" s="397">
        <v>0.16500000000000001</v>
      </c>
      <c r="BV1319" s="397">
        <v>0.77700000000000002</v>
      </c>
      <c r="BW1319" s="397">
        <v>2.4E-2</v>
      </c>
      <c r="BX1319" s="397" t="s">
        <v>121</v>
      </c>
      <c r="BY1319" s="397">
        <v>1.0999999999999999E-2</v>
      </c>
      <c r="BZ1319" s="397">
        <v>0.39700000000000002</v>
      </c>
      <c r="CA1319" s="397">
        <v>2.4E-2</v>
      </c>
      <c r="CB1319" s="397" t="s">
        <v>121</v>
      </c>
      <c r="CC1319" s="397">
        <v>10.06</v>
      </c>
      <c r="CD1319" s="397">
        <v>0.129</v>
      </c>
      <c r="CE1319" s="397">
        <v>7.0000000000000001E-3</v>
      </c>
      <c r="CF1319" s="397">
        <v>4.0000000000000001E-3</v>
      </c>
      <c r="CG1319" s="397">
        <v>1E-3</v>
      </c>
      <c r="CH1319" s="397">
        <v>1.4999999999999999E-2</v>
      </c>
      <c r="CI1319" s="397">
        <v>1E-3</v>
      </c>
      <c r="CJ1319" s="397">
        <v>0.33300000000000002</v>
      </c>
      <c r="CK1319" s="397">
        <v>8.3000000000000004E-2</v>
      </c>
      <c r="CL1319" s="397" t="s">
        <v>121</v>
      </c>
      <c r="CM1319" s="397">
        <v>2E-3</v>
      </c>
      <c r="CN1319" s="397" t="s">
        <v>121</v>
      </c>
      <c r="CO1319" s="397">
        <v>2E-3</v>
      </c>
      <c r="CP1319" s="397">
        <v>1.419</v>
      </c>
      <c r="CQ1319" s="397">
        <v>4.2999999999999997E-2</v>
      </c>
      <c r="CR1319" s="397" t="s">
        <v>121</v>
      </c>
      <c r="CS1319" s="397">
        <v>2E-3</v>
      </c>
      <c r="CT1319" s="397">
        <v>8.5549999999999997</v>
      </c>
      <c r="CU1319" s="397">
        <v>0.36599999999999999</v>
      </c>
      <c r="CV1319" s="397">
        <v>2.8000000000000001E-2</v>
      </c>
      <c r="CW1319" s="397">
        <v>1E-3</v>
      </c>
      <c r="CX1319" s="397">
        <v>0.62</v>
      </c>
      <c r="CY1319" s="397">
        <v>1.7999999999999999E-2</v>
      </c>
      <c r="CZ1319" s="397" t="s">
        <v>121</v>
      </c>
      <c r="DA1319" s="397">
        <v>2E-3</v>
      </c>
      <c r="DB1319" s="397">
        <v>0.04</v>
      </c>
      <c r="DC1319" s="397">
        <v>6.0000000000000001E-3</v>
      </c>
      <c r="DD1319" s="397" t="s">
        <v>121</v>
      </c>
      <c r="DE1319" s="397">
        <v>6.0000000000000001E-3</v>
      </c>
      <c r="DF1319" s="397">
        <v>0.249</v>
      </c>
      <c r="DG1319" s="397">
        <v>4.0000000000000001E-3</v>
      </c>
      <c r="DH1319" s="397">
        <v>1.2999999999999999E-2</v>
      </c>
      <c r="DI1319" s="397">
        <v>1E-3</v>
      </c>
      <c r="DJ1319" s="397">
        <v>3.0000000000000001E-3</v>
      </c>
      <c r="DK1319" s="397">
        <v>1E-3</v>
      </c>
      <c r="DL1319" s="61" t="str">
        <f t="shared" si="25"/>
        <v>Box 1.4 21.04.2022</v>
      </c>
      <c r="DM1319" s="399">
        <v>2.7037334386765401E-2</v>
      </c>
      <c r="DN1319" s="399">
        <v>-5.76319826174055E-3</v>
      </c>
      <c r="DO1319" s="399">
        <v>8.3883534836225099E-2</v>
      </c>
      <c r="DP1319" s="399">
        <v>0.83089646695738795</v>
      </c>
      <c r="DQ1319" s="399">
        <v>0.228863518179275</v>
      </c>
      <c r="DR1319" s="399">
        <v>-1.8006201585203101E-2</v>
      </c>
      <c r="DS1319" s="399">
        <v>0.11475064890503101</v>
      </c>
      <c r="DT1319" s="399">
        <v>-5.3302670382486698E-2</v>
      </c>
      <c r="DU1319" s="399">
        <v>-1.4316711268520699E-3</v>
      </c>
      <c r="DV1319" s="399">
        <v>-1.6286361342384901E-2</v>
      </c>
      <c r="DW1319" s="399">
        <v>0.557900165393451</v>
      </c>
      <c r="DX1319" s="399">
        <v>-0.33866799490861199</v>
      </c>
      <c r="DY1319" s="399">
        <v>928.300076267995</v>
      </c>
      <c r="DZ1319" s="399">
        <v>-1.31718288110211</v>
      </c>
      <c r="EA1319" s="399">
        <v>-0.67131703211106297</v>
      </c>
      <c r="EB1319" s="399">
        <v>104.128600465896</v>
      </c>
    </row>
    <row r="1320" spans="1:132">
      <c r="A1320" s="11">
        <v>44672</v>
      </c>
      <c r="B1320" s="66"/>
      <c r="C1320" s="25" t="s">
        <v>117</v>
      </c>
      <c r="H1320" s="3" t="e">
        <f>((F1320)/(E1320/100))</f>
        <v>#DIV/0!</v>
      </c>
      <c r="I1320" s="4" t="e">
        <f>E1320/F1320</f>
        <v>#DIV/0!</v>
      </c>
      <c r="J1320" s="4" t="e">
        <f>100/G1320</f>
        <v>#DIV/0!</v>
      </c>
      <c r="N1320" s="37" t="e">
        <f>M1320/(K1320/100)</f>
        <v>#DIV/0!</v>
      </c>
      <c r="O1320" s="37" t="e">
        <f>N1320/J1320</f>
        <v>#DIV/0!</v>
      </c>
      <c r="P1320" s="5" t="e">
        <f>M1320/(L1320/100)</f>
        <v>#DIV/0!</v>
      </c>
      <c r="Q1320" s="5" t="e">
        <f>P1320*I1320</f>
        <v>#DIV/0!</v>
      </c>
      <c r="U1320" s="15" t="e">
        <f>100-(T1320-R1320)/S1320*100</f>
        <v>#DIV/0!</v>
      </c>
      <c r="X1320" s="2">
        <v>11.72</v>
      </c>
      <c r="AB1320" s="14" t="e">
        <f>((AE1320-AC1320)*(1000/AD1320))*1000</f>
        <v>#DIV/0!</v>
      </c>
      <c r="AF1320" s="7" t="e">
        <f>#REF!*0.8</f>
        <v>#REF!</v>
      </c>
      <c r="AH1320" s="8" t="e">
        <f>((AG1320)*(H1320/100))</f>
        <v>#DIV/0!</v>
      </c>
      <c r="AI1320" s="7" t="e">
        <f>AG1320/AH1320</f>
        <v>#DIV/0!</v>
      </c>
      <c r="AO1320" s="20" t="s">
        <v>1899</v>
      </c>
      <c r="AP1320" s="400">
        <v>5.0999999999999997E-2</v>
      </c>
      <c r="AQ1320" s="400">
        <v>1E-3</v>
      </c>
      <c r="AR1320" s="400" t="s">
        <v>121</v>
      </c>
      <c r="AS1320" s="400">
        <v>3.0000000000000001E-3</v>
      </c>
      <c r="AT1320" s="400">
        <v>3.3000000000000002E-2</v>
      </c>
      <c r="AU1320" s="400">
        <v>2E-3</v>
      </c>
      <c r="AV1320" s="400">
        <v>2.8000000000000001E-2</v>
      </c>
      <c r="AW1320" s="400">
        <v>2E-3</v>
      </c>
      <c r="AX1320" s="400">
        <v>7.0000000000000001E-3</v>
      </c>
      <c r="AY1320" s="400">
        <v>1E-3</v>
      </c>
      <c r="AZ1320" s="400">
        <v>2.1000000000000001E-2</v>
      </c>
      <c r="BA1320" s="400">
        <v>1E-3</v>
      </c>
      <c r="BB1320" s="400">
        <v>2.1000000000000001E-2</v>
      </c>
      <c r="BC1320" s="400">
        <v>1E-3</v>
      </c>
      <c r="BD1320" s="400">
        <v>0.47</v>
      </c>
      <c r="BE1320" s="400">
        <v>8.9999999999999993E-3</v>
      </c>
      <c r="BF1320" s="400" t="s">
        <v>121</v>
      </c>
      <c r="BG1320" s="400">
        <v>6.0000000000000001E-3</v>
      </c>
      <c r="BH1320" s="400" t="s">
        <v>121</v>
      </c>
      <c r="BI1320" s="400">
        <v>3.8260000000000001</v>
      </c>
      <c r="BJ1320" s="400" t="s">
        <v>121</v>
      </c>
      <c r="BK1320" s="400">
        <v>2E-3</v>
      </c>
      <c r="BL1320" s="400" t="s">
        <v>121</v>
      </c>
      <c r="BM1320" s="400">
        <v>2E-3</v>
      </c>
      <c r="BN1320" s="400">
        <v>3.1E-2</v>
      </c>
      <c r="BO1320" s="400">
        <v>6.0000000000000001E-3</v>
      </c>
      <c r="BP1320" s="400">
        <v>71.715999999999994</v>
      </c>
      <c r="BQ1320" s="400">
        <v>0.104</v>
      </c>
      <c r="BR1320" s="400" t="s">
        <v>121</v>
      </c>
      <c r="BS1320" s="400">
        <v>2E-3</v>
      </c>
      <c r="BT1320" s="400">
        <v>10.51</v>
      </c>
      <c r="BU1320" s="400">
        <v>0.13600000000000001</v>
      </c>
      <c r="BV1320" s="400">
        <v>11.154999999999999</v>
      </c>
      <c r="BW1320" s="400">
        <v>0.218</v>
      </c>
      <c r="BX1320" s="400" t="s">
        <v>121</v>
      </c>
      <c r="BY1320" s="400">
        <v>3.0000000000000001E-3</v>
      </c>
      <c r="BZ1320" s="400">
        <v>1.5</v>
      </c>
      <c r="CA1320" s="400">
        <v>3.3000000000000002E-2</v>
      </c>
      <c r="CB1320" s="400" t="s">
        <v>121</v>
      </c>
      <c r="CC1320" s="400">
        <v>31.195</v>
      </c>
      <c r="CD1320" s="400">
        <v>1.2999999999999999E-2</v>
      </c>
      <c r="CE1320" s="400">
        <v>4.0000000000000001E-3</v>
      </c>
      <c r="CF1320" s="400" t="s">
        <v>121</v>
      </c>
      <c r="CG1320" s="400">
        <v>2E-3</v>
      </c>
      <c r="CH1320" s="400" t="s">
        <v>121</v>
      </c>
      <c r="CI1320" s="400">
        <v>2E-3</v>
      </c>
      <c r="CJ1320" s="400" t="s">
        <v>121</v>
      </c>
      <c r="CK1320" s="400">
        <v>0.24199999999999999</v>
      </c>
      <c r="CL1320" s="400" t="s">
        <v>121</v>
      </c>
      <c r="CM1320" s="400">
        <v>2E-3</v>
      </c>
      <c r="CN1320" s="400">
        <v>4.0000000000000001E-3</v>
      </c>
      <c r="CO1320" s="400">
        <v>1E-3</v>
      </c>
      <c r="CP1320" s="400">
        <v>2.8479999999999999</v>
      </c>
      <c r="CQ1320" s="400">
        <v>0.104</v>
      </c>
      <c r="CR1320" s="400" t="s">
        <v>121</v>
      </c>
      <c r="CS1320" s="400">
        <v>2E-3</v>
      </c>
      <c r="CT1320" s="400">
        <v>0.82599999999999996</v>
      </c>
      <c r="CU1320" s="400">
        <v>0.39300000000000002</v>
      </c>
      <c r="CV1320" s="400">
        <v>7.0000000000000001E-3</v>
      </c>
      <c r="CW1320" s="400">
        <v>1E-3</v>
      </c>
      <c r="CX1320" s="400">
        <v>2.5999999999999999E-2</v>
      </c>
      <c r="CY1320" s="400">
        <v>6.0000000000000001E-3</v>
      </c>
      <c r="CZ1320" s="400" t="s">
        <v>121</v>
      </c>
      <c r="DA1320" s="400">
        <v>2E-3</v>
      </c>
      <c r="DB1320" s="400" t="s">
        <v>121</v>
      </c>
      <c r="DC1320" s="400">
        <v>4.0000000000000001E-3</v>
      </c>
      <c r="DD1320" s="400">
        <v>5.1999999999999998E-2</v>
      </c>
      <c r="DE1320" s="400">
        <v>4.0000000000000001E-3</v>
      </c>
      <c r="DF1320" s="400">
        <v>0.27400000000000002</v>
      </c>
      <c r="DG1320" s="400">
        <v>4.0000000000000001E-3</v>
      </c>
      <c r="DH1320" s="400" t="s">
        <v>121</v>
      </c>
      <c r="DI1320" s="400">
        <v>2E-3</v>
      </c>
      <c r="DJ1320" s="400">
        <v>0.16400000000000001</v>
      </c>
      <c r="DK1320" s="400">
        <v>2E-3</v>
      </c>
      <c r="DL1320" s="61" t="str">
        <f t="shared" si="25"/>
        <v>UTV 21.04.2022</v>
      </c>
    </row>
    <row r="1321" spans="1:132">
      <c r="A1321" s="11">
        <v>44673</v>
      </c>
      <c r="B1321" s="66" t="s">
        <v>84</v>
      </c>
      <c r="C1321" s="25" t="s">
        <v>830</v>
      </c>
      <c r="H1321" s="3" t="e">
        <f>((F1321)/(E1321/100))</f>
        <v>#DIV/0!</v>
      </c>
      <c r="I1321" s="4" t="e">
        <f>E1321/F1321</f>
        <v>#DIV/0!</v>
      </c>
      <c r="J1321" s="4" t="e">
        <f>100/G1321</f>
        <v>#DIV/0!</v>
      </c>
      <c r="N1321" s="37" t="e">
        <f>M1321/(K1321/100)</f>
        <v>#DIV/0!</v>
      </c>
      <c r="O1321" s="37" t="e">
        <f>N1321/J1321</f>
        <v>#DIV/0!</v>
      </c>
      <c r="P1321" s="5" t="e">
        <f>M1321/(L1321/100)</f>
        <v>#DIV/0!</v>
      </c>
      <c r="Q1321" s="5" t="e">
        <f>P1321*I1321</f>
        <v>#DIV/0!</v>
      </c>
      <c r="U1321" s="15" t="e">
        <f>100-(T1321-R1321)/S1321*100</f>
        <v>#DIV/0!</v>
      </c>
      <c r="X1321" s="2">
        <v>11.3</v>
      </c>
      <c r="Y1321" s="2">
        <v>1.24</v>
      </c>
      <c r="Z1321" s="21">
        <v>367</v>
      </c>
      <c r="AB1321" s="14" t="e">
        <f>((AE1321-AC1321)*(1000/AD1321))*1000</f>
        <v>#DIV/0!</v>
      </c>
      <c r="AF1321" s="7" t="e">
        <f>#REF!*0.8</f>
        <v>#REF!</v>
      </c>
      <c r="AH1321" s="8" t="e">
        <f>((AG1321)*(H1321/100))</f>
        <v>#DIV/0!</v>
      </c>
      <c r="AI1321" s="7" t="e">
        <f>AG1321/AH1321</f>
        <v>#DIV/0!</v>
      </c>
      <c r="AO1321" s="20" t="s">
        <v>1900</v>
      </c>
      <c r="DL1321" s="61" t="str">
        <f t="shared" si="25"/>
        <v>VNE 2127 22.04.2022</v>
      </c>
    </row>
    <row r="1322" spans="1:132">
      <c r="A1322" s="11">
        <v>44673</v>
      </c>
      <c r="B1322" s="66" t="s">
        <v>84</v>
      </c>
      <c r="C1322" s="25" t="s">
        <v>741</v>
      </c>
      <c r="H1322" s="3" t="e">
        <f>((F1322)/(E1322/100))</f>
        <v>#DIV/0!</v>
      </c>
      <c r="I1322" s="4" t="e">
        <f>E1322/F1322</f>
        <v>#DIV/0!</v>
      </c>
      <c r="J1322" s="4" t="e">
        <f>100/G1322</f>
        <v>#DIV/0!</v>
      </c>
      <c r="N1322" s="37" t="e">
        <f>M1322/(K1322/100)</f>
        <v>#DIV/0!</v>
      </c>
      <c r="O1322" s="37" t="e">
        <f>N1322/J1322</f>
        <v>#DIV/0!</v>
      </c>
      <c r="P1322" s="5" t="e">
        <f>M1322/(L1322/100)</f>
        <v>#DIV/0!</v>
      </c>
      <c r="Q1322" s="5" t="e">
        <f>P1322*I1322</f>
        <v>#DIV/0!</v>
      </c>
      <c r="U1322" s="15" t="e">
        <f>100-(T1322-R1322)/S1322*100</f>
        <v>#DIV/0!</v>
      </c>
      <c r="X1322" s="2">
        <v>12.46</v>
      </c>
      <c r="Y1322" s="2">
        <v>19.2</v>
      </c>
      <c r="Z1322" s="21">
        <v>3608</v>
      </c>
      <c r="AB1322" s="14" t="e">
        <f>((AE1322-AC1322)*(1000/AD1322))*1000</f>
        <v>#DIV/0!</v>
      </c>
      <c r="AF1322" s="7" t="e">
        <f>#REF!*0.8</f>
        <v>#REF!</v>
      </c>
      <c r="AH1322" s="8" t="e">
        <f>((AG1322)*(H1322/100))</f>
        <v>#DIV/0!</v>
      </c>
      <c r="AI1322" s="7" t="e">
        <f>AG1322/AH1322</f>
        <v>#DIV/0!</v>
      </c>
      <c r="DL1322" s="61">
        <f t="shared" si="25"/>
        <v>0</v>
      </c>
    </row>
    <row r="1323" spans="1:132">
      <c r="A1323" s="11">
        <v>44673</v>
      </c>
      <c r="B1323" s="66">
        <v>44844</v>
      </c>
      <c r="C1323" s="25" t="s">
        <v>1852</v>
      </c>
      <c r="D1323" s="21">
        <v>68</v>
      </c>
      <c r="E1323" s="2">
        <v>100</v>
      </c>
      <c r="F1323" s="2">
        <v>32</v>
      </c>
      <c r="H1323" s="3">
        <f>((F1323)/(E1323/100))</f>
        <v>32</v>
      </c>
      <c r="I1323" s="4">
        <f>E1323/F1323</f>
        <v>3.125</v>
      </c>
      <c r="J1323" s="4" t="e">
        <f>100/G1323</f>
        <v>#DIV/0!</v>
      </c>
      <c r="K1323" s="2">
        <v>20</v>
      </c>
      <c r="M1323" s="2">
        <f>98.718-98.616</f>
        <v>0.10200000000000387</v>
      </c>
      <c r="N1323" s="37">
        <f>M1323/(K1323/100)</f>
        <v>0.51000000000001933</v>
      </c>
      <c r="O1323" s="37" t="e">
        <f>N1323/J1323</f>
        <v>#DIV/0!</v>
      </c>
      <c r="P1323" s="5" t="e">
        <f>M1323/(L1323/100)</f>
        <v>#DIV/0!</v>
      </c>
      <c r="Q1323" s="5" t="e">
        <f>P1323*I1323</f>
        <v>#DIV/0!</v>
      </c>
      <c r="R1323" s="21">
        <v>54.518000000000001</v>
      </c>
      <c r="S1323" s="21">
        <v>10.468</v>
      </c>
      <c r="T1323" s="21">
        <v>60.49</v>
      </c>
      <c r="U1323" s="15">
        <f>100-(T1323-R1323)/S1323*100</f>
        <v>42.949942682460815</v>
      </c>
      <c r="V1323" s="21">
        <v>14.04</v>
      </c>
      <c r="X1323" s="2">
        <v>9.1300000000000008</v>
      </c>
      <c r="Y1323" s="2">
        <v>3.43</v>
      </c>
      <c r="Z1323" s="21">
        <v>494</v>
      </c>
      <c r="AB1323" s="14" t="e">
        <f>((AE1323-AC1323)*(1000/AD1323))*1000</f>
        <v>#DIV/0!</v>
      </c>
      <c r="AF1323" s="7" t="e">
        <f>#REF!*0.8</f>
        <v>#REF!</v>
      </c>
      <c r="AG1323" s="2">
        <v>313</v>
      </c>
      <c r="AH1323" s="8">
        <f>((AG1323)*(H1323/100))</f>
        <v>100.16</v>
      </c>
      <c r="AI1323" s="7">
        <f>AG1323/AH1323</f>
        <v>3.125</v>
      </c>
      <c r="AJ1323" s="6">
        <v>20.88</v>
      </c>
      <c r="AK1323" s="2">
        <v>0.28499999999999998</v>
      </c>
      <c r="AM1323" s="21">
        <v>30.19</v>
      </c>
      <c r="AN1323" s="21">
        <v>22.98</v>
      </c>
      <c r="AO1323" s="20" t="s">
        <v>1901</v>
      </c>
      <c r="AP1323" s="401">
        <v>5.0000000000000001E-3</v>
      </c>
      <c r="AQ1323" s="401">
        <v>1E-3</v>
      </c>
      <c r="AR1323" s="401">
        <v>7.0000000000000001E-3</v>
      </c>
      <c r="AS1323" s="401">
        <v>2E-3</v>
      </c>
      <c r="AT1323" s="401" t="s">
        <v>121</v>
      </c>
      <c r="AU1323" s="401">
        <v>3.0000000000000001E-3</v>
      </c>
      <c r="AV1323" s="401">
        <v>6.0000000000000001E-3</v>
      </c>
      <c r="AW1323" s="401">
        <v>1E-3</v>
      </c>
      <c r="AX1323" s="401" t="s">
        <v>121</v>
      </c>
      <c r="AY1323" s="401">
        <v>2E-3</v>
      </c>
      <c r="AZ1323" s="401">
        <v>0.124</v>
      </c>
      <c r="BA1323" s="401">
        <v>3.0000000000000001E-3</v>
      </c>
      <c r="BB1323" s="401">
        <v>0.01</v>
      </c>
      <c r="BC1323" s="401">
        <v>1E-3</v>
      </c>
      <c r="BD1323" s="401">
        <v>2.798</v>
      </c>
      <c r="BE1323" s="401">
        <v>2.1000000000000001E-2</v>
      </c>
      <c r="BF1323" s="401" t="s">
        <v>121</v>
      </c>
      <c r="BG1323" s="401">
        <v>2E-3</v>
      </c>
      <c r="BH1323" s="401">
        <v>0.50800000000000001</v>
      </c>
      <c r="BI1323" s="401">
        <v>0.24199999999999999</v>
      </c>
      <c r="BJ1323" s="401" t="s">
        <v>121</v>
      </c>
      <c r="BK1323" s="401">
        <v>2E-3</v>
      </c>
      <c r="BL1323" s="401" t="s">
        <v>121</v>
      </c>
      <c r="BM1323" s="401">
        <v>2E-3</v>
      </c>
      <c r="BN1323" s="401">
        <v>3.3000000000000002E-2</v>
      </c>
      <c r="BO1323" s="401">
        <v>5.0000000000000001E-3</v>
      </c>
      <c r="BP1323" s="401">
        <v>86.3</v>
      </c>
      <c r="BQ1323" s="401">
        <v>6.2E-2</v>
      </c>
      <c r="BR1323" s="401">
        <v>2E-3</v>
      </c>
      <c r="BS1323" s="401">
        <v>1E-3</v>
      </c>
      <c r="BT1323" s="401">
        <v>3.7679999999999998</v>
      </c>
      <c r="BU1323" s="401">
        <v>7.4999999999999997E-2</v>
      </c>
      <c r="BV1323" s="401">
        <v>0.159</v>
      </c>
      <c r="BW1323" s="401">
        <v>7.0000000000000001E-3</v>
      </c>
      <c r="BX1323" s="401" t="s">
        <v>121</v>
      </c>
      <c r="BY1323" s="401">
        <v>8.0000000000000002E-3</v>
      </c>
      <c r="BZ1323" s="401">
        <v>0.17899999999999999</v>
      </c>
      <c r="CA1323" s="401">
        <v>1.7999999999999999E-2</v>
      </c>
      <c r="CB1323" s="401" t="s">
        <v>121</v>
      </c>
      <c r="CC1323" s="401">
        <v>2.63</v>
      </c>
      <c r="CD1323" s="401">
        <v>5.1999999999999998E-2</v>
      </c>
      <c r="CE1323" s="401">
        <v>5.0000000000000001E-3</v>
      </c>
      <c r="CF1323" s="401" t="s">
        <v>121</v>
      </c>
      <c r="CG1323" s="401">
        <v>2E-3</v>
      </c>
      <c r="CH1323" s="401" t="s">
        <v>121</v>
      </c>
      <c r="CI1323" s="401">
        <v>2E-3</v>
      </c>
      <c r="CJ1323" s="401">
        <v>0.123</v>
      </c>
      <c r="CK1323" s="401">
        <v>2.7E-2</v>
      </c>
      <c r="CL1323" s="401" t="s">
        <v>121</v>
      </c>
      <c r="CM1323" s="401">
        <v>2E-3</v>
      </c>
      <c r="CN1323" s="401" t="s">
        <v>121</v>
      </c>
      <c r="CO1323" s="401">
        <v>2E-3</v>
      </c>
      <c r="CP1323" s="401">
        <v>0.34899999999999998</v>
      </c>
      <c r="CQ1323" s="401">
        <v>1.2999999999999999E-2</v>
      </c>
      <c r="CR1323" s="401" t="s">
        <v>121</v>
      </c>
      <c r="CS1323" s="401">
        <v>2E-3</v>
      </c>
      <c r="CT1323" s="401">
        <v>0.82899999999999996</v>
      </c>
      <c r="CU1323" s="401">
        <v>8.8999999999999996E-2</v>
      </c>
      <c r="CV1323" s="401">
        <v>6.0000000000000001E-3</v>
      </c>
      <c r="CW1323" s="401">
        <v>1E-3</v>
      </c>
      <c r="CX1323" s="401">
        <v>2.5999999999999999E-2</v>
      </c>
      <c r="CY1323" s="401">
        <v>6.0000000000000001E-3</v>
      </c>
      <c r="CZ1323" s="401" t="s">
        <v>121</v>
      </c>
      <c r="DA1323" s="401">
        <v>2E-3</v>
      </c>
      <c r="DB1323" s="401" t="s">
        <v>121</v>
      </c>
      <c r="DC1323" s="401">
        <v>5.0000000000000001E-3</v>
      </c>
      <c r="DD1323" s="401" t="s">
        <v>121</v>
      </c>
      <c r="DE1323" s="401">
        <v>2.3E-2</v>
      </c>
      <c r="DF1323" s="401">
        <v>4.7130000000000001</v>
      </c>
      <c r="DG1323" s="401">
        <v>2.8000000000000001E-2</v>
      </c>
      <c r="DH1323" s="401">
        <v>2E-3</v>
      </c>
      <c r="DI1323" s="401">
        <v>1E-3</v>
      </c>
      <c r="DJ1323" s="401" t="s">
        <v>121</v>
      </c>
      <c r="DK1323" s="401">
        <v>2E-3</v>
      </c>
      <c r="DL1323" s="61" t="str">
        <f t="shared" si="25"/>
        <v>IT 0171 10/10</v>
      </c>
      <c r="DM1323" s="404">
        <v>-2.1856461504613098E-2</v>
      </c>
      <c r="DN1323" s="404">
        <v>5.5043970690586298E-3</v>
      </c>
      <c r="DO1323" s="404">
        <v>1.7001210146037699E-2</v>
      </c>
      <c r="DP1323" s="404">
        <v>0.28478554533363898</v>
      </c>
      <c r="DQ1323" s="404">
        <v>-1.09674998934358E-2</v>
      </c>
      <c r="DR1323" s="404">
        <v>9.1726016337765004E-2</v>
      </c>
      <c r="DS1323" s="404">
        <v>0.733955866726275</v>
      </c>
      <c r="DT1323" s="404">
        <v>-3.1359483659853901E-2</v>
      </c>
      <c r="DU1323" s="404">
        <v>-4.6185363855081501E-3</v>
      </c>
      <c r="DV1323" s="404">
        <v>0.63102662711690904</v>
      </c>
      <c r="DW1323" s="404">
        <v>-0.21523462510768501</v>
      </c>
      <c r="DX1323" s="404">
        <v>-8.7292476204594294E-2</v>
      </c>
      <c r="DY1323" s="404">
        <v>36.714858650306397</v>
      </c>
      <c r="DZ1323" s="404">
        <v>-0.39316784811601102</v>
      </c>
      <c r="EA1323" s="404">
        <v>-0.90280999534289297</v>
      </c>
      <c r="EB1323" s="404">
        <v>99.323449005890794</v>
      </c>
    </row>
    <row r="1324" spans="1:132">
      <c r="A1324" s="11">
        <v>44673</v>
      </c>
      <c r="B1324" s="66" t="s">
        <v>1902</v>
      </c>
      <c r="C1324" s="25" t="s">
        <v>859</v>
      </c>
      <c r="H1324" s="3" t="e">
        <f>((F1324)/(E1324/100))</f>
        <v>#DIV/0!</v>
      </c>
      <c r="I1324" s="4" t="e">
        <f>E1324/F1324</f>
        <v>#DIV/0!</v>
      </c>
      <c r="J1324" s="4" t="e">
        <f>100/G1324</f>
        <v>#DIV/0!</v>
      </c>
      <c r="N1324" s="37" t="e">
        <f>M1324/(K1324/100)</f>
        <v>#DIV/0!</v>
      </c>
      <c r="O1324" s="37" t="e">
        <f>N1324/J1324</f>
        <v>#DIV/0!</v>
      </c>
      <c r="P1324" s="5" t="e">
        <f>M1324/(L1324/100)</f>
        <v>#DIV/0!</v>
      </c>
      <c r="Q1324" s="5" t="e">
        <f>P1324*I1324</f>
        <v>#DIV/0!</v>
      </c>
      <c r="U1324" s="15" t="e">
        <f>100-(T1324-R1324)/S1324*100</f>
        <v>#DIV/0!</v>
      </c>
      <c r="V1324" s="21">
        <v>18.510000000000002</v>
      </c>
      <c r="X1324" s="2">
        <v>7.84</v>
      </c>
      <c r="Y1324" s="2">
        <v>15.64</v>
      </c>
      <c r="Z1324" s="21">
        <v>4322</v>
      </c>
      <c r="AB1324" s="14" t="e">
        <f>((AE1324-AC1324)*(1000/AD1324))*1000</f>
        <v>#DIV/0!</v>
      </c>
      <c r="AF1324" s="7" t="e">
        <f>#REF!*0.8</f>
        <v>#REF!</v>
      </c>
      <c r="AG1324" s="2">
        <v>100</v>
      </c>
      <c r="AH1324" s="8" t="e">
        <f>((AG1324)*(H1324/100))</f>
        <v>#DIV/0!</v>
      </c>
      <c r="AI1324" s="7" t="e">
        <f>AG1324/AH1324</f>
        <v>#DIV/0!</v>
      </c>
      <c r="AJ1324" s="6">
        <v>299.39999999999998</v>
      </c>
      <c r="AK1324" s="2">
        <v>0.15</v>
      </c>
      <c r="AO1324" s="20" t="s">
        <v>1903</v>
      </c>
      <c r="DL1324" s="61" t="str">
        <f t="shared" si="25"/>
        <v>CH 7343 KW 16</v>
      </c>
      <c r="DM1324" s="409">
        <v>-5.3674193871644897E-2</v>
      </c>
      <c r="DN1324" s="409">
        <v>2.5302066511944201E-3</v>
      </c>
      <c r="DO1324" s="409">
        <v>-6.4361882669657394E-2</v>
      </c>
      <c r="DP1324" s="409">
        <v>0.15018904763907401</v>
      </c>
      <c r="DQ1324" s="409">
        <v>2.3842026179943802E-2</v>
      </c>
      <c r="DR1324" s="409">
        <v>4.4413988624501702E-2</v>
      </c>
      <c r="DS1324" s="409">
        <v>45.997792627889702</v>
      </c>
      <c r="DT1324" s="409">
        <v>-8.7502221857367196E-3</v>
      </c>
      <c r="DU1324" s="409">
        <v>8.5634212943888594E-2</v>
      </c>
      <c r="DV1324" s="409">
        <v>1.83926515682675</v>
      </c>
      <c r="DW1324" s="409">
        <v>0.162391262245178</v>
      </c>
      <c r="DX1324" s="409">
        <v>0.156986700887918</v>
      </c>
      <c r="DY1324" s="409">
        <v>275.30337444292797</v>
      </c>
      <c r="DZ1324" s="409">
        <v>2.14141152781424</v>
      </c>
      <c r="EA1324" s="409">
        <v>8.4770458145017002</v>
      </c>
      <c r="EB1324" s="409">
        <v>97.700064926403499</v>
      </c>
    </row>
    <row r="1325" spans="1:132">
      <c r="A1325" s="11">
        <v>44673</v>
      </c>
      <c r="B1325" s="66" t="s">
        <v>207</v>
      </c>
      <c r="C1325" s="25" t="s">
        <v>119</v>
      </c>
      <c r="D1325" s="21">
        <v>26</v>
      </c>
      <c r="E1325" s="2">
        <v>100</v>
      </c>
      <c r="F1325" s="2">
        <v>74</v>
      </c>
      <c r="H1325" s="3">
        <f>((F1325)/(E1325/100))</f>
        <v>74</v>
      </c>
      <c r="I1325" s="4">
        <f>E1325/F1325</f>
        <v>1.3513513513513513</v>
      </c>
      <c r="J1325" s="4" t="e">
        <f>100/G1325</f>
        <v>#DIV/0!</v>
      </c>
      <c r="N1325" s="37" t="e">
        <f>M1325/(K1325/100)</f>
        <v>#DIV/0!</v>
      </c>
      <c r="O1325" s="37" t="e">
        <f>N1325/J1325</f>
        <v>#DIV/0!</v>
      </c>
      <c r="P1325" s="5" t="e">
        <f>M1325/(L1325/100)</f>
        <v>#DIV/0!</v>
      </c>
      <c r="Q1325" s="5" t="e">
        <f>P1325*I1325</f>
        <v>#DIV/0!</v>
      </c>
      <c r="U1325" s="15" t="e">
        <f>100-(T1325-R1325)/S1325*100</f>
        <v>#DIV/0!</v>
      </c>
      <c r="V1325" s="21">
        <v>0.39</v>
      </c>
      <c r="X1325" s="2">
        <v>10.02</v>
      </c>
      <c r="Y1325" s="2">
        <v>7.38</v>
      </c>
      <c r="Z1325" s="21">
        <v>1908</v>
      </c>
      <c r="AB1325" s="14" t="e">
        <f>((AE1325-AC1325)*(1000/AD1325))*1000</f>
        <v>#DIV/0!</v>
      </c>
      <c r="AF1325" s="7" t="e">
        <f>#REF!*0.8</f>
        <v>#REF!</v>
      </c>
      <c r="AG1325" s="2">
        <v>133</v>
      </c>
      <c r="AH1325" s="8">
        <f>((AG1325)*(H1325/100))</f>
        <v>98.42</v>
      </c>
      <c r="AI1325" s="7">
        <f>AG1325/AH1325</f>
        <v>1.3513513513513513</v>
      </c>
      <c r="AJ1325" s="6">
        <v>16.73</v>
      </c>
      <c r="AK1325" s="2">
        <v>0.65500000000000003</v>
      </c>
      <c r="AO1325" s="20" t="s">
        <v>409</v>
      </c>
      <c r="AP1325" s="402">
        <v>0.10100000000000001</v>
      </c>
      <c r="AQ1325" s="402">
        <v>2E-3</v>
      </c>
      <c r="AR1325" s="402">
        <v>2.5999999999999999E-2</v>
      </c>
      <c r="AS1325" s="402">
        <v>3.0000000000000001E-3</v>
      </c>
      <c r="AT1325" s="402">
        <v>2.1999999999999999E-2</v>
      </c>
      <c r="AU1325" s="402">
        <v>2E-3</v>
      </c>
      <c r="AV1325" s="402">
        <v>3.1E-2</v>
      </c>
      <c r="AW1325" s="402">
        <v>2E-3</v>
      </c>
      <c r="AX1325" s="402" t="s">
        <v>121</v>
      </c>
      <c r="AY1325" s="402">
        <v>2E-3</v>
      </c>
      <c r="AZ1325" s="402">
        <v>7.0999999999999994E-2</v>
      </c>
      <c r="BA1325" s="402">
        <v>3.0000000000000001E-3</v>
      </c>
      <c r="BB1325" s="402">
        <v>0.307</v>
      </c>
      <c r="BC1325" s="402">
        <v>5.0000000000000001E-3</v>
      </c>
      <c r="BD1325" s="402">
        <v>3.82</v>
      </c>
      <c r="BE1325" s="402">
        <v>0.03</v>
      </c>
      <c r="BF1325" s="402" t="s">
        <v>121</v>
      </c>
      <c r="BG1325" s="402">
        <v>3.0000000000000001E-3</v>
      </c>
      <c r="BH1325" s="402">
        <v>4.4379999999999997</v>
      </c>
      <c r="BI1325" s="402">
        <v>1.0589999999999999</v>
      </c>
      <c r="BJ1325" s="402" t="s">
        <v>121</v>
      </c>
      <c r="BK1325" s="402">
        <v>3.0000000000000001E-3</v>
      </c>
      <c r="BL1325" s="402" t="s">
        <v>121</v>
      </c>
      <c r="BM1325" s="402">
        <v>2E-3</v>
      </c>
      <c r="BN1325" s="402">
        <v>0.314</v>
      </c>
      <c r="BO1325" s="402">
        <v>8.9999999999999993E-3</v>
      </c>
      <c r="BP1325" s="402">
        <v>55.262</v>
      </c>
      <c r="BQ1325" s="402">
        <v>0.184</v>
      </c>
      <c r="BR1325" s="402">
        <v>3.0000000000000001E-3</v>
      </c>
      <c r="BS1325" s="402">
        <v>1E-3</v>
      </c>
      <c r="BT1325" s="402">
        <v>14.167</v>
      </c>
      <c r="BU1325" s="402">
        <v>0.13600000000000001</v>
      </c>
      <c r="BV1325" s="402">
        <v>1.3069999999999999</v>
      </c>
      <c r="BW1325" s="402">
        <v>2.5000000000000001E-2</v>
      </c>
      <c r="BX1325" s="402" t="s">
        <v>121</v>
      </c>
      <c r="BY1325" s="402">
        <v>8.9999999999999993E-3</v>
      </c>
      <c r="BZ1325" s="402">
        <v>0.66400000000000003</v>
      </c>
      <c r="CA1325" s="402">
        <v>2.8000000000000001E-2</v>
      </c>
      <c r="CB1325" s="402" t="s">
        <v>121</v>
      </c>
      <c r="CC1325" s="402">
        <v>8.3889999999999993</v>
      </c>
      <c r="CD1325" s="402">
        <v>0.13100000000000001</v>
      </c>
      <c r="CE1325" s="402">
        <v>7.0000000000000001E-3</v>
      </c>
      <c r="CF1325" s="402">
        <v>2E-3</v>
      </c>
      <c r="CG1325" s="402">
        <v>1E-3</v>
      </c>
      <c r="CH1325" s="402">
        <v>2E-3</v>
      </c>
      <c r="CI1325" s="402">
        <v>1E-3</v>
      </c>
      <c r="CJ1325" s="402">
        <v>0.65800000000000003</v>
      </c>
      <c r="CK1325" s="402">
        <v>7.9000000000000001E-2</v>
      </c>
      <c r="CL1325" s="402" t="s">
        <v>121</v>
      </c>
      <c r="CM1325" s="402">
        <v>2E-3</v>
      </c>
      <c r="CN1325" s="402">
        <v>3.0000000000000001E-3</v>
      </c>
      <c r="CO1325" s="402">
        <v>1E-3</v>
      </c>
      <c r="CP1325" s="402">
        <v>2.4809999999999999</v>
      </c>
      <c r="CQ1325" s="402">
        <v>4.5999999999999999E-2</v>
      </c>
      <c r="CR1325" s="402" t="s">
        <v>121</v>
      </c>
      <c r="CS1325" s="402">
        <v>2E-3</v>
      </c>
      <c r="CT1325" s="402">
        <v>8.9760000000000009</v>
      </c>
      <c r="CU1325" s="402">
        <v>0.31</v>
      </c>
      <c r="CV1325" s="402">
        <v>0.04</v>
      </c>
      <c r="CW1325" s="402">
        <v>1E-3</v>
      </c>
      <c r="CX1325" s="402">
        <v>0.70199999999999996</v>
      </c>
      <c r="CY1325" s="402">
        <v>1.7999999999999999E-2</v>
      </c>
      <c r="CZ1325" s="402" t="s">
        <v>121</v>
      </c>
      <c r="DA1325" s="402">
        <v>2E-3</v>
      </c>
      <c r="DB1325" s="402">
        <v>2.4E-2</v>
      </c>
      <c r="DC1325" s="402">
        <v>6.0000000000000001E-3</v>
      </c>
      <c r="DD1325" s="402" t="s">
        <v>121</v>
      </c>
      <c r="DE1325" s="402">
        <v>8.9999999999999993E-3</v>
      </c>
      <c r="DF1325" s="402">
        <v>0.69</v>
      </c>
      <c r="DG1325" s="402">
        <v>7.0000000000000001E-3</v>
      </c>
      <c r="DH1325" s="402">
        <v>1.4999999999999999E-2</v>
      </c>
      <c r="DI1325" s="402">
        <v>1E-3</v>
      </c>
      <c r="DJ1325" s="402">
        <v>7.0000000000000001E-3</v>
      </c>
      <c r="DK1325" s="402">
        <v>1E-3</v>
      </c>
      <c r="DL1325" s="61" t="str">
        <f t="shared" si="25"/>
        <v>DK III W2</v>
      </c>
      <c r="DM1325" s="404">
        <v>1.3498121507160401E-2</v>
      </c>
      <c r="DN1325" s="404">
        <v>1.4767302370026599E-2</v>
      </c>
      <c r="DO1325" s="404">
        <v>9.8837665851023798E-2</v>
      </c>
      <c r="DP1325" s="404">
        <v>0.65519575919207396</v>
      </c>
      <c r="DQ1325" s="404">
        <v>-2.5726134622275701E-3</v>
      </c>
      <c r="DR1325" s="404">
        <v>3.2237690867226602E-2</v>
      </c>
      <c r="DS1325" s="404">
        <v>-0.42172600087872503</v>
      </c>
      <c r="DT1325" s="404">
        <v>-1.6995125516964901E-2</v>
      </c>
      <c r="DU1325" s="404">
        <v>-1.4166658297840101E-3</v>
      </c>
      <c r="DV1325" s="404">
        <v>-1.4466837894390201E-2</v>
      </c>
      <c r="DW1325" s="404">
        <v>9.3163800271168801E-2</v>
      </c>
      <c r="DX1325" s="404">
        <v>-8.9809838125164798E-2</v>
      </c>
      <c r="DY1325" s="404">
        <v>828.39738108028996</v>
      </c>
      <c r="DZ1325" s="404">
        <v>-0.661345089136815</v>
      </c>
      <c r="EA1325" s="404">
        <v>4.0075807091020099</v>
      </c>
      <c r="EB1325" s="404">
        <v>98.947178362942196</v>
      </c>
    </row>
    <row r="1326" spans="1:132">
      <c r="A1326" s="11">
        <v>44673</v>
      </c>
      <c r="B1326" s="66"/>
      <c r="C1326" s="25" t="s">
        <v>117</v>
      </c>
      <c r="H1326" s="3" t="e">
        <f>((F1326)/(E1326/100))</f>
        <v>#DIV/0!</v>
      </c>
      <c r="I1326" s="4" t="e">
        <f>E1326/F1326</f>
        <v>#DIV/0!</v>
      </c>
      <c r="J1326" s="4" t="e">
        <f>100/G1326</f>
        <v>#DIV/0!</v>
      </c>
      <c r="N1326" s="37" t="e">
        <f>M1326/(K1326/100)</f>
        <v>#DIV/0!</v>
      </c>
      <c r="O1326" s="37" t="e">
        <f>N1326/J1326</f>
        <v>#DIV/0!</v>
      </c>
      <c r="P1326" s="5" t="e">
        <f>M1326/(L1326/100)</f>
        <v>#DIV/0!</v>
      </c>
      <c r="Q1326" s="5" t="e">
        <f>P1326*I1326</f>
        <v>#DIV/0!</v>
      </c>
      <c r="U1326" s="15" t="e">
        <f>100-(T1326-R1326)/S1326*100</f>
        <v>#DIV/0!</v>
      </c>
      <c r="X1326" s="2">
        <v>12.28</v>
      </c>
      <c r="AB1326" s="14" t="e">
        <f>((AE1326-AC1326)*(1000/AD1326))*1000</f>
        <v>#DIV/0!</v>
      </c>
      <c r="AF1326" s="7" t="e">
        <f>#REF!*0.8</f>
        <v>#REF!</v>
      </c>
      <c r="AG1326" s="2">
        <v>60</v>
      </c>
      <c r="AH1326" s="8" t="e">
        <f>((AG1326)*(H1326/100))</f>
        <v>#DIV/0!</v>
      </c>
      <c r="AI1326" s="7" t="e">
        <f>AG1326/AH1326</f>
        <v>#DIV/0!</v>
      </c>
      <c r="AO1326" s="20" t="s">
        <v>117</v>
      </c>
      <c r="AP1326" s="402">
        <v>0.11700000000000001</v>
      </c>
      <c r="AQ1326" s="402">
        <v>2E-3</v>
      </c>
      <c r="AR1326" s="402" t="s">
        <v>121</v>
      </c>
      <c r="AS1326" s="402">
        <v>4.0000000000000001E-3</v>
      </c>
      <c r="AT1326" s="402">
        <v>5.0999999999999997E-2</v>
      </c>
      <c r="AU1326" s="402">
        <v>2E-3</v>
      </c>
      <c r="AV1326" s="402">
        <v>4.5999999999999999E-2</v>
      </c>
      <c r="AW1326" s="402">
        <v>2E-3</v>
      </c>
      <c r="AX1326" s="402">
        <v>1.2E-2</v>
      </c>
      <c r="AY1326" s="402">
        <v>1E-3</v>
      </c>
      <c r="AZ1326" s="402">
        <v>1.9E-2</v>
      </c>
      <c r="BA1326" s="402">
        <v>2E-3</v>
      </c>
      <c r="BB1326" s="402">
        <v>3.9E-2</v>
      </c>
      <c r="BC1326" s="402">
        <v>2E-3</v>
      </c>
      <c r="BD1326" s="402">
        <v>0.55300000000000005</v>
      </c>
      <c r="BE1326" s="402">
        <v>0.01</v>
      </c>
      <c r="BF1326" s="402" t="s">
        <v>121</v>
      </c>
      <c r="BG1326" s="402">
        <v>8.9999999999999993E-3</v>
      </c>
      <c r="BH1326" s="402" t="s">
        <v>121</v>
      </c>
      <c r="BI1326" s="402">
        <v>2.4209999999999998</v>
      </c>
      <c r="BJ1326" s="402" t="s">
        <v>121</v>
      </c>
      <c r="BK1326" s="402">
        <v>2E-3</v>
      </c>
      <c r="BL1326" s="402" t="s">
        <v>121</v>
      </c>
      <c r="BM1326" s="402">
        <v>2E-3</v>
      </c>
      <c r="BN1326" s="402">
        <v>4.7E-2</v>
      </c>
      <c r="BO1326" s="402">
        <v>6.0000000000000001E-3</v>
      </c>
      <c r="BP1326" s="402">
        <v>70.466999999999999</v>
      </c>
      <c r="BQ1326" s="402">
        <v>0.11600000000000001</v>
      </c>
      <c r="BR1326" s="402">
        <v>2E-3</v>
      </c>
      <c r="BS1326" s="402">
        <v>1E-3</v>
      </c>
      <c r="BT1326" s="402">
        <v>8.1590000000000007</v>
      </c>
      <c r="BU1326" s="402">
        <v>9.2999999999999999E-2</v>
      </c>
      <c r="BV1326" s="402">
        <v>13.349</v>
      </c>
      <c r="BW1326" s="402">
        <v>0.12</v>
      </c>
      <c r="BX1326" s="402" t="s">
        <v>121</v>
      </c>
      <c r="BY1326" s="402">
        <v>4.0000000000000001E-3</v>
      </c>
      <c r="BZ1326" s="402">
        <v>2.39</v>
      </c>
      <c r="CA1326" s="402">
        <v>3.7999999999999999E-2</v>
      </c>
      <c r="CB1326" s="402" t="s">
        <v>121</v>
      </c>
      <c r="CC1326" s="402">
        <v>14.75</v>
      </c>
      <c r="CD1326" s="402">
        <v>1.6E-2</v>
      </c>
      <c r="CE1326" s="402">
        <v>4.0000000000000001E-3</v>
      </c>
      <c r="CF1326" s="402" t="s">
        <v>121</v>
      </c>
      <c r="CG1326" s="402">
        <v>2E-3</v>
      </c>
      <c r="CH1326" s="402" t="s">
        <v>121</v>
      </c>
      <c r="CI1326" s="402">
        <v>2E-3</v>
      </c>
      <c r="CJ1326" s="402">
        <v>0.24199999999999999</v>
      </c>
      <c r="CK1326" s="402">
        <v>0.114</v>
      </c>
      <c r="CL1326" s="402" t="s">
        <v>121</v>
      </c>
      <c r="CM1326" s="402">
        <v>2E-3</v>
      </c>
      <c r="CN1326" s="402">
        <v>4.0000000000000001E-3</v>
      </c>
      <c r="CO1326" s="402">
        <v>1E-3</v>
      </c>
      <c r="CP1326" s="402">
        <v>2.5939999999999999</v>
      </c>
      <c r="CQ1326" s="402">
        <v>6.2E-2</v>
      </c>
      <c r="CR1326" s="402" t="s">
        <v>121</v>
      </c>
      <c r="CS1326" s="402">
        <v>2E-3</v>
      </c>
      <c r="CT1326" s="402">
        <v>1.071</v>
      </c>
      <c r="CU1326" s="402">
        <v>0.28499999999999998</v>
      </c>
      <c r="CV1326" s="402">
        <v>8.0000000000000002E-3</v>
      </c>
      <c r="CW1326" s="402">
        <v>1E-3</v>
      </c>
      <c r="CX1326" s="402">
        <v>3.9E-2</v>
      </c>
      <c r="CY1326" s="402">
        <v>6.0000000000000001E-3</v>
      </c>
      <c r="CZ1326" s="402" t="s">
        <v>121</v>
      </c>
      <c r="DA1326" s="402">
        <v>2E-3</v>
      </c>
      <c r="DB1326" s="402" t="s">
        <v>121</v>
      </c>
      <c r="DC1326" s="402">
        <v>3.0000000000000001E-3</v>
      </c>
      <c r="DD1326" s="402">
        <v>4.3999999999999997E-2</v>
      </c>
      <c r="DE1326" s="402">
        <v>6.0000000000000001E-3</v>
      </c>
      <c r="DF1326" s="402">
        <v>0.57499999999999996</v>
      </c>
      <c r="DG1326" s="402">
        <v>6.0000000000000001E-3</v>
      </c>
      <c r="DH1326" s="402">
        <v>3.0000000000000001E-3</v>
      </c>
      <c r="DI1326" s="402">
        <v>1E-3</v>
      </c>
      <c r="DJ1326" s="402">
        <v>0.14099999999999999</v>
      </c>
      <c r="DK1326" s="402">
        <v>1E-3</v>
      </c>
      <c r="DL1326" s="61" t="str">
        <f t="shared" si="25"/>
        <v>UTV</v>
      </c>
    </row>
    <row r="1327" spans="1:132">
      <c r="A1327" s="11">
        <v>44673</v>
      </c>
      <c r="B1327" s="66" t="s">
        <v>84</v>
      </c>
      <c r="C1327" s="25" t="s">
        <v>745</v>
      </c>
      <c r="H1327" s="3" t="e">
        <f>((F1327)/(E1327/100))</f>
        <v>#DIV/0!</v>
      </c>
      <c r="I1327" s="4" t="e">
        <f>E1327/F1327</f>
        <v>#DIV/0!</v>
      </c>
      <c r="J1327" s="4" t="e">
        <f>100/G1327</f>
        <v>#DIV/0!</v>
      </c>
      <c r="N1327" s="37" t="e">
        <f>M1327/(K1327/100)</f>
        <v>#DIV/0!</v>
      </c>
      <c r="O1327" s="37" t="e">
        <f>N1327/J1327</f>
        <v>#DIV/0!</v>
      </c>
      <c r="P1327" s="5" t="e">
        <f>M1327/(L1327/100)</f>
        <v>#DIV/0!</v>
      </c>
      <c r="Q1327" s="5" t="e">
        <f>P1327*I1327</f>
        <v>#DIV/0!</v>
      </c>
      <c r="U1327" s="15" t="e">
        <f>100-(T1327-R1327)/S1327*100</f>
        <v>#DIV/0!</v>
      </c>
      <c r="X1327" s="2">
        <v>12.4</v>
      </c>
      <c r="Y1327" s="2">
        <v>15.5</v>
      </c>
      <c r="Z1327" s="21">
        <v>2161</v>
      </c>
      <c r="AB1327" s="14" t="e">
        <f>((AE1327-AC1327)*(1000/AD1327))*1000</f>
        <v>#DIV/0!</v>
      </c>
      <c r="AF1327" s="7" t="e">
        <f>#REF!*0.8</f>
        <v>#REF!</v>
      </c>
      <c r="AH1327" s="8" t="e">
        <f>((AG1327)*(H1327/100))</f>
        <v>#DIV/0!</v>
      </c>
      <c r="AI1327" s="7" t="e">
        <f>AG1327/AH1327</f>
        <v>#DIV/0!</v>
      </c>
      <c r="DL1327" s="61">
        <f t="shared" si="25"/>
        <v>0</v>
      </c>
    </row>
    <row r="1328" spans="1:132">
      <c r="A1328" s="11">
        <v>44673</v>
      </c>
      <c r="B1328" s="66" t="s">
        <v>208</v>
      </c>
      <c r="C1328" s="25" t="s">
        <v>119</v>
      </c>
      <c r="D1328" s="21">
        <v>36</v>
      </c>
      <c r="E1328" s="2">
        <v>100</v>
      </c>
      <c r="F1328" s="2">
        <v>64</v>
      </c>
      <c r="H1328" s="3">
        <f>((F1328)/(E1328/100))</f>
        <v>64</v>
      </c>
      <c r="I1328" s="4">
        <f>E1328/F1328</f>
        <v>1.5625</v>
      </c>
      <c r="J1328" s="4" t="e">
        <f>100/G1328</f>
        <v>#DIV/0!</v>
      </c>
      <c r="N1328" s="37" t="e">
        <f>M1328/(K1328/100)</f>
        <v>#DIV/0!</v>
      </c>
      <c r="O1328" s="37" t="e">
        <f>N1328/J1328</f>
        <v>#DIV/0!</v>
      </c>
      <c r="P1328" s="5" t="e">
        <f>M1328/(L1328/100)</f>
        <v>#DIV/0!</v>
      </c>
      <c r="Q1328" s="5" t="e">
        <f>P1328*I1328</f>
        <v>#DIV/0!</v>
      </c>
      <c r="U1328" s="15" t="e">
        <f>100-(T1328-R1328)/S1328*100</f>
        <v>#DIV/0!</v>
      </c>
      <c r="V1328" s="21">
        <v>3.73</v>
      </c>
      <c r="X1328" s="2">
        <v>11.84</v>
      </c>
      <c r="Y1328" s="2">
        <v>12.26</v>
      </c>
      <c r="Z1328" s="21">
        <v>3196</v>
      </c>
      <c r="AB1328" s="14" t="e">
        <f>((AE1328-AC1328)*(1000/AD1328))*1000</f>
        <v>#DIV/0!</v>
      </c>
      <c r="AF1328" s="7" t="e">
        <f>#REF!*0.8</f>
        <v>#REF!</v>
      </c>
      <c r="AG1328" s="2">
        <v>157</v>
      </c>
      <c r="AH1328" s="8">
        <f>((AG1328)*(H1328/100))</f>
        <v>100.48</v>
      </c>
      <c r="AI1328" s="7">
        <f>AG1328/AH1328</f>
        <v>1.5625</v>
      </c>
      <c r="AJ1328" s="6">
        <v>138.80000000000001</v>
      </c>
      <c r="AK1328" s="2">
        <v>1.409</v>
      </c>
      <c r="AO1328" s="20" t="s">
        <v>1904</v>
      </c>
      <c r="AP1328" s="403">
        <v>0.25</v>
      </c>
      <c r="AQ1328" s="403">
        <v>3.0000000000000001E-3</v>
      </c>
      <c r="AR1328" s="403">
        <v>5.6000000000000001E-2</v>
      </c>
      <c r="AS1328" s="403">
        <v>3.0000000000000001E-3</v>
      </c>
      <c r="AT1328" s="403" t="s">
        <v>121</v>
      </c>
      <c r="AU1328" s="403">
        <v>4.0000000000000001E-3</v>
      </c>
      <c r="AV1328" s="403">
        <v>1.2E-2</v>
      </c>
      <c r="AW1328" s="403">
        <v>2E-3</v>
      </c>
      <c r="AX1328" s="403">
        <v>1.4E-2</v>
      </c>
      <c r="AY1328" s="403">
        <v>1E-3</v>
      </c>
      <c r="AZ1328" s="403">
        <v>4.4999999999999998E-2</v>
      </c>
      <c r="BA1328" s="403">
        <v>3.0000000000000001E-3</v>
      </c>
      <c r="BB1328" s="403">
        <v>0.127</v>
      </c>
      <c r="BC1328" s="403">
        <v>3.0000000000000001E-3</v>
      </c>
      <c r="BD1328" s="403">
        <v>3.4729999999999999</v>
      </c>
      <c r="BE1328" s="403">
        <v>2.5999999999999999E-2</v>
      </c>
      <c r="BF1328" s="403" t="s">
        <v>121</v>
      </c>
      <c r="BG1328" s="403">
        <v>2E-3</v>
      </c>
      <c r="BH1328" s="403">
        <v>2.1779999999999999</v>
      </c>
      <c r="BI1328" s="403">
        <v>0.753</v>
      </c>
      <c r="BJ1328" s="403" t="s">
        <v>121</v>
      </c>
      <c r="BK1328" s="403">
        <v>3.0000000000000001E-3</v>
      </c>
      <c r="BL1328" s="403" t="s">
        <v>121</v>
      </c>
      <c r="BM1328" s="403">
        <v>2E-3</v>
      </c>
      <c r="BN1328" s="403">
        <v>0.108</v>
      </c>
      <c r="BO1328" s="403">
        <v>7.0000000000000001E-3</v>
      </c>
      <c r="BP1328" s="403">
        <v>62.835000000000001</v>
      </c>
      <c r="BQ1328" s="403">
        <v>0.151</v>
      </c>
      <c r="BR1328" s="403" t="s">
        <v>121</v>
      </c>
      <c r="BS1328" s="403">
        <v>2E-3</v>
      </c>
      <c r="BT1328" s="403">
        <v>11.82</v>
      </c>
      <c r="BU1328" s="403">
        <v>0.11899999999999999</v>
      </c>
      <c r="BV1328" s="403">
        <v>1.294</v>
      </c>
      <c r="BW1328" s="403">
        <v>2.4E-2</v>
      </c>
      <c r="BX1328" s="403" t="s">
        <v>121</v>
      </c>
      <c r="BY1328" s="403">
        <v>8.9999999999999993E-3</v>
      </c>
      <c r="BZ1328" s="403">
        <v>0.80300000000000005</v>
      </c>
      <c r="CA1328" s="403">
        <v>2.9000000000000001E-2</v>
      </c>
      <c r="CB1328" s="403" t="s">
        <v>121</v>
      </c>
      <c r="CC1328" s="403">
        <v>7.2290000000000001</v>
      </c>
      <c r="CD1328" s="403">
        <v>0.113</v>
      </c>
      <c r="CE1328" s="403">
        <v>6.0000000000000001E-3</v>
      </c>
      <c r="CF1328" s="403">
        <v>2E-3</v>
      </c>
      <c r="CG1328" s="403">
        <v>1E-3</v>
      </c>
      <c r="CH1328" s="403" t="s">
        <v>121</v>
      </c>
      <c r="CI1328" s="403">
        <v>2E-3</v>
      </c>
      <c r="CJ1328" s="403">
        <v>0.33</v>
      </c>
      <c r="CK1328" s="403">
        <v>6.4000000000000001E-2</v>
      </c>
      <c r="CL1328" s="403" t="s">
        <v>121</v>
      </c>
      <c r="CM1328" s="403">
        <v>2E-3</v>
      </c>
      <c r="CN1328" s="403">
        <v>4.0000000000000001E-3</v>
      </c>
      <c r="CO1328" s="403">
        <v>1E-3</v>
      </c>
      <c r="CP1328" s="403">
        <v>1.93</v>
      </c>
      <c r="CQ1328" s="403">
        <v>3.9E-2</v>
      </c>
      <c r="CR1328" s="403" t="s">
        <v>121</v>
      </c>
      <c r="CS1328" s="403">
        <v>2E-3</v>
      </c>
      <c r="CT1328" s="403">
        <v>6.0730000000000004</v>
      </c>
      <c r="CU1328" s="403">
        <v>0.26100000000000001</v>
      </c>
      <c r="CV1328" s="403">
        <v>1.9E-2</v>
      </c>
      <c r="CW1328" s="403">
        <v>1E-3</v>
      </c>
      <c r="CX1328" s="403">
        <v>1.095</v>
      </c>
      <c r="CY1328" s="403">
        <v>1.9E-2</v>
      </c>
      <c r="CZ1328" s="403" t="s">
        <v>121</v>
      </c>
      <c r="DA1328" s="403">
        <v>2E-3</v>
      </c>
      <c r="DB1328" s="403">
        <v>4.8000000000000001E-2</v>
      </c>
      <c r="DC1328" s="403">
        <v>6.0000000000000001E-3</v>
      </c>
      <c r="DD1328" s="403" t="s">
        <v>121</v>
      </c>
      <c r="DE1328" s="403">
        <v>8.0000000000000002E-3</v>
      </c>
      <c r="DF1328" s="403">
        <v>0.55000000000000004</v>
      </c>
      <c r="DG1328" s="403">
        <v>6.0000000000000001E-3</v>
      </c>
      <c r="DH1328" s="403">
        <v>1.4999999999999999E-2</v>
      </c>
      <c r="DI1328" s="403">
        <v>1E-3</v>
      </c>
      <c r="DJ1328" s="403">
        <v>8.9999999999999993E-3</v>
      </c>
      <c r="DK1328" s="403">
        <v>1E-3</v>
      </c>
      <c r="DL1328" s="61" t="str">
        <f t="shared" si="25"/>
        <v>DK III W1 22.04.2022</v>
      </c>
      <c r="DM1328" s="404">
        <v>-7.9676978735260893E-3</v>
      </c>
      <c r="DN1328" s="404">
        <v>1.1569311273902301E-2</v>
      </c>
      <c r="DO1328" s="404">
        <v>6.7443034742269495E-2</v>
      </c>
      <c r="DP1328" s="404">
        <v>1.40863219426808</v>
      </c>
      <c r="DQ1328" s="404">
        <v>2.2386348778488701E-2</v>
      </c>
      <c r="DR1328" s="404">
        <v>5.4009334143004399E-2</v>
      </c>
      <c r="DS1328" s="404">
        <v>1.3166401178142499</v>
      </c>
      <c r="DT1328" s="404">
        <v>-3.3435248143244202E-2</v>
      </c>
      <c r="DU1328" s="404">
        <v>-1.1443565410282899E-3</v>
      </c>
      <c r="DV1328" s="404">
        <v>0.24396877130393099</v>
      </c>
      <c r="DW1328" s="404">
        <v>2.3531132553719898</v>
      </c>
      <c r="DX1328" s="404">
        <v>-4.2215539308627099E-2</v>
      </c>
      <c r="DY1328" s="404">
        <v>1524.53302617554</v>
      </c>
      <c r="DZ1328" s="404">
        <v>-0.66464440907321398</v>
      </c>
      <c r="EA1328" s="404">
        <v>-1.14023369348488</v>
      </c>
      <c r="EB1328" s="404">
        <v>97.856221864959807</v>
      </c>
    </row>
    <row r="1329" spans="1:116">
      <c r="A1329" s="11">
        <v>44676</v>
      </c>
      <c r="B1329" s="66" t="s">
        <v>1905</v>
      </c>
      <c r="C1329" s="25" t="s">
        <v>741</v>
      </c>
      <c r="H1329" s="3" t="e">
        <f>((F1329)/(E1329/100))</f>
        <v>#DIV/0!</v>
      </c>
      <c r="I1329" s="4" t="e">
        <f>E1329/F1329</f>
        <v>#DIV/0!</v>
      </c>
      <c r="J1329" s="4" t="e">
        <f>100/G1329</f>
        <v>#DIV/0!</v>
      </c>
      <c r="N1329" s="37" t="e">
        <f>M1329/(K1329/100)</f>
        <v>#DIV/0!</v>
      </c>
      <c r="O1329" s="37" t="e">
        <f>N1329/J1329</f>
        <v>#DIV/0!</v>
      </c>
      <c r="P1329" s="5" t="e">
        <f>M1329/(L1329/100)</f>
        <v>#DIV/0!</v>
      </c>
      <c r="Q1329" s="5" t="e">
        <f>P1329*I1329</f>
        <v>#DIV/0!</v>
      </c>
      <c r="U1329" s="15" t="e">
        <f>100-(T1329-R1329)/S1329*100</f>
        <v>#DIV/0!</v>
      </c>
      <c r="X1329" s="2">
        <v>12.53</v>
      </c>
      <c r="Y1329" s="2">
        <v>15.62</v>
      </c>
      <c r="Z1329" s="21">
        <v>2058</v>
      </c>
      <c r="AB1329" s="14" t="e">
        <f>((AE1329-AC1329)*(1000/AD1329))*1000</f>
        <v>#DIV/0!</v>
      </c>
      <c r="AF1329" s="7" t="e">
        <f>#REF!*0.8</f>
        <v>#REF!</v>
      </c>
      <c r="AH1329" s="8" t="e">
        <f>((AG1329)*(H1329/100))</f>
        <v>#DIV/0!</v>
      </c>
      <c r="AI1329" s="7" t="e">
        <f>AG1329/AH1329</f>
        <v>#DIV/0!</v>
      </c>
      <c r="DL1329" s="61">
        <f t="shared" si="25"/>
        <v>0</v>
      </c>
    </row>
    <row r="1330" spans="1:116">
      <c r="A1330" s="11">
        <v>44676</v>
      </c>
      <c r="B1330" s="66" t="s">
        <v>1906</v>
      </c>
      <c r="C1330" s="25" t="s">
        <v>741</v>
      </c>
      <c r="H1330" s="3" t="e">
        <f>((F1330)/(E1330/100))</f>
        <v>#DIV/0!</v>
      </c>
      <c r="I1330" s="4" t="e">
        <f>E1330/F1330</f>
        <v>#DIV/0!</v>
      </c>
      <c r="J1330" s="4" t="e">
        <f>100/G1330</f>
        <v>#DIV/0!</v>
      </c>
      <c r="N1330" s="37" t="e">
        <f>M1330/(K1330/100)</f>
        <v>#DIV/0!</v>
      </c>
      <c r="O1330" s="37" t="e">
        <f>N1330/J1330</f>
        <v>#DIV/0!</v>
      </c>
      <c r="P1330" s="5" t="e">
        <f>M1330/(L1330/100)</f>
        <v>#DIV/0!</v>
      </c>
      <c r="Q1330" s="5" t="e">
        <f>P1330*I1330</f>
        <v>#DIV/0!</v>
      </c>
      <c r="U1330" s="15" t="e">
        <f>100-(T1330-R1330)/S1330*100</f>
        <v>#DIV/0!</v>
      </c>
      <c r="X1330" s="2">
        <v>12.38</v>
      </c>
      <c r="Y1330" s="2">
        <v>19.14</v>
      </c>
      <c r="Z1330" s="21">
        <v>3167</v>
      </c>
      <c r="AB1330" s="14" t="e">
        <f>((AE1330-AC1330)*(1000/AD1330))*1000</f>
        <v>#DIV/0!</v>
      </c>
      <c r="AF1330" s="7" t="e">
        <f>#REF!*0.8</f>
        <v>#REF!</v>
      </c>
      <c r="AH1330" s="8" t="e">
        <f>((AG1330)*(H1330/100))</f>
        <v>#DIV/0!</v>
      </c>
      <c r="AI1330" s="7" t="e">
        <f>AG1330/AH1330</f>
        <v>#DIV/0!</v>
      </c>
      <c r="DL1330" s="61">
        <f t="shared" si="25"/>
        <v>0</v>
      </c>
    </row>
    <row r="1331" spans="1:116">
      <c r="A1331" s="11">
        <v>44676</v>
      </c>
      <c r="B1331" s="66" t="s">
        <v>1907</v>
      </c>
      <c r="C1331" s="25" t="s">
        <v>741</v>
      </c>
      <c r="H1331" s="3" t="e">
        <f>((F1331)/(E1331/100))</f>
        <v>#DIV/0!</v>
      </c>
      <c r="I1331" s="4" t="e">
        <f>E1331/F1331</f>
        <v>#DIV/0!</v>
      </c>
      <c r="J1331" s="4" t="e">
        <f>100/G1331</f>
        <v>#DIV/0!</v>
      </c>
      <c r="N1331" s="37" t="e">
        <f>M1331/(K1331/100)</f>
        <v>#DIV/0!</v>
      </c>
      <c r="O1331" s="37" t="e">
        <f>N1331/J1331</f>
        <v>#DIV/0!</v>
      </c>
      <c r="P1331" s="5" t="e">
        <f>M1331/(L1331/100)</f>
        <v>#DIV/0!</v>
      </c>
      <c r="Q1331" s="5" t="e">
        <f>P1331*I1331</f>
        <v>#DIV/0!</v>
      </c>
      <c r="U1331" s="15" t="e">
        <f>100-(T1331-R1331)/S1331*100</f>
        <v>#DIV/0!</v>
      </c>
      <c r="AB1331" s="14" t="e">
        <f>((AE1331-AC1331)*(1000/AD1331))*1000</f>
        <v>#DIV/0!</v>
      </c>
      <c r="AF1331" s="7" t="e">
        <f>#REF!*0.8</f>
        <v>#REF!</v>
      </c>
      <c r="AH1331" s="8" t="e">
        <f>((AG1331)*(H1331/100))</f>
        <v>#DIV/0!</v>
      </c>
      <c r="AI1331" s="7" t="e">
        <f>AG1331/AH1331</f>
        <v>#DIV/0!</v>
      </c>
      <c r="DL1331" s="61">
        <f t="shared" si="25"/>
        <v>0</v>
      </c>
    </row>
    <row r="1332" spans="1:116">
      <c r="A1332" s="11">
        <v>44676</v>
      </c>
      <c r="B1332" s="66" t="s">
        <v>1908</v>
      </c>
      <c r="C1332" s="25" t="s">
        <v>741</v>
      </c>
      <c r="H1332" s="3" t="e">
        <f>((F1332)/(E1332/100))</f>
        <v>#DIV/0!</v>
      </c>
      <c r="I1332" s="4" t="e">
        <f>E1332/F1332</f>
        <v>#DIV/0!</v>
      </c>
      <c r="J1332" s="4" t="e">
        <f>100/G1332</f>
        <v>#DIV/0!</v>
      </c>
      <c r="N1332" s="37" t="e">
        <f>M1332/(K1332/100)</f>
        <v>#DIV/0!</v>
      </c>
      <c r="O1332" s="37" t="e">
        <f>N1332/J1332</f>
        <v>#DIV/0!</v>
      </c>
      <c r="P1332" s="5" t="e">
        <f>M1332/(L1332/100)</f>
        <v>#DIV/0!</v>
      </c>
      <c r="Q1332" s="5" t="e">
        <f>P1332*I1332</f>
        <v>#DIV/0!</v>
      </c>
      <c r="U1332" s="15" t="e">
        <f>100-(T1332-R1332)/S1332*100</f>
        <v>#DIV/0!</v>
      </c>
      <c r="AB1332" s="14" t="e">
        <f>((AE1332-AC1332)*(1000/AD1332))*1000</f>
        <v>#DIV/0!</v>
      </c>
      <c r="AF1332" s="7" t="e">
        <f>#REF!*0.8</f>
        <v>#REF!</v>
      </c>
      <c r="AH1332" s="8" t="e">
        <f>((AG1332)*(H1332/100))</f>
        <v>#DIV/0!</v>
      </c>
      <c r="AI1332" s="7" t="e">
        <f>AG1332/AH1332</f>
        <v>#DIV/0!</v>
      </c>
      <c r="DL1332" s="61">
        <f t="shared" si="25"/>
        <v>0</v>
      </c>
    </row>
    <row r="1333" spans="1:116">
      <c r="A1333" s="11">
        <v>44676</v>
      </c>
      <c r="B1333" s="66"/>
      <c r="C1333" s="25" t="s">
        <v>117</v>
      </c>
      <c r="H1333" s="3" t="e">
        <f>((F1333)/(E1333/100))</f>
        <v>#DIV/0!</v>
      </c>
      <c r="I1333" s="4" t="e">
        <f>E1333/F1333</f>
        <v>#DIV/0!</v>
      </c>
      <c r="J1333" s="4" t="e">
        <f>100/G1333</f>
        <v>#DIV/0!</v>
      </c>
      <c r="N1333" s="37" t="e">
        <f>M1333/(K1333/100)</f>
        <v>#DIV/0!</v>
      </c>
      <c r="O1333" s="37" t="e">
        <f>N1333/J1333</f>
        <v>#DIV/0!</v>
      </c>
      <c r="P1333" s="5" t="e">
        <f>M1333/(L1333/100)</f>
        <v>#DIV/0!</v>
      </c>
      <c r="Q1333" s="5" t="e">
        <f>P1333*I1333</f>
        <v>#DIV/0!</v>
      </c>
      <c r="U1333" s="15" t="e">
        <f>100-(T1333-R1333)/S1333*100</f>
        <v>#DIV/0!</v>
      </c>
      <c r="X1333" s="2">
        <v>10.43</v>
      </c>
      <c r="AB1333" s="14" t="e">
        <f>((AE1333-AC1333)*(1000/AD1333))*1000</f>
        <v>#DIV/0!</v>
      </c>
      <c r="AF1333" s="7" t="e">
        <f>#REF!*0.8</f>
        <v>#REF!</v>
      </c>
      <c r="AH1333" s="8" t="e">
        <f>((AG1333)*(H1333/100))</f>
        <v>#DIV/0!</v>
      </c>
      <c r="AI1333" s="7" t="e">
        <f>AG1333/AH1333</f>
        <v>#DIV/0!</v>
      </c>
      <c r="AO1333" s="20" t="s">
        <v>1909</v>
      </c>
      <c r="AP1333" s="404">
        <v>0.23799999999999999</v>
      </c>
      <c r="AQ1333" s="404">
        <v>4.0000000000000001E-3</v>
      </c>
      <c r="AR1333" s="404">
        <v>0.01</v>
      </c>
      <c r="AS1333" s="404">
        <v>3.0000000000000001E-3</v>
      </c>
      <c r="AT1333" s="404">
        <v>9.4E-2</v>
      </c>
      <c r="AU1333" s="404">
        <v>4.0000000000000001E-3</v>
      </c>
      <c r="AV1333" s="404">
        <v>8.1000000000000003E-2</v>
      </c>
      <c r="AW1333" s="404">
        <v>3.0000000000000001E-3</v>
      </c>
      <c r="AX1333" s="404">
        <v>1.4999999999999999E-2</v>
      </c>
      <c r="AY1333" s="404">
        <v>1E-3</v>
      </c>
      <c r="AZ1333" s="404">
        <v>2.5999999999999999E-2</v>
      </c>
      <c r="BA1333" s="404">
        <v>2E-3</v>
      </c>
      <c r="BB1333" s="404">
        <v>9.5000000000000001E-2</v>
      </c>
      <c r="BC1333" s="404">
        <v>3.0000000000000001E-3</v>
      </c>
      <c r="BD1333" s="404">
        <v>0.89</v>
      </c>
      <c r="BE1333" s="404">
        <v>1.4E-2</v>
      </c>
      <c r="BF1333" s="404" t="s">
        <v>121</v>
      </c>
      <c r="BG1333" s="404">
        <v>1.0999999999999999E-2</v>
      </c>
      <c r="BH1333" s="404" t="s">
        <v>121</v>
      </c>
      <c r="BI1333" s="404">
        <v>3.718</v>
      </c>
      <c r="BJ1333" s="404" t="s">
        <v>121</v>
      </c>
      <c r="BK1333" s="404">
        <v>4.0000000000000001E-3</v>
      </c>
      <c r="BL1333" s="404" t="s">
        <v>121</v>
      </c>
      <c r="BM1333" s="404">
        <v>2E-3</v>
      </c>
      <c r="BN1333" s="404">
        <v>0.10100000000000001</v>
      </c>
      <c r="BO1333" s="404">
        <v>8.9999999999999993E-3</v>
      </c>
      <c r="BP1333" s="404">
        <v>57.435000000000002</v>
      </c>
      <c r="BQ1333" s="404">
        <v>0.17100000000000001</v>
      </c>
      <c r="BR1333" s="404">
        <v>5.0000000000000001E-3</v>
      </c>
      <c r="BS1333" s="404">
        <v>1E-3</v>
      </c>
      <c r="BT1333" s="404">
        <v>14.401999999999999</v>
      </c>
      <c r="BU1333" s="404">
        <v>0.15</v>
      </c>
      <c r="BV1333" s="404">
        <v>14.922000000000001</v>
      </c>
      <c r="BW1333" s="404">
        <v>0.193</v>
      </c>
      <c r="BX1333" s="404" t="s">
        <v>121</v>
      </c>
      <c r="BY1333" s="404">
        <v>6.0000000000000001E-3</v>
      </c>
      <c r="BZ1333" s="404">
        <v>3.0459999999999998</v>
      </c>
      <c r="CA1333" s="404">
        <v>5.0999999999999997E-2</v>
      </c>
      <c r="CB1333" s="404" t="s">
        <v>121</v>
      </c>
      <c r="CC1333" s="404">
        <v>22.419</v>
      </c>
      <c r="CD1333" s="404">
        <v>5.8999999999999997E-2</v>
      </c>
      <c r="CE1333" s="404">
        <v>6.0000000000000001E-3</v>
      </c>
      <c r="CF1333" s="404">
        <v>8.0000000000000002E-3</v>
      </c>
      <c r="CG1333" s="404">
        <v>1E-3</v>
      </c>
      <c r="CH1333" s="404" t="s">
        <v>121</v>
      </c>
      <c r="CI1333" s="404">
        <v>2E-3</v>
      </c>
      <c r="CJ1333" s="404">
        <v>0.30499999999999999</v>
      </c>
      <c r="CK1333" s="404">
        <v>0.13200000000000001</v>
      </c>
      <c r="CL1333" s="404" t="s">
        <v>121</v>
      </c>
      <c r="CM1333" s="404">
        <v>2E-3</v>
      </c>
      <c r="CN1333" s="404">
        <v>8.0000000000000002E-3</v>
      </c>
      <c r="CO1333" s="404">
        <v>1E-3</v>
      </c>
      <c r="CP1333" s="404">
        <v>3.3039999999999998</v>
      </c>
      <c r="CQ1333" s="404">
        <v>8.4000000000000005E-2</v>
      </c>
      <c r="CR1333" s="404" t="s">
        <v>121</v>
      </c>
      <c r="CS1333" s="404">
        <v>2E-3</v>
      </c>
      <c r="CT1333" s="404">
        <v>2.859</v>
      </c>
      <c r="CU1333" s="404">
        <v>0.35699999999999998</v>
      </c>
      <c r="CV1333" s="404">
        <v>2.1999999999999999E-2</v>
      </c>
      <c r="CW1333" s="404">
        <v>1E-3</v>
      </c>
      <c r="CX1333" s="404">
        <v>0.66900000000000004</v>
      </c>
      <c r="CY1333" s="404">
        <v>1.4999999999999999E-2</v>
      </c>
      <c r="CZ1333" s="404" t="s">
        <v>121</v>
      </c>
      <c r="DA1333" s="404">
        <v>2E-3</v>
      </c>
      <c r="DB1333" s="404">
        <v>7.0000000000000001E-3</v>
      </c>
      <c r="DC1333" s="404">
        <v>4.0000000000000001E-3</v>
      </c>
      <c r="DD1333" s="404">
        <v>0.03</v>
      </c>
      <c r="DE1333" s="404">
        <v>8.9999999999999993E-3</v>
      </c>
      <c r="DF1333" s="404">
        <v>1.232</v>
      </c>
      <c r="DG1333" s="404">
        <v>1.2E-2</v>
      </c>
      <c r="DH1333" s="404">
        <v>8.0000000000000002E-3</v>
      </c>
      <c r="DI1333" s="404">
        <v>1E-3</v>
      </c>
      <c r="DJ1333" s="404">
        <v>0.11799999999999999</v>
      </c>
      <c r="DK1333" s="404">
        <v>1E-3</v>
      </c>
      <c r="DL1333" s="61" t="str">
        <f t="shared" si="25"/>
        <v>UTV 25.04.2022</v>
      </c>
    </row>
    <row r="1334" spans="1:116">
      <c r="A1334" s="11">
        <v>44676</v>
      </c>
      <c r="B1334" s="64" t="s">
        <v>442</v>
      </c>
      <c r="C1334" s="25" t="s">
        <v>128</v>
      </c>
      <c r="H1334" s="3" t="e">
        <f>((F1334)/(E1334/100))</f>
        <v>#DIV/0!</v>
      </c>
      <c r="I1334" s="4" t="e">
        <f>E1334/F1334</f>
        <v>#DIV/0!</v>
      </c>
      <c r="J1334" s="4" t="e">
        <f>100/G1334</f>
        <v>#DIV/0!</v>
      </c>
      <c r="N1334" s="37" t="e">
        <f>M1334/(K1334/100)</f>
        <v>#DIV/0!</v>
      </c>
      <c r="O1334" s="37" t="e">
        <f>N1334/J1334</f>
        <v>#DIV/0!</v>
      </c>
      <c r="P1334" s="5" t="e">
        <f>M1334/(L1334/100)</f>
        <v>#DIV/0!</v>
      </c>
      <c r="Q1334" s="5" t="e">
        <f>P1334*I1334</f>
        <v>#DIV/0!</v>
      </c>
      <c r="U1334" s="15" t="e">
        <f>100-(T1334-R1334)/S1334*100</f>
        <v>#DIV/0!</v>
      </c>
      <c r="AB1334" s="14" t="e">
        <f>((AE1334-AC1334)*(1000/AD1334))*1000</f>
        <v>#DIV/0!</v>
      </c>
      <c r="AF1334" s="7" t="e">
        <f>#REF!*0.8</f>
        <v>#REF!</v>
      </c>
      <c r="AH1334" s="8" t="e">
        <f>((AG1334)*(H1334/100))</f>
        <v>#DIV/0!</v>
      </c>
      <c r="AI1334" s="7" t="e">
        <f>AG1334/AH1334</f>
        <v>#DIV/0!</v>
      </c>
      <c r="AO1334" s="68" t="s">
        <v>442</v>
      </c>
      <c r="AP1334" s="406" t="s">
        <v>121</v>
      </c>
      <c r="AQ1334" s="406">
        <v>4.0000000000000001E-3</v>
      </c>
      <c r="AR1334" s="406" t="s">
        <v>121</v>
      </c>
      <c r="AS1334" s="406">
        <v>1.2E-2</v>
      </c>
      <c r="AT1334" s="406" t="s">
        <v>121</v>
      </c>
      <c r="AU1334" s="406">
        <v>8.9999999999999993E-3</v>
      </c>
      <c r="AV1334" s="406">
        <v>7.944</v>
      </c>
      <c r="AW1334" s="406">
        <v>0.26700000000000002</v>
      </c>
      <c r="AX1334" s="406" t="s">
        <v>121</v>
      </c>
      <c r="AY1334" s="406">
        <v>0.01</v>
      </c>
      <c r="AZ1334" s="406">
        <v>6.4000000000000001E-2</v>
      </c>
      <c r="BA1334" s="406">
        <v>5.0000000000000001E-3</v>
      </c>
      <c r="BB1334" s="406">
        <v>15.67</v>
      </c>
      <c r="BC1334" s="406">
        <v>0.495</v>
      </c>
      <c r="BD1334" s="406">
        <v>13.169</v>
      </c>
      <c r="BE1334" s="406">
        <v>0.39400000000000002</v>
      </c>
      <c r="BF1334" s="406" t="s">
        <v>121</v>
      </c>
      <c r="BG1334" s="406">
        <v>7.0000000000000001E-3</v>
      </c>
      <c r="BH1334" s="406">
        <v>3.4689999999999999</v>
      </c>
      <c r="BI1334" s="406">
        <v>0.505</v>
      </c>
      <c r="BJ1334" s="406">
        <v>4.0000000000000001E-3</v>
      </c>
      <c r="BK1334" s="406">
        <v>3.0000000000000001E-3</v>
      </c>
      <c r="BL1334" s="406">
        <v>5.0000000000000001E-3</v>
      </c>
      <c r="BM1334" s="406">
        <v>3.0000000000000001E-3</v>
      </c>
      <c r="BN1334" s="406">
        <v>8.4000000000000005E-2</v>
      </c>
      <c r="BO1334" s="406">
        <v>2.5999999999999999E-2</v>
      </c>
      <c r="BP1334" s="406">
        <v>44.014000000000003</v>
      </c>
      <c r="BQ1334" s="406">
        <v>0.754</v>
      </c>
      <c r="BR1334" s="406">
        <v>0.16800000000000001</v>
      </c>
      <c r="BS1334" s="406">
        <v>6.0000000000000001E-3</v>
      </c>
      <c r="BT1334" s="406">
        <v>0.67500000000000004</v>
      </c>
      <c r="BU1334" s="406">
        <v>9.4E-2</v>
      </c>
      <c r="BV1334" s="406" t="s">
        <v>121</v>
      </c>
      <c r="BW1334" s="406">
        <v>8.8999999999999996E-2</v>
      </c>
      <c r="BX1334" s="406" t="s">
        <v>121</v>
      </c>
      <c r="BY1334" s="406">
        <v>2.8000000000000001E-2</v>
      </c>
      <c r="BZ1334" s="406">
        <v>0.29099999999999998</v>
      </c>
      <c r="CA1334" s="406">
        <v>0.05</v>
      </c>
      <c r="CB1334" s="406">
        <v>6.5739999999999998</v>
      </c>
      <c r="CC1334" s="406">
        <v>3.2519999999999998</v>
      </c>
      <c r="CD1334" s="406">
        <v>8.7999999999999995E-2</v>
      </c>
      <c r="CE1334" s="406">
        <v>1.2E-2</v>
      </c>
      <c r="CF1334" s="406" t="s">
        <v>121</v>
      </c>
      <c r="CG1334" s="406">
        <v>6.0000000000000001E-3</v>
      </c>
      <c r="CH1334" s="406">
        <v>2E-3</v>
      </c>
      <c r="CI1334" s="406">
        <v>1E-3</v>
      </c>
      <c r="CJ1334" s="406" t="s">
        <v>121</v>
      </c>
      <c r="CK1334" s="406">
        <v>1.0409999999999999</v>
      </c>
      <c r="CL1334" s="406" t="s">
        <v>121</v>
      </c>
      <c r="CM1334" s="406">
        <v>2E-3</v>
      </c>
      <c r="CN1334" s="406">
        <v>4.0000000000000001E-3</v>
      </c>
      <c r="CO1334" s="406">
        <v>1E-3</v>
      </c>
      <c r="CP1334" s="406">
        <v>1.1160000000000001</v>
      </c>
      <c r="CQ1334" s="406">
        <v>6.2E-2</v>
      </c>
      <c r="CR1334" s="406" t="s">
        <v>121</v>
      </c>
      <c r="CS1334" s="406">
        <v>2E-3</v>
      </c>
      <c r="CT1334" s="406" t="s">
        <v>121</v>
      </c>
      <c r="CU1334" s="406">
        <v>28.335999999999999</v>
      </c>
      <c r="CV1334" s="406">
        <v>4.0000000000000001E-3</v>
      </c>
      <c r="CW1334" s="406">
        <v>1E-3</v>
      </c>
      <c r="CX1334" s="406">
        <v>0.114</v>
      </c>
      <c r="CY1334" s="406">
        <v>1.6E-2</v>
      </c>
      <c r="CZ1334" s="406" t="s">
        <v>121</v>
      </c>
      <c r="DA1334" s="406">
        <v>2E-3</v>
      </c>
      <c r="DB1334" s="406" t="s">
        <v>121</v>
      </c>
      <c r="DC1334" s="406">
        <v>8.9999999999999993E-3</v>
      </c>
      <c r="DD1334" s="406" t="s">
        <v>121</v>
      </c>
      <c r="DE1334" s="406">
        <v>2.9000000000000001E-2</v>
      </c>
      <c r="DF1334" s="406">
        <v>2.31</v>
      </c>
      <c r="DG1334" s="406">
        <v>7.4999999999999997E-2</v>
      </c>
      <c r="DH1334" s="406">
        <v>4.2210000000000001</v>
      </c>
      <c r="DI1334" s="406">
        <v>7.6999999999999999E-2</v>
      </c>
      <c r="DJ1334" s="406" t="s">
        <v>121</v>
      </c>
      <c r="DK1334" s="406">
        <v>2E-3</v>
      </c>
      <c r="DL1334" s="61" t="str">
        <f t="shared" si="25"/>
        <v>Anlieferung 23-1</v>
      </c>
    </row>
    <row r="1335" spans="1:116">
      <c r="A1335" s="11">
        <v>44676</v>
      </c>
      <c r="B1335" s="64" t="s">
        <v>443</v>
      </c>
      <c r="C1335" s="25" t="s">
        <v>128</v>
      </c>
      <c r="H1335" s="3" t="e">
        <f>((F1335)/(E1335/100))</f>
        <v>#DIV/0!</v>
      </c>
      <c r="I1335" s="4" t="e">
        <f>E1335/F1335</f>
        <v>#DIV/0!</v>
      </c>
      <c r="J1335" s="4" t="e">
        <f>100/G1335</f>
        <v>#DIV/0!</v>
      </c>
      <c r="N1335" s="37" t="e">
        <f>M1335/(K1335/100)</f>
        <v>#DIV/0!</v>
      </c>
      <c r="O1335" s="37" t="e">
        <f>N1335/J1335</f>
        <v>#DIV/0!</v>
      </c>
      <c r="P1335" s="5" t="e">
        <f>M1335/(L1335/100)</f>
        <v>#DIV/0!</v>
      </c>
      <c r="Q1335" s="5" t="e">
        <f>P1335*I1335</f>
        <v>#DIV/0!</v>
      </c>
      <c r="U1335" s="15" t="e">
        <f>100-(T1335-R1335)/S1335*100</f>
        <v>#DIV/0!</v>
      </c>
      <c r="AB1335" s="14" t="e">
        <f>((AE1335-AC1335)*(1000/AD1335))*1000</f>
        <v>#DIV/0!</v>
      </c>
      <c r="AF1335" s="7" t="e">
        <f>#REF!*0.8</f>
        <v>#REF!</v>
      </c>
      <c r="AH1335" s="8" t="e">
        <f>((AG1335)*(H1335/100))</f>
        <v>#DIV/0!</v>
      </c>
      <c r="AI1335" s="7" t="e">
        <f>AG1335/AH1335</f>
        <v>#DIV/0!</v>
      </c>
      <c r="AO1335" s="68" t="s">
        <v>443</v>
      </c>
      <c r="AP1335" s="406">
        <v>4.0000000000000001E-3</v>
      </c>
      <c r="AQ1335" s="406">
        <v>3.0000000000000001E-3</v>
      </c>
      <c r="AR1335" s="406">
        <v>2.3E-2</v>
      </c>
      <c r="AS1335" s="406">
        <v>8.0000000000000002E-3</v>
      </c>
      <c r="AT1335" s="406">
        <v>9.1999999999999998E-2</v>
      </c>
      <c r="AU1335" s="406">
        <v>7.0000000000000001E-3</v>
      </c>
      <c r="AV1335" s="406">
        <v>4.1529999999999996</v>
      </c>
      <c r="AW1335" s="406">
        <v>9.2999999999999999E-2</v>
      </c>
      <c r="AX1335" s="406" t="s">
        <v>121</v>
      </c>
      <c r="AY1335" s="406">
        <v>6.0000000000000001E-3</v>
      </c>
      <c r="AZ1335" s="406">
        <v>0.90800000000000003</v>
      </c>
      <c r="BA1335" s="406">
        <v>0.02</v>
      </c>
      <c r="BB1335" s="406">
        <v>9.8810000000000002</v>
      </c>
      <c r="BC1335" s="406">
        <v>0.17399999999999999</v>
      </c>
      <c r="BD1335" s="406">
        <v>17.97</v>
      </c>
      <c r="BE1335" s="406">
        <v>0.371</v>
      </c>
      <c r="BF1335" s="406" t="s">
        <v>121</v>
      </c>
      <c r="BG1335" s="406">
        <v>1.0999999999999999E-2</v>
      </c>
      <c r="BH1335" s="406">
        <v>3.9140000000000001</v>
      </c>
      <c r="BI1335" s="406">
        <v>0.46200000000000002</v>
      </c>
      <c r="BJ1335" s="406">
        <v>4.0000000000000001E-3</v>
      </c>
      <c r="BK1335" s="406">
        <v>2E-3</v>
      </c>
      <c r="BL1335" s="406">
        <v>8.0000000000000002E-3</v>
      </c>
      <c r="BM1335" s="406">
        <v>3.0000000000000001E-3</v>
      </c>
      <c r="BN1335" s="406">
        <v>4.7889999999999997</v>
      </c>
      <c r="BO1335" s="406">
        <v>0.19400000000000001</v>
      </c>
      <c r="BP1335" s="406">
        <v>44.598999999999997</v>
      </c>
      <c r="BQ1335" s="406">
        <v>0.629</v>
      </c>
      <c r="BR1335" s="406">
        <v>0.17899999999999999</v>
      </c>
      <c r="BS1335" s="406">
        <v>5.0000000000000001E-3</v>
      </c>
      <c r="BT1335" s="406">
        <v>2.2109999999999999</v>
      </c>
      <c r="BU1335" s="406">
        <v>0.124</v>
      </c>
      <c r="BV1335" s="406">
        <v>0.16800000000000001</v>
      </c>
      <c r="BW1335" s="406">
        <v>4.8000000000000001E-2</v>
      </c>
      <c r="BX1335" s="406" t="s">
        <v>121</v>
      </c>
      <c r="BY1335" s="406">
        <v>3.1E-2</v>
      </c>
      <c r="BZ1335" s="406">
        <v>0.34300000000000003</v>
      </c>
      <c r="CA1335" s="406">
        <v>4.3999999999999997E-2</v>
      </c>
      <c r="CB1335" s="406" t="s">
        <v>121</v>
      </c>
      <c r="CC1335" s="406">
        <v>4.4459999999999997</v>
      </c>
      <c r="CD1335" s="406">
        <v>0.222</v>
      </c>
      <c r="CE1335" s="406">
        <v>1.7000000000000001E-2</v>
      </c>
      <c r="CF1335" s="406">
        <v>6.0000000000000001E-3</v>
      </c>
      <c r="CG1335" s="406">
        <v>2E-3</v>
      </c>
      <c r="CH1335" s="406" t="s">
        <v>121</v>
      </c>
      <c r="CI1335" s="406">
        <v>2E-3</v>
      </c>
      <c r="CJ1335" s="406" t="s">
        <v>121</v>
      </c>
      <c r="CK1335" s="406">
        <v>0.86499999999999999</v>
      </c>
      <c r="CL1335" s="406" t="s">
        <v>121</v>
      </c>
      <c r="CM1335" s="406">
        <v>2E-3</v>
      </c>
      <c r="CN1335" s="406">
        <v>2E-3</v>
      </c>
      <c r="CO1335" s="406">
        <v>1E-3</v>
      </c>
      <c r="CP1335" s="406">
        <v>1.264</v>
      </c>
      <c r="CQ1335" s="406">
        <v>6.3E-2</v>
      </c>
      <c r="CR1335" s="406" t="s">
        <v>121</v>
      </c>
      <c r="CS1335" s="406">
        <v>3.0000000000000001E-3</v>
      </c>
      <c r="CT1335" s="406" t="s">
        <v>121</v>
      </c>
      <c r="CU1335" s="406">
        <v>24.512</v>
      </c>
      <c r="CV1335" s="406">
        <v>9.0999999999999998E-2</v>
      </c>
      <c r="CW1335" s="406">
        <v>2E-3</v>
      </c>
      <c r="CX1335" s="406">
        <v>0.48399999999999999</v>
      </c>
      <c r="CY1335" s="406">
        <v>4.9000000000000002E-2</v>
      </c>
      <c r="CZ1335" s="406" t="s">
        <v>121</v>
      </c>
      <c r="DA1335" s="406">
        <v>2E-3</v>
      </c>
      <c r="DB1335" s="406" t="s">
        <v>121</v>
      </c>
      <c r="DC1335" s="406">
        <v>3.1E-2</v>
      </c>
      <c r="DD1335" s="406" t="s">
        <v>121</v>
      </c>
      <c r="DE1335" s="406">
        <v>3.5999999999999997E-2</v>
      </c>
      <c r="DF1335" s="406">
        <v>3.56</v>
      </c>
      <c r="DG1335" s="406">
        <v>6.4000000000000001E-2</v>
      </c>
      <c r="DH1335" s="406">
        <v>1.268</v>
      </c>
      <c r="DI1335" s="406">
        <v>2.1999999999999999E-2</v>
      </c>
      <c r="DJ1335" s="406">
        <v>2E-3</v>
      </c>
      <c r="DK1335" s="406">
        <v>1E-3</v>
      </c>
      <c r="DL1335" s="61" t="str">
        <f t="shared" si="25"/>
        <v>Anlieferung 23-2</v>
      </c>
    </row>
    <row r="1336" spans="1:116">
      <c r="A1336" s="11">
        <v>44676</v>
      </c>
      <c r="B1336" s="64" t="s">
        <v>444</v>
      </c>
      <c r="C1336" s="25" t="s">
        <v>128</v>
      </c>
      <c r="H1336" s="3" t="e">
        <f>((F1336)/(E1336/100))</f>
        <v>#DIV/0!</v>
      </c>
      <c r="I1336" s="4" t="e">
        <f>E1336/F1336</f>
        <v>#DIV/0!</v>
      </c>
      <c r="J1336" s="4" t="e">
        <f>100/G1336</f>
        <v>#DIV/0!</v>
      </c>
      <c r="N1336" s="37" t="e">
        <f>M1336/(K1336/100)</f>
        <v>#DIV/0!</v>
      </c>
      <c r="O1336" s="37" t="e">
        <f>N1336/J1336</f>
        <v>#DIV/0!</v>
      </c>
      <c r="P1336" s="5" t="e">
        <f>M1336/(L1336/100)</f>
        <v>#DIV/0!</v>
      </c>
      <c r="Q1336" s="5" t="e">
        <f>P1336*I1336</f>
        <v>#DIV/0!</v>
      </c>
      <c r="U1336" s="15" t="e">
        <f>100-(T1336-R1336)/S1336*100</f>
        <v>#DIV/0!</v>
      </c>
      <c r="AB1336" s="14" t="e">
        <f>((AE1336-AC1336)*(1000/AD1336))*1000</f>
        <v>#DIV/0!</v>
      </c>
      <c r="AF1336" s="7" t="e">
        <f>#REF!*0.8</f>
        <v>#REF!</v>
      </c>
      <c r="AH1336" s="8" t="e">
        <f>((AG1336)*(H1336/100))</f>
        <v>#DIV/0!</v>
      </c>
      <c r="AI1336" s="7" t="e">
        <f>AG1336/AH1336</f>
        <v>#DIV/0!</v>
      </c>
      <c r="AO1336" s="68" t="s">
        <v>444</v>
      </c>
      <c r="AP1336" s="406" t="s">
        <v>121</v>
      </c>
      <c r="AQ1336" s="406">
        <v>4.0000000000000001E-3</v>
      </c>
      <c r="AR1336" s="406" t="s">
        <v>121</v>
      </c>
      <c r="AS1336" s="406">
        <v>1.2999999999999999E-2</v>
      </c>
      <c r="AT1336" s="406" t="s">
        <v>121</v>
      </c>
      <c r="AU1336" s="406">
        <v>8.9999999999999993E-3</v>
      </c>
      <c r="AV1336" s="406">
        <v>6.9729999999999999</v>
      </c>
      <c r="AW1336" s="406">
        <v>0.16700000000000001</v>
      </c>
      <c r="AX1336" s="406" t="s">
        <v>121</v>
      </c>
      <c r="AY1336" s="406">
        <v>7.0000000000000001E-3</v>
      </c>
      <c r="AZ1336" s="406">
        <v>5.8999999999999997E-2</v>
      </c>
      <c r="BA1336" s="406">
        <v>5.0000000000000001E-3</v>
      </c>
      <c r="BB1336" s="406">
        <v>15.840999999999999</v>
      </c>
      <c r="BC1336" s="406">
        <v>0.76300000000000001</v>
      </c>
      <c r="BD1336" s="406">
        <v>15.654</v>
      </c>
      <c r="BE1336" s="406">
        <v>0.53200000000000003</v>
      </c>
      <c r="BF1336" s="406" t="s">
        <v>121</v>
      </c>
      <c r="BG1336" s="406">
        <v>1.4E-2</v>
      </c>
      <c r="BH1336" s="406">
        <v>4.29</v>
      </c>
      <c r="BI1336" s="406">
        <v>0.63</v>
      </c>
      <c r="BJ1336" s="406">
        <v>6.0000000000000001E-3</v>
      </c>
      <c r="BK1336" s="406">
        <v>3.0000000000000001E-3</v>
      </c>
      <c r="BL1336" s="406" t="s">
        <v>121</v>
      </c>
      <c r="BM1336" s="406">
        <v>5.0000000000000001E-3</v>
      </c>
      <c r="BN1336" s="406">
        <v>0.20200000000000001</v>
      </c>
      <c r="BO1336" s="406">
        <v>2.5999999999999999E-2</v>
      </c>
      <c r="BP1336" s="406">
        <v>34.579000000000001</v>
      </c>
      <c r="BQ1336" s="406">
        <v>0.88700000000000001</v>
      </c>
      <c r="BR1336" s="406">
        <v>0.158</v>
      </c>
      <c r="BS1336" s="406">
        <v>7.0000000000000001E-3</v>
      </c>
      <c r="BT1336" s="406">
        <v>0.748</v>
      </c>
      <c r="BU1336" s="406">
        <v>0.10100000000000001</v>
      </c>
      <c r="BV1336" s="406" t="s">
        <v>121</v>
      </c>
      <c r="BW1336" s="406">
        <v>0.10199999999999999</v>
      </c>
      <c r="BX1336" s="406" t="s">
        <v>121</v>
      </c>
      <c r="BY1336" s="406">
        <v>3.1E-2</v>
      </c>
      <c r="BZ1336" s="406">
        <v>0.36499999999999999</v>
      </c>
      <c r="CA1336" s="406">
        <v>5.5E-2</v>
      </c>
      <c r="CB1336" s="406">
        <v>12.574999999999999</v>
      </c>
      <c r="CC1336" s="406">
        <v>3.8340000000000001</v>
      </c>
      <c r="CD1336" s="406">
        <v>0.11899999999999999</v>
      </c>
      <c r="CE1336" s="406">
        <v>1.2999999999999999E-2</v>
      </c>
      <c r="CF1336" s="406" t="s">
        <v>121</v>
      </c>
      <c r="CG1336" s="406">
        <v>6.0000000000000001E-3</v>
      </c>
      <c r="CH1336" s="406">
        <v>3.0000000000000001E-3</v>
      </c>
      <c r="CI1336" s="406">
        <v>1E-3</v>
      </c>
      <c r="CJ1336" s="406" t="s">
        <v>121</v>
      </c>
      <c r="CK1336" s="406">
        <v>1.179</v>
      </c>
      <c r="CL1336" s="406" t="s">
        <v>121</v>
      </c>
      <c r="CM1336" s="406">
        <v>2E-3</v>
      </c>
      <c r="CN1336" s="406">
        <v>3.0000000000000001E-3</v>
      </c>
      <c r="CO1336" s="406">
        <v>1E-3</v>
      </c>
      <c r="CP1336" s="406">
        <v>1.2909999999999999</v>
      </c>
      <c r="CQ1336" s="406">
        <v>7.0000000000000007E-2</v>
      </c>
      <c r="CR1336" s="406" t="s">
        <v>121</v>
      </c>
      <c r="CS1336" s="406">
        <v>2E-3</v>
      </c>
      <c r="CT1336" s="406" t="s">
        <v>121</v>
      </c>
      <c r="CU1336" s="406">
        <v>30.068000000000001</v>
      </c>
      <c r="CV1336" s="406">
        <v>6.0000000000000001E-3</v>
      </c>
      <c r="CW1336" s="406">
        <v>1E-3</v>
      </c>
      <c r="CX1336" s="406">
        <v>0.20899999999999999</v>
      </c>
      <c r="CY1336" s="406">
        <v>1.9E-2</v>
      </c>
      <c r="CZ1336" s="406" t="s">
        <v>121</v>
      </c>
      <c r="DA1336" s="406">
        <v>2E-3</v>
      </c>
      <c r="DB1336" s="406" t="s">
        <v>121</v>
      </c>
      <c r="DC1336" s="406">
        <v>0.01</v>
      </c>
      <c r="DD1336" s="406" t="s">
        <v>121</v>
      </c>
      <c r="DE1336" s="406">
        <v>0.03</v>
      </c>
      <c r="DF1336" s="406">
        <v>2.21</v>
      </c>
      <c r="DG1336" s="406">
        <v>0.108</v>
      </c>
      <c r="DH1336" s="406">
        <v>4.6929999999999996</v>
      </c>
      <c r="DI1336" s="406">
        <v>0.105</v>
      </c>
      <c r="DJ1336" s="406" t="s">
        <v>121</v>
      </c>
      <c r="DK1336" s="406">
        <v>2E-3</v>
      </c>
      <c r="DL1336" s="61" t="str">
        <f t="shared" si="25"/>
        <v>Anlieferung 23-3</v>
      </c>
    </row>
    <row r="1337" spans="1:116">
      <c r="A1337" s="11">
        <v>44676</v>
      </c>
      <c r="B1337" s="64" t="s">
        <v>445</v>
      </c>
      <c r="C1337" s="25" t="s">
        <v>128</v>
      </c>
      <c r="H1337" s="3" t="e">
        <f>((F1337)/(E1337/100))</f>
        <v>#DIV/0!</v>
      </c>
      <c r="I1337" s="4" t="e">
        <f>E1337/F1337</f>
        <v>#DIV/0!</v>
      </c>
      <c r="J1337" s="4" t="e">
        <f>100/G1337</f>
        <v>#DIV/0!</v>
      </c>
      <c r="N1337" s="37" t="e">
        <f>M1337/(K1337/100)</f>
        <v>#DIV/0!</v>
      </c>
      <c r="O1337" s="37" t="e">
        <f>N1337/J1337</f>
        <v>#DIV/0!</v>
      </c>
      <c r="P1337" s="5" t="e">
        <f>M1337/(L1337/100)</f>
        <v>#DIV/0!</v>
      </c>
      <c r="Q1337" s="5" t="e">
        <f>P1337*I1337</f>
        <v>#DIV/0!</v>
      </c>
      <c r="U1337" s="15" t="e">
        <f>100-(T1337-R1337)/S1337*100</f>
        <v>#DIV/0!</v>
      </c>
      <c r="AB1337" s="14" t="e">
        <f>((AE1337-AC1337)*(1000/AD1337))*1000</f>
        <v>#DIV/0!</v>
      </c>
      <c r="AF1337" s="7" t="e">
        <f>#REF!*0.8</f>
        <v>#REF!</v>
      </c>
      <c r="AH1337" s="8" t="e">
        <f>((AG1337)*(H1337/100))</f>
        <v>#DIV/0!</v>
      </c>
      <c r="AI1337" s="7" t="e">
        <f>AG1337/AH1337</f>
        <v>#DIV/0!</v>
      </c>
      <c r="AO1337" s="68" t="s">
        <v>445</v>
      </c>
      <c r="AP1337" s="406" t="s">
        <v>121</v>
      </c>
      <c r="AQ1337" s="406">
        <v>2E-3</v>
      </c>
      <c r="AR1337" s="406" t="s">
        <v>121</v>
      </c>
      <c r="AS1337" s="406">
        <v>1.4999999999999999E-2</v>
      </c>
      <c r="AT1337" s="406">
        <v>7.6999999999999999E-2</v>
      </c>
      <c r="AU1337" s="406">
        <v>7.0000000000000001E-3</v>
      </c>
      <c r="AV1337" s="406">
        <v>7.9889999999999999</v>
      </c>
      <c r="AW1337" s="406">
        <v>0.16500000000000001</v>
      </c>
      <c r="AX1337" s="406">
        <v>0.01</v>
      </c>
      <c r="AY1337" s="406">
        <v>3.0000000000000001E-3</v>
      </c>
      <c r="AZ1337" s="406">
        <v>5.6000000000000001E-2</v>
      </c>
      <c r="BA1337" s="406">
        <v>6.0000000000000001E-3</v>
      </c>
      <c r="BB1337" s="406">
        <v>6.3070000000000004</v>
      </c>
      <c r="BC1337" s="406">
        <v>9.9000000000000005E-2</v>
      </c>
      <c r="BD1337" s="406">
        <v>19.321000000000002</v>
      </c>
      <c r="BE1337" s="406">
        <v>0.29599999999999999</v>
      </c>
      <c r="BF1337" s="406" t="s">
        <v>121</v>
      </c>
      <c r="BG1337" s="406">
        <v>8.0000000000000002E-3</v>
      </c>
      <c r="BH1337" s="406">
        <v>2.4630000000000001</v>
      </c>
      <c r="BI1337" s="406">
        <v>0.33100000000000002</v>
      </c>
      <c r="BJ1337" s="406">
        <v>4.0000000000000001E-3</v>
      </c>
      <c r="BK1337" s="406">
        <v>1E-3</v>
      </c>
      <c r="BL1337" s="406" t="s">
        <v>121</v>
      </c>
      <c r="BM1337" s="406">
        <v>5.0000000000000001E-3</v>
      </c>
      <c r="BN1337" s="406">
        <v>3.51</v>
      </c>
      <c r="BO1337" s="406">
        <v>0.153</v>
      </c>
      <c r="BP1337" s="406">
        <v>57.018000000000001</v>
      </c>
      <c r="BQ1337" s="406">
        <v>0.46100000000000002</v>
      </c>
      <c r="BR1337" s="406" t="s">
        <v>121</v>
      </c>
      <c r="BS1337" s="406">
        <v>2E-3</v>
      </c>
      <c r="BT1337" s="406">
        <v>0.78800000000000003</v>
      </c>
      <c r="BU1337" s="406">
        <v>8.8999999999999996E-2</v>
      </c>
      <c r="BV1337" s="406" t="s">
        <v>121</v>
      </c>
      <c r="BW1337" s="406">
        <v>4.8000000000000001E-2</v>
      </c>
      <c r="BX1337" s="406" t="s">
        <v>121</v>
      </c>
      <c r="BY1337" s="406">
        <v>3.2000000000000001E-2</v>
      </c>
      <c r="BZ1337" s="406">
        <v>0.39800000000000002</v>
      </c>
      <c r="CA1337" s="406">
        <v>4.9000000000000002E-2</v>
      </c>
      <c r="CB1337" s="406" t="s">
        <v>121</v>
      </c>
      <c r="CC1337" s="406">
        <v>4.6749999999999998</v>
      </c>
      <c r="CD1337" s="406">
        <v>0.19</v>
      </c>
      <c r="CE1337" s="406">
        <v>1.4E-2</v>
      </c>
      <c r="CF1337" s="406" t="s">
        <v>121</v>
      </c>
      <c r="CG1337" s="406">
        <v>2E-3</v>
      </c>
      <c r="CH1337" s="406" t="s">
        <v>121</v>
      </c>
      <c r="CI1337" s="406">
        <v>2E-3</v>
      </c>
      <c r="CJ1337" s="406" t="s">
        <v>121</v>
      </c>
      <c r="CK1337" s="406">
        <v>0.78700000000000003</v>
      </c>
      <c r="CL1337" s="406" t="s">
        <v>121</v>
      </c>
      <c r="CM1337" s="406">
        <v>2E-3</v>
      </c>
      <c r="CN1337" s="406">
        <v>4.0000000000000001E-3</v>
      </c>
      <c r="CO1337" s="406">
        <v>1E-3</v>
      </c>
      <c r="CP1337" s="406">
        <v>1.3839999999999999</v>
      </c>
      <c r="CQ1337" s="406">
        <v>6.6000000000000003E-2</v>
      </c>
      <c r="CR1337" s="406" t="s">
        <v>121</v>
      </c>
      <c r="CS1337" s="406">
        <v>2E-3</v>
      </c>
      <c r="CT1337" s="406" t="s">
        <v>121</v>
      </c>
      <c r="CU1337" s="406">
        <v>24.196999999999999</v>
      </c>
      <c r="CV1337" s="406">
        <v>7.4999999999999997E-2</v>
      </c>
      <c r="CW1337" s="406">
        <v>2E-3</v>
      </c>
      <c r="CX1337" s="406">
        <v>8.6999999999999994E-2</v>
      </c>
      <c r="CY1337" s="406">
        <v>4.3999999999999997E-2</v>
      </c>
      <c r="CZ1337" s="406" t="s">
        <v>121</v>
      </c>
      <c r="DA1337" s="406">
        <v>2E-3</v>
      </c>
      <c r="DB1337" s="406" t="s">
        <v>121</v>
      </c>
      <c r="DC1337" s="406">
        <v>2.8000000000000001E-2</v>
      </c>
      <c r="DD1337" s="406" t="s">
        <v>121</v>
      </c>
      <c r="DE1337" s="406">
        <v>1.4E-2</v>
      </c>
      <c r="DF1337" s="406">
        <v>0.186</v>
      </c>
      <c r="DG1337" s="406">
        <v>8.0000000000000002E-3</v>
      </c>
      <c r="DH1337" s="406">
        <v>8.7999999999999995E-2</v>
      </c>
      <c r="DI1337" s="406">
        <v>2E-3</v>
      </c>
      <c r="DJ1337" s="406" t="s">
        <v>121</v>
      </c>
      <c r="DK1337" s="406">
        <v>2E-3</v>
      </c>
      <c r="DL1337" s="61" t="str">
        <f t="shared" si="25"/>
        <v>Anlieferung 23-4</v>
      </c>
    </row>
    <row r="1338" spans="1:116">
      <c r="A1338" s="11">
        <v>44676</v>
      </c>
      <c r="B1338" s="64" t="s">
        <v>446</v>
      </c>
      <c r="C1338" s="25" t="s">
        <v>128</v>
      </c>
      <c r="H1338" s="3" t="e">
        <f>((F1338)/(E1338/100))</f>
        <v>#DIV/0!</v>
      </c>
      <c r="I1338" s="4" t="e">
        <f>E1338/F1338</f>
        <v>#DIV/0!</v>
      </c>
      <c r="J1338" s="4" t="e">
        <f>100/G1338</f>
        <v>#DIV/0!</v>
      </c>
      <c r="N1338" s="37" t="e">
        <f>M1338/(K1338/100)</f>
        <v>#DIV/0!</v>
      </c>
      <c r="O1338" s="37" t="e">
        <f>N1338/J1338</f>
        <v>#DIV/0!</v>
      </c>
      <c r="P1338" s="5" t="e">
        <f>M1338/(L1338/100)</f>
        <v>#DIV/0!</v>
      </c>
      <c r="Q1338" s="5" t="e">
        <f>P1338*I1338</f>
        <v>#DIV/0!</v>
      </c>
      <c r="U1338" s="15" t="e">
        <f>100-(T1338-R1338)/S1338*100</f>
        <v>#DIV/0!</v>
      </c>
      <c r="AB1338" s="14" t="e">
        <f>((AE1338-AC1338)*(1000/AD1338))*1000</f>
        <v>#DIV/0!</v>
      </c>
      <c r="AF1338" s="7" t="e">
        <f>#REF!*0.8</f>
        <v>#REF!</v>
      </c>
      <c r="AH1338" s="8" t="e">
        <f>((AG1338)*(H1338/100))</f>
        <v>#DIV/0!</v>
      </c>
      <c r="AI1338" s="7" t="e">
        <f>AG1338/AH1338</f>
        <v>#DIV/0!</v>
      </c>
      <c r="AO1338" s="68" t="s">
        <v>446</v>
      </c>
      <c r="AP1338" s="406" t="s">
        <v>121</v>
      </c>
      <c r="AQ1338" s="406">
        <v>3.0000000000000001E-3</v>
      </c>
      <c r="AR1338" s="406" t="s">
        <v>121</v>
      </c>
      <c r="AS1338" s="406">
        <v>1.4E-2</v>
      </c>
      <c r="AT1338" s="406">
        <v>8.0000000000000002E-3</v>
      </c>
      <c r="AU1338" s="406">
        <v>4.0000000000000001E-3</v>
      </c>
      <c r="AV1338" s="406">
        <v>2.8170000000000002</v>
      </c>
      <c r="AW1338" s="406">
        <v>0.06</v>
      </c>
      <c r="AX1338" s="406" t="s">
        <v>121</v>
      </c>
      <c r="AY1338" s="406">
        <v>4.0000000000000001E-3</v>
      </c>
      <c r="AZ1338" s="406">
        <v>1.5820000000000001</v>
      </c>
      <c r="BA1338" s="406">
        <v>3.1E-2</v>
      </c>
      <c r="BB1338" s="406">
        <v>12.409000000000001</v>
      </c>
      <c r="BC1338" s="406">
        <v>0.29899999999999999</v>
      </c>
      <c r="BD1338" s="406">
        <v>14.023</v>
      </c>
      <c r="BE1338" s="406">
        <v>0.42</v>
      </c>
      <c r="BF1338" s="406" t="s">
        <v>121</v>
      </c>
      <c r="BG1338" s="406">
        <v>0.01</v>
      </c>
      <c r="BH1338" s="406">
        <v>5.1159999999999997</v>
      </c>
      <c r="BI1338" s="406">
        <v>0.47499999999999998</v>
      </c>
      <c r="BJ1338" s="406">
        <v>3.0000000000000001E-3</v>
      </c>
      <c r="BK1338" s="406">
        <v>2E-3</v>
      </c>
      <c r="BL1338" s="406">
        <v>6.0000000000000001E-3</v>
      </c>
      <c r="BM1338" s="406">
        <v>2E-3</v>
      </c>
      <c r="BN1338" s="406">
        <v>0.16</v>
      </c>
      <c r="BO1338" s="406">
        <v>1.7000000000000001E-2</v>
      </c>
      <c r="BP1338" s="406">
        <v>48.322000000000003</v>
      </c>
      <c r="BQ1338" s="406">
        <v>0.51600000000000001</v>
      </c>
      <c r="BR1338" s="406">
        <v>0.126</v>
      </c>
      <c r="BS1338" s="406">
        <v>4.0000000000000001E-3</v>
      </c>
      <c r="BT1338" s="406">
        <v>1.0780000000000001</v>
      </c>
      <c r="BU1338" s="406">
        <v>7.9000000000000001E-2</v>
      </c>
      <c r="BV1338" s="406" t="s">
        <v>121</v>
      </c>
      <c r="BW1338" s="406">
        <v>7.9000000000000001E-2</v>
      </c>
      <c r="BX1338" s="406" t="s">
        <v>121</v>
      </c>
      <c r="BY1338" s="406">
        <v>3.3000000000000002E-2</v>
      </c>
      <c r="BZ1338" s="406">
        <v>0.19500000000000001</v>
      </c>
      <c r="CA1338" s="406">
        <v>3.7999999999999999E-2</v>
      </c>
      <c r="CB1338" s="406">
        <v>5.18</v>
      </c>
      <c r="CC1338" s="406">
        <v>2.742</v>
      </c>
      <c r="CD1338" s="406">
        <v>0.11700000000000001</v>
      </c>
      <c r="CE1338" s="406">
        <v>1.4E-2</v>
      </c>
      <c r="CF1338" s="406">
        <v>6.3E-2</v>
      </c>
      <c r="CG1338" s="406">
        <v>2E-3</v>
      </c>
      <c r="CH1338" s="406" t="s">
        <v>121</v>
      </c>
      <c r="CI1338" s="406">
        <v>2E-3</v>
      </c>
      <c r="CJ1338" s="406" t="s">
        <v>121</v>
      </c>
      <c r="CK1338" s="406">
        <v>0.77</v>
      </c>
      <c r="CL1338" s="406" t="s">
        <v>121</v>
      </c>
      <c r="CM1338" s="406">
        <v>2E-3</v>
      </c>
      <c r="CN1338" s="406" t="s">
        <v>121</v>
      </c>
      <c r="CO1338" s="406">
        <v>2E-3</v>
      </c>
      <c r="CP1338" s="406">
        <v>1.046</v>
      </c>
      <c r="CQ1338" s="406">
        <v>3.7999999999999999E-2</v>
      </c>
      <c r="CR1338" s="406" t="s">
        <v>121</v>
      </c>
      <c r="CS1338" s="406">
        <v>2E-3</v>
      </c>
      <c r="CT1338" s="406" t="s">
        <v>121</v>
      </c>
      <c r="CU1338" s="406">
        <v>22.091000000000001</v>
      </c>
      <c r="CV1338" s="406">
        <v>6.0000000000000001E-3</v>
      </c>
      <c r="CW1338" s="406">
        <v>1E-3</v>
      </c>
      <c r="CX1338" s="406">
        <v>0.437</v>
      </c>
      <c r="CY1338" s="406">
        <v>2.1000000000000001E-2</v>
      </c>
      <c r="CZ1338" s="406" t="s">
        <v>121</v>
      </c>
      <c r="DA1338" s="406">
        <v>2E-3</v>
      </c>
      <c r="DB1338" s="406">
        <v>1.4E-2</v>
      </c>
      <c r="DC1338" s="406">
        <v>7.0000000000000001E-3</v>
      </c>
      <c r="DD1338" s="406" t="s">
        <v>121</v>
      </c>
      <c r="DE1338" s="406">
        <v>4.9000000000000002E-2</v>
      </c>
      <c r="DF1338" s="406">
        <v>7.0209999999999999</v>
      </c>
      <c r="DG1338" s="406">
        <v>0.16600000000000001</v>
      </c>
      <c r="DH1338" s="406">
        <v>0.25600000000000001</v>
      </c>
      <c r="DI1338" s="406">
        <v>5.0000000000000001E-3</v>
      </c>
      <c r="DJ1338" s="406" t="s">
        <v>121</v>
      </c>
      <c r="DK1338" s="406">
        <v>2E-3</v>
      </c>
      <c r="DL1338" s="61" t="str">
        <f t="shared" si="25"/>
        <v>Anlieferung 23-5</v>
      </c>
    </row>
    <row r="1339" spans="1:116">
      <c r="A1339" s="11">
        <v>44676</v>
      </c>
      <c r="B1339" s="64" t="s">
        <v>447</v>
      </c>
      <c r="C1339" s="25" t="s">
        <v>128</v>
      </c>
      <c r="H1339" s="3" t="e">
        <f>((F1339)/(E1339/100))</f>
        <v>#DIV/0!</v>
      </c>
      <c r="I1339" s="4" t="e">
        <f>E1339/F1339</f>
        <v>#DIV/0!</v>
      </c>
      <c r="J1339" s="4" t="e">
        <f>100/G1339</f>
        <v>#DIV/0!</v>
      </c>
      <c r="N1339" s="37" t="e">
        <f>M1339/(K1339/100)</f>
        <v>#DIV/0!</v>
      </c>
      <c r="O1339" s="37" t="e">
        <f>N1339/J1339</f>
        <v>#DIV/0!</v>
      </c>
      <c r="P1339" s="5" t="e">
        <f>M1339/(L1339/100)</f>
        <v>#DIV/0!</v>
      </c>
      <c r="Q1339" s="5" t="e">
        <f>P1339*I1339</f>
        <v>#DIV/0!</v>
      </c>
      <c r="U1339" s="15" t="e">
        <f>100-(T1339-R1339)/S1339*100</f>
        <v>#DIV/0!</v>
      </c>
      <c r="AB1339" s="14" t="e">
        <f>((AE1339-AC1339)*(1000/AD1339))*1000</f>
        <v>#DIV/0!</v>
      </c>
      <c r="AF1339" s="7" t="e">
        <f>#REF!*0.8</f>
        <v>#REF!</v>
      </c>
      <c r="AH1339" s="8" t="e">
        <f>((AG1339)*(H1339/100))</f>
        <v>#DIV/0!</v>
      </c>
      <c r="AI1339" s="7" t="e">
        <f>AG1339/AH1339</f>
        <v>#DIV/0!</v>
      </c>
      <c r="AO1339" s="68" t="s">
        <v>447</v>
      </c>
      <c r="AP1339" s="406" t="s">
        <v>121</v>
      </c>
      <c r="AQ1339" s="406">
        <v>3.0000000000000001E-3</v>
      </c>
      <c r="AR1339" s="406" t="s">
        <v>121</v>
      </c>
      <c r="AS1339" s="406">
        <v>1.2E-2</v>
      </c>
      <c r="AT1339" s="406">
        <v>0.38900000000000001</v>
      </c>
      <c r="AU1339" s="406">
        <v>1.4999999999999999E-2</v>
      </c>
      <c r="AV1339" s="406">
        <v>5.1100000000000003</v>
      </c>
      <c r="AW1339" s="406">
        <v>0.13200000000000001</v>
      </c>
      <c r="AX1339" s="406" t="s">
        <v>121</v>
      </c>
      <c r="AY1339" s="406">
        <v>8.0000000000000002E-3</v>
      </c>
      <c r="AZ1339" s="406">
        <v>1.5740000000000001</v>
      </c>
      <c r="BA1339" s="406">
        <v>3.2000000000000001E-2</v>
      </c>
      <c r="BB1339" s="406">
        <v>10.744999999999999</v>
      </c>
      <c r="BC1339" s="406">
        <v>0.25800000000000001</v>
      </c>
      <c r="BD1339" s="406">
        <v>20.896999999999998</v>
      </c>
      <c r="BE1339" s="406">
        <v>0.58599999999999997</v>
      </c>
      <c r="BF1339" s="406" t="s">
        <v>121</v>
      </c>
      <c r="BG1339" s="406">
        <v>8.9999999999999993E-3</v>
      </c>
      <c r="BH1339" s="406">
        <v>4.5140000000000002</v>
      </c>
      <c r="BI1339" s="406">
        <v>0.55100000000000005</v>
      </c>
      <c r="BJ1339" s="406">
        <v>6.0000000000000001E-3</v>
      </c>
      <c r="BK1339" s="406">
        <v>2E-3</v>
      </c>
      <c r="BL1339" s="406" t="s">
        <v>121</v>
      </c>
      <c r="BM1339" s="406">
        <v>4.0000000000000001E-3</v>
      </c>
      <c r="BN1339" s="406">
        <v>0.84599999999999997</v>
      </c>
      <c r="BO1339" s="406">
        <v>4.3999999999999997E-2</v>
      </c>
      <c r="BP1339" s="406">
        <v>37.792999999999999</v>
      </c>
      <c r="BQ1339" s="406">
        <v>0.72599999999999998</v>
      </c>
      <c r="BR1339" s="406">
        <v>4.9000000000000002E-2</v>
      </c>
      <c r="BS1339" s="406">
        <v>3.0000000000000001E-3</v>
      </c>
      <c r="BT1339" s="406">
        <v>1.738</v>
      </c>
      <c r="BU1339" s="406">
        <v>0.115</v>
      </c>
      <c r="BV1339" s="406">
        <v>0.22500000000000001</v>
      </c>
      <c r="BW1339" s="406">
        <v>4.9000000000000002E-2</v>
      </c>
      <c r="BX1339" s="406">
        <v>3.4000000000000002E-2</v>
      </c>
      <c r="BY1339" s="406">
        <v>2.1999999999999999E-2</v>
      </c>
      <c r="BZ1339" s="406">
        <v>0.21</v>
      </c>
      <c r="CA1339" s="406">
        <v>4.5999999999999999E-2</v>
      </c>
      <c r="CB1339" s="406" t="s">
        <v>121</v>
      </c>
      <c r="CC1339" s="406">
        <v>5.3079999999999998</v>
      </c>
      <c r="CD1339" s="406">
        <v>0.16900000000000001</v>
      </c>
      <c r="CE1339" s="406">
        <v>1.7999999999999999E-2</v>
      </c>
      <c r="CF1339" s="406">
        <v>0.23100000000000001</v>
      </c>
      <c r="CG1339" s="406">
        <v>5.0000000000000001E-3</v>
      </c>
      <c r="CH1339" s="406" t="s">
        <v>121</v>
      </c>
      <c r="CI1339" s="406">
        <v>2E-3</v>
      </c>
      <c r="CJ1339" s="406" t="s">
        <v>121</v>
      </c>
      <c r="CK1339" s="406">
        <v>0.88800000000000001</v>
      </c>
      <c r="CL1339" s="406" t="s">
        <v>121</v>
      </c>
      <c r="CM1339" s="406">
        <v>2E-3</v>
      </c>
      <c r="CN1339" s="406" t="s">
        <v>121</v>
      </c>
      <c r="CO1339" s="406">
        <v>2E-3</v>
      </c>
      <c r="CP1339" s="406">
        <v>1.5009999999999999</v>
      </c>
      <c r="CQ1339" s="406">
        <v>6.4000000000000001E-2</v>
      </c>
      <c r="CR1339" s="406" t="s">
        <v>121</v>
      </c>
      <c r="CS1339" s="406">
        <v>2E-3</v>
      </c>
      <c r="CT1339" s="406" t="s">
        <v>121</v>
      </c>
      <c r="CU1339" s="406">
        <v>24.710999999999999</v>
      </c>
      <c r="CV1339" s="406">
        <v>2.3E-2</v>
      </c>
      <c r="CW1339" s="406">
        <v>1E-3</v>
      </c>
      <c r="CX1339" s="406">
        <v>0.35699999999999998</v>
      </c>
      <c r="CY1339" s="406">
        <v>3.1E-2</v>
      </c>
      <c r="CZ1339" s="406" t="s">
        <v>121</v>
      </c>
      <c r="DA1339" s="406">
        <v>3.0000000000000001E-3</v>
      </c>
      <c r="DB1339" s="406" t="s">
        <v>121</v>
      </c>
      <c r="DC1339" s="406">
        <v>2.1000000000000001E-2</v>
      </c>
      <c r="DD1339" s="406">
        <v>7.6999999999999999E-2</v>
      </c>
      <c r="DE1339" s="406">
        <v>4.2999999999999997E-2</v>
      </c>
      <c r="DF1339" s="406">
        <v>7.9729999999999999</v>
      </c>
      <c r="DG1339" s="406">
        <v>0.187</v>
      </c>
      <c r="DH1339" s="406">
        <v>0.66200000000000003</v>
      </c>
      <c r="DI1339" s="406">
        <v>1.2999999999999999E-2</v>
      </c>
      <c r="DJ1339" s="406" t="s">
        <v>121</v>
      </c>
      <c r="DK1339" s="406">
        <v>2E-3</v>
      </c>
      <c r="DL1339" s="61" t="str">
        <f t="shared" si="25"/>
        <v>Anlieferung 23-6</v>
      </c>
    </row>
    <row r="1340" spans="1:116">
      <c r="A1340" s="11">
        <v>44676</v>
      </c>
      <c r="B1340" s="64" t="s">
        <v>448</v>
      </c>
      <c r="C1340" s="25" t="s">
        <v>128</v>
      </c>
      <c r="H1340" s="3" t="e">
        <f>((F1340)/(E1340/100))</f>
        <v>#DIV/0!</v>
      </c>
      <c r="I1340" s="4" t="e">
        <f>E1340/F1340</f>
        <v>#DIV/0!</v>
      </c>
      <c r="J1340" s="4" t="e">
        <f>100/G1340</f>
        <v>#DIV/0!</v>
      </c>
      <c r="N1340" s="37" t="e">
        <f>M1340/(K1340/100)</f>
        <v>#DIV/0!</v>
      </c>
      <c r="O1340" s="37" t="e">
        <f>N1340/J1340</f>
        <v>#DIV/0!</v>
      </c>
      <c r="P1340" s="5" t="e">
        <f>M1340/(L1340/100)</f>
        <v>#DIV/0!</v>
      </c>
      <c r="Q1340" s="5" t="e">
        <f>P1340*I1340</f>
        <v>#DIV/0!</v>
      </c>
      <c r="U1340" s="15" t="e">
        <f>100-(T1340-R1340)/S1340*100</f>
        <v>#DIV/0!</v>
      </c>
      <c r="AB1340" s="14" t="e">
        <f>((AE1340-AC1340)*(1000/AD1340))*1000</f>
        <v>#DIV/0!</v>
      </c>
      <c r="AF1340" s="7" t="e">
        <f>#REF!*0.8</f>
        <v>#REF!</v>
      </c>
      <c r="AH1340" s="8" t="e">
        <f>((AG1340)*(H1340/100))</f>
        <v>#DIV/0!</v>
      </c>
      <c r="AI1340" s="7" t="e">
        <f>AG1340/AH1340</f>
        <v>#DIV/0!</v>
      </c>
      <c r="AO1340" s="68" t="s">
        <v>448</v>
      </c>
      <c r="AP1340" s="406">
        <v>3.0000000000000001E-3</v>
      </c>
      <c r="AQ1340" s="406">
        <v>2E-3</v>
      </c>
      <c r="AR1340" s="406">
        <v>2.1999999999999999E-2</v>
      </c>
      <c r="AS1340" s="406">
        <v>7.0000000000000001E-3</v>
      </c>
      <c r="AT1340" s="406">
        <v>0.21099999999999999</v>
      </c>
      <c r="AU1340" s="406">
        <v>8.0000000000000002E-3</v>
      </c>
      <c r="AV1340" s="406">
        <v>3.9180000000000001</v>
      </c>
      <c r="AW1340" s="406">
        <v>7.4999999999999997E-2</v>
      </c>
      <c r="AX1340" s="406">
        <v>6.0000000000000001E-3</v>
      </c>
      <c r="AY1340" s="406">
        <v>3.0000000000000001E-3</v>
      </c>
      <c r="AZ1340" s="406">
        <v>0.22600000000000001</v>
      </c>
      <c r="BA1340" s="406">
        <v>8.0000000000000002E-3</v>
      </c>
      <c r="BB1340" s="406">
        <v>7.2530000000000001</v>
      </c>
      <c r="BC1340" s="406">
        <v>0.105</v>
      </c>
      <c r="BD1340" s="406">
        <v>11.11</v>
      </c>
      <c r="BE1340" s="406">
        <v>0.183</v>
      </c>
      <c r="BF1340" s="406" t="s">
        <v>121</v>
      </c>
      <c r="BG1340" s="406">
        <v>8.9999999999999993E-3</v>
      </c>
      <c r="BH1340" s="406">
        <v>1.7789999999999999</v>
      </c>
      <c r="BI1340" s="406">
        <v>0.35099999999999998</v>
      </c>
      <c r="BJ1340" s="406">
        <v>6.0000000000000001E-3</v>
      </c>
      <c r="BK1340" s="406">
        <v>2E-3</v>
      </c>
      <c r="BL1340" s="406" t="s">
        <v>121</v>
      </c>
      <c r="BM1340" s="406">
        <v>3.0000000000000001E-3</v>
      </c>
      <c r="BN1340" s="406">
        <v>8.0549999999999997</v>
      </c>
      <c r="BO1340" s="406">
        <v>0.29199999999999998</v>
      </c>
      <c r="BP1340" s="406">
        <v>56.058999999999997</v>
      </c>
      <c r="BQ1340" s="406">
        <v>0.495</v>
      </c>
      <c r="BR1340" s="406">
        <v>9.7000000000000003E-2</v>
      </c>
      <c r="BS1340" s="406">
        <v>3.0000000000000001E-3</v>
      </c>
      <c r="BT1340" s="406">
        <v>4.12</v>
      </c>
      <c r="BU1340" s="406">
        <v>0.18</v>
      </c>
      <c r="BV1340" s="406" t="s">
        <v>121</v>
      </c>
      <c r="BW1340" s="406">
        <v>9.0999999999999998E-2</v>
      </c>
      <c r="BX1340" s="406" t="s">
        <v>121</v>
      </c>
      <c r="BY1340" s="406">
        <v>0.03</v>
      </c>
      <c r="BZ1340" s="406">
        <v>0.32400000000000001</v>
      </c>
      <c r="CA1340" s="406">
        <v>3.9E-2</v>
      </c>
      <c r="CB1340" s="406" t="s">
        <v>121</v>
      </c>
      <c r="CC1340" s="406">
        <v>5.9450000000000003</v>
      </c>
      <c r="CD1340" s="406">
        <v>0.17399999999999999</v>
      </c>
      <c r="CE1340" s="406">
        <v>1.4E-2</v>
      </c>
      <c r="CF1340" s="406">
        <v>1.0999999999999999E-2</v>
      </c>
      <c r="CG1340" s="406">
        <v>1E-3</v>
      </c>
      <c r="CH1340" s="406" t="s">
        <v>121</v>
      </c>
      <c r="CI1340" s="406">
        <v>2E-3</v>
      </c>
      <c r="CJ1340" s="406" t="s">
        <v>121</v>
      </c>
      <c r="CK1340" s="406">
        <v>0.83199999999999996</v>
      </c>
      <c r="CL1340" s="406" t="s">
        <v>121</v>
      </c>
      <c r="CM1340" s="406">
        <v>2E-3</v>
      </c>
      <c r="CN1340" s="406">
        <v>2E-3</v>
      </c>
      <c r="CO1340" s="406">
        <v>1E-3</v>
      </c>
      <c r="CP1340" s="406">
        <v>1.3009999999999999</v>
      </c>
      <c r="CQ1340" s="406">
        <v>6.0999999999999999E-2</v>
      </c>
      <c r="CR1340" s="406" t="s">
        <v>121</v>
      </c>
      <c r="CS1340" s="406">
        <v>2E-3</v>
      </c>
      <c r="CT1340" s="406" t="s">
        <v>121</v>
      </c>
      <c r="CU1340" s="406">
        <v>21.536999999999999</v>
      </c>
      <c r="CV1340" s="406">
        <v>0.17799999999999999</v>
      </c>
      <c r="CW1340" s="406">
        <v>4.0000000000000001E-3</v>
      </c>
      <c r="CX1340" s="406">
        <v>0.14000000000000001</v>
      </c>
      <c r="CY1340" s="406">
        <v>4.9000000000000002E-2</v>
      </c>
      <c r="CZ1340" s="406" t="s">
        <v>121</v>
      </c>
      <c r="DA1340" s="406">
        <v>2E-3</v>
      </c>
      <c r="DB1340" s="406" t="s">
        <v>121</v>
      </c>
      <c r="DC1340" s="406">
        <v>0.03</v>
      </c>
      <c r="DD1340" s="406" t="s">
        <v>121</v>
      </c>
      <c r="DE1340" s="406">
        <v>4.1000000000000002E-2</v>
      </c>
      <c r="DF1340" s="406">
        <v>4.4980000000000002</v>
      </c>
      <c r="DG1340" s="406">
        <v>6.6000000000000003E-2</v>
      </c>
      <c r="DH1340" s="406">
        <v>0.502</v>
      </c>
      <c r="DI1340" s="406">
        <v>8.9999999999999993E-3</v>
      </c>
      <c r="DJ1340" s="406" t="s">
        <v>121</v>
      </c>
      <c r="DK1340" s="406">
        <v>2E-3</v>
      </c>
      <c r="DL1340" s="61" t="str">
        <f t="shared" ref="DL1340:DL1402" si="26">AO1340</f>
        <v>Anlieferung 23-7</v>
      </c>
    </row>
    <row r="1341" spans="1:116">
      <c r="A1341" s="11">
        <v>44676</v>
      </c>
      <c r="B1341" s="64" t="s">
        <v>449</v>
      </c>
      <c r="C1341" s="25" t="s">
        <v>128</v>
      </c>
      <c r="H1341" s="3" t="e">
        <f>((F1341)/(E1341/100))</f>
        <v>#DIV/0!</v>
      </c>
      <c r="I1341" s="4" t="e">
        <f>E1341/F1341</f>
        <v>#DIV/0!</v>
      </c>
      <c r="J1341" s="4" t="e">
        <f>100/G1341</f>
        <v>#DIV/0!</v>
      </c>
      <c r="N1341" s="37" t="e">
        <f>M1341/(K1341/100)</f>
        <v>#DIV/0!</v>
      </c>
      <c r="O1341" s="37" t="e">
        <f>N1341/J1341</f>
        <v>#DIV/0!</v>
      </c>
      <c r="P1341" s="5" t="e">
        <f>M1341/(L1341/100)</f>
        <v>#DIV/0!</v>
      </c>
      <c r="Q1341" s="5" t="e">
        <f>P1341*I1341</f>
        <v>#DIV/0!</v>
      </c>
      <c r="U1341" s="15" t="e">
        <f>100-(T1341-R1341)/S1341*100</f>
        <v>#DIV/0!</v>
      </c>
      <c r="AB1341" s="14" t="e">
        <f>((AE1341-AC1341)*(1000/AD1341))*1000</f>
        <v>#DIV/0!</v>
      </c>
      <c r="AF1341" s="7" t="e">
        <f>#REF!*0.8</f>
        <v>#REF!</v>
      </c>
      <c r="AH1341" s="8" t="e">
        <f>((AG1341)*(H1341/100))</f>
        <v>#DIV/0!</v>
      </c>
      <c r="AI1341" s="7" t="e">
        <f>AG1341/AH1341</f>
        <v>#DIV/0!</v>
      </c>
      <c r="AO1341" s="68" t="s">
        <v>449</v>
      </c>
      <c r="AP1341" s="406" t="s">
        <v>121</v>
      </c>
      <c r="AQ1341" s="406">
        <v>3.0000000000000001E-3</v>
      </c>
      <c r="AR1341" s="406">
        <v>2.1999999999999999E-2</v>
      </c>
      <c r="AS1341" s="406">
        <v>8.9999999999999993E-3</v>
      </c>
      <c r="AT1341" s="406" t="s">
        <v>121</v>
      </c>
      <c r="AU1341" s="406">
        <v>8.9999999999999993E-3</v>
      </c>
      <c r="AV1341" s="406">
        <v>9.0679999999999996</v>
      </c>
      <c r="AW1341" s="406">
        <v>0.224</v>
      </c>
      <c r="AX1341" s="406">
        <v>8.0000000000000002E-3</v>
      </c>
      <c r="AY1341" s="406">
        <v>4.0000000000000001E-3</v>
      </c>
      <c r="AZ1341" s="406">
        <v>1.2130000000000001</v>
      </c>
      <c r="BA1341" s="406">
        <v>0.02</v>
      </c>
      <c r="BB1341" s="406">
        <v>0.54900000000000004</v>
      </c>
      <c r="BC1341" s="406">
        <v>1.6E-2</v>
      </c>
      <c r="BD1341" s="406">
        <v>27.571999999999999</v>
      </c>
      <c r="BE1341" s="406">
        <v>0.47899999999999998</v>
      </c>
      <c r="BF1341" s="406" t="s">
        <v>121</v>
      </c>
      <c r="BG1341" s="406">
        <v>8.0000000000000002E-3</v>
      </c>
      <c r="BH1341" s="406">
        <v>3.3620000000000001</v>
      </c>
      <c r="BI1341" s="406">
        <v>0.437</v>
      </c>
      <c r="BJ1341" s="406">
        <v>7.0000000000000001E-3</v>
      </c>
      <c r="BK1341" s="406">
        <v>2E-3</v>
      </c>
      <c r="BL1341" s="406" t="s">
        <v>121</v>
      </c>
      <c r="BM1341" s="406">
        <v>7.0000000000000001E-3</v>
      </c>
      <c r="BN1341" s="406">
        <v>0.25</v>
      </c>
      <c r="BO1341" s="406">
        <v>2.8000000000000001E-2</v>
      </c>
      <c r="BP1341" s="406">
        <v>42.042999999999999</v>
      </c>
      <c r="BQ1341" s="406">
        <v>0.66600000000000004</v>
      </c>
      <c r="BR1341" s="406">
        <v>1.4E-2</v>
      </c>
      <c r="BS1341" s="406">
        <v>2E-3</v>
      </c>
      <c r="BT1341" s="406">
        <v>0.75900000000000001</v>
      </c>
      <c r="BU1341" s="406">
        <v>9.7000000000000003E-2</v>
      </c>
      <c r="BV1341" s="406" t="s">
        <v>121</v>
      </c>
      <c r="BW1341" s="406">
        <v>6.4000000000000001E-2</v>
      </c>
      <c r="BX1341" s="406">
        <v>4.2000000000000003E-2</v>
      </c>
      <c r="BY1341" s="406">
        <v>2.5999999999999999E-2</v>
      </c>
      <c r="BZ1341" s="406">
        <v>0.255</v>
      </c>
      <c r="CA1341" s="406">
        <v>0.05</v>
      </c>
      <c r="CB1341" s="406" t="s">
        <v>121</v>
      </c>
      <c r="CC1341" s="406">
        <v>4.407</v>
      </c>
      <c r="CD1341" s="406">
        <v>0.23799999999999999</v>
      </c>
      <c r="CE1341" s="406">
        <v>1.7999999999999999E-2</v>
      </c>
      <c r="CF1341" s="406" t="s">
        <v>121</v>
      </c>
      <c r="CG1341" s="406">
        <v>2E-3</v>
      </c>
      <c r="CH1341" s="406" t="s">
        <v>121</v>
      </c>
      <c r="CI1341" s="406">
        <v>2E-3</v>
      </c>
      <c r="CJ1341" s="406" t="s">
        <v>121</v>
      </c>
      <c r="CK1341" s="406">
        <v>0.84399999999999997</v>
      </c>
      <c r="CL1341" s="406" t="s">
        <v>121</v>
      </c>
      <c r="CM1341" s="406">
        <v>2E-3</v>
      </c>
      <c r="CN1341" s="406" t="s">
        <v>121</v>
      </c>
      <c r="CO1341" s="406">
        <v>2E-3</v>
      </c>
      <c r="CP1341" s="406">
        <v>1.35</v>
      </c>
      <c r="CQ1341" s="406">
        <v>5.6000000000000001E-2</v>
      </c>
      <c r="CR1341" s="406" t="s">
        <v>121</v>
      </c>
      <c r="CS1341" s="406">
        <v>2E-3</v>
      </c>
      <c r="CT1341" s="406" t="s">
        <v>121</v>
      </c>
      <c r="CU1341" s="406">
        <v>21.997</v>
      </c>
      <c r="CV1341" s="406">
        <v>1.2999999999999999E-2</v>
      </c>
      <c r="CW1341" s="406">
        <v>1E-3</v>
      </c>
      <c r="CX1341" s="406">
        <v>0.19500000000000001</v>
      </c>
      <c r="CY1341" s="406">
        <v>2.1999999999999999E-2</v>
      </c>
      <c r="CZ1341" s="406" t="s">
        <v>121</v>
      </c>
      <c r="DA1341" s="406">
        <v>2E-3</v>
      </c>
      <c r="DB1341" s="406">
        <v>1.4E-2</v>
      </c>
      <c r="DC1341" s="406">
        <v>8.9999999999999993E-3</v>
      </c>
      <c r="DD1341" s="406" t="s">
        <v>121</v>
      </c>
      <c r="DE1341" s="406">
        <v>6.7000000000000004E-2</v>
      </c>
      <c r="DF1341" s="406">
        <v>8.3970000000000002</v>
      </c>
      <c r="DG1341" s="406">
        <v>0.14599999999999999</v>
      </c>
      <c r="DH1341" s="406">
        <v>0.505</v>
      </c>
      <c r="DI1341" s="406">
        <v>8.9999999999999993E-3</v>
      </c>
      <c r="DJ1341" s="406" t="s">
        <v>121</v>
      </c>
      <c r="DK1341" s="406">
        <v>2E-3</v>
      </c>
      <c r="DL1341" s="61" t="str">
        <f t="shared" si="26"/>
        <v>Anlieferung 23-8</v>
      </c>
    </row>
    <row r="1342" spans="1:116">
      <c r="A1342" s="11">
        <v>44676</v>
      </c>
      <c r="B1342" s="64" t="s">
        <v>450</v>
      </c>
      <c r="C1342" s="25" t="s">
        <v>128</v>
      </c>
      <c r="H1342" s="3" t="e">
        <f>((F1342)/(E1342/100))</f>
        <v>#DIV/0!</v>
      </c>
      <c r="I1342" s="4" t="e">
        <f>E1342/F1342</f>
        <v>#DIV/0!</v>
      </c>
      <c r="J1342" s="4" t="e">
        <f>100/G1342</f>
        <v>#DIV/0!</v>
      </c>
      <c r="N1342" s="37" t="e">
        <f>M1342/(K1342/100)</f>
        <v>#DIV/0!</v>
      </c>
      <c r="O1342" s="37" t="e">
        <f>N1342/J1342</f>
        <v>#DIV/0!</v>
      </c>
      <c r="P1342" s="5" t="e">
        <f>M1342/(L1342/100)</f>
        <v>#DIV/0!</v>
      </c>
      <c r="Q1342" s="5" t="e">
        <f>P1342*I1342</f>
        <v>#DIV/0!</v>
      </c>
      <c r="U1342" s="15" t="e">
        <f>100-(T1342-R1342)/S1342*100</f>
        <v>#DIV/0!</v>
      </c>
      <c r="AB1342" s="14" t="e">
        <f>((AE1342-AC1342)*(1000/AD1342))*1000</f>
        <v>#DIV/0!</v>
      </c>
      <c r="AF1342" s="7" t="e">
        <f>#REF!*0.8</f>
        <v>#REF!</v>
      </c>
      <c r="AH1342" s="8" t="e">
        <f>((AG1342)*(H1342/100))</f>
        <v>#DIV/0!</v>
      </c>
      <c r="AI1342" s="7" t="e">
        <f>AG1342/AH1342</f>
        <v>#DIV/0!</v>
      </c>
      <c r="AO1342" s="68" t="s">
        <v>450</v>
      </c>
      <c r="AP1342" s="406" t="s">
        <v>121</v>
      </c>
      <c r="AQ1342" s="406">
        <v>3.0000000000000001E-3</v>
      </c>
      <c r="AR1342" s="406" t="s">
        <v>121</v>
      </c>
      <c r="AS1342" s="406">
        <v>0.01</v>
      </c>
      <c r="AT1342" s="406">
        <v>0.88300000000000001</v>
      </c>
      <c r="AU1342" s="406">
        <v>2.5000000000000001E-2</v>
      </c>
      <c r="AV1342" s="406">
        <v>7.3869999999999996</v>
      </c>
      <c r="AW1342" s="406">
        <v>0.17299999999999999</v>
      </c>
      <c r="AX1342" s="406">
        <v>1.2E-2</v>
      </c>
      <c r="AY1342" s="406">
        <v>3.0000000000000001E-3</v>
      </c>
      <c r="AZ1342" s="406">
        <v>1.8220000000000001</v>
      </c>
      <c r="BA1342" s="406">
        <v>3.2000000000000001E-2</v>
      </c>
      <c r="BB1342" s="406">
        <v>4.0810000000000004</v>
      </c>
      <c r="BC1342" s="406">
        <v>8.5000000000000006E-2</v>
      </c>
      <c r="BD1342" s="406">
        <v>7.665</v>
      </c>
      <c r="BE1342" s="406">
        <v>0.17499999999999999</v>
      </c>
      <c r="BF1342" s="406" t="s">
        <v>121</v>
      </c>
      <c r="BG1342" s="406">
        <v>6.0000000000000001E-3</v>
      </c>
      <c r="BH1342" s="406">
        <v>3.6070000000000002</v>
      </c>
      <c r="BI1342" s="406">
        <v>0.377</v>
      </c>
      <c r="BJ1342" s="406">
        <v>5.0000000000000001E-3</v>
      </c>
      <c r="BK1342" s="406">
        <v>2E-3</v>
      </c>
      <c r="BL1342" s="406" t="s">
        <v>121</v>
      </c>
      <c r="BM1342" s="406">
        <v>3.0000000000000001E-3</v>
      </c>
      <c r="BN1342" s="406">
        <v>0.65300000000000002</v>
      </c>
      <c r="BO1342" s="406">
        <v>0.04</v>
      </c>
      <c r="BP1342" s="406">
        <v>60.399000000000001</v>
      </c>
      <c r="BQ1342" s="406">
        <v>0.44600000000000001</v>
      </c>
      <c r="BR1342" s="406">
        <v>0.14299999999999999</v>
      </c>
      <c r="BS1342" s="406">
        <v>4.0000000000000001E-3</v>
      </c>
      <c r="BT1342" s="406">
        <v>1.377</v>
      </c>
      <c r="BU1342" s="406">
        <v>9.8000000000000004E-2</v>
      </c>
      <c r="BV1342" s="406" t="s">
        <v>121</v>
      </c>
      <c r="BW1342" s="406">
        <v>7.0999999999999994E-2</v>
      </c>
      <c r="BX1342" s="406" t="s">
        <v>121</v>
      </c>
      <c r="BY1342" s="406">
        <v>2.3E-2</v>
      </c>
      <c r="BZ1342" s="406">
        <v>0.19</v>
      </c>
      <c r="CA1342" s="406">
        <v>3.9E-2</v>
      </c>
      <c r="CB1342" s="406">
        <v>3.5880000000000001</v>
      </c>
      <c r="CC1342" s="406">
        <v>2.2850000000000001</v>
      </c>
      <c r="CD1342" s="406">
        <v>4.5999999999999999E-2</v>
      </c>
      <c r="CE1342" s="406">
        <v>1.6E-2</v>
      </c>
      <c r="CF1342" s="406">
        <v>0.14699999999999999</v>
      </c>
      <c r="CG1342" s="406">
        <v>3.0000000000000001E-3</v>
      </c>
      <c r="CH1342" s="406" t="s">
        <v>121</v>
      </c>
      <c r="CI1342" s="406">
        <v>2E-3</v>
      </c>
      <c r="CJ1342" s="406" t="s">
        <v>121</v>
      </c>
      <c r="CK1342" s="406">
        <v>0.86899999999999999</v>
      </c>
      <c r="CL1342" s="406" t="s">
        <v>121</v>
      </c>
      <c r="CM1342" s="406">
        <v>2E-3</v>
      </c>
      <c r="CN1342" s="406">
        <v>2E-3</v>
      </c>
      <c r="CO1342" s="406">
        <v>1E-3</v>
      </c>
      <c r="CP1342" s="406">
        <v>1.3420000000000001</v>
      </c>
      <c r="CQ1342" s="406">
        <v>6.2E-2</v>
      </c>
      <c r="CR1342" s="406" t="s">
        <v>121</v>
      </c>
      <c r="CS1342" s="406">
        <v>2E-3</v>
      </c>
      <c r="CT1342" s="406" t="s">
        <v>121</v>
      </c>
      <c r="CU1342" s="406">
        <v>24.613</v>
      </c>
      <c r="CV1342" s="406">
        <v>1.4999999999999999E-2</v>
      </c>
      <c r="CW1342" s="406">
        <v>1E-3</v>
      </c>
      <c r="CX1342" s="406">
        <v>0.25</v>
      </c>
      <c r="CY1342" s="406">
        <v>2.3E-2</v>
      </c>
      <c r="CZ1342" s="406" t="s">
        <v>121</v>
      </c>
      <c r="DA1342" s="406">
        <v>2E-3</v>
      </c>
      <c r="DB1342" s="406">
        <v>1.7999999999999999E-2</v>
      </c>
      <c r="DC1342" s="406">
        <v>8.9999999999999993E-3</v>
      </c>
      <c r="DD1342" s="406" t="s">
        <v>121</v>
      </c>
      <c r="DE1342" s="406">
        <v>4.5999999999999999E-2</v>
      </c>
      <c r="DF1342" s="406">
        <v>5.226</v>
      </c>
      <c r="DG1342" s="406">
        <v>0.104</v>
      </c>
      <c r="DH1342" s="406">
        <v>1.1399999999999999</v>
      </c>
      <c r="DI1342" s="406">
        <v>1.7000000000000001E-2</v>
      </c>
      <c r="DJ1342" s="406" t="s">
        <v>121</v>
      </c>
      <c r="DK1342" s="406">
        <v>2E-3</v>
      </c>
      <c r="DL1342" s="61" t="str">
        <f t="shared" si="26"/>
        <v>Anlieferung 23-9</v>
      </c>
    </row>
    <row r="1343" spans="1:116">
      <c r="A1343" s="11">
        <v>44676</v>
      </c>
      <c r="B1343" s="64" t="s">
        <v>451</v>
      </c>
      <c r="C1343" s="25" t="s">
        <v>128</v>
      </c>
      <c r="H1343" s="3" t="e">
        <f>((F1343)/(E1343/100))</f>
        <v>#DIV/0!</v>
      </c>
      <c r="I1343" s="4" t="e">
        <f>E1343/F1343</f>
        <v>#DIV/0!</v>
      </c>
      <c r="J1343" s="4" t="e">
        <f>100/G1343</f>
        <v>#DIV/0!</v>
      </c>
      <c r="N1343" s="37" t="e">
        <f>M1343/(K1343/100)</f>
        <v>#DIV/0!</v>
      </c>
      <c r="O1343" s="37" t="e">
        <f>N1343/J1343</f>
        <v>#DIV/0!</v>
      </c>
      <c r="P1343" s="5" t="e">
        <f>M1343/(L1343/100)</f>
        <v>#DIV/0!</v>
      </c>
      <c r="Q1343" s="5" t="e">
        <f>P1343*I1343</f>
        <v>#DIV/0!</v>
      </c>
      <c r="U1343" s="15" t="e">
        <f>100-(T1343-R1343)/S1343*100</f>
        <v>#DIV/0!</v>
      </c>
      <c r="AB1343" s="14" t="e">
        <f>((AE1343-AC1343)*(1000/AD1343))*1000</f>
        <v>#DIV/0!</v>
      </c>
      <c r="AF1343" s="7" t="e">
        <f>#REF!*0.8</f>
        <v>#REF!</v>
      </c>
      <c r="AH1343" s="8" t="e">
        <f>((AG1343)*(H1343/100))</f>
        <v>#DIV/0!</v>
      </c>
      <c r="AI1343" s="7" t="e">
        <f>AG1343/AH1343</f>
        <v>#DIV/0!</v>
      </c>
      <c r="AO1343" s="68" t="s">
        <v>451</v>
      </c>
      <c r="AP1343" s="406" t="s">
        <v>121</v>
      </c>
      <c r="AQ1343" s="406">
        <v>3.0000000000000001E-3</v>
      </c>
      <c r="AR1343" s="406" t="s">
        <v>121</v>
      </c>
      <c r="AS1343" s="406">
        <v>2.1999999999999999E-2</v>
      </c>
      <c r="AT1343" s="406" t="s">
        <v>121</v>
      </c>
      <c r="AU1343" s="406">
        <v>8.0000000000000002E-3</v>
      </c>
      <c r="AV1343" s="406">
        <v>3.52</v>
      </c>
      <c r="AW1343" s="406">
        <v>0.28599999999999998</v>
      </c>
      <c r="AX1343" s="406" t="s">
        <v>121</v>
      </c>
      <c r="AY1343" s="406">
        <v>7.0000000000000001E-3</v>
      </c>
      <c r="AZ1343" s="406">
        <v>1.3540000000000001</v>
      </c>
      <c r="BA1343" s="406">
        <v>3.4000000000000002E-2</v>
      </c>
      <c r="BB1343" s="406">
        <v>0.56599999999999995</v>
      </c>
      <c r="BC1343" s="406">
        <v>0.02</v>
      </c>
      <c r="BD1343" s="406">
        <v>4.274</v>
      </c>
      <c r="BE1343" s="406">
        <v>9.6000000000000002E-2</v>
      </c>
      <c r="BF1343" s="406" t="s">
        <v>121</v>
      </c>
      <c r="BG1343" s="406">
        <v>1.4999999999999999E-2</v>
      </c>
      <c r="BH1343" s="406">
        <v>4.633</v>
      </c>
      <c r="BI1343" s="406">
        <v>0.78700000000000003</v>
      </c>
      <c r="BJ1343" s="406" t="s">
        <v>121</v>
      </c>
      <c r="BK1343" s="406">
        <v>3.0000000000000001E-3</v>
      </c>
      <c r="BL1343" s="406" t="s">
        <v>121</v>
      </c>
      <c r="BM1343" s="406">
        <v>4.0000000000000001E-3</v>
      </c>
      <c r="BN1343" s="406">
        <v>10.455</v>
      </c>
      <c r="BO1343" s="406">
        <v>1.179</v>
      </c>
      <c r="BP1343" s="406">
        <v>35.68</v>
      </c>
      <c r="BQ1343" s="406">
        <v>1.071</v>
      </c>
      <c r="BR1343" s="406">
        <v>0.02</v>
      </c>
      <c r="BS1343" s="406">
        <v>2E-3</v>
      </c>
      <c r="BT1343" s="406">
        <v>3.4079999999999999</v>
      </c>
      <c r="BU1343" s="406">
        <v>0.14699999999999999</v>
      </c>
      <c r="BV1343" s="406" t="s">
        <v>121</v>
      </c>
      <c r="BW1343" s="406">
        <v>0.17199999999999999</v>
      </c>
      <c r="BX1343" s="406" t="s">
        <v>121</v>
      </c>
      <c r="BY1343" s="406">
        <v>2.5000000000000001E-2</v>
      </c>
      <c r="BZ1343" s="406">
        <v>1.7490000000000001</v>
      </c>
      <c r="CA1343" s="406">
        <v>7.9000000000000001E-2</v>
      </c>
      <c r="CB1343" s="406">
        <v>16.79</v>
      </c>
      <c r="CC1343" s="406">
        <v>3.94</v>
      </c>
      <c r="CD1343" s="406">
        <v>0.158</v>
      </c>
      <c r="CE1343" s="406">
        <v>2.5000000000000001E-2</v>
      </c>
      <c r="CF1343" s="406" t="s">
        <v>121</v>
      </c>
      <c r="CG1343" s="406">
        <v>1.0999999999999999E-2</v>
      </c>
      <c r="CH1343" s="406">
        <v>8.9999999999999993E-3</v>
      </c>
      <c r="CI1343" s="406">
        <v>1E-3</v>
      </c>
      <c r="CJ1343" s="406" t="s">
        <v>121</v>
      </c>
      <c r="CK1343" s="406">
        <v>1.7769999999999999</v>
      </c>
      <c r="CL1343" s="406" t="s">
        <v>121</v>
      </c>
      <c r="CM1343" s="406">
        <v>2E-3</v>
      </c>
      <c r="CN1343" s="406" t="s">
        <v>121</v>
      </c>
      <c r="CO1343" s="406">
        <v>2E-3</v>
      </c>
      <c r="CP1343" s="406">
        <v>1.32</v>
      </c>
      <c r="CQ1343" s="406">
        <v>9.4E-2</v>
      </c>
      <c r="CR1343" s="406" t="s">
        <v>121</v>
      </c>
      <c r="CS1343" s="406">
        <v>2E-3</v>
      </c>
      <c r="CT1343" s="406" t="s">
        <v>121</v>
      </c>
      <c r="CU1343" s="406">
        <v>39.951000000000001</v>
      </c>
      <c r="CV1343" s="406">
        <v>0.17399999999999999</v>
      </c>
      <c r="CW1343" s="406">
        <v>8.9999999999999993E-3</v>
      </c>
      <c r="CX1343" s="406">
        <v>4.258</v>
      </c>
      <c r="CY1343" s="406">
        <v>9.1999999999999998E-2</v>
      </c>
      <c r="CZ1343" s="406" t="s">
        <v>121</v>
      </c>
      <c r="DA1343" s="406">
        <v>2E-3</v>
      </c>
      <c r="DB1343" s="406" t="s">
        <v>121</v>
      </c>
      <c r="DC1343" s="406">
        <v>3.7999999999999999E-2</v>
      </c>
      <c r="DD1343" s="406" t="s">
        <v>121</v>
      </c>
      <c r="DE1343" s="406">
        <v>1.7999999999999999E-2</v>
      </c>
      <c r="DF1343" s="406">
        <v>0.13400000000000001</v>
      </c>
      <c r="DG1343" s="406">
        <v>8.0000000000000002E-3</v>
      </c>
      <c r="DH1343" s="406">
        <v>11.497</v>
      </c>
      <c r="DI1343" s="406">
        <v>0.65800000000000003</v>
      </c>
      <c r="DJ1343" s="406" t="s">
        <v>121</v>
      </c>
      <c r="DK1343" s="406">
        <v>2E-3</v>
      </c>
      <c r="DL1343" s="61" t="str">
        <f t="shared" si="26"/>
        <v>Anlieferung 23-10</v>
      </c>
    </row>
    <row r="1344" spans="1:116">
      <c r="A1344" s="11">
        <v>44676</v>
      </c>
      <c r="B1344" s="64" t="s">
        <v>452</v>
      </c>
      <c r="C1344" s="25" t="s">
        <v>128</v>
      </c>
      <c r="H1344" s="3" t="e">
        <f>((F1344)/(E1344/100))</f>
        <v>#DIV/0!</v>
      </c>
      <c r="I1344" s="4" t="e">
        <f>E1344/F1344</f>
        <v>#DIV/0!</v>
      </c>
      <c r="J1344" s="4" t="e">
        <f>100/G1344</f>
        <v>#DIV/0!</v>
      </c>
      <c r="N1344" s="37" t="e">
        <f>M1344/(K1344/100)</f>
        <v>#DIV/0!</v>
      </c>
      <c r="O1344" s="37" t="e">
        <f>N1344/J1344</f>
        <v>#DIV/0!</v>
      </c>
      <c r="P1344" s="5" t="e">
        <f>M1344/(L1344/100)</f>
        <v>#DIV/0!</v>
      </c>
      <c r="Q1344" s="5" t="e">
        <f>P1344*I1344</f>
        <v>#DIV/0!</v>
      </c>
      <c r="U1344" s="15" t="e">
        <f>100-(T1344-R1344)/S1344*100</f>
        <v>#DIV/0!</v>
      </c>
      <c r="AB1344" s="14" t="e">
        <f>((AE1344-AC1344)*(1000/AD1344))*1000</f>
        <v>#DIV/0!</v>
      </c>
      <c r="AF1344" s="7" t="e">
        <f>#REF!*0.8</f>
        <v>#REF!</v>
      </c>
      <c r="AH1344" s="8" t="e">
        <f>((AG1344)*(H1344/100))</f>
        <v>#DIV/0!</v>
      </c>
      <c r="AI1344" s="7" t="e">
        <f>AG1344/AH1344</f>
        <v>#DIV/0!</v>
      </c>
      <c r="AO1344" s="68" t="s">
        <v>452</v>
      </c>
      <c r="AP1344" s="406">
        <v>6.0000000000000001E-3</v>
      </c>
      <c r="AQ1344" s="406">
        <v>3.0000000000000001E-3</v>
      </c>
      <c r="AR1344" s="406" t="s">
        <v>121</v>
      </c>
      <c r="AS1344" s="406">
        <v>0.01</v>
      </c>
      <c r="AT1344" s="406">
        <v>2.2629999999999999</v>
      </c>
      <c r="AU1344" s="406">
        <v>6.2E-2</v>
      </c>
      <c r="AV1344" s="406">
        <v>3.3410000000000002</v>
      </c>
      <c r="AW1344" s="406">
        <v>8.4000000000000005E-2</v>
      </c>
      <c r="AX1344" s="406" t="s">
        <v>121</v>
      </c>
      <c r="AY1344" s="406">
        <v>7.0000000000000001E-3</v>
      </c>
      <c r="AZ1344" s="406">
        <v>1.3560000000000001</v>
      </c>
      <c r="BA1344" s="406">
        <v>2.5999999999999999E-2</v>
      </c>
      <c r="BB1344" s="406">
        <v>14.984</v>
      </c>
      <c r="BC1344" s="406">
        <v>0.32200000000000001</v>
      </c>
      <c r="BD1344" s="406">
        <v>12.574</v>
      </c>
      <c r="BE1344" s="406">
        <v>0.34799999999999998</v>
      </c>
      <c r="BF1344" s="406" t="s">
        <v>121</v>
      </c>
      <c r="BG1344" s="406">
        <v>0.01</v>
      </c>
      <c r="BH1344" s="406">
        <v>5.1710000000000003</v>
      </c>
      <c r="BI1344" s="406">
        <v>0.52900000000000003</v>
      </c>
      <c r="BJ1344" s="406">
        <v>1.2E-2</v>
      </c>
      <c r="BK1344" s="406">
        <v>3.0000000000000001E-3</v>
      </c>
      <c r="BL1344" s="406" t="s">
        <v>121</v>
      </c>
      <c r="BM1344" s="406">
        <v>4.0000000000000001E-3</v>
      </c>
      <c r="BN1344" s="406">
        <v>0.36199999999999999</v>
      </c>
      <c r="BO1344" s="406">
        <v>2.8000000000000001E-2</v>
      </c>
      <c r="BP1344" s="406">
        <v>45.774999999999999</v>
      </c>
      <c r="BQ1344" s="406">
        <v>0.60799999999999998</v>
      </c>
      <c r="BR1344" s="406">
        <v>0.216</v>
      </c>
      <c r="BS1344" s="406">
        <v>6.0000000000000001E-3</v>
      </c>
      <c r="BT1344" s="406">
        <v>1.1830000000000001</v>
      </c>
      <c r="BU1344" s="406">
        <v>0.107</v>
      </c>
      <c r="BV1344" s="406" t="s">
        <v>121</v>
      </c>
      <c r="BW1344" s="406">
        <v>0.112</v>
      </c>
      <c r="BX1344" s="406">
        <v>2.7E-2</v>
      </c>
      <c r="BY1344" s="406">
        <v>1.6E-2</v>
      </c>
      <c r="BZ1344" s="406">
        <v>0.49299999999999999</v>
      </c>
      <c r="CA1344" s="406">
        <v>5.1999999999999998E-2</v>
      </c>
      <c r="CB1344" s="406" t="s">
        <v>121</v>
      </c>
      <c r="CC1344" s="406">
        <v>4.7779999999999996</v>
      </c>
      <c r="CD1344" s="406">
        <v>8.5999999999999993E-2</v>
      </c>
      <c r="CE1344" s="406">
        <v>1.4E-2</v>
      </c>
      <c r="CF1344" s="406">
        <v>4.8000000000000001E-2</v>
      </c>
      <c r="CG1344" s="406">
        <v>2E-3</v>
      </c>
      <c r="CH1344" s="406" t="s">
        <v>121</v>
      </c>
      <c r="CI1344" s="406">
        <v>2E-3</v>
      </c>
      <c r="CJ1344" s="406" t="s">
        <v>121</v>
      </c>
      <c r="CK1344" s="406">
        <v>0.83899999999999997</v>
      </c>
      <c r="CL1344" s="406" t="s">
        <v>121</v>
      </c>
      <c r="CM1344" s="406">
        <v>2E-3</v>
      </c>
      <c r="CN1344" s="406">
        <v>3.0000000000000001E-3</v>
      </c>
      <c r="CO1344" s="406">
        <v>1E-3</v>
      </c>
      <c r="CP1344" s="406">
        <v>1.569</v>
      </c>
      <c r="CQ1344" s="406">
        <v>6.3E-2</v>
      </c>
      <c r="CR1344" s="406" t="s">
        <v>121</v>
      </c>
      <c r="CS1344" s="406">
        <v>2E-3</v>
      </c>
      <c r="CT1344" s="406" t="s">
        <v>121</v>
      </c>
      <c r="CU1344" s="406">
        <v>23.765000000000001</v>
      </c>
      <c r="CV1344" s="406">
        <v>1.6E-2</v>
      </c>
      <c r="CW1344" s="406">
        <v>1E-3</v>
      </c>
      <c r="CX1344" s="406">
        <v>0.91900000000000004</v>
      </c>
      <c r="CY1344" s="406">
        <v>3.6999999999999998E-2</v>
      </c>
      <c r="CZ1344" s="406" t="s">
        <v>121</v>
      </c>
      <c r="DA1344" s="406">
        <v>2E-3</v>
      </c>
      <c r="DB1344" s="406" t="s">
        <v>121</v>
      </c>
      <c r="DC1344" s="406">
        <v>2.8000000000000001E-2</v>
      </c>
      <c r="DD1344" s="406" t="s">
        <v>121</v>
      </c>
      <c r="DE1344" s="406">
        <v>4.9000000000000002E-2</v>
      </c>
      <c r="DF1344" s="406">
        <v>5.8680000000000003</v>
      </c>
      <c r="DG1344" s="406">
        <v>0.125</v>
      </c>
      <c r="DH1344" s="406">
        <v>0.13300000000000001</v>
      </c>
      <c r="DI1344" s="406">
        <v>3.0000000000000001E-3</v>
      </c>
      <c r="DJ1344" s="406" t="s">
        <v>121</v>
      </c>
      <c r="DK1344" s="406">
        <v>2E-3</v>
      </c>
      <c r="DL1344" s="61" t="str">
        <f t="shared" si="26"/>
        <v>Anlieferung 23-11</v>
      </c>
    </row>
    <row r="1345" spans="1:132">
      <c r="A1345" s="11">
        <v>44676</v>
      </c>
      <c r="B1345" s="64" t="s">
        <v>1910</v>
      </c>
      <c r="C1345" s="25" t="s">
        <v>128</v>
      </c>
      <c r="H1345" s="3" t="e">
        <f>((F1345)/(E1345/100))</f>
        <v>#DIV/0!</v>
      </c>
      <c r="I1345" s="4" t="e">
        <f>E1345/F1345</f>
        <v>#DIV/0!</v>
      </c>
      <c r="J1345" s="4" t="e">
        <f>100/G1345</f>
        <v>#DIV/0!</v>
      </c>
      <c r="N1345" s="37" t="e">
        <f>M1345/(K1345/100)</f>
        <v>#DIV/0!</v>
      </c>
      <c r="O1345" s="37" t="e">
        <f>N1345/J1345</f>
        <v>#DIV/0!</v>
      </c>
      <c r="P1345" s="5" t="e">
        <f>M1345/(L1345/100)</f>
        <v>#DIV/0!</v>
      </c>
      <c r="Q1345" s="5" t="e">
        <f>P1345*I1345</f>
        <v>#DIV/0!</v>
      </c>
      <c r="U1345" s="15" t="e">
        <f>100-(T1345-R1345)/S1345*100</f>
        <v>#DIV/0!</v>
      </c>
      <c r="AB1345" s="14" t="e">
        <f>((AE1345-AC1345)*(1000/AD1345))*1000</f>
        <v>#DIV/0!</v>
      </c>
      <c r="AF1345" s="7" t="e">
        <f>#REF!*0.8</f>
        <v>#REF!</v>
      </c>
      <c r="AH1345" s="8" t="e">
        <f>((AG1345)*(H1345/100))</f>
        <v>#DIV/0!</v>
      </c>
      <c r="AI1345" s="7" t="e">
        <f>AG1345/AH1345</f>
        <v>#DIV/0!</v>
      </c>
      <c r="AO1345" s="68" t="s">
        <v>1910</v>
      </c>
      <c r="AP1345" s="406">
        <v>8.9999999999999993E-3</v>
      </c>
      <c r="AQ1345" s="406">
        <v>4.0000000000000001E-3</v>
      </c>
      <c r="AR1345" s="406">
        <v>3.1E-2</v>
      </c>
      <c r="AS1345" s="406">
        <v>8.0000000000000002E-3</v>
      </c>
      <c r="AT1345" s="406" t="s">
        <v>121</v>
      </c>
      <c r="AU1345" s="406">
        <v>8.0000000000000002E-3</v>
      </c>
      <c r="AV1345" s="406">
        <v>4.2350000000000003</v>
      </c>
      <c r="AW1345" s="406">
        <v>7.6999999999999999E-2</v>
      </c>
      <c r="AX1345" s="406" t="s">
        <v>121</v>
      </c>
      <c r="AY1345" s="406">
        <v>4.0000000000000001E-3</v>
      </c>
      <c r="AZ1345" s="406">
        <v>1.1950000000000001</v>
      </c>
      <c r="BA1345" s="406">
        <v>2.1000000000000001E-2</v>
      </c>
      <c r="BB1345" s="406">
        <v>3.7069999999999999</v>
      </c>
      <c r="BC1345" s="406">
        <v>5.6000000000000001E-2</v>
      </c>
      <c r="BD1345" s="406">
        <v>23.856000000000002</v>
      </c>
      <c r="BE1345" s="406">
        <v>0.32</v>
      </c>
      <c r="BF1345" s="406" t="s">
        <v>121</v>
      </c>
      <c r="BG1345" s="406">
        <v>1.0999999999999999E-2</v>
      </c>
      <c r="BH1345" s="406">
        <v>2.6880000000000002</v>
      </c>
      <c r="BI1345" s="406">
        <v>0.35399999999999998</v>
      </c>
      <c r="BJ1345" s="406">
        <v>1.2E-2</v>
      </c>
      <c r="BK1345" s="406">
        <v>4.0000000000000001E-3</v>
      </c>
      <c r="BL1345" s="406" t="s">
        <v>121</v>
      </c>
      <c r="BM1345" s="406">
        <v>5.0000000000000001E-3</v>
      </c>
      <c r="BN1345" s="406">
        <v>5.641</v>
      </c>
      <c r="BO1345" s="406">
        <v>0.183</v>
      </c>
      <c r="BP1345" s="406">
        <v>52.645000000000003</v>
      </c>
      <c r="BQ1345" s="406">
        <v>0.51200000000000001</v>
      </c>
      <c r="BR1345" s="406">
        <v>0.69899999999999995</v>
      </c>
      <c r="BS1345" s="406">
        <v>1.2E-2</v>
      </c>
      <c r="BT1345" s="406">
        <v>0.99399999999999999</v>
      </c>
      <c r="BU1345" s="406">
        <v>7.8E-2</v>
      </c>
      <c r="BV1345" s="406" t="s">
        <v>121</v>
      </c>
      <c r="BW1345" s="406">
        <v>5.8999999999999997E-2</v>
      </c>
      <c r="BX1345" s="406" t="s">
        <v>121</v>
      </c>
      <c r="BY1345" s="406">
        <v>3.4000000000000002E-2</v>
      </c>
      <c r="BZ1345" s="406">
        <v>0.19800000000000001</v>
      </c>
      <c r="CA1345" s="406">
        <v>3.9E-2</v>
      </c>
      <c r="CB1345" s="406" t="s">
        <v>121</v>
      </c>
      <c r="CC1345" s="406">
        <v>4.0469999999999997</v>
      </c>
      <c r="CD1345" s="406">
        <v>0.28000000000000003</v>
      </c>
      <c r="CE1345" s="406">
        <v>1.7999999999999999E-2</v>
      </c>
      <c r="CF1345" s="406">
        <v>5.0000000000000001E-3</v>
      </c>
      <c r="CG1345" s="406">
        <v>1E-3</v>
      </c>
      <c r="CH1345" s="406" t="s">
        <v>121</v>
      </c>
      <c r="CI1345" s="406">
        <v>2E-3</v>
      </c>
      <c r="CJ1345" s="406" t="s">
        <v>121</v>
      </c>
      <c r="CK1345" s="406">
        <v>0.63600000000000001</v>
      </c>
      <c r="CL1345" s="406" t="s">
        <v>121</v>
      </c>
      <c r="CM1345" s="406">
        <v>2E-3</v>
      </c>
      <c r="CN1345" s="406">
        <v>3.0000000000000001E-3</v>
      </c>
      <c r="CO1345" s="406">
        <v>1E-3</v>
      </c>
      <c r="CP1345" s="406">
        <v>0.79</v>
      </c>
      <c r="CQ1345" s="406">
        <v>3.5000000000000003E-2</v>
      </c>
      <c r="CR1345" s="406" t="s">
        <v>121</v>
      </c>
      <c r="CS1345" s="406">
        <v>2E-3</v>
      </c>
      <c r="CT1345" s="406" t="s">
        <v>121</v>
      </c>
      <c r="CU1345" s="406">
        <v>19.088999999999999</v>
      </c>
      <c r="CV1345" s="406">
        <v>0.121</v>
      </c>
      <c r="CW1345" s="406">
        <v>3.0000000000000001E-3</v>
      </c>
      <c r="CX1345" s="406">
        <v>0.11600000000000001</v>
      </c>
      <c r="CY1345" s="406">
        <v>4.4999999999999998E-2</v>
      </c>
      <c r="CZ1345" s="406" t="s">
        <v>121</v>
      </c>
      <c r="DA1345" s="406">
        <v>2E-3</v>
      </c>
      <c r="DB1345" s="406" t="s">
        <v>121</v>
      </c>
      <c r="DC1345" s="406">
        <v>0.03</v>
      </c>
      <c r="DD1345" s="406" t="s">
        <v>121</v>
      </c>
      <c r="DE1345" s="406">
        <v>3.5000000000000003E-2</v>
      </c>
      <c r="DF1345" s="406">
        <v>2.6259999999999999</v>
      </c>
      <c r="DG1345" s="406">
        <v>0.04</v>
      </c>
      <c r="DH1345" s="406">
        <v>0.14199999999999999</v>
      </c>
      <c r="DI1345" s="406">
        <v>3.0000000000000001E-3</v>
      </c>
      <c r="DJ1345" s="406" t="s">
        <v>121</v>
      </c>
      <c r="DK1345" s="406">
        <v>2E-3</v>
      </c>
      <c r="DL1345" s="61" t="str">
        <f t="shared" si="26"/>
        <v>Anlieferung 23-12</v>
      </c>
    </row>
    <row r="1346" spans="1:132">
      <c r="A1346" s="11">
        <v>44676</v>
      </c>
      <c r="B1346" s="64" t="s">
        <v>453</v>
      </c>
      <c r="C1346" s="25" t="s">
        <v>128</v>
      </c>
      <c r="H1346" s="3" t="e">
        <f>((F1346)/(E1346/100))</f>
        <v>#DIV/0!</v>
      </c>
      <c r="I1346" s="4" t="e">
        <f>E1346/F1346</f>
        <v>#DIV/0!</v>
      </c>
      <c r="J1346" s="4" t="e">
        <f>100/G1346</f>
        <v>#DIV/0!</v>
      </c>
      <c r="N1346" s="37" t="e">
        <f>M1346/(K1346/100)</f>
        <v>#DIV/0!</v>
      </c>
      <c r="O1346" s="37" t="e">
        <f>N1346/J1346</f>
        <v>#DIV/0!</v>
      </c>
      <c r="P1346" s="5" t="e">
        <f>M1346/(L1346/100)</f>
        <v>#DIV/0!</v>
      </c>
      <c r="Q1346" s="5" t="e">
        <f>P1346*I1346</f>
        <v>#DIV/0!</v>
      </c>
      <c r="U1346" s="15" t="e">
        <f>100-(T1346-R1346)/S1346*100</f>
        <v>#DIV/0!</v>
      </c>
      <c r="AB1346" s="14" t="e">
        <f>((AE1346-AC1346)*(1000/AD1346))*1000</f>
        <v>#DIV/0!</v>
      </c>
      <c r="AF1346" s="7" t="e">
        <f>#REF!*0.8</f>
        <v>#REF!</v>
      </c>
      <c r="AH1346" s="8" t="e">
        <f>((AG1346)*(H1346/100))</f>
        <v>#DIV/0!</v>
      </c>
      <c r="AI1346" s="7" t="e">
        <f>AG1346/AH1346</f>
        <v>#DIV/0!</v>
      </c>
      <c r="AO1346" s="68" t="s">
        <v>453</v>
      </c>
      <c r="AP1346" s="406">
        <v>7.0000000000000001E-3</v>
      </c>
      <c r="AQ1346" s="406">
        <v>2E-3</v>
      </c>
      <c r="AR1346" s="406">
        <v>1.0999999999999999E-2</v>
      </c>
      <c r="AS1346" s="406">
        <v>6.0000000000000001E-3</v>
      </c>
      <c r="AT1346" s="406">
        <v>2.4049999999999998</v>
      </c>
      <c r="AU1346" s="406">
        <v>3.9E-2</v>
      </c>
      <c r="AV1346" s="406">
        <v>1.1240000000000001</v>
      </c>
      <c r="AW1346" s="406">
        <v>0.02</v>
      </c>
      <c r="AX1346" s="406" t="s">
        <v>121</v>
      </c>
      <c r="AY1346" s="406">
        <v>3.0000000000000001E-3</v>
      </c>
      <c r="AZ1346" s="406">
        <v>1.5489999999999999</v>
      </c>
      <c r="BA1346" s="406">
        <v>1.9E-2</v>
      </c>
      <c r="BB1346" s="406">
        <v>7.2039999999999997</v>
      </c>
      <c r="BC1346" s="406">
        <v>8.2000000000000003E-2</v>
      </c>
      <c r="BD1346" s="406">
        <v>11.955</v>
      </c>
      <c r="BE1346" s="406">
        <v>0.108</v>
      </c>
      <c r="BF1346" s="406" t="s">
        <v>121</v>
      </c>
      <c r="BG1346" s="406">
        <v>7.0000000000000001E-3</v>
      </c>
      <c r="BH1346" s="406">
        <v>1.7450000000000001</v>
      </c>
      <c r="BI1346" s="406">
        <v>0.253</v>
      </c>
      <c r="BJ1346" s="406">
        <v>6.0000000000000001E-3</v>
      </c>
      <c r="BK1346" s="406">
        <v>2E-3</v>
      </c>
      <c r="BL1346" s="406" t="s">
        <v>121</v>
      </c>
      <c r="BM1346" s="406">
        <v>3.0000000000000001E-3</v>
      </c>
      <c r="BN1346" s="406">
        <v>2.5369999999999999</v>
      </c>
      <c r="BO1346" s="406">
        <v>5.1999999999999998E-2</v>
      </c>
      <c r="BP1346" s="406">
        <v>55.893000000000001</v>
      </c>
      <c r="BQ1346" s="406">
        <v>0.42399999999999999</v>
      </c>
      <c r="BR1346" s="406">
        <v>3.9E-2</v>
      </c>
      <c r="BS1346" s="406">
        <v>2E-3</v>
      </c>
      <c r="BT1346" s="406">
        <v>1.1830000000000001</v>
      </c>
      <c r="BU1346" s="406">
        <v>0.08</v>
      </c>
      <c r="BV1346" s="406">
        <v>4.9000000000000002E-2</v>
      </c>
      <c r="BW1346" s="406">
        <v>3.0000000000000001E-3</v>
      </c>
      <c r="BX1346" s="406" t="s">
        <v>121</v>
      </c>
      <c r="BY1346" s="406">
        <v>2.3E-2</v>
      </c>
      <c r="BZ1346" s="406">
        <v>0.46500000000000002</v>
      </c>
      <c r="CA1346" s="406">
        <v>3.7999999999999999E-2</v>
      </c>
      <c r="CB1346" s="406">
        <v>3.4220000000000002</v>
      </c>
      <c r="CC1346" s="406">
        <v>1.827</v>
      </c>
      <c r="CD1346" s="406">
        <v>0.14299999999999999</v>
      </c>
      <c r="CE1346" s="406">
        <v>1.4999999999999999E-2</v>
      </c>
      <c r="CF1346" s="406">
        <v>1.3080000000000001</v>
      </c>
      <c r="CG1346" s="406">
        <v>1.7999999999999999E-2</v>
      </c>
      <c r="CH1346" s="406" t="s">
        <v>121</v>
      </c>
      <c r="CI1346" s="406">
        <v>2E-3</v>
      </c>
      <c r="CJ1346" s="406">
        <v>0.159</v>
      </c>
      <c r="CK1346" s="406">
        <v>1.7999999999999999E-2</v>
      </c>
      <c r="CL1346" s="406" t="s">
        <v>121</v>
      </c>
      <c r="CM1346" s="406">
        <v>2E-3</v>
      </c>
      <c r="CN1346" s="406">
        <v>4.0000000000000001E-3</v>
      </c>
      <c r="CO1346" s="406">
        <v>1E-3</v>
      </c>
      <c r="CP1346" s="406">
        <v>1.593</v>
      </c>
      <c r="CQ1346" s="406">
        <v>1.4999999999999999E-2</v>
      </c>
      <c r="CR1346" s="406" t="s">
        <v>121</v>
      </c>
      <c r="CS1346" s="406">
        <v>2E-3</v>
      </c>
      <c r="CT1346" s="406">
        <v>3.6629999999999998</v>
      </c>
      <c r="CU1346" s="406">
        <v>7.8E-2</v>
      </c>
      <c r="CV1346" s="406">
        <v>6.4000000000000001E-2</v>
      </c>
      <c r="CW1346" s="406">
        <v>2E-3</v>
      </c>
      <c r="CX1346" s="406">
        <v>0.16200000000000001</v>
      </c>
      <c r="CY1346" s="406">
        <v>3.9E-2</v>
      </c>
      <c r="CZ1346" s="406" t="s">
        <v>121</v>
      </c>
      <c r="DA1346" s="406">
        <v>2E-3</v>
      </c>
      <c r="DB1346" s="406" t="s">
        <v>121</v>
      </c>
      <c r="DC1346" s="406">
        <v>2.9000000000000001E-2</v>
      </c>
      <c r="DD1346" s="406">
        <v>0.11899999999999999</v>
      </c>
      <c r="DE1346" s="406">
        <v>2.3E-2</v>
      </c>
      <c r="DF1346" s="406">
        <v>3.16</v>
      </c>
      <c r="DG1346" s="406">
        <v>3.9E-2</v>
      </c>
      <c r="DH1346" s="406">
        <v>2.8000000000000001E-2</v>
      </c>
      <c r="DI1346" s="406">
        <v>1E-3</v>
      </c>
      <c r="DJ1346" s="406" t="s">
        <v>121</v>
      </c>
      <c r="DK1346" s="406">
        <v>2E-3</v>
      </c>
      <c r="DL1346" s="61" t="str">
        <f t="shared" si="26"/>
        <v>Anlieferung 23-13</v>
      </c>
    </row>
    <row r="1347" spans="1:132">
      <c r="A1347" s="11">
        <v>44676</v>
      </c>
      <c r="B1347" s="64" t="s">
        <v>454</v>
      </c>
      <c r="C1347" s="25" t="s">
        <v>128</v>
      </c>
      <c r="H1347" s="3" t="e">
        <f>((F1347)/(E1347/100))</f>
        <v>#DIV/0!</v>
      </c>
      <c r="I1347" s="4" t="e">
        <f>E1347/F1347</f>
        <v>#DIV/0!</v>
      </c>
      <c r="J1347" s="4" t="e">
        <f>100/G1347</f>
        <v>#DIV/0!</v>
      </c>
      <c r="N1347" s="37" t="e">
        <f>M1347/(K1347/100)</f>
        <v>#DIV/0!</v>
      </c>
      <c r="O1347" s="37" t="e">
        <f>N1347/J1347</f>
        <v>#DIV/0!</v>
      </c>
      <c r="P1347" s="5" t="e">
        <f>M1347/(L1347/100)</f>
        <v>#DIV/0!</v>
      </c>
      <c r="Q1347" s="5" t="e">
        <f>P1347*I1347</f>
        <v>#DIV/0!</v>
      </c>
      <c r="U1347" s="15" t="e">
        <f>100-(T1347-R1347)/S1347*100</f>
        <v>#DIV/0!</v>
      </c>
      <c r="AB1347" s="14" t="e">
        <f>((AE1347-AC1347)*(1000/AD1347))*1000</f>
        <v>#DIV/0!</v>
      </c>
      <c r="AF1347" s="7" t="e">
        <f>#REF!*0.8</f>
        <v>#REF!</v>
      </c>
      <c r="AH1347" s="8" t="e">
        <f>((AG1347)*(H1347/100))</f>
        <v>#DIV/0!</v>
      </c>
      <c r="AI1347" s="7" t="e">
        <f>AG1347/AH1347</f>
        <v>#DIV/0!</v>
      </c>
      <c r="AO1347" s="68" t="s">
        <v>454</v>
      </c>
      <c r="AP1347" s="406" t="s">
        <v>121</v>
      </c>
      <c r="AQ1347" s="406">
        <v>3.0000000000000001E-3</v>
      </c>
      <c r="AR1347" s="406" t="s">
        <v>121</v>
      </c>
      <c r="AS1347" s="406">
        <v>1.2999999999999999E-2</v>
      </c>
      <c r="AT1347" s="406" t="s">
        <v>121</v>
      </c>
      <c r="AU1347" s="406">
        <v>8.0000000000000002E-3</v>
      </c>
      <c r="AV1347" s="406">
        <v>8.4890000000000008</v>
      </c>
      <c r="AW1347" s="406">
        <v>0.2</v>
      </c>
      <c r="AX1347" s="406">
        <v>0.01</v>
      </c>
      <c r="AY1347" s="406">
        <v>4.0000000000000001E-3</v>
      </c>
      <c r="AZ1347" s="406">
        <v>1.698</v>
      </c>
      <c r="BA1347" s="406">
        <v>2.7E-2</v>
      </c>
      <c r="BB1347" s="406">
        <v>0.51400000000000001</v>
      </c>
      <c r="BC1347" s="406">
        <v>1.4999999999999999E-2</v>
      </c>
      <c r="BD1347" s="406">
        <v>27.379000000000001</v>
      </c>
      <c r="BE1347" s="406">
        <v>0.48099999999999998</v>
      </c>
      <c r="BF1347" s="406" t="s">
        <v>121</v>
      </c>
      <c r="BG1347" s="406">
        <v>8.9999999999999993E-3</v>
      </c>
      <c r="BH1347" s="406">
        <v>2.4929999999999999</v>
      </c>
      <c r="BI1347" s="406">
        <v>0.35799999999999998</v>
      </c>
      <c r="BJ1347" s="406">
        <v>6.0000000000000001E-3</v>
      </c>
      <c r="BK1347" s="406">
        <v>2E-3</v>
      </c>
      <c r="BL1347" s="406" t="s">
        <v>121</v>
      </c>
      <c r="BM1347" s="406">
        <v>4.0000000000000001E-3</v>
      </c>
      <c r="BN1347" s="406" t="s">
        <v>121</v>
      </c>
      <c r="BO1347" s="406">
        <v>3.3000000000000002E-2</v>
      </c>
      <c r="BP1347" s="406">
        <v>47.274000000000001</v>
      </c>
      <c r="BQ1347" s="406">
        <v>0.58799999999999997</v>
      </c>
      <c r="BR1347" s="406">
        <v>7.0000000000000001E-3</v>
      </c>
      <c r="BS1347" s="406">
        <v>1E-3</v>
      </c>
      <c r="BT1347" s="406">
        <v>0.66200000000000003</v>
      </c>
      <c r="BU1347" s="406">
        <v>7.6999999999999999E-2</v>
      </c>
      <c r="BV1347" s="406">
        <v>6.4000000000000001E-2</v>
      </c>
      <c r="BW1347" s="406">
        <v>3.5999999999999997E-2</v>
      </c>
      <c r="BX1347" s="406" t="s">
        <v>121</v>
      </c>
      <c r="BY1347" s="406">
        <v>5.1999999999999998E-2</v>
      </c>
      <c r="BZ1347" s="406">
        <v>0.22600000000000001</v>
      </c>
      <c r="CA1347" s="406">
        <v>4.1000000000000002E-2</v>
      </c>
      <c r="CB1347" s="406" t="s">
        <v>121</v>
      </c>
      <c r="CC1347" s="406">
        <v>5.6660000000000004</v>
      </c>
      <c r="CD1347" s="406">
        <v>0.26400000000000001</v>
      </c>
      <c r="CE1347" s="406">
        <v>0.02</v>
      </c>
      <c r="CF1347" s="406" t="s">
        <v>121</v>
      </c>
      <c r="CG1347" s="406">
        <v>2E-3</v>
      </c>
      <c r="CH1347" s="406" t="s">
        <v>121</v>
      </c>
      <c r="CI1347" s="406">
        <v>2E-3</v>
      </c>
      <c r="CJ1347" s="406" t="s">
        <v>121</v>
      </c>
      <c r="CK1347" s="406">
        <v>0.78100000000000003</v>
      </c>
      <c r="CL1347" s="406" t="s">
        <v>121</v>
      </c>
      <c r="CM1347" s="406">
        <v>2E-3</v>
      </c>
      <c r="CN1347" s="406" t="s">
        <v>121</v>
      </c>
      <c r="CO1347" s="406">
        <v>2E-3</v>
      </c>
      <c r="CP1347" s="406">
        <v>0.79300000000000004</v>
      </c>
      <c r="CQ1347" s="406">
        <v>3.4000000000000002E-2</v>
      </c>
      <c r="CR1347" s="406" t="s">
        <v>121</v>
      </c>
      <c r="CS1347" s="406">
        <v>2E-3</v>
      </c>
      <c r="CT1347" s="406" t="s">
        <v>121</v>
      </c>
      <c r="CU1347" s="406">
        <v>19.942</v>
      </c>
      <c r="CV1347" s="406">
        <v>4.0000000000000001E-3</v>
      </c>
      <c r="CW1347" s="406">
        <v>1E-3</v>
      </c>
      <c r="CX1347" s="406">
        <v>0.313</v>
      </c>
      <c r="CY1347" s="406">
        <v>2.1999999999999999E-2</v>
      </c>
      <c r="CZ1347" s="406" t="s">
        <v>121</v>
      </c>
      <c r="DA1347" s="406">
        <v>2E-3</v>
      </c>
      <c r="DB1347" s="406" t="s">
        <v>121</v>
      </c>
      <c r="DC1347" s="406">
        <v>1.2999999999999999E-2</v>
      </c>
      <c r="DD1347" s="406" t="s">
        <v>121</v>
      </c>
      <c r="DE1347" s="406">
        <v>7.1999999999999995E-2</v>
      </c>
      <c r="DF1347" s="406">
        <v>9.6750000000000007</v>
      </c>
      <c r="DG1347" s="406">
        <v>0.16200000000000001</v>
      </c>
      <c r="DH1347" s="406">
        <v>6.6000000000000003E-2</v>
      </c>
      <c r="DI1347" s="406">
        <v>2E-3</v>
      </c>
      <c r="DJ1347" s="406" t="s">
        <v>121</v>
      </c>
      <c r="DK1347" s="406">
        <v>2E-3</v>
      </c>
      <c r="DL1347" s="61" t="str">
        <f t="shared" si="26"/>
        <v>Anlieferung 23-14</v>
      </c>
    </row>
    <row r="1348" spans="1:132">
      <c r="A1348" s="11">
        <v>44676</v>
      </c>
      <c r="B1348" s="64" t="s">
        <v>455</v>
      </c>
      <c r="C1348" s="25" t="s">
        <v>128</v>
      </c>
      <c r="H1348" s="3" t="e">
        <f>((F1348)/(E1348/100))</f>
        <v>#DIV/0!</v>
      </c>
      <c r="I1348" s="4" t="e">
        <f>E1348/F1348</f>
        <v>#DIV/0!</v>
      </c>
      <c r="J1348" s="4" t="e">
        <f>100/G1348</f>
        <v>#DIV/0!</v>
      </c>
      <c r="N1348" s="37" t="e">
        <f>M1348/(K1348/100)</f>
        <v>#DIV/0!</v>
      </c>
      <c r="O1348" s="37" t="e">
        <f>N1348/J1348</f>
        <v>#DIV/0!</v>
      </c>
      <c r="P1348" s="5" t="e">
        <f>M1348/(L1348/100)</f>
        <v>#DIV/0!</v>
      </c>
      <c r="Q1348" s="5" t="e">
        <f>P1348*I1348</f>
        <v>#DIV/0!</v>
      </c>
      <c r="U1348" s="15" t="e">
        <f>100-(T1348-R1348)/S1348*100</f>
        <v>#DIV/0!</v>
      </c>
      <c r="AB1348" s="14" t="e">
        <f>((AE1348-AC1348)*(1000/AD1348))*1000</f>
        <v>#DIV/0!</v>
      </c>
      <c r="AF1348" s="7" t="e">
        <f>#REF!*0.8</f>
        <v>#REF!</v>
      </c>
      <c r="AH1348" s="8" t="e">
        <f>((AG1348)*(H1348/100))</f>
        <v>#DIV/0!</v>
      </c>
      <c r="AI1348" s="7" t="e">
        <f>AG1348/AH1348</f>
        <v>#DIV/0!</v>
      </c>
      <c r="AO1348" s="68" t="s">
        <v>455</v>
      </c>
      <c r="AP1348" s="406">
        <v>3.5000000000000003E-2</v>
      </c>
      <c r="AQ1348" s="406">
        <v>6.0000000000000001E-3</v>
      </c>
      <c r="AR1348" s="406" t="s">
        <v>121</v>
      </c>
      <c r="AS1348" s="406">
        <v>1.7999999999999999E-2</v>
      </c>
      <c r="AT1348" s="406">
        <v>0.23100000000000001</v>
      </c>
      <c r="AU1348" s="406">
        <v>0.01</v>
      </c>
      <c r="AV1348" s="406">
        <v>8.4109999999999996</v>
      </c>
      <c r="AW1348" s="406">
        <v>0.2</v>
      </c>
      <c r="AX1348" s="406">
        <v>1.2E-2</v>
      </c>
      <c r="AY1348" s="406">
        <v>4.0000000000000001E-3</v>
      </c>
      <c r="AZ1348" s="406">
        <v>2.6739999999999999</v>
      </c>
      <c r="BA1348" s="406">
        <v>4.7E-2</v>
      </c>
      <c r="BB1348" s="406">
        <v>0.69299999999999995</v>
      </c>
      <c r="BC1348" s="406">
        <v>1.6E-2</v>
      </c>
      <c r="BD1348" s="406">
        <v>9.4009999999999998</v>
      </c>
      <c r="BE1348" s="406">
        <v>0.17599999999999999</v>
      </c>
      <c r="BF1348" s="406" t="s">
        <v>121</v>
      </c>
      <c r="BG1348" s="406">
        <v>7.0000000000000001E-3</v>
      </c>
      <c r="BH1348" s="406">
        <v>2.5489999999999999</v>
      </c>
      <c r="BI1348" s="406">
        <v>0.36799999999999999</v>
      </c>
      <c r="BJ1348" s="406" t="s">
        <v>121</v>
      </c>
      <c r="BK1348" s="406">
        <v>0.01</v>
      </c>
      <c r="BL1348" s="406" t="s">
        <v>121</v>
      </c>
      <c r="BM1348" s="406">
        <v>5.0000000000000001E-3</v>
      </c>
      <c r="BN1348" s="406">
        <v>3.9609999999999999</v>
      </c>
      <c r="BO1348" s="406">
        <v>0.17699999999999999</v>
      </c>
      <c r="BP1348" s="406">
        <v>58.756</v>
      </c>
      <c r="BQ1348" s="406">
        <v>0.503</v>
      </c>
      <c r="BR1348" s="406">
        <v>1.6</v>
      </c>
      <c r="BS1348" s="406">
        <v>2.5000000000000001E-2</v>
      </c>
      <c r="BT1348" s="406">
        <v>1.917</v>
      </c>
      <c r="BU1348" s="406">
        <v>0.12</v>
      </c>
      <c r="BV1348" s="406" t="s">
        <v>121</v>
      </c>
      <c r="BW1348" s="406">
        <v>7.1999999999999995E-2</v>
      </c>
      <c r="BX1348" s="406" t="s">
        <v>121</v>
      </c>
      <c r="BY1348" s="406">
        <v>2.8000000000000001E-2</v>
      </c>
      <c r="BZ1348" s="406">
        <v>0.153</v>
      </c>
      <c r="CA1348" s="406">
        <v>0.04</v>
      </c>
      <c r="CB1348" s="406" t="s">
        <v>121</v>
      </c>
      <c r="CC1348" s="406">
        <v>3.6440000000000001</v>
      </c>
      <c r="CD1348" s="406">
        <v>0.115</v>
      </c>
      <c r="CE1348" s="406">
        <v>2.1000000000000001E-2</v>
      </c>
      <c r="CF1348" s="406">
        <v>0.13400000000000001</v>
      </c>
      <c r="CG1348" s="406">
        <v>3.0000000000000001E-3</v>
      </c>
      <c r="CH1348" s="406" t="s">
        <v>121</v>
      </c>
      <c r="CI1348" s="406">
        <v>2E-3</v>
      </c>
      <c r="CJ1348" s="406" t="s">
        <v>121</v>
      </c>
      <c r="CK1348" s="406">
        <v>1.089</v>
      </c>
      <c r="CL1348" s="406" t="s">
        <v>121</v>
      </c>
      <c r="CM1348" s="406">
        <v>2E-3</v>
      </c>
      <c r="CN1348" s="406">
        <v>1.0999999999999999E-2</v>
      </c>
      <c r="CO1348" s="406">
        <v>2E-3</v>
      </c>
      <c r="CP1348" s="406">
        <v>1.31</v>
      </c>
      <c r="CQ1348" s="406">
        <v>7.3999999999999996E-2</v>
      </c>
      <c r="CR1348" s="406" t="s">
        <v>121</v>
      </c>
      <c r="CS1348" s="406">
        <v>4.0000000000000001E-3</v>
      </c>
      <c r="CT1348" s="406" t="s">
        <v>121</v>
      </c>
      <c r="CU1348" s="406">
        <v>24.974</v>
      </c>
      <c r="CV1348" s="406">
        <v>9.4E-2</v>
      </c>
      <c r="CW1348" s="406">
        <v>2E-3</v>
      </c>
      <c r="CX1348" s="406">
        <v>0.19400000000000001</v>
      </c>
      <c r="CY1348" s="406">
        <v>4.1000000000000002E-2</v>
      </c>
      <c r="CZ1348" s="406" t="s">
        <v>121</v>
      </c>
      <c r="DA1348" s="406">
        <v>2E-3</v>
      </c>
      <c r="DB1348" s="406" t="s">
        <v>121</v>
      </c>
      <c r="DC1348" s="406">
        <v>2.5000000000000001E-2</v>
      </c>
      <c r="DD1348" s="406" t="s">
        <v>121</v>
      </c>
      <c r="DE1348" s="406">
        <v>4.4999999999999998E-2</v>
      </c>
      <c r="DF1348" s="406">
        <v>4.33</v>
      </c>
      <c r="DG1348" s="406">
        <v>7.1999999999999995E-2</v>
      </c>
      <c r="DH1348" s="406">
        <v>0.53200000000000003</v>
      </c>
      <c r="DI1348" s="406">
        <v>8.9999999999999993E-3</v>
      </c>
      <c r="DJ1348" s="406" t="s">
        <v>121</v>
      </c>
      <c r="DK1348" s="406">
        <v>2E-3</v>
      </c>
      <c r="DL1348" s="61" t="str">
        <f t="shared" si="26"/>
        <v>Anlieferung 23-15</v>
      </c>
    </row>
    <row r="1349" spans="1:132">
      <c r="A1349" s="11">
        <v>44676</v>
      </c>
      <c r="B1349" s="66"/>
      <c r="C1349" s="25" t="s">
        <v>122</v>
      </c>
      <c r="D1349" s="21">
        <v>25</v>
      </c>
      <c r="E1349" s="2">
        <v>100</v>
      </c>
      <c r="F1349" s="2">
        <v>75</v>
      </c>
      <c r="H1349" s="3">
        <f>((F1349)/(E1349/100))</f>
        <v>75</v>
      </c>
      <c r="I1349" s="4">
        <f>E1349/F1349</f>
        <v>1.3333333333333333</v>
      </c>
      <c r="J1349" s="4" t="e">
        <f>100/G1349</f>
        <v>#DIV/0!</v>
      </c>
      <c r="N1349" s="37" t="e">
        <f>M1349/(K1349/100)</f>
        <v>#DIV/0!</v>
      </c>
      <c r="O1349" s="37" t="e">
        <f>N1349/J1349</f>
        <v>#DIV/0!</v>
      </c>
      <c r="P1349" s="5" t="e">
        <f>M1349/(L1349/100)</f>
        <v>#DIV/0!</v>
      </c>
      <c r="Q1349" s="5" t="e">
        <f>P1349*I1349</f>
        <v>#DIV/0!</v>
      </c>
      <c r="U1349" s="15" t="e">
        <f>100-(T1349-R1349)/S1349*100</f>
        <v>#DIV/0!</v>
      </c>
      <c r="V1349" s="21">
        <v>1.1000000000000001</v>
      </c>
      <c r="X1349" s="2">
        <v>11.55</v>
      </c>
      <c r="Y1349" s="2">
        <v>5.18</v>
      </c>
      <c r="Z1349" s="21">
        <v>591</v>
      </c>
      <c r="AB1349" s="14" t="e">
        <f>((AE1349-AC1349)*(1000/AD1349))*1000</f>
        <v>#DIV/0!</v>
      </c>
      <c r="AF1349" s="7" t="e">
        <f>#REF!*0.8</f>
        <v>#REF!</v>
      </c>
      <c r="AG1349" s="2">
        <v>133</v>
      </c>
      <c r="AH1349" s="8">
        <f>((AG1349)*(H1349/100))</f>
        <v>99.75</v>
      </c>
      <c r="AI1349" s="7">
        <f>AG1349/AH1349</f>
        <v>1.3333333333333333</v>
      </c>
      <c r="AJ1349" s="6">
        <v>7.3650000000000002</v>
      </c>
      <c r="AK1349" s="2">
        <v>0.20399999999999999</v>
      </c>
      <c r="AO1349" s="20" t="s">
        <v>1911</v>
      </c>
      <c r="AP1349" s="405">
        <v>2.7E-2</v>
      </c>
      <c r="AQ1349" s="405">
        <v>1E-3</v>
      </c>
      <c r="AR1349" s="405">
        <v>1.7000000000000001E-2</v>
      </c>
      <c r="AS1349" s="405">
        <v>3.0000000000000001E-3</v>
      </c>
      <c r="AT1349" s="405">
        <v>6.0000000000000001E-3</v>
      </c>
      <c r="AU1349" s="405">
        <v>2E-3</v>
      </c>
      <c r="AV1349" s="405">
        <v>0.02</v>
      </c>
      <c r="AW1349" s="405">
        <v>2E-3</v>
      </c>
      <c r="AX1349" s="405" t="s">
        <v>121</v>
      </c>
      <c r="AY1349" s="405">
        <v>2E-3</v>
      </c>
      <c r="AZ1349" s="405">
        <v>5.6000000000000001E-2</v>
      </c>
      <c r="BA1349" s="405">
        <v>3.0000000000000001E-3</v>
      </c>
      <c r="BB1349" s="405">
        <v>0.27300000000000002</v>
      </c>
      <c r="BC1349" s="405">
        <v>5.0000000000000001E-3</v>
      </c>
      <c r="BD1349" s="405">
        <v>4.6959999999999997</v>
      </c>
      <c r="BE1349" s="405">
        <v>3.6999999999999998E-2</v>
      </c>
      <c r="BF1349" s="405" t="s">
        <v>121</v>
      </c>
      <c r="BG1349" s="405">
        <v>4.0000000000000001E-3</v>
      </c>
      <c r="BH1349" s="405">
        <v>2.7810000000000001</v>
      </c>
      <c r="BI1349" s="405">
        <v>0.93100000000000005</v>
      </c>
      <c r="BJ1349" s="405">
        <v>2E-3</v>
      </c>
      <c r="BK1349" s="405">
        <v>1E-3</v>
      </c>
      <c r="BL1349" s="405" t="s">
        <v>121</v>
      </c>
      <c r="BM1349" s="405">
        <v>2E-3</v>
      </c>
      <c r="BN1349" s="405">
        <v>1.341</v>
      </c>
      <c r="BO1349" s="405">
        <v>0.02</v>
      </c>
      <c r="BP1349" s="405">
        <v>60.057000000000002</v>
      </c>
      <c r="BQ1349" s="405">
        <v>0.16200000000000001</v>
      </c>
      <c r="BR1349" s="405">
        <v>2E-3</v>
      </c>
      <c r="BS1349" s="405">
        <v>1E-3</v>
      </c>
      <c r="BT1349" s="405">
        <v>17.597000000000001</v>
      </c>
      <c r="BU1349" s="405">
        <v>0.155</v>
      </c>
      <c r="BV1349" s="405">
        <v>0.73</v>
      </c>
      <c r="BW1349" s="405">
        <v>0.02</v>
      </c>
      <c r="BX1349" s="405" t="s">
        <v>121</v>
      </c>
      <c r="BY1349" s="405">
        <v>1.0999999999999999E-2</v>
      </c>
      <c r="BZ1349" s="405">
        <v>0.47899999999999998</v>
      </c>
      <c r="CA1349" s="405">
        <v>2.7E-2</v>
      </c>
      <c r="CB1349" s="405" t="s">
        <v>121</v>
      </c>
      <c r="CC1349" s="405">
        <v>8.9030000000000005</v>
      </c>
      <c r="CD1349" s="405">
        <v>0.22800000000000001</v>
      </c>
      <c r="CE1349" s="405">
        <v>8.9999999999999993E-3</v>
      </c>
      <c r="CF1349" s="405">
        <v>2E-3</v>
      </c>
      <c r="CG1349" s="405">
        <v>1E-3</v>
      </c>
      <c r="CH1349" s="405">
        <v>3.0000000000000001E-3</v>
      </c>
      <c r="CI1349" s="405">
        <v>1E-3</v>
      </c>
      <c r="CJ1349" s="405">
        <v>1.9510000000000001</v>
      </c>
      <c r="CK1349" s="405">
        <v>0.104</v>
      </c>
      <c r="CL1349" s="405" t="s">
        <v>121</v>
      </c>
      <c r="CM1349" s="405">
        <v>2E-3</v>
      </c>
      <c r="CN1349" s="405">
        <v>2E-3</v>
      </c>
      <c r="CO1349" s="405">
        <v>1E-3</v>
      </c>
      <c r="CP1349" s="405">
        <v>2.4660000000000002</v>
      </c>
      <c r="CQ1349" s="405">
        <v>4.8000000000000001E-2</v>
      </c>
      <c r="CR1349" s="405" t="s">
        <v>121</v>
      </c>
      <c r="CS1349" s="405">
        <v>2E-3</v>
      </c>
      <c r="CT1349" s="405">
        <v>5.9470000000000001</v>
      </c>
      <c r="CU1349" s="405">
        <v>0.28599999999999998</v>
      </c>
      <c r="CV1349" s="405">
        <v>4.1000000000000002E-2</v>
      </c>
      <c r="CW1349" s="405">
        <v>1E-3</v>
      </c>
      <c r="CX1349" s="405">
        <v>0.8</v>
      </c>
      <c r="CY1349" s="405">
        <v>0.02</v>
      </c>
      <c r="CZ1349" s="405" t="s">
        <v>121</v>
      </c>
      <c r="DA1349" s="405">
        <v>2E-3</v>
      </c>
      <c r="DB1349" s="405">
        <v>1.6E-2</v>
      </c>
      <c r="DC1349" s="405">
        <v>6.0000000000000001E-3</v>
      </c>
      <c r="DD1349" s="405" t="s">
        <v>121</v>
      </c>
      <c r="DE1349" s="405">
        <v>8.0000000000000002E-3</v>
      </c>
      <c r="DF1349" s="405">
        <v>0.435</v>
      </c>
      <c r="DG1349" s="405">
        <v>6.0000000000000001E-3</v>
      </c>
      <c r="DH1349" s="405">
        <v>1.6E-2</v>
      </c>
      <c r="DI1349" s="405">
        <v>1E-3</v>
      </c>
      <c r="DJ1349" s="405">
        <v>5.0000000000000001E-3</v>
      </c>
      <c r="DK1349" s="405">
        <v>1E-3</v>
      </c>
      <c r="DL1349" s="61" t="str">
        <f t="shared" si="26"/>
        <v>DK II 25.04.2022</v>
      </c>
      <c r="DM1349" s="409">
        <v>-1.1982812254470799E-2</v>
      </c>
      <c r="DN1349" s="409">
        <v>-3.76280454364601E-3</v>
      </c>
      <c r="DO1349" s="409">
        <v>-2.80106941736031E-2</v>
      </c>
      <c r="DP1349" s="409">
        <v>0.20403671115983699</v>
      </c>
      <c r="DQ1349" s="409">
        <v>-8.9549298146144099E-4</v>
      </c>
      <c r="DR1349" s="409">
        <v>4.4590415400388803E-3</v>
      </c>
      <c r="DS1349" s="409">
        <v>8.9992965075693696E-2</v>
      </c>
      <c r="DT1349" s="409">
        <v>-1.12806662836993E-2</v>
      </c>
      <c r="DU1349" s="409">
        <v>9.6796451484080701E-4</v>
      </c>
      <c r="DV1349" s="409">
        <v>5.6489361555249701E-4</v>
      </c>
      <c r="DW1349" s="409">
        <v>3.2395835629735602E-2</v>
      </c>
      <c r="DX1349" s="409">
        <v>2.6453626869172599E-2</v>
      </c>
      <c r="DY1349" s="409">
        <v>564.32636801141996</v>
      </c>
      <c r="DZ1349" s="409">
        <v>-4.00827324123567E-2</v>
      </c>
      <c r="EA1349" s="409">
        <v>-8.9123871440733894E-3</v>
      </c>
      <c r="EB1349" s="409">
        <v>97.618547395069896</v>
      </c>
    </row>
    <row r="1350" spans="1:132">
      <c r="A1350" s="11">
        <v>44676</v>
      </c>
      <c r="B1350" s="66" t="s">
        <v>208</v>
      </c>
      <c r="C1350" s="25" t="s">
        <v>119</v>
      </c>
      <c r="D1350" s="21">
        <v>34</v>
      </c>
      <c r="E1350" s="2">
        <v>100</v>
      </c>
      <c r="F1350" s="2">
        <v>76</v>
      </c>
      <c r="H1350" s="3">
        <f>((F1350)/(E1350/100))</f>
        <v>76</v>
      </c>
      <c r="I1350" s="4">
        <f>E1350/F1350</f>
        <v>1.3157894736842106</v>
      </c>
      <c r="J1350" s="4" t="e">
        <f>100/G1350</f>
        <v>#DIV/0!</v>
      </c>
      <c r="N1350" s="37" t="e">
        <f>M1350/(K1350/100)</f>
        <v>#DIV/0!</v>
      </c>
      <c r="O1350" s="37" t="e">
        <f>N1350/J1350</f>
        <v>#DIV/0!</v>
      </c>
      <c r="P1350" s="5" t="e">
        <f>M1350/(L1350/100)</f>
        <v>#DIV/0!</v>
      </c>
      <c r="Q1350" s="5" t="e">
        <f>P1350*I1350</f>
        <v>#DIV/0!</v>
      </c>
      <c r="U1350" s="15" t="e">
        <f>100-(T1350-R1350)/S1350*100</f>
        <v>#DIV/0!</v>
      </c>
      <c r="V1350" s="21">
        <v>2.93</v>
      </c>
      <c r="X1350" s="2">
        <v>12.12</v>
      </c>
      <c r="Y1350" s="2">
        <v>13.74</v>
      </c>
      <c r="Z1350" s="21">
        <v>3160</v>
      </c>
      <c r="AB1350" s="14" t="e">
        <f>((AE1350-AC1350)*(1000/AD1350))*1000</f>
        <v>#DIV/0!</v>
      </c>
      <c r="AF1350" s="7" t="e">
        <f>#REF!*0.8</f>
        <v>#REF!</v>
      </c>
      <c r="AG1350" s="2">
        <v>154</v>
      </c>
      <c r="AH1350" s="8">
        <f>((AG1350)*(H1350/100))</f>
        <v>117.04</v>
      </c>
      <c r="AI1350" s="7">
        <f>AG1350/AH1350</f>
        <v>1.3157894736842104</v>
      </c>
      <c r="AJ1350" s="6">
        <v>32.15</v>
      </c>
      <c r="AK1350" s="2">
        <v>0.66300000000000003</v>
      </c>
      <c r="AO1350" s="20" t="s">
        <v>1912</v>
      </c>
      <c r="AP1350" s="408">
        <v>0.09</v>
      </c>
      <c r="AQ1350" s="408">
        <v>2E-3</v>
      </c>
      <c r="AR1350" s="408">
        <v>1.6E-2</v>
      </c>
      <c r="AS1350" s="408">
        <v>2E-3</v>
      </c>
      <c r="AT1350" s="408">
        <v>3.0000000000000001E-3</v>
      </c>
      <c r="AU1350" s="408">
        <v>1E-3</v>
      </c>
      <c r="AV1350" s="408">
        <v>0.01</v>
      </c>
      <c r="AW1350" s="408">
        <v>1E-3</v>
      </c>
      <c r="AX1350" s="408">
        <v>3.0000000000000001E-3</v>
      </c>
      <c r="AY1350" s="408">
        <v>1E-3</v>
      </c>
      <c r="AZ1350" s="408">
        <v>7.0000000000000007E-2</v>
      </c>
      <c r="BA1350" s="408">
        <v>2E-3</v>
      </c>
      <c r="BB1350" s="408">
        <v>8.8999999999999996E-2</v>
      </c>
      <c r="BC1350" s="408">
        <v>2E-3</v>
      </c>
      <c r="BD1350" s="408">
        <v>2.1469999999999998</v>
      </c>
      <c r="BE1350" s="408">
        <v>1.9E-2</v>
      </c>
      <c r="BF1350" s="408" t="s">
        <v>121</v>
      </c>
      <c r="BG1350" s="408">
        <v>2E-3</v>
      </c>
      <c r="BH1350" s="408">
        <v>1.5549999999999999</v>
      </c>
      <c r="BI1350" s="408">
        <v>0.68</v>
      </c>
      <c r="BJ1350" s="408" t="s">
        <v>121</v>
      </c>
      <c r="BK1350" s="408">
        <v>2E-3</v>
      </c>
      <c r="BL1350" s="408" t="s">
        <v>121</v>
      </c>
      <c r="BM1350" s="408">
        <v>2E-3</v>
      </c>
      <c r="BN1350" s="408">
        <v>6.7000000000000004E-2</v>
      </c>
      <c r="BO1350" s="408">
        <v>5.0000000000000001E-3</v>
      </c>
      <c r="BP1350" s="408">
        <v>73.477999999999994</v>
      </c>
      <c r="BQ1350" s="408">
        <v>9.5000000000000001E-2</v>
      </c>
      <c r="BR1350" s="408" t="s">
        <v>121</v>
      </c>
      <c r="BS1350" s="408">
        <v>2E-3</v>
      </c>
      <c r="BT1350" s="408">
        <v>12.228999999999999</v>
      </c>
      <c r="BU1350" s="408">
        <v>0.11600000000000001</v>
      </c>
      <c r="BV1350" s="408">
        <v>1.137</v>
      </c>
      <c r="BW1350" s="408">
        <v>2.4E-2</v>
      </c>
      <c r="BX1350" s="408" t="s">
        <v>121</v>
      </c>
      <c r="BY1350" s="408">
        <v>6.0000000000000001E-3</v>
      </c>
      <c r="BZ1350" s="408">
        <v>0.84499999999999997</v>
      </c>
      <c r="CA1350" s="408">
        <v>2.5999999999999999E-2</v>
      </c>
      <c r="CB1350" s="408" t="s">
        <v>121</v>
      </c>
      <c r="CC1350" s="408">
        <v>11.135999999999999</v>
      </c>
      <c r="CD1350" s="408">
        <v>0.115</v>
      </c>
      <c r="CE1350" s="408">
        <v>6.0000000000000001E-3</v>
      </c>
      <c r="CF1350" s="408">
        <v>2E-3</v>
      </c>
      <c r="CG1350" s="408">
        <v>1E-3</v>
      </c>
      <c r="CH1350" s="408" t="s">
        <v>121</v>
      </c>
      <c r="CI1350" s="408">
        <v>2E-3</v>
      </c>
      <c r="CJ1350" s="408">
        <v>0.34899999999999998</v>
      </c>
      <c r="CK1350" s="408">
        <v>6.6000000000000003E-2</v>
      </c>
      <c r="CL1350" s="408" t="s">
        <v>121</v>
      </c>
      <c r="CM1350" s="408">
        <v>2E-3</v>
      </c>
      <c r="CN1350" s="408">
        <v>3.0000000000000001E-3</v>
      </c>
      <c r="CO1350" s="408">
        <v>1E-3</v>
      </c>
      <c r="CP1350" s="408">
        <v>1.202</v>
      </c>
      <c r="CQ1350" s="408">
        <v>3.4000000000000002E-2</v>
      </c>
      <c r="CR1350" s="408" t="s">
        <v>121</v>
      </c>
      <c r="CS1350" s="408">
        <v>2E-3</v>
      </c>
      <c r="CT1350" s="408">
        <v>5.069</v>
      </c>
      <c r="CU1350" s="408">
        <v>0.26300000000000001</v>
      </c>
      <c r="CV1350" s="408">
        <v>1.6E-2</v>
      </c>
      <c r="CW1350" s="408">
        <v>1E-3</v>
      </c>
      <c r="CX1350" s="408">
        <v>1.075</v>
      </c>
      <c r="CY1350" s="408">
        <v>1.7000000000000001E-2</v>
      </c>
      <c r="CZ1350" s="408" t="s">
        <v>121</v>
      </c>
      <c r="DA1350" s="408">
        <v>2E-3</v>
      </c>
      <c r="DB1350" s="408">
        <v>2.9000000000000001E-2</v>
      </c>
      <c r="DC1350" s="408">
        <v>5.0000000000000001E-3</v>
      </c>
      <c r="DD1350" s="408" t="s">
        <v>121</v>
      </c>
      <c r="DE1350" s="408">
        <v>6.0000000000000001E-3</v>
      </c>
      <c r="DF1350" s="408">
        <v>0.378</v>
      </c>
      <c r="DG1350" s="408">
        <v>4.0000000000000001E-3</v>
      </c>
      <c r="DH1350" s="408">
        <v>8.0000000000000002E-3</v>
      </c>
      <c r="DI1350" s="408">
        <v>1E-3</v>
      </c>
      <c r="DJ1350" s="408">
        <v>1.0999999999999999E-2</v>
      </c>
      <c r="DK1350" s="408">
        <v>1E-3</v>
      </c>
      <c r="DL1350" s="61" t="str">
        <f t="shared" si="26"/>
        <v>DK III W1 25.04.2022</v>
      </c>
      <c r="DM1350" s="409">
        <v>-7.10012359314518E-2</v>
      </c>
      <c r="DN1350" s="409">
        <v>-8.4027277215181304E-3</v>
      </c>
      <c r="DO1350" s="409">
        <v>-2.6637023163132201E-2</v>
      </c>
      <c r="DP1350" s="409">
        <v>0.66260390391507595</v>
      </c>
      <c r="DQ1350" s="409">
        <v>1.57474266959351E-3</v>
      </c>
      <c r="DR1350" s="409">
        <v>2.1162966683404501E-2</v>
      </c>
      <c r="DS1350" s="409">
        <v>0.92073875540763594</v>
      </c>
      <c r="DT1350" s="409">
        <v>-3.5469958481488199E-2</v>
      </c>
      <c r="DU1350" s="188">
        <v>-5.7264863704356998E-6</v>
      </c>
      <c r="DV1350" s="409">
        <v>6.6358005175743799E-3</v>
      </c>
      <c r="DW1350" s="409">
        <v>1.96675139663928</v>
      </c>
      <c r="DX1350" s="409">
        <v>0.14506570151121501</v>
      </c>
      <c r="DY1350" s="409">
        <v>1476.3318783802599</v>
      </c>
      <c r="DZ1350" s="409">
        <v>1.7915302242045999E-2</v>
      </c>
      <c r="EA1350" s="409">
        <v>-0.19840750247938399</v>
      </c>
      <c r="EB1350" s="409">
        <v>97.979322101812897</v>
      </c>
    </row>
    <row r="1351" spans="1:132">
      <c r="A1351" s="11">
        <v>44676</v>
      </c>
      <c r="B1351" s="66" t="s">
        <v>207</v>
      </c>
      <c r="C1351" s="25" t="s">
        <v>119</v>
      </c>
      <c r="D1351" s="21">
        <v>30</v>
      </c>
      <c r="E1351" s="2">
        <v>100</v>
      </c>
      <c r="F1351" s="2">
        <v>70</v>
      </c>
      <c r="H1351" s="3">
        <f>((F1351)/(E1351/100))</f>
        <v>70</v>
      </c>
      <c r="I1351" s="4">
        <f>E1351/F1351</f>
        <v>1.4285714285714286</v>
      </c>
      <c r="J1351" s="4" t="e">
        <f>100/G1351</f>
        <v>#DIV/0!</v>
      </c>
      <c r="N1351" s="37" t="e">
        <f>M1351/(K1351/100)</f>
        <v>#DIV/0!</v>
      </c>
      <c r="O1351" s="37" t="e">
        <f>N1351/J1351</f>
        <v>#DIV/0!</v>
      </c>
      <c r="P1351" s="5" t="e">
        <f>M1351/(L1351/100)</f>
        <v>#DIV/0!</v>
      </c>
      <c r="Q1351" s="5" t="e">
        <f>P1351*I1351</f>
        <v>#DIV/0!</v>
      </c>
      <c r="U1351" s="15" t="e">
        <f>100-(T1351-R1351)/S1351*100</f>
        <v>#DIV/0!</v>
      </c>
      <c r="V1351" s="21">
        <v>0.51</v>
      </c>
      <c r="X1351" s="2">
        <v>10.77</v>
      </c>
      <c r="Y1351" s="2">
        <v>6.9</v>
      </c>
      <c r="Z1351" s="21">
        <v>1713</v>
      </c>
      <c r="AB1351" s="14" t="e">
        <f>((AE1351-AC1351)*(1000/AD1351))*1000</f>
        <v>#DIV/0!</v>
      </c>
      <c r="AF1351" s="7" t="e">
        <f>#REF!*0.8</f>
        <v>#REF!</v>
      </c>
      <c r="AG1351" s="2">
        <v>143</v>
      </c>
      <c r="AH1351" s="8">
        <f>((AG1351)*(H1351/100))</f>
        <v>100.1</v>
      </c>
      <c r="AI1351" s="7">
        <f>AG1351/AH1351</f>
        <v>1.4285714285714286</v>
      </c>
      <c r="AJ1351" s="6">
        <v>17.96</v>
      </c>
      <c r="AK1351" s="2">
        <v>0.36099999999999999</v>
      </c>
      <c r="AO1351" s="20" t="s">
        <v>1913</v>
      </c>
      <c r="AP1351" s="407">
        <v>0.05</v>
      </c>
      <c r="AQ1351" s="407">
        <v>1E-3</v>
      </c>
      <c r="AR1351" s="407">
        <v>2.7E-2</v>
      </c>
      <c r="AS1351" s="407">
        <v>3.0000000000000001E-3</v>
      </c>
      <c r="AT1351" s="407">
        <v>1.2E-2</v>
      </c>
      <c r="AU1351" s="407">
        <v>2E-3</v>
      </c>
      <c r="AV1351" s="407">
        <v>0.03</v>
      </c>
      <c r="AW1351" s="407">
        <v>2E-3</v>
      </c>
      <c r="AX1351" s="407" t="s">
        <v>121</v>
      </c>
      <c r="AY1351" s="407">
        <v>2E-3</v>
      </c>
      <c r="AZ1351" s="407">
        <v>4.4999999999999998E-2</v>
      </c>
      <c r="BA1351" s="407">
        <v>3.0000000000000001E-3</v>
      </c>
      <c r="BB1351" s="407">
        <v>0.32800000000000001</v>
      </c>
      <c r="BC1351" s="407">
        <v>5.0000000000000001E-3</v>
      </c>
      <c r="BD1351" s="407">
        <v>3.6429999999999998</v>
      </c>
      <c r="BE1351" s="407">
        <v>2.8000000000000001E-2</v>
      </c>
      <c r="BF1351" s="407" t="s">
        <v>121</v>
      </c>
      <c r="BG1351" s="407">
        <v>3.0000000000000001E-3</v>
      </c>
      <c r="BH1351" s="407">
        <v>2.7549999999999999</v>
      </c>
      <c r="BI1351" s="407">
        <v>0.74399999999999999</v>
      </c>
      <c r="BJ1351" s="407" t="s">
        <v>121</v>
      </c>
      <c r="BK1351" s="407">
        <v>2E-3</v>
      </c>
      <c r="BL1351" s="407" t="s">
        <v>121</v>
      </c>
      <c r="BM1351" s="407">
        <v>2E-3</v>
      </c>
      <c r="BN1351" s="407">
        <v>0.60499999999999998</v>
      </c>
      <c r="BO1351" s="407">
        <v>1.0999999999999999E-2</v>
      </c>
      <c r="BP1351" s="407">
        <v>68.135000000000005</v>
      </c>
      <c r="BQ1351" s="407">
        <v>0.126</v>
      </c>
      <c r="BR1351" s="407" t="s">
        <v>121</v>
      </c>
      <c r="BS1351" s="407">
        <v>2E-3</v>
      </c>
      <c r="BT1351" s="407">
        <v>12.667</v>
      </c>
      <c r="BU1351" s="407">
        <v>0.127</v>
      </c>
      <c r="BV1351" s="407">
        <v>1.0009999999999999</v>
      </c>
      <c r="BW1351" s="407">
        <v>2.1000000000000001E-2</v>
      </c>
      <c r="BX1351" s="407" t="s">
        <v>121</v>
      </c>
      <c r="BY1351" s="407">
        <v>8.9999999999999993E-3</v>
      </c>
      <c r="BZ1351" s="407">
        <v>0.80600000000000005</v>
      </c>
      <c r="CA1351" s="407">
        <v>0.03</v>
      </c>
      <c r="CB1351" s="407" t="s">
        <v>121</v>
      </c>
      <c r="CC1351" s="407">
        <v>8.3829999999999991</v>
      </c>
      <c r="CD1351" s="407">
        <v>0.123</v>
      </c>
      <c r="CE1351" s="407">
        <v>6.0000000000000001E-3</v>
      </c>
      <c r="CF1351" s="407">
        <v>2E-3</v>
      </c>
      <c r="CG1351" s="407">
        <v>1E-3</v>
      </c>
      <c r="CH1351" s="407">
        <v>2E-3</v>
      </c>
      <c r="CI1351" s="407">
        <v>1E-3</v>
      </c>
      <c r="CJ1351" s="407">
        <v>1.403</v>
      </c>
      <c r="CK1351" s="407">
        <v>0.08</v>
      </c>
      <c r="CL1351" s="407" t="s">
        <v>121</v>
      </c>
      <c r="CM1351" s="407">
        <v>2E-3</v>
      </c>
      <c r="CN1351" s="407">
        <v>2E-3</v>
      </c>
      <c r="CO1351" s="407">
        <v>1E-3</v>
      </c>
      <c r="CP1351" s="407">
        <v>1.3939999999999999</v>
      </c>
      <c r="CQ1351" s="407">
        <v>3.3000000000000002E-2</v>
      </c>
      <c r="CR1351" s="407" t="s">
        <v>121</v>
      </c>
      <c r="CS1351" s="407">
        <v>2E-3</v>
      </c>
      <c r="CT1351" s="407">
        <v>5.702</v>
      </c>
      <c r="CU1351" s="407">
        <v>0.248</v>
      </c>
      <c r="CV1351" s="407">
        <v>0.03</v>
      </c>
      <c r="CW1351" s="407">
        <v>1E-3</v>
      </c>
      <c r="CX1351" s="407">
        <v>0.80200000000000005</v>
      </c>
      <c r="CY1351" s="407">
        <v>1.7999999999999999E-2</v>
      </c>
      <c r="CZ1351" s="407" t="s">
        <v>121</v>
      </c>
      <c r="DA1351" s="407">
        <v>2E-3</v>
      </c>
      <c r="DB1351" s="407">
        <v>3.7999999999999999E-2</v>
      </c>
      <c r="DC1351" s="407">
        <v>6.0000000000000001E-3</v>
      </c>
      <c r="DD1351" s="407" t="s">
        <v>121</v>
      </c>
      <c r="DE1351" s="407">
        <v>7.0000000000000001E-3</v>
      </c>
      <c r="DF1351" s="407">
        <v>0.372</v>
      </c>
      <c r="DG1351" s="407">
        <v>5.0000000000000001E-3</v>
      </c>
      <c r="DH1351" s="407">
        <v>1.4999999999999999E-2</v>
      </c>
      <c r="DI1351" s="407">
        <v>1E-3</v>
      </c>
      <c r="DJ1351" s="407">
        <v>6.0000000000000001E-3</v>
      </c>
      <c r="DK1351" s="407">
        <v>1E-3</v>
      </c>
      <c r="DL1351" s="61" t="str">
        <f t="shared" si="26"/>
        <v>DK III W2 25.04.2022</v>
      </c>
      <c r="DM1351" s="409">
        <v>-2.775834715047E-2</v>
      </c>
      <c r="DN1351" s="409">
        <v>-2.6183776283323901E-2</v>
      </c>
      <c r="DO1351" s="409">
        <v>-3.7739058055998399E-2</v>
      </c>
      <c r="DP1351" s="409">
        <v>0.36108231335746799</v>
      </c>
      <c r="DQ1351" s="409">
        <v>7.69367724017348E-4</v>
      </c>
      <c r="DR1351" s="409">
        <v>2.29382447313797E-2</v>
      </c>
      <c r="DS1351" s="409">
        <v>-3.66828104744229E-2</v>
      </c>
      <c r="DT1351" s="409">
        <v>-3.0851777165119498E-2</v>
      </c>
      <c r="DU1351" s="409">
        <v>4.8057592615699399E-3</v>
      </c>
      <c r="DV1351" s="409">
        <v>3.6214849185582398E-3</v>
      </c>
      <c r="DW1351" s="409">
        <v>6.1356887413016301E-2</v>
      </c>
      <c r="DX1351" s="409">
        <v>4.7395162712993301E-2</v>
      </c>
      <c r="DY1351" s="409">
        <v>617.21154775862601</v>
      </c>
      <c r="DZ1351" s="409">
        <v>-4.68871566493873E-2</v>
      </c>
      <c r="EA1351" s="409">
        <v>1.13518994150886</v>
      </c>
      <c r="EB1351" s="409">
        <v>99.386573278250196</v>
      </c>
    </row>
    <row r="1352" spans="1:132">
      <c r="A1352" s="11">
        <v>44676</v>
      </c>
      <c r="B1352" s="66" t="s">
        <v>153</v>
      </c>
      <c r="C1352" s="25" t="s">
        <v>119</v>
      </c>
      <c r="D1352" s="21">
        <v>34</v>
      </c>
      <c r="E1352" s="2">
        <v>100</v>
      </c>
      <c r="F1352" s="2">
        <v>76</v>
      </c>
      <c r="H1352" s="3">
        <f>((F1352)/(E1352/100))</f>
        <v>76</v>
      </c>
      <c r="I1352" s="4">
        <f>E1352/F1352</f>
        <v>1.3157894736842106</v>
      </c>
      <c r="J1352" s="4" t="e">
        <f>100/G1352</f>
        <v>#DIV/0!</v>
      </c>
      <c r="N1352" s="37" t="e">
        <f>M1352/(K1352/100)</f>
        <v>#DIV/0!</v>
      </c>
      <c r="O1352" s="37" t="e">
        <f>N1352/J1352</f>
        <v>#DIV/0!</v>
      </c>
      <c r="P1352" s="5" t="e">
        <f>M1352/(L1352/100)</f>
        <v>#DIV/0!</v>
      </c>
      <c r="Q1352" s="5" t="e">
        <f>P1352*I1352</f>
        <v>#DIV/0!</v>
      </c>
      <c r="U1352" s="15" t="e">
        <f>100-(T1352-R1352)/S1352*100</f>
        <v>#DIV/0!</v>
      </c>
      <c r="AB1352" s="14" t="e">
        <f>((AE1352-AC1352)*(1000/AD1352))*1000</f>
        <v>#DIV/0!</v>
      </c>
      <c r="AF1352" s="7" t="e">
        <f>#REF!*0.8</f>
        <v>#REF!</v>
      </c>
      <c r="AG1352" s="2">
        <v>154</v>
      </c>
      <c r="AH1352" s="8">
        <f>((AG1352)*(H1352/100))</f>
        <v>117.04</v>
      </c>
      <c r="AI1352" s="7">
        <f>AG1352/AH1352</f>
        <v>1.3157894736842104</v>
      </c>
      <c r="AJ1352" s="6">
        <v>119.8</v>
      </c>
      <c r="AO1352" s="20" t="s">
        <v>1914</v>
      </c>
      <c r="AP1352" s="409">
        <v>0.2</v>
      </c>
      <c r="AQ1352" s="409">
        <v>3.0000000000000001E-3</v>
      </c>
      <c r="AR1352" s="409">
        <v>4.5999999999999999E-2</v>
      </c>
      <c r="AS1352" s="409">
        <v>3.0000000000000001E-3</v>
      </c>
      <c r="AT1352" s="409">
        <v>3.0000000000000001E-3</v>
      </c>
      <c r="AU1352" s="409">
        <v>2E-3</v>
      </c>
      <c r="AV1352" s="409">
        <v>1.0999999999999999E-2</v>
      </c>
      <c r="AW1352" s="409">
        <v>1E-3</v>
      </c>
      <c r="AX1352" s="409">
        <v>3.1E-2</v>
      </c>
      <c r="AY1352" s="409">
        <v>1E-3</v>
      </c>
      <c r="AZ1352" s="409">
        <v>5.1999999999999998E-2</v>
      </c>
      <c r="BA1352" s="409">
        <v>2E-3</v>
      </c>
      <c r="BB1352" s="409">
        <v>0.13300000000000001</v>
      </c>
      <c r="BC1352" s="409">
        <v>3.0000000000000001E-3</v>
      </c>
      <c r="BD1352" s="409">
        <v>2.7410000000000001</v>
      </c>
      <c r="BE1352" s="409">
        <v>2.1999999999999999E-2</v>
      </c>
      <c r="BF1352" s="409" t="s">
        <v>121</v>
      </c>
      <c r="BG1352" s="409">
        <v>3.0000000000000001E-3</v>
      </c>
      <c r="BH1352" s="409">
        <v>1.121</v>
      </c>
      <c r="BI1352" s="409">
        <v>0.45100000000000001</v>
      </c>
      <c r="BJ1352" s="409" t="s">
        <v>121</v>
      </c>
      <c r="BK1352" s="409">
        <v>3.0000000000000001E-3</v>
      </c>
      <c r="BL1352" s="409" t="s">
        <v>121</v>
      </c>
      <c r="BM1352" s="409">
        <v>2E-3</v>
      </c>
      <c r="BN1352" s="409">
        <v>8.8999999999999996E-2</v>
      </c>
      <c r="BO1352" s="409">
        <v>6.0000000000000001E-3</v>
      </c>
      <c r="BP1352" s="409">
        <v>76.518000000000001</v>
      </c>
      <c r="BQ1352" s="409">
        <v>9.1999999999999998E-2</v>
      </c>
      <c r="BR1352" s="409" t="s">
        <v>121</v>
      </c>
      <c r="BS1352" s="409">
        <v>2E-3</v>
      </c>
      <c r="BT1352" s="409">
        <v>10.647</v>
      </c>
      <c r="BU1352" s="409">
        <v>0.11</v>
      </c>
      <c r="BV1352" s="409">
        <v>0.99299999999999999</v>
      </c>
      <c r="BW1352" s="409">
        <v>1.7999999999999999E-2</v>
      </c>
      <c r="BX1352" s="409" t="s">
        <v>121</v>
      </c>
      <c r="BY1352" s="409">
        <v>1.0999999999999999E-2</v>
      </c>
      <c r="BZ1352" s="409">
        <v>0.58199999999999996</v>
      </c>
      <c r="CA1352" s="409">
        <v>2.5000000000000001E-2</v>
      </c>
      <c r="CB1352" s="409" t="s">
        <v>121</v>
      </c>
      <c r="CC1352" s="409">
        <v>5.17</v>
      </c>
      <c r="CD1352" s="409">
        <v>9.6000000000000002E-2</v>
      </c>
      <c r="CE1352" s="409">
        <v>6.0000000000000001E-3</v>
      </c>
      <c r="CF1352" s="409">
        <v>2E-3</v>
      </c>
      <c r="CG1352" s="409">
        <v>1E-3</v>
      </c>
      <c r="CH1352" s="409" t="s">
        <v>121</v>
      </c>
      <c r="CI1352" s="409">
        <v>2E-3</v>
      </c>
      <c r="CJ1352" s="409">
        <v>0.128</v>
      </c>
      <c r="CK1352" s="409">
        <v>4.8000000000000001E-2</v>
      </c>
      <c r="CL1352" s="409" t="s">
        <v>121</v>
      </c>
      <c r="CM1352" s="409">
        <v>2E-3</v>
      </c>
      <c r="CN1352" s="409">
        <v>3.0000000000000001E-3</v>
      </c>
      <c r="CO1352" s="409">
        <v>1E-3</v>
      </c>
      <c r="CP1352" s="409">
        <v>1.5760000000000001</v>
      </c>
      <c r="CQ1352" s="409">
        <v>3.1E-2</v>
      </c>
      <c r="CR1352" s="409" t="s">
        <v>121</v>
      </c>
      <c r="CS1352" s="409">
        <v>2E-3</v>
      </c>
      <c r="CT1352" s="409">
        <v>3.4409999999999998</v>
      </c>
      <c r="CU1352" s="409">
        <v>0.185</v>
      </c>
      <c r="CV1352" s="409">
        <v>1.7000000000000001E-2</v>
      </c>
      <c r="CW1352" s="409">
        <v>1E-3</v>
      </c>
      <c r="CX1352" s="409">
        <v>0.73799999999999999</v>
      </c>
      <c r="CY1352" s="409">
        <v>1.4999999999999999E-2</v>
      </c>
      <c r="CZ1352" s="409" t="s">
        <v>121</v>
      </c>
      <c r="DA1352" s="409">
        <v>2E-3</v>
      </c>
      <c r="DB1352" s="409">
        <v>2.1999999999999999E-2</v>
      </c>
      <c r="DC1352" s="409">
        <v>5.0000000000000001E-3</v>
      </c>
      <c r="DD1352" s="409" t="s">
        <v>121</v>
      </c>
      <c r="DE1352" s="409">
        <v>8.9999999999999993E-3</v>
      </c>
      <c r="DF1352" s="409">
        <v>0.77500000000000002</v>
      </c>
      <c r="DG1352" s="409">
        <v>7.0000000000000001E-3</v>
      </c>
      <c r="DH1352" s="409">
        <v>1.2E-2</v>
      </c>
      <c r="DI1352" s="409">
        <v>1E-3</v>
      </c>
      <c r="DJ1352" s="409">
        <v>1.2999999999999999E-2</v>
      </c>
      <c r="DK1352" s="409">
        <v>1E-3</v>
      </c>
      <c r="DL1352" s="61" t="str">
        <f t="shared" si="26"/>
        <v>ENE 2562 25.04.2022</v>
      </c>
    </row>
    <row r="1353" spans="1:132">
      <c r="A1353" s="11">
        <v>44677</v>
      </c>
      <c r="B1353" s="66" t="s">
        <v>834</v>
      </c>
      <c r="C1353" s="25" t="s">
        <v>741</v>
      </c>
      <c r="H1353" s="3" t="e">
        <f>((F1353)/(E1353/100))</f>
        <v>#DIV/0!</v>
      </c>
      <c r="I1353" s="4" t="e">
        <f>E1353/F1353</f>
        <v>#DIV/0!</v>
      </c>
      <c r="J1353" s="4" t="e">
        <f>100/G1353</f>
        <v>#DIV/0!</v>
      </c>
      <c r="N1353" s="37" t="e">
        <f>M1353/(K1353/100)</f>
        <v>#DIV/0!</v>
      </c>
      <c r="O1353" s="37" t="e">
        <f>N1353/J1353</f>
        <v>#DIV/0!</v>
      </c>
      <c r="P1353" s="5" t="e">
        <f>M1353/(L1353/100)</f>
        <v>#DIV/0!</v>
      </c>
      <c r="Q1353" s="5" t="e">
        <f>P1353*I1353</f>
        <v>#DIV/0!</v>
      </c>
      <c r="U1353" s="15" t="e">
        <f>100-(T1353-R1353)/S1353*100</f>
        <v>#DIV/0!</v>
      </c>
      <c r="X1353" s="2">
        <v>12.45</v>
      </c>
      <c r="Y1353" s="2">
        <v>18.920000000000002</v>
      </c>
      <c r="Z1353" s="21">
        <v>3407</v>
      </c>
      <c r="AB1353" s="14" t="e">
        <f>((AE1353-AC1353)*(1000/AD1353))*1000</f>
        <v>#DIV/0!</v>
      </c>
      <c r="AF1353" s="7" t="e">
        <f>#REF!*0.8</f>
        <v>#REF!</v>
      </c>
      <c r="AH1353" s="8" t="e">
        <f>((AG1353)*(H1353/100))</f>
        <v>#DIV/0!</v>
      </c>
      <c r="AI1353" s="7" t="e">
        <f>AG1353/AH1353</f>
        <v>#DIV/0!</v>
      </c>
      <c r="DL1353" s="61">
        <f t="shared" si="26"/>
        <v>0</v>
      </c>
    </row>
    <row r="1354" spans="1:132">
      <c r="A1354" s="11">
        <v>44677</v>
      </c>
      <c r="B1354" s="66" t="s">
        <v>841</v>
      </c>
      <c r="C1354" s="25" t="s">
        <v>741</v>
      </c>
      <c r="H1354" s="3" t="e">
        <f>((F1354)/(E1354/100))</f>
        <v>#DIV/0!</v>
      </c>
      <c r="I1354" s="4" t="e">
        <f>E1354/F1354</f>
        <v>#DIV/0!</v>
      </c>
      <c r="J1354" s="4" t="e">
        <f>100/G1354</f>
        <v>#DIV/0!</v>
      </c>
      <c r="N1354" s="37" t="e">
        <f>M1354/(K1354/100)</f>
        <v>#DIV/0!</v>
      </c>
      <c r="O1354" s="37" t="e">
        <f>N1354/J1354</f>
        <v>#DIV/0!</v>
      </c>
      <c r="P1354" s="5" t="e">
        <f>M1354/(L1354/100)</f>
        <v>#DIV/0!</v>
      </c>
      <c r="Q1354" s="5" t="e">
        <f>P1354*I1354</f>
        <v>#DIV/0!</v>
      </c>
      <c r="U1354" s="15" t="e">
        <f>100-(T1354-R1354)/S1354*100</f>
        <v>#DIV/0!</v>
      </c>
      <c r="X1354" s="2">
        <v>12.34</v>
      </c>
      <c r="Y1354" s="2">
        <v>19.010000000000002</v>
      </c>
      <c r="Z1354" s="21">
        <v>3515</v>
      </c>
      <c r="AB1354" s="14" t="e">
        <f>((AE1354-AC1354)*(1000/AD1354))*1000</f>
        <v>#DIV/0!</v>
      </c>
      <c r="AF1354" s="7" t="e">
        <f>#REF!*0.8</f>
        <v>#REF!</v>
      </c>
      <c r="AH1354" s="8" t="e">
        <f>((AG1354)*(H1354/100))</f>
        <v>#DIV/0!</v>
      </c>
      <c r="AI1354" s="7" t="e">
        <f>AG1354/AH1354</f>
        <v>#DIV/0!</v>
      </c>
      <c r="DL1354" s="61">
        <f t="shared" si="26"/>
        <v>0</v>
      </c>
    </row>
    <row r="1355" spans="1:132">
      <c r="A1355" s="11">
        <v>44677</v>
      </c>
      <c r="B1355" s="66" t="s">
        <v>84</v>
      </c>
      <c r="C1355" s="25" t="s">
        <v>830</v>
      </c>
      <c r="H1355" s="3" t="e">
        <f>((F1355)/(E1355/100))</f>
        <v>#DIV/0!</v>
      </c>
      <c r="I1355" s="4" t="e">
        <f>E1355/F1355</f>
        <v>#DIV/0!</v>
      </c>
      <c r="J1355" s="4" t="e">
        <f>100/G1355</f>
        <v>#DIV/0!</v>
      </c>
      <c r="N1355" s="37" t="e">
        <f>M1355/(K1355/100)</f>
        <v>#DIV/0!</v>
      </c>
      <c r="O1355" s="37" t="e">
        <f>N1355/J1355</f>
        <v>#DIV/0!</v>
      </c>
      <c r="P1355" s="5" t="e">
        <f>M1355/(L1355/100)</f>
        <v>#DIV/0!</v>
      </c>
      <c r="Q1355" s="5" t="e">
        <f>P1355*I1355</f>
        <v>#DIV/0!</v>
      </c>
      <c r="U1355" s="15" t="e">
        <f>100-(T1355-R1355)/S1355*100</f>
        <v>#DIV/0!</v>
      </c>
      <c r="Z1355" s="21">
        <v>278</v>
      </c>
      <c r="AB1355" s="14" t="e">
        <f>((AE1355-AC1355)*(1000/AD1355))*1000</f>
        <v>#DIV/0!</v>
      </c>
      <c r="AF1355" s="7" t="e">
        <f>#REF!*0.8</f>
        <v>#REF!</v>
      </c>
      <c r="AH1355" s="8" t="e">
        <f>((AG1355)*(H1355/100))</f>
        <v>#DIV/0!</v>
      </c>
      <c r="AI1355" s="7" t="e">
        <f>AG1355/AH1355</f>
        <v>#DIV/0!</v>
      </c>
      <c r="DL1355" s="61">
        <f t="shared" si="26"/>
        <v>0</v>
      </c>
    </row>
    <row r="1356" spans="1:132">
      <c r="A1356" s="11">
        <v>44677</v>
      </c>
      <c r="B1356" s="66" t="s">
        <v>208</v>
      </c>
      <c r="C1356" s="25" t="s">
        <v>119</v>
      </c>
      <c r="D1356" s="21">
        <v>36</v>
      </c>
      <c r="E1356" s="2">
        <v>100</v>
      </c>
      <c r="F1356" s="2">
        <v>74</v>
      </c>
      <c r="H1356" s="3">
        <f>((F1356)/(E1356/100))</f>
        <v>74</v>
      </c>
      <c r="I1356" s="4">
        <f>E1356/F1356</f>
        <v>1.3513513513513513</v>
      </c>
      <c r="J1356" s="4" t="e">
        <f>100/G1356</f>
        <v>#DIV/0!</v>
      </c>
      <c r="N1356" s="37" t="e">
        <f>M1356/(K1356/100)</f>
        <v>#DIV/0!</v>
      </c>
      <c r="O1356" s="37" t="e">
        <f>N1356/J1356</f>
        <v>#DIV/0!</v>
      </c>
      <c r="P1356" s="5" t="e">
        <f>M1356/(L1356/100)</f>
        <v>#DIV/0!</v>
      </c>
      <c r="Q1356" s="5" t="e">
        <f>P1356*I1356</f>
        <v>#DIV/0!</v>
      </c>
      <c r="U1356" s="15" t="e">
        <f>100-(T1356-R1356)/S1356*100</f>
        <v>#DIV/0!</v>
      </c>
      <c r="V1356" s="21">
        <v>0.78600000000000003</v>
      </c>
      <c r="X1356" s="2">
        <v>10.45</v>
      </c>
      <c r="Y1356" s="2">
        <v>10.99</v>
      </c>
      <c r="Z1356" s="21">
        <v>4212</v>
      </c>
      <c r="AB1356" s="14" t="e">
        <f>((AE1356-AC1356)*(1000/AD1356))*1000</f>
        <v>#DIV/0!</v>
      </c>
      <c r="AF1356" s="7" t="e">
        <f>#REF!*0.8</f>
        <v>#REF!</v>
      </c>
      <c r="AG1356" s="2">
        <v>156</v>
      </c>
      <c r="AH1356" s="8">
        <f>((AG1356)*(H1356/100))</f>
        <v>115.44</v>
      </c>
      <c r="AI1356" s="7">
        <f>AG1356/AH1356</f>
        <v>1.3513513513513513</v>
      </c>
      <c r="AJ1356" s="6">
        <v>48.01</v>
      </c>
      <c r="AK1356" s="2">
        <v>1.03</v>
      </c>
      <c r="AO1356" s="20" t="s">
        <v>1915</v>
      </c>
      <c r="AP1356" s="410">
        <v>0.17199999999999999</v>
      </c>
      <c r="AQ1356" s="410">
        <v>3.0000000000000001E-3</v>
      </c>
      <c r="AR1356" s="410">
        <v>4.3999999999999997E-2</v>
      </c>
      <c r="AS1356" s="410">
        <v>3.0000000000000001E-3</v>
      </c>
      <c r="AT1356" s="410">
        <v>2.5999999999999999E-2</v>
      </c>
      <c r="AU1356" s="410">
        <v>2E-3</v>
      </c>
      <c r="AV1356" s="410">
        <v>2.8000000000000001E-2</v>
      </c>
      <c r="AW1356" s="410">
        <v>2E-3</v>
      </c>
      <c r="AX1356" s="410">
        <v>4.1000000000000002E-2</v>
      </c>
      <c r="AY1356" s="410">
        <v>1E-3</v>
      </c>
      <c r="AZ1356" s="410">
        <v>7.5999999999999998E-2</v>
      </c>
      <c r="BA1356" s="410">
        <v>3.0000000000000001E-3</v>
      </c>
      <c r="BB1356" s="410">
        <v>0.18099999999999999</v>
      </c>
      <c r="BC1356" s="410">
        <v>4.0000000000000001E-3</v>
      </c>
      <c r="BD1356" s="410">
        <v>3.9489999999999998</v>
      </c>
      <c r="BE1356" s="410">
        <v>3.1E-2</v>
      </c>
      <c r="BF1356" s="410" t="s">
        <v>121</v>
      </c>
      <c r="BG1356" s="410">
        <v>5.0000000000000001E-3</v>
      </c>
      <c r="BH1356" s="410">
        <v>2.4289999999999998</v>
      </c>
      <c r="BI1356" s="410">
        <v>0.80300000000000005</v>
      </c>
      <c r="BJ1356" s="410">
        <v>3.0000000000000001E-3</v>
      </c>
      <c r="BK1356" s="410">
        <v>2E-3</v>
      </c>
      <c r="BL1356" s="410" t="s">
        <v>121</v>
      </c>
      <c r="BM1356" s="410">
        <v>2E-3</v>
      </c>
      <c r="BN1356" s="410">
        <v>0.158</v>
      </c>
      <c r="BO1356" s="410">
        <v>7.0000000000000001E-3</v>
      </c>
      <c r="BP1356" s="410">
        <v>68.846000000000004</v>
      </c>
      <c r="BQ1356" s="410">
        <v>0.125</v>
      </c>
      <c r="BR1356" s="410" t="s">
        <v>121</v>
      </c>
      <c r="BS1356" s="410">
        <v>2E-3</v>
      </c>
      <c r="BT1356" s="410">
        <v>11.372999999999999</v>
      </c>
      <c r="BU1356" s="410">
        <v>0.123</v>
      </c>
      <c r="BV1356" s="410">
        <v>1.756</v>
      </c>
      <c r="BW1356" s="410">
        <v>2.8000000000000001E-2</v>
      </c>
      <c r="BX1356" s="410" t="s">
        <v>121</v>
      </c>
      <c r="BY1356" s="410">
        <v>8.9999999999999993E-3</v>
      </c>
      <c r="BZ1356" s="410">
        <v>0.751</v>
      </c>
      <c r="CA1356" s="410">
        <v>2.8000000000000001E-2</v>
      </c>
      <c r="CB1356" s="410" t="s">
        <v>121</v>
      </c>
      <c r="CC1356" s="410">
        <v>10.702999999999999</v>
      </c>
      <c r="CD1356" s="410">
        <v>0.20499999999999999</v>
      </c>
      <c r="CE1356" s="410">
        <v>8.0000000000000002E-3</v>
      </c>
      <c r="CF1356" s="410">
        <v>3.0000000000000001E-3</v>
      </c>
      <c r="CG1356" s="410">
        <v>1E-3</v>
      </c>
      <c r="CH1356" s="410" t="s">
        <v>121</v>
      </c>
      <c r="CI1356" s="410">
        <v>2E-3</v>
      </c>
      <c r="CJ1356" s="410">
        <v>0.28699999999999998</v>
      </c>
      <c r="CK1356" s="410">
        <v>6.5000000000000002E-2</v>
      </c>
      <c r="CL1356" s="410" t="s">
        <v>121</v>
      </c>
      <c r="CM1356" s="410">
        <v>2E-3</v>
      </c>
      <c r="CN1356" s="410">
        <v>4.0000000000000001E-3</v>
      </c>
      <c r="CO1356" s="410">
        <v>1E-3</v>
      </c>
      <c r="CP1356" s="410">
        <v>1.85</v>
      </c>
      <c r="CQ1356" s="410">
        <v>3.9E-2</v>
      </c>
      <c r="CR1356" s="410" t="s">
        <v>121</v>
      </c>
      <c r="CS1356" s="410">
        <v>2E-3</v>
      </c>
      <c r="CT1356" s="410">
        <v>5.8819999999999997</v>
      </c>
      <c r="CU1356" s="410">
        <v>0.26200000000000001</v>
      </c>
      <c r="CV1356" s="410">
        <v>2.1999999999999999E-2</v>
      </c>
      <c r="CW1356" s="410">
        <v>1E-3</v>
      </c>
      <c r="CX1356" s="410">
        <v>0.82</v>
      </c>
      <c r="CY1356" s="410">
        <v>1.7000000000000001E-2</v>
      </c>
      <c r="CZ1356" s="410" t="s">
        <v>121</v>
      </c>
      <c r="DA1356" s="410">
        <v>2E-3</v>
      </c>
      <c r="DB1356" s="410">
        <v>2.4E-2</v>
      </c>
      <c r="DC1356" s="410">
        <v>5.0000000000000001E-3</v>
      </c>
      <c r="DD1356" s="410" t="s">
        <v>121</v>
      </c>
      <c r="DE1356" s="410">
        <v>1.2E-2</v>
      </c>
      <c r="DF1356" s="410">
        <v>1.022</v>
      </c>
      <c r="DG1356" s="410">
        <v>0.01</v>
      </c>
      <c r="DH1356" s="410">
        <v>1.4999999999999999E-2</v>
      </c>
      <c r="DI1356" s="410">
        <v>1E-3</v>
      </c>
      <c r="DJ1356" s="410">
        <v>2.8000000000000001E-2</v>
      </c>
      <c r="DK1356" s="410">
        <v>1E-3</v>
      </c>
      <c r="DL1356" s="61" t="str">
        <f t="shared" si="26"/>
        <v>DK III W1 26.04.2022</v>
      </c>
      <c r="DM1356" s="415">
        <v>1.6264793804220301E-2</v>
      </c>
      <c r="DN1356" s="415">
        <v>7.2063217343721203E-3</v>
      </c>
      <c r="DO1356" s="415">
        <v>2.7932327837276599E-2</v>
      </c>
      <c r="DP1356" s="415">
        <v>1.0346239496979199</v>
      </c>
      <c r="DQ1356" s="415">
        <v>4.3701935806758199E-2</v>
      </c>
      <c r="DR1356" s="415">
        <v>3.0502434419030101E-2</v>
      </c>
      <c r="DS1356" s="415">
        <v>-0.180055975975313</v>
      </c>
      <c r="DT1356" s="415">
        <v>-6.7087090162123797E-3</v>
      </c>
      <c r="DU1356" s="415">
        <v>7.1070083575497604E-3</v>
      </c>
      <c r="DV1356" s="415">
        <v>2.68858992334855E-2</v>
      </c>
      <c r="DW1356" s="415">
        <v>1.04573010809066</v>
      </c>
      <c r="DX1356" s="415">
        <v>5.4493640357034398E-2</v>
      </c>
      <c r="DY1356" s="415">
        <v>1284.64943681148</v>
      </c>
      <c r="DZ1356" s="415">
        <v>0.55748744053272903</v>
      </c>
      <c r="EA1356" s="415">
        <v>0.39332748449124</v>
      </c>
      <c r="EB1356" s="415">
        <v>147.962474525998</v>
      </c>
    </row>
    <row r="1357" spans="1:132">
      <c r="A1357" s="11">
        <v>44677</v>
      </c>
      <c r="B1357" s="66" t="s">
        <v>207</v>
      </c>
      <c r="C1357" s="25" t="s">
        <v>119</v>
      </c>
      <c r="D1357" s="21">
        <v>30</v>
      </c>
      <c r="E1357" s="2">
        <v>100</v>
      </c>
      <c r="F1357" s="2">
        <v>70</v>
      </c>
      <c r="H1357" s="3">
        <f>((F1357)/(E1357/100))</f>
        <v>70</v>
      </c>
      <c r="I1357" s="4">
        <f>E1357/F1357</f>
        <v>1.4285714285714286</v>
      </c>
      <c r="J1357" s="4" t="e">
        <f>100/G1357</f>
        <v>#DIV/0!</v>
      </c>
      <c r="N1357" s="37" t="e">
        <f>M1357/(K1357/100)</f>
        <v>#DIV/0!</v>
      </c>
      <c r="O1357" s="37" t="e">
        <f>N1357/J1357</f>
        <v>#DIV/0!</v>
      </c>
      <c r="P1357" s="5" t="e">
        <f>M1357/(L1357/100)</f>
        <v>#DIV/0!</v>
      </c>
      <c r="Q1357" s="5" t="e">
        <f>P1357*I1357</f>
        <v>#DIV/0!</v>
      </c>
      <c r="U1357" s="15" t="e">
        <f>100-(T1357-R1357)/S1357*100</f>
        <v>#DIV/0!</v>
      </c>
      <c r="V1357" s="21">
        <v>0.70499999999999996</v>
      </c>
      <c r="X1357" s="2">
        <v>11.01</v>
      </c>
      <c r="Y1357" s="2">
        <v>6.88</v>
      </c>
      <c r="Z1357" s="21">
        <v>1865</v>
      </c>
      <c r="AB1357" s="14" t="e">
        <f>((AE1357-AC1357)*(1000/AD1357))*1000</f>
        <v>#DIV/0!</v>
      </c>
      <c r="AF1357" s="7" t="e">
        <f>#REF!*0.8</f>
        <v>#REF!</v>
      </c>
      <c r="AG1357" s="2">
        <v>133</v>
      </c>
      <c r="AH1357" s="8">
        <f>((AG1357)*(H1357/100))</f>
        <v>93.1</v>
      </c>
      <c r="AI1357" s="7">
        <f>AG1357/AH1357</f>
        <v>1.4285714285714286</v>
      </c>
      <c r="AJ1357" s="6">
        <v>29.9</v>
      </c>
      <c r="AK1357" s="2">
        <v>0.41699999999999998</v>
      </c>
      <c r="AO1357" s="20" t="s">
        <v>1916</v>
      </c>
      <c r="AP1357" s="415">
        <v>7.1999999999999995E-2</v>
      </c>
      <c r="AQ1357" s="415">
        <v>1E-3</v>
      </c>
      <c r="AR1357" s="415">
        <v>2.1000000000000001E-2</v>
      </c>
      <c r="AS1357" s="415">
        <v>3.0000000000000001E-3</v>
      </c>
      <c r="AT1357" s="415">
        <v>1.0999999999999999E-2</v>
      </c>
      <c r="AU1357" s="415">
        <v>2E-3</v>
      </c>
      <c r="AV1357" s="415">
        <v>3.5999999999999997E-2</v>
      </c>
      <c r="AW1357" s="415">
        <v>2E-3</v>
      </c>
      <c r="AX1357" s="415" t="s">
        <v>121</v>
      </c>
      <c r="AY1357" s="415">
        <v>2E-3</v>
      </c>
      <c r="AZ1357" s="415">
        <v>3.5000000000000003E-2</v>
      </c>
      <c r="BA1357" s="415">
        <v>2E-3</v>
      </c>
      <c r="BB1357" s="415">
        <v>0.188</v>
      </c>
      <c r="BC1357" s="415">
        <v>3.0000000000000001E-3</v>
      </c>
      <c r="BD1357" s="415">
        <v>3.444</v>
      </c>
      <c r="BE1357" s="415">
        <v>2.7E-2</v>
      </c>
      <c r="BF1357" s="415" t="s">
        <v>121</v>
      </c>
      <c r="BG1357" s="415">
        <v>5.0000000000000001E-3</v>
      </c>
      <c r="BH1357" s="415">
        <v>3.0950000000000002</v>
      </c>
      <c r="BI1357" s="415">
        <v>0.85699999999999998</v>
      </c>
      <c r="BJ1357" s="415" t="s">
        <v>121</v>
      </c>
      <c r="BK1357" s="415">
        <v>2E-3</v>
      </c>
      <c r="BL1357" s="415" t="s">
        <v>121</v>
      </c>
      <c r="BM1357" s="415">
        <v>2E-3</v>
      </c>
      <c r="BN1357" s="415">
        <v>0.154</v>
      </c>
      <c r="BO1357" s="415">
        <v>7.0000000000000001E-3</v>
      </c>
      <c r="BP1357" s="415">
        <v>67.75</v>
      </c>
      <c r="BQ1357" s="415">
        <v>0.122</v>
      </c>
      <c r="BR1357" s="415" t="s">
        <v>121</v>
      </c>
      <c r="BS1357" s="415">
        <v>2E-3</v>
      </c>
      <c r="BT1357" s="415">
        <v>13.010999999999999</v>
      </c>
      <c r="BU1357" s="415">
        <v>0.127</v>
      </c>
      <c r="BV1357" s="415">
        <v>1.0329999999999999</v>
      </c>
      <c r="BW1357" s="415">
        <v>2.1000000000000001E-2</v>
      </c>
      <c r="BX1357" s="415" t="s">
        <v>121</v>
      </c>
      <c r="BY1357" s="415">
        <v>8.0000000000000002E-3</v>
      </c>
      <c r="BZ1357" s="415">
        <v>0.56699999999999995</v>
      </c>
      <c r="CA1357" s="415">
        <v>2.5999999999999999E-2</v>
      </c>
      <c r="CB1357" s="415" t="s">
        <v>121</v>
      </c>
      <c r="CC1357" s="415">
        <v>10.019</v>
      </c>
      <c r="CD1357" s="415">
        <v>0.11799999999999999</v>
      </c>
      <c r="CE1357" s="415">
        <v>6.0000000000000001E-3</v>
      </c>
      <c r="CF1357" s="415">
        <v>2E-3</v>
      </c>
      <c r="CG1357" s="415">
        <v>1E-3</v>
      </c>
      <c r="CH1357" s="415" t="s">
        <v>121</v>
      </c>
      <c r="CI1357" s="415">
        <v>2E-3</v>
      </c>
      <c r="CJ1357" s="415">
        <v>0.42699999999999999</v>
      </c>
      <c r="CK1357" s="415">
        <v>6.4000000000000001E-2</v>
      </c>
      <c r="CL1357" s="415" t="s">
        <v>121</v>
      </c>
      <c r="CM1357" s="415">
        <v>2E-3</v>
      </c>
      <c r="CN1357" s="415">
        <v>2E-3</v>
      </c>
      <c r="CO1357" s="415">
        <v>1E-3</v>
      </c>
      <c r="CP1357" s="415">
        <v>1.619</v>
      </c>
      <c r="CQ1357" s="415">
        <v>3.5999999999999997E-2</v>
      </c>
      <c r="CR1357" s="415" t="s">
        <v>121</v>
      </c>
      <c r="CS1357" s="415">
        <v>2E-3</v>
      </c>
      <c r="CT1357" s="415">
        <v>6.8179999999999996</v>
      </c>
      <c r="CU1357" s="415">
        <v>0.26900000000000002</v>
      </c>
      <c r="CV1357" s="415">
        <v>0.03</v>
      </c>
      <c r="CW1357" s="415">
        <v>1E-3</v>
      </c>
      <c r="CX1357" s="415">
        <v>0.95399999999999996</v>
      </c>
      <c r="CY1357" s="415">
        <v>1.7999999999999999E-2</v>
      </c>
      <c r="CZ1357" s="415" t="s">
        <v>121</v>
      </c>
      <c r="DA1357" s="415">
        <v>2E-3</v>
      </c>
      <c r="DB1357" s="415">
        <v>3.2000000000000001E-2</v>
      </c>
      <c r="DC1357" s="415">
        <v>6.0000000000000001E-3</v>
      </c>
      <c r="DD1357" s="415" t="s">
        <v>121</v>
      </c>
      <c r="DE1357" s="415">
        <v>8.0000000000000002E-3</v>
      </c>
      <c r="DF1357" s="415">
        <v>0.55400000000000005</v>
      </c>
      <c r="DG1357" s="415">
        <v>6.0000000000000001E-3</v>
      </c>
      <c r="DH1357" s="415">
        <v>1.4999999999999999E-2</v>
      </c>
      <c r="DI1357" s="415">
        <v>1E-3</v>
      </c>
      <c r="DJ1357" s="415">
        <v>4.0000000000000001E-3</v>
      </c>
      <c r="DK1357" s="415">
        <v>1E-3</v>
      </c>
      <c r="DL1357" s="61" t="str">
        <f t="shared" si="26"/>
        <v>DK III W2 26.04.2022</v>
      </c>
      <c r="DM1357" s="415">
        <v>2.2584778276947999E-2</v>
      </c>
      <c r="DN1357" s="415">
        <v>2.0731926950144301E-2</v>
      </c>
      <c r="DO1357" s="415">
        <v>3.2210783028520797E-2</v>
      </c>
      <c r="DP1357" s="415">
        <v>0.41704284800358898</v>
      </c>
      <c r="DQ1357" s="415">
        <v>8.9118877663873802E-2</v>
      </c>
      <c r="DR1357" s="415">
        <v>-1.3235535388121E-2</v>
      </c>
      <c r="DS1357" s="415">
        <v>-0.23531905744745399</v>
      </c>
      <c r="DT1357" s="415">
        <v>-2.4912913635152401E-2</v>
      </c>
      <c r="DU1357" s="415">
        <v>1.8013547128812899E-4</v>
      </c>
      <c r="DV1357" s="415">
        <v>-1.43717530022692E-2</v>
      </c>
      <c r="DW1357" s="415">
        <v>0.175960876896327</v>
      </c>
      <c r="DX1357" s="415">
        <v>4.8437495760839701E-2</v>
      </c>
      <c r="DY1357" s="415">
        <v>421.16226269662502</v>
      </c>
      <c r="DZ1357" s="415">
        <v>-0.33967837035014897</v>
      </c>
      <c r="EA1357" s="415">
        <v>-0.35504861405396498</v>
      </c>
      <c r="EB1357" s="415">
        <v>150.11322807993199</v>
      </c>
    </row>
    <row r="1358" spans="1:132">
      <c r="A1358" s="11">
        <v>44677</v>
      </c>
      <c r="B1358" s="66"/>
      <c r="C1358" s="25" t="s">
        <v>117</v>
      </c>
      <c r="H1358" s="3" t="e">
        <f>((F1358)/(E1358/100))</f>
        <v>#DIV/0!</v>
      </c>
      <c r="I1358" s="4" t="e">
        <f>E1358/F1358</f>
        <v>#DIV/0!</v>
      </c>
      <c r="J1358" s="4" t="e">
        <f>100/G1358</f>
        <v>#DIV/0!</v>
      </c>
      <c r="N1358" s="37" t="e">
        <f>M1358/(K1358/100)</f>
        <v>#DIV/0!</v>
      </c>
      <c r="O1358" s="37" t="e">
        <f>N1358/J1358</f>
        <v>#DIV/0!</v>
      </c>
      <c r="P1358" s="5" t="e">
        <f>M1358/(L1358/100)</f>
        <v>#DIV/0!</v>
      </c>
      <c r="Q1358" s="5" t="e">
        <f>P1358*I1358</f>
        <v>#DIV/0!</v>
      </c>
      <c r="U1358" s="15" t="e">
        <f>100-(T1358-R1358)/S1358*100</f>
        <v>#DIV/0!</v>
      </c>
      <c r="X1358" s="2">
        <v>11.92</v>
      </c>
      <c r="AB1358" s="14" t="e">
        <f>((AE1358-AC1358)*(1000/AD1358))*1000</f>
        <v>#DIV/0!</v>
      </c>
      <c r="AF1358" s="7" t="e">
        <f>#REF!*0.8</f>
        <v>#REF!</v>
      </c>
      <c r="AH1358" s="8" t="e">
        <f>((AG1358)*(H1358/100))</f>
        <v>#DIV/0!</v>
      </c>
      <c r="AI1358" s="7" t="e">
        <f>AG1358/AH1358</f>
        <v>#DIV/0!</v>
      </c>
      <c r="AO1358" s="20" t="s">
        <v>1917</v>
      </c>
      <c r="AP1358" s="412">
        <v>5.5E-2</v>
      </c>
      <c r="AQ1358" s="412">
        <v>1E-3</v>
      </c>
      <c r="AR1358" s="412" t="s">
        <v>121</v>
      </c>
      <c r="AS1358" s="412">
        <v>3.0000000000000001E-3</v>
      </c>
      <c r="AT1358" s="412">
        <v>2.3E-2</v>
      </c>
      <c r="AU1358" s="412">
        <v>2E-3</v>
      </c>
      <c r="AV1358" s="412">
        <v>0.02</v>
      </c>
      <c r="AW1358" s="412">
        <v>2E-3</v>
      </c>
      <c r="AX1358" s="412">
        <v>3.0000000000000001E-3</v>
      </c>
      <c r="AY1358" s="412">
        <v>1E-3</v>
      </c>
      <c r="AZ1358" s="412">
        <v>1.4999999999999999E-2</v>
      </c>
      <c r="BA1358" s="412">
        <v>2E-3</v>
      </c>
      <c r="BB1358" s="412">
        <v>1.7000000000000001E-2</v>
      </c>
      <c r="BC1358" s="412">
        <v>1E-3</v>
      </c>
      <c r="BD1358" s="412">
        <v>0.871</v>
      </c>
      <c r="BE1358" s="412">
        <v>1.2E-2</v>
      </c>
      <c r="BF1358" s="412" t="s">
        <v>121</v>
      </c>
      <c r="BG1358" s="412">
        <v>6.0000000000000001E-3</v>
      </c>
      <c r="BH1358" s="412" t="s">
        <v>121</v>
      </c>
      <c r="BI1358" s="412">
        <v>2.069</v>
      </c>
      <c r="BJ1358" s="412" t="s">
        <v>121</v>
      </c>
      <c r="BK1358" s="412">
        <v>2E-3</v>
      </c>
      <c r="BL1358" s="412" t="s">
        <v>121</v>
      </c>
      <c r="BM1358" s="412">
        <v>2E-3</v>
      </c>
      <c r="BN1358" s="412">
        <v>0.03</v>
      </c>
      <c r="BO1358" s="412">
        <v>6.0000000000000001E-3</v>
      </c>
      <c r="BP1358" s="412">
        <v>69.998999999999995</v>
      </c>
      <c r="BQ1358" s="412">
        <v>0.109</v>
      </c>
      <c r="BR1358" s="412" t="s">
        <v>121</v>
      </c>
      <c r="BS1358" s="412">
        <v>2E-3</v>
      </c>
      <c r="BT1358" s="412">
        <v>18.204999999999998</v>
      </c>
      <c r="BU1358" s="412">
        <v>0.193</v>
      </c>
      <c r="BV1358" s="412">
        <v>7.0720000000000001</v>
      </c>
      <c r="BW1358" s="412">
        <v>0.108</v>
      </c>
      <c r="BX1358" s="412" t="s">
        <v>121</v>
      </c>
      <c r="BY1358" s="412">
        <v>5.0000000000000001E-3</v>
      </c>
      <c r="BZ1358" s="412">
        <v>1.41</v>
      </c>
      <c r="CA1358" s="412">
        <v>3.4000000000000002E-2</v>
      </c>
      <c r="CB1358" s="412" t="s">
        <v>121</v>
      </c>
      <c r="CC1358" s="412">
        <v>20.452000000000002</v>
      </c>
      <c r="CD1358" s="412">
        <v>1.6E-2</v>
      </c>
      <c r="CE1358" s="412">
        <v>4.0000000000000001E-3</v>
      </c>
      <c r="CF1358" s="412" t="s">
        <v>121</v>
      </c>
      <c r="CG1358" s="412">
        <v>2E-3</v>
      </c>
      <c r="CH1358" s="412" t="s">
        <v>121</v>
      </c>
      <c r="CI1358" s="412">
        <v>2E-3</v>
      </c>
      <c r="CJ1358" s="412" t="s">
        <v>121</v>
      </c>
      <c r="CK1358" s="412">
        <v>0.20100000000000001</v>
      </c>
      <c r="CL1358" s="412" t="s">
        <v>121</v>
      </c>
      <c r="CM1358" s="412">
        <v>2E-3</v>
      </c>
      <c r="CN1358" s="412">
        <v>3.0000000000000001E-3</v>
      </c>
      <c r="CO1358" s="412">
        <v>1E-3</v>
      </c>
      <c r="CP1358" s="412">
        <v>1.278</v>
      </c>
      <c r="CQ1358" s="412">
        <v>4.9000000000000002E-2</v>
      </c>
      <c r="CR1358" s="412" t="s">
        <v>121</v>
      </c>
      <c r="CS1358" s="412">
        <v>2E-3</v>
      </c>
      <c r="CT1358" s="412">
        <v>0.56699999999999995</v>
      </c>
      <c r="CU1358" s="412">
        <v>0.248</v>
      </c>
      <c r="CV1358" s="412">
        <v>0.01</v>
      </c>
      <c r="CW1358" s="412">
        <v>1E-3</v>
      </c>
      <c r="CX1358" s="412">
        <v>2.1999999999999999E-2</v>
      </c>
      <c r="CY1358" s="412">
        <v>8.0000000000000002E-3</v>
      </c>
      <c r="CZ1358" s="412" t="s">
        <v>121</v>
      </c>
      <c r="DA1358" s="412">
        <v>2E-3</v>
      </c>
      <c r="DB1358" s="412" t="s">
        <v>121</v>
      </c>
      <c r="DC1358" s="412">
        <v>3.0000000000000001E-3</v>
      </c>
      <c r="DD1358" s="412">
        <v>2.5999999999999999E-2</v>
      </c>
      <c r="DE1358" s="412">
        <v>4.0000000000000001E-3</v>
      </c>
      <c r="DF1358" s="412">
        <v>0.27100000000000002</v>
      </c>
      <c r="DG1358" s="412">
        <v>4.0000000000000001E-3</v>
      </c>
      <c r="DH1358" s="412" t="s">
        <v>121</v>
      </c>
      <c r="DI1358" s="412">
        <v>2E-3</v>
      </c>
      <c r="DJ1358" s="412">
        <v>7.5999999999999998E-2</v>
      </c>
      <c r="DK1358" s="412">
        <v>1E-3</v>
      </c>
      <c r="DL1358" s="61" t="str">
        <f t="shared" si="26"/>
        <v>UTV 26.04.2022</v>
      </c>
    </row>
    <row r="1359" spans="1:132">
      <c r="A1359" s="11">
        <v>44677</v>
      </c>
      <c r="B1359" s="66" t="s">
        <v>1960</v>
      </c>
      <c r="C1359" s="25" t="s">
        <v>1877</v>
      </c>
      <c r="D1359" s="21">
        <v>39</v>
      </c>
      <c r="E1359" s="2">
        <v>100</v>
      </c>
      <c r="F1359" s="2">
        <v>61</v>
      </c>
      <c r="H1359" s="3">
        <f>((F1359)/(E1359/100))</f>
        <v>61</v>
      </c>
      <c r="I1359" s="4">
        <f>E1359/F1359</f>
        <v>1.639344262295082</v>
      </c>
      <c r="J1359" s="4" t="e">
        <f>100/G1359</f>
        <v>#DIV/0!</v>
      </c>
      <c r="K1359" s="2">
        <v>20</v>
      </c>
      <c r="M1359" s="2">
        <f>99.224-98.454</f>
        <v>0.77000000000001023</v>
      </c>
      <c r="N1359" s="37">
        <f>M1359/(K1359/100)</f>
        <v>3.8500000000000512</v>
      </c>
      <c r="O1359" s="37" t="e">
        <f>N1359/J1359</f>
        <v>#DIV/0!</v>
      </c>
      <c r="P1359" s="5" t="e">
        <f>M1359/(L1359/100)</f>
        <v>#DIV/0!</v>
      </c>
      <c r="Q1359" s="5" t="e">
        <f>P1359*I1359</f>
        <v>#DIV/0!</v>
      </c>
      <c r="R1359" s="21">
        <v>56.551000000000002</v>
      </c>
      <c r="S1359" s="21">
        <v>11.686999999999999</v>
      </c>
      <c r="T1359" s="21">
        <v>66.831999999999994</v>
      </c>
      <c r="U1359" s="15">
        <f>100-(T1359-R1359)/S1359*100</f>
        <v>12.030461196200974</v>
      </c>
      <c r="V1359" s="21">
        <v>7.54</v>
      </c>
      <c r="X1359" s="2">
        <v>8.9600000000000009</v>
      </c>
      <c r="Y1359" s="2">
        <v>2.81</v>
      </c>
      <c r="Z1359" s="21">
        <v>646</v>
      </c>
      <c r="AB1359" s="14" t="e">
        <f>((AE1359-AC1359)*(1000/AD1359))*1000</f>
        <v>#DIV/0!</v>
      </c>
      <c r="AF1359" s="7" t="e">
        <f>#REF!*0.8</f>
        <v>#REF!</v>
      </c>
      <c r="AG1359" s="2">
        <v>100</v>
      </c>
      <c r="AH1359" s="8">
        <f>((AG1359)*(H1359/100))</f>
        <v>61</v>
      </c>
      <c r="AI1359" s="7">
        <f>AG1359/AH1359</f>
        <v>1.639344262295082</v>
      </c>
      <c r="AJ1359" s="6">
        <v>122.1</v>
      </c>
      <c r="AK1359" s="2">
        <v>0.22700000000000001</v>
      </c>
      <c r="AM1359" s="21">
        <v>10.07</v>
      </c>
      <c r="AN1359" s="21">
        <v>5.75</v>
      </c>
      <c r="AO1359" s="20" t="s">
        <v>1918</v>
      </c>
      <c r="AP1359" s="411">
        <v>8.3000000000000004E-2</v>
      </c>
      <c r="AQ1359" s="411">
        <v>2E-3</v>
      </c>
      <c r="AR1359" s="411" t="s">
        <v>121</v>
      </c>
      <c r="AS1359" s="411">
        <v>4.0000000000000001E-3</v>
      </c>
      <c r="AT1359" s="411" t="s">
        <v>121</v>
      </c>
      <c r="AU1359" s="411">
        <v>3.0000000000000001E-3</v>
      </c>
      <c r="AV1359" s="411">
        <v>0.52400000000000002</v>
      </c>
      <c r="AW1359" s="411">
        <v>6.0000000000000001E-3</v>
      </c>
      <c r="AX1359" s="411">
        <v>8.9999999999999993E-3</v>
      </c>
      <c r="AY1359" s="411">
        <v>1E-3</v>
      </c>
      <c r="AZ1359" s="411">
        <v>3.3000000000000002E-2</v>
      </c>
      <c r="BA1359" s="411">
        <v>3.0000000000000001E-3</v>
      </c>
      <c r="BB1359" s="411">
        <v>4.4999999999999998E-2</v>
      </c>
      <c r="BC1359" s="411">
        <v>2E-3</v>
      </c>
      <c r="BD1359" s="411">
        <v>5.702</v>
      </c>
      <c r="BE1359" s="411">
        <v>3.5999999999999997E-2</v>
      </c>
      <c r="BF1359" s="411" t="s">
        <v>121</v>
      </c>
      <c r="BG1359" s="411">
        <v>4.0000000000000001E-3</v>
      </c>
      <c r="BH1359" s="411">
        <v>0.42299999999999999</v>
      </c>
      <c r="BI1359" s="411">
        <v>0.28000000000000003</v>
      </c>
      <c r="BJ1359" s="411" t="s">
        <v>121</v>
      </c>
      <c r="BK1359" s="411">
        <v>2E-3</v>
      </c>
      <c r="BL1359" s="411" t="s">
        <v>121</v>
      </c>
      <c r="BM1359" s="411">
        <v>2E-3</v>
      </c>
      <c r="BN1359" s="411">
        <v>4.2000000000000003E-2</v>
      </c>
      <c r="BO1359" s="411">
        <v>7.0000000000000001E-3</v>
      </c>
      <c r="BP1359" s="411">
        <v>84.239000000000004</v>
      </c>
      <c r="BQ1359" s="411">
        <v>7.2999999999999995E-2</v>
      </c>
      <c r="BR1359" s="411" t="s">
        <v>121</v>
      </c>
      <c r="BS1359" s="411">
        <v>2E-3</v>
      </c>
      <c r="BT1359" s="411">
        <v>1.2529999999999999</v>
      </c>
      <c r="BU1359" s="411">
        <v>5.3999999999999999E-2</v>
      </c>
      <c r="BV1359" s="411">
        <v>0.60099999999999998</v>
      </c>
      <c r="BW1359" s="411">
        <v>1.2999999999999999E-2</v>
      </c>
      <c r="BX1359" s="411" t="s">
        <v>121</v>
      </c>
      <c r="BY1359" s="411">
        <v>1.0999999999999999E-2</v>
      </c>
      <c r="BZ1359" s="411">
        <v>0.44600000000000001</v>
      </c>
      <c r="CA1359" s="411">
        <v>2.7E-2</v>
      </c>
      <c r="CB1359" s="411" t="s">
        <v>121</v>
      </c>
      <c r="CC1359" s="411">
        <v>5.3760000000000003</v>
      </c>
      <c r="CD1359" s="411">
        <v>1</v>
      </c>
      <c r="CE1359" s="411">
        <v>1.4999999999999999E-2</v>
      </c>
      <c r="CF1359" s="411" t="s">
        <v>121</v>
      </c>
      <c r="CG1359" s="411">
        <v>2E-3</v>
      </c>
      <c r="CH1359" s="411" t="s">
        <v>121</v>
      </c>
      <c r="CI1359" s="411">
        <v>2E-3</v>
      </c>
      <c r="CJ1359" s="411">
        <v>6.3E-2</v>
      </c>
      <c r="CK1359" s="411">
        <v>2.8000000000000001E-2</v>
      </c>
      <c r="CL1359" s="411" t="s">
        <v>121</v>
      </c>
      <c r="CM1359" s="411">
        <v>2E-3</v>
      </c>
      <c r="CN1359" s="411">
        <v>3.0000000000000001E-3</v>
      </c>
      <c r="CO1359" s="411">
        <v>1E-3</v>
      </c>
      <c r="CP1359" s="411">
        <v>0.223</v>
      </c>
      <c r="CQ1359" s="411">
        <v>1.2E-2</v>
      </c>
      <c r="CR1359" s="411" t="s">
        <v>121</v>
      </c>
      <c r="CS1359" s="411">
        <v>2E-3</v>
      </c>
      <c r="CT1359" s="411">
        <v>3.0019999999999998</v>
      </c>
      <c r="CU1359" s="411">
        <v>0.156</v>
      </c>
      <c r="CV1359" s="411">
        <v>8.9999999999999993E-3</v>
      </c>
      <c r="CW1359" s="411">
        <v>1E-3</v>
      </c>
      <c r="CX1359" s="411">
        <v>5.6000000000000001E-2</v>
      </c>
      <c r="CY1359" s="411">
        <v>8.0000000000000002E-3</v>
      </c>
      <c r="CZ1359" s="411" t="s">
        <v>121</v>
      </c>
      <c r="DA1359" s="411">
        <v>2E-3</v>
      </c>
      <c r="DB1359" s="411" t="s">
        <v>121</v>
      </c>
      <c r="DC1359" s="411">
        <v>7.0000000000000001E-3</v>
      </c>
      <c r="DD1359" s="411" t="s">
        <v>121</v>
      </c>
      <c r="DE1359" s="411">
        <v>1.7000000000000001E-2</v>
      </c>
      <c r="DF1359" s="411">
        <v>2.2330000000000001</v>
      </c>
      <c r="DG1359" s="411">
        <v>1.7000000000000001E-2</v>
      </c>
      <c r="DH1359" s="411">
        <v>3.0000000000000001E-3</v>
      </c>
      <c r="DI1359" s="411">
        <v>1E-3</v>
      </c>
      <c r="DJ1359" s="411" t="s">
        <v>121</v>
      </c>
      <c r="DK1359" s="411">
        <v>2E-3</v>
      </c>
      <c r="DL1359" s="61" t="str">
        <f t="shared" si="26"/>
        <v>ENE 2159 26.04.2022</v>
      </c>
      <c r="DM1359" s="419">
        <v>-2.1575278391609901E-3</v>
      </c>
      <c r="DN1359" s="419">
        <v>1.1099727338669299E-2</v>
      </c>
      <c r="DO1359" s="419">
        <v>-6.8016987984155605E-2</v>
      </c>
      <c r="DP1359" s="419">
        <v>0.22651871650758401</v>
      </c>
      <c r="DQ1359" s="419">
        <v>-7.2613532577725402E-3</v>
      </c>
      <c r="DR1359" s="419">
        <v>-4.9745356712379198E-3</v>
      </c>
      <c r="DS1359" s="419">
        <v>8.1805581368832994E-2</v>
      </c>
      <c r="DT1359" s="419">
        <v>-4.2475167579998099E-2</v>
      </c>
      <c r="DU1359" s="419">
        <v>-6.7627098924914904E-4</v>
      </c>
      <c r="DV1359" s="419">
        <v>-1.68045622023777E-2</v>
      </c>
      <c r="DW1359" s="419">
        <v>1.8539961041690901E-2</v>
      </c>
      <c r="DX1359" s="419">
        <v>-1.1630011177371001E-2</v>
      </c>
      <c r="DY1359" s="419">
        <v>96.566518196847795</v>
      </c>
      <c r="DZ1359" s="419">
        <v>-0.92888769504853497</v>
      </c>
      <c r="EA1359" s="419">
        <v>-0.243435284203183</v>
      </c>
      <c r="EB1359" s="419">
        <v>98.102098020308702</v>
      </c>
    </row>
    <row r="1360" spans="1:132">
      <c r="A1360" s="11">
        <v>44677</v>
      </c>
      <c r="B1360" s="66"/>
      <c r="C1360" s="25" t="s">
        <v>117</v>
      </c>
      <c r="H1360" s="3" t="e">
        <f>((F1360)/(E1360/100))</f>
        <v>#DIV/0!</v>
      </c>
      <c r="I1360" s="4" t="e">
        <f>E1360/F1360</f>
        <v>#DIV/0!</v>
      </c>
      <c r="J1360" s="4" t="e">
        <f>100/G1360</f>
        <v>#DIV/0!</v>
      </c>
      <c r="N1360" s="37" t="e">
        <f>M1360/(K1360/100)</f>
        <v>#DIV/0!</v>
      </c>
      <c r="O1360" s="37" t="e">
        <f>N1360/J1360</f>
        <v>#DIV/0!</v>
      </c>
      <c r="P1360" s="5" t="e">
        <f>M1360/(L1360/100)</f>
        <v>#DIV/0!</v>
      </c>
      <c r="Q1360" s="5" t="e">
        <f>P1360*I1360</f>
        <v>#DIV/0!</v>
      </c>
      <c r="U1360" s="15" t="e">
        <f>100-(T1360-R1360)/S1360*100</f>
        <v>#DIV/0!</v>
      </c>
      <c r="X1360" s="2">
        <v>10.74</v>
      </c>
      <c r="AB1360" s="14" t="e">
        <f>((AE1360-AC1360)*(1000/AD1360))*1000</f>
        <v>#DIV/0!</v>
      </c>
      <c r="AF1360" s="7" t="e">
        <f>#REF!*0.8</f>
        <v>#REF!</v>
      </c>
      <c r="AH1360" s="8" t="e">
        <f>((AG1360)*(H1360/100))</f>
        <v>#DIV/0!</v>
      </c>
      <c r="AI1360" s="7" t="e">
        <f>AG1360/AH1360</f>
        <v>#DIV/0!</v>
      </c>
      <c r="AO1360" s="20" t="s">
        <v>177</v>
      </c>
      <c r="AP1360" s="413">
        <v>0.24</v>
      </c>
      <c r="AQ1360" s="413">
        <v>4.0000000000000001E-3</v>
      </c>
      <c r="AR1360" s="413">
        <v>0.01</v>
      </c>
      <c r="AS1360" s="413">
        <v>3.0000000000000001E-3</v>
      </c>
      <c r="AT1360" s="413">
        <v>8.6999999999999994E-2</v>
      </c>
      <c r="AU1360" s="413">
        <v>3.0000000000000001E-3</v>
      </c>
      <c r="AV1360" s="413">
        <v>8.3000000000000004E-2</v>
      </c>
      <c r="AW1360" s="413">
        <v>3.0000000000000001E-3</v>
      </c>
      <c r="AX1360" s="413">
        <v>1.4999999999999999E-2</v>
      </c>
      <c r="AY1360" s="413">
        <v>1E-3</v>
      </c>
      <c r="AZ1360" s="413">
        <v>6.0999999999999999E-2</v>
      </c>
      <c r="BA1360" s="413">
        <v>3.0000000000000001E-3</v>
      </c>
      <c r="BB1360" s="413">
        <v>9.2999999999999999E-2</v>
      </c>
      <c r="BC1360" s="413">
        <v>3.0000000000000001E-3</v>
      </c>
      <c r="BD1360" s="413">
        <v>1.7470000000000001</v>
      </c>
      <c r="BE1360" s="413">
        <v>2.1999999999999999E-2</v>
      </c>
      <c r="BF1360" s="413" t="s">
        <v>121</v>
      </c>
      <c r="BG1360" s="413">
        <v>0.01</v>
      </c>
      <c r="BH1360" s="413" t="s">
        <v>121</v>
      </c>
      <c r="BI1360" s="413">
        <v>2.3879999999999999</v>
      </c>
      <c r="BJ1360" s="413" t="s">
        <v>121</v>
      </c>
      <c r="BK1360" s="413">
        <v>4.0000000000000001E-3</v>
      </c>
      <c r="BL1360" s="413" t="s">
        <v>121</v>
      </c>
      <c r="BM1360" s="413">
        <v>2E-3</v>
      </c>
      <c r="BN1360" s="413">
        <v>0.10299999999999999</v>
      </c>
      <c r="BO1360" s="413">
        <v>8.9999999999999993E-3</v>
      </c>
      <c r="BP1360" s="413">
        <v>56.905999999999999</v>
      </c>
      <c r="BQ1360" s="413">
        <v>0.17899999999999999</v>
      </c>
      <c r="BR1360" s="413">
        <v>5.0000000000000001E-3</v>
      </c>
      <c r="BS1360" s="413">
        <v>1E-3</v>
      </c>
      <c r="BT1360" s="413">
        <v>15.35</v>
      </c>
      <c r="BU1360" s="413">
        <v>0.16500000000000001</v>
      </c>
      <c r="BV1360" s="413">
        <v>12.058</v>
      </c>
      <c r="BW1360" s="413">
        <v>0.14399999999999999</v>
      </c>
      <c r="BX1360" s="413" t="s">
        <v>121</v>
      </c>
      <c r="BY1360" s="413">
        <v>7.0000000000000001E-3</v>
      </c>
      <c r="BZ1360" s="413">
        <v>2.3540000000000001</v>
      </c>
      <c r="CA1360" s="413">
        <v>4.7E-2</v>
      </c>
      <c r="CB1360" s="413" t="s">
        <v>121</v>
      </c>
      <c r="CC1360" s="413">
        <v>20.626000000000001</v>
      </c>
      <c r="CD1360" s="413">
        <v>5.6000000000000001E-2</v>
      </c>
      <c r="CE1360" s="413">
        <v>6.0000000000000001E-3</v>
      </c>
      <c r="CF1360" s="413">
        <v>8.9999999999999993E-3</v>
      </c>
      <c r="CG1360" s="413">
        <v>1E-3</v>
      </c>
      <c r="CH1360" s="413" t="s">
        <v>121</v>
      </c>
      <c r="CI1360" s="413">
        <v>2E-3</v>
      </c>
      <c r="CJ1360" s="413">
        <v>0.377</v>
      </c>
      <c r="CK1360" s="413">
        <v>0.126</v>
      </c>
      <c r="CL1360" s="413" t="s">
        <v>121</v>
      </c>
      <c r="CM1360" s="413">
        <v>2E-3</v>
      </c>
      <c r="CN1360" s="413">
        <v>6.0000000000000001E-3</v>
      </c>
      <c r="CO1360" s="413">
        <v>1E-3</v>
      </c>
      <c r="CP1360" s="413">
        <v>3.621</v>
      </c>
      <c r="CQ1360" s="413">
        <v>8.2000000000000003E-2</v>
      </c>
      <c r="CR1360" s="413" t="s">
        <v>121</v>
      </c>
      <c r="CS1360" s="413">
        <v>2E-3</v>
      </c>
      <c r="CT1360" s="413">
        <v>2.798</v>
      </c>
      <c r="CU1360" s="413">
        <v>0.33700000000000002</v>
      </c>
      <c r="CV1360" s="413">
        <v>2.1999999999999999E-2</v>
      </c>
      <c r="CW1360" s="413">
        <v>1E-3</v>
      </c>
      <c r="CX1360" s="413">
        <v>0.46899999999999997</v>
      </c>
      <c r="CY1360" s="413">
        <v>1.6E-2</v>
      </c>
      <c r="CZ1360" s="413" t="s">
        <v>121</v>
      </c>
      <c r="DA1360" s="413">
        <v>2E-3</v>
      </c>
      <c r="DB1360" s="413" t="s">
        <v>121</v>
      </c>
      <c r="DC1360" s="413">
        <v>1.0999999999999999E-2</v>
      </c>
      <c r="DD1360" s="413">
        <v>2.9000000000000001E-2</v>
      </c>
      <c r="DE1360" s="413">
        <v>8.9999999999999993E-3</v>
      </c>
      <c r="DF1360" s="413">
        <v>1.3120000000000001</v>
      </c>
      <c r="DG1360" s="413">
        <v>1.4E-2</v>
      </c>
      <c r="DH1360" s="413">
        <v>1.4999999999999999E-2</v>
      </c>
      <c r="DI1360" s="413">
        <v>1E-3</v>
      </c>
      <c r="DJ1360" s="413">
        <v>0.107</v>
      </c>
      <c r="DK1360" s="413">
        <v>1E-3</v>
      </c>
      <c r="DL1360" s="61" t="str">
        <f t="shared" si="26"/>
        <v xml:space="preserve">UTV </v>
      </c>
    </row>
    <row r="1361" spans="1:149">
      <c r="A1361" s="11">
        <v>44677</v>
      </c>
      <c r="B1361" s="66"/>
      <c r="C1361" s="25" t="s">
        <v>336</v>
      </c>
      <c r="D1361" s="21">
        <v>22</v>
      </c>
      <c r="E1361" s="2">
        <v>100</v>
      </c>
      <c r="F1361" s="2">
        <v>78</v>
      </c>
      <c r="H1361" s="3">
        <f>((F1361)/(E1361/100))</f>
        <v>78</v>
      </c>
      <c r="I1361" s="4">
        <f>E1361/F1361</f>
        <v>1.2820512820512822</v>
      </c>
      <c r="J1361" s="4" t="e">
        <f>100/G1361</f>
        <v>#DIV/0!</v>
      </c>
      <c r="N1361" s="37" t="e">
        <f>M1361/(K1361/100)</f>
        <v>#DIV/0!</v>
      </c>
      <c r="O1361" s="37" t="e">
        <f>N1361/J1361</f>
        <v>#DIV/0!</v>
      </c>
      <c r="P1361" s="5" t="e">
        <f>M1361/(L1361/100)</f>
        <v>#DIV/0!</v>
      </c>
      <c r="Q1361" s="5" t="e">
        <f>P1361*I1361</f>
        <v>#DIV/0!</v>
      </c>
      <c r="R1361" s="21">
        <v>61.662999999999997</v>
      </c>
      <c r="S1361" s="21">
        <v>10.641</v>
      </c>
      <c r="T1361" s="21">
        <v>71.433999999999997</v>
      </c>
      <c r="U1361" s="15">
        <f>100-(T1361-R1361)/S1361*100</f>
        <v>8.1759233154778599</v>
      </c>
      <c r="V1361" s="21">
        <v>3.72</v>
      </c>
      <c r="X1361" s="2">
        <v>11.01</v>
      </c>
      <c r="Y1361" s="2">
        <v>6.88</v>
      </c>
      <c r="Z1361" s="21">
        <v>979</v>
      </c>
      <c r="AB1361" s="14" t="e">
        <f>((AE1361-AC1361)*(1000/AD1361))*1000</f>
        <v>#DIV/0!</v>
      </c>
      <c r="AF1361" s="7" t="e">
        <f>#REF!*0.8</f>
        <v>#REF!</v>
      </c>
      <c r="AG1361" s="2">
        <v>127</v>
      </c>
      <c r="AH1361" s="8">
        <f>((AG1361)*(H1361/100))</f>
        <v>99.06</v>
      </c>
      <c r="AI1361" s="7">
        <f>AG1361/AH1361</f>
        <v>1.2820512820512819</v>
      </c>
      <c r="AJ1361" s="6">
        <v>51.71</v>
      </c>
      <c r="AK1361" s="2">
        <v>0.8</v>
      </c>
      <c r="AM1361" s="21">
        <v>3.88</v>
      </c>
      <c r="AN1361" s="21">
        <v>1.66</v>
      </c>
      <c r="AO1361" s="20" t="s">
        <v>1919</v>
      </c>
      <c r="AP1361" s="414">
        <v>5.1999999999999998E-2</v>
      </c>
      <c r="AQ1361" s="414">
        <v>1E-3</v>
      </c>
      <c r="AR1361" s="414">
        <v>2.9000000000000001E-2</v>
      </c>
      <c r="AS1361" s="414">
        <v>3.0000000000000001E-3</v>
      </c>
      <c r="AT1361" s="414">
        <v>1.2E-2</v>
      </c>
      <c r="AU1361" s="414">
        <v>2E-3</v>
      </c>
      <c r="AV1361" s="414">
        <v>1.6E-2</v>
      </c>
      <c r="AW1361" s="414">
        <v>2E-3</v>
      </c>
      <c r="AX1361" s="414" t="s">
        <v>121</v>
      </c>
      <c r="AY1361" s="414">
        <v>2E-3</v>
      </c>
      <c r="AZ1361" s="414">
        <v>0.111</v>
      </c>
      <c r="BA1361" s="414">
        <v>3.0000000000000001E-3</v>
      </c>
      <c r="BB1361" s="414">
        <v>0.14000000000000001</v>
      </c>
      <c r="BC1361" s="414">
        <v>3.0000000000000001E-3</v>
      </c>
      <c r="BD1361" s="414">
        <v>3.2709999999999999</v>
      </c>
      <c r="BE1361" s="414">
        <v>2.7E-2</v>
      </c>
      <c r="BF1361" s="414" t="s">
        <v>121</v>
      </c>
      <c r="BG1361" s="414">
        <v>7.0000000000000001E-3</v>
      </c>
      <c r="BH1361" s="414">
        <v>3.004</v>
      </c>
      <c r="BI1361" s="414">
        <v>0.97099999999999997</v>
      </c>
      <c r="BJ1361" s="414">
        <v>2E-3</v>
      </c>
      <c r="BK1361" s="414">
        <v>1E-3</v>
      </c>
      <c r="BL1361" s="414" t="s">
        <v>121</v>
      </c>
      <c r="BM1361" s="414">
        <v>2E-3</v>
      </c>
      <c r="BN1361" s="414">
        <v>0.32100000000000001</v>
      </c>
      <c r="BO1361" s="414">
        <v>8.9999999999999993E-3</v>
      </c>
      <c r="BP1361" s="414">
        <v>55.274000000000001</v>
      </c>
      <c r="BQ1361" s="414">
        <v>0.17799999999999999</v>
      </c>
      <c r="BR1361" s="414" t="s">
        <v>121</v>
      </c>
      <c r="BS1361" s="414">
        <v>2E-3</v>
      </c>
      <c r="BT1361" s="414">
        <v>18.768999999999998</v>
      </c>
      <c r="BU1361" s="414">
        <v>0.153</v>
      </c>
      <c r="BV1361" s="414">
        <v>0.86399999999999999</v>
      </c>
      <c r="BW1361" s="414">
        <v>2.1999999999999999E-2</v>
      </c>
      <c r="BX1361" s="414" t="s">
        <v>121</v>
      </c>
      <c r="BY1361" s="414">
        <v>8.9999999999999993E-3</v>
      </c>
      <c r="BZ1361" s="414">
        <v>0.435</v>
      </c>
      <c r="CA1361" s="414">
        <v>2.4E-2</v>
      </c>
      <c r="CB1361" s="414" t="s">
        <v>121</v>
      </c>
      <c r="CC1361" s="414">
        <v>8.7889999999999997</v>
      </c>
      <c r="CD1361" s="414">
        <v>0.11799999999999999</v>
      </c>
      <c r="CE1361" s="414">
        <v>7.0000000000000001E-3</v>
      </c>
      <c r="CF1361" s="414">
        <v>4.0000000000000001E-3</v>
      </c>
      <c r="CG1361" s="414">
        <v>1E-3</v>
      </c>
      <c r="CH1361" s="414">
        <v>1.0999999999999999E-2</v>
      </c>
      <c r="CI1361" s="414">
        <v>1E-3</v>
      </c>
      <c r="CJ1361" s="414">
        <v>0.34200000000000003</v>
      </c>
      <c r="CK1361" s="414">
        <v>7.0000000000000007E-2</v>
      </c>
      <c r="CL1361" s="414" t="s">
        <v>121</v>
      </c>
      <c r="CM1361" s="414">
        <v>2E-3</v>
      </c>
      <c r="CN1361" s="414" t="s">
        <v>121</v>
      </c>
      <c r="CO1361" s="414">
        <v>2E-3</v>
      </c>
      <c r="CP1361" s="414">
        <v>1.48</v>
      </c>
      <c r="CQ1361" s="414">
        <v>3.7999999999999999E-2</v>
      </c>
      <c r="CR1361" s="414" t="s">
        <v>121</v>
      </c>
      <c r="CS1361" s="414">
        <v>2E-3</v>
      </c>
      <c r="CT1361" s="414">
        <v>7.4820000000000002</v>
      </c>
      <c r="CU1361" s="414">
        <v>0.30199999999999999</v>
      </c>
      <c r="CV1361" s="414">
        <v>2.9000000000000001E-2</v>
      </c>
      <c r="CW1361" s="414">
        <v>1E-3</v>
      </c>
      <c r="CX1361" s="414">
        <v>0.66600000000000004</v>
      </c>
      <c r="CY1361" s="414">
        <v>1.7999999999999999E-2</v>
      </c>
      <c r="CZ1361" s="414" t="s">
        <v>121</v>
      </c>
      <c r="DA1361" s="414">
        <v>2E-3</v>
      </c>
      <c r="DB1361" s="414">
        <v>0.03</v>
      </c>
      <c r="DC1361" s="414">
        <v>6.0000000000000001E-3</v>
      </c>
      <c r="DD1361" s="414" t="s">
        <v>121</v>
      </c>
      <c r="DE1361" s="414">
        <v>7.0000000000000001E-3</v>
      </c>
      <c r="DF1361" s="414">
        <v>0.38300000000000001</v>
      </c>
      <c r="DG1361" s="414">
        <v>5.0000000000000001E-3</v>
      </c>
      <c r="DH1361" s="414">
        <v>1.2999999999999999E-2</v>
      </c>
      <c r="DI1361" s="414">
        <v>1E-3</v>
      </c>
      <c r="DJ1361" s="414">
        <v>4.0000000000000001E-3</v>
      </c>
      <c r="DK1361" s="414">
        <v>1E-3</v>
      </c>
      <c r="DL1361" s="61" t="str">
        <f t="shared" si="26"/>
        <v>Hafen 26.04.2022</v>
      </c>
      <c r="DM1361" s="415">
        <v>6.7223389631648096E-3</v>
      </c>
      <c r="DN1361" s="415">
        <v>-1.7402858198759001E-3</v>
      </c>
      <c r="DO1361" s="415">
        <v>2.9860631133642401E-2</v>
      </c>
      <c r="DP1361" s="415">
        <v>0.80019321547150202</v>
      </c>
      <c r="DQ1361" s="415">
        <v>0.17018557405408699</v>
      </c>
      <c r="DR1361" s="415">
        <v>6.8310070659249296E-3</v>
      </c>
      <c r="DS1361" s="415">
        <v>0.16724333764961999</v>
      </c>
      <c r="DT1361" s="415">
        <v>4.11329155954796E-4</v>
      </c>
      <c r="DU1361" s="415">
        <v>5.6414480324588196E-4</v>
      </c>
      <c r="DV1361" s="415">
        <v>8.7074792343436406E-3</v>
      </c>
      <c r="DW1361" s="415">
        <v>5.8451373949362798E-2</v>
      </c>
      <c r="DX1361" s="415">
        <v>7.5969919566347697E-3</v>
      </c>
      <c r="DY1361" s="415">
        <v>682.68019531740697</v>
      </c>
      <c r="DZ1361" s="415">
        <v>0.431617195616187</v>
      </c>
      <c r="EA1361" s="415">
        <v>-0.21461820158503001</v>
      </c>
      <c r="EB1361" s="415">
        <v>147.63423133386701</v>
      </c>
    </row>
    <row r="1362" spans="1:149">
      <c r="A1362" s="11">
        <v>44678</v>
      </c>
      <c r="B1362" s="66"/>
      <c r="C1362" s="25" t="s">
        <v>441</v>
      </c>
      <c r="H1362" s="3" t="e">
        <f>((F1362)/(E1362/100))</f>
        <v>#DIV/0!</v>
      </c>
      <c r="I1362" s="4" t="e">
        <f>E1362/F1362</f>
        <v>#DIV/0!</v>
      </c>
      <c r="J1362" s="4" t="e">
        <f>100/G1362</f>
        <v>#DIV/0!</v>
      </c>
      <c r="N1362" s="37" t="e">
        <f>M1362/(K1362/100)</f>
        <v>#DIV/0!</v>
      </c>
      <c r="O1362" s="37" t="e">
        <f>N1362/J1362</f>
        <v>#DIV/0!</v>
      </c>
      <c r="P1362" s="5" t="e">
        <f>M1362/(L1362/100)</f>
        <v>#DIV/0!</v>
      </c>
      <c r="Q1362" s="5" t="e">
        <f>P1362*I1362</f>
        <v>#DIV/0!</v>
      </c>
      <c r="U1362" s="15" t="e">
        <f>100-(T1362-R1362)/S1362*100</f>
        <v>#DIV/0!</v>
      </c>
      <c r="AB1362" s="14" t="e">
        <f>((AE1362-AC1362)*(1000/AD1362))*1000</f>
        <v>#DIV/0!</v>
      </c>
      <c r="AF1362" s="7" t="e">
        <f>#REF!*0.8</f>
        <v>#REF!</v>
      </c>
      <c r="AH1362" s="8" t="e">
        <f>((AG1362)*(H1362/100))</f>
        <v>#DIV/0!</v>
      </c>
      <c r="AI1362" s="7" t="e">
        <f>AG1362/AH1362</f>
        <v>#DIV/0!</v>
      </c>
      <c r="AO1362" s="20" t="s">
        <v>1920</v>
      </c>
      <c r="AP1362" s="416">
        <v>0.47499999999999998</v>
      </c>
      <c r="AQ1362" s="416">
        <v>6.0000000000000001E-3</v>
      </c>
      <c r="AR1362" s="416">
        <v>1.2E-2</v>
      </c>
      <c r="AS1362" s="416">
        <v>3.0000000000000001E-3</v>
      </c>
      <c r="AT1362" s="416">
        <v>0.22600000000000001</v>
      </c>
      <c r="AU1362" s="416">
        <v>6.0000000000000001E-3</v>
      </c>
      <c r="AV1362" s="416">
        <v>0.13800000000000001</v>
      </c>
      <c r="AW1362" s="416">
        <v>4.0000000000000001E-3</v>
      </c>
      <c r="AX1362" s="416">
        <v>2.4E-2</v>
      </c>
      <c r="AY1362" s="416">
        <v>2E-3</v>
      </c>
      <c r="AZ1362" s="416">
        <v>7.6999999999999999E-2</v>
      </c>
      <c r="BA1362" s="416">
        <v>3.0000000000000001E-3</v>
      </c>
      <c r="BB1362" s="416">
        <v>0.126</v>
      </c>
      <c r="BC1362" s="416">
        <v>3.0000000000000001E-3</v>
      </c>
      <c r="BD1362" s="416">
        <v>1.839</v>
      </c>
      <c r="BE1362" s="416">
        <v>2.1999999999999999E-2</v>
      </c>
      <c r="BF1362" s="416" t="s">
        <v>121</v>
      </c>
      <c r="BG1362" s="416">
        <v>1.2E-2</v>
      </c>
      <c r="BH1362" s="416">
        <v>3.056</v>
      </c>
      <c r="BI1362" s="416">
        <v>1.5389999999999999</v>
      </c>
      <c r="BJ1362" s="416" t="s">
        <v>121</v>
      </c>
      <c r="BK1362" s="416">
        <v>6.0000000000000001E-3</v>
      </c>
      <c r="BL1362" s="416" t="s">
        <v>121</v>
      </c>
      <c r="BM1362" s="416">
        <v>2E-3</v>
      </c>
      <c r="BN1362" s="416">
        <v>0.22900000000000001</v>
      </c>
      <c r="BO1362" s="416">
        <v>1.0999999999999999E-2</v>
      </c>
      <c r="BP1362" s="416">
        <v>48.581000000000003</v>
      </c>
      <c r="BQ1362" s="416">
        <v>0.218</v>
      </c>
      <c r="BR1362" s="416">
        <v>8.0000000000000002E-3</v>
      </c>
      <c r="BS1362" s="416">
        <v>1E-3</v>
      </c>
      <c r="BT1362" s="416">
        <v>16.3</v>
      </c>
      <c r="BU1362" s="416">
        <v>0.16600000000000001</v>
      </c>
      <c r="BV1362" s="416">
        <v>6.8940000000000001</v>
      </c>
      <c r="BW1362" s="416">
        <v>7.3999999999999996E-2</v>
      </c>
      <c r="BX1362" s="416" t="s">
        <v>121</v>
      </c>
      <c r="BY1362" s="416">
        <v>0.01</v>
      </c>
      <c r="BZ1362" s="416">
        <v>4.54</v>
      </c>
      <c r="CA1362" s="416">
        <v>6.6000000000000003E-2</v>
      </c>
      <c r="CB1362" s="416" t="s">
        <v>121</v>
      </c>
      <c r="CC1362" s="416">
        <v>15.489000000000001</v>
      </c>
      <c r="CD1362" s="416">
        <v>9.0999999999999998E-2</v>
      </c>
      <c r="CE1362" s="416">
        <v>7.0000000000000001E-3</v>
      </c>
      <c r="CF1362" s="416">
        <v>8.9999999999999993E-3</v>
      </c>
      <c r="CG1362" s="416">
        <v>1E-3</v>
      </c>
      <c r="CH1362" s="416" t="s">
        <v>121</v>
      </c>
      <c r="CI1362" s="416">
        <v>2E-3</v>
      </c>
      <c r="CJ1362" s="416">
        <v>0.60699999999999998</v>
      </c>
      <c r="CK1362" s="416">
        <v>0.12</v>
      </c>
      <c r="CL1362" s="416" t="s">
        <v>121</v>
      </c>
      <c r="CM1362" s="416">
        <v>2E-3</v>
      </c>
      <c r="CN1362" s="416">
        <v>1.0999999999999999E-2</v>
      </c>
      <c r="CO1362" s="416">
        <v>1E-3</v>
      </c>
      <c r="CP1362" s="416">
        <v>4.9080000000000004</v>
      </c>
      <c r="CQ1362" s="416">
        <v>0.08</v>
      </c>
      <c r="CR1362" s="416" t="s">
        <v>121</v>
      </c>
      <c r="CS1362" s="416">
        <v>2E-3</v>
      </c>
      <c r="CT1362" s="416">
        <v>8.5860000000000003</v>
      </c>
      <c r="CU1362" s="416">
        <v>0.38400000000000001</v>
      </c>
      <c r="CV1362" s="416">
        <v>4.7E-2</v>
      </c>
      <c r="CW1362" s="416">
        <v>1E-3</v>
      </c>
      <c r="CX1362" s="416">
        <v>1.042</v>
      </c>
      <c r="CY1362" s="416">
        <v>2.1999999999999999E-2</v>
      </c>
      <c r="CZ1362" s="416" t="s">
        <v>121</v>
      </c>
      <c r="DA1362" s="416">
        <v>2E-3</v>
      </c>
      <c r="DB1362" s="416">
        <v>1.4999999999999999E-2</v>
      </c>
      <c r="DC1362" s="416">
        <v>6.0000000000000001E-3</v>
      </c>
      <c r="DD1362" s="416">
        <v>2.9000000000000001E-2</v>
      </c>
      <c r="DE1362" s="416">
        <v>1.2E-2</v>
      </c>
      <c r="DF1362" s="416">
        <v>2.0110000000000001</v>
      </c>
      <c r="DG1362" s="416">
        <v>0.02</v>
      </c>
      <c r="DH1362" s="416">
        <v>0.02</v>
      </c>
      <c r="DI1362" s="416">
        <v>1E-3</v>
      </c>
      <c r="DJ1362" s="416">
        <v>8.5999999999999993E-2</v>
      </c>
      <c r="DK1362" s="416">
        <v>1E-3</v>
      </c>
      <c r="DL1362" s="61" t="str">
        <f t="shared" si="26"/>
        <v>ENE 1950 27.04.2022</v>
      </c>
    </row>
    <row r="1363" spans="1:149">
      <c r="A1363" s="11">
        <v>44678</v>
      </c>
      <c r="B1363" s="66" t="s">
        <v>207</v>
      </c>
      <c r="C1363" s="25" t="s">
        <v>119</v>
      </c>
      <c r="D1363" s="21">
        <v>26</v>
      </c>
      <c r="E1363" s="2">
        <v>100</v>
      </c>
      <c r="F1363" s="2">
        <v>74</v>
      </c>
      <c r="H1363" s="3">
        <f>((F1363)/(E1363/100))</f>
        <v>74</v>
      </c>
      <c r="I1363" s="4">
        <f>E1363/F1363</f>
        <v>1.3513513513513513</v>
      </c>
      <c r="J1363" s="4" t="e">
        <f>100/G1363</f>
        <v>#DIV/0!</v>
      </c>
      <c r="N1363" s="37" t="e">
        <f>M1363/(K1363/100)</f>
        <v>#DIV/0!</v>
      </c>
      <c r="O1363" s="37" t="e">
        <f>N1363/J1363</f>
        <v>#DIV/0!</v>
      </c>
      <c r="P1363" s="5" t="e">
        <f>M1363/(L1363/100)</f>
        <v>#DIV/0!</v>
      </c>
      <c r="Q1363" s="5" t="e">
        <f>P1363*I1363</f>
        <v>#DIV/0!</v>
      </c>
      <c r="U1363" s="15" t="e">
        <f>100-(T1363-R1363)/S1363*100</f>
        <v>#DIV/0!</v>
      </c>
      <c r="V1363" s="21">
        <v>1.01</v>
      </c>
      <c r="X1363" s="2">
        <v>10.92</v>
      </c>
      <c r="Y1363" s="2">
        <v>7.45</v>
      </c>
      <c r="Z1363" s="21">
        <v>1889</v>
      </c>
      <c r="AB1363" s="14" t="e">
        <f>((AE1363-AC1363)*(1000/AD1363))*1000</f>
        <v>#DIV/0!</v>
      </c>
      <c r="AF1363" s="7" t="e">
        <f>#REF!*0.8</f>
        <v>#REF!</v>
      </c>
      <c r="AG1363" s="2">
        <v>135</v>
      </c>
      <c r="AH1363" s="8">
        <f>((AG1363)*(H1363/100))</f>
        <v>99.9</v>
      </c>
      <c r="AI1363" s="7">
        <f>AG1363/AH1363</f>
        <v>1.3513513513513513</v>
      </c>
      <c r="AJ1363" s="6">
        <v>16.690000000000001</v>
      </c>
      <c r="AK1363" s="2">
        <v>0.60799999999999998</v>
      </c>
      <c r="AO1363" s="20" t="s">
        <v>1921</v>
      </c>
      <c r="AP1363" s="419">
        <v>8.5999999999999993E-2</v>
      </c>
      <c r="AQ1363" s="419">
        <v>2E-3</v>
      </c>
      <c r="AR1363" s="419">
        <v>2.7E-2</v>
      </c>
      <c r="AS1363" s="419">
        <v>3.0000000000000001E-3</v>
      </c>
      <c r="AT1363" s="419">
        <v>1.7000000000000001E-2</v>
      </c>
      <c r="AU1363" s="419">
        <v>2E-3</v>
      </c>
      <c r="AV1363" s="419">
        <v>2.5000000000000001E-2</v>
      </c>
      <c r="AW1363" s="419">
        <v>2E-3</v>
      </c>
      <c r="AX1363" s="419" t="s">
        <v>121</v>
      </c>
      <c r="AY1363" s="419">
        <v>2E-3</v>
      </c>
      <c r="AZ1363" s="419">
        <v>3.5999999999999997E-2</v>
      </c>
      <c r="BA1363" s="419">
        <v>3.0000000000000001E-3</v>
      </c>
      <c r="BB1363" s="419">
        <v>0.223</v>
      </c>
      <c r="BC1363" s="419">
        <v>4.0000000000000001E-3</v>
      </c>
      <c r="BD1363" s="419">
        <v>4.2560000000000002</v>
      </c>
      <c r="BE1363" s="419">
        <v>3.2000000000000001E-2</v>
      </c>
      <c r="BF1363" s="419" t="s">
        <v>121</v>
      </c>
      <c r="BG1363" s="419">
        <v>4.0000000000000001E-3</v>
      </c>
      <c r="BH1363" s="419">
        <v>3.5819999999999999</v>
      </c>
      <c r="BI1363" s="419">
        <v>0.97699999999999998</v>
      </c>
      <c r="BJ1363" s="419" t="s">
        <v>121</v>
      </c>
      <c r="BK1363" s="419">
        <v>2E-3</v>
      </c>
      <c r="BL1363" s="419" t="s">
        <v>121</v>
      </c>
      <c r="BM1363" s="419">
        <v>2E-3</v>
      </c>
      <c r="BN1363" s="419">
        <v>0.17399999999999999</v>
      </c>
      <c r="BO1363" s="419">
        <v>8.0000000000000002E-3</v>
      </c>
      <c r="BP1363" s="419">
        <v>61.404000000000003</v>
      </c>
      <c r="BQ1363" s="419">
        <v>0.14699999999999999</v>
      </c>
      <c r="BR1363" s="419">
        <v>2E-3</v>
      </c>
      <c r="BS1363" s="419">
        <v>1E-3</v>
      </c>
      <c r="BT1363" s="419">
        <v>15.45</v>
      </c>
      <c r="BU1363" s="419">
        <v>0.14399999999999999</v>
      </c>
      <c r="BV1363" s="419">
        <v>1.234</v>
      </c>
      <c r="BW1363" s="419">
        <v>2.5000000000000001E-2</v>
      </c>
      <c r="BX1363" s="419" t="s">
        <v>121</v>
      </c>
      <c r="BY1363" s="419">
        <v>0.01</v>
      </c>
      <c r="BZ1363" s="419">
        <v>0.70299999999999996</v>
      </c>
      <c r="CA1363" s="419">
        <v>0.03</v>
      </c>
      <c r="CB1363" s="419" t="s">
        <v>121</v>
      </c>
      <c r="CC1363" s="419">
        <v>9.016</v>
      </c>
      <c r="CD1363" s="419">
        <v>0.13500000000000001</v>
      </c>
      <c r="CE1363" s="419">
        <v>7.0000000000000001E-3</v>
      </c>
      <c r="CF1363" s="419">
        <v>2E-3</v>
      </c>
      <c r="CG1363" s="419">
        <v>1E-3</v>
      </c>
      <c r="CH1363" s="419">
        <v>2E-3</v>
      </c>
      <c r="CI1363" s="419">
        <v>1E-3</v>
      </c>
      <c r="CJ1363" s="419">
        <v>1.222</v>
      </c>
      <c r="CK1363" s="419">
        <v>0.09</v>
      </c>
      <c r="CL1363" s="419" t="s">
        <v>121</v>
      </c>
      <c r="CM1363" s="419">
        <v>2E-3</v>
      </c>
      <c r="CN1363" s="419">
        <v>3.0000000000000001E-3</v>
      </c>
      <c r="CO1363" s="419">
        <v>1E-3</v>
      </c>
      <c r="CP1363" s="419">
        <v>2.6019999999999999</v>
      </c>
      <c r="CQ1363" s="419">
        <v>4.8000000000000001E-2</v>
      </c>
      <c r="CR1363" s="419" t="s">
        <v>121</v>
      </c>
      <c r="CS1363" s="419">
        <v>2E-3</v>
      </c>
      <c r="CT1363" s="419">
        <v>7.3540000000000001</v>
      </c>
      <c r="CU1363" s="419">
        <v>0.29499999999999998</v>
      </c>
      <c r="CV1363" s="419">
        <v>0.04</v>
      </c>
      <c r="CW1363" s="419">
        <v>1E-3</v>
      </c>
      <c r="CX1363" s="419">
        <v>0.82199999999999995</v>
      </c>
      <c r="CY1363" s="419">
        <v>0.02</v>
      </c>
      <c r="CZ1363" s="419" t="s">
        <v>121</v>
      </c>
      <c r="DA1363" s="419">
        <v>2E-3</v>
      </c>
      <c r="DB1363" s="419">
        <v>6.3E-2</v>
      </c>
      <c r="DC1363" s="419">
        <v>7.0000000000000001E-3</v>
      </c>
      <c r="DD1363" s="419" t="s">
        <v>121</v>
      </c>
      <c r="DE1363" s="419">
        <v>8.0000000000000002E-3</v>
      </c>
      <c r="DF1363" s="419">
        <v>0.505</v>
      </c>
      <c r="DG1363" s="419">
        <v>6.0000000000000001E-3</v>
      </c>
      <c r="DH1363" s="419">
        <v>1.7999999999999999E-2</v>
      </c>
      <c r="DI1363" s="419">
        <v>1E-3</v>
      </c>
      <c r="DJ1363" s="419">
        <v>8.0000000000000002E-3</v>
      </c>
      <c r="DK1363" s="419">
        <v>1E-3</v>
      </c>
      <c r="DL1363" s="61" t="str">
        <f t="shared" si="26"/>
        <v>DK III W2 27.04.2022</v>
      </c>
      <c r="DM1363" s="419">
        <v>-3.2412633065307297E-2</v>
      </c>
      <c r="DN1363" s="419">
        <v>1.6149774661144801E-2</v>
      </c>
      <c r="DO1363" s="419">
        <v>2.5438912474120001E-2</v>
      </c>
      <c r="DP1363" s="419">
        <v>0.60827927665407899</v>
      </c>
      <c r="DQ1363" s="419">
        <v>0.102173168207131</v>
      </c>
      <c r="DR1363" s="419">
        <v>-2.7366211649133301E-2</v>
      </c>
      <c r="DS1363" s="419">
        <v>-0.14535494667900301</v>
      </c>
      <c r="DT1363" s="419">
        <v>-3.3913174421503302E-2</v>
      </c>
      <c r="DU1363" s="419">
        <v>-9.820952935173041E-4</v>
      </c>
      <c r="DV1363" s="419">
        <v>-1.7303694184872199E-2</v>
      </c>
      <c r="DW1363" s="419">
        <v>0.70418669194267303</v>
      </c>
      <c r="DX1363" s="419">
        <v>2.72526472402401E-2</v>
      </c>
      <c r="DY1363" s="419">
        <v>712.07389298405599</v>
      </c>
      <c r="DZ1363" s="419">
        <v>-0.92062471117203204</v>
      </c>
      <c r="EA1363" s="419">
        <v>-0.14080096942592199</v>
      </c>
      <c r="EB1363" s="419">
        <v>97.592538081670696</v>
      </c>
    </row>
    <row r="1364" spans="1:149">
      <c r="A1364" s="11">
        <v>44678</v>
      </c>
      <c r="B1364" s="66"/>
      <c r="C1364" s="25" t="s">
        <v>117</v>
      </c>
      <c r="H1364" s="3" t="e">
        <f>((F1364)/(E1364/100))</f>
        <v>#DIV/0!</v>
      </c>
      <c r="I1364" s="4" t="e">
        <f>E1364/F1364</f>
        <v>#DIV/0!</v>
      </c>
      <c r="J1364" s="4" t="e">
        <f>100/G1364</f>
        <v>#DIV/0!</v>
      </c>
      <c r="N1364" s="37" t="e">
        <f>M1364/(K1364/100)</f>
        <v>#DIV/0!</v>
      </c>
      <c r="O1364" s="37" t="e">
        <f>N1364/J1364</f>
        <v>#DIV/0!</v>
      </c>
      <c r="P1364" s="5" t="e">
        <f>M1364/(L1364/100)</f>
        <v>#DIV/0!</v>
      </c>
      <c r="Q1364" s="5" t="e">
        <f>P1364*I1364</f>
        <v>#DIV/0!</v>
      </c>
      <c r="U1364" s="15" t="e">
        <f>100-(T1364-R1364)/S1364*100</f>
        <v>#DIV/0!</v>
      </c>
      <c r="X1364" s="2">
        <v>11.63</v>
      </c>
      <c r="AB1364" s="14" t="e">
        <f>((AE1364-AC1364)*(1000/AD1364))*1000</f>
        <v>#DIV/0!</v>
      </c>
      <c r="AF1364" s="7" t="e">
        <f>#REF!*0.8</f>
        <v>#REF!</v>
      </c>
      <c r="AH1364" s="8" t="e">
        <f>((AG1364)*(H1364/100))</f>
        <v>#DIV/0!</v>
      </c>
      <c r="AI1364" s="7" t="e">
        <f>AG1364/AH1364</f>
        <v>#DIV/0!</v>
      </c>
      <c r="AO1364" s="20" t="s">
        <v>1922</v>
      </c>
      <c r="AP1364" s="2">
        <v>0.218</v>
      </c>
      <c r="AQ1364" s="2">
        <v>3.0000000000000001E-3</v>
      </c>
      <c r="AR1364" s="2" t="s">
        <v>121</v>
      </c>
      <c r="AS1364" s="2">
        <v>4.0000000000000001E-3</v>
      </c>
      <c r="AT1364" s="2">
        <v>9.4E-2</v>
      </c>
      <c r="AU1364" s="2">
        <v>3.0000000000000001E-3</v>
      </c>
      <c r="AV1364" s="2">
        <v>7.5999999999999998E-2</v>
      </c>
      <c r="AW1364" s="2">
        <v>3.0000000000000001E-3</v>
      </c>
      <c r="AX1364" s="2">
        <v>1.6E-2</v>
      </c>
      <c r="AY1364" s="2">
        <v>1E-3</v>
      </c>
      <c r="AZ1364" s="2">
        <v>1.7999999999999999E-2</v>
      </c>
      <c r="BA1364" s="2">
        <v>2E-3</v>
      </c>
      <c r="BB1364" s="2">
        <v>6.3E-2</v>
      </c>
      <c r="BC1364" s="2">
        <v>2E-3</v>
      </c>
      <c r="BD1364" s="2">
        <v>0.63500000000000001</v>
      </c>
      <c r="BE1364" s="2">
        <v>1.0999999999999999E-2</v>
      </c>
      <c r="BF1364" s="2" t="s">
        <v>121</v>
      </c>
      <c r="BG1364" s="2">
        <v>8.0000000000000002E-3</v>
      </c>
      <c r="BH1364" s="2" t="s">
        <v>121</v>
      </c>
      <c r="BI1364" s="2">
        <v>1.9119999999999999</v>
      </c>
      <c r="BJ1364" s="2" t="s">
        <v>121</v>
      </c>
      <c r="BK1364" s="2">
        <v>3.0000000000000001E-3</v>
      </c>
      <c r="BL1364" s="2" t="s">
        <v>121</v>
      </c>
      <c r="BM1364" s="2">
        <v>2E-3</v>
      </c>
      <c r="BN1364" s="2">
        <v>0.104</v>
      </c>
      <c r="BO1364" s="2">
        <v>8.0000000000000002E-3</v>
      </c>
      <c r="BP1364" s="2">
        <v>62.027000000000001</v>
      </c>
      <c r="BQ1364" s="2">
        <v>0.153</v>
      </c>
      <c r="BR1364" s="2">
        <v>3.0000000000000001E-3</v>
      </c>
      <c r="BS1364" s="2">
        <v>1E-3</v>
      </c>
      <c r="BT1364" s="2">
        <v>17.478000000000002</v>
      </c>
      <c r="BU1364" s="2">
        <v>0.157</v>
      </c>
      <c r="BV1364" s="2">
        <v>10.113</v>
      </c>
      <c r="BW1364" s="2">
        <v>0.106</v>
      </c>
      <c r="BX1364" s="2" t="s">
        <v>121</v>
      </c>
      <c r="BY1364" s="2">
        <v>5.0000000000000001E-3</v>
      </c>
      <c r="BZ1364" s="2">
        <v>2.718</v>
      </c>
      <c r="CA1364" s="2">
        <v>4.5999999999999999E-2</v>
      </c>
      <c r="CB1364" s="2" t="s">
        <v>121</v>
      </c>
      <c r="CC1364" s="2">
        <v>14.601000000000001</v>
      </c>
      <c r="CD1364" s="2">
        <v>5.5E-2</v>
      </c>
      <c r="CE1364" s="2">
        <v>5.0000000000000001E-3</v>
      </c>
      <c r="CF1364" s="2">
        <v>4.0000000000000001E-3</v>
      </c>
      <c r="CG1364" s="2">
        <v>1E-3</v>
      </c>
      <c r="CH1364" s="2" t="s">
        <v>121</v>
      </c>
      <c r="CI1364" s="2">
        <v>2E-3</v>
      </c>
      <c r="CJ1364" s="2" t="s">
        <v>121</v>
      </c>
      <c r="CK1364" s="2">
        <v>0.248</v>
      </c>
      <c r="CL1364" s="2" t="s">
        <v>121</v>
      </c>
      <c r="CM1364" s="2">
        <v>2E-3</v>
      </c>
      <c r="CN1364" s="2">
        <v>7.0000000000000001E-3</v>
      </c>
      <c r="CO1364" s="2">
        <v>1E-3</v>
      </c>
      <c r="CP1364" s="2">
        <v>1.7210000000000001</v>
      </c>
      <c r="CQ1364" s="2">
        <v>5.1999999999999998E-2</v>
      </c>
      <c r="CR1364" s="2" t="s">
        <v>121</v>
      </c>
      <c r="CS1364" s="2">
        <v>2E-3</v>
      </c>
      <c r="CT1364" s="2">
        <v>1.5349999999999999</v>
      </c>
      <c r="CU1364" s="2">
        <v>0.28399999999999997</v>
      </c>
      <c r="CV1364" s="2">
        <v>2.1000000000000001E-2</v>
      </c>
      <c r="CW1364" s="2">
        <v>1E-3</v>
      </c>
      <c r="CX1364" s="2">
        <v>0.223</v>
      </c>
      <c r="CY1364" s="2">
        <v>1.0999999999999999E-2</v>
      </c>
      <c r="CZ1364" s="2" t="s">
        <v>121</v>
      </c>
      <c r="DA1364" s="2">
        <v>2E-3</v>
      </c>
      <c r="DB1364" s="2" t="s">
        <v>121</v>
      </c>
      <c r="DC1364" s="2">
        <v>5.0000000000000001E-3</v>
      </c>
      <c r="DD1364" s="2">
        <v>3.6999999999999998E-2</v>
      </c>
      <c r="DE1364" s="2">
        <v>8.0000000000000002E-3</v>
      </c>
      <c r="DF1364" s="2">
        <v>1.0820000000000001</v>
      </c>
      <c r="DG1364" s="2">
        <v>0.01</v>
      </c>
      <c r="DH1364" s="2">
        <v>8.9999999999999993E-3</v>
      </c>
      <c r="DI1364" s="2">
        <v>1E-3</v>
      </c>
      <c r="DJ1364" s="2">
        <v>9.6000000000000002E-2</v>
      </c>
      <c r="DK1364" s="2">
        <v>1E-3</v>
      </c>
      <c r="DL1364" s="61" t="str">
        <f t="shared" si="26"/>
        <v>UTV 27.04.2022</v>
      </c>
    </row>
    <row r="1365" spans="1:149">
      <c r="A1365" s="11">
        <v>44678</v>
      </c>
      <c r="B1365" s="66" t="s">
        <v>520</v>
      </c>
      <c r="C1365" s="25" t="s">
        <v>335</v>
      </c>
      <c r="D1365" s="21">
        <v>22</v>
      </c>
      <c r="E1365" s="2">
        <v>100</v>
      </c>
      <c r="F1365" s="2">
        <v>78</v>
      </c>
      <c r="H1365" s="3">
        <f>((F1365)/(E1365/100))</f>
        <v>78</v>
      </c>
      <c r="I1365" s="4">
        <f>E1365/F1365</f>
        <v>1.2820512820512822</v>
      </c>
      <c r="J1365" s="4" t="e">
        <f>100/G1365</f>
        <v>#DIV/0!</v>
      </c>
      <c r="K1365" s="2">
        <v>20</v>
      </c>
      <c r="M1365" s="2">
        <f>101.482-99.325</f>
        <v>2.1569999999999965</v>
      </c>
      <c r="N1365" s="37">
        <f>M1365/(K1365/100)</f>
        <v>10.784999999999982</v>
      </c>
      <c r="O1365" s="37" t="e">
        <f>N1365/J1365</f>
        <v>#DIV/0!</v>
      </c>
      <c r="P1365" s="5" t="e">
        <f>M1365/(L1365/100)</f>
        <v>#DIV/0!</v>
      </c>
      <c r="Q1365" s="5" t="e">
        <f>P1365*I1365</f>
        <v>#DIV/0!</v>
      </c>
      <c r="U1365" s="15" t="e">
        <f>100-(T1365-R1365)/S1365*100</f>
        <v>#DIV/0!</v>
      </c>
      <c r="AB1365" s="14" t="e">
        <f>((AE1365-AC1365)*(1000/AD1365))*1000</f>
        <v>#DIV/0!</v>
      </c>
      <c r="AF1365" s="7" t="e">
        <f>#REF!*0.8</f>
        <v>#REF!</v>
      </c>
      <c r="AH1365" s="8">
        <f>((AG1365)*(H1365/100))</f>
        <v>0</v>
      </c>
      <c r="AI1365" s="7" t="e">
        <f>AG1365/AH1365</f>
        <v>#DIV/0!</v>
      </c>
      <c r="AO1365" s="20" t="s">
        <v>1923</v>
      </c>
      <c r="AP1365" s="417" t="s">
        <v>121</v>
      </c>
      <c r="AQ1365" s="417">
        <v>3.0000000000000001E-3</v>
      </c>
      <c r="AR1365" s="417">
        <v>4.7E-2</v>
      </c>
      <c r="AS1365" s="417">
        <v>8.9999999999999993E-3</v>
      </c>
      <c r="AT1365" s="417" t="s">
        <v>121</v>
      </c>
      <c r="AU1365" s="417">
        <v>5.0000000000000001E-3</v>
      </c>
      <c r="AV1365" s="417">
        <v>0.01</v>
      </c>
      <c r="AW1365" s="417">
        <v>3.0000000000000001E-3</v>
      </c>
      <c r="AX1365" s="417" t="s">
        <v>121</v>
      </c>
      <c r="AY1365" s="417">
        <v>2E-3</v>
      </c>
      <c r="AZ1365" s="417">
        <v>0.3</v>
      </c>
      <c r="BA1365" s="417">
        <v>8.9999999999999993E-3</v>
      </c>
      <c r="BB1365" s="417">
        <v>4.4999999999999998E-2</v>
      </c>
      <c r="BC1365" s="417">
        <v>5.0000000000000001E-3</v>
      </c>
      <c r="BD1365" s="417">
        <v>58.978000000000002</v>
      </c>
      <c r="BE1365" s="417">
        <v>0.504</v>
      </c>
      <c r="BF1365" s="417" t="s">
        <v>121</v>
      </c>
      <c r="BG1365" s="417">
        <v>1.7999999999999999E-2</v>
      </c>
      <c r="BH1365" s="417">
        <v>1.64</v>
      </c>
      <c r="BI1365" s="417">
        <v>0.223</v>
      </c>
      <c r="BJ1365" s="417">
        <v>8.0000000000000002E-3</v>
      </c>
      <c r="BK1365" s="417">
        <v>2E-3</v>
      </c>
      <c r="BL1365" s="417" t="s">
        <v>121</v>
      </c>
      <c r="BM1365" s="417">
        <v>4.0000000000000001E-3</v>
      </c>
      <c r="BN1365" s="417">
        <v>3.1E-2</v>
      </c>
      <c r="BO1365" s="417">
        <v>1.2999999999999999E-2</v>
      </c>
      <c r="BP1365" s="417">
        <v>37.637</v>
      </c>
      <c r="BQ1365" s="417">
        <v>0.52500000000000002</v>
      </c>
      <c r="BR1365" s="417" t="s">
        <v>121</v>
      </c>
      <c r="BS1365" s="417">
        <v>2E-3</v>
      </c>
      <c r="BT1365" s="417">
        <v>0.13</v>
      </c>
      <c r="BU1365" s="417">
        <v>3.2000000000000001E-2</v>
      </c>
      <c r="BV1365" s="417">
        <v>2.5999999999999999E-2</v>
      </c>
      <c r="BW1365" s="417">
        <v>2E-3</v>
      </c>
      <c r="BX1365" s="417" t="s">
        <v>121</v>
      </c>
      <c r="BY1365" s="417">
        <v>4.4999999999999998E-2</v>
      </c>
      <c r="BZ1365" s="417" t="s">
        <v>121</v>
      </c>
      <c r="CA1365" s="417">
        <v>5.0999999999999997E-2</v>
      </c>
      <c r="CB1365" s="417" t="s">
        <v>121</v>
      </c>
      <c r="CC1365" s="417">
        <v>2.4609999999999999</v>
      </c>
      <c r="CD1365" s="417">
        <v>0.29399999999999998</v>
      </c>
      <c r="CE1365" s="417">
        <v>1.4E-2</v>
      </c>
      <c r="CF1365" s="417">
        <v>1.4E-2</v>
      </c>
      <c r="CG1365" s="417">
        <v>1E-3</v>
      </c>
      <c r="CH1365" s="417" t="s">
        <v>121</v>
      </c>
      <c r="CI1365" s="417">
        <v>2E-3</v>
      </c>
      <c r="CJ1365" s="417">
        <v>3.5000000000000003E-2</v>
      </c>
      <c r="CK1365" s="417">
        <v>8.9999999999999993E-3</v>
      </c>
      <c r="CL1365" s="417" t="s">
        <v>121</v>
      </c>
      <c r="CM1365" s="417">
        <v>2E-3</v>
      </c>
      <c r="CN1365" s="417" t="s">
        <v>121</v>
      </c>
      <c r="CO1365" s="417">
        <v>2E-3</v>
      </c>
      <c r="CP1365" s="417">
        <v>0.1</v>
      </c>
      <c r="CQ1365" s="417">
        <v>4.0000000000000001E-3</v>
      </c>
      <c r="CR1365" s="417" t="s">
        <v>121</v>
      </c>
      <c r="CS1365" s="417">
        <v>2E-3</v>
      </c>
      <c r="CT1365" s="417">
        <v>0.59</v>
      </c>
      <c r="CU1365" s="417">
        <v>3.4000000000000002E-2</v>
      </c>
      <c r="CV1365" s="417" t="s">
        <v>121</v>
      </c>
      <c r="CW1365" s="417">
        <v>2E-3</v>
      </c>
      <c r="CX1365" s="417" t="s">
        <v>121</v>
      </c>
      <c r="CY1365" s="417">
        <v>2.4E-2</v>
      </c>
      <c r="CZ1365" s="417">
        <v>2E-3</v>
      </c>
      <c r="DA1365" s="417">
        <v>1E-3</v>
      </c>
      <c r="DB1365" s="417">
        <v>7.8E-2</v>
      </c>
      <c r="DC1365" s="417">
        <v>8.9999999999999993E-3</v>
      </c>
      <c r="DD1365" s="417" t="s">
        <v>121</v>
      </c>
      <c r="DE1365" s="417">
        <v>1.2E-2</v>
      </c>
      <c r="DF1365" s="417">
        <v>1.9E-2</v>
      </c>
      <c r="DG1365" s="417">
        <v>3.0000000000000001E-3</v>
      </c>
      <c r="DH1365" s="417" t="s">
        <v>121</v>
      </c>
      <c r="DI1365" s="417">
        <v>2E-3</v>
      </c>
      <c r="DJ1365" s="417" t="s">
        <v>121</v>
      </c>
      <c r="DK1365" s="417">
        <v>2E-3</v>
      </c>
      <c r="DL1365" s="61" t="str">
        <f t="shared" si="26"/>
        <v>ENE 1772 27.04.2022</v>
      </c>
    </row>
    <row r="1366" spans="1:149">
      <c r="A1366" s="11">
        <v>44678</v>
      </c>
      <c r="B1366" s="66" t="s">
        <v>791</v>
      </c>
      <c r="C1366" s="25" t="s">
        <v>124</v>
      </c>
      <c r="D1366" s="21">
        <v>26</v>
      </c>
      <c r="E1366" s="2">
        <v>100</v>
      </c>
      <c r="F1366" s="2">
        <v>74</v>
      </c>
      <c r="H1366" s="3">
        <f>((F1366)/(E1366/100))</f>
        <v>74</v>
      </c>
      <c r="I1366" s="4">
        <f>E1366/F1366</f>
        <v>1.3513513513513513</v>
      </c>
      <c r="J1366" s="4" t="e">
        <f>100/G1366</f>
        <v>#DIV/0!</v>
      </c>
      <c r="N1366" s="37" t="e">
        <f>M1366/(K1366/100)</f>
        <v>#DIV/0!</v>
      </c>
      <c r="O1366" s="37" t="e">
        <f>N1366/J1366</f>
        <v>#DIV/0!</v>
      </c>
      <c r="P1366" s="5" t="e">
        <f>M1366/(L1366/100)</f>
        <v>#DIV/0!</v>
      </c>
      <c r="Q1366" s="5" t="e">
        <f>P1366*I1366</f>
        <v>#DIV/0!</v>
      </c>
      <c r="U1366" s="15" t="e">
        <f>100-(T1366-R1366)/S1366*100</f>
        <v>#DIV/0!</v>
      </c>
      <c r="V1366" s="21">
        <v>1.19</v>
      </c>
      <c r="X1366" s="2">
        <v>9.48</v>
      </c>
      <c r="Y1366" s="2">
        <v>4.57</v>
      </c>
      <c r="Z1366" s="21">
        <v>766</v>
      </c>
      <c r="AB1366" s="14" t="e">
        <f>((AE1366-AC1366)*(1000/AD1366))*1000</f>
        <v>#DIV/0!</v>
      </c>
      <c r="AF1366" s="7" t="e">
        <f>#REF!*0.8</f>
        <v>#REF!</v>
      </c>
      <c r="AG1366" s="2">
        <v>135</v>
      </c>
      <c r="AH1366" s="8">
        <f>((AG1366)*(H1366/100))</f>
        <v>99.9</v>
      </c>
      <c r="AI1366" s="7">
        <f>AG1366/AH1366</f>
        <v>1.3513513513513513</v>
      </c>
      <c r="AJ1366" s="6">
        <v>7.3470000000000004</v>
      </c>
      <c r="AK1366" s="2">
        <v>0.746</v>
      </c>
      <c r="AO1366" s="52" t="s">
        <v>791</v>
      </c>
      <c r="AP1366" s="418">
        <v>4.5999999999999999E-2</v>
      </c>
      <c r="AQ1366" s="418">
        <v>1E-3</v>
      </c>
      <c r="AR1366" s="418">
        <v>4.2000000000000003E-2</v>
      </c>
      <c r="AS1366" s="418">
        <v>3.0000000000000001E-3</v>
      </c>
      <c r="AT1366" s="418">
        <v>8.0000000000000002E-3</v>
      </c>
      <c r="AU1366" s="418">
        <v>2E-3</v>
      </c>
      <c r="AV1366" s="418">
        <v>3.2000000000000001E-2</v>
      </c>
      <c r="AW1366" s="418">
        <v>2E-3</v>
      </c>
      <c r="AX1366" s="418" t="s">
        <v>121</v>
      </c>
      <c r="AY1366" s="418">
        <v>2E-3</v>
      </c>
      <c r="AZ1366" s="418">
        <v>9.0999999999999998E-2</v>
      </c>
      <c r="BA1366" s="418">
        <v>4.0000000000000001E-3</v>
      </c>
      <c r="BB1366" s="418">
        <v>0.106</v>
      </c>
      <c r="BC1366" s="418">
        <v>3.0000000000000001E-3</v>
      </c>
      <c r="BD1366" s="418">
        <v>5.8730000000000002</v>
      </c>
      <c r="BE1366" s="418">
        <v>4.8000000000000001E-2</v>
      </c>
      <c r="BF1366" s="418" t="s">
        <v>121</v>
      </c>
      <c r="BG1366" s="418">
        <v>4.0000000000000001E-3</v>
      </c>
      <c r="BH1366" s="418">
        <v>2.835</v>
      </c>
      <c r="BI1366" s="418">
        <v>1.0229999999999999</v>
      </c>
      <c r="BJ1366" s="418">
        <v>2E-3</v>
      </c>
      <c r="BK1366" s="418">
        <v>1E-3</v>
      </c>
      <c r="BL1366" s="418" t="s">
        <v>121</v>
      </c>
      <c r="BM1366" s="418">
        <v>2E-3</v>
      </c>
      <c r="BN1366" s="418">
        <v>1.661</v>
      </c>
      <c r="BO1366" s="418">
        <v>2.7E-2</v>
      </c>
      <c r="BP1366" s="418">
        <v>61.866999999999997</v>
      </c>
      <c r="BQ1366" s="418">
        <v>0.16900000000000001</v>
      </c>
      <c r="BR1366" s="418">
        <v>2E-3</v>
      </c>
      <c r="BS1366" s="418">
        <v>1E-3</v>
      </c>
      <c r="BT1366" s="418">
        <v>13.351000000000001</v>
      </c>
      <c r="BU1366" s="418">
        <v>0.15</v>
      </c>
      <c r="BV1366" s="418">
        <v>0.58399999999999996</v>
      </c>
      <c r="BW1366" s="418">
        <v>1.9E-2</v>
      </c>
      <c r="BX1366" s="418" t="s">
        <v>121</v>
      </c>
      <c r="BY1366" s="418">
        <v>1.2E-2</v>
      </c>
      <c r="BZ1366" s="418">
        <v>0.42499999999999999</v>
      </c>
      <c r="CA1366" s="418">
        <v>2.8000000000000001E-2</v>
      </c>
      <c r="CB1366" s="418" t="s">
        <v>121</v>
      </c>
      <c r="CC1366" s="418">
        <v>12.526999999999999</v>
      </c>
      <c r="CD1366" s="418">
        <v>0.28100000000000003</v>
      </c>
      <c r="CE1366" s="418">
        <v>0.01</v>
      </c>
      <c r="CF1366" s="418">
        <v>2E-3</v>
      </c>
      <c r="CG1366" s="418">
        <v>1E-3</v>
      </c>
      <c r="CH1366" s="418">
        <v>2E-3</v>
      </c>
      <c r="CI1366" s="418">
        <v>1E-3</v>
      </c>
      <c r="CJ1366" s="418">
        <v>1.895</v>
      </c>
      <c r="CK1366" s="418">
        <v>0.106</v>
      </c>
      <c r="CL1366" s="418" t="s">
        <v>121</v>
      </c>
      <c r="CM1366" s="418">
        <v>2E-3</v>
      </c>
      <c r="CN1366" s="418" t="s">
        <v>121</v>
      </c>
      <c r="CO1366" s="418">
        <v>2E-3</v>
      </c>
      <c r="CP1366" s="418">
        <v>3.4529999999999998</v>
      </c>
      <c r="CQ1366" s="418">
        <v>5.7000000000000002E-2</v>
      </c>
      <c r="CR1366" s="418" t="s">
        <v>121</v>
      </c>
      <c r="CS1366" s="418">
        <v>2E-3</v>
      </c>
      <c r="CT1366" s="418">
        <v>4.7350000000000003</v>
      </c>
      <c r="CU1366" s="418">
        <v>0.27</v>
      </c>
      <c r="CV1366" s="418">
        <v>4.2000000000000003E-2</v>
      </c>
      <c r="CW1366" s="418">
        <v>1E-3</v>
      </c>
      <c r="CX1366" s="418">
        <v>1.5580000000000001</v>
      </c>
      <c r="CY1366" s="418">
        <v>3.2000000000000001E-2</v>
      </c>
      <c r="CZ1366" s="418" t="s">
        <v>121</v>
      </c>
      <c r="DA1366" s="418">
        <v>2E-3</v>
      </c>
      <c r="DB1366" s="418">
        <v>2.3E-2</v>
      </c>
      <c r="DC1366" s="418">
        <v>1.0999999999999999E-2</v>
      </c>
      <c r="DD1366" s="418" t="s">
        <v>121</v>
      </c>
      <c r="DE1366" s="418">
        <v>1.2E-2</v>
      </c>
      <c r="DF1366" s="418">
        <v>1.0469999999999999</v>
      </c>
      <c r="DG1366" s="418">
        <v>1.2E-2</v>
      </c>
      <c r="DH1366" s="418">
        <v>1.2999999999999999E-2</v>
      </c>
      <c r="DI1366" s="418">
        <v>1E-3</v>
      </c>
      <c r="DJ1366" s="418">
        <v>3.0000000000000001E-3</v>
      </c>
      <c r="DK1366" s="418">
        <v>1E-3</v>
      </c>
      <c r="DL1366" s="61" t="str">
        <f t="shared" si="26"/>
        <v>ENE 2624</v>
      </c>
      <c r="DM1366" s="419">
        <v>1.44519794733293E-3</v>
      </c>
      <c r="DN1366" s="419">
        <v>1.1022926263826499E-3</v>
      </c>
      <c r="DO1366" s="419">
        <v>1.19484043838588E-2</v>
      </c>
      <c r="DP1366" s="419">
        <v>0.74626465215090598</v>
      </c>
      <c r="DQ1366" s="419">
        <v>-2.2916146643023202E-3</v>
      </c>
      <c r="DR1366" s="419">
        <v>1.6857822029200099E-2</v>
      </c>
      <c r="DS1366" s="419">
        <v>-7.1682836173045605E-2</v>
      </c>
      <c r="DT1366" s="419">
        <v>-1.09579037076587E-2</v>
      </c>
      <c r="DU1366" s="419">
        <v>-5.5457527205439905E-4</v>
      </c>
      <c r="DV1366" s="419">
        <v>-3.5171083543675901E-3</v>
      </c>
      <c r="DW1366" s="419">
        <v>-1.81067762172425E-2</v>
      </c>
      <c r="DX1366" s="419">
        <v>-1.04068390155686E-2</v>
      </c>
      <c r="DY1366" s="419">
        <v>426.67661147904801</v>
      </c>
      <c r="DZ1366" s="419">
        <v>-0.29564522322482401</v>
      </c>
      <c r="EA1366" s="419">
        <v>0.37145470162879901</v>
      </c>
      <c r="EB1366" s="419">
        <v>98.161050669138405</v>
      </c>
    </row>
    <row r="1367" spans="1:149">
      <c r="A1367" s="11">
        <v>44679</v>
      </c>
      <c r="B1367" s="66" t="s">
        <v>84</v>
      </c>
      <c r="C1367" s="25" t="s">
        <v>741</v>
      </c>
      <c r="H1367" s="3" t="e">
        <f>((F1367)/(E1367/100))</f>
        <v>#DIV/0!</v>
      </c>
      <c r="I1367" s="4" t="e">
        <f>E1367/F1367</f>
        <v>#DIV/0!</v>
      </c>
      <c r="J1367" s="4" t="e">
        <f>100/G1367</f>
        <v>#DIV/0!</v>
      </c>
      <c r="N1367" s="37" t="e">
        <f>M1367/(K1367/100)</f>
        <v>#DIV/0!</v>
      </c>
      <c r="O1367" s="37" t="e">
        <f>N1367/J1367</f>
        <v>#DIV/0!</v>
      </c>
      <c r="P1367" s="5" t="e">
        <f>M1367/(L1367/100)</f>
        <v>#DIV/0!</v>
      </c>
      <c r="Q1367" s="5" t="e">
        <f>P1367*I1367</f>
        <v>#DIV/0!</v>
      </c>
      <c r="U1367" s="15" t="e">
        <f>100-(T1367-R1367)/S1367*100</f>
        <v>#DIV/0!</v>
      </c>
      <c r="X1367" s="2">
        <v>12.46</v>
      </c>
      <c r="Y1367" s="2">
        <v>21.4</v>
      </c>
      <c r="Z1367" s="21">
        <v>4663</v>
      </c>
      <c r="AB1367" s="14" t="e">
        <f>((AE1367-AC1367)*(1000/AD1367))*1000</f>
        <v>#DIV/0!</v>
      </c>
      <c r="AF1367" s="7" t="e">
        <f>#REF!*0.8</f>
        <v>#REF!</v>
      </c>
      <c r="AH1367" s="8" t="e">
        <f>((AG1367)*(H1367/100))</f>
        <v>#DIV/0!</v>
      </c>
      <c r="AI1367" s="7" t="e">
        <f>AG1367/AH1367</f>
        <v>#DIV/0!</v>
      </c>
      <c r="DL1367" s="61">
        <f t="shared" si="26"/>
        <v>0</v>
      </c>
    </row>
    <row r="1368" spans="1:149">
      <c r="A1368" s="11">
        <v>44679</v>
      </c>
      <c r="B1368" s="66" t="s">
        <v>1925</v>
      </c>
      <c r="C1368" s="25" t="s">
        <v>1924</v>
      </c>
      <c r="H1368" s="3" t="e">
        <f>((F1368)/(E1368/100))</f>
        <v>#DIV/0!</v>
      </c>
      <c r="I1368" s="4" t="e">
        <f>E1368/F1368</f>
        <v>#DIV/0!</v>
      </c>
      <c r="J1368" s="4" t="e">
        <f>100/G1368</f>
        <v>#DIV/0!</v>
      </c>
      <c r="N1368" s="37" t="e">
        <f>M1368/(K1368/100)</f>
        <v>#DIV/0!</v>
      </c>
      <c r="O1368" s="37" t="e">
        <f>N1368/J1368</f>
        <v>#DIV/0!</v>
      </c>
      <c r="P1368" s="5" t="e">
        <f>M1368/(L1368/100)</f>
        <v>#DIV/0!</v>
      </c>
      <c r="Q1368" s="5" t="e">
        <f>P1368*I1368</f>
        <v>#DIV/0!</v>
      </c>
      <c r="U1368" s="15" t="e">
        <f>100-(T1368-R1368)/S1368*100</f>
        <v>#DIV/0!</v>
      </c>
      <c r="X1368" s="2">
        <v>6.58</v>
      </c>
      <c r="Y1368" s="2">
        <v>2.52</v>
      </c>
      <c r="AB1368" s="14" t="e">
        <f>((AE1368-AC1368)*(1000/AD1368))*1000</f>
        <v>#DIV/0!</v>
      </c>
      <c r="AF1368" s="7" t="e">
        <f>#REF!*0.8</f>
        <v>#REF!</v>
      </c>
      <c r="AG1368" s="2">
        <v>100</v>
      </c>
      <c r="AH1368" s="8" t="e">
        <f>((AG1368)*(H1368/100))</f>
        <v>#DIV/0!</v>
      </c>
      <c r="AI1368" s="7" t="e">
        <f>AG1368/AH1368</f>
        <v>#DIV/0!</v>
      </c>
      <c r="AJ1368" s="6">
        <v>182</v>
      </c>
      <c r="DL1368" s="61">
        <f t="shared" si="26"/>
        <v>0</v>
      </c>
    </row>
    <row r="1369" spans="1:149">
      <c r="A1369" s="11">
        <v>44679</v>
      </c>
      <c r="B1369" s="66"/>
      <c r="C1369" s="25" t="s">
        <v>745</v>
      </c>
      <c r="H1369" s="3" t="e">
        <f>((F1369)/(E1369/100))</f>
        <v>#DIV/0!</v>
      </c>
      <c r="I1369" s="4" t="e">
        <f>E1369/F1369</f>
        <v>#DIV/0!</v>
      </c>
      <c r="J1369" s="4" t="e">
        <f>100/G1369</f>
        <v>#DIV/0!</v>
      </c>
      <c r="N1369" s="37" t="e">
        <f>M1369/(K1369/100)</f>
        <v>#DIV/0!</v>
      </c>
      <c r="O1369" s="37" t="e">
        <f>N1369/J1369</f>
        <v>#DIV/0!</v>
      </c>
      <c r="P1369" s="5" t="e">
        <f>M1369/(L1369/100)</f>
        <v>#DIV/0!</v>
      </c>
      <c r="Q1369" s="5" t="e">
        <f>P1369*I1369</f>
        <v>#DIV/0!</v>
      </c>
      <c r="U1369" s="15" t="e">
        <f>100-(T1369-R1369)/S1369*100</f>
        <v>#DIV/0!</v>
      </c>
      <c r="X1369" s="2">
        <v>12.32</v>
      </c>
      <c r="Y1369" s="2">
        <v>14.47</v>
      </c>
      <c r="Z1369" s="21">
        <v>2421</v>
      </c>
      <c r="AB1369" s="14" t="e">
        <f>((AE1369-AC1369)*(1000/AD1369))*1000</f>
        <v>#DIV/0!</v>
      </c>
      <c r="AF1369" s="7" t="e">
        <f>#REF!*0.8</f>
        <v>#REF!</v>
      </c>
      <c r="AH1369" s="8" t="e">
        <f>((AG1369)*(H1369/100))</f>
        <v>#DIV/0!</v>
      </c>
      <c r="AI1369" s="7" t="e">
        <f>AG1369/AH1369</f>
        <v>#DIV/0!</v>
      </c>
      <c r="AO1369" s="20" t="s">
        <v>1926</v>
      </c>
      <c r="DL1369" s="61" t="str">
        <f t="shared" si="26"/>
        <v>VNE 1713 28.04.2022</v>
      </c>
    </row>
    <row r="1370" spans="1:149">
      <c r="A1370" s="11">
        <v>44679</v>
      </c>
      <c r="B1370" s="66"/>
      <c r="C1370" s="25" t="s">
        <v>117</v>
      </c>
      <c r="H1370" s="3" t="e">
        <f>((F1370)/(E1370/100))</f>
        <v>#DIV/0!</v>
      </c>
      <c r="I1370" s="4" t="e">
        <f>E1370/F1370</f>
        <v>#DIV/0!</v>
      </c>
      <c r="J1370" s="4" t="e">
        <f>100/G1370</f>
        <v>#DIV/0!</v>
      </c>
      <c r="N1370" s="37" t="e">
        <f>M1370/(K1370/100)</f>
        <v>#DIV/0!</v>
      </c>
      <c r="O1370" s="37" t="e">
        <f>N1370/J1370</f>
        <v>#DIV/0!</v>
      </c>
      <c r="P1370" s="5" t="e">
        <f>M1370/(L1370/100)</f>
        <v>#DIV/0!</v>
      </c>
      <c r="Q1370" s="5" t="e">
        <f>P1370*I1370</f>
        <v>#DIV/0!</v>
      </c>
      <c r="U1370" s="15" t="e">
        <f>100-(T1370-R1370)/S1370*100</f>
        <v>#DIV/0!</v>
      </c>
      <c r="X1370" s="2">
        <v>11.51</v>
      </c>
      <c r="AB1370" s="14" t="e">
        <f>((AE1370-AC1370)*(1000/AD1370))*1000</f>
        <v>#DIV/0!</v>
      </c>
      <c r="AF1370" s="7" t="e">
        <f>#REF!*0.8</f>
        <v>#REF!</v>
      </c>
      <c r="AH1370" s="8" t="e">
        <f>((AG1370)*(H1370/100))</f>
        <v>#DIV/0!</v>
      </c>
      <c r="AI1370" s="7" t="e">
        <f>AG1370/AH1370</f>
        <v>#DIV/0!</v>
      </c>
      <c r="AO1370" s="20" t="s">
        <v>1927</v>
      </c>
      <c r="AP1370" s="422">
        <v>0.217</v>
      </c>
      <c r="AQ1370" s="422">
        <v>3.0000000000000001E-3</v>
      </c>
      <c r="AR1370" s="422">
        <v>0.01</v>
      </c>
      <c r="AS1370" s="422">
        <v>3.0000000000000001E-3</v>
      </c>
      <c r="AT1370" s="422">
        <v>9.4E-2</v>
      </c>
      <c r="AU1370" s="422">
        <v>3.0000000000000001E-3</v>
      </c>
      <c r="AV1370" s="422">
        <v>7.2999999999999995E-2</v>
      </c>
      <c r="AW1370" s="422">
        <v>3.0000000000000001E-3</v>
      </c>
      <c r="AX1370" s="422">
        <v>1.4999999999999999E-2</v>
      </c>
      <c r="AY1370" s="422">
        <v>1E-3</v>
      </c>
      <c r="AZ1370" s="422">
        <v>2.7E-2</v>
      </c>
      <c r="BA1370" s="422">
        <v>2E-3</v>
      </c>
      <c r="BB1370" s="422">
        <v>6.0999999999999999E-2</v>
      </c>
      <c r="BC1370" s="422">
        <v>2E-3</v>
      </c>
      <c r="BD1370" s="422">
        <v>0.79700000000000004</v>
      </c>
      <c r="BE1370" s="422">
        <v>1.4E-2</v>
      </c>
      <c r="BF1370" s="422" t="s">
        <v>121</v>
      </c>
      <c r="BG1370" s="422">
        <v>1.0999999999999999E-2</v>
      </c>
      <c r="BH1370" s="422" t="s">
        <v>121</v>
      </c>
      <c r="BI1370" s="422">
        <v>3.4169999999999998</v>
      </c>
      <c r="BJ1370" s="422" t="s">
        <v>121</v>
      </c>
      <c r="BK1370" s="422">
        <v>4.0000000000000001E-3</v>
      </c>
      <c r="BL1370" s="422" t="s">
        <v>121</v>
      </c>
      <c r="BM1370" s="422">
        <v>2E-3</v>
      </c>
      <c r="BN1370" s="422">
        <v>0.13200000000000001</v>
      </c>
      <c r="BO1370" s="422">
        <v>8.9999999999999993E-3</v>
      </c>
      <c r="BP1370" s="422">
        <v>56.853000000000002</v>
      </c>
      <c r="BQ1370" s="422">
        <v>0.17</v>
      </c>
      <c r="BR1370" s="422">
        <v>4.0000000000000001E-3</v>
      </c>
      <c r="BS1370" s="422">
        <v>1E-3</v>
      </c>
      <c r="BT1370" s="422">
        <v>20.353000000000002</v>
      </c>
      <c r="BU1370" s="422">
        <v>0.22700000000000001</v>
      </c>
      <c r="BV1370" s="422">
        <v>10.891999999999999</v>
      </c>
      <c r="BW1370" s="422">
        <v>0.19800000000000001</v>
      </c>
      <c r="BX1370" s="422" t="s">
        <v>121</v>
      </c>
      <c r="BY1370" s="422">
        <v>7.0000000000000001E-3</v>
      </c>
      <c r="BZ1370" s="422">
        <v>4.07</v>
      </c>
      <c r="CA1370" s="422">
        <v>6.9000000000000006E-2</v>
      </c>
      <c r="CB1370" s="422" t="s">
        <v>121</v>
      </c>
      <c r="CC1370" s="422">
        <v>26.379000000000001</v>
      </c>
      <c r="CD1370" s="422">
        <v>4.7E-2</v>
      </c>
      <c r="CE1370" s="422">
        <v>5.0000000000000001E-3</v>
      </c>
      <c r="CF1370" s="422">
        <v>6.0000000000000001E-3</v>
      </c>
      <c r="CG1370" s="422">
        <v>1E-3</v>
      </c>
      <c r="CH1370" s="422" t="s">
        <v>121</v>
      </c>
      <c r="CI1370" s="422">
        <v>2E-3</v>
      </c>
      <c r="CJ1370" s="422" t="s">
        <v>121</v>
      </c>
      <c r="CK1370" s="422">
        <v>0.26500000000000001</v>
      </c>
      <c r="CL1370" s="422" t="s">
        <v>121</v>
      </c>
      <c r="CM1370" s="422">
        <v>2E-3</v>
      </c>
      <c r="CN1370" s="422">
        <v>7.0000000000000001E-3</v>
      </c>
      <c r="CO1370" s="422">
        <v>1E-3</v>
      </c>
      <c r="CP1370" s="422">
        <v>2.415</v>
      </c>
      <c r="CQ1370" s="422">
        <v>7.5999999999999998E-2</v>
      </c>
      <c r="CR1370" s="422" t="s">
        <v>121</v>
      </c>
      <c r="CS1370" s="422">
        <v>2E-3</v>
      </c>
      <c r="CT1370" s="422">
        <v>2.25</v>
      </c>
      <c r="CU1370" s="422">
        <v>0.32200000000000001</v>
      </c>
      <c r="CV1370" s="422">
        <v>2.4E-2</v>
      </c>
      <c r="CW1370" s="422">
        <v>1E-3</v>
      </c>
      <c r="CX1370" s="422">
        <v>0.25</v>
      </c>
      <c r="CY1370" s="422">
        <v>1.2999999999999999E-2</v>
      </c>
      <c r="CZ1370" s="422" t="s">
        <v>121</v>
      </c>
      <c r="DA1370" s="422">
        <v>2E-3</v>
      </c>
      <c r="DB1370" s="422">
        <v>5.0000000000000001E-3</v>
      </c>
      <c r="DC1370" s="422">
        <v>4.0000000000000001E-3</v>
      </c>
      <c r="DD1370" s="422">
        <v>0.02</v>
      </c>
      <c r="DE1370" s="422">
        <v>8.9999999999999993E-3</v>
      </c>
      <c r="DF1370" s="422">
        <v>1.2769999999999999</v>
      </c>
      <c r="DG1370" s="422">
        <v>1.2999999999999999E-2</v>
      </c>
      <c r="DH1370" s="422">
        <v>1.2E-2</v>
      </c>
      <c r="DI1370" s="422">
        <v>1E-3</v>
      </c>
      <c r="DJ1370" s="422">
        <v>7.6999999999999999E-2</v>
      </c>
      <c r="DK1370" s="422">
        <v>1E-3</v>
      </c>
      <c r="DL1370" s="61" t="str">
        <f t="shared" si="26"/>
        <v>UTV 28.04.2022</v>
      </c>
    </row>
    <row r="1371" spans="1:149">
      <c r="A1371" s="11">
        <v>44679</v>
      </c>
      <c r="B1371" s="66"/>
      <c r="C1371" s="25" t="s">
        <v>122</v>
      </c>
      <c r="D1371" s="21">
        <v>30</v>
      </c>
      <c r="E1371" s="2">
        <v>100</v>
      </c>
      <c r="F1371" s="2">
        <v>70</v>
      </c>
      <c r="H1371" s="3">
        <f>((F1371)/(E1371/100))</f>
        <v>70</v>
      </c>
      <c r="I1371" s="4">
        <f>E1371/F1371</f>
        <v>1.4285714285714286</v>
      </c>
      <c r="J1371" s="4" t="e">
        <f>100/G1371</f>
        <v>#DIV/0!</v>
      </c>
      <c r="N1371" s="37" t="e">
        <f>M1371/(K1371/100)</f>
        <v>#DIV/0!</v>
      </c>
      <c r="O1371" s="37" t="e">
        <f>N1371/J1371</f>
        <v>#DIV/0!</v>
      </c>
      <c r="P1371" s="5" t="e">
        <f>M1371/(L1371/100)</f>
        <v>#DIV/0!</v>
      </c>
      <c r="Q1371" s="5" t="e">
        <f>P1371*I1371</f>
        <v>#DIV/0!</v>
      </c>
      <c r="U1371" s="15" t="e">
        <f>100-(T1371-R1371)/S1371*100</f>
        <v>#DIV/0!</v>
      </c>
      <c r="V1371" s="21">
        <v>1</v>
      </c>
      <c r="X1371" s="2">
        <v>11.31</v>
      </c>
      <c r="Y1371" s="2">
        <v>5.34</v>
      </c>
      <c r="Z1371" s="21">
        <v>1297</v>
      </c>
      <c r="AB1371" s="14" t="e">
        <f>((AE1371-AC1371)*(1000/AD1371))*1000</f>
        <v>#DIV/0!</v>
      </c>
      <c r="AF1371" s="7" t="e">
        <f>#REF!*0.8</f>
        <v>#REF!</v>
      </c>
      <c r="AG1371" s="2">
        <v>143</v>
      </c>
      <c r="AH1371" s="8">
        <f>((AG1371)*(H1371/100))</f>
        <v>100.1</v>
      </c>
      <c r="AI1371" s="7">
        <f>AG1371/AH1371</f>
        <v>1.4285714285714286</v>
      </c>
      <c r="AJ1371" s="6">
        <v>7.4909999999999997</v>
      </c>
      <c r="AK1371" s="2">
        <v>0.20599999999999999</v>
      </c>
      <c r="AO1371" s="20" t="s">
        <v>1928</v>
      </c>
      <c r="AP1371" s="420">
        <v>0.05</v>
      </c>
      <c r="AQ1371" s="420">
        <v>1E-3</v>
      </c>
      <c r="AR1371" s="420">
        <v>2.7E-2</v>
      </c>
      <c r="AS1371" s="420">
        <v>3.0000000000000001E-3</v>
      </c>
      <c r="AT1371" s="420">
        <v>8.9999999999999993E-3</v>
      </c>
      <c r="AU1371" s="420">
        <v>2E-3</v>
      </c>
      <c r="AV1371" s="420">
        <v>2.5000000000000001E-2</v>
      </c>
      <c r="AW1371" s="420">
        <v>2E-3</v>
      </c>
      <c r="AX1371" s="420" t="s">
        <v>121</v>
      </c>
      <c r="AY1371" s="420">
        <v>2E-3</v>
      </c>
      <c r="AZ1371" s="420">
        <v>2.9000000000000001E-2</v>
      </c>
      <c r="BA1371" s="420">
        <v>3.0000000000000001E-3</v>
      </c>
      <c r="BB1371" s="420">
        <v>0.157</v>
      </c>
      <c r="BC1371" s="420">
        <v>4.0000000000000001E-3</v>
      </c>
      <c r="BD1371" s="420">
        <v>4.0289999999999999</v>
      </c>
      <c r="BE1371" s="420">
        <v>4.1000000000000002E-2</v>
      </c>
      <c r="BF1371" s="420" t="s">
        <v>121</v>
      </c>
      <c r="BG1371" s="420">
        <v>5.0000000000000001E-3</v>
      </c>
      <c r="BH1371" s="420">
        <v>3.6520000000000001</v>
      </c>
      <c r="BI1371" s="420">
        <v>1.8</v>
      </c>
      <c r="BJ1371" s="420" t="s">
        <v>121</v>
      </c>
      <c r="BK1371" s="420">
        <v>3.0000000000000001E-3</v>
      </c>
      <c r="BL1371" s="420" t="s">
        <v>121</v>
      </c>
      <c r="BM1371" s="420">
        <v>2E-3</v>
      </c>
      <c r="BN1371" s="420">
        <v>2.4620000000000002</v>
      </c>
      <c r="BO1371" s="420">
        <v>4.7E-2</v>
      </c>
      <c r="BP1371" s="420">
        <v>57.598999999999997</v>
      </c>
      <c r="BQ1371" s="420">
        <v>0.17599999999999999</v>
      </c>
      <c r="BR1371" s="420">
        <v>4.0000000000000001E-3</v>
      </c>
      <c r="BS1371" s="420">
        <v>1E-3</v>
      </c>
      <c r="BT1371" s="420">
        <v>16.506</v>
      </c>
      <c r="BU1371" s="420">
        <v>0.16900000000000001</v>
      </c>
      <c r="BV1371" s="420">
        <v>1.1459999999999999</v>
      </c>
      <c r="BW1371" s="420">
        <v>3.9E-2</v>
      </c>
      <c r="BX1371" s="420" t="s">
        <v>121</v>
      </c>
      <c r="BY1371" s="420">
        <v>0.01</v>
      </c>
      <c r="BZ1371" s="420">
        <v>0.58299999999999996</v>
      </c>
      <c r="CA1371" s="420">
        <v>2.8000000000000001E-2</v>
      </c>
      <c r="CB1371" s="420" t="s">
        <v>121</v>
      </c>
      <c r="CC1371" s="420">
        <v>18.193999999999999</v>
      </c>
      <c r="CD1371" s="420">
        <v>0.11600000000000001</v>
      </c>
      <c r="CE1371" s="420">
        <v>7.0000000000000001E-3</v>
      </c>
      <c r="CF1371" s="420">
        <v>2E-3</v>
      </c>
      <c r="CG1371" s="420">
        <v>1E-3</v>
      </c>
      <c r="CH1371" s="420">
        <v>2E-3</v>
      </c>
      <c r="CI1371" s="420">
        <v>1E-3</v>
      </c>
      <c r="CJ1371" s="420">
        <v>1.679</v>
      </c>
      <c r="CK1371" s="420">
        <v>0.161</v>
      </c>
      <c r="CL1371" s="420" t="s">
        <v>121</v>
      </c>
      <c r="CM1371" s="420">
        <v>2E-3</v>
      </c>
      <c r="CN1371" s="420">
        <v>3.0000000000000001E-3</v>
      </c>
      <c r="CO1371" s="420">
        <v>1E-3</v>
      </c>
      <c r="CP1371" s="420">
        <v>3.0419999999999998</v>
      </c>
      <c r="CQ1371" s="420">
        <v>8.2000000000000003E-2</v>
      </c>
      <c r="CR1371" s="420" t="s">
        <v>121</v>
      </c>
      <c r="CS1371" s="420">
        <v>2E-3</v>
      </c>
      <c r="CT1371" s="420">
        <v>7.3259999999999996</v>
      </c>
      <c r="CU1371" s="420">
        <v>0.47599999999999998</v>
      </c>
      <c r="CV1371" s="420">
        <v>0.05</v>
      </c>
      <c r="CW1371" s="420">
        <v>1E-3</v>
      </c>
      <c r="CX1371" s="420">
        <v>1.0169999999999999</v>
      </c>
      <c r="CY1371" s="420">
        <v>2.3E-2</v>
      </c>
      <c r="CZ1371" s="420" t="s">
        <v>121</v>
      </c>
      <c r="DA1371" s="420">
        <v>2E-3</v>
      </c>
      <c r="DB1371" s="420">
        <v>0.02</v>
      </c>
      <c r="DC1371" s="420">
        <v>7.0000000000000001E-3</v>
      </c>
      <c r="DD1371" s="420">
        <v>1.9E-2</v>
      </c>
      <c r="DE1371" s="420">
        <v>5.0000000000000001E-3</v>
      </c>
      <c r="DF1371" s="420">
        <v>0.39500000000000002</v>
      </c>
      <c r="DG1371" s="420">
        <v>6.0000000000000001E-3</v>
      </c>
      <c r="DH1371" s="420">
        <v>1.0999999999999999E-2</v>
      </c>
      <c r="DI1371" s="420">
        <v>1E-3</v>
      </c>
      <c r="DJ1371" s="420">
        <v>3.5000000000000003E-2</v>
      </c>
      <c r="DK1371" s="420">
        <v>1E-3</v>
      </c>
      <c r="DL1371" s="61" t="str">
        <f t="shared" si="26"/>
        <v>DK II 28.04.2022</v>
      </c>
      <c r="DM1371" s="426">
        <v>1.82226096694662E-3</v>
      </c>
      <c r="DN1371" s="426">
        <v>6.8114593357494497E-4</v>
      </c>
      <c r="DO1371" s="426">
        <v>7.6451863274144098E-3</v>
      </c>
      <c r="DP1371" s="426">
        <v>0.206185739049492</v>
      </c>
      <c r="DQ1371" s="426">
        <v>1.2212369685167699E-2</v>
      </c>
      <c r="DR1371" s="426">
        <v>-4.4184258776428003E-4</v>
      </c>
      <c r="DS1371" s="426">
        <v>2.15618885103675E-2</v>
      </c>
      <c r="DT1371" s="426">
        <v>7.1476909898429697E-3</v>
      </c>
      <c r="DU1371" s="426">
        <v>8.2416165606224697E-4</v>
      </c>
      <c r="DV1371" s="426">
        <v>2.2814062172251399E-3</v>
      </c>
      <c r="DW1371" s="426">
        <v>0.12035048806292301</v>
      </c>
      <c r="DX1371" s="426">
        <v>-3.17869203045823E-2</v>
      </c>
      <c r="DY1371" s="426">
        <v>1075.0530490015601</v>
      </c>
      <c r="DZ1371" s="426">
        <v>3.9828053843642498E-2</v>
      </c>
      <c r="EA1371" s="426">
        <v>0.110850953563382</v>
      </c>
      <c r="EB1371" s="426">
        <v>97.281203079277304</v>
      </c>
    </row>
    <row r="1372" spans="1:149">
      <c r="A1372" s="11">
        <v>44679</v>
      </c>
      <c r="B1372" s="66" t="s">
        <v>208</v>
      </c>
      <c r="C1372" s="25" t="s">
        <v>119</v>
      </c>
      <c r="D1372" s="21">
        <v>42</v>
      </c>
      <c r="E1372" s="2">
        <v>100</v>
      </c>
      <c r="F1372" s="2">
        <v>58</v>
      </c>
      <c r="H1372" s="3">
        <f>((F1372)/(E1372/100))</f>
        <v>58</v>
      </c>
      <c r="I1372" s="4">
        <f>E1372/F1372</f>
        <v>1.7241379310344827</v>
      </c>
      <c r="J1372" s="4" t="e">
        <f>100/G1372</f>
        <v>#DIV/0!</v>
      </c>
      <c r="N1372" s="37" t="e">
        <f>M1372/(K1372/100)</f>
        <v>#DIV/0!</v>
      </c>
      <c r="O1372" s="37" t="e">
        <f>N1372/J1372</f>
        <v>#DIV/0!</v>
      </c>
      <c r="P1372" s="5" t="e">
        <f>M1372/(L1372/100)</f>
        <v>#DIV/0!</v>
      </c>
      <c r="Q1372" s="5" t="e">
        <f>P1372*I1372</f>
        <v>#DIV/0!</v>
      </c>
      <c r="U1372" s="15" t="e">
        <f>100-(T1372-R1372)/S1372*100</f>
        <v>#DIV/0!</v>
      </c>
      <c r="V1372" s="21">
        <v>1.7</v>
      </c>
      <c r="X1372" s="2">
        <v>10.26</v>
      </c>
      <c r="Y1372" s="2">
        <v>10.93</v>
      </c>
      <c r="Z1372" s="21">
        <v>2955</v>
      </c>
      <c r="AB1372" s="14" t="e">
        <f>((AE1372-AC1372)*(1000/AD1372))*1000</f>
        <v>#DIV/0!</v>
      </c>
      <c r="AF1372" s="7" t="e">
        <f>#REF!*0.8</f>
        <v>#REF!</v>
      </c>
      <c r="AG1372" s="2">
        <v>174</v>
      </c>
      <c r="AH1372" s="8">
        <f>((AG1372)*(H1372/100))</f>
        <v>100.91999999999999</v>
      </c>
      <c r="AI1372" s="7">
        <f>AG1372/AH1372</f>
        <v>1.7241379310344829</v>
      </c>
      <c r="AJ1372" s="6">
        <v>25.65</v>
      </c>
      <c r="AK1372" s="2">
        <v>1.47</v>
      </c>
      <c r="AO1372" s="20" t="s">
        <v>1929</v>
      </c>
      <c r="AP1372" s="421">
        <v>9.7000000000000003E-2</v>
      </c>
      <c r="AQ1372" s="421">
        <v>2E-3</v>
      </c>
      <c r="AR1372" s="421">
        <v>7.1999999999999995E-2</v>
      </c>
      <c r="AS1372" s="421">
        <v>3.0000000000000001E-3</v>
      </c>
      <c r="AT1372" s="421">
        <v>1.9E-2</v>
      </c>
      <c r="AU1372" s="421">
        <v>2E-3</v>
      </c>
      <c r="AV1372" s="421">
        <v>0.111</v>
      </c>
      <c r="AW1372" s="421">
        <v>3.0000000000000001E-3</v>
      </c>
      <c r="AX1372" s="421">
        <v>1.2999999999999999E-2</v>
      </c>
      <c r="AY1372" s="421">
        <v>1E-3</v>
      </c>
      <c r="AZ1372" s="421">
        <v>6.8000000000000005E-2</v>
      </c>
      <c r="BA1372" s="421">
        <v>3.0000000000000001E-3</v>
      </c>
      <c r="BB1372" s="421">
        <v>0.18099999999999999</v>
      </c>
      <c r="BC1372" s="421">
        <v>3.0000000000000001E-3</v>
      </c>
      <c r="BD1372" s="421">
        <v>3.0110000000000001</v>
      </c>
      <c r="BE1372" s="421">
        <v>2.4E-2</v>
      </c>
      <c r="BF1372" s="421" t="s">
        <v>121</v>
      </c>
      <c r="BG1372" s="421">
        <v>3.0000000000000001E-3</v>
      </c>
      <c r="BH1372" s="421">
        <v>3.18</v>
      </c>
      <c r="BI1372" s="421">
        <v>0.747</v>
      </c>
      <c r="BJ1372" s="421">
        <v>2E-3</v>
      </c>
      <c r="BK1372" s="421">
        <v>2E-3</v>
      </c>
      <c r="BL1372" s="421" t="s">
        <v>121</v>
      </c>
      <c r="BM1372" s="421">
        <v>2E-3</v>
      </c>
      <c r="BN1372" s="421">
        <v>0.14000000000000001</v>
      </c>
      <c r="BO1372" s="421">
        <v>7.0000000000000001E-3</v>
      </c>
      <c r="BP1372" s="421">
        <v>68.251000000000005</v>
      </c>
      <c r="BQ1372" s="421">
        <v>0.125</v>
      </c>
      <c r="BR1372" s="421">
        <v>2E-3</v>
      </c>
      <c r="BS1372" s="421">
        <v>1E-3</v>
      </c>
      <c r="BT1372" s="421">
        <v>10.747999999999999</v>
      </c>
      <c r="BU1372" s="421">
        <v>0.112</v>
      </c>
      <c r="BV1372" s="421">
        <v>1.5620000000000001</v>
      </c>
      <c r="BW1372" s="421">
        <v>2.5999999999999999E-2</v>
      </c>
      <c r="BX1372" s="421">
        <v>8.9999999999999993E-3</v>
      </c>
      <c r="BY1372" s="421">
        <v>5.0000000000000001E-3</v>
      </c>
      <c r="BZ1372" s="421">
        <v>1.0660000000000001</v>
      </c>
      <c r="CA1372" s="421">
        <v>3.1E-2</v>
      </c>
      <c r="CB1372" s="421" t="s">
        <v>121</v>
      </c>
      <c r="CC1372" s="421">
        <v>6.5190000000000001</v>
      </c>
      <c r="CD1372" s="421">
        <v>0.13900000000000001</v>
      </c>
      <c r="CE1372" s="421">
        <v>7.0000000000000001E-3</v>
      </c>
      <c r="CF1372" s="421">
        <v>6.0000000000000001E-3</v>
      </c>
      <c r="CG1372" s="421">
        <v>1E-3</v>
      </c>
      <c r="CH1372" s="421" t="s">
        <v>121</v>
      </c>
      <c r="CI1372" s="421">
        <v>2E-3</v>
      </c>
      <c r="CJ1372" s="421">
        <v>0.58199999999999996</v>
      </c>
      <c r="CK1372" s="421">
        <v>6.8000000000000005E-2</v>
      </c>
      <c r="CL1372" s="421" t="s">
        <v>121</v>
      </c>
      <c r="CM1372" s="421">
        <v>2E-3</v>
      </c>
      <c r="CN1372" s="421">
        <v>6.0000000000000001E-3</v>
      </c>
      <c r="CO1372" s="421">
        <v>1E-3</v>
      </c>
      <c r="CP1372" s="421">
        <v>1.7410000000000001</v>
      </c>
      <c r="CQ1372" s="421">
        <v>3.6999999999999998E-2</v>
      </c>
      <c r="CR1372" s="421" t="s">
        <v>121</v>
      </c>
      <c r="CS1372" s="421">
        <v>2E-3</v>
      </c>
      <c r="CT1372" s="421">
        <v>6.9560000000000004</v>
      </c>
      <c r="CU1372" s="421">
        <v>0.26900000000000002</v>
      </c>
      <c r="CV1372" s="421">
        <v>2.3E-2</v>
      </c>
      <c r="CW1372" s="421">
        <v>1E-3</v>
      </c>
      <c r="CX1372" s="421">
        <v>1.1890000000000001</v>
      </c>
      <c r="CY1372" s="421">
        <v>1.9E-2</v>
      </c>
      <c r="CZ1372" s="421" t="s">
        <v>121</v>
      </c>
      <c r="DA1372" s="421">
        <v>2E-3</v>
      </c>
      <c r="DB1372" s="421">
        <v>7.2999999999999995E-2</v>
      </c>
      <c r="DC1372" s="421">
        <v>6.0000000000000001E-3</v>
      </c>
      <c r="DD1372" s="421" t="s">
        <v>121</v>
      </c>
      <c r="DE1372" s="421">
        <v>8.9999999999999993E-3</v>
      </c>
      <c r="DF1372" s="421">
        <v>0.70299999999999996</v>
      </c>
      <c r="DG1372" s="421">
        <v>7.0000000000000001E-3</v>
      </c>
      <c r="DH1372" s="421">
        <v>2.5000000000000001E-2</v>
      </c>
      <c r="DI1372" s="421">
        <v>1E-3</v>
      </c>
      <c r="DJ1372" s="421">
        <v>1.4999999999999999E-2</v>
      </c>
      <c r="DK1372" s="421">
        <v>1E-3</v>
      </c>
      <c r="DL1372" s="61" t="str">
        <f t="shared" si="26"/>
        <v>DK III W1 28.04.2022</v>
      </c>
      <c r="DM1372" s="426">
        <v>6.7736250342559201E-2</v>
      </c>
      <c r="DN1372" s="426">
        <v>4.5028615017529097E-2</v>
      </c>
      <c r="DO1372" s="426">
        <v>-4.7721229653381698E-3</v>
      </c>
      <c r="DP1372" s="426">
        <v>1.47344379603969</v>
      </c>
      <c r="DQ1372" s="426">
        <v>9.5597794946501499E-3</v>
      </c>
      <c r="DR1372" s="426">
        <v>-1.6955120614244399E-2</v>
      </c>
      <c r="DS1372" s="426">
        <v>4.13708726403198E-2</v>
      </c>
      <c r="DT1372" s="426">
        <v>2.1874072304080699E-2</v>
      </c>
      <c r="DU1372" s="426">
        <v>5.3127362058807198E-3</v>
      </c>
      <c r="DV1372" s="426">
        <v>1.60154686557939E-2</v>
      </c>
      <c r="DW1372" s="426">
        <v>0.55599746249469495</v>
      </c>
      <c r="DX1372" s="426">
        <v>-5.81801427823712E-2</v>
      </c>
      <c r="DY1372" s="426">
        <v>1258.0622243954599</v>
      </c>
      <c r="DZ1372" s="426">
        <v>-5.0803457508473697E-2</v>
      </c>
      <c r="EA1372" s="426">
        <v>6.2997017437830598</v>
      </c>
      <c r="EB1372" s="426">
        <v>98.871580150925993</v>
      </c>
    </row>
    <row r="1373" spans="1:149">
      <c r="A1373" s="11">
        <v>44679</v>
      </c>
      <c r="B1373" s="66" t="s">
        <v>207</v>
      </c>
      <c r="C1373" s="25" t="s">
        <v>119</v>
      </c>
      <c r="D1373" s="21">
        <v>26</v>
      </c>
      <c r="E1373" s="2">
        <v>100</v>
      </c>
      <c r="F1373" s="2">
        <v>74</v>
      </c>
      <c r="H1373" s="3">
        <f>((F1373)/(E1373/100))</f>
        <v>74</v>
      </c>
      <c r="I1373" s="4">
        <f>E1373/F1373</f>
        <v>1.3513513513513513</v>
      </c>
      <c r="J1373" s="4" t="e">
        <f>100/G1373</f>
        <v>#DIV/0!</v>
      </c>
      <c r="N1373" s="37" t="e">
        <f>M1373/(K1373/100)</f>
        <v>#DIV/0!</v>
      </c>
      <c r="O1373" s="37" t="e">
        <f>N1373/J1373</f>
        <v>#DIV/0!</v>
      </c>
      <c r="P1373" s="5" t="e">
        <f>M1373/(L1373/100)</f>
        <v>#DIV/0!</v>
      </c>
      <c r="Q1373" s="5" t="e">
        <f>P1373*I1373</f>
        <v>#DIV/0!</v>
      </c>
      <c r="U1373" s="15" t="e">
        <f>100-(T1373-R1373)/S1373*100</f>
        <v>#DIV/0!</v>
      </c>
      <c r="V1373" s="21">
        <v>3.1</v>
      </c>
      <c r="X1373" s="2">
        <v>12.61</v>
      </c>
      <c r="Y1373" s="2">
        <v>12.15</v>
      </c>
      <c r="Z1373" s="21">
        <v>1590</v>
      </c>
      <c r="AB1373" s="14" t="e">
        <f>((AE1373-AC1373)*(1000/AD1373))*1000</f>
        <v>#DIV/0!</v>
      </c>
      <c r="AF1373" s="7" t="e">
        <f>#REF!*0.8</f>
        <v>#REF!</v>
      </c>
      <c r="AG1373" s="2">
        <v>144</v>
      </c>
      <c r="AH1373" s="8">
        <f>((AG1373)*(H1373/100))</f>
        <v>106.56</v>
      </c>
      <c r="AI1373" s="7">
        <f>AG1373/AH1373</f>
        <v>1.3513513513513513</v>
      </c>
      <c r="AJ1373" s="6">
        <v>33.82</v>
      </c>
      <c r="AK1373" s="2">
        <v>0.255</v>
      </c>
      <c r="AO1373" s="20" t="s">
        <v>1930</v>
      </c>
      <c r="AP1373" s="424">
        <v>0.14799999999999999</v>
      </c>
      <c r="AQ1373" s="424">
        <v>3.0000000000000001E-3</v>
      </c>
      <c r="AR1373" s="424">
        <v>2.7E-2</v>
      </c>
      <c r="AS1373" s="424">
        <v>3.0000000000000001E-3</v>
      </c>
      <c r="AT1373" s="424">
        <v>7.0000000000000001E-3</v>
      </c>
      <c r="AU1373" s="424">
        <v>2E-3</v>
      </c>
      <c r="AV1373" s="424">
        <v>1.7999999999999999E-2</v>
      </c>
      <c r="AW1373" s="424">
        <v>2E-3</v>
      </c>
      <c r="AX1373" s="424">
        <v>5.0000000000000001E-3</v>
      </c>
      <c r="AY1373" s="424">
        <v>1E-3</v>
      </c>
      <c r="AZ1373" s="424">
        <v>4.2000000000000003E-2</v>
      </c>
      <c r="BA1373" s="424">
        <v>4.0000000000000001E-3</v>
      </c>
      <c r="BB1373" s="424">
        <v>0.104</v>
      </c>
      <c r="BC1373" s="424">
        <v>3.0000000000000001E-3</v>
      </c>
      <c r="BD1373" s="424">
        <v>11.984999999999999</v>
      </c>
      <c r="BE1373" s="424">
        <v>7.5999999999999998E-2</v>
      </c>
      <c r="BF1373" s="424" t="s">
        <v>121</v>
      </c>
      <c r="BG1373" s="424">
        <v>0.01</v>
      </c>
      <c r="BH1373" s="424">
        <v>2.4910000000000001</v>
      </c>
      <c r="BI1373" s="424">
        <v>0.83799999999999997</v>
      </c>
      <c r="BJ1373" s="424" t="s">
        <v>121</v>
      </c>
      <c r="BK1373" s="424">
        <v>4.0000000000000001E-3</v>
      </c>
      <c r="BL1373" s="424" t="s">
        <v>121</v>
      </c>
      <c r="BM1373" s="424">
        <v>2E-3</v>
      </c>
      <c r="BN1373" s="424">
        <v>0.14399999999999999</v>
      </c>
      <c r="BO1373" s="424">
        <v>8.9999999999999993E-3</v>
      </c>
      <c r="BP1373" s="424">
        <v>59.08</v>
      </c>
      <c r="BQ1373" s="424">
        <v>0.188</v>
      </c>
      <c r="BR1373" s="424">
        <v>2E-3</v>
      </c>
      <c r="BS1373" s="424">
        <v>1E-3</v>
      </c>
      <c r="BT1373" s="424">
        <v>16.100000000000001</v>
      </c>
      <c r="BU1373" s="424">
        <v>0.183</v>
      </c>
      <c r="BV1373" s="424">
        <v>0.84799999999999998</v>
      </c>
      <c r="BW1373" s="424">
        <v>0.02</v>
      </c>
      <c r="BX1373" s="424" t="s">
        <v>121</v>
      </c>
      <c r="BY1373" s="424">
        <v>1.7000000000000001E-2</v>
      </c>
      <c r="BZ1373" s="424">
        <v>0.45900000000000002</v>
      </c>
      <c r="CA1373" s="424">
        <v>3.4000000000000002E-2</v>
      </c>
      <c r="CB1373" s="424" t="s">
        <v>121</v>
      </c>
      <c r="CC1373" s="424">
        <v>8.58</v>
      </c>
      <c r="CD1373" s="424">
        <v>0.35</v>
      </c>
      <c r="CE1373" s="424">
        <v>0.01</v>
      </c>
      <c r="CF1373" s="424" t="s">
        <v>121</v>
      </c>
      <c r="CG1373" s="424">
        <v>2E-3</v>
      </c>
      <c r="CH1373" s="424">
        <v>2E-3</v>
      </c>
      <c r="CI1373" s="424">
        <v>1E-3</v>
      </c>
      <c r="CJ1373" s="424">
        <v>0.371</v>
      </c>
      <c r="CK1373" s="424">
        <v>6.0999999999999999E-2</v>
      </c>
      <c r="CL1373" s="424" t="s">
        <v>121</v>
      </c>
      <c r="CM1373" s="424">
        <v>2E-3</v>
      </c>
      <c r="CN1373" s="424">
        <v>3.0000000000000001E-3</v>
      </c>
      <c r="CO1373" s="424">
        <v>1E-3</v>
      </c>
      <c r="CP1373" s="424">
        <v>1.034</v>
      </c>
      <c r="CQ1373" s="424">
        <v>0.03</v>
      </c>
      <c r="CR1373" s="424" t="s">
        <v>121</v>
      </c>
      <c r="CS1373" s="424">
        <v>2E-3</v>
      </c>
      <c r="CT1373" s="424">
        <v>3.77</v>
      </c>
      <c r="CU1373" s="424">
        <v>0.22700000000000001</v>
      </c>
      <c r="CV1373" s="424">
        <v>2.8000000000000001E-2</v>
      </c>
      <c r="CW1373" s="424">
        <v>1E-3</v>
      </c>
      <c r="CX1373" s="424">
        <v>0.36699999999999999</v>
      </c>
      <c r="CY1373" s="424">
        <v>1.9E-2</v>
      </c>
      <c r="CZ1373" s="424" t="s">
        <v>121</v>
      </c>
      <c r="DA1373" s="424">
        <v>2E-3</v>
      </c>
      <c r="DB1373" s="424">
        <v>1.4999999999999999E-2</v>
      </c>
      <c r="DC1373" s="424">
        <v>6.0000000000000001E-3</v>
      </c>
      <c r="DD1373" s="424" t="s">
        <v>121</v>
      </c>
      <c r="DE1373" s="424">
        <v>0.02</v>
      </c>
      <c r="DF1373" s="424">
        <v>2.569</v>
      </c>
      <c r="DG1373" s="424">
        <v>2.4E-2</v>
      </c>
      <c r="DH1373" s="424">
        <v>0.01</v>
      </c>
      <c r="DI1373" s="424">
        <v>1E-3</v>
      </c>
      <c r="DJ1373" s="424">
        <v>0.01</v>
      </c>
      <c r="DK1373" s="424">
        <v>1E-3</v>
      </c>
      <c r="DL1373" s="61" t="str">
        <f t="shared" si="26"/>
        <v>DK III W2 28.04.2022</v>
      </c>
      <c r="DM1373" s="426">
        <v>8.1721235882820195E-2</v>
      </c>
      <c r="DN1373" s="426">
        <v>1.6724311265172102E-2</v>
      </c>
      <c r="DO1373" s="426">
        <v>0.108102035381268</v>
      </c>
      <c r="DP1373" s="426">
        <v>0.25457206671999799</v>
      </c>
      <c r="DQ1373" s="426">
        <v>2.7297271558351099E-3</v>
      </c>
      <c r="DR1373" s="426">
        <v>-1.39083254059115E-2</v>
      </c>
      <c r="DS1373" s="426">
        <v>1.3176358797508001</v>
      </c>
      <c r="DT1373" s="426">
        <v>2.7983255233356801E-2</v>
      </c>
      <c r="DU1373" s="426">
        <v>4.9983221046045502E-3</v>
      </c>
      <c r="DV1373" s="426">
        <v>-4.8474889946980102E-3</v>
      </c>
      <c r="DW1373" s="426">
        <v>1.15302826221148</v>
      </c>
      <c r="DX1373" s="426">
        <v>-0.13258494001467</v>
      </c>
      <c r="DY1373" s="426">
        <v>1478.63925816286</v>
      </c>
      <c r="DZ1373" s="426">
        <v>6.4955386828090794E-2</v>
      </c>
      <c r="EA1373" s="426">
        <v>-0.16033921502550999</v>
      </c>
      <c r="EB1373" s="426">
        <v>98.934900492111097</v>
      </c>
    </row>
    <row r="1374" spans="1:149">
      <c r="A1374" s="11">
        <v>44679</v>
      </c>
      <c r="B1374" s="66" t="s">
        <v>247</v>
      </c>
      <c r="C1374" s="25" t="s">
        <v>1931</v>
      </c>
      <c r="D1374" s="21">
        <v>0</v>
      </c>
      <c r="E1374" s="2">
        <v>100</v>
      </c>
      <c r="F1374" s="2">
        <v>100</v>
      </c>
      <c r="G1374" s="2">
        <v>100</v>
      </c>
      <c r="H1374" s="3">
        <f>((F1374)/(E1374/100))</f>
        <v>100</v>
      </c>
      <c r="I1374" s="4">
        <f>E1374/F1374</f>
        <v>1</v>
      </c>
      <c r="J1374" s="4">
        <f>100/G1374</f>
        <v>1</v>
      </c>
      <c r="K1374" s="2">
        <v>20</v>
      </c>
      <c r="M1374" s="2">
        <f>100.561-100.55</f>
        <v>1.1000000000009891E-2</v>
      </c>
      <c r="N1374" s="37">
        <f>M1374/(K1374/100)</f>
        <v>5.5000000000049454E-2</v>
      </c>
      <c r="O1374" s="37">
        <f>N1374/J1374</f>
        <v>5.5000000000049454E-2</v>
      </c>
      <c r="P1374" s="5" t="e">
        <f>M1374/(L1374/100)</f>
        <v>#DIV/0!</v>
      </c>
      <c r="Q1374" s="5" t="e">
        <f>P1374*I1374</f>
        <v>#DIV/0!</v>
      </c>
      <c r="R1374" s="21">
        <v>54.518999999999998</v>
      </c>
      <c r="S1374" s="21">
        <v>10.776</v>
      </c>
      <c r="T1374" s="21">
        <v>65.941000000000003</v>
      </c>
      <c r="U1374" s="15">
        <f>100-(T1374-R1374)/S1374*100</f>
        <v>-5.9948032665182183</v>
      </c>
      <c r="V1374" s="21">
        <v>0.53200000000000003</v>
      </c>
      <c r="X1374" s="2">
        <v>9.31</v>
      </c>
      <c r="Y1374" s="2">
        <v>0.35</v>
      </c>
      <c r="Z1374" s="21">
        <v>0</v>
      </c>
      <c r="AB1374" s="14" t="e">
        <f>((AE1374-AC1374)*(1000/AD1374))*1000</f>
        <v>#DIV/0!</v>
      </c>
      <c r="AF1374" s="7" t="e">
        <f>#REF!*0.8</f>
        <v>#REF!</v>
      </c>
      <c r="AG1374" s="2">
        <v>100</v>
      </c>
      <c r="AH1374" s="8">
        <f>((AG1374)*(H1374/100))</f>
        <v>100</v>
      </c>
      <c r="AI1374" s="7">
        <f>AG1374/AH1374</f>
        <v>1</v>
      </c>
      <c r="AJ1374" s="6">
        <v>22.07</v>
      </c>
      <c r="AK1374" s="2">
        <v>3.9E-2</v>
      </c>
      <c r="AL1374" s="2">
        <v>4.2999999999999997E-2</v>
      </c>
      <c r="AM1374" s="21">
        <v>0.86</v>
      </c>
      <c r="AN1374" s="21">
        <v>0.35</v>
      </c>
      <c r="AO1374" s="20" t="s">
        <v>1931</v>
      </c>
      <c r="AP1374" s="423" t="s">
        <v>121</v>
      </c>
      <c r="AQ1374" s="423">
        <v>3.0000000000000001E-3</v>
      </c>
      <c r="AR1374" s="423">
        <v>2.9000000000000001E-2</v>
      </c>
      <c r="AS1374" s="423">
        <v>8.0000000000000002E-3</v>
      </c>
      <c r="AT1374" s="423" t="s">
        <v>121</v>
      </c>
      <c r="AU1374" s="423">
        <v>5.0000000000000001E-3</v>
      </c>
      <c r="AV1374" s="423">
        <v>1.0999999999999999E-2</v>
      </c>
      <c r="AW1374" s="423">
        <v>3.0000000000000001E-3</v>
      </c>
      <c r="AX1374" s="423" t="s">
        <v>121</v>
      </c>
      <c r="AY1374" s="423">
        <v>2E-3</v>
      </c>
      <c r="AZ1374" s="423">
        <v>3.6999999999999998E-2</v>
      </c>
      <c r="BA1374" s="423">
        <v>7.0000000000000001E-3</v>
      </c>
      <c r="BB1374" s="423">
        <v>3.5999999999999997E-2</v>
      </c>
      <c r="BC1374" s="423">
        <v>4.0000000000000001E-3</v>
      </c>
      <c r="BD1374" s="423">
        <v>53.008000000000003</v>
      </c>
      <c r="BE1374" s="423">
        <v>0.66700000000000004</v>
      </c>
      <c r="BF1374" s="423" t="s">
        <v>121</v>
      </c>
      <c r="BG1374" s="423">
        <v>2.1000000000000001E-2</v>
      </c>
      <c r="BH1374" s="423">
        <v>1.635</v>
      </c>
      <c r="BI1374" s="423">
        <v>0.81</v>
      </c>
      <c r="BJ1374" s="423">
        <v>6.0000000000000001E-3</v>
      </c>
      <c r="BK1374" s="423">
        <v>2E-3</v>
      </c>
      <c r="BL1374" s="423" t="s">
        <v>121</v>
      </c>
      <c r="BM1374" s="423">
        <v>3.0000000000000001E-3</v>
      </c>
      <c r="BN1374" s="423">
        <v>5.7000000000000002E-2</v>
      </c>
      <c r="BO1374" s="423">
        <v>1.2E-2</v>
      </c>
      <c r="BP1374" s="423">
        <v>30.777999999999999</v>
      </c>
      <c r="BQ1374" s="423">
        <v>0.52100000000000002</v>
      </c>
      <c r="BR1374" s="423" t="s">
        <v>121</v>
      </c>
      <c r="BS1374" s="423">
        <v>2E-3</v>
      </c>
      <c r="BT1374" s="423">
        <v>2.3079999999999998</v>
      </c>
      <c r="BU1374" s="423">
        <v>0.11899999999999999</v>
      </c>
      <c r="BV1374" s="423">
        <v>9.5000000000000001E-2</v>
      </c>
      <c r="BW1374" s="423">
        <v>8.9999999999999993E-3</v>
      </c>
      <c r="BX1374" s="423" t="s">
        <v>121</v>
      </c>
      <c r="BY1374" s="423">
        <v>4.2000000000000003E-2</v>
      </c>
      <c r="BZ1374" s="423">
        <v>8.5000000000000006E-2</v>
      </c>
      <c r="CA1374" s="423">
        <v>3.9E-2</v>
      </c>
      <c r="CB1374" s="423" t="s">
        <v>121</v>
      </c>
      <c r="CC1374" s="423">
        <v>14.558</v>
      </c>
      <c r="CD1374" s="423">
        <v>0.52100000000000002</v>
      </c>
      <c r="CE1374" s="423">
        <v>1.6E-2</v>
      </c>
      <c r="CF1374" s="423">
        <v>6.0000000000000001E-3</v>
      </c>
      <c r="CG1374" s="423">
        <v>1E-3</v>
      </c>
      <c r="CH1374" s="423">
        <v>7.0000000000000001E-3</v>
      </c>
      <c r="CI1374" s="423">
        <v>1E-3</v>
      </c>
      <c r="CJ1374" s="423" t="s">
        <v>121</v>
      </c>
      <c r="CK1374" s="423">
        <v>4.9000000000000002E-2</v>
      </c>
      <c r="CL1374" s="423" t="s">
        <v>121</v>
      </c>
      <c r="CM1374" s="423">
        <v>2E-3</v>
      </c>
      <c r="CN1374" s="423" t="s">
        <v>121</v>
      </c>
      <c r="CO1374" s="423">
        <v>2E-3</v>
      </c>
      <c r="CP1374" s="423">
        <v>0.158</v>
      </c>
      <c r="CQ1374" s="423">
        <v>1.2999999999999999E-2</v>
      </c>
      <c r="CR1374" s="423" t="s">
        <v>121</v>
      </c>
      <c r="CS1374" s="423">
        <v>2E-3</v>
      </c>
      <c r="CT1374" s="423">
        <v>11.044</v>
      </c>
      <c r="CU1374" s="423">
        <v>0.308</v>
      </c>
      <c r="CV1374" s="423">
        <v>1.4999999999999999E-2</v>
      </c>
      <c r="CW1374" s="423">
        <v>1E-3</v>
      </c>
      <c r="CX1374" s="423">
        <v>0.04</v>
      </c>
      <c r="CY1374" s="423">
        <v>1.7000000000000001E-2</v>
      </c>
      <c r="CZ1374" s="423" t="s">
        <v>121</v>
      </c>
      <c r="DA1374" s="423">
        <v>2E-3</v>
      </c>
      <c r="DB1374" s="423" t="s">
        <v>121</v>
      </c>
      <c r="DC1374" s="423">
        <v>1.2E-2</v>
      </c>
      <c r="DD1374" s="423" t="s">
        <v>121</v>
      </c>
      <c r="DE1374" s="423">
        <v>1.2E-2</v>
      </c>
      <c r="DF1374" s="423">
        <v>5.7000000000000002E-2</v>
      </c>
      <c r="DG1374" s="423">
        <v>4.0000000000000001E-3</v>
      </c>
      <c r="DH1374" s="423">
        <v>6.0000000000000001E-3</v>
      </c>
      <c r="DI1374" s="423">
        <v>1E-3</v>
      </c>
      <c r="DJ1374" s="423" t="s">
        <v>121</v>
      </c>
      <c r="DK1374" s="423">
        <v>2E-3</v>
      </c>
      <c r="DL1374" s="61" t="str">
        <f t="shared" si="26"/>
        <v>22-0032-1</v>
      </c>
      <c r="DM1374" s="431">
        <v>6.5506569477427603E-3</v>
      </c>
      <c r="DN1374" s="431">
        <v>6.9574490480164199E-3</v>
      </c>
      <c r="DO1374" s="431">
        <v>4.2670762473141E-2</v>
      </c>
      <c r="DP1374" s="431">
        <v>3.8777295783001597E-2</v>
      </c>
      <c r="DQ1374" s="431">
        <v>9.2618191625098902E-4</v>
      </c>
      <c r="DR1374" s="431">
        <v>1.15274643558638E-2</v>
      </c>
      <c r="DS1374" s="431">
        <v>9.31628993025784E-2</v>
      </c>
      <c r="DT1374" s="431">
        <v>-1.2517764888670201E-2</v>
      </c>
      <c r="DU1374" s="431">
        <v>1.44074828437304E-3</v>
      </c>
      <c r="DV1374" s="431">
        <v>5.3653209450740301E-3</v>
      </c>
      <c r="DW1374" s="431">
        <v>0.214127316141971</v>
      </c>
      <c r="DX1374" s="431">
        <v>0.180503834997953</v>
      </c>
      <c r="DY1374" s="431">
        <v>83.026100930492703</v>
      </c>
      <c r="DZ1374" s="431">
        <v>-0.20804151172480101</v>
      </c>
      <c r="EA1374" s="431">
        <v>0.138594926632816</v>
      </c>
      <c r="EB1374" s="431">
        <v>99.521013644092406</v>
      </c>
    </row>
    <row r="1375" spans="1:149">
      <c r="A1375" s="11">
        <v>44679</v>
      </c>
      <c r="B1375" s="66" t="s">
        <v>247</v>
      </c>
      <c r="C1375" s="25" t="s">
        <v>1932</v>
      </c>
      <c r="D1375" s="21">
        <v>0</v>
      </c>
      <c r="E1375" s="2">
        <v>100</v>
      </c>
      <c r="F1375" s="2">
        <v>100</v>
      </c>
      <c r="G1375" s="2">
        <v>100</v>
      </c>
      <c r="H1375" s="3">
        <f>((F1375)/(E1375/100))</f>
        <v>100</v>
      </c>
      <c r="I1375" s="4">
        <f>E1375/F1375</f>
        <v>1</v>
      </c>
      <c r="J1375" s="4">
        <f>100/G1375</f>
        <v>1</v>
      </c>
      <c r="K1375" s="2">
        <v>20</v>
      </c>
      <c r="M1375" s="2">
        <f>100.481-100.464</f>
        <v>1.6999999999995907E-2</v>
      </c>
      <c r="N1375" s="37">
        <f>M1375/(K1375/100)</f>
        <v>8.4999999999979536E-2</v>
      </c>
      <c r="O1375" s="37">
        <f>N1375/J1375</f>
        <v>8.4999999999979536E-2</v>
      </c>
      <c r="P1375" s="5" t="e">
        <f>M1375/(L1375/100)</f>
        <v>#DIV/0!</v>
      </c>
      <c r="Q1375" s="5" t="e">
        <f>P1375*I1375</f>
        <v>#DIV/0!</v>
      </c>
      <c r="R1375" s="21">
        <v>56.744999999999997</v>
      </c>
      <c r="S1375" s="21">
        <v>10.331</v>
      </c>
      <c r="T1375" s="21">
        <v>68.346000000000004</v>
      </c>
      <c r="U1375" s="15">
        <f>100-(T1375-R1375)/S1375*100</f>
        <v>-12.293098441583638</v>
      </c>
      <c r="V1375" s="21">
        <v>0.43</v>
      </c>
      <c r="X1375" s="2">
        <v>8.39</v>
      </c>
      <c r="Y1375" s="2">
        <v>0.42</v>
      </c>
      <c r="Z1375" s="21">
        <v>0</v>
      </c>
      <c r="AB1375" s="14" t="e">
        <f>((AE1375-AC1375)*(1000/AD1375))*1000</f>
        <v>#DIV/0!</v>
      </c>
      <c r="AF1375" s="7" t="e">
        <f>#REF!*0.8</f>
        <v>#REF!</v>
      </c>
      <c r="AG1375" s="2">
        <v>100</v>
      </c>
      <c r="AH1375" s="8">
        <f>((AG1375)*(H1375/100))</f>
        <v>100</v>
      </c>
      <c r="AI1375" s="7">
        <f>AG1375/AH1375</f>
        <v>1</v>
      </c>
      <c r="AJ1375" s="6">
        <v>36.880000000000003</v>
      </c>
      <c r="AK1375" s="2">
        <v>0.49399999999999999</v>
      </c>
      <c r="AL1375" s="2">
        <v>1E-3</v>
      </c>
      <c r="AM1375" s="21">
        <v>1.26</v>
      </c>
      <c r="AN1375" s="21">
        <v>0.59</v>
      </c>
      <c r="AO1375" s="20" t="s">
        <v>1932</v>
      </c>
      <c r="AP1375" s="423" t="s">
        <v>121</v>
      </c>
      <c r="AQ1375" s="423">
        <v>4.0000000000000001E-3</v>
      </c>
      <c r="AR1375" s="423">
        <v>0.55000000000000004</v>
      </c>
      <c r="AS1375" s="423">
        <v>2.1000000000000001E-2</v>
      </c>
      <c r="AT1375" s="423" t="s">
        <v>121</v>
      </c>
      <c r="AU1375" s="423">
        <v>8.0000000000000002E-3</v>
      </c>
      <c r="AV1375" s="423">
        <v>2.7E-2</v>
      </c>
      <c r="AW1375" s="423">
        <v>4.0000000000000001E-3</v>
      </c>
      <c r="AX1375" s="423" t="s">
        <v>121</v>
      </c>
      <c r="AY1375" s="423">
        <v>2E-3</v>
      </c>
      <c r="AZ1375" s="423">
        <v>0.69899999999999995</v>
      </c>
      <c r="BA1375" s="423">
        <v>1.6E-2</v>
      </c>
      <c r="BB1375" s="423">
        <v>0.16400000000000001</v>
      </c>
      <c r="BC1375" s="423">
        <v>0.01</v>
      </c>
      <c r="BD1375" s="423">
        <v>63.447000000000003</v>
      </c>
      <c r="BE1375" s="423">
        <v>0.82399999999999995</v>
      </c>
      <c r="BF1375" s="423" t="s">
        <v>121</v>
      </c>
      <c r="BG1375" s="423">
        <v>2.1000000000000001E-2</v>
      </c>
      <c r="BH1375" s="423">
        <v>5.2990000000000004</v>
      </c>
      <c r="BI1375" s="423">
        <v>1.133</v>
      </c>
      <c r="BJ1375" s="423">
        <v>1.2999999999999999E-2</v>
      </c>
      <c r="BK1375" s="423">
        <v>2E-3</v>
      </c>
      <c r="BL1375" s="423" t="s">
        <v>121</v>
      </c>
      <c r="BM1375" s="423">
        <v>3.0000000000000001E-3</v>
      </c>
      <c r="BN1375" s="423">
        <v>7.0000000000000007E-2</v>
      </c>
      <c r="BO1375" s="423">
        <v>1.4E-2</v>
      </c>
      <c r="BP1375" s="423">
        <v>25.132000000000001</v>
      </c>
      <c r="BQ1375" s="423">
        <v>0.71099999999999997</v>
      </c>
      <c r="BR1375" s="423">
        <v>2E-3</v>
      </c>
      <c r="BS1375" s="423">
        <v>1E-3</v>
      </c>
      <c r="BT1375" s="423">
        <v>0.61499999999999999</v>
      </c>
      <c r="BU1375" s="423">
        <v>6.8000000000000005E-2</v>
      </c>
      <c r="BV1375" s="423">
        <v>0.214</v>
      </c>
      <c r="BW1375" s="423">
        <v>1.0999999999999999E-2</v>
      </c>
      <c r="BX1375" s="423" t="s">
        <v>121</v>
      </c>
      <c r="BY1375" s="423">
        <v>0.05</v>
      </c>
      <c r="BZ1375" s="423">
        <v>7.3999999999999996E-2</v>
      </c>
      <c r="CA1375" s="423">
        <v>0.04</v>
      </c>
      <c r="CB1375" s="423" t="s">
        <v>121</v>
      </c>
      <c r="CC1375" s="423">
        <v>11.705</v>
      </c>
      <c r="CD1375" s="423">
        <v>0.52100000000000002</v>
      </c>
      <c r="CE1375" s="423">
        <v>1.9E-2</v>
      </c>
      <c r="CF1375" s="423">
        <v>0.113</v>
      </c>
      <c r="CG1375" s="423">
        <v>3.0000000000000001E-3</v>
      </c>
      <c r="CH1375" s="423" t="s">
        <v>121</v>
      </c>
      <c r="CI1375" s="423">
        <v>2E-3</v>
      </c>
      <c r="CJ1375" s="423">
        <v>0.13700000000000001</v>
      </c>
      <c r="CK1375" s="423">
        <v>3.6999999999999998E-2</v>
      </c>
      <c r="CL1375" s="423" t="s">
        <v>121</v>
      </c>
      <c r="CM1375" s="423">
        <v>2E-3</v>
      </c>
      <c r="CN1375" s="423" t="s">
        <v>121</v>
      </c>
      <c r="CO1375" s="423">
        <v>2E-3</v>
      </c>
      <c r="CP1375" s="423">
        <v>0.33200000000000002</v>
      </c>
      <c r="CQ1375" s="423">
        <v>1.7000000000000001E-2</v>
      </c>
      <c r="CR1375" s="423" t="s">
        <v>121</v>
      </c>
      <c r="CS1375" s="423">
        <v>2E-3</v>
      </c>
      <c r="CT1375" s="423">
        <v>1.669</v>
      </c>
      <c r="CU1375" s="423">
        <v>0.14799999999999999</v>
      </c>
      <c r="CV1375" s="423">
        <v>2.1000000000000001E-2</v>
      </c>
      <c r="CW1375" s="423">
        <v>1E-3</v>
      </c>
      <c r="CX1375" s="423">
        <v>0.16700000000000001</v>
      </c>
      <c r="CY1375" s="423">
        <v>2.1000000000000001E-2</v>
      </c>
      <c r="CZ1375" s="423">
        <v>2E-3</v>
      </c>
      <c r="DA1375" s="423">
        <v>1E-3</v>
      </c>
      <c r="DB1375" s="423" t="s">
        <v>121</v>
      </c>
      <c r="DC1375" s="423">
        <v>2.1000000000000001E-2</v>
      </c>
      <c r="DD1375" s="423" t="s">
        <v>121</v>
      </c>
      <c r="DE1375" s="423">
        <v>2.5000000000000001E-2</v>
      </c>
      <c r="DF1375" s="423">
        <v>0.67900000000000005</v>
      </c>
      <c r="DG1375" s="423">
        <v>1.9E-2</v>
      </c>
      <c r="DH1375" s="423">
        <v>2.9000000000000001E-2</v>
      </c>
      <c r="DI1375" s="423">
        <v>1E-3</v>
      </c>
      <c r="DJ1375" s="423" t="s">
        <v>121</v>
      </c>
      <c r="DK1375" s="423">
        <v>2E-3</v>
      </c>
      <c r="DL1375" s="61" t="str">
        <f t="shared" si="26"/>
        <v>22-0032-2</v>
      </c>
      <c r="DM1375" s="431">
        <v>-5.2937455412014299E-3</v>
      </c>
      <c r="DN1375" s="431">
        <v>5.0092155326867298E-3</v>
      </c>
      <c r="DO1375" s="431">
        <v>1.3703283443144E-3</v>
      </c>
      <c r="DP1375" s="431">
        <v>0.49390683356130699</v>
      </c>
      <c r="DQ1375" s="431">
        <v>2.3695546757427602E-3</v>
      </c>
      <c r="DR1375" s="431">
        <v>5.4501372141307304E-3</v>
      </c>
      <c r="DS1375" s="431">
        <v>0.171376495098917</v>
      </c>
      <c r="DT1375" s="431">
        <v>-2.9119954837294099E-3</v>
      </c>
      <c r="DU1375" s="431">
        <v>-7.7515354490729799E-4</v>
      </c>
      <c r="DV1375" s="431">
        <v>4.6713020365428001E-2</v>
      </c>
      <c r="DW1375" s="431">
        <v>0.31420561127536301</v>
      </c>
      <c r="DX1375" s="431">
        <v>0.124437386812351</v>
      </c>
      <c r="DY1375" s="431">
        <v>63.614583276555102</v>
      </c>
      <c r="DZ1375" s="431">
        <v>-0.28392765782856799</v>
      </c>
      <c r="EA1375" s="431">
        <v>7.5221270051075095E-2</v>
      </c>
      <c r="EB1375" s="431">
        <v>98.510783065969207</v>
      </c>
      <c r="EC1375" s="10" t="s">
        <v>1951</v>
      </c>
      <c r="ED1375" s="431">
        <v>7.1930720360470898E-3</v>
      </c>
      <c r="EE1375" s="431">
        <v>2.5681561918276499E-3</v>
      </c>
      <c r="EF1375" s="431">
        <v>5.7941387883213E-2</v>
      </c>
      <c r="EG1375" s="431">
        <v>0.48331710936089201</v>
      </c>
      <c r="EH1375" s="431">
        <v>3.1030468028056001E-2</v>
      </c>
      <c r="EI1375" s="431">
        <v>2.0498742710457998E-2</v>
      </c>
      <c r="EJ1375" s="431">
        <v>0.205027849477813</v>
      </c>
      <c r="EK1375" s="431">
        <v>1.8482156686972001E-3</v>
      </c>
      <c r="EL1375" s="431">
        <v>-1.07083035330861E-4</v>
      </c>
      <c r="EM1375" s="431">
        <v>4.9577350802308101E-2</v>
      </c>
      <c r="EN1375" s="431">
        <v>0.31580976085773999</v>
      </c>
      <c r="EO1375" s="431">
        <v>1.8103503071553499</v>
      </c>
      <c r="EP1375" s="431">
        <v>53.977339581197199</v>
      </c>
      <c r="EQ1375" s="431">
        <v>-8.5531034333942907E-2</v>
      </c>
      <c r="ER1375" s="431">
        <v>0.25321728285460099</v>
      </c>
      <c r="ES1375" s="431">
        <v>98.804777842929795</v>
      </c>
    </row>
    <row r="1376" spans="1:149">
      <c r="A1376" s="11">
        <v>44679</v>
      </c>
      <c r="B1376" s="64" t="s">
        <v>456</v>
      </c>
      <c r="C1376" s="25" t="s">
        <v>128</v>
      </c>
      <c r="H1376" s="3" t="e">
        <f>((F1376)/(E1376/100))</f>
        <v>#DIV/0!</v>
      </c>
      <c r="I1376" s="4" t="e">
        <f>E1376/F1376</f>
        <v>#DIV/0!</v>
      </c>
      <c r="J1376" s="4" t="e">
        <f>100/G1376</f>
        <v>#DIV/0!</v>
      </c>
      <c r="N1376" s="37" t="e">
        <f>M1376/(K1376/100)</f>
        <v>#DIV/0!</v>
      </c>
      <c r="O1376" s="37" t="e">
        <f>N1376/J1376</f>
        <v>#DIV/0!</v>
      </c>
      <c r="P1376" s="5" t="e">
        <f>M1376/(L1376/100)</f>
        <v>#DIV/0!</v>
      </c>
      <c r="Q1376" s="5" t="e">
        <f>P1376*I1376</f>
        <v>#DIV/0!</v>
      </c>
      <c r="U1376" s="15" t="e">
        <f>100-(T1376-R1376)/S1376*100</f>
        <v>#DIV/0!</v>
      </c>
      <c r="AB1376" s="14" t="e">
        <f>((AE1376-AC1376)*(1000/AD1376))*1000</f>
        <v>#DIV/0!</v>
      </c>
      <c r="AF1376" s="7" t="e">
        <f>#REF!*0.8</f>
        <v>#REF!</v>
      </c>
      <c r="AH1376" s="8" t="e">
        <f>((AG1376)*(H1376/100))</f>
        <v>#DIV/0!</v>
      </c>
      <c r="AI1376" s="7" t="e">
        <f>AG1376/AH1376</f>
        <v>#DIV/0!</v>
      </c>
      <c r="AO1376" s="68" t="s">
        <v>456</v>
      </c>
      <c r="AP1376" s="426">
        <v>6.3E-2</v>
      </c>
      <c r="AQ1376" s="426">
        <v>8.9999999999999993E-3</v>
      </c>
      <c r="AR1376" s="426">
        <v>2.4E-2</v>
      </c>
      <c r="AS1376" s="426">
        <v>8.0000000000000002E-3</v>
      </c>
      <c r="AT1376" s="426" t="s">
        <v>121</v>
      </c>
      <c r="AU1376" s="426">
        <v>7.0000000000000001E-3</v>
      </c>
      <c r="AV1376" s="426">
        <v>5.2640000000000002</v>
      </c>
      <c r="AW1376" s="426">
        <v>0.111</v>
      </c>
      <c r="AX1376" s="426" t="s">
        <v>121</v>
      </c>
      <c r="AY1376" s="426">
        <v>4.0000000000000001E-3</v>
      </c>
      <c r="AZ1376" s="426">
        <v>1.976</v>
      </c>
      <c r="BA1376" s="426">
        <v>3.6999999999999998E-2</v>
      </c>
      <c r="BB1376" s="426">
        <v>6.6000000000000003E-2</v>
      </c>
      <c r="BC1376" s="426">
        <v>5.0000000000000001E-3</v>
      </c>
      <c r="BD1376" s="426">
        <v>14.166</v>
      </c>
      <c r="BE1376" s="426">
        <v>0.246</v>
      </c>
      <c r="BF1376" s="426" t="s">
        <v>121</v>
      </c>
      <c r="BG1376" s="426">
        <v>7.0000000000000001E-3</v>
      </c>
      <c r="BH1376" s="426">
        <v>1.2090000000000001</v>
      </c>
      <c r="BI1376" s="426">
        <v>0.33700000000000002</v>
      </c>
      <c r="BJ1376" s="426">
        <v>2.7E-2</v>
      </c>
      <c r="BK1376" s="426">
        <v>7.0000000000000001E-3</v>
      </c>
      <c r="BL1376" s="426" t="s">
        <v>121</v>
      </c>
      <c r="BM1376" s="426">
        <v>5.0000000000000001E-3</v>
      </c>
      <c r="BN1376" s="426">
        <v>5.1580000000000004</v>
      </c>
      <c r="BO1376" s="426">
        <v>0.19900000000000001</v>
      </c>
      <c r="BP1376" s="426">
        <v>60.832999999999998</v>
      </c>
      <c r="BQ1376" s="426">
        <v>0.47099999999999997</v>
      </c>
      <c r="BR1376" s="426">
        <v>3.6070000000000002</v>
      </c>
      <c r="BS1376" s="426">
        <v>5.1999999999999998E-2</v>
      </c>
      <c r="BT1376" s="426">
        <v>1.2030000000000001</v>
      </c>
      <c r="BU1376" s="426">
        <v>9.1999999999999998E-2</v>
      </c>
      <c r="BV1376" s="426" t="s">
        <v>121</v>
      </c>
      <c r="BW1376" s="426">
        <v>6.4000000000000001E-2</v>
      </c>
      <c r="BX1376" s="426" t="s">
        <v>121</v>
      </c>
      <c r="BY1376" s="426">
        <v>3.6999999999999998E-2</v>
      </c>
      <c r="BZ1376" s="426">
        <v>0.29299999999999998</v>
      </c>
      <c r="CA1376" s="426">
        <v>4.3999999999999997E-2</v>
      </c>
      <c r="CB1376" s="426" t="s">
        <v>121</v>
      </c>
      <c r="CC1376" s="426">
        <v>3.7149999999999999</v>
      </c>
      <c r="CD1376" s="426">
        <v>0.23599999999999999</v>
      </c>
      <c r="CE1376" s="426">
        <v>2.1000000000000001E-2</v>
      </c>
      <c r="CF1376" s="426" t="s">
        <v>121</v>
      </c>
      <c r="CG1376" s="426">
        <v>2E-3</v>
      </c>
      <c r="CH1376" s="426" t="s">
        <v>121</v>
      </c>
      <c r="CI1376" s="426">
        <v>2E-3</v>
      </c>
      <c r="CJ1376" s="426" t="s">
        <v>121</v>
      </c>
      <c r="CK1376" s="426">
        <v>0.86199999999999999</v>
      </c>
      <c r="CL1376" s="426" t="s">
        <v>121</v>
      </c>
      <c r="CM1376" s="426">
        <v>2E-3</v>
      </c>
      <c r="CN1376" s="426">
        <v>2.3E-2</v>
      </c>
      <c r="CO1376" s="426">
        <v>3.0000000000000001E-3</v>
      </c>
      <c r="CP1376" s="426">
        <v>1.296</v>
      </c>
      <c r="CQ1376" s="426">
        <v>6.9000000000000006E-2</v>
      </c>
      <c r="CR1376" s="426">
        <v>1.4E-2</v>
      </c>
      <c r="CS1376" s="426">
        <v>3.0000000000000001E-3</v>
      </c>
      <c r="CT1376" s="426" t="s">
        <v>121</v>
      </c>
      <c r="CU1376" s="426">
        <v>23.526</v>
      </c>
      <c r="CV1376" s="426">
        <v>0.13200000000000001</v>
      </c>
      <c r="CW1376" s="426">
        <v>3.0000000000000001E-3</v>
      </c>
      <c r="CX1376" s="426">
        <v>0.14199999999999999</v>
      </c>
      <c r="CY1376" s="426">
        <v>5.0999999999999997E-2</v>
      </c>
      <c r="CZ1376" s="426" t="s">
        <v>121</v>
      </c>
      <c r="DA1376" s="426">
        <v>3.0000000000000001E-3</v>
      </c>
      <c r="DB1376" s="426" t="s">
        <v>121</v>
      </c>
      <c r="DC1376" s="426">
        <v>0.05</v>
      </c>
      <c r="DD1376" s="426" t="s">
        <v>121</v>
      </c>
      <c r="DE1376" s="426">
        <v>3.3000000000000002E-2</v>
      </c>
      <c r="DF1376" s="426">
        <v>1.3939999999999999</v>
      </c>
      <c r="DG1376" s="426">
        <v>2.5999999999999999E-2</v>
      </c>
      <c r="DH1376" s="426">
        <v>0.24399999999999999</v>
      </c>
      <c r="DI1376" s="426">
        <v>5.0000000000000001E-3</v>
      </c>
      <c r="DJ1376" s="426" t="s">
        <v>121</v>
      </c>
      <c r="DK1376" s="426">
        <v>2E-3</v>
      </c>
      <c r="DL1376" s="61" t="str">
        <f t="shared" si="26"/>
        <v>Anlieferung 24-1</v>
      </c>
    </row>
    <row r="1377" spans="1:116">
      <c r="A1377" s="11">
        <v>44679</v>
      </c>
      <c r="B1377" s="64" t="s">
        <v>457</v>
      </c>
      <c r="C1377" s="25" t="s">
        <v>128</v>
      </c>
      <c r="H1377" s="3" t="e">
        <f>((F1377)/(E1377/100))</f>
        <v>#DIV/0!</v>
      </c>
      <c r="I1377" s="4" t="e">
        <f>E1377/F1377</f>
        <v>#DIV/0!</v>
      </c>
      <c r="J1377" s="4" t="e">
        <f>100/G1377</f>
        <v>#DIV/0!</v>
      </c>
      <c r="N1377" s="37" t="e">
        <f>M1377/(K1377/100)</f>
        <v>#DIV/0!</v>
      </c>
      <c r="O1377" s="37" t="e">
        <f>N1377/J1377</f>
        <v>#DIV/0!</v>
      </c>
      <c r="P1377" s="5" t="e">
        <f>M1377/(L1377/100)</f>
        <v>#DIV/0!</v>
      </c>
      <c r="Q1377" s="5" t="e">
        <f>P1377*I1377</f>
        <v>#DIV/0!</v>
      </c>
      <c r="U1377" s="15" t="e">
        <f>100-(T1377-R1377)/S1377*100</f>
        <v>#DIV/0!</v>
      </c>
      <c r="AB1377" s="14" t="e">
        <f>((AE1377-AC1377)*(1000/AD1377))*1000</f>
        <v>#DIV/0!</v>
      </c>
      <c r="AF1377" s="7" t="e">
        <f>#REF!*0.8</f>
        <v>#REF!</v>
      </c>
      <c r="AH1377" s="8" t="e">
        <f>((AG1377)*(H1377/100))</f>
        <v>#DIV/0!</v>
      </c>
      <c r="AI1377" s="7" t="e">
        <f>AG1377/AH1377</f>
        <v>#DIV/0!</v>
      </c>
      <c r="AO1377" s="68" t="s">
        <v>457</v>
      </c>
      <c r="AP1377" s="426" t="s">
        <v>121</v>
      </c>
      <c r="AQ1377" s="426">
        <v>2E-3</v>
      </c>
      <c r="AR1377" s="426" t="s">
        <v>121</v>
      </c>
      <c r="AS1377" s="426">
        <v>1.2E-2</v>
      </c>
      <c r="AT1377" s="426" t="s">
        <v>121</v>
      </c>
      <c r="AU1377" s="426">
        <v>8.9999999999999993E-3</v>
      </c>
      <c r="AV1377" s="426">
        <v>11.045999999999999</v>
      </c>
      <c r="AW1377" s="426">
        <v>0.17899999999999999</v>
      </c>
      <c r="AX1377" s="426">
        <v>1.6E-2</v>
      </c>
      <c r="AY1377" s="426">
        <v>4.0000000000000001E-3</v>
      </c>
      <c r="AZ1377" s="426">
        <v>2.5</v>
      </c>
      <c r="BA1377" s="426">
        <v>0.03</v>
      </c>
      <c r="BB1377" s="426">
        <v>5.0999999999999997E-2</v>
      </c>
      <c r="BC1377" s="426">
        <v>5.0000000000000001E-3</v>
      </c>
      <c r="BD1377" s="426">
        <v>14.398999999999999</v>
      </c>
      <c r="BE1377" s="426">
        <v>0.14699999999999999</v>
      </c>
      <c r="BF1377" s="426" t="s">
        <v>121</v>
      </c>
      <c r="BG1377" s="426">
        <v>6.0000000000000001E-3</v>
      </c>
      <c r="BH1377" s="426">
        <v>3.008</v>
      </c>
      <c r="BI1377" s="426">
        <v>0.318</v>
      </c>
      <c r="BJ1377" s="426">
        <v>4.0000000000000001E-3</v>
      </c>
      <c r="BK1377" s="426">
        <v>1E-3</v>
      </c>
      <c r="BL1377" s="426" t="s">
        <v>121</v>
      </c>
      <c r="BM1377" s="426">
        <v>4.0000000000000001E-3</v>
      </c>
      <c r="BN1377" s="426" t="s">
        <v>121</v>
      </c>
      <c r="BO1377" s="426">
        <v>0.04</v>
      </c>
      <c r="BP1377" s="426">
        <v>49.058999999999997</v>
      </c>
      <c r="BQ1377" s="426">
        <v>0.57299999999999995</v>
      </c>
      <c r="BR1377" s="426">
        <v>1.4999999999999999E-2</v>
      </c>
      <c r="BS1377" s="426">
        <v>2E-3</v>
      </c>
      <c r="BT1377" s="426">
        <v>0.78600000000000003</v>
      </c>
      <c r="BU1377" s="426">
        <v>8.6999999999999994E-2</v>
      </c>
      <c r="BV1377" s="426">
        <v>4.2000000000000003E-2</v>
      </c>
      <c r="BW1377" s="426">
        <v>3.0000000000000001E-3</v>
      </c>
      <c r="BX1377" s="426" t="s">
        <v>121</v>
      </c>
      <c r="BY1377" s="426">
        <v>3.9E-2</v>
      </c>
      <c r="BZ1377" s="426">
        <v>0.26600000000000001</v>
      </c>
      <c r="CA1377" s="426">
        <v>4.5999999999999999E-2</v>
      </c>
      <c r="CB1377" s="426">
        <v>6.077</v>
      </c>
      <c r="CC1377" s="426">
        <v>2.1219999999999999</v>
      </c>
      <c r="CD1377" s="426">
        <v>0.123</v>
      </c>
      <c r="CE1377" s="426">
        <v>1.9E-2</v>
      </c>
      <c r="CF1377" s="426" t="s">
        <v>121</v>
      </c>
      <c r="CG1377" s="426">
        <v>2E-3</v>
      </c>
      <c r="CH1377" s="426" t="s">
        <v>121</v>
      </c>
      <c r="CI1377" s="426">
        <v>2E-3</v>
      </c>
      <c r="CJ1377" s="426">
        <v>0.28299999999999997</v>
      </c>
      <c r="CK1377" s="426">
        <v>1.7999999999999999E-2</v>
      </c>
      <c r="CL1377" s="426" t="s">
        <v>121</v>
      </c>
      <c r="CM1377" s="426">
        <v>2E-3</v>
      </c>
      <c r="CN1377" s="426">
        <v>2E-3</v>
      </c>
      <c r="CO1377" s="426">
        <v>1E-3</v>
      </c>
      <c r="CP1377" s="426">
        <v>0.995</v>
      </c>
      <c r="CQ1377" s="426">
        <v>1.2E-2</v>
      </c>
      <c r="CR1377" s="426" t="s">
        <v>121</v>
      </c>
      <c r="CS1377" s="426">
        <v>2E-3</v>
      </c>
      <c r="CT1377" s="426">
        <v>1.5449999999999999</v>
      </c>
      <c r="CU1377" s="426">
        <v>5.8000000000000003E-2</v>
      </c>
      <c r="CV1377" s="426">
        <v>6.0000000000000001E-3</v>
      </c>
      <c r="CW1377" s="426">
        <v>1E-3</v>
      </c>
      <c r="CX1377" s="426">
        <v>0.253</v>
      </c>
      <c r="CY1377" s="426">
        <v>1.6E-2</v>
      </c>
      <c r="CZ1377" s="426" t="s">
        <v>121</v>
      </c>
      <c r="DA1377" s="426">
        <v>2E-3</v>
      </c>
      <c r="DB1377" s="426">
        <v>2.4E-2</v>
      </c>
      <c r="DC1377" s="426">
        <v>6.0000000000000001E-3</v>
      </c>
      <c r="DD1377" s="426" t="s">
        <v>121</v>
      </c>
      <c r="DE1377" s="426">
        <v>6.7000000000000004E-2</v>
      </c>
      <c r="DF1377" s="426">
        <v>9.4550000000000001</v>
      </c>
      <c r="DG1377" s="426">
        <v>0.11799999999999999</v>
      </c>
      <c r="DH1377" s="426">
        <v>4.2000000000000003E-2</v>
      </c>
      <c r="DI1377" s="426">
        <v>1E-3</v>
      </c>
      <c r="DJ1377" s="426" t="s">
        <v>121</v>
      </c>
      <c r="DK1377" s="426">
        <v>2E-3</v>
      </c>
      <c r="DL1377" s="61" t="str">
        <f t="shared" si="26"/>
        <v>Anlieferung 24-2</v>
      </c>
    </row>
    <row r="1378" spans="1:116">
      <c r="A1378" s="11">
        <v>44679</v>
      </c>
      <c r="B1378" s="64" t="s">
        <v>458</v>
      </c>
      <c r="C1378" s="25" t="s">
        <v>128</v>
      </c>
      <c r="H1378" s="3" t="e">
        <f>((F1378)/(E1378/100))</f>
        <v>#DIV/0!</v>
      </c>
      <c r="I1378" s="4" t="e">
        <f>E1378/F1378</f>
        <v>#DIV/0!</v>
      </c>
      <c r="J1378" s="4" t="e">
        <f>100/G1378</f>
        <v>#DIV/0!</v>
      </c>
      <c r="N1378" s="37" t="e">
        <f>M1378/(K1378/100)</f>
        <v>#DIV/0!</v>
      </c>
      <c r="O1378" s="37" t="e">
        <f>N1378/J1378</f>
        <v>#DIV/0!</v>
      </c>
      <c r="P1378" s="5" t="e">
        <f>M1378/(L1378/100)</f>
        <v>#DIV/0!</v>
      </c>
      <c r="Q1378" s="5" t="e">
        <f>P1378*I1378</f>
        <v>#DIV/0!</v>
      </c>
      <c r="U1378" s="15" t="e">
        <f>100-(T1378-R1378)/S1378*100</f>
        <v>#DIV/0!</v>
      </c>
      <c r="AB1378" s="14" t="e">
        <f>((AE1378-AC1378)*(1000/AD1378))*1000</f>
        <v>#DIV/0!</v>
      </c>
      <c r="AF1378" s="7" t="e">
        <f>#REF!*0.8</f>
        <v>#REF!</v>
      </c>
      <c r="AH1378" s="8" t="e">
        <f>((AG1378)*(H1378/100))</f>
        <v>#DIV/0!</v>
      </c>
      <c r="AI1378" s="7" t="e">
        <f>AG1378/AH1378</f>
        <v>#DIV/0!</v>
      </c>
      <c r="AO1378" s="68" t="s">
        <v>458</v>
      </c>
      <c r="AP1378" s="426" t="s">
        <v>121</v>
      </c>
      <c r="AQ1378" s="426">
        <v>3.0000000000000001E-3</v>
      </c>
      <c r="AR1378" s="426" t="s">
        <v>121</v>
      </c>
      <c r="AS1378" s="426">
        <v>1.7000000000000001E-2</v>
      </c>
      <c r="AT1378" s="426">
        <v>0.55200000000000005</v>
      </c>
      <c r="AU1378" s="426">
        <v>1.7999999999999999E-2</v>
      </c>
      <c r="AV1378" s="426">
        <v>5.2779999999999996</v>
      </c>
      <c r="AW1378" s="426">
        <v>0.124</v>
      </c>
      <c r="AX1378" s="426" t="s">
        <v>121</v>
      </c>
      <c r="AY1378" s="426">
        <v>5.0000000000000001E-3</v>
      </c>
      <c r="AZ1378" s="426">
        <v>1.3560000000000001</v>
      </c>
      <c r="BA1378" s="426">
        <v>2.5999999999999999E-2</v>
      </c>
      <c r="BB1378" s="426">
        <v>4.5759999999999996</v>
      </c>
      <c r="BC1378" s="426">
        <v>0.105</v>
      </c>
      <c r="BD1378" s="426">
        <v>27.413</v>
      </c>
      <c r="BE1378" s="426">
        <v>0.61</v>
      </c>
      <c r="BF1378" s="426" t="s">
        <v>121</v>
      </c>
      <c r="BG1378" s="426">
        <v>0.01</v>
      </c>
      <c r="BH1378" s="426">
        <v>4.0519999999999996</v>
      </c>
      <c r="BI1378" s="426">
        <v>0.502</v>
      </c>
      <c r="BJ1378" s="426">
        <v>5.0000000000000001E-3</v>
      </c>
      <c r="BK1378" s="426">
        <v>2E-3</v>
      </c>
      <c r="BL1378" s="426" t="s">
        <v>121</v>
      </c>
      <c r="BM1378" s="426">
        <v>4.0000000000000001E-3</v>
      </c>
      <c r="BN1378" s="426">
        <v>0.77500000000000002</v>
      </c>
      <c r="BO1378" s="426">
        <v>4.1000000000000002E-2</v>
      </c>
      <c r="BP1378" s="426">
        <v>39.594999999999999</v>
      </c>
      <c r="BQ1378" s="426">
        <v>0.68400000000000005</v>
      </c>
      <c r="BR1378" s="426">
        <v>1.6E-2</v>
      </c>
      <c r="BS1378" s="426">
        <v>2E-3</v>
      </c>
      <c r="BT1378" s="426">
        <v>0.83399999999999996</v>
      </c>
      <c r="BU1378" s="426">
        <v>9.4E-2</v>
      </c>
      <c r="BV1378" s="426" t="s">
        <v>121</v>
      </c>
      <c r="BW1378" s="426">
        <v>7.3999999999999996E-2</v>
      </c>
      <c r="BX1378" s="426" t="s">
        <v>121</v>
      </c>
      <c r="BY1378" s="426">
        <v>3.7999999999999999E-2</v>
      </c>
      <c r="BZ1378" s="426">
        <v>0.17799999999999999</v>
      </c>
      <c r="CA1378" s="426">
        <v>4.7E-2</v>
      </c>
      <c r="CB1378" s="426">
        <v>7.5789999999999997</v>
      </c>
      <c r="CC1378" s="426">
        <v>3.161</v>
      </c>
      <c r="CD1378" s="426">
        <v>0.17699999999999999</v>
      </c>
      <c r="CE1378" s="426">
        <v>1.7999999999999999E-2</v>
      </c>
      <c r="CF1378" s="426">
        <v>0.16300000000000001</v>
      </c>
      <c r="CG1378" s="426">
        <v>4.0000000000000001E-3</v>
      </c>
      <c r="CH1378" s="426" t="s">
        <v>121</v>
      </c>
      <c r="CI1378" s="426">
        <v>2E-3</v>
      </c>
      <c r="CJ1378" s="426" t="s">
        <v>121</v>
      </c>
      <c r="CK1378" s="426">
        <v>0.89400000000000002</v>
      </c>
      <c r="CL1378" s="426" t="s">
        <v>121</v>
      </c>
      <c r="CM1378" s="426">
        <v>2E-3</v>
      </c>
      <c r="CN1378" s="426" t="s">
        <v>121</v>
      </c>
      <c r="CO1378" s="426">
        <v>2E-3</v>
      </c>
      <c r="CP1378" s="426">
        <v>1.4850000000000001</v>
      </c>
      <c r="CQ1378" s="426">
        <v>6.3E-2</v>
      </c>
      <c r="CR1378" s="426" t="s">
        <v>121</v>
      </c>
      <c r="CS1378" s="426">
        <v>2E-3</v>
      </c>
      <c r="CT1378" s="426" t="s">
        <v>121</v>
      </c>
      <c r="CU1378" s="426">
        <v>24.75</v>
      </c>
      <c r="CV1378" s="426">
        <v>1.4999999999999999E-2</v>
      </c>
      <c r="CW1378" s="426">
        <v>1E-3</v>
      </c>
      <c r="CX1378" s="426">
        <v>0.10299999999999999</v>
      </c>
      <c r="CY1378" s="426">
        <v>2.4E-2</v>
      </c>
      <c r="CZ1378" s="426" t="s">
        <v>121</v>
      </c>
      <c r="DA1378" s="426">
        <v>2E-3</v>
      </c>
      <c r="DB1378" s="426" t="s">
        <v>121</v>
      </c>
      <c r="DC1378" s="426">
        <v>2.1000000000000001E-2</v>
      </c>
      <c r="DD1378" s="426" t="s">
        <v>121</v>
      </c>
      <c r="DE1378" s="426">
        <v>4.8000000000000001E-2</v>
      </c>
      <c r="DF1378" s="426">
        <v>4.3490000000000002</v>
      </c>
      <c r="DG1378" s="426">
        <v>9.8000000000000004E-2</v>
      </c>
      <c r="DH1378" s="426">
        <v>1.482</v>
      </c>
      <c r="DI1378" s="426">
        <v>2.4E-2</v>
      </c>
      <c r="DJ1378" s="426" t="s">
        <v>121</v>
      </c>
      <c r="DK1378" s="426">
        <v>2E-3</v>
      </c>
      <c r="DL1378" s="61" t="str">
        <f t="shared" si="26"/>
        <v>Anlieferung 24-3</v>
      </c>
    </row>
    <row r="1379" spans="1:116">
      <c r="A1379" s="11">
        <v>44679</v>
      </c>
      <c r="B1379" s="64" t="s">
        <v>459</v>
      </c>
      <c r="C1379" s="25" t="s">
        <v>128</v>
      </c>
      <c r="H1379" s="3" t="e">
        <f>((F1379)/(E1379/100))</f>
        <v>#DIV/0!</v>
      </c>
      <c r="I1379" s="4" t="e">
        <f>E1379/F1379</f>
        <v>#DIV/0!</v>
      </c>
      <c r="J1379" s="4" t="e">
        <f>100/G1379</f>
        <v>#DIV/0!</v>
      </c>
      <c r="N1379" s="37" t="e">
        <f>M1379/(K1379/100)</f>
        <v>#DIV/0!</v>
      </c>
      <c r="O1379" s="37" t="e">
        <f>N1379/J1379</f>
        <v>#DIV/0!</v>
      </c>
      <c r="P1379" s="5" t="e">
        <f>M1379/(L1379/100)</f>
        <v>#DIV/0!</v>
      </c>
      <c r="Q1379" s="5" t="e">
        <f>P1379*I1379</f>
        <v>#DIV/0!</v>
      </c>
      <c r="U1379" s="15" t="e">
        <f>100-(T1379-R1379)/S1379*100</f>
        <v>#DIV/0!</v>
      </c>
      <c r="AB1379" s="14" t="e">
        <f>((AE1379-AC1379)*(1000/AD1379))*1000</f>
        <v>#DIV/0!</v>
      </c>
      <c r="AF1379" s="7" t="e">
        <f>#REF!*0.8</f>
        <v>#REF!</v>
      </c>
      <c r="AH1379" s="8" t="e">
        <f>((AG1379)*(H1379/100))</f>
        <v>#DIV/0!</v>
      </c>
      <c r="AI1379" s="7" t="e">
        <f>AG1379/AH1379</f>
        <v>#DIV/0!</v>
      </c>
      <c r="AO1379" s="68" t="s">
        <v>459</v>
      </c>
      <c r="AP1379" s="426" t="s">
        <v>121</v>
      </c>
      <c r="AQ1379" s="426">
        <v>3.0000000000000001E-3</v>
      </c>
      <c r="AR1379" s="426">
        <v>3.5000000000000003E-2</v>
      </c>
      <c r="AS1379" s="426">
        <v>8.9999999999999993E-3</v>
      </c>
      <c r="AT1379" s="426" t="s">
        <v>121</v>
      </c>
      <c r="AU1379" s="426">
        <v>8.0000000000000002E-3</v>
      </c>
      <c r="AV1379" s="426">
        <v>6.1070000000000002</v>
      </c>
      <c r="AW1379" s="426">
        <v>0.13700000000000001</v>
      </c>
      <c r="AX1379" s="426">
        <v>5.0000000000000001E-3</v>
      </c>
      <c r="AY1379" s="426">
        <v>3.0000000000000001E-3</v>
      </c>
      <c r="AZ1379" s="426">
        <v>0.72799999999999998</v>
      </c>
      <c r="BA1379" s="426">
        <v>1.6E-2</v>
      </c>
      <c r="BB1379" s="426">
        <v>6.5890000000000004</v>
      </c>
      <c r="BC1379" s="426">
        <v>9.4E-2</v>
      </c>
      <c r="BD1379" s="426">
        <v>13.696999999999999</v>
      </c>
      <c r="BE1379" s="426">
        <v>0.189</v>
      </c>
      <c r="BF1379" s="426" t="s">
        <v>121</v>
      </c>
      <c r="BG1379" s="426">
        <v>8.9999999999999993E-3</v>
      </c>
      <c r="BH1379" s="426">
        <v>1.8049999999999999</v>
      </c>
      <c r="BI1379" s="426">
        <v>0.42299999999999999</v>
      </c>
      <c r="BJ1379" s="426">
        <v>6.0000000000000001E-3</v>
      </c>
      <c r="BK1379" s="426">
        <v>2E-3</v>
      </c>
      <c r="BL1379" s="426" t="s">
        <v>121</v>
      </c>
      <c r="BM1379" s="426">
        <v>6.0000000000000001E-3</v>
      </c>
      <c r="BN1379" s="426">
        <v>11.388999999999999</v>
      </c>
      <c r="BO1379" s="426">
        <v>0.47399999999999998</v>
      </c>
      <c r="BP1379" s="426">
        <v>45.143000000000001</v>
      </c>
      <c r="BQ1379" s="426">
        <v>0.70399999999999996</v>
      </c>
      <c r="BR1379" s="426">
        <v>5.0000000000000001E-3</v>
      </c>
      <c r="BS1379" s="426">
        <v>1E-3</v>
      </c>
      <c r="BT1379" s="426">
        <v>1.4239999999999999</v>
      </c>
      <c r="BU1379" s="426">
        <v>0.107</v>
      </c>
      <c r="BV1379" s="426" t="s">
        <v>121</v>
      </c>
      <c r="BW1379" s="426">
        <v>6.7000000000000004E-2</v>
      </c>
      <c r="BX1379" s="426" t="s">
        <v>121</v>
      </c>
      <c r="BY1379" s="426">
        <v>0.03</v>
      </c>
      <c r="BZ1379" s="426">
        <v>0.626</v>
      </c>
      <c r="CA1379" s="426">
        <v>5.6000000000000001E-2</v>
      </c>
      <c r="CB1379" s="426" t="s">
        <v>121</v>
      </c>
      <c r="CC1379" s="426">
        <v>4.6100000000000003</v>
      </c>
      <c r="CD1379" s="426">
        <v>0.26</v>
      </c>
      <c r="CE1379" s="426">
        <v>1.7999999999999999E-2</v>
      </c>
      <c r="CF1379" s="426" t="s">
        <v>121</v>
      </c>
      <c r="CG1379" s="426">
        <v>3.0000000000000001E-3</v>
      </c>
      <c r="CH1379" s="426" t="s">
        <v>121</v>
      </c>
      <c r="CI1379" s="426">
        <v>2E-3</v>
      </c>
      <c r="CJ1379" s="426" t="s">
        <v>121</v>
      </c>
      <c r="CK1379" s="426">
        <v>0.82099999999999995</v>
      </c>
      <c r="CL1379" s="426" t="s">
        <v>121</v>
      </c>
      <c r="CM1379" s="426">
        <v>2E-3</v>
      </c>
      <c r="CN1379" s="426">
        <v>4.0000000000000001E-3</v>
      </c>
      <c r="CO1379" s="426">
        <v>1E-3</v>
      </c>
      <c r="CP1379" s="426">
        <v>1.5309999999999999</v>
      </c>
      <c r="CQ1379" s="426">
        <v>8.6999999999999994E-2</v>
      </c>
      <c r="CR1379" s="426" t="s">
        <v>121</v>
      </c>
      <c r="CS1379" s="426">
        <v>2E-3</v>
      </c>
      <c r="CT1379" s="426" t="s">
        <v>121</v>
      </c>
      <c r="CU1379" s="426">
        <v>23.826000000000001</v>
      </c>
      <c r="CV1379" s="426">
        <v>0.248</v>
      </c>
      <c r="CW1379" s="426">
        <v>5.0000000000000001E-3</v>
      </c>
      <c r="CX1379" s="426">
        <v>0.65600000000000003</v>
      </c>
      <c r="CY1379" s="426">
        <v>7.3999999999999996E-2</v>
      </c>
      <c r="CZ1379" s="426" t="s">
        <v>121</v>
      </c>
      <c r="DA1379" s="426">
        <v>2E-3</v>
      </c>
      <c r="DB1379" s="426" t="s">
        <v>121</v>
      </c>
      <c r="DC1379" s="426">
        <v>4.3999999999999997E-2</v>
      </c>
      <c r="DD1379" s="426">
        <v>0.14899999999999999</v>
      </c>
      <c r="DE1379" s="426">
        <v>3.2000000000000001E-2</v>
      </c>
      <c r="DF1379" s="426">
        <v>4.6310000000000002</v>
      </c>
      <c r="DG1379" s="426">
        <v>6.8000000000000005E-2</v>
      </c>
      <c r="DH1379" s="426">
        <v>0.872</v>
      </c>
      <c r="DI1379" s="426">
        <v>1.6E-2</v>
      </c>
      <c r="DJ1379" s="426" t="s">
        <v>121</v>
      </c>
      <c r="DK1379" s="426">
        <v>2E-3</v>
      </c>
      <c r="DL1379" s="61" t="str">
        <f t="shared" si="26"/>
        <v>Anlieferung 24-4</v>
      </c>
    </row>
    <row r="1380" spans="1:116">
      <c r="A1380" s="11">
        <v>44679</v>
      </c>
      <c r="B1380" s="64" t="s">
        <v>460</v>
      </c>
      <c r="C1380" s="25" t="s">
        <v>128</v>
      </c>
      <c r="H1380" s="3" t="e">
        <f>((F1380)/(E1380/100))</f>
        <v>#DIV/0!</v>
      </c>
      <c r="I1380" s="4" t="e">
        <f>E1380/F1380</f>
        <v>#DIV/0!</v>
      </c>
      <c r="J1380" s="4" t="e">
        <f>100/G1380</f>
        <v>#DIV/0!</v>
      </c>
      <c r="N1380" s="37" t="e">
        <f>M1380/(K1380/100)</f>
        <v>#DIV/0!</v>
      </c>
      <c r="O1380" s="37" t="e">
        <f>N1380/J1380</f>
        <v>#DIV/0!</v>
      </c>
      <c r="P1380" s="5" t="e">
        <f>M1380/(L1380/100)</f>
        <v>#DIV/0!</v>
      </c>
      <c r="Q1380" s="5" t="e">
        <f>P1380*I1380</f>
        <v>#DIV/0!</v>
      </c>
      <c r="U1380" s="15" t="e">
        <f>100-(T1380-R1380)/S1380*100</f>
        <v>#DIV/0!</v>
      </c>
      <c r="AB1380" s="14" t="e">
        <f>((AE1380-AC1380)*(1000/AD1380))*1000</f>
        <v>#DIV/0!</v>
      </c>
      <c r="AF1380" s="7" t="e">
        <f>#REF!*0.8</f>
        <v>#REF!</v>
      </c>
      <c r="AH1380" s="8" t="e">
        <f>((AG1380)*(H1380/100))</f>
        <v>#DIV/0!</v>
      </c>
      <c r="AI1380" s="7" t="e">
        <f>AG1380/AH1380</f>
        <v>#DIV/0!</v>
      </c>
      <c r="AO1380" s="68" t="s">
        <v>460</v>
      </c>
      <c r="AP1380" s="426" t="s">
        <v>121</v>
      </c>
      <c r="AQ1380" s="426">
        <v>5.0000000000000001E-3</v>
      </c>
      <c r="AR1380" s="426">
        <v>4.2000000000000003E-2</v>
      </c>
      <c r="AS1380" s="426">
        <v>8.0000000000000002E-3</v>
      </c>
      <c r="AT1380" s="426">
        <v>1.7999999999999999E-2</v>
      </c>
      <c r="AU1380" s="426">
        <v>5.0000000000000001E-3</v>
      </c>
      <c r="AV1380" s="426">
        <v>4.5049999999999999</v>
      </c>
      <c r="AW1380" s="426">
        <v>8.3000000000000004E-2</v>
      </c>
      <c r="AX1380" s="426">
        <v>6.0000000000000001E-3</v>
      </c>
      <c r="AY1380" s="426">
        <v>3.0000000000000001E-3</v>
      </c>
      <c r="AZ1380" s="426">
        <v>1.0189999999999999</v>
      </c>
      <c r="BA1380" s="426">
        <v>1.9E-2</v>
      </c>
      <c r="BB1380" s="426">
        <v>1.67</v>
      </c>
      <c r="BC1380" s="426">
        <v>2.7E-2</v>
      </c>
      <c r="BD1380" s="426">
        <v>16.542000000000002</v>
      </c>
      <c r="BE1380" s="426">
        <v>0.20699999999999999</v>
      </c>
      <c r="BF1380" s="426" t="s">
        <v>121</v>
      </c>
      <c r="BG1380" s="426">
        <v>8.0000000000000002E-3</v>
      </c>
      <c r="BH1380" s="426">
        <v>2.5649999999999999</v>
      </c>
      <c r="BI1380" s="426">
        <v>0.38600000000000001</v>
      </c>
      <c r="BJ1380" s="426">
        <v>6.0000000000000001E-3</v>
      </c>
      <c r="BK1380" s="426">
        <v>2E-3</v>
      </c>
      <c r="BL1380" s="426">
        <v>8.0000000000000002E-3</v>
      </c>
      <c r="BM1380" s="426">
        <v>3.0000000000000001E-3</v>
      </c>
      <c r="BN1380" s="426">
        <v>11.028</v>
      </c>
      <c r="BO1380" s="426">
        <v>0.40600000000000003</v>
      </c>
      <c r="BP1380" s="426">
        <v>49.768000000000001</v>
      </c>
      <c r="BQ1380" s="426">
        <v>0.58099999999999996</v>
      </c>
      <c r="BR1380" s="426">
        <v>0.15</v>
      </c>
      <c r="BS1380" s="426">
        <v>4.0000000000000001E-3</v>
      </c>
      <c r="BT1380" s="426">
        <v>2.2280000000000002</v>
      </c>
      <c r="BU1380" s="426">
        <v>0.123</v>
      </c>
      <c r="BV1380" s="426" t="s">
        <v>121</v>
      </c>
      <c r="BW1380" s="426">
        <v>7.0999999999999994E-2</v>
      </c>
      <c r="BX1380" s="426" t="s">
        <v>121</v>
      </c>
      <c r="BY1380" s="426">
        <v>3.2000000000000001E-2</v>
      </c>
      <c r="BZ1380" s="426">
        <v>0.182</v>
      </c>
      <c r="CA1380" s="426">
        <v>3.6999999999999998E-2</v>
      </c>
      <c r="CB1380" s="426" t="s">
        <v>121</v>
      </c>
      <c r="CC1380" s="426">
        <v>3.9159999999999999</v>
      </c>
      <c r="CD1380" s="426">
        <v>0.28299999999999997</v>
      </c>
      <c r="CE1380" s="426">
        <v>1.9E-2</v>
      </c>
      <c r="CF1380" s="426">
        <v>4.0000000000000001E-3</v>
      </c>
      <c r="CG1380" s="426">
        <v>1E-3</v>
      </c>
      <c r="CH1380" s="426" t="s">
        <v>121</v>
      </c>
      <c r="CI1380" s="426">
        <v>2E-3</v>
      </c>
      <c r="CJ1380" s="426" t="s">
        <v>121</v>
      </c>
      <c r="CK1380" s="426">
        <v>0.751</v>
      </c>
      <c r="CL1380" s="426" t="s">
        <v>121</v>
      </c>
      <c r="CM1380" s="426">
        <v>2E-3</v>
      </c>
      <c r="CN1380" s="426">
        <v>2E-3</v>
      </c>
      <c r="CO1380" s="426">
        <v>1E-3</v>
      </c>
      <c r="CP1380" s="426">
        <v>1.006</v>
      </c>
      <c r="CQ1380" s="426">
        <v>5.3999999999999999E-2</v>
      </c>
      <c r="CR1380" s="426" t="s">
        <v>121</v>
      </c>
      <c r="CS1380" s="426">
        <v>2E-3</v>
      </c>
      <c r="CT1380" s="426" t="s">
        <v>121</v>
      </c>
      <c r="CU1380" s="426">
        <v>22.126999999999999</v>
      </c>
      <c r="CV1380" s="426">
        <v>0.19500000000000001</v>
      </c>
      <c r="CW1380" s="426">
        <v>4.0000000000000001E-3</v>
      </c>
      <c r="CX1380" s="426">
        <v>0.24299999999999999</v>
      </c>
      <c r="CY1380" s="426">
        <v>5.3999999999999999E-2</v>
      </c>
      <c r="CZ1380" s="426">
        <v>2E-3</v>
      </c>
      <c r="DA1380" s="426">
        <v>1E-3</v>
      </c>
      <c r="DB1380" s="426" t="s">
        <v>121</v>
      </c>
      <c r="DC1380" s="426">
        <v>4.5999999999999999E-2</v>
      </c>
      <c r="DD1380" s="426" t="s">
        <v>121</v>
      </c>
      <c r="DE1380" s="426">
        <v>4.1000000000000002E-2</v>
      </c>
      <c r="DF1380" s="426">
        <v>4.0590000000000002</v>
      </c>
      <c r="DG1380" s="426">
        <v>5.5E-2</v>
      </c>
      <c r="DH1380" s="426">
        <v>0.65600000000000003</v>
      </c>
      <c r="DI1380" s="426">
        <v>1.0999999999999999E-2</v>
      </c>
      <c r="DJ1380" s="426" t="s">
        <v>121</v>
      </c>
      <c r="DK1380" s="426">
        <v>2E-3</v>
      </c>
      <c r="DL1380" s="61" t="str">
        <f t="shared" si="26"/>
        <v>Anlieferung 24-5</v>
      </c>
    </row>
    <row r="1381" spans="1:116">
      <c r="A1381" s="11">
        <v>44679</v>
      </c>
      <c r="B1381" s="64" t="s">
        <v>461</v>
      </c>
      <c r="C1381" s="25" t="s">
        <v>128</v>
      </c>
      <c r="H1381" s="3" t="e">
        <f>((F1381)/(E1381/100))</f>
        <v>#DIV/0!</v>
      </c>
      <c r="I1381" s="4" t="e">
        <f>E1381/F1381</f>
        <v>#DIV/0!</v>
      </c>
      <c r="J1381" s="4" t="e">
        <f>100/G1381</f>
        <v>#DIV/0!</v>
      </c>
      <c r="N1381" s="37" t="e">
        <f>M1381/(K1381/100)</f>
        <v>#DIV/0!</v>
      </c>
      <c r="O1381" s="37" t="e">
        <f>N1381/J1381</f>
        <v>#DIV/0!</v>
      </c>
      <c r="P1381" s="5" t="e">
        <f>M1381/(L1381/100)</f>
        <v>#DIV/0!</v>
      </c>
      <c r="Q1381" s="5" t="e">
        <f>P1381*I1381</f>
        <v>#DIV/0!</v>
      </c>
      <c r="U1381" s="15" t="e">
        <f>100-(T1381-R1381)/S1381*100</f>
        <v>#DIV/0!</v>
      </c>
      <c r="AB1381" s="14" t="e">
        <f>((AE1381-AC1381)*(1000/AD1381))*1000</f>
        <v>#DIV/0!</v>
      </c>
      <c r="AF1381" s="7" t="e">
        <f>#REF!*0.8</f>
        <v>#REF!</v>
      </c>
      <c r="AH1381" s="8" t="e">
        <f>((AG1381)*(H1381/100))</f>
        <v>#DIV/0!</v>
      </c>
      <c r="AI1381" s="7" t="e">
        <f>AG1381/AH1381</f>
        <v>#DIV/0!</v>
      </c>
      <c r="AO1381" s="68" t="s">
        <v>461</v>
      </c>
      <c r="AP1381" s="426" t="s">
        <v>121</v>
      </c>
      <c r="AQ1381" s="426">
        <v>2E-3</v>
      </c>
      <c r="AR1381" s="426" t="s">
        <v>121</v>
      </c>
      <c r="AS1381" s="426">
        <v>1.2E-2</v>
      </c>
      <c r="AT1381" s="426" t="s">
        <v>121</v>
      </c>
      <c r="AU1381" s="426">
        <v>8.9999999999999993E-3</v>
      </c>
      <c r="AV1381" s="426">
        <v>10.997999999999999</v>
      </c>
      <c r="AW1381" s="426">
        <v>0.182</v>
      </c>
      <c r="AX1381" s="426">
        <v>1.4999999999999999E-2</v>
      </c>
      <c r="AY1381" s="426">
        <v>4.0000000000000001E-3</v>
      </c>
      <c r="AZ1381" s="426">
        <v>2.427</v>
      </c>
      <c r="BA1381" s="426">
        <v>0.03</v>
      </c>
      <c r="BB1381" s="426">
        <v>4.5999999999999999E-2</v>
      </c>
      <c r="BC1381" s="426">
        <v>5.0000000000000001E-3</v>
      </c>
      <c r="BD1381" s="426">
        <v>18.314</v>
      </c>
      <c r="BE1381" s="426">
        <v>0.187</v>
      </c>
      <c r="BF1381" s="426" t="s">
        <v>121</v>
      </c>
      <c r="BG1381" s="426">
        <v>8.9999999999999993E-3</v>
      </c>
      <c r="BH1381" s="426">
        <v>3.254</v>
      </c>
      <c r="BI1381" s="426">
        <v>0.33</v>
      </c>
      <c r="BJ1381" s="426">
        <v>4.0000000000000001E-3</v>
      </c>
      <c r="BK1381" s="426">
        <v>1E-3</v>
      </c>
      <c r="BL1381" s="426" t="s">
        <v>121</v>
      </c>
      <c r="BM1381" s="426">
        <v>6.0000000000000001E-3</v>
      </c>
      <c r="BN1381" s="426" t="s">
        <v>121</v>
      </c>
      <c r="BO1381" s="426">
        <v>3.9E-2</v>
      </c>
      <c r="BP1381" s="426">
        <v>47.835999999999999</v>
      </c>
      <c r="BQ1381" s="426">
        <v>0.59199999999999997</v>
      </c>
      <c r="BR1381" s="426">
        <v>0.01</v>
      </c>
      <c r="BS1381" s="426">
        <v>1E-3</v>
      </c>
      <c r="BT1381" s="426">
        <v>0.44700000000000001</v>
      </c>
      <c r="BU1381" s="426">
        <v>8.4000000000000005E-2</v>
      </c>
      <c r="BV1381" s="426">
        <v>1.4E-2</v>
      </c>
      <c r="BW1381" s="426">
        <v>3.0000000000000001E-3</v>
      </c>
      <c r="BX1381" s="426" t="s">
        <v>121</v>
      </c>
      <c r="BY1381" s="426">
        <v>3.3000000000000002E-2</v>
      </c>
      <c r="BZ1381" s="426">
        <v>0.214</v>
      </c>
      <c r="CA1381" s="426">
        <v>4.7E-2</v>
      </c>
      <c r="CB1381" s="426">
        <v>3.9359999999999999</v>
      </c>
      <c r="CC1381" s="426">
        <v>2.1749999999999998</v>
      </c>
      <c r="CD1381" s="426">
        <v>0.17</v>
      </c>
      <c r="CE1381" s="426">
        <v>0.02</v>
      </c>
      <c r="CF1381" s="426" t="s">
        <v>121</v>
      </c>
      <c r="CG1381" s="426">
        <v>2E-3</v>
      </c>
      <c r="CH1381" s="426" t="s">
        <v>121</v>
      </c>
      <c r="CI1381" s="426">
        <v>2E-3</v>
      </c>
      <c r="CJ1381" s="426">
        <v>0.26900000000000002</v>
      </c>
      <c r="CK1381" s="426">
        <v>1.9E-2</v>
      </c>
      <c r="CL1381" s="426" t="s">
        <v>121</v>
      </c>
      <c r="CM1381" s="426">
        <v>2E-3</v>
      </c>
      <c r="CN1381" s="426">
        <v>2E-3</v>
      </c>
      <c r="CO1381" s="426">
        <v>1E-3</v>
      </c>
      <c r="CP1381" s="426">
        <v>1.109</v>
      </c>
      <c r="CQ1381" s="426">
        <v>1.2E-2</v>
      </c>
      <c r="CR1381" s="426" t="s">
        <v>121</v>
      </c>
      <c r="CS1381" s="426">
        <v>2E-3</v>
      </c>
      <c r="CT1381" s="426">
        <v>1.589</v>
      </c>
      <c r="CU1381" s="426">
        <v>5.8999999999999997E-2</v>
      </c>
      <c r="CV1381" s="426">
        <v>6.0000000000000001E-3</v>
      </c>
      <c r="CW1381" s="426">
        <v>1E-3</v>
      </c>
      <c r="CX1381" s="426">
        <v>0.23499999999999999</v>
      </c>
      <c r="CY1381" s="426">
        <v>1.7000000000000001E-2</v>
      </c>
      <c r="CZ1381" s="426" t="s">
        <v>121</v>
      </c>
      <c r="DA1381" s="426">
        <v>2E-3</v>
      </c>
      <c r="DB1381" s="426">
        <v>1.9E-2</v>
      </c>
      <c r="DC1381" s="426">
        <v>7.0000000000000001E-3</v>
      </c>
      <c r="DD1381" s="426" t="s">
        <v>121</v>
      </c>
      <c r="DE1381" s="426">
        <v>6.8000000000000005E-2</v>
      </c>
      <c r="DF1381" s="426">
        <v>9.0670000000000002</v>
      </c>
      <c r="DG1381" s="426">
        <v>0.11799999999999999</v>
      </c>
      <c r="DH1381" s="426">
        <v>1.6E-2</v>
      </c>
      <c r="DI1381" s="426">
        <v>1E-3</v>
      </c>
      <c r="DJ1381" s="426" t="s">
        <v>121</v>
      </c>
      <c r="DK1381" s="426">
        <v>2E-3</v>
      </c>
      <c r="DL1381" s="61" t="str">
        <f t="shared" si="26"/>
        <v>Anlieferung 24-6</v>
      </c>
    </row>
    <row r="1382" spans="1:116">
      <c r="A1382" s="11">
        <v>44679</v>
      </c>
      <c r="B1382" s="64" t="s">
        <v>462</v>
      </c>
      <c r="C1382" s="25" t="s">
        <v>128</v>
      </c>
      <c r="H1382" s="3" t="e">
        <f>((F1382)/(E1382/100))</f>
        <v>#DIV/0!</v>
      </c>
      <c r="I1382" s="4" t="e">
        <f>E1382/F1382</f>
        <v>#DIV/0!</v>
      </c>
      <c r="J1382" s="4" t="e">
        <f>100/G1382</f>
        <v>#DIV/0!</v>
      </c>
      <c r="N1382" s="37" t="e">
        <f>M1382/(K1382/100)</f>
        <v>#DIV/0!</v>
      </c>
      <c r="O1382" s="37" t="e">
        <f>N1382/J1382</f>
        <v>#DIV/0!</v>
      </c>
      <c r="P1382" s="5" t="e">
        <f>M1382/(L1382/100)</f>
        <v>#DIV/0!</v>
      </c>
      <c r="Q1382" s="5" t="e">
        <f>P1382*I1382</f>
        <v>#DIV/0!</v>
      </c>
      <c r="U1382" s="15" t="e">
        <f>100-(T1382-R1382)/S1382*100</f>
        <v>#DIV/0!</v>
      </c>
      <c r="AB1382" s="14" t="e">
        <f>((AE1382-AC1382)*(1000/AD1382))*1000</f>
        <v>#DIV/0!</v>
      </c>
      <c r="AF1382" s="7" t="e">
        <f>#REF!*0.8</f>
        <v>#REF!</v>
      </c>
      <c r="AH1382" s="8" t="e">
        <f>((AG1382)*(H1382/100))</f>
        <v>#DIV/0!</v>
      </c>
      <c r="AI1382" s="7" t="e">
        <f>AG1382/AH1382</f>
        <v>#DIV/0!</v>
      </c>
      <c r="AO1382" s="68" t="s">
        <v>462</v>
      </c>
      <c r="AP1382" s="426" t="s">
        <v>121</v>
      </c>
      <c r="AQ1382" s="426">
        <v>8.9999999999999993E-3</v>
      </c>
      <c r="AR1382" s="426" t="s">
        <v>121</v>
      </c>
      <c r="AS1382" s="426">
        <v>1.4E-2</v>
      </c>
      <c r="AT1382" s="426" t="s">
        <v>121</v>
      </c>
      <c r="AU1382" s="426">
        <v>8.0000000000000002E-3</v>
      </c>
      <c r="AV1382" s="426">
        <v>5.9</v>
      </c>
      <c r="AW1382" s="426">
        <v>0.14599999999999999</v>
      </c>
      <c r="AX1382" s="426" t="s">
        <v>121</v>
      </c>
      <c r="AY1382" s="426">
        <v>8.0000000000000002E-3</v>
      </c>
      <c r="AZ1382" s="426">
        <v>1.6140000000000001</v>
      </c>
      <c r="BA1382" s="426">
        <v>0.03</v>
      </c>
      <c r="BB1382" s="426">
        <v>0.27100000000000002</v>
      </c>
      <c r="BC1382" s="426">
        <v>1.0999999999999999E-2</v>
      </c>
      <c r="BD1382" s="426">
        <v>30.472000000000001</v>
      </c>
      <c r="BE1382" s="426">
        <v>0.65300000000000002</v>
      </c>
      <c r="BF1382" s="426" t="s">
        <v>121</v>
      </c>
      <c r="BG1382" s="426">
        <v>1.2E-2</v>
      </c>
      <c r="BH1382" s="426">
        <v>3.3</v>
      </c>
      <c r="BI1382" s="426">
        <v>0.47899999999999998</v>
      </c>
      <c r="BJ1382" s="426">
        <v>2.5000000000000001E-2</v>
      </c>
      <c r="BK1382" s="426">
        <v>6.0000000000000001E-3</v>
      </c>
      <c r="BL1382" s="426" t="s">
        <v>121</v>
      </c>
      <c r="BM1382" s="426">
        <v>7.0000000000000001E-3</v>
      </c>
      <c r="BN1382" s="426">
        <v>4.5999999999999999E-2</v>
      </c>
      <c r="BO1382" s="426">
        <v>2.1999999999999999E-2</v>
      </c>
      <c r="BP1382" s="426">
        <v>44.488999999999997</v>
      </c>
      <c r="BQ1382" s="426">
        <v>0.64</v>
      </c>
      <c r="BR1382" s="426">
        <v>1.4710000000000001</v>
      </c>
      <c r="BS1382" s="426">
        <v>2.7E-2</v>
      </c>
      <c r="BT1382" s="426">
        <v>0.46700000000000003</v>
      </c>
      <c r="BU1382" s="426">
        <v>9.9000000000000005E-2</v>
      </c>
      <c r="BV1382" s="426" t="s">
        <v>121</v>
      </c>
      <c r="BW1382" s="426">
        <v>7.0000000000000007E-2</v>
      </c>
      <c r="BX1382" s="426">
        <v>0.108</v>
      </c>
      <c r="BY1382" s="426">
        <v>2.8000000000000001E-2</v>
      </c>
      <c r="BZ1382" s="426">
        <v>0.126</v>
      </c>
      <c r="CA1382" s="426">
        <v>5.5E-2</v>
      </c>
      <c r="CB1382" s="426" t="s">
        <v>121</v>
      </c>
      <c r="CC1382" s="426">
        <v>4.8170000000000002</v>
      </c>
      <c r="CD1382" s="426">
        <v>0.13500000000000001</v>
      </c>
      <c r="CE1382" s="426">
        <v>1.7999999999999999E-2</v>
      </c>
      <c r="CF1382" s="426" t="s">
        <v>121</v>
      </c>
      <c r="CG1382" s="426">
        <v>3.0000000000000001E-3</v>
      </c>
      <c r="CH1382" s="426" t="s">
        <v>121</v>
      </c>
      <c r="CI1382" s="426">
        <v>2E-3</v>
      </c>
      <c r="CJ1382" s="426" t="s">
        <v>121</v>
      </c>
      <c r="CK1382" s="426">
        <v>0.84699999999999998</v>
      </c>
      <c r="CL1382" s="426" t="s">
        <v>121</v>
      </c>
      <c r="CM1382" s="426">
        <v>2E-3</v>
      </c>
      <c r="CN1382" s="426">
        <v>6.0000000000000001E-3</v>
      </c>
      <c r="CO1382" s="426">
        <v>2E-3</v>
      </c>
      <c r="CP1382" s="426">
        <v>0.99</v>
      </c>
      <c r="CQ1382" s="426">
        <v>4.7E-2</v>
      </c>
      <c r="CR1382" s="426" t="s">
        <v>121</v>
      </c>
      <c r="CS1382" s="426">
        <v>3.0000000000000001E-3</v>
      </c>
      <c r="CT1382" s="426" t="s">
        <v>121</v>
      </c>
      <c r="CU1382" s="426">
        <v>23.744</v>
      </c>
      <c r="CV1382" s="426">
        <v>3.0000000000000001E-3</v>
      </c>
      <c r="CW1382" s="426">
        <v>1E-3</v>
      </c>
      <c r="CX1382" s="426">
        <v>0.112</v>
      </c>
      <c r="CY1382" s="426">
        <v>1.7000000000000001E-2</v>
      </c>
      <c r="CZ1382" s="426" t="s">
        <v>121</v>
      </c>
      <c r="DA1382" s="426">
        <v>3.0000000000000001E-3</v>
      </c>
      <c r="DB1382" s="426">
        <v>1.4E-2</v>
      </c>
      <c r="DC1382" s="426">
        <v>7.0000000000000001E-3</v>
      </c>
      <c r="DD1382" s="426" t="s">
        <v>121</v>
      </c>
      <c r="DE1382" s="426">
        <v>5.0999999999999997E-2</v>
      </c>
      <c r="DF1382" s="426">
        <v>4.4779999999999998</v>
      </c>
      <c r="DG1382" s="426">
        <v>9.9000000000000005E-2</v>
      </c>
      <c r="DH1382" s="426">
        <v>1.508</v>
      </c>
      <c r="DI1382" s="426">
        <v>2.5999999999999999E-2</v>
      </c>
      <c r="DJ1382" s="426" t="s">
        <v>121</v>
      </c>
      <c r="DK1382" s="426">
        <v>2E-3</v>
      </c>
      <c r="DL1382" s="61" t="str">
        <f t="shared" si="26"/>
        <v>Anlieferung 24-7</v>
      </c>
    </row>
    <row r="1383" spans="1:116">
      <c r="A1383" s="11">
        <v>44679</v>
      </c>
      <c r="B1383" s="64" t="s">
        <v>463</v>
      </c>
      <c r="C1383" s="25" t="s">
        <v>128</v>
      </c>
      <c r="H1383" s="3" t="e">
        <f>((F1383)/(E1383/100))</f>
        <v>#DIV/0!</v>
      </c>
      <c r="I1383" s="4" t="e">
        <f>E1383/F1383</f>
        <v>#DIV/0!</v>
      </c>
      <c r="J1383" s="4" t="e">
        <f>100/G1383</f>
        <v>#DIV/0!</v>
      </c>
      <c r="N1383" s="37" t="e">
        <f>M1383/(K1383/100)</f>
        <v>#DIV/0!</v>
      </c>
      <c r="O1383" s="37" t="e">
        <f>N1383/J1383</f>
        <v>#DIV/0!</v>
      </c>
      <c r="P1383" s="5" t="e">
        <f>M1383/(L1383/100)</f>
        <v>#DIV/0!</v>
      </c>
      <c r="Q1383" s="5" t="e">
        <f>P1383*I1383</f>
        <v>#DIV/0!</v>
      </c>
      <c r="U1383" s="15" t="e">
        <f>100-(T1383-R1383)/S1383*100</f>
        <v>#DIV/0!</v>
      </c>
      <c r="AB1383" s="14" t="e">
        <f>((AE1383-AC1383)*(1000/AD1383))*1000</f>
        <v>#DIV/0!</v>
      </c>
      <c r="AF1383" s="7" t="e">
        <f>#REF!*0.8</f>
        <v>#REF!</v>
      </c>
      <c r="AH1383" s="8" t="e">
        <f>((AG1383)*(H1383/100))</f>
        <v>#DIV/0!</v>
      </c>
      <c r="AI1383" s="7" t="e">
        <f>AG1383/AH1383</f>
        <v>#DIV/0!</v>
      </c>
      <c r="AO1383" s="68" t="s">
        <v>463</v>
      </c>
      <c r="AP1383" s="426">
        <v>6.0000000000000001E-3</v>
      </c>
      <c r="AQ1383" s="426">
        <v>2E-3</v>
      </c>
      <c r="AR1383" s="426" t="s">
        <v>121</v>
      </c>
      <c r="AS1383" s="426">
        <v>1.7999999999999999E-2</v>
      </c>
      <c r="AT1383" s="426" t="s">
        <v>121</v>
      </c>
      <c r="AU1383" s="426">
        <v>0.01</v>
      </c>
      <c r="AV1383" s="426">
        <v>9.7100000000000009</v>
      </c>
      <c r="AW1383" s="426">
        <v>0.27500000000000002</v>
      </c>
      <c r="AX1383" s="426">
        <v>6.0000000000000001E-3</v>
      </c>
      <c r="AY1383" s="426">
        <v>4.0000000000000001E-3</v>
      </c>
      <c r="AZ1383" s="426">
        <v>0.127</v>
      </c>
      <c r="BA1383" s="426">
        <v>8.0000000000000002E-3</v>
      </c>
      <c r="BB1383" s="426">
        <v>5.4589999999999996</v>
      </c>
      <c r="BC1383" s="426">
        <v>8.5000000000000006E-2</v>
      </c>
      <c r="BD1383" s="426">
        <v>1.19</v>
      </c>
      <c r="BE1383" s="426">
        <v>3.4000000000000002E-2</v>
      </c>
      <c r="BF1383" s="426" t="s">
        <v>121</v>
      </c>
      <c r="BG1383" s="426">
        <v>0.01</v>
      </c>
      <c r="BH1383" s="426">
        <v>1.4730000000000001</v>
      </c>
      <c r="BI1383" s="426">
        <v>0.46899999999999997</v>
      </c>
      <c r="BJ1383" s="426" t="s">
        <v>121</v>
      </c>
      <c r="BK1383" s="426">
        <v>3.0000000000000001E-3</v>
      </c>
      <c r="BL1383" s="426" t="s">
        <v>121</v>
      </c>
      <c r="BM1383" s="426">
        <v>5.0000000000000001E-3</v>
      </c>
      <c r="BN1383" s="426">
        <v>15.205</v>
      </c>
      <c r="BO1383" s="426">
        <v>0.77700000000000002</v>
      </c>
      <c r="BP1383" s="426">
        <v>44.923000000000002</v>
      </c>
      <c r="BQ1383" s="426">
        <v>0.82099999999999995</v>
      </c>
      <c r="BR1383" s="426">
        <v>1.6E-2</v>
      </c>
      <c r="BS1383" s="426">
        <v>2E-3</v>
      </c>
      <c r="BT1383" s="426">
        <v>2.016</v>
      </c>
      <c r="BU1383" s="426">
        <v>0.14099999999999999</v>
      </c>
      <c r="BV1383" s="426" t="s">
        <v>121</v>
      </c>
      <c r="BW1383" s="426">
        <v>8.7999999999999995E-2</v>
      </c>
      <c r="BX1383" s="426" t="s">
        <v>121</v>
      </c>
      <c r="BY1383" s="426">
        <v>1.4E-2</v>
      </c>
      <c r="BZ1383" s="426">
        <v>1.516</v>
      </c>
      <c r="CA1383" s="426">
        <v>0.10199999999999999</v>
      </c>
      <c r="CB1383" s="426">
        <v>6.1779999999999999</v>
      </c>
      <c r="CC1383" s="426">
        <v>3.306</v>
      </c>
      <c r="CD1383" s="426">
        <v>0.22900000000000001</v>
      </c>
      <c r="CE1383" s="426">
        <v>1.9E-2</v>
      </c>
      <c r="CF1383" s="426" t="s">
        <v>121</v>
      </c>
      <c r="CG1383" s="426">
        <v>4.0000000000000001E-3</v>
      </c>
      <c r="CH1383" s="426">
        <v>4.0000000000000001E-3</v>
      </c>
      <c r="CI1383" s="426">
        <v>1E-3</v>
      </c>
      <c r="CJ1383" s="426" t="s">
        <v>121</v>
      </c>
      <c r="CK1383" s="426">
        <v>1.04</v>
      </c>
      <c r="CL1383" s="426" t="s">
        <v>121</v>
      </c>
      <c r="CM1383" s="426">
        <v>2E-3</v>
      </c>
      <c r="CN1383" s="426">
        <v>4.0000000000000001E-3</v>
      </c>
      <c r="CO1383" s="426">
        <v>1E-3</v>
      </c>
      <c r="CP1383" s="426">
        <v>1.4139999999999999</v>
      </c>
      <c r="CQ1383" s="426">
        <v>0.109</v>
      </c>
      <c r="CR1383" s="426" t="s">
        <v>121</v>
      </c>
      <c r="CS1383" s="426">
        <v>2E-3</v>
      </c>
      <c r="CT1383" s="426" t="s">
        <v>121</v>
      </c>
      <c r="CU1383" s="426">
        <v>29.094999999999999</v>
      </c>
      <c r="CV1383" s="426">
        <v>0.315</v>
      </c>
      <c r="CW1383" s="426">
        <v>7.0000000000000001E-3</v>
      </c>
      <c r="CX1383" s="426">
        <v>2.99</v>
      </c>
      <c r="CY1383" s="426">
        <v>0.114</v>
      </c>
      <c r="CZ1383" s="426" t="s">
        <v>121</v>
      </c>
      <c r="DA1383" s="426">
        <v>3.0000000000000001E-3</v>
      </c>
      <c r="DB1383" s="426" t="s">
        <v>121</v>
      </c>
      <c r="DC1383" s="426">
        <v>4.1000000000000002E-2</v>
      </c>
      <c r="DD1383" s="426" t="s">
        <v>121</v>
      </c>
      <c r="DE1383" s="426">
        <v>0.05</v>
      </c>
      <c r="DF1383" s="426">
        <v>4.766</v>
      </c>
      <c r="DG1383" s="426">
        <v>7.4999999999999997E-2</v>
      </c>
      <c r="DH1383" s="426">
        <v>2.4470000000000001</v>
      </c>
      <c r="DI1383" s="426">
        <v>4.9000000000000002E-2</v>
      </c>
      <c r="DJ1383" s="426" t="s">
        <v>121</v>
      </c>
      <c r="DK1383" s="426">
        <v>2E-3</v>
      </c>
      <c r="DL1383" s="61" t="str">
        <f t="shared" si="26"/>
        <v>Anlieferung 24-8</v>
      </c>
    </row>
    <row r="1384" spans="1:116">
      <c r="A1384" s="11">
        <v>44679</v>
      </c>
      <c r="B1384" s="64" t="s">
        <v>464</v>
      </c>
      <c r="C1384" s="25" t="s">
        <v>128</v>
      </c>
      <c r="H1384" s="3" t="e">
        <f>((F1384)/(E1384/100))</f>
        <v>#DIV/0!</v>
      </c>
      <c r="I1384" s="4" t="e">
        <f>E1384/F1384</f>
        <v>#DIV/0!</v>
      </c>
      <c r="J1384" s="4" t="e">
        <f>100/G1384</f>
        <v>#DIV/0!</v>
      </c>
      <c r="N1384" s="37" t="e">
        <f>M1384/(K1384/100)</f>
        <v>#DIV/0!</v>
      </c>
      <c r="O1384" s="37" t="e">
        <f>N1384/J1384</f>
        <v>#DIV/0!</v>
      </c>
      <c r="P1384" s="5" t="e">
        <f>M1384/(L1384/100)</f>
        <v>#DIV/0!</v>
      </c>
      <c r="Q1384" s="5" t="e">
        <f>P1384*I1384</f>
        <v>#DIV/0!</v>
      </c>
      <c r="U1384" s="15" t="e">
        <f>100-(T1384-R1384)/S1384*100</f>
        <v>#DIV/0!</v>
      </c>
      <c r="AB1384" s="14" t="e">
        <f>((AE1384-AC1384)*(1000/AD1384))*1000</f>
        <v>#DIV/0!</v>
      </c>
      <c r="AF1384" s="7" t="e">
        <f>#REF!*0.8</f>
        <v>#REF!</v>
      </c>
      <c r="AH1384" s="8" t="e">
        <f>((AG1384)*(H1384/100))</f>
        <v>#DIV/0!</v>
      </c>
      <c r="AI1384" s="7" t="e">
        <f>AG1384/AH1384</f>
        <v>#DIV/0!</v>
      </c>
      <c r="AO1384" s="68" t="s">
        <v>464</v>
      </c>
      <c r="AP1384" s="426" t="s">
        <v>121</v>
      </c>
      <c r="AQ1384" s="426">
        <v>5.0000000000000001E-3</v>
      </c>
      <c r="AR1384" s="426">
        <v>0.02</v>
      </c>
      <c r="AS1384" s="426">
        <v>8.9999999999999993E-3</v>
      </c>
      <c r="AT1384" s="426">
        <v>0.16300000000000001</v>
      </c>
      <c r="AU1384" s="426">
        <v>8.9999999999999993E-3</v>
      </c>
      <c r="AV1384" s="426">
        <v>5.3010000000000002</v>
      </c>
      <c r="AW1384" s="426">
        <v>0.113</v>
      </c>
      <c r="AX1384" s="426" t="s">
        <v>121</v>
      </c>
      <c r="AY1384" s="426">
        <v>7.0000000000000001E-3</v>
      </c>
      <c r="AZ1384" s="426">
        <v>1.0149999999999999</v>
      </c>
      <c r="BA1384" s="426">
        <v>1.7999999999999999E-2</v>
      </c>
      <c r="BB1384" s="426">
        <v>6.7880000000000003</v>
      </c>
      <c r="BC1384" s="426">
        <v>0.108</v>
      </c>
      <c r="BD1384" s="426">
        <v>28.65</v>
      </c>
      <c r="BE1384" s="426">
        <v>0.41099999999999998</v>
      </c>
      <c r="BF1384" s="426" t="s">
        <v>121</v>
      </c>
      <c r="BG1384" s="426">
        <v>8.0000000000000002E-3</v>
      </c>
      <c r="BH1384" s="426">
        <v>3.431</v>
      </c>
      <c r="BI1384" s="426">
        <v>0.42699999999999999</v>
      </c>
      <c r="BJ1384" s="426">
        <v>8.9999999999999993E-3</v>
      </c>
      <c r="BK1384" s="426">
        <v>3.0000000000000001E-3</v>
      </c>
      <c r="BL1384" s="426" t="s">
        <v>121</v>
      </c>
      <c r="BM1384" s="426">
        <v>4.0000000000000001E-3</v>
      </c>
      <c r="BN1384" s="426">
        <v>4.407</v>
      </c>
      <c r="BO1384" s="426">
        <v>0.161</v>
      </c>
      <c r="BP1384" s="426">
        <v>38.850999999999999</v>
      </c>
      <c r="BQ1384" s="426">
        <v>0.72399999999999998</v>
      </c>
      <c r="BR1384" s="426">
        <v>0.25800000000000001</v>
      </c>
      <c r="BS1384" s="426">
        <v>7.0000000000000001E-3</v>
      </c>
      <c r="BT1384" s="426">
        <v>0.93</v>
      </c>
      <c r="BU1384" s="426">
        <v>7.9000000000000001E-2</v>
      </c>
      <c r="BV1384" s="426" t="s">
        <v>121</v>
      </c>
      <c r="BW1384" s="426">
        <v>6.4000000000000001E-2</v>
      </c>
      <c r="BX1384" s="426" t="s">
        <v>121</v>
      </c>
      <c r="BY1384" s="426">
        <v>3.7999999999999999E-2</v>
      </c>
      <c r="BZ1384" s="426">
        <v>0.111</v>
      </c>
      <c r="CA1384" s="426">
        <v>3.6999999999999998E-2</v>
      </c>
      <c r="CB1384" s="426">
        <v>4.4829999999999997</v>
      </c>
      <c r="CC1384" s="426">
        <v>2.8159999999999998</v>
      </c>
      <c r="CD1384" s="426">
        <v>0.26700000000000002</v>
      </c>
      <c r="CE1384" s="426">
        <v>1.7999999999999999E-2</v>
      </c>
      <c r="CF1384" s="426">
        <v>1.4999999999999999E-2</v>
      </c>
      <c r="CG1384" s="426">
        <v>2E-3</v>
      </c>
      <c r="CH1384" s="426" t="s">
        <v>121</v>
      </c>
      <c r="CI1384" s="426">
        <v>2E-3</v>
      </c>
      <c r="CJ1384" s="426" t="s">
        <v>121</v>
      </c>
      <c r="CK1384" s="426">
        <v>0.76700000000000002</v>
      </c>
      <c r="CL1384" s="426" t="s">
        <v>121</v>
      </c>
      <c r="CM1384" s="426">
        <v>2E-3</v>
      </c>
      <c r="CN1384" s="426">
        <v>2E-3</v>
      </c>
      <c r="CO1384" s="426">
        <v>1E-3</v>
      </c>
      <c r="CP1384" s="426">
        <v>0.79</v>
      </c>
      <c r="CQ1384" s="426">
        <v>3.5999999999999997E-2</v>
      </c>
      <c r="CR1384" s="426" t="s">
        <v>121</v>
      </c>
      <c r="CS1384" s="426">
        <v>2E-3</v>
      </c>
      <c r="CT1384" s="426" t="s">
        <v>121</v>
      </c>
      <c r="CU1384" s="426">
        <v>19.771999999999998</v>
      </c>
      <c r="CV1384" s="426">
        <v>7.2999999999999995E-2</v>
      </c>
      <c r="CW1384" s="426">
        <v>2E-3</v>
      </c>
      <c r="CX1384" s="426">
        <v>0.19800000000000001</v>
      </c>
      <c r="CY1384" s="426">
        <v>3.7999999999999999E-2</v>
      </c>
      <c r="CZ1384" s="426" t="s">
        <v>121</v>
      </c>
      <c r="DA1384" s="426">
        <v>3.0000000000000001E-3</v>
      </c>
      <c r="DB1384" s="426" t="s">
        <v>121</v>
      </c>
      <c r="DC1384" s="426">
        <v>3.2000000000000001E-2</v>
      </c>
      <c r="DD1384" s="426" t="s">
        <v>121</v>
      </c>
      <c r="DE1384" s="426">
        <v>4.2000000000000003E-2</v>
      </c>
      <c r="DF1384" s="426">
        <v>3.4279999999999999</v>
      </c>
      <c r="DG1384" s="426">
        <v>5.7000000000000002E-2</v>
      </c>
      <c r="DH1384" s="426">
        <v>0.8</v>
      </c>
      <c r="DI1384" s="426">
        <v>1.4E-2</v>
      </c>
      <c r="DJ1384" s="426" t="s">
        <v>121</v>
      </c>
      <c r="DK1384" s="426">
        <v>2E-3</v>
      </c>
      <c r="DL1384" s="61" t="str">
        <f t="shared" si="26"/>
        <v>Anlieferung 24-9</v>
      </c>
    </row>
    <row r="1385" spans="1:116">
      <c r="A1385" s="11">
        <v>44679</v>
      </c>
      <c r="B1385" s="64" t="s">
        <v>465</v>
      </c>
      <c r="C1385" s="25" t="s">
        <v>128</v>
      </c>
      <c r="H1385" s="3" t="e">
        <f>((F1385)/(E1385/100))</f>
        <v>#DIV/0!</v>
      </c>
      <c r="I1385" s="4" t="e">
        <f>E1385/F1385</f>
        <v>#DIV/0!</v>
      </c>
      <c r="J1385" s="4" t="e">
        <f>100/G1385</f>
        <v>#DIV/0!</v>
      </c>
      <c r="N1385" s="37" t="e">
        <f>M1385/(K1385/100)</f>
        <v>#DIV/0!</v>
      </c>
      <c r="O1385" s="37" t="e">
        <f>N1385/J1385</f>
        <v>#DIV/0!</v>
      </c>
      <c r="P1385" s="5" t="e">
        <f>M1385/(L1385/100)</f>
        <v>#DIV/0!</v>
      </c>
      <c r="Q1385" s="5" t="e">
        <f>P1385*I1385</f>
        <v>#DIV/0!</v>
      </c>
      <c r="U1385" s="15" t="e">
        <f>100-(T1385-R1385)/S1385*100</f>
        <v>#DIV/0!</v>
      </c>
      <c r="AB1385" s="14" t="e">
        <f>((AE1385-AC1385)*(1000/AD1385))*1000</f>
        <v>#DIV/0!</v>
      </c>
      <c r="AF1385" s="7" t="e">
        <f>#REF!*0.8</f>
        <v>#REF!</v>
      </c>
      <c r="AH1385" s="8" t="e">
        <f>((AG1385)*(H1385/100))</f>
        <v>#DIV/0!</v>
      </c>
      <c r="AI1385" s="7" t="e">
        <f>AG1385/AH1385</f>
        <v>#DIV/0!</v>
      </c>
      <c r="AO1385" s="68" t="s">
        <v>465</v>
      </c>
      <c r="AP1385" s="426" t="s">
        <v>121</v>
      </c>
      <c r="AQ1385" s="426">
        <v>6.0000000000000001E-3</v>
      </c>
      <c r="AR1385" s="426" t="s">
        <v>121</v>
      </c>
      <c r="AS1385" s="426">
        <v>0.01</v>
      </c>
      <c r="AT1385" s="426" t="s">
        <v>121</v>
      </c>
      <c r="AU1385" s="426">
        <v>8.0000000000000002E-3</v>
      </c>
      <c r="AV1385" s="426">
        <v>6.9160000000000004</v>
      </c>
      <c r="AW1385" s="426">
        <v>0.114</v>
      </c>
      <c r="AX1385" s="426">
        <v>8.9999999999999993E-3</v>
      </c>
      <c r="AY1385" s="426">
        <v>3.0000000000000001E-3</v>
      </c>
      <c r="AZ1385" s="426">
        <v>1.792</v>
      </c>
      <c r="BA1385" s="426">
        <v>2.1000000000000001E-2</v>
      </c>
      <c r="BB1385" s="426">
        <v>15.241</v>
      </c>
      <c r="BC1385" s="426">
        <v>0.17399999999999999</v>
      </c>
      <c r="BD1385" s="426">
        <v>9.0429999999999993</v>
      </c>
      <c r="BE1385" s="426">
        <v>8.5000000000000006E-2</v>
      </c>
      <c r="BF1385" s="426" t="s">
        <v>121</v>
      </c>
      <c r="BG1385" s="426">
        <v>8.9999999999999993E-3</v>
      </c>
      <c r="BH1385" s="426">
        <v>4.5650000000000004</v>
      </c>
      <c r="BI1385" s="426">
        <v>0.36899999999999999</v>
      </c>
      <c r="BJ1385" s="426">
        <v>5.0000000000000001E-3</v>
      </c>
      <c r="BK1385" s="426">
        <v>2E-3</v>
      </c>
      <c r="BL1385" s="426" t="s">
        <v>121</v>
      </c>
      <c r="BM1385" s="426">
        <v>5.0000000000000001E-3</v>
      </c>
      <c r="BN1385" s="426">
        <v>4.7E-2</v>
      </c>
      <c r="BO1385" s="426">
        <v>2.1999999999999999E-2</v>
      </c>
      <c r="BP1385" s="426">
        <v>56.445999999999998</v>
      </c>
      <c r="BQ1385" s="426">
        <v>0.46200000000000002</v>
      </c>
      <c r="BR1385" s="426">
        <v>0.17899999999999999</v>
      </c>
      <c r="BS1385" s="426">
        <v>5.0000000000000001E-3</v>
      </c>
      <c r="BT1385" s="426">
        <v>0.45400000000000001</v>
      </c>
      <c r="BU1385" s="426">
        <v>0.08</v>
      </c>
      <c r="BV1385" s="426">
        <v>3.1E-2</v>
      </c>
      <c r="BW1385" s="426">
        <v>3.0000000000000001E-3</v>
      </c>
      <c r="BX1385" s="426" t="s">
        <v>121</v>
      </c>
      <c r="BY1385" s="426">
        <v>2.1000000000000001E-2</v>
      </c>
      <c r="BZ1385" s="426" t="s">
        <v>121</v>
      </c>
      <c r="CA1385" s="426">
        <v>7.4999999999999997E-2</v>
      </c>
      <c r="CB1385" s="426" t="s">
        <v>121</v>
      </c>
      <c r="CC1385" s="426">
        <v>3.157</v>
      </c>
      <c r="CD1385" s="426">
        <v>5.7000000000000002E-2</v>
      </c>
      <c r="CE1385" s="426">
        <v>1.4E-2</v>
      </c>
      <c r="CF1385" s="426" t="s">
        <v>121</v>
      </c>
      <c r="CG1385" s="426">
        <v>2E-3</v>
      </c>
      <c r="CH1385" s="426" t="s">
        <v>121</v>
      </c>
      <c r="CI1385" s="426">
        <v>2E-3</v>
      </c>
      <c r="CJ1385" s="426">
        <v>0.14599999999999999</v>
      </c>
      <c r="CK1385" s="426">
        <v>1.9E-2</v>
      </c>
      <c r="CL1385" s="426" t="s">
        <v>121</v>
      </c>
      <c r="CM1385" s="426">
        <v>2E-3</v>
      </c>
      <c r="CN1385" s="426" t="s">
        <v>121</v>
      </c>
      <c r="CO1385" s="426">
        <v>2E-3</v>
      </c>
      <c r="CP1385" s="426">
        <v>1.387</v>
      </c>
      <c r="CQ1385" s="426">
        <v>1.4999999999999999E-2</v>
      </c>
      <c r="CR1385" s="426" t="s">
        <v>121</v>
      </c>
      <c r="CS1385" s="426">
        <v>2E-3</v>
      </c>
      <c r="CT1385" s="426">
        <v>1.492</v>
      </c>
      <c r="CU1385" s="426">
        <v>6.3E-2</v>
      </c>
      <c r="CV1385" s="426">
        <v>3.0000000000000001E-3</v>
      </c>
      <c r="CW1385" s="426">
        <v>1E-3</v>
      </c>
      <c r="CX1385" s="426">
        <v>9.9000000000000005E-2</v>
      </c>
      <c r="CY1385" s="426">
        <v>1.2999999999999999E-2</v>
      </c>
      <c r="CZ1385" s="426" t="s">
        <v>121</v>
      </c>
      <c r="DA1385" s="426">
        <v>2E-3</v>
      </c>
      <c r="DB1385" s="426">
        <v>1.7000000000000001E-2</v>
      </c>
      <c r="DC1385" s="426">
        <v>5.0000000000000001E-3</v>
      </c>
      <c r="DD1385" s="426" t="s">
        <v>121</v>
      </c>
      <c r="DE1385" s="426">
        <v>2.3E-2</v>
      </c>
      <c r="DF1385" s="426">
        <v>2.0470000000000002</v>
      </c>
      <c r="DG1385" s="426">
        <v>2.9000000000000001E-2</v>
      </c>
      <c r="DH1385" s="426">
        <v>3.0000000000000001E-3</v>
      </c>
      <c r="DI1385" s="426">
        <v>1E-3</v>
      </c>
      <c r="DJ1385" s="426" t="s">
        <v>121</v>
      </c>
      <c r="DK1385" s="426">
        <v>2E-3</v>
      </c>
      <c r="DL1385" s="61" t="str">
        <f t="shared" si="26"/>
        <v>Anlieferung 24-10</v>
      </c>
    </row>
    <row r="1386" spans="1:116">
      <c r="A1386" s="11">
        <v>44679</v>
      </c>
      <c r="B1386" s="64" t="s">
        <v>466</v>
      </c>
      <c r="C1386" s="25" t="s">
        <v>128</v>
      </c>
      <c r="H1386" s="3" t="e">
        <f>((F1386)/(E1386/100))</f>
        <v>#DIV/0!</v>
      </c>
      <c r="I1386" s="4" t="e">
        <f>E1386/F1386</f>
        <v>#DIV/0!</v>
      </c>
      <c r="J1386" s="4" t="e">
        <f>100/G1386</f>
        <v>#DIV/0!</v>
      </c>
      <c r="N1386" s="37" t="e">
        <f>M1386/(K1386/100)</f>
        <v>#DIV/0!</v>
      </c>
      <c r="O1386" s="37" t="e">
        <f>N1386/J1386</f>
        <v>#DIV/0!</v>
      </c>
      <c r="P1386" s="5" t="e">
        <f>M1386/(L1386/100)</f>
        <v>#DIV/0!</v>
      </c>
      <c r="Q1386" s="5" t="e">
        <f>P1386*I1386</f>
        <v>#DIV/0!</v>
      </c>
      <c r="U1386" s="15" t="e">
        <f>100-(T1386-R1386)/S1386*100</f>
        <v>#DIV/0!</v>
      </c>
      <c r="AB1386" s="14" t="e">
        <f>((AE1386-AC1386)*(1000/AD1386))*1000</f>
        <v>#DIV/0!</v>
      </c>
      <c r="AF1386" s="7" t="e">
        <f>#REF!*0.8</f>
        <v>#REF!</v>
      </c>
      <c r="AH1386" s="8" t="e">
        <f>((AG1386)*(H1386/100))</f>
        <v>#DIV/0!</v>
      </c>
      <c r="AI1386" s="7" t="e">
        <f>AG1386/AH1386</f>
        <v>#DIV/0!</v>
      </c>
      <c r="AO1386" s="68" t="s">
        <v>466</v>
      </c>
      <c r="AP1386" s="426" t="s">
        <v>121</v>
      </c>
      <c r="AQ1386" s="426">
        <v>3.0000000000000001E-3</v>
      </c>
      <c r="AR1386" s="426" t="s">
        <v>121</v>
      </c>
      <c r="AS1386" s="426">
        <v>1.0999999999999999E-2</v>
      </c>
      <c r="AT1386" s="426" t="s">
        <v>121</v>
      </c>
      <c r="AU1386" s="426">
        <v>8.0000000000000002E-3</v>
      </c>
      <c r="AV1386" s="426">
        <v>6.1909999999999998</v>
      </c>
      <c r="AW1386" s="426">
        <v>9.6000000000000002E-2</v>
      </c>
      <c r="AX1386" s="426">
        <v>5.0000000000000001E-3</v>
      </c>
      <c r="AY1386" s="426">
        <v>3.0000000000000001E-3</v>
      </c>
      <c r="AZ1386" s="426">
        <v>1.165</v>
      </c>
      <c r="BA1386" s="426">
        <v>1.7000000000000001E-2</v>
      </c>
      <c r="BB1386" s="426">
        <v>5.3579999999999997</v>
      </c>
      <c r="BC1386" s="426">
        <v>7.0000000000000007E-2</v>
      </c>
      <c r="BD1386" s="426">
        <v>14.891</v>
      </c>
      <c r="BE1386" s="426">
        <v>0.157</v>
      </c>
      <c r="BF1386" s="426" t="s">
        <v>121</v>
      </c>
      <c r="BG1386" s="426">
        <v>1.2E-2</v>
      </c>
      <c r="BH1386" s="426">
        <v>1.611</v>
      </c>
      <c r="BI1386" s="426">
        <v>0.32600000000000001</v>
      </c>
      <c r="BJ1386" s="426">
        <v>6.0000000000000001E-3</v>
      </c>
      <c r="BK1386" s="426">
        <v>2E-3</v>
      </c>
      <c r="BL1386" s="426" t="s">
        <v>121</v>
      </c>
      <c r="BM1386" s="426">
        <v>4.0000000000000001E-3</v>
      </c>
      <c r="BN1386" s="426">
        <v>6.5439999999999996</v>
      </c>
      <c r="BO1386" s="426">
        <v>0.129</v>
      </c>
      <c r="BP1386" s="426">
        <v>49.915999999999997</v>
      </c>
      <c r="BQ1386" s="426">
        <v>0.55500000000000005</v>
      </c>
      <c r="BR1386" s="426">
        <v>2.4E-2</v>
      </c>
      <c r="BS1386" s="426">
        <v>2E-3</v>
      </c>
      <c r="BT1386" s="426">
        <v>0.78400000000000003</v>
      </c>
      <c r="BU1386" s="426">
        <v>8.4000000000000005E-2</v>
      </c>
      <c r="BV1386" s="426">
        <v>1.9E-2</v>
      </c>
      <c r="BW1386" s="426">
        <v>3.0000000000000001E-3</v>
      </c>
      <c r="BX1386" s="426">
        <v>3.9E-2</v>
      </c>
      <c r="BY1386" s="426">
        <v>0.02</v>
      </c>
      <c r="BZ1386" s="426">
        <v>0.34300000000000003</v>
      </c>
      <c r="CA1386" s="426">
        <v>4.8000000000000001E-2</v>
      </c>
      <c r="CB1386" s="426">
        <v>4.306</v>
      </c>
      <c r="CC1386" s="426">
        <v>2.4870000000000001</v>
      </c>
      <c r="CD1386" s="426">
        <v>0.16600000000000001</v>
      </c>
      <c r="CE1386" s="426">
        <v>1.6E-2</v>
      </c>
      <c r="CF1386" s="426" t="s">
        <v>121</v>
      </c>
      <c r="CG1386" s="426">
        <v>2E-3</v>
      </c>
      <c r="CH1386" s="426" t="s">
        <v>121</v>
      </c>
      <c r="CI1386" s="426">
        <v>2E-3</v>
      </c>
      <c r="CJ1386" s="426">
        <v>7.4999999999999997E-2</v>
      </c>
      <c r="CK1386" s="426">
        <v>0.02</v>
      </c>
      <c r="CL1386" s="426" t="s">
        <v>121</v>
      </c>
      <c r="CM1386" s="426">
        <v>2E-3</v>
      </c>
      <c r="CN1386" s="426">
        <v>3.0000000000000001E-3</v>
      </c>
      <c r="CO1386" s="426">
        <v>1E-3</v>
      </c>
      <c r="CP1386" s="426">
        <v>1.5409999999999999</v>
      </c>
      <c r="CQ1386" s="426">
        <v>1.6E-2</v>
      </c>
      <c r="CR1386" s="426" t="s">
        <v>121</v>
      </c>
      <c r="CS1386" s="426">
        <v>2E-3</v>
      </c>
      <c r="CT1386" s="426">
        <v>2.4940000000000002</v>
      </c>
      <c r="CU1386" s="426">
        <v>7.6999999999999999E-2</v>
      </c>
      <c r="CV1386" s="426">
        <v>0.151</v>
      </c>
      <c r="CW1386" s="426">
        <v>3.0000000000000001E-3</v>
      </c>
      <c r="CX1386" s="426" t="s">
        <v>121</v>
      </c>
      <c r="CY1386" s="426">
        <v>8.5000000000000006E-2</v>
      </c>
      <c r="CZ1386" s="426" t="s">
        <v>121</v>
      </c>
      <c r="DA1386" s="426">
        <v>2E-3</v>
      </c>
      <c r="DB1386" s="426" t="s">
        <v>121</v>
      </c>
      <c r="DC1386" s="426">
        <v>3.7999999999999999E-2</v>
      </c>
      <c r="DD1386" s="426">
        <v>0.10299999999999999</v>
      </c>
      <c r="DE1386" s="426">
        <v>2.8000000000000001E-2</v>
      </c>
      <c r="DF1386" s="426">
        <v>4.1459999999999999</v>
      </c>
      <c r="DG1386" s="426">
        <v>5.5E-2</v>
      </c>
      <c r="DH1386" s="426">
        <v>3.5999999999999997E-2</v>
      </c>
      <c r="DI1386" s="426">
        <v>1E-3</v>
      </c>
      <c r="DJ1386" s="426" t="s">
        <v>121</v>
      </c>
      <c r="DK1386" s="426">
        <v>2E-3</v>
      </c>
      <c r="DL1386" s="61" t="str">
        <f t="shared" si="26"/>
        <v>Anlieferung 24-11</v>
      </c>
    </row>
    <row r="1387" spans="1:116">
      <c r="A1387" s="11">
        <v>44679</v>
      </c>
      <c r="B1387" s="64" t="s">
        <v>467</v>
      </c>
      <c r="C1387" s="25" t="s">
        <v>128</v>
      </c>
      <c r="H1387" s="3" t="e">
        <f>((F1387)/(E1387/100))</f>
        <v>#DIV/0!</v>
      </c>
      <c r="I1387" s="4" t="e">
        <f>E1387/F1387</f>
        <v>#DIV/0!</v>
      </c>
      <c r="J1387" s="4" t="e">
        <f>100/G1387</f>
        <v>#DIV/0!</v>
      </c>
      <c r="N1387" s="37" t="e">
        <f>M1387/(K1387/100)</f>
        <v>#DIV/0!</v>
      </c>
      <c r="O1387" s="37" t="e">
        <f>N1387/J1387</f>
        <v>#DIV/0!</v>
      </c>
      <c r="P1387" s="5" t="e">
        <f>M1387/(L1387/100)</f>
        <v>#DIV/0!</v>
      </c>
      <c r="Q1387" s="5" t="e">
        <f>P1387*I1387</f>
        <v>#DIV/0!</v>
      </c>
      <c r="U1387" s="15" t="e">
        <f>100-(T1387-R1387)/S1387*100</f>
        <v>#DIV/0!</v>
      </c>
      <c r="AB1387" s="14" t="e">
        <f>((AE1387-AC1387)*(1000/AD1387))*1000</f>
        <v>#DIV/0!</v>
      </c>
      <c r="AF1387" s="7" t="e">
        <f>#REF!*0.8</f>
        <v>#REF!</v>
      </c>
      <c r="AH1387" s="8" t="e">
        <f>((AG1387)*(H1387/100))</f>
        <v>#DIV/0!</v>
      </c>
      <c r="AI1387" s="7" t="e">
        <f>AG1387/AH1387</f>
        <v>#DIV/0!</v>
      </c>
      <c r="AO1387" s="68" t="s">
        <v>467</v>
      </c>
      <c r="AP1387" s="426">
        <v>5.0000000000000001E-3</v>
      </c>
      <c r="AQ1387" s="426">
        <v>2E-3</v>
      </c>
      <c r="AR1387" s="426" t="s">
        <v>121</v>
      </c>
      <c r="AS1387" s="426">
        <v>1.7999999999999999E-2</v>
      </c>
      <c r="AT1387" s="426">
        <v>1.748</v>
      </c>
      <c r="AU1387" s="426">
        <v>3.5999999999999997E-2</v>
      </c>
      <c r="AV1387" s="426">
        <v>2.5609999999999999</v>
      </c>
      <c r="AW1387" s="426">
        <v>4.8000000000000001E-2</v>
      </c>
      <c r="AX1387" s="426" t="s">
        <v>121</v>
      </c>
      <c r="AY1387" s="426">
        <v>4.0000000000000001E-3</v>
      </c>
      <c r="AZ1387" s="426">
        <v>2.117</v>
      </c>
      <c r="BA1387" s="426">
        <v>2.7E-2</v>
      </c>
      <c r="BB1387" s="426">
        <v>12.904999999999999</v>
      </c>
      <c r="BC1387" s="426">
        <v>0.16700000000000001</v>
      </c>
      <c r="BD1387" s="426">
        <v>14.708</v>
      </c>
      <c r="BE1387" s="426">
        <v>0.14699999999999999</v>
      </c>
      <c r="BF1387" s="426" t="s">
        <v>121</v>
      </c>
      <c r="BG1387" s="426">
        <v>1.2999999999999999E-2</v>
      </c>
      <c r="BH1387" s="426">
        <v>1.849</v>
      </c>
      <c r="BI1387" s="426">
        <v>0.35799999999999998</v>
      </c>
      <c r="BJ1387" s="426">
        <v>7.0000000000000001E-3</v>
      </c>
      <c r="BK1387" s="426">
        <v>2E-3</v>
      </c>
      <c r="BL1387" s="426" t="s">
        <v>121</v>
      </c>
      <c r="BM1387" s="426">
        <v>4.0000000000000001E-3</v>
      </c>
      <c r="BN1387" s="426">
        <v>3.1949999999999998</v>
      </c>
      <c r="BO1387" s="426">
        <v>7.4999999999999997E-2</v>
      </c>
      <c r="BP1387" s="426">
        <v>44.62</v>
      </c>
      <c r="BQ1387" s="426">
        <v>0.63</v>
      </c>
      <c r="BR1387" s="426">
        <v>3.9E-2</v>
      </c>
      <c r="BS1387" s="426">
        <v>2E-3</v>
      </c>
      <c r="BT1387" s="426">
        <v>0.70899999999999996</v>
      </c>
      <c r="BU1387" s="426">
        <v>0.08</v>
      </c>
      <c r="BV1387" s="426">
        <v>3.4000000000000002E-2</v>
      </c>
      <c r="BW1387" s="426">
        <v>3.0000000000000001E-3</v>
      </c>
      <c r="BX1387" s="426" t="s">
        <v>121</v>
      </c>
      <c r="BY1387" s="426">
        <v>2.7E-2</v>
      </c>
      <c r="BZ1387" s="426">
        <v>0.156</v>
      </c>
      <c r="CA1387" s="426">
        <v>3.9E-2</v>
      </c>
      <c r="CB1387" s="426" t="s">
        <v>121</v>
      </c>
      <c r="CC1387" s="426">
        <v>4.0910000000000002</v>
      </c>
      <c r="CD1387" s="426">
        <v>0.16700000000000001</v>
      </c>
      <c r="CE1387" s="426">
        <v>1.9E-2</v>
      </c>
      <c r="CF1387" s="426">
        <v>0.96799999999999997</v>
      </c>
      <c r="CG1387" s="426">
        <v>1.6E-2</v>
      </c>
      <c r="CH1387" s="426" t="s">
        <v>121</v>
      </c>
      <c r="CI1387" s="426">
        <v>2E-3</v>
      </c>
      <c r="CJ1387" s="426">
        <v>0.13</v>
      </c>
      <c r="CK1387" s="426">
        <v>2.1000000000000001E-2</v>
      </c>
      <c r="CL1387" s="426" t="s">
        <v>121</v>
      </c>
      <c r="CM1387" s="426">
        <v>2E-3</v>
      </c>
      <c r="CN1387" s="426" t="s">
        <v>121</v>
      </c>
      <c r="CO1387" s="426">
        <v>2E-3</v>
      </c>
      <c r="CP1387" s="426">
        <v>1.8180000000000001</v>
      </c>
      <c r="CQ1387" s="426">
        <v>1.9E-2</v>
      </c>
      <c r="CR1387" s="426" t="s">
        <v>121</v>
      </c>
      <c r="CS1387" s="426">
        <v>2E-3</v>
      </c>
      <c r="CT1387" s="426">
        <v>2.7309999999999999</v>
      </c>
      <c r="CU1387" s="426">
        <v>0.08</v>
      </c>
      <c r="CV1387" s="426">
        <v>7.5999999999999998E-2</v>
      </c>
      <c r="CW1387" s="426">
        <v>2E-3</v>
      </c>
      <c r="CX1387" s="426">
        <v>9.5000000000000001E-2</v>
      </c>
      <c r="CY1387" s="426">
        <v>5.0999999999999997E-2</v>
      </c>
      <c r="CZ1387" s="426" t="s">
        <v>121</v>
      </c>
      <c r="DA1387" s="426">
        <v>2E-3</v>
      </c>
      <c r="DB1387" s="426" t="s">
        <v>121</v>
      </c>
      <c r="DC1387" s="426">
        <v>3.1E-2</v>
      </c>
      <c r="DD1387" s="426">
        <v>0.30299999999999999</v>
      </c>
      <c r="DE1387" s="426">
        <v>3.4000000000000002E-2</v>
      </c>
      <c r="DF1387" s="426">
        <v>5.4009999999999998</v>
      </c>
      <c r="DG1387" s="426">
        <v>7.3999999999999996E-2</v>
      </c>
      <c r="DH1387" s="426">
        <v>4.1000000000000002E-2</v>
      </c>
      <c r="DI1387" s="426">
        <v>2E-3</v>
      </c>
      <c r="DJ1387" s="426" t="s">
        <v>121</v>
      </c>
      <c r="DK1387" s="426">
        <v>2E-3</v>
      </c>
      <c r="DL1387" s="61" t="str">
        <f t="shared" si="26"/>
        <v>Anlieferung 24-12</v>
      </c>
    </row>
    <row r="1388" spans="1:116">
      <c r="A1388" s="11">
        <v>44679</v>
      </c>
      <c r="B1388" s="64" t="s">
        <v>468</v>
      </c>
      <c r="C1388" s="25" t="s">
        <v>128</v>
      </c>
      <c r="H1388" s="3" t="e">
        <f>((F1388)/(E1388/100))</f>
        <v>#DIV/0!</v>
      </c>
      <c r="I1388" s="4" t="e">
        <f>E1388/F1388</f>
        <v>#DIV/0!</v>
      </c>
      <c r="J1388" s="4" t="e">
        <f>100/G1388</f>
        <v>#DIV/0!</v>
      </c>
      <c r="N1388" s="37" t="e">
        <f>M1388/(K1388/100)</f>
        <v>#DIV/0!</v>
      </c>
      <c r="O1388" s="37" t="e">
        <f>N1388/J1388</f>
        <v>#DIV/0!</v>
      </c>
      <c r="P1388" s="5" t="e">
        <f>M1388/(L1388/100)</f>
        <v>#DIV/0!</v>
      </c>
      <c r="Q1388" s="5" t="e">
        <f>P1388*I1388</f>
        <v>#DIV/0!</v>
      </c>
      <c r="U1388" s="15" t="e">
        <f>100-(T1388-R1388)/S1388*100</f>
        <v>#DIV/0!</v>
      </c>
      <c r="AB1388" s="14" t="e">
        <f>((AE1388-AC1388)*(1000/AD1388))*1000</f>
        <v>#DIV/0!</v>
      </c>
      <c r="AF1388" s="7" t="e">
        <f>#REF!*0.8</f>
        <v>#REF!</v>
      </c>
      <c r="AH1388" s="8" t="e">
        <f>((AG1388)*(H1388/100))</f>
        <v>#DIV/0!</v>
      </c>
      <c r="AI1388" s="7" t="e">
        <f>AG1388/AH1388</f>
        <v>#DIV/0!</v>
      </c>
      <c r="AO1388" s="68" t="s">
        <v>468</v>
      </c>
      <c r="AP1388" s="426">
        <v>5.0000000000000001E-3</v>
      </c>
      <c r="AQ1388" s="426">
        <v>2E-3</v>
      </c>
      <c r="AR1388" s="426" t="s">
        <v>121</v>
      </c>
      <c r="AS1388" s="426">
        <v>0.02</v>
      </c>
      <c r="AT1388" s="426" t="s">
        <v>121</v>
      </c>
      <c r="AU1388" s="426">
        <v>0.01</v>
      </c>
      <c r="AV1388" s="426">
        <v>10.016</v>
      </c>
      <c r="AW1388" s="426">
        <v>0.28299999999999997</v>
      </c>
      <c r="AX1388" s="426" t="s">
        <v>121</v>
      </c>
      <c r="AY1388" s="426">
        <v>6.0000000000000001E-3</v>
      </c>
      <c r="AZ1388" s="426">
        <v>0.11</v>
      </c>
      <c r="BA1388" s="426">
        <v>8.0000000000000002E-3</v>
      </c>
      <c r="BB1388" s="426">
        <v>3.1829999999999998</v>
      </c>
      <c r="BC1388" s="426">
        <v>5.1999999999999998E-2</v>
      </c>
      <c r="BD1388" s="426">
        <v>0.40799999999999997</v>
      </c>
      <c r="BE1388" s="426">
        <v>2.1000000000000001E-2</v>
      </c>
      <c r="BF1388" s="426" t="s">
        <v>121</v>
      </c>
      <c r="BG1388" s="426">
        <v>8.9999999999999993E-3</v>
      </c>
      <c r="BH1388" s="426">
        <v>1.752</v>
      </c>
      <c r="BI1388" s="426">
        <v>0.46300000000000002</v>
      </c>
      <c r="BJ1388" s="426" t="s">
        <v>121</v>
      </c>
      <c r="BK1388" s="426">
        <v>5.0000000000000001E-3</v>
      </c>
      <c r="BL1388" s="426">
        <v>8.0000000000000002E-3</v>
      </c>
      <c r="BM1388" s="426">
        <v>3.0000000000000001E-3</v>
      </c>
      <c r="BN1388" s="426">
        <v>16.18</v>
      </c>
      <c r="BO1388" s="426">
        <v>0.82899999999999996</v>
      </c>
      <c r="BP1388" s="426">
        <v>46.225000000000001</v>
      </c>
      <c r="BQ1388" s="426">
        <v>0.78900000000000003</v>
      </c>
      <c r="BR1388" s="426">
        <v>8.9999999999999993E-3</v>
      </c>
      <c r="BS1388" s="426">
        <v>2E-3</v>
      </c>
      <c r="BT1388" s="426">
        <v>1.9950000000000001</v>
      </c>
      <c r="BU1388" s="426">
        <v>0.14199999999999999</v>
      </c>
      <c r="BV1388" s="426" t="s">
        <v>121</v>
      </c>
      <c r="BW1388" s="426">
        <v>8.7999999999999995E-2</v>
      </c>
      <c r="BX1388" s="426" t="s">
        <v>121</v>
      </c>
      <c r="BY1388" s="426">
        <v>0.01</v>
      </c>
      <c r="BZ1388" s="426">
        <v>1.5369999999999999</v>
      </c>
      <c r="CA1388" s="426">
        <v>0.105</v>
      </c>
      <c r="CB1388" s="426">
        <v>6.585</v>
      </c>
      <c r="CC1388" s="426">
        <v>3.18</v>
      </c>
      <c r="CD1388" s="426">
        <v>0.23599999999999999</v>
      </c>
      <c r="CE1388" s="426">
        <v>0.02</v>
      </c>
      <c r="CF1388" s="426" t="s">
        <v>121</v>
      </c>
      <c r="CG1388" s="426">
        <v>4.0000000000000001E-3</v>
      </c>
      <c r="CH1388" s="426">
        <v>4.0000000000000001E-3</v>
      </c>
      <c r="CI1388" s="426">
        <v>1E-3</v>
      </c>
      <c r="CJ1388" s="426" t="s">
        <v>121</v>
      </c>
      <c r="CK1388" s="426">
        <v>1.046</v>
      </c>
      <c r="CL1388" s="426" t="s">
        <v>121</v>
      </c>
      <c r="CM1388" s="426">
        <v>2E-3</v>
      </c>
      <c r="CN1388" s="426">
        <v>4.0000000000000001E-3</v>
      </c>
      <c r="CO1388" s="426">
        <v>1E-3</v>
      </c>
      <c r="CP1388" s="426">
        <v>1.3680000000000001</v>
      </c>
      <c r="CQ1388" s="426">
        <v>0.108</v>
      </c>
      <c r="CR1388" s="426" t="s">
        <v>121</v>
      </c>
      <c r="CS1388" s="426">
        <v>2E-3</v>
      </c>
      <c r="CT1388" s="426" t="s">
        <v>121</v>
      </c>
      <c r="CU1388" s="426">
        <v>29.28</v>
      </c>
      <c r="CV1388" s="426">
        <v>0.313</v>
      </c>
      <c r="CW1388" s="426">
        <v>7.0000000000000001E-3</v>
      </c>
      <c r="CX1388" s="426">
        <v>3.1120000000000001</v>
      </c>
      <c r="CY1388" s="426">
        <v>0.11899999999999999</v>
      </c>
      <c r="CZ1388" s="426" t="s">
        <v>121</v>
      </c>
      <c r="DA1388" s="426">
        <v>3.0000000000000001E-3</v>
      </c>
      <c r="DB1388" s="426" t="s">
        <v>121</v>
      </c>
      <c r="DC1388" s="426">
        <v>4.2000000000000003E-2</v>
      </c>
      <c r="DD1388" s="426" t="s">
        <v>121</v>
      </c>
      <c r="DE1388" s="426">
        <v>4.8000000000000001E-2</v>
      </c>
      <c r="DF1388" s="426">
        <v>4.4180000000000001</v>
      </c>
      <c r="DG1388" s="426">
        <v>6.9000000000000006E-2</v>
      </c>
      <c r="DH1388" s="426">
        <v>2.5289999999999999</v>
      </c>
      <c r="DI1388" s="426">
        <v>0.05</v>
      </c>
      <c r="DJ1388" s="426" t="s">
        <v>121</v>
      </c>
      <c r="DK1388" s="426">
        <v>2E-3</v>
      </c>
      <c r="DL1388" s="61" t="str">
        <f t="shared" si="26"/>
        <v>Anlieferung 24-13</v>
      </c>
    </row>
    <row r="1389" spans="1:116">
      <c r="A1389" s="11">
        <v>44679</v>
      </c>
      <c r="B1389" s="64" t="s">
        <v>469</v>
      </c>
      <c r="C1389" s="25" t="s">
        <v>128</v>
      </c>
      <c r="H1389" s="3" t="e">
        <f>((F1389)/(E1389/100))</f>
        <v>#DIV/0!</v>
      </c>
      <c r="I1389" s="4" t="e">
        <f>E1389/F1389</f>
        <v>#DIV/0!</v>
      </c>
      <c r="J1389" s="4" t="e">
        <f>100/G1389</f>
        <v>#DIV/0!</v>
      </c>
      <c r="N1389" s="37" t="e">
        <f>M1389/(K1389/100)</f>
        <v>#DIV/0!</v>
      </c>
      <c r="O1389" s="37" t="e">
        <f>N1389/J1389</f>
        <v>#DIV/0!</v>
      </c>
      <c r="P1389" s="5" t="e">
        <f>M1389/(L1389/100)</f>
        <v>#DIV/0!</v>
      </c>
      <c r="Q1389" s="5" t="e">
        <f>P1389*I1389</f>
        <v>#DIV/0!</v>
      </c>
      <c r="U1389" s="15" t="e">
        <f>100-(T1389-R1389)/S1389*100</f>
        <v>#DIV/0!</v>
      </c>
      <c r="AB1389" s="14" t="e">
        <f>((AE1389-AC1389)*(1000/AD1389))*1000</f>
        <v>#DIV/0!</v>
      </c>
      <c r="AF1389" s="7" t="e">
        <f>#REF!*0.8</f>
        <v>#REF!</v>
      </c>
      <c r="AH1389" s="8" t="e">
        <f>((AG1389)*(H1389/100))</f>
        <v>#DIV/0!</v>
      </c>
      <c r="AI1389" s="7" t="e">
        <f>AG1389/AH1389</f>
        <v>#DIV/0!</v>
      </c>
      <c r="AO1389" s="68" t="s">
        <v>469</v>
      </c>
      <c r="AP1389" s="426">
        <v>2.3E-2</v>
      </c>
      <c r="AQ1389" s="426">
        <v>5.0000000000000001E-3</v>
      </c>
      <c r="AR1389" s="426" t="s">
        <v>121</v>
      </c>
      <c r="AS1389" s="426">
        <v>1.0999999999999999E-2</v>
      </c>
      <c r="AT1389" s="426">
        <v>0.13400000000000001</v>
      </c>
      <c r="AU1389" s="426">
        <v>7.0000000000000001E-3</v>
      </c>
      <c r="AV1389" s="426">
        <v>4.2839999999999998</v>
      </c>
      <c r="AW1389" s="426">
        <v>7.8E-2</v>
      </c>
      <c r="AX1389" s="426">
        <v>8.9999999999999993E-3</v>
      </c>
      <c r="AY1389" s="426">
        <v>3.0000000000000001E-3</v>
      </c>
      <c r="AZ1389" s="426">
        <v>1.359</v>
      </c>
      <c r="BA1389" s="426">
        <v>2.8000000000000001E-2</v>
      </c>
      <c r="BB1389" s="426">
        <v>1.3520000000000001</v>
      </c>
      <c r="BC1389" s="426">
        <v>2.5999999999999999E-2</v>
      </c>
      <c r="BD1389" s="426">
        <v>8.4670000000000005</v>
      </c>
      <c r="BE1389" s="426">
        <v>0.158</v>
      </c>
      <c r="BF1389" s="426" t="s">
        <v>121</v>
      </c>
      <c r="BG1389" s="426">
        <v>6.0000000000000001E-3</v>
      </c>
      <c r="BH1389" s="426">
        <v>1.827</v>
      </c>
      <c r="BI1389" s="426">
        <v>0.315</v>
      </c>
      <c r="BJ1389" s="426" t="s">
        <v>121</v>
      </c>
      <c r="BK1389" s="426">
        <v>6.0000000000000001E-3</v>
      </c>
      <c r="BL1389" s="426" t="s">
        <v>121</v>
      </c>
      <c r="BM1389" s="426">
        <v>4.0000000000000001E-3</v>
      </c>
      <c r="BN1389" s="426">
        <v>5.8380000000000001</v>
      </c>
      <c r="BO1389" s="426">
        <v>0.22</v>
      </c>
      <c r="BP1389" s="426">
        <v>64.760000000000005</v>
      </c>
      <c r="BQ1389" s="426">
        <v>0.39500000000000002</v>
      </c>
      <c r="BR1389" s="426">
        <v>1.3009999999999999</v>
      </c>
      <c r="BS1389" s="426">
        <v>1.9E-2</v>
      </c>
      <c r="BT1389" s="426">
        <v>1.423</v>
      </c>
      <c r="BU1389" s="426">
        <v>9.1999999999999998E-2</v>
      </c>
      <c r="BV1389" s="426" t="s">
        <v>121</v>
      </c>
      <c r="BW1389" s="426">
        <v>6.9000000000000006E-2</v>
      </c>
      <c r="BX1389" s="426" t="s">
        <v>121</v>
      </c>
      <c r="BY1389" s="426">
        <v>2.3E-2</v>
      </c>
      <c r="BZ1389" s="426">
        <v>0.45500000000000002</v>
      </c>
      <c r="CA1389" s="426">
        <v>4.2000000000000003E-2</v>
      </c>
      <c r="CB1389" s="426" t="s">
        <v>121</v>
      </c>
      <c r="CC1389" s="426">
        <v>3.1640000000000001</v>
      </c>
      <c r="CD1389" s="426">
        <v>0.17399999999999999</v>
      </c>
      <c r="CE1389" s="426">
        <v>1.7000000000000001E-2</v>
      </c>
      <c r="CF1389" s="426">
        <v>0.14299999999999999</v>
      </c>
      <c r="CG1389" s="426">
        <v>3.0000000000000001E-3</v>
      </c>
      <c r="CH1389" s="426">
        <v>2E-3</v>
      </c>
      <c r="CI1389" s="426">
        <v>1E-3</v>
      </c>
      <c r="CJ1389" s="426" t="s">
        <v>121</v>
      </c>
      <c r="CK1389" s="426">
        <v>0.85099999999999998</v>
      </c>
      <c r="CL1389" s="426" t="s">
        <v>121</v>
      </c>
      <c r="CM1389" s="426">
        <v>2E-3</v>
      </c>
      <c r="CN1389" s="426">
        <v>7.0000000000000001E-3</v>
      </c>
      <c r="CO1389" s="426">
        <v>2E-3</v>
      </c>
      <c r="CP1389" s="426">
        <v>0.92300000000000004</v>
      </c>
      <c r="CQ1389" s="426">
        <v>5.0999999999999997E-2</v>
      </c>
      <c r="CR1389" s="426" t="s">
        <v>121</v>
      </c>
      <c r="CS1389" s="426">
        <v>2E-3</v>
      </c>
      <c r="CT1389" s="426" t="s">
        <v>121</v>
      </c>
      <c r="CU1389" s="426">
        <v>24.422999999999998</v>
      </c>
      <c r="CV1389" s="426">
        <v>0.112</v>
      </c>
      <c r="CW1389" s="426">
        <v>2E-3</v>
      </c>
      <c r="CX1389" s="426">
        <v>0.875</v>
      </c>
      <c r="CY1389" s="426">
        <v>5.1999999999999998E-2</v>
      </c>
      <c r="CZ1389" s="426" t="s">
        <v>121</v>
      </c>
      <c r="DA1389" s="426">
        <v>2E-3</v>
      </c>
      <c r="DB1389" s="426" t="s">
        <v>121</v>
      </c>
      <c r="DC1389" s="426">
        <v>3.2000000000000001E-2</v>
      </c>
      <c r="DD1389" s="426" t="s">
        <v>121</v>
      </c>
      <c r="DE1389" s="426">
        <v>3.2000000000000001E-2</v>
      </c>
      <c r="DF1389" s="426">
        <v>2.5110000000000001</v>
      </c>
      <c r="DG1389" s="426">
        <v>4.2999999999999997E-2</v>
      </c>
      <c r="DH1389" s="426">
        <v>1.028</v>
      </c>
      <c r="DI1389" s="426">
        <v>1.4E-2</v>
      </c>
      <c r="DJ1389" s="426" t="s">
        <v>121</v>
      </c>
      <c r="DK1389" s="426">
        <v>2E-3</v>
      </c>
      <c r="DL1389" s="61" t="str">
        <f t="shared" si="26"/>
        <v>Anlieferung 24-14</v>
      </c>
    </row>
    <row r="1390" spans="1:116">
      <c r="A1390" s="11">
        <v>44679</v>
      </c>
      <c r="B1390" s="64" t="s">
        <v>470</v>
      </c>
      <c r="C1390" s="25" t="s">
        <v>128</v>
      </c>
      <c r="H1390" s="3" t="e">
        <f>((F1390)/(E1390/100))</f>
        <v>#DIV/0!</v>
      </c>
      <c r="I1390" s="4" t="e">
        <f>E1390/F1390</f>
        <v>#DIV/0!</v>
      </c>
      <c r="J1390" s="4" t="e">
        <f>100/G1390</f>
        <v>#DIV/0!</v>
      </c>
      <c r="N1390" s="37" t="e">
        <f>M1390/(K1390/100)</f>
        <v>#DIV/0!</v>
      </c>
      <c r="O1390" s="37" t="e">
        <f>N1390/J1390</f>
        <v>#DIV/0!</v>
      </c>
      <c r="P1390" s="5" t="e">
        <f>M1390/(L1390/100)</f>
        <v>#DIV/0!</v>
      </c>
      <c r="Q1390" s="5" t="e">
        <f>P1390*I1390</f>
        <v>#DIV/0!</v>
      </c>
      <c r="U1390" s="15" t="e">
        <f>100-(T1390-R1390)/S1390*100</f>
        <v>#DIV/0!</v>
      </c>
      <c r="AB1390" s="14" t="e">
        <f>((AE1390-AC1390)*(1000/AD1390))*1000</f>
        <v>#DIV/0!</v>
      </c>
      <c r="AF1390" s="7" t="e">
        <f>#REF!*0.8</f>
        <v>#REF!</v>
      </c>
      <c r="AH1390" s="8" t="e">
        <f>((AG1390)*(H1390/100))</f>
        <v>#DIV/0!</v>
      </c>
      <c r="AI1390" s="7" t="e">
        <f>AG1390/AH1390</f>
        <v>#DIV/0!</v>
      </c>
      <c r="AO1390" s="68" t="s">
        <v>470</v>
      </c>
      <c r="AP1390" s="426" t="s">
        <v>121</v>
      </c>
      <c r="AQ1390" s="426">
        <v>4.0000000000000001E-3</v>
      </c>
      <c r="AR1390" s="426" t="s">
        <v>121</v>
      </c>
      <c r="AS1390" s="426">
        <v>1.4999999999999999E-2</v>
      </c>
      <c r="AT1390" s="426" t="s">
        <v>121</v>
      </c>
      <c r="AU1390" s="426">
        <v>1.0999999999999999E-2</v>
      </c>
      <c r="AV1390" s="426">
        <v>10.721</v>
      </c>
      <c r="AW1390" s="426">
        <v>0.26600000000000001</v>
      </c>
      <c r="AX1390" s="426" t="s">
        <v>121</v>
      </c>
      <c r="AY1390" s="426">
        <v>7.0000000000000001E-3</v>
      </c>
      <c r="AZ1390" s="426">
        <v>1.351</v>
      </c>
      <c r="BA1390" s="426">
        <v>4.1000000000000002E-2</v>
      </c>
      <c r="BB1390" s="426">
        <v>10.696999999999999</v>
      </c>
      <c r="BC1390" s="426">
        <v>0.34200000000000003</v>
      </c>
      <c r="BD1390" s="426">
        <v>3.036</v>
      </c>
      <c r="BE1390" s="426">
        <v>0.104</v>
      </c>
      <c r="BF1390" s="426" t="s">
        <v>121</v>
      </c>
      <c r="BG1390" s="426">
        <v>1.6E-2</v>
      </c>
      <c r="BH1390" s="426">
        <v>3.3050000000000002</v>
      </c>
      <c r="BI1390" s="426">
        <v>0.63200000000000001</v>
      </c>
      <c r="BJ1390" s="426" t="s">
        <v>121</v>
      </c>
      <c r="BK1390" s="426">
        <v>4.0000000000000001E-3</v>
      </c>
      <c r="BL1390" s="426">
        <v>7.0000000000000001E-3</v>
      </c>
      <c r="BM1390" s="426">
        <v>4.0000000000000001E-3</v>
      </c>
      <c r="BN1390" s="426">
        <v>7.4089999999999998</v>
      </c>
      <c r="BO1390" s="426">
        <v>0.34399999999999997</v>
      </c>
      <c r="BP1390" s="426">
        <v>36.814999999999998</v>
      </c>
      <c r="BQ1390" s="426">
        <v>1.0589999999999999</v>
      </c>
      <c r="BR1390" s="426">
        <v>2.1000000000000001E-2</v>
      </c>
      <c r="BS1390" s="426">
        <v>3.0000000000000001E-3</v>
      </c>
      <c r="BT1390" s="426">
        <v>1.331</v>
      </c>
      <c r="BU1390" s="426">
        <v>0.128</v>
      </c>
      <c r="BV1390" s="426" t="s">
        <v>121</v>
      </c>
      <c r="BW1390" s="426">
        <v>0.128</v>
      </c>
      <c r="BX1390" s="426" t="s">
        <v>121</v>
      </c>
      <c r="BY1390" s="426">
        <v>1.9E-2</v>
      </c>
      <c r="BZ1390" s="426">
        <v>1.21</v>
      </c>
      <c r="CA1390" s="426">
        <v>9.8000000000000004E-2</v>
      </c>
      <c r="CB1390" s="426">
        <v>11.3</v>
      </c>
      <c r="CC1390" s="426">
        <v>3.871</v>
      </c>
      <c r="CD1390" s="426">
        <v>0.151</v>
      </c>
      <c r="CE1390" s="426">
        <v>2.3E-2</v>
      </c>
      <c r="CF1390" s="426" t="s">
        <v>121</v>
      </c>
      <c r="CG1390" s="426">
        <v>8.9999999999999993E-3</v>
      </c>
      <c r="CH1390" s="426">
        <v>4.0000000000000001E-3</v>
      </c>
      <c r="CI1390" s="426">
        <v>1E-3</v>
      </c>
      <c r="CJ1390" s="426" t="s">
        <v>121</v>
      </c>
      <c r="CK1390" s="426">
        <v>1.425</v>
      </c>
      <c r="CL1390" s="426" t="s">
        <v>121</v>
      </c>
      <c r="CM1390" s="426">
        <v>2E-3</v>
      </c>
      <c r="CN1390" s="426">
        <v>3.0000000000000001E-3</v>
      </c>
      <c r="CO1390" s="426">
        <v>1E-3</v>
      </c>
      <c r="CP1390" s="426">
        <v>0.84699999999999998</v>
      </c>
      <c r="CQ1390" s="426">
        <v>8.5999999999999993E-2</v>
      </c>
      <c r="CR1390" s="426" t="s">
        <v>121</v>
      </c>
      <c r="CS1390" s="426">
        <v>2E-3</v>
      </c>
      <c r="CT1390" s="426" t="s">
        <v>121</v>
      </c>
      <c r="CU1390" s="426">
        <v>35.307000000000002</v>
      </c>
      <c r="CV1390" s="426">
        <v>0.14399999999999999</v>
      </c>
      <c r="CW1390" s="426">
        <v>4.0000000000000001E-3</v>
      </c>
      <c r="CX1390" s="426">
        <v>2.0659999999999998</v>
      </c>
      <c r="CY1390" s="426">
        <v>9.7000000000000003E-2</v>
      </c>
      <c r="CZ1390" s="426" t="s">
        <v>121</v>
      </c>
      <c r="DA1390" s="426">
        <v>2E-3</v>
      </c>
      <c r="DB1390" s="426" t="s">
        <v>121</v>
      </c>
      <c r="DC1390" s="426">
        <v>3.4000000000000002E-2</v>
      </c>
      <c r="DD1390" s="426" t="s">
        <v>121</v>
      </c>
      <c r="DE1390" s="426">
        <v>3.2000000000000001E-2</v>
      </c>
      <c r="DF1390" s="426">
        <v>2.1560000000000001</v>
      </c>
      <c r="DG1390" s="426">
        <v>7.0999999999999994E-2</v>
      </c>
      <c r="DH1390" s="426">
        <v>7.4249999999999998</v>
      </c>
      <c r="DI1390" s="426">
        <v>0.16400000000000001</v>
      </c>
      <c r="DJ1390" s="426" t="s">
        <v>121</v>
      </c>
      <c r="DK1390" s="426">
        <v>2E-3</v>
      </c>
      <c r="DL1390" s="61" t="str">
        <f t="shared" si="26"/>
        <v>Anlieferung 24-15</v>
      </c>
    </row>
    <row r="1391" spans="1:116">
      <c r="A1391" s="11">
        <v>44679</v>
      </c>
      <c r="B1391" s="64" t="s">
        <v>471</v>
      </c>
      <c r="C1391" s="25" t="s">
        <v>128</v>
      </c>
      <c r="H1391" s="3" t="e">
        <f>((F1391)/(E1391/100))</f>
        <v>#DIV/0!</v>
      </c>
      <c r="I1391" s="4" t="e">
        <f>E1391/F1391</f>
        <v>#DIV/0!</v>
      </c>
      <c r="J1391" s="4" t="e">
        <f>100/G1391</f>
        <v>#DIV/0!</v>
      </c>
      <c r="N1391" s="37" t="e">
        <f>M1391/(K1391/100)</f>
        <v>#DIV/0!</v>
      </c>
      <c r="O1391" s="37" t="e">
        <f>N1391/J1391</f>
        <v>#DIV/0!</v>
      </c>
      <c r="P1391" s="5" t="e">
        <f>M1391/(L1391/100)</f>
        <v>#DIV/0!</v>
      </c>
      <c r="Q1391" s="5" t="e">
        <f>P1391*I1391</f>
        <v>#DIV/0!</v>
      </c>
      <c r="U1391" s="15" t="e">
        <f>100-(T1391-R1391)/S1391*100</f>
        <v>#DIV/0!</v>
      </c>
      <c r="AB1391" s="14" t="e">
        <f>((AE1391-AC1391)*(1000/AD1391))*1000</f>
        <v>#DIV/0!</v>
      </c>
      <c r="AF1391" s="7" t="e">
        <f>#REF!*0.8</f>
        <v>#REF!</v>
      </c>
      <c r="AH1391" s="8" t="e">
        <f>((AG1391)*(H1391/100))</f>
        <v>#DIV/0!</v>
      </c>
      <c r="AI1391" s="7" t="e">
        <f>AG1391/AH1391</f>
        <v>#DIV/0!</v>
      </c>
      <c r="AO1391" s="68" t="s">
        <v>471</v>
      </c>
      <c r="AP1391" s="426" t="s">
        <v>121</v>
      </c>
      <c r="AQ1391" s="426">
        <v>4.0000000000000001E-3</v>
      </c>
      <c r="AR1391" s="426" t="s">
        <v>121</v>
      </c>
      <c r="AS1391" s="426">
        <v>1.2999999999999999E-2</v>
      </c>
      <c r="AT1391" s="426">
        <v>0.60899999999999999</v>
      </c>
      <c r="AU1391" s="426">
        <v>2.1999999999999999E-2</v>
      </c>
      <c r="AV1391" s="426">
        <v>6.6879999999999997</v>
      </c>
      <c r="AW1391" s="426">
        <v>0.19400000000000001</v>
      </c>
      <c r="AX1391" s="426" t="s">
        <v>121</v>
      </c>
      <c r="AY1391" s="426">
        <v>5.0000000000000001E-3</v>
      </c>
      <c r="AZ1391" s="426">
        <v>1.41</v>
      </c>
      <c r="BA1391" s="426">
        <v>2.8000000000000001E-2</v>
      </c>
      <c r="BB1391" s="426">
        <v>10.599</v>
      </c>
      <c r="BC1391" s="426">
        <v>0.26400000000000001</v>
      </c>
      <c r="BD1391" s="426">
        <v>17.361999999999998</v>
      </c>
      <c r="BE1391" s="426">
        <v>0.46300000000000002</v>
      </c>
      <c r="BF1391" s="426" t="s">
        <v>121</v>
      </c>
      <c r="BG1391" s="426">
        <v>7.0000000000000001E-3</v>
      </c>
      <c r="BH1391" s="426">
        <v>2.919</v>
      </c>
      <c r="BI1391" s="426">
        <v>0.45300000000000001</v>
      </c>
      <c r="BJ1391" s="426">
        <v>7.0000000000000001E-3</v>
      </c>
      <c r="BK1391" s="426">
        <v>2E-3</v>
      </c>
      <c r="BL1391" s="426" t="s">
        <v>121</v>
      </c>
      <c r="BM1391" s="426">
        <v>6.0000000000000001E-3</v>
      </c>
      <c r="BN1391" s="426">
        <v>0.13200000000000001</v>
      </c>
      <c r="BO1391" s="426">
        <v>2.5000000000000001E-2</v>
      </c>
      <c r="BP1391" s="426">
        <v>51.392000000000003</v>
      </c>
      <c r="BQ1391" s="426">
        <v>0.6</v>
      </c>
      <c r="BR1391" s="426">
        <v>0.10199999999999999</v>
      </c>
      <c r="BS1391" s="426">
        <v>4.0000000000000001E-3</v>
      </c>
      <c r="BT1391" s="426">
        <v>0.62</v>
      </c>
      <c r="BU1391" s="426">
        <v>8.8999999999999996E-2</v>
      </c>
      <c r="BV1391" s="426" t="s">
        <v>121</v>
      </c>
      <c r="BW1391" s="426">
        <v>7.1999999999999995E-2</v>
      </c>
      <c r="BX1391" s="426" t="s">
        <v>121</v>
      </c>
      <c r="BY1391" s="426">
        <v>3.2000000000000001E-2</v>
      </c>
      <c r="BZ1391" s="426">
        <v>0.21299999999999999</v>
      </c>
      <c r="CA1391" s="426">
        <v>4.5999999999999999E-2</v>
      </c>
      <c r="CB1391" s="426" t="s">
        <v>121</v>
      </c>
      <c r="CC1391" s="426">
        <v>7.4029999999999996</v>
      </c>
      <c r="CD1391" s="426">
        <v>0.13500000000000001</v>
      </c>
      <c r="CE1391" s="426">
        <v>1.7000000000000001E-2</v>
      </c>
      <c r="CF1391" s="426" t="s">
        <v>121</v>
      </c>
      <c r="CG1391" s="426">
        <v>4.0000000000000001E-3</v>
      </c>
      <c r="CH1391" s="426" t="s">
        <v>121</v>
      </c>
      <c r="CI1391" s="426">
        <v>2E-3</v>
      </c>
      <c r="CJ1391" s="426" t="s">
        <v>121</v>
      </c>
      <c r="CK1391" s="426">
        <v>0.86499999999999999</v>
      </c>
      <c r="CL1391" s="426" t="s">
        <v>121</v>
      </c>
      <c r="CM1391" s="426">
        <v>2E-3</v>
      </c>
      <c r="CN1391" s="426">
        <v>2E-3</v>
      </c>
      <c r="CO1391" s="426">
        <v>1E-3</v>
      </c>
      <c r="CP1391" s="426">
        <v>1.0740000000000001</v>
      </c>
      <c r="CQ1391" s="426">
        <v>5.1999999999999998E-2</v>
      </c>
      <c r="CR1391" s="426" t="s">
        <v>121</v>
      </c>
      <c r="CS1391" s="426">
        <v>2E-3</v>
      </c>
      <c r="CT1391" s="426" t="s">
        <v>121</v>
      </c>
      <c r="CU1391" s="426">
        <v>24.5</v>
      </c>
      <c r="CV1391" s="426">
        <v>5.0000000000000001E-3</v>
      </c>
      <c r="CW1391" s="426">
        <v>1E-3</v>
      </c>
      <c r="CX1391" s="426">
        <v>0.17</v>
      </c>
      <c r="CY1391" s="426">
        <v>1.9E-2</v>
      </c>
      <c r="CZ1391" s="426" t="s">
        <v>121</v>
      </c>
      <c r="DA1391" s="426">
        <v>2E-3</v>
      </c>
      <c r="DB1391" s="426" t="s">
        <v>121</v>
      </c>
      <c r="DC1391" s="426">
        <v>1.0999999999999999E-2</v>
      </c>
      <c r="DD1391" s="426" t="s">
        <v>121</v>
      </c>
      <c r="DE1391" s="426">
        <v>4.3999999999999997E-2</v>
      </c>
      <c r="DF1391" s="426">
        <v>4.2350000000000003</v>
      </c>
      <c r="DG1391" s="426">
        <v>0.106</v>
      </c>
      <c r="DH1391" s="426">
        <v>2.302</v>
      </c>
      <c r="DI1391" s="426">
        <v>4.2999999999999997E-2</v>
      </c>
      <c r="DJ1391" s="426" t="s">
        <v>121</v>
      </c>
      <c r="DK1391" s="426">
        <v>2E-3</v>
      </c>
      <c r="DL1391" s="61" t="str">
        <f t="shared" si="26"/>
        <v>Anlieferung 24-16</v>
      </c>
    </row>
    <row r="1392" spans="1:116">
      <c r="A1392" s="11">
        <v>44679</v>
      </c>
      <c r="B1392" s="64" t="s">
        <v>472</v>
      </c>
      <c r="C1392" s="25" t="s">
        <v>128</v>
      </c>
      <c r="H1392" s="3" t="e">
        <f>((F1392)/(E1392/100))</f>
        <v>#DIV/0!</v>
      </c>
      <c r="I1392" s="4" t="e">
        <f>E1392/F1392</f>
        <v>#DIV/0!</v>
      </c>
      <c r="J1392" s="4" t="e">
        <f>100/G1392</f>
        <v>#DIV/0!</v>
      </c>
      <c r="N1392" s="37" t="e">
        <f>M1392/(K1392/100)</f>
        <v>#DIV/0!</v>
      </c>
      <c r="O1392" s="37" t="e">
        <f>N1392/J1392</f>
        <v>#DIV/0!</v>
      </c>
      <c r="P1392" s="5" t="e">
        <f>M1392/(L1392/100)</f>
        <v>#DIV/0!</v>
      </c>
      <c r="Q1392" s="5" t="e">
        <f>P1392*I1392</f>
        <v>#DIV/0!</v>
      </c>
      <c r="U1392" s="15" t="e">
        <f>100-(T1392-R1392)/S1392*100</f>
        <v>#DIV/0!</v>
      </c>
      <c r="AB1392" s="14" t="e">
        <f>((AE1392-AC1392)*(1000/AD1392))*1000</f>
        <v>#DIV/0!</v>
      </c>
      <c r="AF1392" s="7" t="e">
        <f>#REF!*0.8</f>
        <v>#REF!</v>
      </c>
      <c r="AH1392" s="8" t="e">
        <f>((AG1392)*(H1392/100))</f>
        <v>#DIV/0!</v>
      </c>
      <c r="AI1392" s="7" t="e">
        <f>AG1392/AH1392</f>
        <v>#DIV/0!</v>
      </c>
      <c r="AO1392" s="68" t="s">
        <v>472</v>
      </c>
      <c r="AP1392" s="426">
        <v>2.1000000000000001E-2</v>
      </c>
      <c r="AQ1392" s="426">
        <v>7.0000000000000001E-3</v>
      </c>
      <c r="AR1392" s="426" t="s">
        <v>121</v>
      </c>
      <c r="AS1392" s="426">
        <v>1.2999999999999999E-2</v>
      </c>
      <c r="AT1392" s="426" t="s">
        <v>121</v>
      </c>
      <c r="AU1392" s="426">
        <v>8.9999999999999993E-3</v>
      </c>
      <c r="AV1392" s="426">
        <v>8.0830000000000002</v>
      </c>
      <c r="AW1392" s="426">
        <v>0.21099999999999999</v>
      </c>
      <c r="AX1392" s="426" t="s">
        <v>121</v>
      </c>
      <c r="AY1392" s="426">
        <v>5.0000000000000001E-3</v>
      </c>
      <c r="AZ1392" s="426">
        <v>1.9470000000000001</v>
      </c>
      <c r="BA1392" s="426">
        <v>3.5999999999999997E-2</v>
      </c>
      <c r="BB1392" s="426">
        <v>0.29699999999999999</v>
      </c>
      <c r="BC1392" s="426">
        <v>1.0999999999999999E-2</v>
      </c>
      <c r="BD1392" s="426">
        <v>16.722999999999999</v>
      </c>
      <c r="BE1392" s="426">
        <v>0.38900000000000001</v>
      </c>
      <c r="BF1392" s="426" t="s">
        <v>121</v>
      </c>
      <c r="BG1392" s="426">
        <v>8.9999999999999993E-3</v>
      </c>
      <c r="BH1392" s="426">
        <v>2.387</v>
      </c>
      <c r="BI1392" s="426">
        <v>0.38800000000000001</v>
      </c>
      <c r="BJ1392" s="426">
        <v>0.02</v>
      </c>
      <c r="BK1392" s="426">
        <v>6.0000000000000001E-3</v>
      </c>
      <c r="BL1392" s="426" t="s">
        <v>121</v>
      </c>
      <c r="BM1392" s="426">
        <v>5.0000000000000001E-3</v>
      </c>
      <c r="BN1392" s="426" t="s">
        <v>121</v>
      </c>
      <c r="BO1392" s="426">
        <v>3.5999999999999997E-2</v>
      </c>
      <c r="BP1392" s="426">
        <v>57.073999999999998</v>
      </c>
      <c r="BQ1392" s="426">
        <v>0.51500000000000001</v>
      </c>
      <c r="BR1392" s="426">
        <v>2.0259999999999998</v>
      </c>
      <c r="BS1392" s="426">
        <v>3.5999999999999997E-2</v>
      </c>
      <c r="BT1392" s="426">
        <v>0.64900000000000002</v>
      </c>
      <c r="BU1392" s="426">
        <v>9.0999999999999998E-2</v>
      </c>
      <c r="BV1392" s="426" t="s">
        <v>121</v>
      </c>
      <c r="BW1392" s="426">
        <v>7.3999999999999996E-2</v>
      </c>
      <c r="BX1392" s="426" t="s">
        <v>121</v>
      </c>
      <c r="BY1392" s="426">
        <v>3.3000000000000002E-2</v>
      </c>
      <c r="BZ1392" s="426">
        <v>0.20899999999999999</v>
      </c>
      <c r="CA1392" s="426">
        <v>4.9000000000000002E-2</v>
      </c>
      <c r="CB1392" s="426" t="s">
        <v>121</v>
      </c>
      <c r="CC1392" s="426">
        <v>3.96</v>
      </c>
      <c r="CD1392" s="426">
        <v>7.0000000000000007E-2</v>
      </c>
      <c r="CE1392" s="426">
        <v>1.9E-2</v>
      </c>
      <c r="CF1392" s="426" t="s">
        <v>121</v>
      </c>
      <c r="CG1392" s="426">
        <v>3.0000000000000001E-3</v>
      </c>
      <c r="CH1392" s="426" t="s">
        <v>121</v>
      </c>
      <c r="CI1392" s="426">
        <v>2E-3</v>
      </c>
      <c r="CJ1392" s="426" t="s">
        <v>121</v>
      </c>
      <c r="CK1392" s="426">
        <v>0.88400000000000001</v>
      </c>
      <c r="CL1392" s="426" t="s">
        <v>121</v>
      </c>
      <c r="CM1392" s="426">
        <v>2E-3</v>
      </c>
      <c r="CN1392" s="426">
        <v>8.9999999999999993E-3</v>
      </c>
      <c r="CO1392" s="426">
        <v>2E-3</v>
      </c>
      <c r="CP1392" s="426">
        <v>1.052</v>
      </c>
      <c r="CQ1392" s="426">
        <v>5.5E-2</v>
      </c>
      <c r="CR1392" s="426" t="s">
        <v>121</v>
      </c>
      <c r="CS1392" s="426">
        <v>8.0000000000000002E-3</v>
      </c>
      <c r="CT1392" s="426" t="s">
        <v>121</v>
      </c>
      <c r="CU1392" s="426">
        <v>24.859000000000002</v>
      </c>
      <c r="CV1392" s="426">
        <v>6.0000000000000001E-3</v>
      </c>
      <c r="CW1392" s="426">
        <v>1E-3</v>
      </c>
      <c r="CX1392" s="426">
        <v>0.28899999999999998</v>
      </c>
      <c r="CY1392" s="426">
        <v>2.4E-2</v>
      </c>
      <c r="CZ1392" s="426" t="s">
        <v>121</v>
      </c>
      <c r="DA1392" s="426">
        <v>3.0000000000000001E-3</v>
      </c>
      <c r="DB1392" s="426" t="s">
        <v>121</v>
      </c>
      <c r="DC1392" s="426">
        <v>1.4E-2</v>
      </c>
      <c r="DD1392" s="426" t="s">
        <v>121</v>
      </c>
      <c r="DE1392" s="426">
        <v>4.8000000000000001E-2</v>
      </c>
      <c r="DF1392" s="426">
        <v>4.2649999999999997</v>
      </c>
      <c r="DG1392" s="426">
        <v>9.5000000000000001E-2</v>
      </c>
      <c r="DH1392" s="426">
        <v>1.371</v>
      </c>
      <c r="DI1392" s="426">
        <v>2.1999999999999999E-2</v>
      </c>
      <c r="DJ1392" s="426" t="s">
        <v>121</v>
      </c>
      <c r="DK1392" s="426">
        <v>2E-3</v>
      </c>
      <c r="DL1392" s="61" t="str">
        <f t="shared" si="26"/>
        <v>Anlieferung 24-17</v>
      </c>
    </row>
    <row r="1393" spans="1:132">
      <c r="A1393" s="11">
        <v>44679</v>
      </c>
      <c r="B1393" s="64" t="s">
        <v>473</v>
      </c>
      <c r="C1393" s="25" t="s">
        <v>128</v>
      </c>
      <c r="H1393" s="3" t="e">
        <f>((F1393)/(E1393/100))</f>
        <v>#DIV/0!</v>
      </c>
      <c r="I1393" s="4" t="e">
        <f>E1393/F1393</f>
        <v>#DIV/0!</v>
      </c>
      <c r="J1393" s="4" t="e">
        <f>100/G1393</f>
        <v>#DIV/0!</v>
      </c>
      <c r="N1393" s="37" t="e">
        <f>M1393/(K1393/100)</f>
        <v>#DIV/0!</v>
      </c>
      <c r="O1393" s="37" t="e">
        <f>N1393/J1393</f>
        <v>#DIV/0!</v>
      </c>
      <c r="P1393" s="5" t="e">
        <f>M1393/(L1393/100)</f>
        <v>#DIV/0!</v>
      </c>
      <c r="Q1393" s="5" t="e">
        <f>P1393*I1393</f>
        <v>#DIV/0!</v>
      </c>
      <c r="U1393" s="15" t="e">
        <f>100-(T1393-R1393)/S1393*100</f>
        <v>#DIV/0!</v>
      </c>
      <c r="AB1393" s="14" t="e">
        <f>((AE1393-AC1393)*(1000/AD1393))*1000</f>
        <v>#DIV/0!</v>
      </c>
      <c r="AF1393" s="7" t="e">
        <f>#REF!*0.8</f>
        <v>#REF!</v>
      </c>
      <c r="AH1393" s="8" t="e">
        <f>((AG1393)*(H1393/100))</f>
        <v>#DIV/0!</v>
      </c>
      <c r="AI1393" s="7" t="e">
        <f>AG1393/AH1393</f>
        <v>#DIV/0!</v>
      </c>
      <c r="AO1393" s="68" t="s">
        <v>473</v>
      </c>
      <c r="AP1393" s="426" t="s">
        <v>121</v>
      </c>
      <c r="AQ1393" s="426">
        <v>3.0000000000000001E-3</v>
      </c>
      <c r="AR1393" s="426" t="s">
        <v>121</v>
      </c>
      <c r="AS1393" s="426">
        <v>1.0999999999999999E-2</v>
      </c>
      <c r="AT1393" s="426" t="s">
        <v>121</v>
      </c>
      <c r="AU1393" s="426">
        <v>8.0000000000000002E-3</v>
      </c>
      <c r="AV1393" s="426">
        <v>6.0069999999999997</v>
      </c>
      <c r="AW1393" s="426">
        <v>0.122</v>
      </c>
      <c r="AX1393" s="426">
        <v>6.0000000000000001E-3</v>
      </c>
      <c r="AY1393" s="426">
        <v>3.0000000000000001E-3</v>
      </c>
      <c r="AZ1393" s="426">
        <v>0.93300000000000005</v>
      </c>
      <c r="BA1393" s="426">
        <v>2.1000000000000001E-2</v>
      </c>
      <c r="BB1393" s="426">
        <v>2.681</v>
      </c>
      <c r="BC1393" s="426">
        <v>5.1999999999999998E-2</v>
      </c>
      <c r="BD1393" s="426">
        <v>6.7519999999999998</v>
      </c>
      <c r="BE1393" s="426">
        <v>0.14299999999999999</v>
      </c>
      <c r="BF1393" s="426" t="s">
        <v>121</v>
      </c>
      <c r="BG1393" s="426">
        <v>7.0000000000000001E-3</v>
      </c>
      <c r="BH1393" s="426">
        <v>1.196</v>
      </c>
      <c r="BI1393" s="426">
        <v>0.34799999999999998</v>
      </c>
      <c r="BJ1393" s="426" t="s">
        <v>121</v>
      </c>
      <c r="BK1393" s="426">
        <v>4.0000000000000001E-3</v>
      </c>
      <c r="BL1393" s="426" t="s">
        <v>121</v>
      </c>
      <c r="BM1393" s="426">
        <v>3.0000000000000001E-3</v>
      </c>
      <c r="BN1393" s="426">
        <v>6.05</v>
      </c>
      <c r="BO1393" s="426">
        <v>0.26700000000000002</v>
      </c>
      <c r="BP1393" s="426">
        <v>62.997</v>
      </c>
      <c r="BQ1393" s="426">
        <v>0.436</v>
      </c>
      <c r="BR1393" s="426">
        <v>8.3000000000000004E-2</v>
      </c>
      <c r="BS1393" s="426">
        <v>3.0000000000000001E-3</v>
      </c>
      <c r="BT1393" s="426">
        <v>1.78</v>
      </c>
      <c r="BU1393" s="426">
        <v>0.112</v>
      </c>
      <c r="BV1393" s="426" t="s">
        <v>121</v>
      </c>
      <c r="BW1393" s="426">
        <v>8.2000000000000003E-2</v>
      </c>
      <c r="BX1393" s="426" t="s">
        <v>121</v>
      </c>
      <c r="BY1393" s="426">
        <v>0.03</v>
      </c>
      <c r="BZ1393" s="426">
        <v>0.66900000000000004</v>
      </c>
      <c r="CA1393" s="426">
        <v>0.05</v>
      </c>
      <c r="CB1393" s="426" t="s">
        <v>121</v>
      </c>
      <c r="CC1393" s="426">
        <v>3.657</v>
      </c>
      <c r="CD1393" s="426">
        <v>0.122</v>
      </c>
      <c r="CE1393" s="426">
        <v>1.6E-2</v>
      </c>
      <c r="CF1393" s="426" t="s">
        <v>121</v>
      </c>
      <c r="CG1393" s="426">
        <v>3.0000000000000001E-3</v>
      </c>
      <c r="CH1393" s="426">
        <v>2E-3</v>
      </c>
      <c r="CI1393" s="426">
        <v>1E-3</v>
      </c>
      <c r="CJ1393" s="426" t="s">
        <v>121</v>
      </c>
      <c r="CK1393" s="426">
        <v>1</v>
      </c>
      <c r="CL1393" s="426" t="s">
        <v>121</v>
      </c>
      <c r="CM1393" s="426">
        <v>2E-3</v>
      </c>
      <c r="CN1393" s="426">
        <v>2E-3</v>
      </c>
      <c r="CO1393" s="426">
        <v>1E-3</v>
      </c>
      <c r="CP1393" s="426">
        <v>0.74199999999999999</v>
      </c>
      <c r="CQ1393" s="426">
        <v>5.1999999999999998E-2</v>
      </c>
      <c r="CR1393" s="426" t="s">
        <v>121</v>
      </c>
      <c r="CS1393" s="426">
        <v>2E-3</v>
      </c>
      <c r="CT1393" s="426" t="s">
        <v>121</v>
      </c>
      <c r="CU1393" s="426">
        <v>27.812999999999999</v>
      </c>
      <c r="CV1393" s="426">
        <v>0.127</v>
      </c>
      <c r="CW1393" s="426">
        <v>3.0000000000000001E-3</v>
      </c>
      <c r="CX1393" s="426">
        <v>1.365</v>
      </c>
      <c r="CY1393" s="426">
        <v>5.8000000000000003E-2</v>
      </c>
      <c r="CZ1393" s="426" t="s">
        <v>121</v>
      </c>
      <c r="DA1393" s="426">
        <v>2E-3</v>
      </c>
      <c r="DB1393" s="426" t="s">
        <v>121</v>
      </c>
      <c r="DC1393" s="426">
        <v>3.4000000000000002E-2</v>
      </c>
      <c r="DD1393" s="426" t="s">
        <v>121</v>
      </c>
      <c r="DE1393" s="426">
        <v>3.5999999999999997E-2</v>
      </c>
      <c r="DF1393" s="426">
        <v>3.3380000000000001</v>
      </c>
      <c r="DG1393" s="426">
        <v>6.0999999999999999E-2</v>
      </c>
      <c r="DH1393" s="426">
        <v>1.865</v>
      </c>
      <c r="DI1393" s="426">
        <v>2.5999999999999999E-2</v>
      </c>
      <c r="DJ1393" s="426" t="s">
        <v>121</v>
      </c>
      <c r="DK1393" s="426">
        <v>2E-3</v>
      </c>
      <c r="DL1393" s="61" t="str">
        <f t="shared" si="26"/>
        <v>Anlieferung 24-18</v>
      </c>
    </row>
    <row r="1394" spans="1:132">
      <c r="A1394" s="11">
        <v>44679</v>
      </c>
      <c r="B1394" s="64" t="s">
        <v>474</v>
      </c>
      <c r="C1394" s="25" t="s">
        <v>128</v>
      </c>
      <c r="H1394" s="3" t="e">
        <f>((F1394)/(E1394/100))</f>
        <v>#DIV/0!</v>
      </c>
      <c r="I1394" s="4" t="e">
        <f>E1394/F1394</f>
        <v>#DIV/0!</v>
      </c>
      <c r="J1394" s="4" t="e">
        <f>100/G1394</f>
        <v>#DIV/0!</v>
      </c>
      <c r="N1394" s="37" t="e">
        <f>M1394/(K1394/100)</f>
        <v>#DIV/0!</v>
      </c>
      <c r="O1394" s="37" t="e">
        <f>N1394/J1394</f>
        <v>#DIV/0!</v>
      </c>
      <c r="P1394" s="5" t="e">
        <f>M1394/(L1394/100)</f>
        <v>#DIV/0!</v>
      </c>
      <c r="Q1394" s="5" t="e">
        <f>P1394*I1394</f>
        <v>#DIV/0!</v>
      </c>
      <c r="U1394" s="15" t="e">
        <f>100-(T1394-R1394)/S1394*100</f>
        <v>#DIV/0!</v>
      </c>
      <c r="AB1394" s="14" t="e">
        <f>((AE1394-AC1394)*(1000/AD1394))*1000</f>
        <v>#DIV/0!</v>
      </c>
      <c r="AF1394" s="7" t="e">
        <f>#REF!*0.8</f>
        <v>#REF!</v>
      </c>
      <c r="AH1394" s="8" t="e">
        <f>((AG1394)*(H1394/100))</f>
        <v>#DIV/0!</v>
      </c>
      <c r="AI1394" s="7" t="e">
        <f>AG1394/AH1394</f>
        <v>#DIV/0!</v>
      </c>
      <c r="AO1394" s="68" t="s">
        <v>474</v>
      </c>
      <c r="AP1394" s="426" t="s">
        <v>121</v>
      </c>
      <c r="AQ1394" s="426">
        <v>4.0000000000000001E-3</v>
      </c>
      <c r="AR1394" s="426" t="s">
        <v>121</v>
      </c>
      <c r="AS1394" s="426">
        <v>1.4999999999999999E-2</v>
      </c>
      <c r="AT1394" s="426" t="s">
        <v>121</v>
      </c>
      <c r="AU1394" s="426">
        <v>1.2E-2</v>
      </c>
      <c r="AV1394" s="426">
        <v>11.026999999999999</v>
      </c>
      <c r="AW1394" s="426">
        <v>1.125</v>
      </c>
      <c r="AX1394" s="426" t="s">
        <v>121</v>
      </c>
      <c r="AY1394" s="426">
        <v>7.0000000000000001E-3</v>
      </c>
      <c r="AZ1394" s="426">
        <v>1.5740000000000001</v>
      </c>
      <c r="BA1394" s="426">
        <v>7.2999999999999995E-2</v>
      </c>
      <c r="BB1394" s="426">
        <v>10.923</v>
      </c>
      <c r="BC1394" s="426">
        <v>0.51800000000000002</v>
      </c>
      <c r="BD1394" s="426">
        <v>2.4489999999999998</v>
      </c>
      <c r="BE1394" s="426">
        <v>0.106</v>
      </c>
      <c r="BF1394" s="426" t="s">
        <v>121</v>
      </c>
      <c r="BG1394" s="426">
        <v>1.2999999999999999E-2</v>
      </c>
      <c r="BH1394" s="426">
        <v>4.1020000000000003</v>
      </c>
      <c r="BI1394" s="426">
        <v>0.82399999999999995</v>
      </c>
      <c r="BJ1394" s="426" t="s">
        <v>121</v>
      </c>
      <c r="BK1394" s="426">
        <v>4.0000000000000001E-3</v>
      </c>
      <c r="BL1394" s="426" t="s">
        <v>121</v>
      </c>
      <c r="BM1394" s="426">
        <v>6.0000000000000001E-3</v>
      </c>
      <c r="BN1394" s="426">
        <v>7.798</v>
      </c>
      <c r="BO1394" s="426">
        <v>1.0249999999999999</v>
      </c>
      <c r="BP1394" s="426">
        <v>30.962</v>
      </c>
      <c r="BQ1394" s="426">
        <v>1.157</v>
      </c>
      <c r="BR1394" s="426">
        <v>6.2E-2</v>
      </c>
      <c r="BS1394" s="426">
        <v>5.0000000000000001E-3</v>
      </c>
      <c r="BT1394" s="426">
        <v>1.397</v>
      </c>
      <c r="BU1394" s="426">
        <v>0.10100000000000001</v>
      </c>
      <c r="BV1394" s="426" t="s">
        <v>121</v>
      </c>
      <c r="BW1394" s="426">
        <v>0.14699999999999999</v>
      </c>
      <c r="BX1394" s="426" t="s">
        <v>121</v>
      </c>
      <c r="BY1394" s="426">
        <v>1.7999999999999999E-2</v>
      </c>
      <c r="BZ1394" s="426">
        <v>1.3360000000000001</v>
      </c>
      <c r="CA1394" s="426">
        <v>6.5000000000000002E-2</v>
      </c>
      <c r="CB1394" s="426">
        <v>14.952999999999999</v>
      </c>
      <c r="CC1394" s="426">
        <v>4.548</v>
      </c>
      <c r="CD1394" s="426">
        <v>0.11700000000000001</v>
      </c>
      <c r="CE1394" s="426">
        <v>2.3E-2</v>
      </c>
      <c r="CF1394" s="426" t="s">
        <v>121</v>
      </c>
      <c r="CG1394" s="426">
        <v>8.9999999999999993E-3</v>
      </c>
      <c r="CH1394" s="426">
        <v>5.0000000000000001E-3</v>
      </c>
      <c r="CI1394" s="426">
        <v>1E-3</v>
      </c>
      <c r="CJ1394" s="426" t="s">
        <v>121</v>
      </c>
      <c r="CK1394" s="426">
        <v>1.615</v>
      </c>
      <c r="CL1394" s="426" t="s">
        <v>121</v>
      </c>
      <c r="CM1394" s="426">
        <v>2E-3</v>
      </c>
      <c r="CN1394" s="426">
        <v>3.0000000000000001E-3</v>
      </c>
      <c r="CO1394" s="426">
        <v>1E-3</v>
      </c>
      <c r="CP1394" s="426">
        <v>0.88200000000000001</v>
      </c>
      <c r="CQ1394" s="426">
        <v>6.7000000000000004E-2</v>
      </c>
      <c r="CR1394" s="426" t="s">
        <v>121</v>
      </c>
      <c r="CS1394" s="426">
        <v>2E-3</v>
      </c>
      <c r="CT1394" s="426" t="s">
        <v>121</v>
      </c>
      <c r="CU1394" s="426">
        <v>38.031999999999996</v>
      </c>
      <c r="CV1394" s="426">
        <v>0.14899999999999999</v>
      </c>
      <c r="CW1394" s="426">
        <v>1.0999999999999999E-2</v>
      </c>
      <c r="CX1394" s="426">
        <v>2.4409999999999998</v>
      </c>
      <c r="CY1394" s="426">
        <v>9.4E-2</v>
      </c>
      <c r="CZ1394" s="426">
        <v>3.0000000000000001E-3</v>
      </c>
      <c r="DA1394" s="426">
        <v>2E-3</v>
      </c>
      <c r="DB1394" s="426" t="s">
        <v>121</v>
      </c>
      <c r="DC1394" s="426">
        <v>3.5999999999999997E-2</v>
      </c>
      <c r="DD1394" s="426" t="s">
        <v>121</v>
      </c>
      <c r="DE1394" s="426">
        <v>3.5000000000000003E-2</v>
      </c>
      <c r="DF1394" s="426">
        <v>2.5059999999999998</v>
      </c>
      <c r="DG1394" s="426">
        <v>0.124</v>
      </c>
      <c r="DH1394" s="426">
        <v>7.3019999999999996</v>
      </c>
      <c r="DI1394" s="426">
        <v>0.55100000000000005</v>
      </c>
      <c r="DJ1394" s="426" t="s">
        <v>121</v>
      </c>
      <c r="DK1394" s="426">
        <v>2E-3</v>
      </c>
      <c r="DL1394" s="61" t="str">
        <f t="shared" si="26"/>
        <v>Anlieferung 24-19</v>
      </c>
    </row>
    <row r="1395" spans="1:132">
      <c r="A1395" s="11">
        <v>44679</v>
      </c>
      <c r="B1395" s="64" t="s">
        <v>1933</v>
      </c>
      <c r="C1395" s="25" t="s">
        <v>128</v>
      </c>
      <c r="H1395" s="3" t="e">
        <f>((F1395)/(E1395/100))</f>
        <v>#DIV/0!</v>
      </c>
      <c r="I1395" s="4" t="e">
        <f>E1395/F1395</f>
        <v>#DIV/0!</v>
      </c>
      <c r="J1395" s="4" t="e">
        <f>100/G1395</f>
        <v>#DIV/0!</v>
      </c>
      <c r="N1395" s="37" t="e">
        <f>M1395/(K1395/100)</f>
        <v>#DIV/0!</v>
      </c>
      <c r="O1395" s="37" t="e">
        <f>N1395/J1395</f>
        <v>#DIV/0!</v>
      </c>
      <c r="P1395" s="5" t="e">
        <f>M1395/(L1395/100)</f>
        <v>#DIV/0!</v>
      </c>
      <c r="Q1395" s="5" t="e">
        <f>P1395*I1395</f>
        <v>#DIV/0!</v>
      </c>
      <c r="U1395" s="15" t="e">
        <f>100-(T1395-R1395)/S1395*100</f>
        <v>#DIV/0!</v>
      </c>
      <c r="AB1395" s="14" t="e">
        <f>((AE1395-AC1395)*(1000/AD1395))*1000</f>
        <v>#DIV/0!</v>
      </c>
      <c r="AF1395" s="7" t="e">
        <f>#REF!*0.8</f>
        <v>#REF!</v>
      </c>
      <c r="AH1395" s="8" t="e">
        <f>((AG1395)*(H1395/100))</f>
        <v>#DIV/0!</v>
      </c>
      <c r="AI1395" s="7" t="e">
        <f>AG1395/AH1395</f>
        <v>#DIV/0!</v>
      </c>
      <c r="AO1395" s="68" t="s">
        <v>1933</v>
      </c>
      <c r="AP1395" s="426">
        <v>2.1999999999999999E-2</v>
      </c>
      <c r="AQ1395" s="426">
        <v>7.0000000000000001E-3</v>
      </c>
      <c r="AR1395" s="426" t="s">
        <v>121</v>
      </c>
      <c r="AS1395" s="426">
        <v>1.2999999999999999E-2</v>
      </c>
      <c r="AT1395" s="426" t="s">
        <v>121</v>
      </c>
      <c r="AU1395" s="426">
        <v>8.9999999999999993E-3</v>
      </c>
      <c r="AV1395" s="426">
        <v>7.6260000000000003</v>
      </c>
      <c r="AW1395" s="426">
        <v>0.19800000000000001</v>
      </c>
      <c r="AX1395" s="426">
        <v>6.0000000000000001E-3</v>
      </c>
      <c r="AY1395" s="426">
        <v>4.0000000000000001E-3</v>
      </c>
      <c r="AZ1395" s="426">
        <v>1.99</v>
      </c>
      <c r="BA1395" s="426">
        <v>3.5999999999999997E-2</v>
      </c>
      <c r="BB1395" s="426">
        <v>0.35599999999999998</v>
      </c>
      <c r="BC1395" s="426">
        <v>1.2999999999999999E-2</v>
      </c>
      <c r="BD1395" s="426">
        <v>19.338000000000001</v>
      </c>
      <c r="BE1395" s="426">
        <v>0.434</v>
      </c>
      <c r="BF1395" s="426" t="s">
        <v>121</v>
      </c>
      <c r="BG1395" s="426">
        <v>7.0000000000000001E-3</v>
      </c>
      <c r="BH1395" s="426">
        <v>2.5720000000000001</v>
      </c>
      <c r="BI1395" s="426">
        <v>0.40200000000000002</v>
      </c>
      <c r="BJ1395" s="426">
        <v>1.9E-2</v>
      </c>
      <c r="BK1395" s="426">
        <v>6.0000000000000001E-3</v>
      </c>
      <c r="BL1395" s="426" t="s">
        <v>121</v>
      </c>
      <c r="BM1395" s="426">
        <v>5.0000000000000001E-3</v>
      </c>
      <c r="BN1395" s="426" t="s">
        <v>121</v>
      </c>
      <c r="BO1395" s="426">
        <v>3.5999999999999997E-2</v>
      </c>
      <c r="BP1395" s="426">
        <v>55.628999999999998</v>
      </c>
      <c r="BQ1395" s="426">
        <v>0.53500000000000003</v>
      </c>
      <c r="BR1395" s="426">
        <v>1.9239999999999999</v>
      </c>
      <c r="BS1395" s="426">
        <v>3.4000000000000002E-2</v>
      </c>
      <c r="BT1395" s="426">
        <v>0.51</v>
      </c>
      <c r="BU1395" s="426">
        <v>9.2999999999999999E-2</v>
      </c>
      <c r="BV1395" s="426" t="s">
        <v>121</v>
      </c>
      <c r="BW1395" s="426">
        <v>7.0999999999999994E-2</v>
      </c>
      <c r="BX1395" s="426">
        <v>4.8000000000000001E-2</v>
      </c>
      <c r="BY1395" s="426">
        <v>2.3E-2</v>
      </c>
      <c r="BZ1395" s="426">
        <v>0.13200000000000001</v>
      </c>
      <c r="CA1395" s="426">
        <v>0.05</v>
      </c>
      <c r="CB1395" s="426" t="s">
        <v>121</v>
      </c>
      <c r="CC1395" s="426">
        <v>4.1029999999999998</v>
      </c>
      <c r="CD1395" s="426">
        <v>8.3000000000000004E-2</v>
      </c>
      <c r="CE1395" s="426">
        <v>1.9E-2</v>
      </c>
      <c r="CF1395" s="426" t="s">
        <v>121</v>
      </c>
      <c r="CG1395" s="426">
        <v>3.0000000000000001E-3</v>
      </c>
      <c r="CH1395" s="426" t="s">
        <v>121</v>
      </c>
      <c r="CI1395" s="426">
        <v>2E-3</v>
      </c>
      <c r="CJ1395" s="426" t="s">
        <v>121</v>
      </c>
      <c r="CK1395" s="426">
        <v>0.85199999999999998</v>
      </c>
      <c r="CL1395" s="426" t="s">
        <v>121</v>
      </c>
      <c r="CM1395" s="426">
        <v>2E-3</v>
      </c>
      <c r="CN1395" s="426">
        <v>8.0000000000000002E-3</v>
      </c>
      <c r="CO1395" s="426">
        <v>2E-3</v>
      </c>
      <c r="CP1395" s="426">
        <v>0.96299999999999997</v>
      </c>
      <c r="CQ1395" s="426">
        <v>0.05</v>
      </c>
      <c r="CR1395" s="426" t="s">
        <v>121</v>
      </c>
      <c r="CS1395" s="426">
        <v>5.0000000000000001E-3</v>
      </c>
      <c r="CT1395" s="426" t="s">
        <v>121</v>
      </c>
      <c r="CU1395" s="426">
        <v>24.105</v>
      </c>
      <c r="CV1395" s="426">
        <v>4.0000000000000001E-3</v>
      </c>
      <c r="CW1395" s="426">
        <v>1E-3</v>
      </c>
      <c r="CX1395" s="426">
        <v>0.14099999999999999</v>
      </c>
      <c r="CY1395" s="426">
        <v>1.4999999999999999E-2</v>
      </c>
      <c r="CZ1395" s="426" t="s">
        <v>121</v>
      </c>
      <c r="DA1395" s="426">
        <v>3.0000000000000001E-3</v>
      </c>
      <c r="DB1395" s="426">
        <v>2.1000000000000001E-2</v>
      </c>
      <c r="DC1395" s="426">
        <v>6.0000000000000001E-3</v>
      </c>
      <c r="DD1395" s="426" t="s">
        <v>121</v>
      </c>
      <c r="DE1395" s="426">
        <v>4.9000000000000002E-2</v>
      </c>
      <c r="DF1395" s="426">
        <v>4.3120000000000003</v>
      </c>
      <c r="DG1395" s="426">
        <v>9.5000000000000001E-2</v>
      </c>
      <c r="DH1395" s="426">
        <v>1.3959999999999999</v>
      </c>
      <c r="DI1395" s="426">
        <v>2.3E-2</v>
      </c>
      <c r="DJ1395" s="426" t="s">
        <v>121</v>
      </c>
      <c r="DK1395" s="426">
        <v>2E-3</v>
      </c>
      <c r="DL1395" s="61" t="str">
        <f t="shared" si="26"/>
        <v>Anlieferung 24-20</v>
      </c>
    </row>
    <row r="1396" spans="1:132">
      <c r="A1396" s="11">
        <v>44679</v>
      </c>
      <c r="B1396" s="64" t="s">
        <v>1934</v>
      </c>
      <c r="C1396" s="25" t="s">
        <v>128</v>
      </c>
      <c r="H1396" s="3" t="e">
        <f>((F1396)/(E1396/100))</f>
        <v>#DIV/0!</v>
      </c>
      <c r="I1396" s="4" t="e">
        <f>E1396/F1396</f>
        <v>#DIV/0!</v>
      </c>
      <c r="J1396" s="4" t="e">
        <f>100/G1396</f>
        <v>#DIV/0!</v>
      </c>
      <c r="N1396" s="37" t="e">
        <f>M1396/(K1396/100)</f>
        <v>#DIV/0!</v>
      </c>
      <c r="O1396" s="37" t="e">
        <f>N1396/J1396</f>
        <v>#DIV/0!</v>
      </c>
      <c r="P1396" s="5" t="e">
        <f>M1396/(L1396/100)</f>
        <v>#DIV/0!</v>
      </c>
      <c r="Q1396" s="5" t="e">
        <f>P1396*I1396</f>
        <v>#DIV/0!</v>
      </c>
      <c r="U1396" s="15" t="e">
        <f>100-(T1396-R1396)/S1396*100</f>
        <v>#DIV/0!</v>
      </c>
      <c r="AB1396" s="14" t="e">
        <f>((AE1396-AC1396)*(1000/AD1396))*1000</f>
        <v>#DIV/0!</v>
      </c>
      <c r="AF1396" s="7" t="e">
        <f>#REF!*0.8</f>
        <v>#REF!</v>
      </c>
      <c r="AH1396" s="8" t="e">
        <f>((AG1396)*(H1396/100))</f>
        <v>#DIV/0!</v>
      </c>
      <c r="AI1396" s="7" t="e">
        <f>AG1396/AH1396</f>
        <v>#DIV/0!</v>
      </c>
      <c r="AO1396" s="68" t="s">
        <v>1934</v>
      </c>
      <c r="AP1396" s="426" t="s">
        <v>121</v>
      </c>
      <c r="AQ1396" s="426">
        <v>4.0000000000000001E-3</v>
      </c>
      <c r="AR1396" s="426" t="s">
        <v>121</v>
      </c>
      <c r="AS1396" s="426">
        <v>1.2999999999999999E-2</v>
      </c>
      <c r="AT1396" s="426">
        <v>0.27700000000000002</v>
      </c>
      <c r="AU1396" s="426">
        <v>1.2E-2</v>
      </c>
      <c r="AV1396" s="426">
        <v>6.4470000000000001</v>
      </c>
      <c r="AW1396" s="426">
        <v>0.158</v>
      </c>
      <c r="AX1396" s="426" t="s">
        <v>121</v>
      </c>
      <c r="AY1396" s="426">
        <v>5.0000000000000001E-3</v>
      </c>
      <c r="AZ1396" s="426">
        <v>1.282</v>
      </c>
      <c r="BA1396" s="426">
        <v>2.1999999999999999E-2</v>
      </c>
      <c r="BB1396" s="426">
        <v>7.03</v>
      </c>
      <c r="BC1396" s="426">
        <v>0.13500000000000001</v>
      </c>
      <c r="BD1396" s="426">
        <v>25.861999999999998</v>
      </c>
      <c r="BE1396" s="426">
        <v>0.5</v>
      </c>
      <c r="BF1396" s="426" t="s">
        <v>121</v>
      </c>
      <c r="BG1396" s="426">
        <v>0.01</v>
      </c>
      <c r="BH1396" s="426">
        <v>3.2730000000000001</v>
      </c>
      <c r="BI1396" s="426">
        <v>0.44600000000000001</v>
      </c>
      <c r="BJ1396" s="426">
        <v>8.9999999999999993E-3</v>
      </c>
      <c r="BK1396" s="426">
        <v>3.0000000000000001E-3</v>
      </c>
      <c r="BL1396" s="426" t="s">
        <v>121</v>
      </c>
      <c r="BM1396" s="426">
        <v>4.0000000000000001E-3</v>
      </c>
      <c r="BN1396" s="426">
        <v>1.409</v>
      </c>
      <c r="BO1396" s="426">
        <v>6.6000000000000003E-2</v>
      </c>
      <c r="BP1396" s="426">
        <v>41.621000000000002</v>
      </c>
      <c r="BQ1396" s="426">
        <v>0.67900000000000005</v>
      </c>
      <c r="BR1396" s="426">
        <v>0.17899999999999999</v>
      </c>
      <c r="BS1396" s="426">
        <v>5.0000000000000001E-3</v>
      </c>
      <c r="BT1396" s="426">
        <v>0.746</v>
      </c>
      <c r="BU1396" s="426">
        <v>8.2000000000000003E-2</v>
      </c>
      <c r="BV1396" s="426" t="s">
        <v>121</v>
      </c>
      <c r="BW1396" s="426">
        <v>6.3E-2</v>
      </c>
      <c r="BX1396" s="426" t="s">
        <v>121</v>
      </c>
      <c r="BY1396" s="426">
        <v>3.5999999999999997E-2</v>
      </c>
      <c r="BZ1396" s="426">
        <v>0.21299999999999999</v>
      </c>
      <c r="CA1396" s="426">
        <v>4.2999999999999997E-2</v>
      </c>
      <c r="CB1396" s="426" t="s">
        <v>121</v>
      </c>
      <c r="CC1396" s="426">
        <v>4.4850000000000003</v>
      </c>
      <c r="CD1396" s="426">
        <v>0.21199999999999999</v>
      </c>
      <c r="CE1396" s="426">
        <v>1.7999999999999999E-2</v>
      </c>
      <c r="CF1396" s="426">
        <v>0.09</v>
      </c>
      <c r="CG1396" s="426">
        <v>3.0000000000000001E-3</v>
      </c>
      <c r="CH1396" s="426" t="s">
        <v>121</v>
      </c>
      <c r="CI1396" s="426">
        <v>2E-3</v>
      </c>
      <c r="CJ1396" s="426" t="s">
        <v>121</v>
      </c>
      <c r="CK1396" s="426">
        <v>0.77800000000000002</v>
      </c>
      <c r="CL1396" s="426" t="s">
        <v>121</v>
      </c>
      <c r="CM1396" s="426">
        <v>2E-3</v>
      </c>
      <c r="CN1396" s="426">
        <v>2E-3</v>
      </c>
      <c r="CO1396" s="426">
        <v>1E-3</v>
      </c>
      <c r="CP1396" s="426">
        <v>0.85399999999999998</v>
      </c>
      <c r="CQ1396" s="426">
        <v>4.1000000000000002E-2</v>
      </c>
      <c r="CR1396" s="426" t="s">
        <v>121</v>
      </c>
      <c r="CS1396" s="426">
        <v>2E-3</v>
      </c>
      <c r="CT1396" s="426" t="s">
        <v>121</v>
      </c>
      <c r="CU1396" s="426">
        <v>22.41</v>
      </c>
      <c r="CV1396" s="426">
        <v>3.2000000000000001E-2</v>
      </c>
      <c r="CW1396" s="426">
        <v>1E-3</v>
      </c>
      <c r="CX1396" s="426">
        <v>0.22900000000000001</v>
      </c>
      <c r="CY1396" s="426">
        <v>0.03</v>
      </c>
      <c r="CZ1396" s="426" t="s">
        <v>121</v>
      </c>
      <c r="DA1396" s="426">
        <v>2E-3</v>
      </c>
      <c r="DB1396" s="426" t="s">
        <v>121</v>
      </c>
      <c r="DC1396" s="426">
        <v>2.1999999999999999E-2</v>
      </c>
      <c r="DD1396" s="426" t="s">
        <v>121</v>
      </c>
      <c r="DE1396" s="426">
        <v>5.3999999999999999E-2</v>
      </c>
      <c r="DF1396" s="426">
        <v>5.7649999999999997</v>
      </c>
      <c r="DG1396" s="426">
        <v>0.109</v>
      </c>
      <c r="DH1396" s="426">
        <v>0.70299999999999996</v>
      </c>
      <c r="DI1396" s="426">
        <v>1.2999999999999999E-2</v>
      </c>
      <c r="DJ1396" s="426" t="s">
        <v>121</v>
      </c>
      <c r="DK1396" s="426">
        <v>2E-3</v>
      </c>
      <c r="DL1396" s="61" t="str">
        <f t="shared" si="26"/>
        <v>Anlieferung 24-21</v>
      </c>
    </row>
    <row r="1397" spans="1:132">
      <c r="A1397" s="11">
        <v>44679</v>
      </c>
      <c r="B1397" s="64" t="s">
        <v>1935</v>
      </c>
      <c r="C1397" s="25" t="s">
        <v>128</v>
      </c>
      <c r="H1397" s="3" t="e">
        <f>((F1397)/(E1397/100))</f>
        <v>#DIV/0!</v>
      </c>
      <c r="I1397" s="4" t="e">
        <f>E1397/F1397</f>
        <v>#DIV/0!</v>
      </c>
      <c r="J1397" s="4" t="e">
        <f>100/G1397</f>
        <v>#DIV/0!</v>
      </c>
      <c r="N1397" s="37" t="e">
        <f>M1397/(K1397/100)</f>
        <v>#DIV/0!</v>
      </c>
      <c r="O1397" s="37" t="e">
        <f>N1397/J1397</f>
        <v>#DIV/0!</v>
      </c>
      <c r="P1397" s="5" t="e">
        <f>M1397/(L1397/100)</f>
        <v>#DIV/0!</v>
      </c>
      <c r="Q1397" s="5" t="e">
        <f>P1397*I1397</f>
        <v>#DIV/0!</v>
      </c>
      <c r="U1397" s="15" t="e">
        <f>100-(T1397-R1397)/S1397*100</f>
        <v>#DIV/0!</v>
      </c>
      <c r="AB1397" s="14" t="e">
        <f>((AE1397-AC1397)*(1000/AD1397))*1000</f>
        <v>#DIV/0!</v>
      </c>
      <c r="AF1397" s="7" t="e">
        <f>#REF!*0.8</f>
        <v>#REF!</v>
      </c>
      <c r="AH1397" s="8" t="e">
        <f>((AG1397)*(H1397/100))</f>
        <v>#DIV/0!</v>
      </c>
      <c r="AI1397" s="7" t="e">
        <f>AG1397/AH1397</f>
        <v>#DIV/0!</v>
      </c>
      <c r="AO1397" s="68" t="s">
        <v>1935</v>
      </c>
      <c r="AP1397" s="426" t="s">
        <v>121</v>
      </c>
      <c r="AQ1397" s="426">
        <v>4.0000000000000001E-3</v>
      </c>
      <c r="AR1397" s="426" t="s">
        <v>121</v>
      </c>
      <c r="AS1397" s="426">
        <v>1.7000000000000001E-2</v>
      </c>
      <c r="AT1397" s="426" t="s">
        <v>121</v>
      </c>
      <c r="AU1397" s="426">
        <v>8.0000000000000002E-3</v>
      </c>
      <c r="AV1397" s="426">
        <v>4.806</v>
      </c>
      <c r="AW1397" s="426">
        <v>0.106</v>
      </c>
      <c r="AX1397" s="426" t="s">
        <v>121</v>
      </c>
      <c r="AY1397" s="426">
        <v>7.0000000000000001E-3</v>
      </c>
      <c r="AZ1397" s="426">
        <v>1.7689999999999999</v>
      </c>
      <c r="BA1397" s="426">
        <v>3.4000000000000002E-2</v>
      </c>
      <c r="BB1397" s="426">
        <v>0.121</v>
      </c>
      <c r="BC1397" s="426">
        <v>7.0000000000000001E-3</v>
      </c>
      <c r="BD1397" s="426">
        <v>32.488</v>
      </c>
      <c r="BE1397" s="426">
        <v>0.76700000000000002</v>
      </c>
      <c r="BF1397" s="426" t="s">
        <v>121</v>
      </c>
      <c r="BG1397" s="426">
        <v>1.2999999999999999E-2</v>
      </c>
      <c r="BH1397" s="426">
        <v>3.2810000000000001</v>
      </c>
      <c r="BI1397" s="426">
        <v>0.54500000000000004</v>
      </c>
      <c r="BJ1397" s="426">
        <v>1.0999999999999999E-2</v>
      </c>
      <c r="BK1397" s="426">
        <v>3.0000000000000001E-3</v>
      </c>
      <c r="BL1397" s="426">
        <v>7.0000000000000001E-3</v>
      </c>
      <c r="BM1397" s="426">
        <v>3.0000000000000001E-3</v>
      </c>
      <c r="BN1397" s="426">
        <v>0.25600000000000001</v>
      </c>
      <c r="BO1397" s="426">
        <v>2.4E-2</v>
      </c>
      <c r="BP1397" s="426">
        <v>38.764000000000003</v>
      </c>
      <c r="BQ1397" s="426">
        <v>0.65600000000000003</v>
      </c>
      <c r="BR1397" s="426">
        <v>0.22600000000000001</v>
      </c>
      <c r="BS1397" s="426">
        <v>6.0000000000000001E-3</v>
      </c>
      <c r="BT1397" s="426">
        <v>0.623</v>
      </c>
      <c r="BU1397" s="426">
        <v>9.7000000000000003E-2</v>
      </c>
      <c r="BV1397" s="426" t="s">
        <v>121</v>
      </c>
      <c r="BW1397" s="426">
        <v>7.5999999999999998E-2</v>
      </c>
      <c r="BX1397" s="426">
        <v>0.128</v>
      </c>
      <c r="BY1397" s="426">
        <v>2.5999999999999999E-2</v>
      </c>
      <c r="BZ1397" s="426">
        <v>0.17100000000000001</v>
      </c>
      <c r="CA1397" s="426">
        <v>5.2999999999999999E-2</v>
      </c>
      <c r="CB1397" s="426">
        <v>5.7140000000000004</v>
      </c>
      <c r="CC1397" s="426">
        <v>3.7360000000000002</v>
      </c>
      <c r="CD1397" s="426">
        <v>0.21299999999999999</v>
      </c>
      <c r="CE1397" s="426">
        <v>1.7999999999999999E-2</v>
      </c>
      <c r="CF1397" s="426" t="s">
        <v>121</v>
      </c>
      <c r="CG1397" s="426">
        <v>2E-3</v>
      </c>
      <c r="CH1397" s="426" t="s">
        <v>121</v>
      </c>
      <c r="CI1397" s="426">
        <v>2E-3</v>
      </c>
      <c r="CJ1397" s="426" t="s">
        <v>121</v>
      </c>
      <c r="CK1397" s="426">
        <v>0.88300000000000001</v>
      </c>
      <c r="CL1397" s="426" t="s">
        <v>121</v>
      </c>
      <c r="CM1397" s="426">
        <v>2E-3</v>
      </c>
      <c r="CN1397" s="426">
        <v>2E-3</v>
      </c>
      <c r="CO1397" s="426">
        <v>1E-3</v>
      </c>
      <c r="CP1397" s="426">
        <v>1.1890000000000001</v>
      </c>
      <c r="CQ1397" s="426">
        <v>0.05</v>
      </c>
      <c r="CR1397" s="426" t="s">
        <v>121</v>
      </c>
      <c r="CS1397" s="426">
        <v>4.0000000000000001E-3</v>
      </c>
      <c r="CT1397" s="426" t="s">
        <v>121</v>
      </c>
      <c r="CU1397" s="426">
        <v>24.407</v>
      </c>
      <c r="CV1397" s="426">
        <v>1.2999999999999999E-2</v>
      </c>
      <c r="CW1397" s="426">
        <v>1E-3</v>
      </c>
      <c r="CX1397" s="426">
        <v>0.17100000000000001</v>
      </c>
      <c r="CY1397" s="426">
        <v>2.7E-2</v>
      </c>
      <c r="CZ1397" s="426" t="s">
        <v>121</v>
      </c>
      <c r="DA1397" s="426">
        <v>2E-3</v>
      </c>
      <c r="DB1397" s="426" t="s">
        <v>121</v>
      </c>
      <c r="DC1397" s="426">
        <v>2.3E-2</v>
      </c>
      <c r="DD1397" s="426" t="s">
        <v>121</v>
      </c>
      <c r="DE1397" s="426">
        <v>7.1999999999999995E-2</v>
      </c>
      <c r="DF1397" s="426">
        <v>9.7799999999999994</v>
      </c>
      <c r="DG1397" s="426">
        <v>0.21099999999999999</v>
      </c>
      <c r="DH1397" s="426">
        <v>0.247</v>
      </c>
      <c r="DI1397" s="426">
        <v>5.0000000000000001E-3</v>
      </c>
      <c r="DJ1397" s="426" t="s">
        <v>121</v>
      </c>
      <c r="DK1397" s="426">
        <v>2E-3</v>
      </c>
      <c r="DL1397" s="61" t="str">
        <f t="shared" si="26"/>
        <v>Anlieferung 24-22</v>
      </c>
    </row>
    <row r="1398" spans="1:132">
      <c r="A1398" s="11">
        <v>44679</v>
      </c>
      <c r="B1398" s="64" t="s">
        <v>1936</v>
      </c>
      <c r="C1398" s="25" t="s">
        <v>128</v>
      </c>
      <c r="H1398" s="3" t="e">
        <f>((F1398)/(E1398/100))</f>
        <v>#DIV/0!</v>
      </c>
      <c r="I1398" s="4" t="e">
        <f>E1398/F1398</f>
        <v>#DIV/0!</v>
      </c>
      <c r="J1398" s="4" t="e">
        <f>100/G1398</f>
        <v>#DIV/0!</v>
      </c>
      <c r="N1398" s="37" t="e">
        <f>M1398/(K1398/100)</f>
        <v>#DIV/0!</v>
      </c>
      <c r="O1398" s="37" t="e">
        <f>N1398/J1398</f>
        <v>#DIV/0!</v>
      </c>
      <c r="P1398" s="5" t="e">
        <f>M1398/(L1398/100)</f>
        <v>#DIV/0!</v>
      </c>
      <c r="Q1398" s="5" t="e">
        <f>P1398*I1398</f>
        <v>#DIV/0!</v>
      </c>
      <c r="U1398" s="15" t="e">
        <f>100-(T1398-R1398)/S1398*100</f>
        <v>#DIV/0!</v>
      </c>
      <c r="AB1398" s="14" t="e">
        <f>((AE1398-AC1398)*(1000/AD1398))*1000</f>
        <v>#DIV/0!</v>
      </c>
      <c r="AF1398" s="7" t="e">
        <f>#REF!*0.8</f>
        <v>#REF!</v>
      </c>
      <c r="AH1398" s="8" t="e">
        <f>((AG1398)*(H1398/100))</f>
        <v>#DIV/0!</v>
      </c>
      <c r="AI1398" s="7" t="e">
        <f>AG1398/AH1398</f>
        <v>#DIV/0!</v>
      </c>
      <c r="AO1398" s="68" t="s">
        <v>1936</v>
      </c>
      <c r="AP1398" s="426" t="s">
        <v>121</v>
      </c>
      <c r="AQ1398" s="426">
        <v>2E-3</v>
      </c>
      <c r="AR1398" s="426" t="s">
        <v>121</v>
      </c>
      <c r="AS1398" s="426">
        <v>0.01</v>
      </c>
      <c r="AT1398" s="426" t="s">
        <v>121</v>
      </c>
      <c r="AU1398" s="426">
        <v>8.9999999999999993E-3</v>
      </c>
      <c r="AV1398" s="426">
        <v>10.83</v>
      </c>
      <c r="AW1398" s="426">
        <v>0.17899999999999999</v>
      </c>
      <c r="AX1398" s="426">
        <v>1.7000000000000001E-2</v>
      </c>
      <c r="AY1398" s="426">
        <v>4.0000000000000001E-3</v>
      </c>
      <c r="AZ1398" s="426">
        <v>2.7029999999999998</v>
      </c>
      <c r="BA1398" s="426">
        <v>3.2000000000000001E-2</v>
      </c>
      <c r="BB1398" s="426">
        <v>7.0999999999999994E-2</v>
      </c>
      <c r="BC1398" s="426">
        <v>5.0000000000000001E-3</v>
      </c>
      <c r="BD1398" s="426">
        <v>9.61</v>
      </c>
      <c r="BE1398" s="426">
        <v>0.104</v>
      </c>
      <c r="BF1398" s="426" t="s">
        <v>121</v>
      </c>
      <c r="BG1398" s="426">
        <v>6.0000000000000001E-3</v>
      </c>
      <c r="BH1398" s="426">
        <v>2.254</v>
      </c>
      <c r="BI1398" s="426">
        <v>0.29399999999999998</v>
      </c>
      <c r="BJ1398" s="426">
        <v>3.0000000000000001E-3</v>
      </c>
      <c r="BK1398" s="426">
        <v>1E-3</v>
      </c>
      <c r="BL1398" s="426" t="s">
        <v>121</v>
      </c>
      <c r="BM1398" s="426">
        <v>6.0000000000000001E-3</v>
      </c>
      <c r="BN1398" s="426" t="s">
        <v>121</v>
      </c>
      <c r="BO1398" s="426">
        <v>4.9000000000000002E-2</v>
      </c>
      <c r="BP1398" s="426">
        <v>60.326000000000001</v>
      </c>
      <c r="BQ1398" s="426">
        <v>0.436</v>
      </c>
      <c r="BR1398" s="426">
        <v>0.02</v>
      </c>
      <c r="BS1398" s="426">
        <v>2E-3</v>
      </c>
      <c r="BT1398" s="426">
        <v>0.97</v>
      </c>
      <c r="BU1398" s="426">
        <v>8.6999999999999994E-2</v>
      </c>
      <c r="BV1398" s="426">
        <v>0.02</v>
      </c>
      <c r="BW1398" s="426">
        <v>3.0000000000000001E-3</v>
      </c>
      <c r="BX1398" s="426" t="s">
        <v>121</v>
      </c>
      <c r="BY1398" s="426">
        <v>2.4E-2</v>
      </c>
      <c r="BZ1398" s="426">
        <v>0.24</v>
      </c>
      <c r="CA1398" s="426">
        <v>4.3999999999999997E-2</v>
      </c>
      <c r="CB1398" s="426" t="s">
        <v>121</v>
      </c>
      <c r="CC1398" s="426">
        <v>4.726</v>
      </c>
      <c r="CD1398" s="426">
        <v>9.8000000000000004E-2</v>
      </c>
      <c r="CE1398" s="426">
        <v>1.9E-2</v>
      </c>
      <c r="CF1398" s="426" t="s">
        <v>121</v>
      </c>
      <c r="CG1398" s="426">
        <v>2E-3</v>
      </c>
      <c r="CH1398" s="426" t="s">
        <v>121</v>
      </c>
      <c r="CI1398" s="426">
        <v>2E-3</v>
      </c>
      <c r="CJ1398" s="426">
        <v>0.33</v>
      </c>
      <c r="CK1398" s="426">
        <v>0.02</v>
      </c>
      <c r="CL1398" s="426" t="s">
        <v>121</v>
      </c>
      <c r="CM1398" s="426">
        <v>2E-3</v>
      </c>
      <c r="CN1398" s="426">
        <v>2E-3</v>
      </c>
      <c r="CO1398" s="426">
        <v>1E-3</v>
      </c>
      <c r="CP1398" s="426">
        <v>1.0049999999999999</v>
      </c>
      <c r="CQ1398" s="426">
        <v>1.2E-2</v>
      </c>
      <c r="CR1398" s="426" t="s">
        <v>121</v>
      </c>
      <c r="CS1398" s="426">
        <v>2E-3</v>
      </c>
      <c r="CT1398" s="426">
        <v>1.7070000000000001</v>
      </c>
      <c r="CU1398" s="426">
        <v>6.4000000000000001E-2</v>
      </c>
      <c r="CV1398" s="426">
        <v>7.0000000000000001E-3</v>
      </c>
      <c r="CW1398" s="426">
        <v>1E-3</v>
      </c>
      <c r="CX1398" s="426">
        <v>0.30499999999999999</v>
      </c>
      <c r="CY1398" s="426">
        <v>1.7999999999999999E-2</v>
      </c>
      <c r="CZ1398" s="426" t="s">
        <v>121</v>
      </c>
      <c r="DA1398" s="426">
        <v>2E-3</v>
      </c>
      <c r="DB1398" s="426">
        <v>2.1999999999999999E-2</v>
      </c>
      <c r="DC1398" s="426">
        <v>7.0000000000000001E-3</v>
      </c>
      <c r="DD1398" s="426" t="s">
        <v>121</v>
      </c>
      <c r="DE1398" s="426">
        <v>6.5000000000000002E-2</v>
      </c>
      <c r="DF1398" s="426">
        <v>9.4339999999999993</v>
      </c>
      <c r="DG1398" s="426">
        <v>0.115</v>
      </c>
      <c r="DH1398" s="426">
        <v>2.8000000000000001E-2</v>
      </c>
      <c r="DI1398" s="426">
        <v>1E-3</v>
      </c>
      <c r="DJ1398" s="426" t="s">
        <v>121</v>
      </c>
      <c r="DK1398" s="426">
        <v>2E-3</v>
      </c>
      <c r="DL1398" s="61" t="str">
        <f t="shared" si="26"/>
        <v>Anlieferung 24-23</v>
      </c>
    </row>
    <row r="1399" spans="1:132">
      <c r="A1399" s="11">
        <v>44679</v>
      </c>
      <c r="B1399" s="64" t="s">
        <v>1937</v>
      </c>
      <c r="C1399" s="25" t="s">
        <v>128</v>
      </c>
      <c r="H1399" s="3" t="e">
        <f>((F1399)/(E1399/100))</f>
        <v>#DIV/0!</v>
      </c>
      <c r="I1399" s="4" t="e">
        <f>E1399/F1399</f>
        <v>#DIV/0!</v>
      </c>
      <c r="J1399" s="4" t="e">
        <f>100/G1399</f>
        <v>#DIV/0!</v>
      </c>
      <c r="N1399" s="37" t="e">
        <f>M1399/(K1399/100)</f>
        <v>#DIV/0!</v>
      </c>
      <c r="O1399" s="37" t="e">
        <f>N1399/J1399</f>
        <v>#DIV/0!</v>
      </c>
      <c r="P1399" s="5" t="e">
        <f>M1399/(L1399/100)</f>
        <v>#DIV/0!</v>
      </c>
      <c r="Q1399" s="5" t="e">
        <f>P1399*I1399</f>
        <v>#DIV/0!</v>
      </c>
      <c r="U1399" s="15" t="e">
        <f>100-(T1399-R1399)/S1399*100</f>
        <v>#DIV/0!</v>
      </c>
      <c r="AB1399" s="14" t="e">
        <f>((AE1399-AC1399)*(1000/AD1399))*1000</f>
        <v>#DIV/0!</v>
      </c>
      <c r="AF1399" s="7" t="e">
        <f>#REF!*0.8</f>
        <v>#REF!</v>
      </c>
      <c r="AH1399" s="8" t="e">
        <f>((AG1399)*(H1399/100))</f>
        <v>#DIV/0!</v>
      </c>
      <c r="AI1399" s="7" t="e">
        <f>AG1399/AH1399</f>
        <v>#DIV/0!</v>
      </c>
      <c r="AO1399" s="68" t="s">
        <v>1937</v>
      </c>
      <c r="AP1399" s="426" t="s">
        <v>121</v>
      </c>
      <c r="AQ1399" s="426">
        <v>6.0000000000000001E-3</v>
      </c>
      <c r="AR1399" s="426" t="s">
        <v>121</v>
      </c>
      <c r="AS1399" s="426">
        <v>1.4999999999999999E-2</v>
      </c>
      <c r="AT1399" s="426" t="s">
        <v>121</v>
      </c>
      <c r="AU1399" s="426">
        <v>1.0999999999999999E-2</v>
      </c>
      <c r="AV1399" s="426">
        <v>10.867000000000001</v>
      </c>
      <c r="AW1399" s="426">
        <v>0.317</v>
      </c>
      <c r="AX1399" s="426">
        <v>1.2999999999999999E-2</v>
      </c>
      <c r="AY1399" s="426">
        <v>5.0000000000000001E-3</v>
      </c>
      <c r="AZ1399" s="426">
        <v>1.587</v>
      </c>
      <c r="BA1399" s="426">
        <v>4.2999999999999997E-2</v>
      </c>
      <c r="BB1399" s="426">
        <v>2.72</v>
      </c>
      <c r="BC1399" s="426">
        <v>7.5999999999999998E-2</v>
      </c>
      <c r="BD1399" s="426">
        <v>3.1930000000000001</v>
      </c>
      <c r="BE1399" s="426">
        <v>0.10100000000000001</v>
      </c>
      <c r="BF1399" s="426" t="s">
        <v>121</v>
      </c>
      <c r="BG1399" s="426">
        <v>8.9999999999999993E-3</v>
      </c>
      <c r="BH1399" s="426">
        <v>3.5990000000000002</v>
      </c>
      <c r="BI1399" s="426">
        <v>0.54500000000000004</v>
      </c>
      <c r="BJ1399" s="426" t="s">
        <v>121</v>
      </c>
      <c r="BK1399" s="426">
        <v>4.0000000000000001E-3</v>
      </c>
      <c r="BL1399" s="426" t="s">
        <v>121</v>
      </c>
      <c r="BM1399" s="426">
        <v>5.0000000000000001E-3</v>
      </c>
      <c r="BN1399" s="426">
        <v>7.2830000000000004</v>
      </c>
      <c r="BO1399" s="426">
        <v>0.41199999999999998</v>
      </c>
      <c r="BP1399" s="426">
        <v>48.92</v>
      </c>
      <c r="BQ1399" s="426">
        <v>0.79400000000000004</v>
      </c>
      <c r="BR1399" s="426">
        <v>0.20399999999999999</v>
      </c>
      <c r="BS1399" s="426">
        <v>7.0000000000000001E-3</v>
      </c>
      <c r="BT1399" s="426">
        <v>1.9079999999999999</v>
      </c>
      <c r="BU1399" s="426">
        <v>0.159</v>
      </c>
      <c r="BV1399" s="426" t="s">
        <v>121</v>
      </c>
      <c r="BW1399" s="426">
        <v>0.125</v>
      </c>
      <c r="BX1399" s="426" t="s">
        <v>121</v>
      </c>
      <c r="BY1399" s="426">
        <v>2.1000000000000001E-2</v>
      </c>
      <c r="BZ1399" s="426">
        <v>1.2210000000000001</v>
      </c>
      <c r="CA1399" s="426">
        <v>0.1</v>
      </c>
      <c r="CB1399" s="426">
        <v>9.0239999999999991</v>
      </c>
      <c r="CC1399" s="426">
        <v>3.1640000000000001</v>
      </c>
      <c r="CD1399" s="426">
        <v>0.113</v>
      </c>
      <c r="CE1399" s="426">
        <v>2.3E-2</v>
      </c>
      <c r="CF1399" s="426" t="s">
        <v>121</v>
      </c>
      <c r="CG1399" s="426">
        <v>7.0000000000000001E-3</v>
      </c>
      <c r="CH1399" s="426">
        <v>4.0000000000000001E-3</v>
      </c>
      <c r="CI1399" s="426">
        <v>1E-3</v>
      </c>
      <c r="CJ1399" s="426" t="s">
        <v>121</v>
      </c>
      <c r="CK1399" s="426">
        <v>1.4179999999999999</v>
      </c>
      <c r="CL1399" s="426" t="s">
        <v>121</v>
      </c>
      <c r="CM1399" s="426">
        <v>2E-3</v>
      </c>
      <c r="CN1399" s="426">
        <v>4.0000000000000001E-3</v>
      </c>
      <c r="CO1399" s="426">
        <v>1E-3</v>
      </c>
      <c r="CP1399" s="426">
        <v>0.60899999999999999</v>
      </c>
      <c r="CQ1399" s="426">
        <v>7.1999999999999995E-2</v>
      </c>
      <c r="CR1399" s="426" t="s">
        <v>121</v>
      </c>
      <c r="CS1399" s="426">
        <v>2E-3</v>
      </c>
      <c r="CT1399" s="426" t="s">
        <v>121</v>
      </c>
      <c r="CU1399" s="426">
        <v>36.033999999999999</v>
      </c>
      <c r="CV1399" s="426">
        <v>0.121</v>
      </c>
      <c r="CW1399" s="426">
        <v>3.0000000000000001E-3</v>
      </c>
      <c r="CX1399" s="426">
        <v>2.0249999999999999</v>
      </c>
      <c r="CY1399" s="426">
        <v>0.09</v>
      </c>
      <c r="CZ1399" s="426" t="s">
        <v>121</v>
      </c>
      <c r="DA1399" s="426">
        <v>2E-3</v>
      </c>
      <c r="DB1399" s="426" t="s">
        <v>121</v>
      </c>
      <c r="DC1399" s="426">
        <v>3.1E-2</v>
      </c>
      <c r="DD1399" s="426" t="s">
        <v>121</v>
      </c>
      <c r="DE1399" s="426">
        <v>2.3E-2</v>
      </c>
      <c r="DF1399" s="426">
        <v>0.63700000000000001</v>
      </c>
      <c r="DG1399" s="426">
        <v>2.1000000000000001E-2</v>
      </c>
      <c r="DH1399" s="426">
        <v>5.9429999999999996</v>
      </c>
      <c r="DI1399" s="426">
        <v>0.10299999999999999</v>
      </c>
      <c r="DJ1399" s="426" t="s">
        <v>121</v>
      </c>
      <c r="DK1399" s="426">
        <v>2E-3</v>
      </c>
      <c r="DL1399" s="61" t="str">
        <f t="shared" si="26"/>
        <v>Anlieferung 24-24</v>
      </c>
    </row>
    <row r="1400" spans="1:132">
      <c r="A1400" s="11">
        <v>44679</v>
      </c>
      <c r="B1400" s="64" t="s">
        <v>1938</v>
      </c>
      <c r="C1400" s="25" t="s">
        <v>128</v>
      </c>
      <c r="H1400" s="3" t="e">
        <f>((F1400)/(E1400/100))</f>
        <v>#DIV/0!</v>
      </c>
      <c r="I1400" s="4" t="e">
        <f>E1400/F1400</f>
        <v>#DIV/0!</v>
      </c>
      <c r="J1400" s="4" t="e">
        <f>100/G1400</f>
        <v>#DIV/0!</v>
      </c>
      <c r="N1400" s="37" t="e">
        <f>M1400/(K1400/100)</f>
        <v>#DIV/0!</v>
      </c>
      <c r="O1400" s="37" t="e">
        <f>N1400/J1400</f>
        <v>#DIV/0!</v>
      </c>
      <c r="P1400" s="5" t="e">
        <f>M1400/(L1400/100)</f>
        <v>#DIV/0!</v>
      </c>
      <c r="Q1400" s="5" t="e">
        <f>P1400*I1400</f>
        <v>#DIV/0!</v>
      </c>
      <c r="U1400" s="15" t="e">
        <f>100-(T1400-R1400)/S1400*100</f>
        <v>#DIV/0!</v>
      </c>
      <c r="AB1400" s="14" t="e">
        <f>((AE1400-AC1400)*(1000/AD1400))*1000</f>
        <v>#DIV/0!</v>
      </c>
      <c r="AF1400" s="7" t="e">
        <f>#REF!*0.8</f>
        <v>#REF!</v>
      </c>
      <c r="AH1400" s="8" t="e">
        <f>((AG1400)*(H1400/100))</f>
        <v>#DIV/0!</v>
      </c>
      <c r="AI1400" s="7" t="e">
        <f>AG1400/AH1400</f>
        <v>#DIV/0!</v>
      </c>
      <c r="AO1400" s="68" t="s">
        <v>1938</v>
      </c>
      <c r="AP1400" s="426" t="s">
        <v>121</v>
      </c>
      <c r="AQ1400" s="426">
        <v>3.0000000000000001E-3</v>
      </c>
      <c r="AR1400" s="426" t="s">
        <v>121</v>
      </c>
      <c r="AS1400" s="426">
        <v>0.01</v>
      </c>
      <c r="AT1400" s="426">
        <v>0.45900000000000002</v>
      </c>
      <c r="AU1400" s="426">
        <v>1.4E-2</v>
      </c>
      <c r="AV1400" s="426">
        <v>6.5570000000000004</v>
      </c>
      <c r="AW1400" s="426">
        <v>0.13600000000000001</v>
      </c>
      <c r="AX1400" s="426">
        <v>0.01</v>
      </c>
      <c r="AY1400" s="426">
        <v>3.0000000000000001E-3</v>
      </c>
      <c r="AZ1400" s="426">
        <v>1.2809999999999999</v>
      </c>
      <c r="BA1400" s="426">
        <v>2.4E-2</v>
      </c>
      <c r="BB1400" s="426">
        <v>1.698</v>
      </c>
      <c r="BC1400" s="426">
        <v>3.5999999999999997E-2</v>
      </c>
      <c r="BD1400" s="426">
        <v>12.526999999999999</v>
      </c>
      <c r="BE1400" s="426">
        <v>0.26300000000000001</v>
      </c>
      <c r="BF1400" s="426" t="s">
        <v>121</v>
      </c>
      <c r="BG1400" s="426">
        <v>6.0000000000000001E-3</v>
      </c>
      <c r="BH1400" s="426">
        <v>2.5640000000000001</v>
      </c>
      <c r="BI1400" s="426">
        <v>0.34699999999999998</v>
      </c>
      <c r="BJ1400" s="426">
        <v>4.0000000000000001E-3</v>
      </c>
      <c r="BK1400" s="426">
        <v>2E-3</v>
      </c>
      <c r="BL1400" s="426" t="s">
        <v>121</v>
      </c>
      <c r="BM1400" s="426">
        <v>3.0000000000000001E-3</v>
      </c>
      <c r="BN1400" s="426">
        <v>0.879</v>
      </c>
      <c r="BO1400" s="426">
        <v>4.4999999999999998E-2</v>
      </c>
      <c r="BP1400" s="426">
        <v>63.042000000000002</v>
      </c>
      <c r="BQ1400" s="426">
        <v>0.38400000000000001</v>
      </c>
      <c r="BR1400" s="426">
        <v>0.111</v>
      </c>
      <c r="BS1400" s="426">
        <v>3.0000000000000001E-3</v>
      </c>
      <c r="BT1400" s="426">
        <v>0.98099999999999998</v>
      </c>
      <c r="BU1400" s="426">
        <v>8.8999999999999996E-2</v>
      </c>
      <c r="BV1400" s="426" t="s">
        <v>121</v>
      </c>
      <c r="BW1400" s="426">
        <v>6.8000000000000005E-2</v>
      </c>
      <c r="BX1400" s="426" t="s">
        <v>121</v>
      </c>
      <c r="BY1400" s="426">
        <v>2.5999999999999999E-2</v>
      </c>
      <c r="BZ1400" s="426">
        <v>0.36599999999999999</v>
      </c>
      <c r="CA1400" s="426">
        <v>4.4999999999999998E-2</v>
      </c>
      <c r="CB1400" s="426" t="s">
        <v>121</v>
      </c>
      <c r="CC1400" s="426">
        <v>3.3940000000000001</v>
      </c>
      <c r="CD1400" s="426">
        <v>0.08</v>
      </c>
      <c r="CE1400" s="426">
        <v>1.4999999999999999E-2</v>
      </c>
      <c r="CF1400" s="426">
        <v>3.9E-2</v>
      </c>
      <c r="CG1400" s="426">
        <v>2E-3</v>
      </c>
      <c r="CH1400" s="426" t="s">
        <v>121</v>
      </c>
      <c r="CI1400" s="426">
        <v>2E-3</v>
      </c>
      <c r="CJ1400" s="426" t="s">
        <v>121</v>
      </c>
      <c r="CK1400" s="426">
        <v>0.83399999999999996</v>
      </c>
      <c r="CL1400" s="426" t="s">
        <v>121</v>
      </c>
      <c r="CM1400" s="426">
        <v>2E-3</v>
      </c>
      <c r="CN1400" s="426">
        <v>2E-3</v>
      </c>
      <c r="CO1400" s="426">
        <v>1E-3</v>
      </c>
      <c r="CP1400" s="426">
        <v>1.1990000000000001</v>
      </c>
      <c r="CQ1400" s="426">
        <v>5.3999999999999999E-2</v>
      </c>
      <c r="CR1400" s="426" t="s">
        <v>121</v>
      </c>
      <c r="CS1400" s="426">
        <v>2E-3</v>
      </c>
      <c r="CT1400" s="426" t="s">
        <v>121</v>
      </c>
      <c r="CU1400" s="426">
        <v>23.701000000000001</v>
      </c>
      <c r="CV1400" s="426">
        <v>2.1999999999999999E-2</v>
      </c>
      <c r="CW1400" s="426">
        <v>1E-3</v>
      </c>
      <c r="CX1400" s="426">
        <v>0.78400000000000003</v>
      </c>
      <c r="CY1400" s="426">
        <v>3.3000000000000002E-2</v>
      </c>
      <c r="CZ1400" s="426" t="s">
        <v>121</v>
      </c>
      <c r="DA1400" s="426">
        <v>2E-3</v>
      </c>
      <c r="DB1400" s="426" t="s">
        <v>121</v>
      </c>
      <c r="DC1400" s="426">
        <v>1.7000000000000001E-2</v>
      </c>
      <c r="DD1400" s="426" t="s">
        <v>121</v>
      </c>
      <c r="DE1400" s="426">
        <v>3.6999999999999998E-2</v>
      </c>
      <c r="DF1400" s="426">
        <v>3.577</v>
      </c>
      <c r="DG1400" s="426">
        <v>6.9000000000000006E-2</v>
      </c>
      <c r="DH1400" s="426">
        <v>1.073</v>
      </c>
      <c r="DI1400" s="426">
        <v>1.4999999999999999E-2</v>
      </c>
      <c r="DJ1400" s="426" t="s">
        <v>121</v>
      </c>
      <c r="DK1400" s="426">
        <v>2E-3</v>
      </c>
      <c r="DL1400" s="61" t="str">
        <f t="shared" si="26"/>
        <v>Anlieferung 24-25</v>
      </c>
    </row>
    <row r="1401" spans="1:132">
      <c r="A1401" s="11">
        <v>44679</v>
      </c>
      <c r="B1401" s="64" t="s">
        <v>1939</v>
      </c>
      <c r="C1401" s="25" t="s">
        <v>128</v>
      </c>
      <c r="H1401" s="3" t="e">
        <f>((F1401)/(E1401/100))</f>
        <v>#DIV/0!</v>
      </c>
      <c r="I1401" s="4" t="e">
        <f>E1401/F1401</f>
        <v>#DIV/0!</v>
      </c>
      <c r="J1401" s="4" t="e">
        <f>100/G1401</f>
        <v>#DIV/0!</v>
      </c>
      <c r="N1401" s="37" t="e">
        <f>M1401/(K1401/100)</f>
        <v>#DIV/0!</v>
      </c>
      <c r="O1401" s="37" t="e">
        <f>N1401/J1401</f>
        <v>#DIV/0!</v>
      </c>
      <c r="P1401" s="5" t="e">
        <f>M1401/(L1401/100)</f>
        <v>#DIV/0!</v>
      </c>
      <c r="Q1401" s="5" t="e">
        <f>P1401*I1401</f>
        <v>#DIV/0!</v>
      </c>
      <c r="U1401" s="15" t="e">
        <f>100-(T1401-R1401)/S1401*100</f>
        <v>#DIV/0!</v>
      </c>
      <c r="AB1401" s="14" t="e">
        <f>((AE1401-AC1401)*(1000/AD1401))*1000</f>
        <v>#DIV/0!</v>
      </c>
      <c r="AF1401" s="7" t="e">
        <f>#REF!*0.8</f>
        <v>#REF!</v>
      </c>
      <c r="AH1401" s="8" t="e">
        <f>((AG1401)*(H1401/100))</f>
        <v>#DIV/0!</v>
      </c>
      <c r="AI1401" s="7" t="e">
        <f>AG1401/AH1401</f>
        <v>#DIV/0!</v>
      </c>
      <c r="AO1401" s="68" t="s">
        <v>1939</v>
      </c>
      <c r="AP1401" s="426">
        <v>2.8000000000000001E-2</v>
      </c>
      <c r="AQ1401" s="426">
        <v>7.0000000000000001E-3</v>
      </c>
      <c r="AR1401" s="426" t="s">
        <v>121</v>
      </c>
      <c r="AS1401" s="426">
        <v>1.2999999999999999E-2</v>
      </c>
      <c r="AT1401" s="426" t="s">
        <v>121</v>
      </c>
      <c r="AU1401" s="426">
        <v>8.9999999999999993E-3</v>
      </c>
      <c r="AV1401" s="426">
        <v>8.5549999999999997</v>
      </c>
      <c r="AW1401" s="426">
        <v>0.23</v>
      </c>
      <c r="AX1401" s="426">
        <v>7.0000000000000001E-3</v>
      </c>
      <c r="AY1401" s="426">
        <v>4.0000000000000001E-3</v>
      </c>
      <c r="AZ1401" s="426">
        <v>2.0219999999999998</v>
      </c>
      <c r="BA1401" s="426">
        <v>3.5999999999999997E-2</v>
      </c>
      <c r="BB1401" s="426">
        <v>0.31900000000000001</v>
      </c>
      <c r="BC1401" s="426">
        <v>1.2E-2</v>
      </c>
      <c r="BD1401" s="426">
        <v>17.763000000000002</v>
      </c>
      <c r="BE1401" s="426">
        <v>0.39600000000000002</v>
      </c>
      <c r="BF1401" s="426" t="s">
        <v>121</v>
      </c>
      <c r="BG1401" s="426">
        <v>7.0000000000000001E-3</v>
      </c>
      <c r="BH1401" s="426">
        <v>3.1230000000000002</v>
      </c>
      <c r="BI1401" s="426">
        <v>0.43099999999999999</v>
      </c>
      <c r="BJ1401" s="426">
        <v>1.4E-2</v>
      </c>
      <c r="BK1401" s="426">
        <v>6.0000000000000001E-3</v>
      </c>
      <c r="BL1401" s="426" t="s">
        <v>121</v>
      </c>
      <c r="BM1401" s="426">
        <v>5.0000000000000001E-3</v>
      </c>
      <c r="BN1401" s="426">
        <v>4.2999999999999997E-2</v>
      </c>
      <c r="BO1401" s="426">
        <v>2.5000000000000001E-2</v>
      </c>
      <c r="BP1401" s="426">
        <v>53.628</v>
      </c>
      <c r="BQ1401" s="426">
        <v>0.56000000000000005</v>
      </c>
      <c r="BR1401" s="426">
        <v>2.0259999999999998</v>
      </c>
      <c r="BS1401" s="426">
        <v>3.5000000000000003E-2</v>
      </c>
      <c r="BT1401" s="426">
        <v>0.53100000000000003</v>
      </c>
      <c r="BU1401" s="426">
        <v>9.0999999999999998E-2</v>
      </c>
      <c r="BV1401" s="426" t="s">
        <v>121</v>
      </c>
      <c r="BW1401" s="426">
        <v>7.4999999999999997E-2</v>
      </c>
      <c r="BX1401" s="426" t="s">
        <v>121</v>
      </c>
      <c r="BY1401" s="426">
        <v>4.3999999999999997E-2</v>
      </c>
      <c r="BZ1401" s="426">
        <v>0.17799999999999999</v>
      </c>
      <c r="CA1401" s="426">
        <v>0.05</v>
      </c>
      <c r="CB1401" s="426">
        <v>4.9379999999999997</v>
      </c>
      <c r="CC1401" s="426">
        <v>2.7730000000000001</v>
      </c>
      <c r="CD1401" s="426">
        <v>8.4000000000000005E-2</v>
      </c>
      <c r="CE1401" s="426">
        <v>1.9E-2</v>
      </c>
      <c r="CF1401" s="426" t="s">
        <v>121</v>
      </c>
      <c r="CG1401" s="426">
        <v>3.0000000000000001E-3</v>
      </c>
      <c r="CH1401" s="426" t="s">
        <v>121</v>
      </c>
      <c r="CI1401" s="426">
        <v>2E-3</v>
      </c>
      <c r="CJ1401" s="426" t="s">
        <v>121</v>
      </c>
      <c r="CK1401" s="426">
        <v>0.90200000000000002</v>
      </c>
      <c r="CL1401" s="426" t="s">
        <v>121</v>
      </c>
      <c r="CM1401" s="426">
        <v>2E-3</v>
      </c>
      <c r="CN1401" s="426">
        <v>1.2E-2</v>
      </c>
      <c r="CO1401" s="426">
        <v>2E-3</v>
      </c>
      <c r="CP1401" s="426">
        <v>0.93</v>
      </c>
      <c r="CQ1401" s="426">
        <v>5.1999999999999998E-2</v>
      </c>
      <c r="CR1401" s="426" t="s">
        <v>121</v>
      </c>
      <c r="CS1401" s="426">
        <v>6.0000000000000001E-3</v>
      </c>
      <c r="CT1401" s="426" t="s">
        <v>121</v>
      </c>
      <c r="CU1401" s="426">
        <v>25.248000000000001</v>
      </c>
      <c r="CV1401" s="426">
        <v>4.0000000000000001E-3</v>
      </c>
      <c r="CW1401" s="426">
        <v>1E-3</v>
      </c>
      <c r="CX1401" s="426">
        <v>0.19900000000000001</v>
      </c>
      <c r="CY1401" s="426">
        <v>1.7000000000000001E-2</v>
      </c>
      <c r="CZ1401" s="426" t="s">
        <v>121</v>
      </c>
      <c r="DA1401" s="426">
        <v>3.0000000000000001E-3</v>
      </c>
      <c r="DB1401" s="426">
        <v>0.02</v>
      </c>
      <c r="DC1401" s="426">
        <v>7.0000000000000001E-3</v>
      </c>
      <c r="DD1401" s="426" t="s">
        <v>121</v>
      </c>
      <c r="DE1401" s="426">
        <v>4.8000000000000001E-2</v>
      </c>
      <c r="DF1401" s="426">
        <v>4.234</v>
      </c>
      <c r="DG1401" s="426">
        <v>9.1999999999999998E-2</v>
      </c>
      <c r="DH1401" s="426">
        <v>1.3320000000000001</v>
      </c>
      <c r="DI1401" s="426">
        <v>2.1999999999999999E-2</v>
      </c>
      <c r="DJ1401" s="426" t="s">
        <v>121</v>
      </c>
      <c r="DK1401" s="426">
        <v>2E-3</v>
      </c>
      <c r="DL1401" s="61" t="str">
        <f t="shared" si="26"/>
        <v>Anlieferung 24-26</v>
      </c>
    </row>
    <row r="1402" spans="1:132">
      <c r="A1402" s="11">
        <v>44679</v>
      </c>
      <c r="B1402" s="64" t="s">
        <v>1940</v>
      </c>
      <c r="C1402" s="25" t="s">
        <v>128</v>
      </c>
      <c r="H1402" s="3" t="e">
        <f>((F1402)/(E1402/100))</f>
        <v>#DIV/0!</v>
      </c>
      <c r="I1402" s="4" t="e">
        <f>E1402/F1402</f>
        <v>#DIV/0!</v>
      </c>
      <c r="J1402" s="4" t="e">
        <f>100/G1402</f>
        <v>#DIV/0!</v>
      </c>
      <c r="N1402" s="37" t="e">
        <f>M1402/(K1402/100)</f>
        <v>#DIV/0!</v>
      </c>
      <c r="O1402" s="37" t="e">
        <f>N1402/J1402</f>
        <v>#DIV/0!</v>
      </c>
      <c r="P1402" s="5" t="e">
        <f>M1402/(L1402/100)</f>
        <v>#DIV/0!</v>
      </c>
      <c r="Q1402" s="5" t="e">
        <f>P1402*I1402</f>
        <v>#DIV/0!</v>
      </c>
      <c r="U1402" s="15" t="e">
        <f>100-(T1402-R1402)/S1402*100</f>
        <v>#DIV/0!</v>
      </c>
      <c r="AB1402" s="14" t="e">
        <f>((AE1402-AC1402)*(1000/AD1402))*1000</f>
        <v>#DIV/0!</v>
      </c>
      <c r="AF1402" s="7" t="e">
        <f>#REF!*0.8</f>
        <v>#REF!</v>
      </c>
      <c r="AH1402" s="8" t="e">
        <f>((AG1402)*(H1402/100))</f>
        <v>#DIV/0!</v>
      </c>
      <c r="AI1402" s="7" t="e">
        <f>AG1402/AH1402</f>
        <v>#DIV/0!</v>
      </c>
      <c r="AO1402" s="68" t="s">
        <v>1940</v>
      </c>
      <c r="AP1402" s="426" t="s">
        <v>121</v>
      </c>
      <c r="AQ1402" s="426">
        <v>2E-3</v>
      </c>
      <c r="AR1402" s="426" t="s">
        <v>121</v>
      </c>
      <c r="AS1402" s="426">
        <v>8.9999999999999993E-3</v>
      </c>
      <c r="AT1402" s="426">
        <v>0.11799999999999999</v>
      </c>
      <c r="AU1402" s="426">
        <v>6.0000000000000001E-3</v>
      </c>
      <c r="AV1402" s="426">
        <v>2.516</v>
      </c>
      <c r="AW1402" s="426">
        <v>3.9E-2</v>
      </c>
      <c r="AX1402" s="426">
        <v>3.0000000000000001E-3</v>
      </c>
      <c r="AY1402" s="426">
        <v>2E-3</v>
      </c>
      <c r="AZ1402" s="426">
        <v>1.58</v>
      </c>
      <c r="BA1402" s="426">
        <v>3.2000000000000001E-2</v>
      </c>
      <c r="BB1402" s="426">
        <v>0.21299999999999999</v>
      </c>
      <c r="BC1402" s="426">
        <v>8.0000000000000002E-3</v>
      </c>
      <c r="BD1402" s="426">
        <v>20.734999999999999</v>
      </c>
      <c r="BE1402" s="426">
        <v>0.5</v>
      </c>
      <c r="BF1402" s="426" t="s">
        <v>121</v>
      </c>
      <c r="BG1402" s="426">
        <v>8.0000000000000002E-3</v>
      </c>
      <c r="BH1402" s="426">
        <v>5.4109999999999996</v>
      </c>
      <c r="BI1402" s="426">
        <v>0.47099999999999997</v>
      </c>
      <c r="BJ1402" s="426">
        <v>8.9999999999999993E-3</v>
      </c>
      <c r="BK1402" s="426">
        <v>1E-3</v>
      </c>
      <c r="BL1402" s="426">
        <v>3.0000000000000001E-3</v>
      </c>
      <c r="BM1402" s="426">
        <v>2E-3</v>
      </c>
      <c r="BN1402" s="426">
        <v>7.5999999999999998E-2</v>
      </c>
      <c r="BO1402" s="426">
        <v>1.4999999999999999E-2</v>
      </c>
      <c r="BP1402" s="426">
        <v>57.457999999999998</v>
      </c>
      <c r="BQ1402" s="426">
        <v>0.34200000000000003</v>
      </c>
      <c r="BR1402" s="426">
        <v>4.7E-2</v>
      </c>
      <c r="BS1402" s="426">
        <v>2E-3</v>
      </c>
      <c r="BT1402" s="426">
        <v>0.81699999999999995</v>
      </c>
      <c r="BU1402" s="426">
        <v>8.2000000000000003E-2</v>
      </c>
      <c r="BV1402" s="426" t="s">
        <v>121</v>
      </c>
      <c r="BW1402" s="426">
        <v>7.6999999999999999E-2</v>
      </c>
      <c r="BX1402" s="426">
        <v>4.3999999999999997E-2</v>
      </c>
      <c r="BY1402" s="426">
        <v>1.7999999999999999E-2</v>
      </c>
      <c r="BZ1402" s="426">
        <v>0.219</v>
      </c>
      <c r="CA1402" s="426">
        <v>4.2999999999999997E-2</v>
      </c>
      <c r="CB1402" s="426" t="s">
        <v>121</v>
      </c>
      <c r="CC1402" s="426">
        <v>3.8290000000000002</v>
      </c>
      <c r="CD1402" s="426">
        <v>0.13300000000000001</v>
      </c>
      <c r="CE1402" s="426">
        <v>1.4E-2</v>
      </c>
      <c r="CF1402" s="426">
        <v>8.0000000000000002E-3</v>
      </c>
      <c r="CG1402" s="426">
        <v>1E-3</v>
      </c>
      <c r="CH1402" s="426" t="s">
        <v>121</v>
      </c>
      <c r="CI1402" s="426">
        <v>2E-3</v>
      </c>
      <c r="CJ1402" s="426" t="s">
        <v>121</v>
      </c>
      <c r="CK1402" s="426">
        <v>1.0149999999999999</v>
      </c>
      <c r="CL1402" s="426" t="s">
        <v>121</v>
      </c>
      <c r="CM1402" s="426">
        <v>2E-3</v>
      </c>
      <c r="CN1402" s="426">
        <v>2E-3</v>
      </c>
      <c r="CO1402" s="426">
        <v>1E-3</v>
      </c>
      <c r="CP1402" s="426">
        <v>1.6579999999999999</v>
      </c>
      <c r="CQ1402" s="426">
        <v>5.2999999999999999E-2</v>
      </c>
      <c r="CR1402" s="426" t="s">
        <v>121</v>
      </c>
      <c r="CS1402" s="426">
        <v>2E-3</v>
      </c>
      <c r="CT1402" s="426" t="s">
        <v>121</v>
      </c>
      <c r="CU1402" s="426">
        <v>24.193999999999999</v>
      </c>
      <c r="CV1402" s="426">
        <v>4.0000000000000001E-3</v>
      </c>
      <c r="CW1402" s="426">
        <v>1E-3</v>
      </c>
      <c r="CX1402" s="426">
        <v>0.13800000000000001</v>
      </c>
      <c r="CY1402" s="426">
        <v>1.6E-2</v>
      </c>
      <c r="CZ1402" s="426" t="s">
        <v>121</v>
      </c>
      <c r="DA1402" s="426">
        <v>2E-3</v>
      </c>
      <c r="DB1402" s="426">
        <v>1.4E-2</v>
      </c>
      <c r="DC1402" s="426">
        <v>7.0000000000000001E-3</v>
      </c>
      <c r="DD1402" s="426" t="s">
        <v>121</v>
      </c>
      <c r="DE1402" s="426">
        <v>4.1000000000000002E-2</v>
      </c>
      <c r="DF1402" s="426">
        <v>5.218</v>
      </c>
      <c r="DG1402" s="426">
        <v>0.107</v>
      </c>
      <c r="DH1402" s="426">
        <v>0.24</v>
      </c>
      <c r="DI1402" s="426">
        <v>4.0000000000000001E-3</v>
      </c>
      <c r="DJ1402" s="426" t="s">
        <v>121</v>
      </c>
      <c r="DK1402" s="426">
        <v>2E-3</v>
      </c>
      <c r="DL1402" s="61" t="str">
        <f t="shared" si="26"/>
        <v>Anlieferung 24-27</v>
      </c>
    </row>
    <row r="1403" spans="1:132">
      <c r="A1403" s="11">
        <v>44679</v>
      </c>
      <c r="B1403" s="64" t="s">
        <v>1942</v>
      </c>
      <c r="C1403" s="25" t="s">
        <v>1941</v>
      </c>
      <c r="H1403" s="3" t="e">
        <f>((F1403)/(E1403/100))</f>
        <v>#DIV/0!</v>
      </c>
      <c r="I1403" s="4" t="e">
        <f>E1403/F1403</f>
        <v>#DIV/0!</v>
      </c>
      <c r="J1403" s="4" t="e">
        <f>100/G1403</f>
        <v>#DIV/0!</v>
      </c>
      <c r="N1403" s="37" t="e">
        <f>M1403/(K1403/100)</f>
        <v>#DIV/0!</v>
      </c>
      <c r="O1403" s="37" t="e">
        <f>N1403/J1403</f>
        <v>#DIV/0!</v>
      </c>
      <c r="P1403" s="5" t="e">
        <f>M1403/(L1403/100)</f>
        <v>#DIV/0!</v>
      </c>
      <c r="Q1403" s="5" t="e">
        <f>P1403*I1403</f>
        <v>#DIV/0!</v>
      </c>
      <c r="U1403" s="15" t="e">
        <f>100-(T1403-R1403)/S1403*100</f>
        <v>#DIV/0!</v>
      </c>
      <c r="AB1403" s="14" t="e">
        <f>((AE1403-AC1403)*(1000/AD1403))*1000</f>
        <v>#DIV/0!</v>
      </c>
      <c r="AF1403" s="7" t="e">
        <f>#REF!*0.8</f>
        <v>#REF!</v>
      </c>
      <c r="AH1403" s="8" t="e">
        <f>((AG1403)*(H1403/100))</f>
        <v>#DIV/0!</v>
      </c>
      <c r="AI1403" s="7" t="e">
        <f>AG1403/AH1403</f>
        <v>#DIV/0!</v>
      </c>
      <c r="AO1403" s="24" t="s">
        <v>1941</v>
      </c>
      <c r="AP1403" s="425" t="s">
        <v>121</v>
      </c>
      <c r="AQ1403" s="425">
        <v>2E-3</v>
      </c>
      <c r="AR1403" s="425" t="s">
        <v>121</v>
      </c>
      <c r="AS1403" s="425">
        <v>4.0000000000000001E-3</v>
      </c>
      <c r="AT1403" s="425" t="s">
        <v>121</v>
      </c>
      <c r="AU1403" s="425">
        <v>3.0000000000000001E-3</v>
      </c>
      <c r="AV1403" s="425" t="s">
        <v>121</v>
      </c>
      <c r="AW1403" s="425">
        <v>2E-3</v>
      </c>
      <c r="AX1403" s="425" t="s">
        <v>121</v>
      </c>
      <c r="AY1403" s="425">
        <v>2E-3</v>
      </c>
      <c r="AZ1403" s="425">
        <v>1.2999999999999999E-2</v>
      </c>
      <c r="BA1403" s="425">
        <v>3.0000000000000001E-3</v>
      </c>
      <c r="BB1403" s="425">
        <v>4.0000000000000001E-3</v>
      </c>
      <c r="BC1403" s="425">
        <v>1E-3</v>
      </c>
      <c r="BD1403" s="425">
        <v>0.17299999999999999</v>
      </c>
      <c r="BE1403" s="425">
        <v>6.0000000000000001E-3</v>
      </c>
      <c r="BF1403" s="425" t="s">
        <v>121</v>
      </c>
      <c r="BG1403" s="425">
        <v>7.0000000000000001E-3</v>
      </c>
      <c r="BH1403" s="425" t="s">
        <v>121</v>
      </c>
      <c r="BI1403" s="425">
        <v>1.6559999999999999</v>
      </c>
      <c r="BJ1403" s="425" t="s">
        <v>121</v>
      </c>
      <c r="BK1403" s="425">
        <v>2E-3</v>
      </c>
      <c r="BL1403" s="425" t="s">
        <v>121</v>
      </c>
      <c r="BM1403" s="425">
        <v>2E-3</v>
      </c>
      <c r="BN1403" s="425">
        <v>1.7999999999999999E-2</v>
      </c>
      <c r="BO1403" s="425">
        <v>7.0000000000000001E-3</v>
      </c>
      <c r="BP1403" s="425">
        <v>45.954999999999998</v>
      </c>
      <c r="BQ1403" s="425">
        <v>0.19600000000000001</v>
      </c>
      <c r="BR1403" s="425" t="s">
        <v>121</v>
      </c>
      <c r="BS1403" s="425">
        <v>2E-3</v>
      </c>
      <c r="BT1403" s="425">
        <v>43.465000000000003</v>
      </c>
      <c r="BU1403" s="425">
        <v>0.56299999999999994</v>
      </c>
      <c r="BV1403" s="425">
        <v>2.3E-2</v>
      </c>
      <c r="BW1403" s="425">
        <v>0.01</v>
      </c>
      <c r="BX1403" s="425" t="s">
        <v>121</v>
      </c>
      <c r="BY1403" s="425">
        <v>3.0000000000000001E-3</v>
      </c>
      <c r="BZ1403" s="425">
        <v>0.06</v>
      </c>
      <c r="CA1403" s="425">
        <v>2.3E-2</v>
      </c>
      <c r="CB1403" s="425" t="s">
        <v>121</v>
      </c>
      <c r="CC1403" s="425">
        <v>13.292999999999999</v>
      </c>
      <c r="CD1403" s="425">
        <v>8.0000000000000002E-3</v>
      </c>
      <c r="CE1403" s="425">
        <v>4.0000000000000001E-3</v>
      </c>
      <c r="CF1403" s="425" t="s">
        <v>121</v>
      </c>
      <c r="CG1403" s="425">
        <v>2E-3</v>
      </c>
      <c r="CH1403" s="425" t="s">
        <v>121</v>
      </c>
      <c r="CI1403" s="425">
        <v>2E-3</v>
      </c>
      <c r="CJ1403" s="425" t="s">
        <v>121</v>
      </c>
      <c r="CK1403" s="425">
        <v>8.3000000000000004E-2</v>
      </c>
      <c r="CL1403" s="425" t="s">
        <v>121</v>
      </c>
      <c r="CM1403" s="425">
        <v>2E-3</v>
      </c>
      <c r="CN1403" s="425" t="s">
        <v>121</v>
      </c>
      <c r="CO1403" s="425">
        <v>2E-3</v>
      </c>
      <c r="CP1403" s="425">
        <v>7.5999999999999998E-2</v>
      </c>
      <c r="CQ1403" s="425">
        <v>1.6E-2</v>
      </c>
      <c r="CR1403" s="425" t="s">
        <v>121</v>
      </c>
      <c r="CS1403" s="425">
        <v>2E-3</v>
      </c>
      <c r="CT1403" s="425">
        <v>0.26100000000000001</v>
      </c>
      <c r="CU1403" s="425">
        <v>0.16300000000000001</v>
      </c>
      <c r="CV1403" s="425">
        <v>6.0000000000000001E-3</v>
      </c>
      <c r="CW1403" s="425">
        <v>1E-3</v>
      </c>
      <c r="CX1403" s="425" t="s">
        <v>121</v>
      </c>
      <c r="CY1403" s="425">
        <v>2.9000000000000001E-2</v>
      </c>
      <c r="CZ1403" s="425" t="s">
        <v>121</v>
      </c>
      <c r="DA1403" s="425">
        <v>2E-3</v>
      </c>
      <c r="DB1403" s="425" t="s">
        <v>121</v>
      </c>
      <c r="DC1403" s="425">
        <v>7.0000000000000001E-3</v>
      </c>
      <c r="DD1403" s="425" t="s">
        <v>121</v>
      </c>
      <c r="DE1403" s="425">
        <v>4.0000000000000001E-3</v>
      </c>
      <c r="DF1403" s="425">
        <v>1.2E-2</v>
      </c>
      <c r="DG1403" s="425">
        <v>1E-3</v>
      </c>
      <c r="DH1403" s="425" t="s">
        <v>121</v>
      </c>
      <c r="DI1403" s="425">
        <v>2E-3</v>
      </c>
      <c r="DJ1403" s="425" t="s">
        <v>121</v>
      </c>
      <c r="DK1403" s="425">
        <v>2E-3</v>
      </c>
      <c r="DL1403" s="61" t="str">
        <f t="shared" ref="DL1403:DL1460" si="27">AO1403</f>
        <v>VNE5R7500057</v>
      </c>
    </row>
    <row r="1404" spans="1:132">
      <c r="A1404" s="11">
        <v>44680</v>
      </c>
      <c r="B1404" s="64"/>
      <c r="C1404" s="25" t="s">
        <v>124</v>
      </c>
      <c r="D1404" s="21">
        <v>22</v>
      </c>
      <c r="E1404" s="2">
        <v>100</v>
      </c>
      <c r="F1404" s="2">
        <v>78</v>
      </c>
      <c r="H1404" s="3">
        <f>((F1404)/(E1404/100))</f>
        <v>78</v>
      </c>
      <c r="I1404" s="4">
        <f>E1404/F1404</f>
        <v>1.2820512820512822</v>
      </c>
      <c r="J1404" s="4" t="e">
        <f>100/G1404</f>
        <v>#DIV/0!</v>
      </c>
      <c r="N1404" s="37" t="e">
        <f>M1404/(K1404/100)</f>
        <v>#DIV/0!</v>
      </c>
      <c r="O1404" s="37" t="e">
        <f>N1404/J1404</f>
        <v>#DIV/0!</v>
      </c>
      <c r="P1404" s="5" t="e">
        <f>M1404/(L1404/100)</f>
        <v>#DIV/0!</v>
      </c>
      <c r="Q1404" s="5" t="e">
        <f>P1404*I1404</f>
        <v>#DIV/0!</v>
      </c>
      <c r="U1404" s="15" t="e">
        <f>100-(T1404-R1404)/S1404*100</f>
        <v>#DIV/0!</v>
      </c>
      <c r="V1404" s="21">
        <v>0.62</v>
      </c>
      <c r="X1404" s="2">
        <v>11.34</v>
      </c>
      <c r="Y1404" s="2">
        <v>5.75</v>
      </c>
      <c r="Z1404" s="21">
        <v>1169</v>
      </c>
      <c r="AB1404" s="14" t="e">
        <f>((AE1404-AC1404)*(1000/AD1404))*1000</f>
        <v>#DIV/0!</v>
      </c>
      <c r="AF1404" s="7" t="e">
        <f>#REF!*0.8</f>
        <v>#REF!</v>
      </c>
      <c r="AG1404" s="2">
        <v>127</v>
      </c>
      <c r="AH1404" s="8">
        <f>((AG1404)*(H1404/100))</f>
        <v>99.06</v>
      </c>
      <c r="AI1404" s="7">
        <f>AG1404/AH1404</f>
        <v>1.2820512820512819</v>
      </c>
      <c r="AJ1404" s="6">
        <v>10.11</v>
      </c>
      <c r="AK1404" s="2">
        <v>0.38600000000000001</v>
      </c>
      <c r="AO1404" s="20" t="s">
        <v>1943</v>
      </c>
      <c r="AP1404" s="427">
        <v>7.4999999999999997E-2</v>
      </c>
      <c r="AQ1404" s="427">
        <v>2E-3</v>
      </c>
      <c r="AR1404" s="427">
        <v>2.5999999999999999E-2</v>
      </c>
      <c r="AS1404" s="427">
        <v>3.0000000000000001E-3</v>
      </c>
      <c r="AT1404" s="427">
        <v>0.01</v>
      </c>
      <c r="AU1404" s="427">
        <v>2E-3</v>
      </c>
      <c r="AV1404" s="427">
        <v>0.03</v>
      </c>
      <c r="AW1404" s="427">
        <v>2E-3</v>
      </c>
      <c r="AX1404" s="427" t="s">
        <v>121</v>
      </c>
      <c r="AY1404" s="427">
        <v>2E-3</v>
      </c>
      <c r="AZ1404" s="427">
        <v>3.5999999999999997E-2</v>
      </c>
      <c r="BA1404" s="427">
        <v>3.0000000000000001E-3</v>
      </c>
      <c r="BB1404" s="427">
        <v>0.153</v>
      </c>
      <c r="BC1404" s="427">
        <v>4.0000000000000001E-3</v>
      </c>
      <c r="BD1404" s="427">
        <v>4.4470000000000001</v>
      </c>
      <c r="BE1404" s="427">
        <v>4.1000000000000002E-2</v>
      </c>
      <c r="BF1404" s="427" t="s">
        <v>121</v>
      </c>
      <c r="BG1404" s="427">
        <v>4.0000000000000001E-3</v>
      </c>
      <c r="BH1404" s="427">
        <v>4.2249999999999996</v>
      </c>
      <c r="BI1404" s="427">
        <v>1.4430000000000001</v>
      </c>
      <c r="BJ1404" s="427" t="s">
        <v>121</v>
      </c>
      <c r="BK1404" s="427">
        <v>4.0000000000000001E-3</v>
      </c>
      <c r="BL1404" s="427" t="s">
        <v>121</v>
      </c>
      <c r="BM1404" s="427">
        <v>2E-3</v>
      </c>
      <c r="BN1404" s="427">
        <v>1.518</v>
      </c>
      <c r="BO1404" s="427">
        <v>2.8000000000000001E-2</v>
      </c>
      <c r="BP1404" s="427">
        <v>55.46</v>
      </c>
      <c r="BQ1404" s="427">
        <v>0.184</v>
      </c>
      <c r="BR1404" s="427">
        <v>3.0000000000000001E-3</v>
      </c>
      <c r="BS1404" s="427">
        <v>1E-3</v>
      </c>
      <c r="BT1404" s="427">
        <v>17.972000000000001</v>
      </c>
      <c r="BU1404" s="427">
        <v>0.17399999999999999</v>
      </c>
      <c r="BV1404" s="427">
        <v>0.877</v>
      </c>
      <c r="BW1404" s="427">
        <v>2.4E-2</v>
      </c>
      <c r="BX1404" s="427" t="s">
        <v>121</v>
      </c>
      <c r="BY1404" s="427">
        <v>1.0999999999999999E-2</v>
      </c>
      <c r="BZ1404" s="427">
        <v>0.54</v>
      </c>
      <c r="CA1404" s="427">
        <v>2.8000000000000001E-2</v>
      </c>
      <c r="CB1404" s="427" t="s">
        <v>121</v>
      </c>
      <c r="CC1404" s="427">
        <v>15.487</v>
      </c>
      <c r="CD1404" s="427">
        <v>0.187</v>
      </c>
      <c r="CE1404" s="427">
        <v>8.0000000000000002E-3</v>
      </c>
      <c r="CF1404" s="427" t="s">
        <v>121</v>
      </c>
      <c r="CG1404" s="427">
        <v>2E-3</v>
      </c>
      <c r="CH1404" s="427">
        <v>2E-3</v>
      </c>
      <c r="CI1404" s="427">
        <v>1E-3</v>
      </c>
      <c r="CJ1404" s="427">
        <v>1.3109999999999999</v>
      </c>
      <c r="CK1404" s="427">
        <v>0.10299999999999999</v>
      </c>
      <c r="CL1404" s="427" t="s">
        <v>121</v>
      </c>
      <c r="CM1404" s="427">
        <v>2E-3</v>
      </c>
      <c r="CN1404" s="427">
        <v>2E-3</v>
      </c>
      <c r="CO1404" s="427">
        <v>1E-3</v>
      </c>
      <c r="CP1404" s="427">
        <v>3.1059999999999999</v>
      </c>
      <c r="CQ1404" s="427">
        <v>5.8000000000000003E-2</v>
      </c>
      <c r="CR1404" s="427" t="s">
        <v>121</v>
      </c>
      <c r="CS1404" s="427">
        <v>2E-3</v>
      </c>
      <c r="CT1404" s="427">
        <v>7.6680000000000001</v>
      </c>
      <c r="CU1404" s="427">
        <v>0.32600000000000001</v>
      </c>
      <c r="CV1404" s="427">
        <v>4.9000000000000002E-2</v>
      </c>
      <c r="CW1404" s="427">
        <v>1E-3</v>
      </c>
      <c r="CX1404" s="427">
        <v>1.4359999999999999</v>
      </c>
      <c r="CY1404" s="427">
        <v>2.5999999999999999E-2</v>
      </c>
      <c r="CZ1404" s="427" t="s">
        <v>121</v>
      </c>
      <c r="DA1404" s="427">
        <v>2E-3</v>
      </c>
      <c r="DB1404" s="427">
        <v>1.9E-2</v>
      </c>
      <c r="DC1404" s="427">
        <v>8.0000000000000002E-3</v>
      </c>
      <c r="DD1404" s="427" t="s">
        <v>121</v>
      </c>
      <c r="DE1404" s="427">
        <v>1.2999999999999999E-2</v>
      </c>
      <c r="DF1404" s="427">
        <v>0.81200000000000006</v>
      </c>
      <c r="DG1404" s="427">
        <v>0.01</v>
      </c>
      <c r="DH1404" s="427">
        <v>1.6E-2</v>
      </c>
      <c r="DI1404" s="427">
        <v>1E-3</v>
      </c>
      <c r="DJ1404" s="427">
        <v>5.0000000000000001E-3</v>
      </c>
      <c r="DK1404" s="427">
        <v>1E-3</v>
      </c>
      <c r="DL1404" s="61" t="str">
        <f t="shared" si="27"/>
        <v>DK II 29.04.2022</v>
      </c>
      <c r="DM1404" s="431">
        <v>-8.8526408685153293E-3</v>
      </c>
      <c r="DN1404" s="431">
        <v>4.3537781877453904E-3</v>
      </c>
      <c r="DO1404" s="431">
        <v>3.2506460736275299E-2</v>
      </c>
      <c r="DP1404" s="431">
        <v>0.38612611031184302</v>
      </c>
      <c r="DQ1404" s="431">
        <v>8.4198539683575605E-4</v>
      </c>
      <c r="DR1404" s="431">
        <v>2.52352456308677E-4</v>
      </c>
      <c r="DS1404" s="431">
        <v>1.87172351095935E-2</v>
      </c>
      <c r="DT1404" s="431">
        <v>-1.5573120184002799E-3</v>
      </c>
      <c r="DU1404" s="431">
        <v>-1.0332568754015301E-3</v>
      </c>
      <c r="DV1404" s="431">
        <v>5.1466565926104203E-3</v>
      </c>
      <c r="DW1404" s="431">
        <v>0.10263622061505299</v>
      </c>
      <c r="DX1404" s="431">
        <v>1.0630363741852099E-2</v>
      </c>
      <c r="DY1404" s="431">
        <v>943.13437455831604</v>
      </c>
      <c r="DZ1404" s="431">
        <v>-2.5388454100507302E-2</v>
      </c>
      <c r="EA1404" s="431">
        <v>6.3461699946473396E-2</v>
      </c>
      <c r="EB1404" s="431">
        <v>96.960508033736602</v>
      </c>
    </row>
    <row r="1405" spans="1:132">
      <c r="A1405" s="11">
        <v>44680</v>
      </c>
      <c r="B1405" s="64" t="s">
        <v>208</v>
      </c>
      <c r="C1405" s="25" t="s">
        <v>119</v>
      </c>
      <c r="D1405" s="21">
        <v>35</v>
      </c>
      <c r="E1405" s="2">
        <v>100</v>
      </c>
      <c r="F1405" s="2">
        <v>75</v>
      </c>
      <c r="H1405" s="3">
        <f>((F1405)/(E1405/100))</f>
        <v>75</v>
      </c>
      <c r="I1405" s="4">
        <f>E1405/F1405</f>
        <v>1.3333333333333333</v>
      </c>
      <c r="J1405" s="4" t="e">
        <f>100/G1405</f>
        <v>#DIV/0!</v>
      </c>
      <c r="N1405" s="37" t="e">
        <f>M1405/(K1405/100)</f>
        <v>#DIV/0!</v>
      </c>
      <c r="O1405" s="37" t="e">
        <f>N1405/J1405</f>
        <v>#DIV/0!</v>
      </c>
      <c r="P1405" s="5" t="e">
        <f>M1405/(L1405/100)</f>
        <v>#DIV/0!</v>
      </c>
      <c r="Q1405" s="5" t="e">
        <f>P1405*I1405</f>
        <v>#DIV/0!</v>
      </c>
      <c r="U1405" s="15" t="e">
        <f>100-(T1405-R1405)/S1405*100</f>
        <v>#DIV/0!</v>
      </c>
      <c r="V1405" s="21">
        <v>0.18099999999999999</v>
      </c>
      <c r="X1405" s="2">
        <v>9.75</v>
      </c>
      <c r="Y1405" s="2">
        <v>12.14</v>
      </c>
      <c r="Z1405" s="21">
        <v>3401</v>
      </c>
      <c r="AB1405" s="14" t="e">
        <f>((AE1405-AC1405)*(1000/AD1405))*1000</f>
        <v>#DIV/0!</v>
      </c>
      <c r="AF1405" s="7" t="e">
        <f>#REF!*0.8</f>
        <v>#REF!</v>
      </c>
      <c r="AG1405" s="2">
        <v>155</v>
      </c>
      <c r="AH1405" s="8">
        <f>((AG1405)*(H1405/100))</f>
        <v>116.25</v>
      </c>
      <c r="AI1405" s="7">
        <f>AG1405/AH1405</f>
        <v>1.3333333333333333</v>
      </c>
      <c r="AJ1405" s="6">
        <v>31.23</v>
      </c>
      <c r="AK1405" s="2">
        <v>0.623</v>
      </c>
      <c r="AO1405" s="20" t="s">
        <v>1944</v>
      </c>
      <c r="AP1405" s="430">
        <v>0.13800000000000001</v>
      </c>
      <c r="AQ1405" s="430">
        <v>3.0000000000000001E-3</v>
      </c>
      <c r="AR1405" s="430">
        <v>0.108</v>
      </c>
      <c r="AS1405" s="430">
        <v>4.0000000000000001E-3</v>
      </c>
      <c r="AT1405" s="430">
        <v>2.3E-2</v>
      </c>
      <c r="AU1405" s="430">
        <v>3.0000000000000001E-3</v>
      </c>
      <c r="AV1405" s="430">
        <v>2.7E-2</v>
      </c>
      <c r="AW1405" s="430">
        <v>2E-3</v>
      </c>
      <c r="AX1405" s="430">
        <v>0.20699999999999999</v>
      </c>
      <c r="AY1405" s="430">
        <v>4.0000000000000001E-3</v>
      </c>
      <c r="AZ1405" s="430">
        <v>3.6999999999999998E-2</v>
      </c>
      <c r="BA1405" s="430">
        <v>2E-3</v>
      </c>
      <c r="BB1405" s="430">
        <v>0.497</v>
      </c>
      <c r="BC1405" s="430">
        <v>7.0000000000000001E-3</v>
      </c>
      <c r="BD1405" s="430">
        <v>2.91</v>
      </c>
      <c r="BE1405" s="430">
        <v>2.7E-2</v>
      </c>
      <c r="BF1405" s="430" t="s">
        <v>121</v>
      </c>
      <c r="BG1405" s="430">
        <v>7.0000000000000001E-3</v>
      </c>
      <c r="BH1405" s="430">
        <v>3.1040000000000001</v>
      </c>
      <c r="BI1405" s="430">
        <v>0.85199999999999998</v>
      </c>
      <c r="BJ1405" s="430">
        <v>7.0000000000000001E-3</v>
      </c>
      <c r="BK1405" s="430">
        <v>2E-3</v>
      </c>
      <c r="BL1405" s="430" t="s">
        <v>121</v>
      </c>
      <c r="BM1405" s="430">
        <v>2E-3</v>
      </c>
      <c r="BN1405" s="430">
        <v>8.3000000000000004E-2</v>
      </c>
      <c r="BO1405" s="430">
        <v>7.0000000000000001E-3</v>
      </c>
      <c r="BP1405" s="430">
        <v>68.650999999999996</v>
      </c>
      <c r="BQ1405" s="430">
        <v>0.151</v>
      </c>
      <c r="BR1405" s="430" t="s">
        <v>121</v>
      </c>
      <c r="BS1405" s="430">
        <v>2E-3</v>
      </c>
      <c r="BT1405" s="430">
        <v>10.57</v>
      </c>
      <c r="BU1405" s="430">
        <v>0.125</v>
      </c>
      <c r="BV1405" s="430">
        <v>1.6639999999999999</v>
      </c>
      <c r="BW1405" s="430">
        <v>2.5999999999999999E-2</v>
      </c>
      <c r="BX1405" s="430" t="s">
        <v>121</v>
      </c>
      <c r="BY1405" s="430">
        <v>8.9999999999999993E-3</v>
      </c>
      <c r="BZ1405" s="430">
        <v>0.81899999999999995</v>
      </c>
      <c r="CA1405" s="430">
        <v>0.03</v>
      </c>
      <c r="CB1405" s="430" t="s">
        <v>121</v>
      </c>
      <c r="CC1405" s="430">
        <v>10.926</v>
      </c>
      <c r="CD1405" s="430">
        <v>9.4E-2</v>
      </c>
      <c r="CE1405" s="430">
        <v>6.0000000000000001E-3</v>
      </c>
      <c r="CF1405" s="430" t="s">
        <v>121</v>
      </c>
      <c r="CG1405" s="430">
        <v>2E-3</v>
      </c>
      <c r="CH1405" s="430" t="s">
        <v>121</v>
      </c>
      <c r="CI1405" s="430">
        <v>2E-3</v>
      </c>
      <c r="CJ1405" s="430">
        <v>0.374</v>
      </c>
      <c r="CK1405" s="430">
        <v>5.8999999999999997E-2</v>
      </c>
      <c r="CL1405" s="430" t="s">
        <v>121</v>
      </c>
      <c r="CM1405" s="430">
        <v>2E-3</v>
      </c>
      <c r="CN1405" s="430">
        <v>4.0000000000000001E-3</v>
      </c>
      <c r="CO1405" s="430">
        <v>1E-3</v>
      </c>
      <c r="CP1405" s="430">
        <v>1.3839999999999999</v>
      </c>
      <c r="CQ1405" s="430">
        <v>3.2000000000000001E-2</v>
      </c>
      <c r="CR1405" s="430" t="s">
        <v>121</v>
      </c>
      <c r="CS1405" s="430">
        <v>2E-3</v>
      </c>
      <c r="CT1405" s="430">
        <v>4.6950000000000003</v>
      </c>
      <c r="CU1405" s="430">
        <v>0.22900000000000001</v>
      </c>
      <c r="CV1405" s="430">
        <v>1.9E-2</v>
      </c>
      <c r="CW1405" s="430">
        <v>1E-3</v>
      </c>
      <c r="CX1405" s="430">
        <v>0.46800000000000003</v>
      </c>
      <c r="CY1405" s="430">
        <v>1.4E-2</v>
      </c>
      <c r="CZ1405" s="430" t="s">
        <v>121</v>
      </c>
      <c r="DA1405" s="430">
        <v>2E-3</v>
      </c>
      <c r="DB1405" s="430">
        <v>0.02</v>
      </c>
      <c r="DC1405" s="430">
        <v>4.0000000000000001E-3</v>
      </c>
      <c r="DD1405" s="430" t="s">
        <v>121</v>
      </c>
      <c r="DE1405" s="430">
        <v>2.3E-2</v>
      </c>
      <c r="DF1405" s="430">
        <v>4.0149999999999997</v>
      </c>
      <c r="DG1405" s="430">
        <v>3.3000000000000002E-2</v>
      </c>
      <c r="DH1405" s="430">
        <v>8.9999999999999993E-3</v>
      </c>
      <c r="DI1405" s="430">
        <v>1E-3</v>
      </c>
      <c r="DJ1405" s="430">
        <v>6.3E-2</v>
      </c>
      <c r="DK1405" s="430">
        <v>1E-3</v>
      </c>
      <c r="DL1405" s="61" t="str">
        <f t="shared" si="27"/>
        <v>DK III W1 29.04.2022</v>
      </c>
      <c r="DM1405" s="431">
        <v>2.1364745796650202E-2</v>
      </c>
      <c r="DN1405" s="431">
        <v>4.1457020776518402E-2</v>
      </c>
      <c r="DO1405" s="431">
        <v>5.8966233094891803E-2</v>
      </c>
      <c r="DP1405" s="431">
        <v>0.62302144125830095</v>
      </c>
      <c r="DQ1405" s="431">
        <v>6.0397272067697896E-3</v>
      </c>
      <c r="DR1405" s="431">
        <v>1.9023212342972599E-2</v>
      </c>
      <c r="DS1405" s="431">
        <v>6.2126695300978203E-2</v>
      </c>
      <c r="DT1405" s="431">
        <v>5.5215669459416699E-3</v>
      </c>
      <c r="DU1405" s="431">
        <v>9.3998158048113206E-2</v>
      </c>
      <c r="DV1405" s="431">
        <v>3.41804430363645E-2</v>
      </c>
      <c r="DW1405" s="431">
        <v>0.471122621599948</v>
      </c>
      <c r="DX1405" s="431">
        <v>1.6795702344080499E-2</v>
      </c>
      <c r="DY1405" s="431">
        <v>1312.4877715938701</v>
      </c>
      <c r="DZ1405" s="431">
        <v>-0.23203675838238599</v>
      </c>
      <c r="EA1405" s="431">
        <v>7.6924368209740202</v>
      </c>
      <c r="EB1405" s="431">
        <v>98.798928114357494</v>
      </c>
    </row>
    <row r="1406" spans="1:132">
      <c r="A1406" s="11">
        <v>44680</v>
      </c>
      <c r="B1406" s="66"/>
      <c r="C1406" s="25" t="s">
        <v>117</v>
      </c>
      <c r="H1406" s="3" t="e">
        <f>((F1406)/(E1406/100))</f>
        <v>#DIV/0!</v>
      </c>
      <c r="I1406" s="4" t="e">
        <f>E1406/F1406</f>
        <v>#DIV/0!</v>
      </c>
      <c r="J1406" s="4" t="e">
        <f>100/G1406</f>
        <v>#DIV/0!</v>
      </c>
      <c r="N1406" s="37" t="e">
        <f>M1406/(K1406/100)</f>
        <v>#DIV/0!</v>
      </c>
      <c r="O1406" s="37" t="e">
        <f>N1406/J1406</f>
        <v>#DIV/0!</v>
      </c>
      <c r="P1406" s="5" t="e">
        <f>M1406/(L1406/100)</f>
        <v>#DIV/0!</v>
      </c>
      <c r="Q1406" s="5" t="e">
        <f>P1406*I1406</f>
        <v>#DIV/0!</v>
      </c>
      <c r="U1406" s="15" t="e">
        <f>100-(T1406-R1406)/S1406*100</f>
        <v>#DIV/0!</v>
      </c>
      <c r="AB1406" s="14" t="e">
        <f>((AE1406-AC1406)*(1000/AD1406))*1000</f>
        <v>#DIV/0!</v>
      </c>
      <c r="AF1406" s="7" t="e">
        <f>#REF!*0.8</f>
        <v>#REF!</v>
      </c>
      <c r="AH1406" s="8" t="e">
        <f>((AG1406)*(H1406/100))</f>
        <v>#DIV/0!</v>
      </c>
      <c r="AI1406" s="7" t="e">
        <f>AG1406/AH1406</f>
        <v>#DIV/0!</v>
      </c>
      <c r="AO1406" s="20" t="s">
        <v>1945</v>
      </c>
      <c r="AP1406" s="429">
        <v>0.20399999999999999</v>
      </c>
      <c r="AQ1406" s="429">
        <v>3.0000000000000001E-3</v>
      </c>
      <c r="AR1406" s="429" t="s">
        <v>121</v>
      </c>
      <c r="AS1406" s="429">
        <v>6.0000000000000001E-3</v>
      </c>
      <c r="AT1406" s="429">
        <v>8.4000000000000005E-2</v>
      </c>
      <c r="AU1406" s="429">
        <v>3.0000000000000001E-3</v>
      </c>
      <c r="AV1406" s="429">
        <v>0.06</v>
      </c>
      <c r="AW1406" s="429">
        <v>2E-3</v>
      </c>
      <c r="AX1406" s="429">
        <v>1.2E-2</v>
      </c>
      <c r="AY1406" s="429">
        <v>1E-3</v>
      </c>
      <c r="AZ1406" s="429">
        <v>2.3E-2</v>
      </c>
      <c r="BA1406" s="429">
        <v>2E-3</v>
      </c>
      <c r="BB1406" s="429">
        <v>5.0999999999999997E-2</v>
      </c>
      <c r="BC1406" s="429">
        <v>2E-3</v>
      </c>
      <c r="BD1406" s="429">
        <v>0.54100000000000004</v>
      </c>
      <c r="BE1406" s="429">
        <v>0.01</v>
      </c>
      <c r="BF1406" s="429" t="s">
        <v>121</v>
      </c>
      <c r="BG1406" s="429">
        <v>8.0000000000000002E-3</v>
      </c>
      <c r="BH1406" s="429" t="s">
        <v>121</v>
      </c>
      <c r="BI1406" s="429">
        <v>1.8280000000000001</v>
      </c>
      <c r="BJ1406" s="429" t="s">
        <v>121</v>
      </c>
      <c r="BK1406" s="429">
        <v>3.0000000000000001E-3</v>
      </c>
      <c r="BL1406" s="429" t="s">
        <v>121</v>
      </c>
      <c r="BM1406" s="429">
        <v>2E-3</v>
      </c>
      <c r="BN1406" s="429">
        <v>9.5000000000000001E-2</v>
      </c>
      <c r="BO1406" s="429">
        <v>7.0000000000000001E-3</v>
      </c>
      <c r="BP1406" s="429">
        <v>65.343999999999994</v>
      </c>
      <c r="BQ1406" s="429">
        <v>0.13800000000000001</v>
      </c>
      <c r="BR1406" s="429">
        <v>4.0000000000000001E-3</v>
      </c>
      <c r="BS1406" s="429">
        <v>1E-3</v>
      </c>
      <c r="BT1406" s="429">
        <v>11.51</v>
      </c>
      <c r="BU1406" s="429">
        <v>0.11700000000000001</v>
      </c>
      <c r="BV1406" s="429">
        <v>11.542999999999999</v>
      </c>
      <c r="BW1406" s="429">
        <v>0.107</v>
      </c>
      <c r="BX1406" s="429" t="s">
        <v>121</v>
      </c>
      <c r="BY1406" s="429">
        <v>6.0000000000000001E-3</v>
      </c>
      <c r="BZ1406" s="429">
        <v>2.319</v>
      </c>
      <c r="CA1406" s="429">
        <v>0.04</v>
      </c>
      <c r="CB1406" s="429" t="s">
        <v>121</v>
      </c>
      <c r="CC1406" s="429">
        <v>14.294</v>
      </c>
      <c r="CD1406" s="429">
        <v>3.2000000000000001E-2</v>
      </c>
      <c r="CE1406" s="429">
        <v>5.0000000000000001E-3</v>
      </c>
      <c r="CF1406" s="429">
        <v>3.0000000000000001E-3</v>
      </c>
      <c r="CG1406" s="429">
        <v>1E-3</v>
      </c>
      <c r="CH1406" s="429" t="s">
        <v>121</v>
      </c>
      <c r="CI1406" s="429">
        <v>2E-3</v>
      </c>
      <c r="CJ1406" s="429" t="s">
        <v>121</v>
      </c>
      <c r="CK1406" s="429">
        <v>0.16600000000000001</v>
      </c>
      <c r="CL1406" s="429" t="s">
        <v>121</v>
      </c>
      <c r="CM1406" s="429">
        <v>2E-3</v>
      </c>
      <c r="CN1406" s="429">
        <v>5.0000000000000001E-3</v>
      </c>
      <c r="CO1406" s="429">
        <v>1E-3</v>
      </c>
      <c r="CP1406" s="429">
        <v>2.8570000000000002</v>
      </c>
      <c r="CQ1406" s="429">
        <v>6.4000000000000001E-2</v>
      </c>
      <c r="CR1406" s="429" t="s">
        <v>121</v>
      </c>
      <c r="CS1406" s="429">
        <v>2E-3</v>
      </c>
      <c r="CT1406" s="429">
        <v>2.2989999999999999</v>
      </c>
      <c r="CU1406" s="429">
        <v>0.30599999999999999</v>
      </c>
      <c r="CV1406" s="429">
        <v>1.7999999999999999E-2</v>
      </c>
      <c r="CW1406" s="429">
        <v>1E-3</v>
      </c>
      <c r="CX1406" s="429">
        <v>0.222</v>
      </c>
      <c r="CY1406" s="429">
        <v>8.9999999999999993E-3</v>
      </c>
      <c r="CZ1406" s="429" t="s">
        <v>121</v>
      </c>
      <c r="DA1406" s="429">
        <v>2E-3</v>
      </c>
      <c r="DB1406" s="429" t="s">
        <v>121</v>
      </c>
      <c r="DC1406" s="429">
        <v>4.0000000000000001E-3</v>
      </c>
      <c r="DD1406" s="429">
        <v>0.02</v>
      </c>
      <c r="DE1406" s="429">
        <v>7.0000000000000001E-3</v>
      </c>
      <c r="DF1406" s="429">
        <v>0.96199999999999997</v>
      </c>
      <c r="DG1406" s="429">
        <v>8.9999999999999993E-3</v>
      </c>
      <c r="DH1406" s="429">
        <v>8.9999999999999993E-3</v>
      </c>
      <c r="DI1406" s="429">
        <v>1E-3</v>
      </c>
      <c r="DJ1406" s="429">
        <v>8.7999999999999995E-2</v>
      </c>
      <c r="DK1406" s="429">
        <v>1E-3</v>
      </c>
      <c r="DL1406" s="61" t="str">
        <f t="shared" si="27"/>
        <v>UTV 29.04.2022</v>
      </c>
    </row>
    <row r="1407" spans="1:132">
      <c r="A1407" s="11">
        <v>44680</v>
      </c>
      <c r="B1407" s="66" t="s">
        <v>1946</v>
      </c>
      <c r="C1407" s="25" t="s">
        <v>859</v>
      </c>
      <c r="H1407" s="3" t="e">
        <f>((F1407)/(E1407/100))</f>
        <v>#DIV/0!</v>
      </c>
      <c r="I1407" s="4" t="e">
        <f>E1407/F1407</f>
        <v>#DIV/0!</v>
      </c>
      <c r="J1407" s="4" t="e">
        <f>100/G1407</f>
        <v>#DIV/0!</v>
      </c>
      <c r="N1407" s="37" t="e">
        <f>M1407/(K1407/100)</f>
        <v>#DIV/0!</v>
      </c>
      <c r="O1407" s="37" t="e">
        <f>N1407/J1407</f>
        <v>#DIV/0!</v>
      </c>
      <c r="P1407" s="5" t="e">
        <f>M1407/(L1407/100)</f>
        <v>#DIV/0!</v>
      </c>
      <c r="Q1407" s="5" t="e">
        <f>P1407*I1407</f>
        <v>#DIV/0!</v>
      </c>
      <c r="U1407" s="15" t="e">
        <f>100-(T1407-R1407)/S1407*100</f>
        <v>#DIV/0!</v>
      </c>
      <c r="V1407" s="21">
        <v>45.34</v>
      </c>
      <c r="X1407" s="2">
        <v>8.9600000000000009</v>
      </c>
      <c r="Y1407" s="2">
        <v>6.51</v>
      </c>
      <c r="Z1407" s="21">
        <v>1225</v>
      </c>
      <c r="AB1407" s="14" t="e">
        <f>((AE1407-AC1407)*(1000/AD1407))*1000</f>
        <v>#DIV/0!</v>
      </c>
      <c r="AF1407" s="7" t="e">
        <f>#REF!*0.8</f>
        <v>#REF!</v>
      </c>
      <c r="AG1407" s="2">
        <v>100</v>
      </c>
      <c r="AH1407" s="8" t="e">
        <f>((AG1407)*(H1407/100))</f>
        <v>#DIV/0!</v>
      </c>
      <c r="AI1407" s="7" t="e">
        <f>AG1407/AH1407</f>
        <v>#DIV/0!</v>
      </c>
      <c r="AJ1407" s="6">
        <v>128.1</v>
      </c>
      <c r="AK1407" s="2">
        <v>0.191</v>
      </c>
      <c r="AO1407" s="24" t="s">
        <v>1947</v>
      </c>
      <c r="DL1407" s="61" t="str">
        <f t="shared" si="27"/>
        <v>CH 7343 KW 17</v>
      </c>
      <c r="DM1407" s="437">
        <v>-1.07441018318628E-2</v>
      </c>
      <c r="DN1407" s="437">
        <v>1.40900162637808E-2</v>
      </c>
      <c r="DO1407" s="437">
        <v>-4.2170046739981E-4</v>
      </c>
      <c r="DP1407" s="437">
        <v>0.19128553161687101</v>
      </c>
      <c r="DQ1407" s="437">
        <v>1.39547090620763E-2</v>
      </c>
      <c r="DR1407" s="437">
        <v>2.4509947512826102E-2</v>
      </c>
      <c r="DS1407" s="437">
        <v>0.50274939163323495</v>
      </c>
      <c r="DT1407" s="437">
        <v>7.5460474060322002E-3</v>
      </c>
      <c r="DU1407" s="188">
        <v>-4.5036719290829502E-5</v>
      </c>
      <c r="DV1407" s="437">
        <v>0.58134276004145202</v>
      </c>
      <c r="DW1407" s="437">
        <v>7.9580709236209496E-2</v>
      </c>
      <c r="DX1407" s="437">
        <v>6.0682468545562702E-2</v>
      </c>
      <c r="DY1407" s="437">
        <v>87.205039795038005</v>
      </c>
      <c r="DZ1407" s="437">
        <v>0.36915911169772597</v>
      </c>
      <c r="EA1407" s="437">
        <v>2.21522794088168E-2</v>
      </c>
      <c r="EB1407" s="437">
        <v>99.028928616396399</v>
      </c>
    </row>
    <row r="1408" spans="1:132">
      <c r="A1408" s="11">
        <v>44680</v>
      </c>
      <c r="B1408" s="66" t="s">
        <v>520</v>
      </c>
      <c r="C1408" s="25" t="s">
        <v>1948</v>
      </c>
      <c r="D1408" s="21">
        <v>2</v>
      </c>
      <c r="E1408" s="2">
        <v>100</v>
      </c>
      <c r="F1408" s="2">
        <v>100</v>
      </c>
      <c r="G1408" s="2">
        <v>98</v>
      </c>
      <c r="H1408" s="3">
        <f>((F1408)/(E1408/100))</f>
        <v>100</v>
      </c>
      <c r="I1408" s="4">
        <f>E1408/F1408</f>
        <v>1</v>
      </c>
      <c r="J1408" s="4">
        <f>100/G1408</f>
        <v>1.0204081632653061</v>
      </c>
      <c r="K1408" s="2">
        <v>20</v>
      </c>
      <c r="M1408" s="2">
        <f>98.62-98.308</f>
        <v>0.31199999999999761</v>
      </c>
      <c r="N1408" s="37">
        <f>M1408/(K1408/100)</f>
        <v>1.5599999999999881</v>
      </c>
      <c r="O1408" s="37">
        <f>N1408/J1408</f>
        <v>1.5287999999999882</v>
      </c>
      <c r="P1408" s="5" t="e">
        <f>M1408/(L1408/100)</f>
        <v>#DIV/0!</v>
      </c>
      <c r="Q1408" s="5" t="e">
        <f>P1408*I1408</f>
        <v>#DIV/0!</v>
      </c>
      <c r="U1408" s="15" t="e">
        <f>100-(T1408-R1408)/S1408*100</f>
        <v>#DIV/0!</v>
      </c>
      <c r="AB1408" s="14" t="e">
        <f>((AE1408-AC1408)*(1000/AD1408))*1000</f>
        <v>#DIV/0!</v>
      </c>
      <c r="AF1408" s="7" t="e">
        <f>#REF!*0.8</f>
        <v>#REF!</v>
      </c>
      <c r="AH1408" s="8">
        <f>((AG1408)*(H1408/100))</f>
        <v>0</v>
      </c>
      <c r="AI1408" s="7" t="e">
        <f>AG1408/AH1408</f>
        <v>#DIV/0!</v>
      </c>
      <c r="AO1408" s="20" t="s">
        <v>1958</v>
      </c>
      <c r="AP1408" s="428" t="s">
        <v>121</v>
      </c>
      <c r="AQ1408" s="428">
        <v>7.0000000000000001E-3</v>
      </c>
      <c r="AR1408" s="428">
        <v>2.5000000000000001E-2</v>
      </c>
      <c r="AS1408" s="428">
        <v>1.2999999999999999E-2</v>
      </c>
      <c r="AT1408" s="428" t="s">
        <v>121</v>
      </c>
      <c r="AU1408" s="428">
        <v>8.0000000000000002E-3</v>
      </c>
      <c r="AV1408" s="428">
        <v>3.4000000000000002E-2</v>
      </c>
      <c r="AW1408" s="428">
        <v>5.0000000000000001E-3</v>
      </c>
      <c r="AX1408" s="428" t="s">
        <v>121</v>
      </c>
      <c r="AY1408" s="428">
        <v>3.0000000000000001E-3</v>
      </c>
      <c r="AZ1408" s="428">
        <v>0.159</v>
      </c>
      <c r="BA1408" s="428">
        <v>0.01</v>
      </c>
      <c r="BB1408" s="428">
        <v>4.5999999999999999E-2</v>
      </c>
      <c r="BC1408" s="428">
        <v>8.0000000000000002E-3</v>
      </c>
      <c r="BD1408" s="428">
        <v>83.61</v>
      </c>
      <c r="BE1408" s="428">
        <v>0.96299999999999997</v>
      </c>
      <c r="BF1408" s="428" t="s">
        <v>121</v>
      </c>
      <c r="BG1408" s="428">
        <v>2.1000000000000001E-2</v>
      </c>
      <c r="BH1408" s="428">
        <v>1.5429999999999999</v>
      </c>
      <c r="BI1408" s="428">
        <v>0.34699999999999998</v>
      </c>
      <c r="BJ1408" s="428">
        <v>5.0000000000000001E-3</v>
      </c>
      <c r="BK1408" s="428">
        <v>3.0000000000000001E-3</v>
      </c>
      <c r="BL1408" s="428" t="s">
        <v>121</v>
      </c>
      <c r="BM1408" s="428">
        <v>5.0000000000000001E-3</v>
      </c>
      <c r="BN1408" s="428">
        <v>3.9E-2</v>
      </c>
      <c r="BO1408" s="428">
        <v>1.7000000000000001E-2</v>
      </c>
      <c r="BP1408" s="428">
        <v>9.9320000000000004</v>
      </c>
      <c r="BQ1408" s="428">
        <v>1.0269999999999999</v>
      </c>
      <c r="BR1408" s="428">
        <v>8.0000000000000002E-3</v>
      </c>
      <c r="BS1408" s="428">
        <v>2E-3</v>
      </c>
      <c r="BT1408" s="428" t="s">
        <v>121</v>
      </c>
      <c r="BU1408" s="428">
        <v>0.06</v>
      </c>
      <c r="BV1408" s="428">
        <v>1.6E-2</v>
      </c>
      <c r="BW1408" s="428">
        <v>2E-3</v>
      </c>
      <c r="BX1408" s="428" t="s">
        <v>121</v>
      </c>
      <c r="BY1408" s="428">
        <v>6.3E-2</v>
      </c>
      <c r="BZ1408" s="428" t="s">
        <v>121</v>
      </c>
      <c r="CA1408" s="428">
        <v>5.8000000000000003E-2</v>
      </c>
      <c r="CB1408" s="428" t="s">
        <v>121</v>
      </c>
      <c r="CC1408" s="428">
        <v>4.423</v>
      </c>
      <c r="CD1408" s="428">
        <v>0.38600000000000001</v>
      </c>
      <c r="CE1408" s="428">
        <v>1.7999999999999999E-2</v>
      </c>
      <c r="CF1408" s="428">
        <v>3.0000000000000001E-3</v>
      </c>
      <c r="CG1408" s="428">
        <v>1E-3</v>
      </c>
      <c r="CH1408" s="428" t="s">
        <v>121</v>
      </c>
      <c r="CI1408" s="428">
        <v>2E-3</v>
      </c>
      <c r="CJ1408" s="428">
        <v>6.4000000000000001E-2</v>
      </c>
      <c r="CK1408" s="428">
        <v>1.0999999999999999E-2</v>
      </c>
      <c r="CL1408" s="428" t="s">
        <v>121</v>
      </c>
      <c r="CM1408" s="428">
        <v>2E-3</v>
      </c>
      <c r="CN1408" s="428" t="s">
        <v>121</v>
      </c>
      <c r="CO1408" s="428">
        <v>2E-3</v>
      </c>
      <c r="CP1408" s="428">
        <v>0.14499999999999999</v>
      </c>
      <c r="CQ1408" s="428">
        <v>5.0000000000000001E-3</v>
      </c>
      <c r="CR1408" s="428" t="s">
        <v>121</v>
      </c>
      <c r="CS1408" s="428">
        <v>2E-3</v>
      </c>
      <c r="CT1408" s="428">
        <v>0.23100000000000001</v>
      </c>
      <c r="CU1408" s="428">
        <v>3.2000000000000001E-2</v>
      </c>
      <c r="CV1408" s="428" t="s">
        <v>121</v>
      </c>
      <c r="CW1408" s="428">
        <v>2E-3</v>
      </c>
      <c r="CX1408" s="428" t="s">
        <v>121</v>
      </c>
      <c r="CY1408" s="428">
        <v>2.4E-2</v>
      </c>
      <c r="CZ1408" s="428" t="s">
        <v>121</v>
      </c>
      <c r="DA1408" s="428">
        <v>2E-3</v>
      </c>
      <c r="DB1408" s="428" t="s">
        <v>121</v>
      </c>
      <c r="DC1408" s="428">
        <v>1.7999999999999999E-2</v>
      </c>
      <c r="DD1408" s="428" t="s">
        <v>121</v>
      </c>
      <c r="DE1408" s="428">
        <v>2.1000000000000001E-2</v>
      </c>
      <c r="DF1408" s="428">
        <v>5.8000000000000003E-2</v>
      </c>
      <c r="DG1408" s="428">
        <v>7.0000000000000001E-3</v>
      </c>
      <c r="DH1408" s="428">
        <v>8.9999999999999993E-3</v>
      </c>
      <c r="DI1408" s="428">
        <v>1E-3</v>
      </c>
      <c r="DJ1408" s="428" t="s">
        <v>121</v>
      </c>
      <c r="DK1408" s="428">
        <v>2E-3</v>
      </c>
      <c r="DL1408" s="61" t="str">
        <f t="shared" si="27"/>
        <v>ENE 2156 28.04.2022</v>
      </c>
    </row>
    <row r="1409" spans="1:149">
      <c r="A1409" s="11">
        <v>44680</v>
      </c>
      <c r="B1409" s="66" t="s">
        <v>1950</v>
      </c>
      <c r="C1409" s="25" t="s">
        <v>745</v>
      </c>
      <c r="H1409" s="3" t="e">
        <f>((F1409)/(E1409/100))</f>
        <v>#DIV/0!</v>
      </c>
      <c r="I1409" s="4" t="e">
        <f>E1409/F1409</f>
        <v>#DIV/0!</v>
      </c>
      <c r="J1409" s="4" t="e">
        <f>100/G1409</f>
        <v>#DIV/0!</v>
      </c>
      <c r="N1409" s="37" t="e">
        <f>M1409/(K1409/100)</f>
        <v>#DIV/0!</v>
      </c>
      <c r="O1409" s="37" t="e">
        <f>N1409/J1409</f>
        <v>#DIV/0!</v>
      </c>
      <c r="P1409" s="5" t="e">
        <f>M1409/(L1409/100)</f>
        <v>#DIV/0!</v>
      </c>
      <c r="Q1409" s="5" t="e">
        <f>P1409*I1409</f>
        <v>#DIV/0!</v>
      </c>
      <c r="U1409" s="15" t="e">
        <f>100-(T1409-R1409)/S1409*100</f>
        <v>#DIV/0!</v>
      </c>
      <c r="X1409" s="2">
        <v>12.45</v>
      </c>
      <c r="Y1409" s="2">
        <v>10.35</v>
      </c>
      <c r="Z1409" s="21">
        <v>2956</v>
      </c>
      <c r="AB1409" s="14" t="e">
        <f>((AE1409-AC1409)*(1000/AD1409))*1000</f>
        <v>#DIV/0!</v>
      </c>
      <c r="AF1409" s="7" t="e">
        <f>#REF!*0.8</f>
        <v>#REF!</v>
      </c>
      <c r="AH1409" s="8" t="e">
        <f>((AG1409)*(H1409/100))</f>
        <v>#DIV/0!</v>
      </c>
      <c r="AI1409" s="7" t="e">
        <f>AG1409/AH1409</f>
        <v>#DIV/0!</v>
      </c>
      <c r="AO1409" s="20" t="s">
        <v>1949</v>
      </c>
      <c r="DL1409" s="61" t="str">
        <f t="shared" si="27"/>
        <v>VNE 1713 16.04.2022</v>
      </c>
    </row>
    <row r="1410" spans="1:149">
      <c r="A1410" s="11">
        <v>44683</v>
      </c>
      <c r="B1410" s="66" t="s">
        <v>84</v>
      </c>
      <c r="C1410" s="25" t="s">
        <v>741</v>
      </c>
      <c r="H1410" s="3" t="e">
        <f>((F1410)/(E1410/100))</f>
        <v>#DIV/0!</v>
      </c>
      <c r="I1410" s="4" t="e">
        <f>E1410/F1410</f>
        <v>#DIV/0!</v>
      </c>
      <c r="J1410" s="4" t="e">
        <f>100/G1410</f>
        <v>#DIV/0!</v>
      </c>
      <c r="N1410" s="37" t="e">
        <f>M1410/(K1410/100)</f>
        <v>#DIV/0!</v>
      </c>
      <c r="O1410" s="37" t="e">
        <f>N1410/J1410</f>
        <v>#DIV/0!</v>
      </c>
      <c r="P1410" s="5" t="e">
        <f>M1410/(L1410/100)</f>
        <v>#DIV/0!</v>
      </c>
      <c r="Q1410" s="5" t="e">
        <f>P1410*I1410</f>
        <v>#DIV/0!</v>
      </c>
      <c r="U1410" s="15" t="e">
        <f>100-(T1410-R1410)/S1410*100</f>
        <v>#DIV/0!</v>
      </c>
      <c r="X1410" s="2">
        <v>12.39</v>
      </c>
      <c r="Y1410" s="2">
        <v>20.6</v>
      </c>
      <c r="Z1410" s="21">
        <v>4383</v>
      </c>
      <c r="AB1410" s="14" t="e">
        <f>((AE1410-AC1410)*(1000/AD1410))*1000</f>
        <v>#DIV/0!</v>
      </c>
      <c r="AF1410" s="7" t="e">
        <f>#REF!*0.8</f>
        <v>#REF!</v>
      </c>
      <c r="AH1410" s="8" t="e">
        <f>((AG1410)*(H1410/100))</f>
        <v>#DIV/0!</v>
      </c>
      <c r="AI1410" s="7" t="e">
        <f>AG1410/AH1410</f>
        <v>#DIV/0!</v>
      </c>
      <c r="DL1410" s="61">
        <f t="shared" si="27"/>
        <v>0</v>
      </c>
    </row>
    <row r="1411" spans="1:149">
      <c r="A1411" s="11">
        <v>44683</v>
      </c>
      <c r="B1411" s="66"/>
      <c r="C1411" s="25" t="s">
        <v>117</v>
      </c>
      <c r="H1411" s="3" t="e">
        <f>((F1411)/(E1411/100))</f>
        <v>#DIV/0!</v>
      </c>
      <c r="I1411" s="4" t="e">
        <f>E1411/F1411</f>
        <v>#DIV/0!</v>
      </c>
      <c r="J1411" s="4" t="e">
        <f>100/G1411</f>
        <v>#DIV/0!</v>
      </c>
      <c r="N1411" s="37" t="e">
        <f>M1411/(K1411/100)</f>
        <v>#DIV/0!</v>
      </c>
      <c r="O1411" s="37" t="e">
        <f>N1411/J1411</f>
        <v>#DIV/0!</v>
      </c>
      <c r="P1411" s="5" t="e">
        <f>M1411/(L1411/100)</f>
        <v>#DIV/0!</v>
      </c>
      <c r="Q1411" s="5" t="e">
        <f>P1411*I1411</f>
        <v>#DIV/0!</v>
      </c>
      <c r="U1411" s="15" t="e">
        <f>100-(T1411-R1411)/S1411*100</f>
        <v>#DIV/0!</v>
      </c>
      <c r="X1411" s="2">
        <v>11.84</v>
      </c>
      <c r="AB1411" s="14" t="e">
        <f>((AE1411-AC1411)*(1000/AD1411))*1000</f>
        <v>#DIV/0!</v>
      </c>
      <c r="AF1411" s="7" t="e">
        <f>#REF!*0.8</f>
        <v>#REF!</v>
      </c>
      <c r="AG1411" s="2">
        <v>60</v>
      </c>
      <c r="AH1411" s="8" t="e">
        <f>((AG1411)*(H1411/100))</f>
        <v>#DIV/0!</v>
      </c>
      <c r="AI1411" s="7" t="e">
        <f>AG1411/AH1411</f>
        <v>#DIV/0!</v>
      </c>
      <c r="AO1411" s="20" t="s">
        <v>1952</v>
      </c>
      <c r="AP1411" s="432">
        <v>0.28199999999999997</v>
      </c>
      <c r="AQ1411" s="432">
        <v>4.0000000000000001E-3</v>
      </c>
      <c r="AR1411" s="432">
        <v>8.9999999999999993E-3</v>
      </c>
      <c r="AS1411" s="432">
        <v>3.0000000000000001E-3</v>
      </c>
      <c r="AT1411" s="432">
        <v>9.9000000000000005E-2</v>
      </c>
      <c r="AU1411" s="432">
        <v>4.0000000000000001E-3</v>
      </c>
      <c r="AV1411" s="432">
        <v>7.8E-2</v>
      </c>
      <c r="AW1411" s="432">
        <v>3.0000000000000001E-3</v>
      </c>
      <c r="AX1411" s="432">
        <v>2.1000000000000001E-2</v>
      </c>
      <c r="AY1411" s="432">
        <v>1E-3</v>
      </c>
      <c r="AZ1411" s="432">
        <v>0.02</v>
      </c>
      <c r="BA1411" s="432">
        <v>2E-3</v>
      </c>
      <c r="BB1411" s="432">
        <v>8.4000000000000005E-2</v>
      </c>
      <c r="BC1411" s="432">
        <v>3.0000000000000001E-3</v>
      </c>
      <c r="BD1411" s="432">
        <v>0.52</v>
      </c>
      <c r="BE1411" s="432">
        <v>1.0999999999999999E-2</v>
      </c>
      <c r="BF1411" s="432" t="s">
        <v>121</v>
      </c>
      <c r="BG1411" s="432">
        <v>1.0999999999999999E-2</v>
      </c>
      <c r="BH1411" s="432" t="s">
        <v>121</v>
      </c>
      <c r="BI1411" s="432">
        <v>3.1509999999999998</v>
      </c>
      <c r="BJ1411" s="432" t="s">
        <v>121</v>
      </c>
      <c r="BK1411" s="432">
        <v>4.0000000000000001E-3</v>
      </c>
      <c r="BL1411" s="432" t="s">
        <v>121</v>
      </c>
      <c r="BM1411" s="432">
        <v>2E-3</v>
      </c>
      <c r="BN1411" s="432">
        <v>7.8E-2</v>
      </c>
      <c r="BO1411" s="432">
        <v>8.0000000000000002E-3</v>
      </c>
      <c r="BP1411" s="432">
        <v>59.070999999999998</v>
      </c>
      <c r="BQ1411" s="432">
        <v>0.16400000000000001</v>
      </c>
      <c r="BR1411" s="432">
        <v>4.0000000000000001E-3</v>
      </c>
      <c r="BS1411" s="432">
        <v>1E-3</v>
      </c>
      <c r="BT1411" s="432">
        <v>16.597999999999999</v>
      </c>
      <c r="BU1411" s="432">
        <v>0.186</v>
      </c>
      <c r="BV1411" s="432">
        <v>14.095000000000001</v>
      </c>
      <c r="BW1411" s="432">
        <v>0.24099999999999999</v>
      </c>
      <c r="BX1411" s="432" t="s">
        <v>121</v>
      </c>
      <c r="BY1411" s="432">
        <v>4.0000000000000001E-3</v>
      </c>
      <c r="BZ1411" s="432">
        <v>3.3109999999999999</v>
      </c>
      <c r="CA1411" s="432">
        <v>5.8000000000000003E-2</v>
      </c>
      <c r="CB1411" s="432" t="s">
        <v>121</v>
      </c>
      <c r="CC1411" s="432">
        <v>26.609000000000002</v>
      </c>
      <c r="CD1411" s="432">
        <v>0.03</v>
      </c>
      <c r="CE1411" s="432">
        <v>5.0000000000000001E-3</v>
      </c>
      <c r="CF1411" s="432">
        <v>3.0000000000000001E-3</v>
      </c>
      <c r="CG1411" s="432">
        <v>1E-3</v>
      </c>
      <c r="CH1411" s="432" t="s">
        <v>121</v>
      </c>
      <c r="CI1411" s="432">
        <v>2E-3</v>
      </c>
      <c r="CJ1411" s="432" t="s">
        <v>121</v>
      </c>
      <c r="CK1411" s="432">
        <v>0.21</v>
      </c>
      <c r="CL1411" s="432" t="s">
        <v>121</v>
      </c>
      <c r="CM1411" s="432">
        <v>2E-3</v>
      </c>
      <c r="CN1411" s="432">
        <v>8.0000000000000002E-3</v>
      </c>
      <c r="CO1411" s="432">
        <v>1E-3</v>
      </c>
      <c r="CP1411" s="432">
        <v>2.3199999999999998</v>
      </c>
      <c r="CQ1411" s="432">
        <v>7.5999999999999998E-2</v>
      </c>
      <c r="CR1411" s="432" t="s">
        <v>121</v>
      </c>
      <c r="CS1411" s="432">
        <v>2E-3</v>
      </c>
      <c r="CT1411" s="432">
        <v>1.4359999999999999</v>
      </c>
      <c r="CU1411" s="432">
        <v>0.32500000000000001</v>
      </c>
      <c r="CV1411" s="432">
        <v>1.2E-2</v>
      </c>
      <c r="CW1411" s="432">
        <v>1E-3</v>
      </c>
      <c r="CX1411" s="432">
        <v>0.115</v>
      </c>
      <c r="CY1411" s="432">
        <v>0.01</v>
      </c>
      <c r="CZ1411" s="432" t="s">
        <v>121</v>
      </c>
      <c r="DA1411" s="432">
        <v>2E-3</v>
      </c>
      <c r="DB1411" s="432" t="s">
        <v>121</v>
      </c>
      <c r="DC1411" s="432">
        <v>7.0000000000000001E-3</v>
      </c>
      <c r="DD1411" s="432">
        <v>4.7E-2</v>
      </c>
      <c r="DE1411" s="432">
        <v>0.01</v>
      </c>
      <c r="DF1411" s="432">
        <v>1.609</v>
      </c>
      <c r="DG1411" s="432">
        <v>1.6E-2</v>
      </c>
      <c r="DH1411" s="432">
        <v>4.0000000000000001E-3</v>
      </c>
      <c r="DI1411" s="432">
        <v>1E-3</v>
      </c>
      <c r="DJ1411" s="432">
        <v>0.13400000000000001</v>
      </c>
      <c r="DK1411" s="432">
        <v>2E-3</v>
      </c>
      <c r="DL1411" s="61" t="str">
        <f t="shared" si="27"/>
        <v>UTV 02.05.2022</v>
      </c>
    </row>
    <row r="1412" spans="1:149">
      <c r="A1412" s="11">
        <v>44683</v>
      </c>
      <c r="B1412" s="66" t="s">
        <v>841</v>
      </c>
      <c r="C1412" s="25" t="s">
        <v>741</v>
      </c>
      <c r="H1412" s="3" t="e">
        <f>((F1412)/(E1412/100))</f>
        <v>#DIV/0!</v>
      </c>
      <c r="I1412" s="4" t="e">
        <f>E1412/F1412</f>
        <v>#DIV/0!</v>
      </c>
      <c r="J1412" s="4" t="e">
        <f>100/G1412</f>
        <v>#DIV/0!</v>
      </c>
      <c r="N1412" s="37" t="e">
        <f>M1412/(K1412/100)</f>
        <v>#DIV/0!</v>
      </c>
      <c r="O1412" s="37" t="e">
        <f>N1412/J1412</f>
        <v>#DIV/0!</v>
      </c>
      <c r="P1412" s="5" t="e">
        <f>M1412/(L1412/100)</f>
        <v>#DIV/0!</v>
      </c>
      <c r="Q1412" s="5" t="e">
        <f>P1412*I1412</f>
        <v>#DIV/0!</v>
      </c>
      <c r="U1412" s="15" t="e">
        <f>100-(T1412-R1412)/S1412*100</f>
        <v>#DIV/0!</v>
      </c>
      <c r="X1412" s="2">
        <v>12.23</v>
      </c>
      <c r="Y1412" s="2">
        <v>18.93</v>
      </c>
      <c r="Z1412" s="21">
        <v>2732</v>
      </c>
      <c r="AB1412" s="14" t="e">
        <f>((AE1412-AC1412)*(1000/AD1412))*1000</f>
        <v>#DIV/0!</v>
      </c>
      <c r="AF1412" s="7" t="e">
        <f>#REF!*0.8</f>
        <v>#REF!</v>
      </c>
      <c r="AH1412" s="8" t="e">
        <f>((AG1412)*(H1412/100))</f>
        <v>#DIV/0!</v>
      </c>
      <c r="AI1412" s="7" t="e">
        <f>AG1412/AH1412</f>
        <v>#DIV/0!</v>
      </c>
      <c r="DL1412" s="61">
        <f t="shared" si="27"/>
        <v>0</v>
      </c>
    </row>
    <row r="1413" spans="1:149">
      <c r="A1413" s="11">
        <v>44683</v>
      </c>
      <c r="B1413" s="66" t="s">
        <v>1956</v>
      </c>
      <c r="C1413" s="25" t="s">
        <v>1955</v>
      </c>
      <c r="D1413" s="21">
        <v>62</v>
      </c>
      <c r="E1413" s="2">
        <v>100</v>
      </c>
      <c r="F1413" s="2">
        <v>100</v>
      </c>
      <c r="G1413" s="2">
        <v>38</v>
      </c>
      <c r="H1413" s="3">
        <f>((F1413)/(E1413/100))</f>
        <v>100</v>
      </c>
      <c r="I1413" s="4">
        <f>E1413/F1413</f>
        <v>1</v>
      </c>
      <c r="J1413" s="4">
        <f>100/G1413</f>
        <v>2.6315789473684212</v>
      </c>
      <c r="K1413" s="2">
        <v>20</v>
      </c>
      <c r="M1413" s="2">
        <f>99.519-99.519</f>
        <v>0</v>
      </c>
      <c r="N1413" s="37">
        <f>M1413/(K1413/100)</f>
        <v>0</v>
      </c>
      <c r="O1413" s="37">
        <f>N1413/J1413</f>
        <v>0</v>
      </c>
      <c r="P1413" s="5" t="e">
        <f>M1413/(L1413/100)</f>
        <v>#DIV/0!</v>
      </c>
      <c r="Q1413" s="5" t="e">
        <f>P1413*I1413</f>
        <v>#DIV/0!</v>
      </c>
      <c r="R1413" s="21">
        <v>56.594000000000001</v>
      </c>
      <c r="S1413" s="21">
        <v>7.5419999999999998</v>
      </c>
      <c r="T1413" s="21">
        <v>61.972999999999999</v>
      </c>
      <c r="U1413" s="15">
        <f>100-(T1413-R1413)/S1413*100</f>
        <v>28.679395385839328</v>
      </c>
      <c r="V1413" s="21">
        <v>7.1639999999999997</v>
      </c>
      <c r="X1413" s="2">
        <v>8.7899999999999991</v>
      </c>
      <c r="Y1413" s="2">
        <v>2.96</v>
      </c>
      <c r="Z1413" s="21">
        <v>275</v>
      </c>
      <c r="AB1413" s="14" t="e">
        <f>((AE1413-AC1413)*(1000/AD1413))*1000</f>
        <v>#DIV/0!</v>
      </c>
      <c r="AF1413" s="7" t="e">
        <f>#REF!*0.8</f>
        <v>#REF!</v>
      </c>
      <c r="AG1413" s="2">
        <v>100</v>
      </c>
      <c r="AH1413" s="8">
        <f>((AG1413)*(H1413/100))</f>
        <v>100</v>
      </c>
      <c r="AI1413" s="7">
        <f>AG1413/AH1413</f>
        <v>1</v>
      </c>
      <c r="AJ1413" s="6">
        <v>36.64</v>
      </c>
      <c r="AK1413" s="2">
        <v>0.09</v>
      </c>
      <c r="AM1413" s="21">
        <v>13.47</v>
      </c>
      <c r="AN1413" s="21">
        <v>6.03</v>
      </c>
      <c r="AO1413" s="20" t="s">
        <v>1955</v>
      </c>
      <c r="AP1413" s="433">
        <v>2E-3</v>
      </c>
      <c r="AQ1413" s="433">
        <v>1E-3</v>
      </c>
      <c r="AR1413" s="433">
        <v>2.1819999999999999</v>
      </c>
      <c r="AS1413" s="433">
        <v>1.4999999999999999E-2</v>
      </c>
      <c r="AT1413" s="433" t="s">
        <v>121</v>
      </c>
      <c r="AU1413" s="433">
        <v>3.0000000000000001E-3</v>
      </c>
      <c r="AV1413" s="433">
        <v>2.1999999999999999E-2</v>
      </c>
      <c r="AW1413" s="433">
        <v>2E-3</v>
      </c>
      <c r="AX1413" s="433" t="s">
        <v>121</v>
      </c>
      <c r="AY1413" s="433">
        <v>2E-3</v>
      </c>
      <c r="AZ1413" s="433">
        <v>0.90100000000000002</v>
      </c>
      <c r="BA1413" s="433">
        <v>8.0000000000000002E-3</v>
      </c>
      <c r="BB1413" s="433">
        <v>0.113</v>
      </c>
      <c r="BC1413" s="433">
        <v>4.0000000000000001E-3</v>
      </c>
      <c r="BD1413" s="433">
        <v>3.32</v>
      </c>
      <c r="BE1413" s="433">
        <v>2.3E-2</v>
      </c>
      <c r="BF1413" s="433" t="s">
        <v>121</v>
      </c>
      <c r="BG1413" s="433">
        <v>2E-3</v>
      </c>
      <c r="BH1413" s="433">
        <v>0.51100000000000001</v>
      </c>
      <c r="BI1413" s="433">
        <v>0.3</v>
      </c>
      <c r="BJ1413" s="433" t="s">
        <v>121</v>
      </c>
      <c r="BK1413" s="433">
        <v>2E-3</v>
      </c>
      <c r="BL1413" s="433" t="s">
        <v>121</v>
      </c>
      <c r="BM1413" s="433">
        <v>2E-3</v>
      </c>
      <c r="BN1413" s="433" t="s">
        <v>121</v>
      </c>
      <c r="BO1413" s="433">
        <v>1.2E-2</v>
      </c>
      <c r="BP1413" s="433">
        <v>86.126999999999995</v>
      </c>
      <c r="BQ1413" s="433">
        <v>5.8999999999999997E-2</v>
      </c>
      <c r="BR1413" s="433" t="s">
        <v>121</v>
      </c>
      <c r="BS1413" s="433">
        <v>2E-3</v>
      </c>
      <c r="BT1413" s="433">
        <v>5.0220000000000002</v>
      </c>
      <c r="BU1413" s="433">
        <v>8.6999999999999994E-2</v>
      </c>
      <c r="BV1413" s="433">
        <v>0.112</v>
      </c>
      <c r="BW1413" s="433">
        <v>8.0000000000000002E-3</v>
      </c>
      <c r="BX1413" s="433" t="s">
        <v>121</v>
      </c>
      <c r="BY1413" s="433">
        <v>8.0000000000000002E-3</v>
      </c>
      <c r="BZ1413" s="433" t="s">
        <v>121</v>
      </c>
      <c r="CA1413" s="433">
        <v>2.4E-2</v>
      </c>
      <c r="CB1413" s="433" t="s">
        <v>121</v>
      </c>
      <c r="CC1413" s="433">
        <v>3.2669999999999999</v>
      </c>
      <c r="CD1413" s="433">
        <v>1.7000000000000001E-2</v>
      </c>
      <c r="CE1413" s="433">
        <v>6.0000000000000001E-3</v>
      </c>
      <c r="CF1413" s="433" t="s">
        <v>121</v>
      </c>
      <c r="CG1413" s="433">
        <v>2E-3</v>
      </c>
      <c r="CH1413" s="433" t="s">
        <v>121</v>
      </c>
      <c r="CI1413" s="433">
        <v>2E-3</v>
      </c>
      <c r="CJ1413" s="433">
        <v>0.17899999999999999</v>
      </c>
      <c r="CK1413" s="433">
        <v>3.5000000000000003E-2</v>
      </c>
      <c r="CL1413" s="433" t="s">
        <v>121</v>
      </c>
      <c r="CM1413" s="433">
        <v>2E-3</v>
      </c>
      <c r="CN1413" s="433" t="s">
        <v>121</v>
      </c>
      <c r="CO1413" s="433">
        <v>2E-3</v>
      </c>
      <c r="CP1413" s="433">
        <v>0.29199999999999998</v>
      </c>
      <c r="CQ1413" s="433">
        <v>1.4E-2</v>
      </c>
      <c r="CR1413" s="433" t="s">
        <v>121</v>
      </c>
      <c r="CS1413" s="433">
        <v>2E-3</v>
      </c>
      <c r="CT1413" s="433">
        <v>0.39900000000000002</v>
      </c>
      <c r="CU1413" s="433">
        <v>9.2999999999999999E-2</v>
      </c>
      <c r="CV1413" s="433">
        <v>7.0000000000000001E-3</v>
      </c>
      <c r="CW1413" s="433">
        <v>1E-3</v>
      </c>
      <c r="CX1413" s="433">
        <v>8.9999999999999993E-3</v>
      </c>
      <c r="CY1413" s="433">
        <v>6.0000000000000001E-3</v>
      </c>
      <c r="CZ1413" s="433" t="s">
        <v>121</v>
      </c>
      <c r="DA1413" s="433">
        <v>2E-3</v>
      </c>
      <c r="DB1413" s="433" t="s">
        <v>121</v>
      </c>
      <c r="DC1413" s="433">
        <v>5.0000000000000001E-3</v>
      </c>
      <c r="DD1413" s="433" t="s">
        <v>121</v>
      </c>
      <c r="DE1413" s="433">
        <v>8.9999999999999993E-3</v>
      </c>
      <c r="DF1413" s="433">
        <v>0.78200000000000003</v>
      </c>
      <c r="DG1413" s="433">
        <v>7.0000000000000001E-3</v>
      </c>
      <c r="DH1413" s="433" t="s">
        <v>121</v>
      </c>
      <c r="DI1413" s="433">
        <v>2E-3</v>
      </c>
      <c r="DJ1413" s="433" t="s">
        <v>121</v>
      </c>
      <c r="DK1413" s="433">
        <v>2E-3</v>
      </c>
      <c r="DL1413" s="61" t="str">
        <f t="shared" si="27"/>
        <v>21-0390</v>
      </c>
      <c r="DM1413" s="448">
        <v>-5.9826648461608102E-2</v>
      </c>
      <c r="DN1413" s="448">
        <v>1.58269023798691E-3</v>
      </c>
      <c r="DO1413" s="448">
        <v>-6.7138890645534605E-2</v>
      </c>
      <c r="DP1413" s="448">
        <v>8.9887500701119893E-2</v>
      </c>
      <c r="DQ1413" s="448">
        <v>1.25561052083021</v>
      </c>
      <c r="DR1413" s="448">
        <v>-3.29403377458563E-2</v>
      </c>
      <c r="DS1413" s="448">
        <v>0.149689439011224</v>
      </c>
      <c r="DT1413" s="448">
        <v>-1.5542887071331899E-3</v>
      </c>
      <c r="DU1413" s="448">
        <v>2.36489589023416E-4</v>
      </c>
      <c r="DV1413" s="448">
        <v>2.4631381691188698</v>
      </c>
      <c r="DW1413" s="448">
        <v>6.9106799261771296E-2</v>
      </c>
      <c r="DX1413" s="448">
        <v>0.198041005967422</v>
      </c>
      <c r="DY1413" s="448">
        <v>550.27245507289103</v>
      </c>
      <c r="DZ1413" s="448">
        <v>0.42933177683311402</v>
      </c>
      <c r="EA1413" s="448">
        <v>0.123610986874333</v>
      </c>
      <c r="EB1413" s="448">
        <v>99.082865125823503</v>
      </c>
      <c r="EC1413" s="10" t="s">
        <v>1951</v>
      </c>
      <c r="ED1413" s="448">
        <v>-6.98718130693117E-2</v>
      </c>
      <c r="EE1413" s="448">
        <v>-2.96056942518301E-3</v>
      </c>
      <c r="EF1413" s="448">
        <v>-2.00003927500607E-2</v>
      </c>
      <c r="EG1413" s="448">
        <v>0.15301309835091501</v>
      </c>
      <c r="EH1413" s="448">
        <v>2.0001282179506901</v>
      </c>
      <c r="EI1413" s="448">
        <v>2.40147071913011E-2</v>
      </c>
      <c r="EJ1413" s="448">
        <v>1.19683725701681</v>
      </c>
      <c r="EK1413" s="448">
        <v>3.1307927080798902E-2</v>
      </c>
      <c r="EL1413" s="448">
        <v>-3.3248813792635399E-3</v>
      </c>
      <c r="EM1413" s="448">
        <v>3.8377218017775898</v>
      </c>
      <c r="EN1413" s="448">
        <v>0.12415064678837601</v>
      </c>
      <c r="EO1413" s="448">
        <v>1.7052220419395301</v>
      </c>
      <c r="EP1413" s="448">
        <v>764.54772206734503</v>
      </c>
      <c r="EQ1413" s="448">
        <v>2.1606111936527999</v>
      </c>
      <c r="ER1413" s="448">
        <v>1.46368070896318</v>
      </c>
      <c r="ES1413" s="448">
        <v>91.081793122056496</v>
      </c>
    </row>
    <row r="1414" spans="1:149">
      <c r="A1414" s="11">
        <v>44683</v>
      </c>
      <c r="B1414" s="66" t="s">
        <v>1962</v>
      </c>
      <c r="C1414" s="25" t="s">
        <v>243</v>
      </c>
      <c r="D1414" s="21">
        <v>10</v>
      </c>
      <c r="E1414" s="2">
        <v>100</v>
      </c>
      <c r="F1414" s="2">
        <v>90</v>
      </c>
      <c r="H1414" s="3">
        <f>((F1414)/(E1414/100))</f>
        <v>90</v>
      </c>
      <c r="I1414" s="4">
        <f>E1414/F1414</f>
        <v>1.1111111111111112</v>
      </c>
      <c r="J1414" s="4" t="e">
        <f>100/G1414</f>
        <v>#DIV/0!</v>
      </c>
      <c r="N1414" s="37" t="e">
        <f>M1414/(K1414/100)</f>
        <v>#DIV/0!</v>
      </c>
      <c r="O1414" s="37" t="e">
        <f>N1414/J1414</f>
        <v>#DIV/0!</v>
      </c>
      <c r="P1414" s="5" t="e">
        <f>M1414/(L1414/100)</f>
        <v>#DIV/0!</v>
      </c>
      <c r="Q1414" s="5" t="e">
        <f>P1414*I1414</f>
        <v>#DIV/0!</v>
      </c>
      <c r="U1414" s="15" t="e">
        <f>100-(T1414-R1414)/S1414*100</f>
        <v>#DIV/0!</v>
      </c>
      <c r="V1414" s="21">
        <v>195</v>
      </c>
      <c r="X1414" s="2">
        <v>10.27</v>
      </c>
      <c r="Y1414" s="2">
        <v>6.58</v>
      </c>
      <c r="AB1414" s="14" t="e">
        <f>((AE1414-AC1414)*(1000/AD1414))*1000</f>
        <v>#DIV/0!</v>
      </c>
      <c r="AF1414" s="7" t="e">
        <f>#REF!*0.8</f>
        <v>#REF!</v>
      </c>
      <c r="AH1414" s="8">
        <f>((AG1414)*(H1414/100))</f>
        <v>0</v>
      </c>
      <c r="AI1414" s="7" t="e">
        <f>AG1414/AH1414</f>
        <v>#DIV/0!</v>
      </c>
      <c r="AO1414" s="20" t="s">
        <v>1957</v>
      </c>
      <c r="DL1414" s="61" t="str">
        <f t="shared" si="27"/>
        <v>VNE 1921 02.05.2022</v>
      </c>
    </row>
    <row r="1415" spans="1:149">
      <c r="A1415" s="11">
        <v>44683</v>
      </c>
      <c r="B1415" s="66" t="s">
        <v>1961</v>
      </c>
      <c r="C1415" s="25" t="s">
        <v>1877</v>
      </c>
      <c r="D1415" s="21">
        <v>40</v>
      </c>
      <c r="E1415" s="2">
        <v>100</v>
      </c>
      <c r="F1415" s="2">
        <v>100</v>
      </c>
      <c r="G1415" s="2">
        <v>60</v>
      </c>
      <c r="H1415" s="3">
        <f>((F1415)/(E1415/100))</f>
        <v>100</v>
      </c>
      <c r="I1415" s="4">
        <f>E1415/F1415</f>
        <v>1</v>
      </c>
      <c r="J1415" s="4">
        <f>100/G1415</f>
        <v>1.6666666666666667</v>
      </c>
      <c r="K1415" s="2">
        <v>20</v>
      </c>
      <c r="M1415" s="2">
        <f>101.955-100.903</f>
        <v>1.0519999999999925</v>
      </c>
      <c r="N1415" s="37">
        <f>M1415/(K1415/100)</f>
        <v>5.2599999999999625</v>
      </c>
      <c r="O1415" s="37">
        <f>N1415/J1415</f>
        <v>3.1559999999999775</v>
      </c>
      <c r="P1415" s="5" t="e">
        <f>M1415/(L1415/100)</f>
        <v>#DIV/0!</v>
      </c>
      <c r="Q1415" s="5" t="e">
        <f>P1415*I1415</f>
        <v>#DIV/0!</v>
      </c>
      <c r="R1415" s="21">
        <v>61.677999999999997</v>
      </c>
      <c r="S1415" s="21">
        <v>10.706</v>
      </c>
      <c r="T1415" s="21">
        <v>70.460999999999999</v>
      </c>
      <c r="U1415" s="15">
        <f>100-(T1415-R1415)/S1415*100</f>
        <v>17.961890528675497</v>
      </c>
      <c r="V1415" s="21">
        <v>9.4600000000000009</v>
      </c>
      <c r="X1415" s="2">
        <v>8.98</v>
      </c>
      <c r="Y1415" s="2">
        <v>3.25</v>
      </c>
      <c r="Z1415" s="21">
        <v>669</v>
      </c>
      <c r="AB1415" s="14" t="e">
        <f>((AE1415-AC1415)*(1000/AD1415))*1000</f>
        <v>#DIV/0!</v>
      </c>
      <c r="AF1415" s="7" t="e">
        <f>#REF!*0.8</f>
        <v>#REF!</v>
      </c>
      <c r="AG1415" s="2">
        <v>100</v>
      </c>
      <c r="AH1415" s="8">
        <f>((AG1415)*(H1415/100))</f>
        <v>100</v>
      </c>
      <c r="AI1415" s="7">
        <f>AG1415/AH1415</f>
        <v>1</v>
      </c>
      <c r="AJ1415" s="6">
        <v>117.1</v>
      </c>
      <c r="AK1415" s="2">
        <v>0.39200000000000002</v>
      </c>
      <c r="AM1415" s="21">
        <v>11.43</v>
      </c>
      <c r="AN1415" s="21">
        <v>6.01</v>
      </c>
      <c r="AO1415" s="20" t="s">
        <v>1959</v>
      </c>
      <c r="AP1415" s="434">
        <v>0.11600000000000001</v>
      </c>
      <c r="AQ1415" s="434">
        <v>2E-3</v>
      </c>
      <c r="AR1415" s="434">
        <v>6.0000000000000001E-3</v>
      </c>
      <c r="AS1415" s="434">
        <v>3.0000000000000001E-3</v>
      </c>
      <c r="AT1415" s="434" t="s">
        <v>121</v>
      </c>
      <c r="AU1415" s="434">
        <v>5.0000000000000001E-3</v>
      </c>
      <c r="AV1415" s="434">
        <v>0.78800000000000003</v>
      </c>
      <c r="AW1415" s="434">
        <v>8.9999999999999993E-3</v>
      </c>
      <c r="AX1415" s="434">
        <v>1.4E-2</v>
      </c>
      <c r="AY1415" s="434">
        <v>1E-3</v>
      </c>
      <c r="AZ1415" s="434">
        <v>3.7999999999999999E-2</v>
      </c>
      <c r="BA1415" s="434">
        <v>4.0000000000000001E-3</v>
      </c>
      <c r="BB1415" s="434">
        <v>4.4999999999999998E-2</v>
      </c>
      <c r="BC1415" s="434">
        <v>2E-3</v>
      </c>
      <c r="BD1415" s="434">
        <v>9.5719999999999992</v>
      </c>
      <c r="BE1415" s="434">
        <v>5.8999999999999997E-2</v>
      </c>
      <c r="BF1415" s="434" t="s">
        <v>121</v>
      </c>
      <c r="BG1415" s="434">
        <v>7.0000000000000001E-3</v>
      </c>
      <c r="BH1415" s="434">
        <v>1.681</v>
      </c>
      <c r="BI1415" s="434">
        <v>0.42499999999999999</v>
      </c>
      <c r="BJ1415" s="434" t="s">
        <v>121</v>
      </c>
      <c r="BK1415" s="434">
        <v>3.0000000000000001E-3</v>
      </c>
      <c r="BL1415" s="434" t="s">
        <v>121</v>
      </c>
      <c r="BM1415" s="434">
        <v>2E-3</v>
      </c>
      <c r="BN1415" s="434">
        <v>5.2999999999999999E-2</v>
      </c>
      <c r="BO1415" s="434">
        <v>8.0000000000000002E-3</v>
      </c>
      <c r="BP1415" s="434">
        <v>72.22</v>
      </c>
      <c r="BQ1415" s="434">
        <v>0.13400000000000001</v>
      </c>
      <c r="BR1415" s="434">
        <v>2E-3</v>
      </c>
      <c r="BS1415" s="434">
        <v>1E-3</v>
      </c>
      <c r="BT1415" s="434">
        <v>2.0129999999999999</v>
      </c>
      <c r="BU1415" s="434">
        <v>7.8E-2</v>
      </c>
      <c r="BV1415" s="434">
        <v>0.40400000000000003</v>
      </c>
      <c r="BW1415" s="434">
        <v>1.2E-2</v>
      </c>
      <c r="BX1415" s="434" t="s">
        <v>121</v>
      </c>
      <c r="BY1415" s="434">
        <v>1.4999999999999999E-2</v>
      </c>
      <c r="BZ1415" s="434">
        <v>0.88</v>
      </c>
      <c r="CA1415" s="434">
        <v>4.1000000000000002E-2</v>
      </c>
      <c r="CB1415" s="434" t="s">
        <v>121</v>
      </c>
      <c r="CC1415" s="434">
        <v>5.6470000000000002</v>
      </c>
      <c r="CD1415" s="434">
        <v>1.7430000000000001</v>
      </c>
      <c r="CE1415" s="434">
        <v>2.1000000000000001E-2</v>
      </c>
      <c r="CF1415" s="434" t="s">
        <v>121</v>
      </c>
      <c r="CG1415" s="434">
        <v>2E-3</v>
      </c>
      <c r="CH1415" s="434" t="s">
        <v>121</v>
      </c>
      <c r="CI1415" s="434">
        <v>2E-3</v>
      </c>
      <c r="CJ1415" s="434" t="s">
        <v>121</v>
      </c>
      <c r="CK1415" s="434">
        <v>6.5000000000000002E-2</v>
      </c>
      <c r="CL1415" s="434" t="s">
        <v>121</v>
      </c>
      <c r="CM1415" s="434">
        <v>2E-3</v>
      </c>
      <c r="CN1415" s="434">
        <v>4.0000000000000001E-3</v>
      </c>
      <c r="CO1415" s="434">
        <v>1E-3</v>
      </c>
      <c r="CP1415" s="434">
        <v>0.39600000000000002</v>
      </c>
      <c r="CQ1415" s="434">
        <v>1.6E-2</v>
      </c>
      <c r="CR1415" s="434" t="s">
        <v>121</v>
      </c>
      <c r="CS1415" s="434">
        <v>2E-3</v>
      </c>
      <c r="CT1415" s="434">
        <v>7.9249999999999998</v>
      </c>
      <c r="CU1415" s="434">
        <v>0.23400000000000001</v>
      </c>
      <c r="CV1415" s="434">
        <v>1.2999999999999999E-2</v>
      </c>
      <c r="CW1415" s="434">
        <v>1E-3</v>
      </c>
      <c r="CX1415" s="434">
        <v>8.6999999999999994E-2</v>
      </c>
      <c r="CY1415" s="434">
        <v>0.01</v>
      </c>
      <c r="CZ1415" s="434" t="s">
        <v>121</v>
      </c>
      <c r="DA1415" s="434">
        <v>2E-3</v>
      </c>
      <c r="DB1415" s="434" t="s">
        <v>121</v>
      </c>
      <c r="DC1415" s="434">
        <v>6.0000000000000001E-3</v>
      </c>
      <c r="DD1415" s="434" t="s">
        <v>121</v>
      </c>
      <c r="DE1415" s="434">
        <v>1.7000000000000001E-2</v>
      </c>
      <c r="DF1415" s="434">
        <v>1.986</v>
      </c>
      <c r="DG1415" s="434">
        <v>1.7000000000000001E-2</v>
      </c>
      <c r="DH1415" s="434">
        <v>3.0000000000000001E-3</v>
      </c>
      <c r="DI1415" s="434">
        <v>1E-3</v>
      </c>
      <c r="DJ1415" s="434" t="s">
        <v>121</v>
      </c>
      <c r="DK1415" s="434">
        <v>2E-3</v>
      </c>
      <c r="DL1415" s="61" t="str">
        <f t="shared" si="27"/>
        <v>ENE 2159 28.04.2022</v>
      </c>
      <c r="DM1415" s="437">
        <v>-3.9081284217173801E-3</v>
      </c>
      <c r="DN1415" s="437">
        <v>4.3066169329311899E-3</v>
      </c>
      <c r="DO1415" s="437">
        <v>1.42107113600773E-2</v>
      </c>
      <c r="DP1415" s="437">
        <v>0.39194147153146802</v>
      </c>
      <c r="DQ1415" s="437">
        <v>-4.1963617920205299E-3</v>
      </c>
      <c r="DR1415" s="437">
        <v>-7.6783107426248503E-3</v>
      </c>
      <c r="DS1415" s="437">
        <v>0.152180803615316</v>
      </c>
      <c r="DT1415" s="437">
        <v>2.91154120570535E-3</v>
      </c>
      <c r="DU1415" s="437">
        <v>1.9730843385496002E-3</v>
      </c>
      <c r="DV1415" s="437">
        <v>1.4021337059387699E-4</v>
      </c>
      <c r="DW1415" s="437">
        <v>0.15227004728509499</v>
      </c>
      <c r="DX1415" s="437">
        <v>2.4690597276600602E-2</v>
      </c>
      <c r="DY1415" s="437">
        <v>122.00220653663</v>
      </c>
      <c r="DZ1415" s="437">
        <v>-0.65235844151661004</v>
      </c>
      <c r="EA1415" s="437">
        <v>-6.5913778409808804E-2</v>
      </c>
      <c r="EB1415" s="437">
        <v>98.721973351970504</v>
      </c>
    </row>
    <row r="1416" spans="1:149">
      <c r="A1416" s="11">
        <v>44683</v>
      </c>
      <c r="B1416" s="66" t="s">
        <v>791</v>
      </c>
      <c r="C1416" s="25" t="s">
        <v>124</v>
      </c>
      <c r="D1416" s="21">
        <v>28</v>
      </c>
      <c r="E1416" s="2">
        <v>100</v>
      </c>
      <c r="F1416" s="2">
        <v>72</v>
      </c>
      <c r="H1416" s="3">
        <f>((F1416)/(E1416/100))</f>
        <v>72</v>
      </c>
      <c r="I1416" s="4">
        <f>E1416/F1416</f>
        <v>1.3888888888888888</v>
      </c>
      <c r="J1416" s="4" t="e">
        <f>100/G1416</f>
        <v>#DIV/0!</v>
      </c>
      <c r="N1416" s="37" t="e">
        <f>M1416/(K1416/100)</f>
        <v>#DIV/0!</v>
      </c>
      <c r="O1416" s="37" t="e">
        <f>N1416/J1416</f>
        <v>#DIV/0!</v>
      </c>
      <c r="P1416" s="5" t="e">
        <f>M1416/(L1416/100)</f>
        <v>#DIV/0!</v>
      </c>
      <c r="Q1416" s="5" t="e">
        <f>P1416*I1416</f>
        <v>#DIV/0!</v>
      </c>
      <c r="U1416" s="15" t="e">
        <f>100-(T1416-R1416)/S1416*100</f>
        <v>#DIV/0!</v>
      </c>
      <c r="V1416" s="21">
        <v>0.88700000000000001</v>
      </c>
      <c r="X1416" s="2">
        <v>11.8</v>
      </c>
      <c r="Y1416" s="2">
        <v>6.65</v>
      </c>
      <c r="Z1416" s="21">
        <v>1127</v>
      </c>
      <c r="AB1416" s="14" t="e">
        <f>((AE1416-AC1416)*(1000/AD1416))*1000</f>
        <v>#DIV/0!</v>
      </c>
      <c r="AF1416" s="7" t="e">
        <f>#REF!*0.8</f>
        <v>#REF!</v>
      </c>
      <c r="AG1416" s="2">
        <v>139</v>
      </c>
      <c r="AH1416" s="8">
        <f>((AG1416)*(H1416/100))</f>
        <v>100.08</v>
      </c>
      <c r="AI1416" s="7">
        <f>AG1416/AH1416</f>
        <v>1.3888888888888888</v>
      </c>
      <c r="AJ1416" s="6">
        <v>19.91</v>
      </c>
      <c r="AK1416" s="2">
        <v>0.14499999999999999</v>
      </c>
      <c r="AO1416" s="20" t="s">
        <v>1963</v>
      </c>
      <c r="AP1416" s="435">
        <v>6.3E-2</v>
      </c>
      <c r="AQ1416" s="435">
        <v>2E-3</v>
      </c>
      <c r="AR1416" s="435">
        <v>2.5000000000000001E-2</v>
      </c>
      <c r="AS1416" s="435">
        <v>3.0000000000000001E-3</v>
      </c>
      <c r="AT1416" s="435">
        <v>1.2E-2</v>
      </c>
      <c r="AU1416" s="435">
        <v>2E-3</v>
      </c>
      <c r="AV1416" s="435">
        <v>2.8000000000000001E-2</v>
      </c>
      <c r="AW1416" s="435">
        <v>2E-3</v>
      </c>
      <c r="AX1416" s="435" t="s">
        <v>121</v>
      </c>
      <c r="AY1416" s="435">
        <v>2E-3</v>
      </c>
      <c r="AZ1416" s="435">
        <v>3.1E-2</v>
      </c>
      <c r="BA1416" s="435">
        <v>3.0000000000000001E-3</v>
      </c>
      <c r="BB1416" s="435">
        <v>0.13600000000000001</v>
      </c>
      <c r="BC1416" s="435">
        <v>3.0000000000000001E-3</v>
      </c>
      <c r="BD1416" s="435">
        <v>3.802</v>
      </c>
      <c r="BE1416" s="435">
        <v>3.5000000000000003E-2</v>
      </c>
      <c r="BF1416" s="435" t="s">
        <v>121</v>
      </c>
      <c r="BG1416" s="435">
        <v>4.0000000000000001E-3</v>
      </c>
      <c r="BH1416" s="435">
        <v>4.59</v>
      </c>
      <c r="BI1416" s="435">
        <v>1.244</v>
      </c>
      <c r="BJ1416" s="435" t="s">
        <v>121</v>
      </c>
      <c r="BK1416" s="435">
        <v>3.0000000000000001E-3</v>
      </c>
      <c r="BL1416" s="435" t="s">
        <v>121</v>
      </c>
      <c r="BM1416" s="435">
        <v>2E-3</v>
      </c>
      <c r="BN1416" s="435">
        <v>1.7649999999999999</v>
      </c>
      <c r="BO1416" s="435">
        <v>2.8000000000000001E-2</v>
      </c>
      <c r="BP1416" s="435">
        <v>58.53</v>
      </c>
      <c r="BQ1416" s="435">
        <v>0.17799999999999999</v>
      </c>
      <c r="BR1416" s="435">
        <v>2E-3</v>
      </c>
      <c r="BS1416" s="435">
        <v>1E-3</v>
      </c>
      <c r="BT1416" s="435">
        <v>17.216999999999999</v>
      </c>
      <c r="BU1416" s="435">
        <v>0.157</v>
      </c>
      <c r="BV1416" s="435">
        <v>0.88600000000000001</v>
      </c>
      <c r="BW1416" s="435">
        <v>2.3E-2</v>
      </c>
      <c r="BX1416" s="435" t="s">
        <v>121</v>
      </c>
      <c r="BY1416" s="435">
        <v>0.01</v>
      </c>
      <c r="BZ1416" s="435">
        <v>0.48699999999999999</v>
      </c>
      <c r="CA1416" s="435">
        <v>2.7E-2</v>
      </c>
      <c r="CB1416" s="435" t="s">
        <v>121</v>
      </c>
      <c r="CC1416" s="435">
        <v>10.989000000000001</v>
      </c>
      <c r="CD1416" s="435">
        <v>0.158</v>
      </c>
      <c r="CE1416" s="435">
        <v>8.0000000000000002E-3</v>
      </c>
      <c r="CF1416" s="435" t="s">
        <v>121</v>
      </c>
      <c r="CG1416" s="435">
        <v>2E-3</v>
      </c>
      <c r="CH1416" s="435">
        <v>2E-3</v>
      </c>
      <c r="CI1416" s="435">
        <v>1E-3</v>
      </c>
      <c r="CJ1416" s="435">
        <v>1.1559999999999999</v>
      </c>
      <c r="CK1416" s="435">
        <v>9.5000000000000001E-2</v>
      </c>
      <c r="CL1416" s="435" t="s">
        <v>121</v>
      </c>
      <c r="CM1416" s="435">
        <v>2E-3</v>
      </c>
      <c r="CN1416" s="435">
        <v>2E-3</v>
      </c>
      <c r="CO1416" s="435">
        <v>1E-3</v>
      </c>
      <c r="CP1416" s="435">
        <v>2.867</v>
      </c>
      <c r="CQ1416" s="435">
        <v>5.1999999999999998E-2</v>
      </c>
      <c r="CR1416" s="435" t="s">
        <v>121</v>
      </c>
      <c r="CS1416" s="435">
        <v>2E-3</v>
      </c>
      <c r="CT1416" s="435">
        <v>6.343</v>
      </c>
      <c r="CU1416" s="435">
        <v>0.29799999999999999</v>
      </c>
      <c r="CV1416" s="435">
        <v>4.5999999999999999E-2</v>
      </c>
      <c r="CW1416" s="435">
        <v>1E-3</v>
      </c>
      <c r="CX1416" s="435">
        <v>1.2210000000000001</v>
      </c>
      <c r="CY1416" s="435">
        <v>2.5000000000000001E-2</v>
      </c>
      <c r="CZ1416" s="435" t="s">
        <v>121</v>
      </c>
      <c r="DA1416" s="435">
        <v>2E-3</v>
      </c>
      <c r="DB1416" s="435">
        <v>1.9E-2</v>
      </c>
      <c r="DC1416" s="435">
        <v>8.0000000000000002E-3</v>
      </c>
      <c r="DD1416" s="435" t="s">
        <v>121</v>
      </c>
      <c r="DE1416" s="435">
        <v>8.9999999999999993E-3</v>
      </c>
      <c r="DF1416" s="435">
        <v>0.56999999999999995</v>
      </c>
      <c r="DG1416" s="435">
        <v>7.0000000000000001E-3</v>
      </c>
      <c r="DH1416" s="435">
        <v>1.4999999999999999E-2</v>
      </c>
      <c r="DI1416" s="435">
        <v>1E-3</v>
      </c>
      <c r="DJ1416" s="435">
        <v>1.2999999999999999E-2</v>
      </c>
      <c r="DK1416" s="435">
        <v>1E-3</v>
      </c>
      <c r="DL1416" s="61" t="str">
        <f t="shared" si="27"/>
        <v>DK II 2624 02.05.2022</v>
      </c>
      <c r="DM1416" s="437">
        <v>-1.2139178025151E-2</v>
      </c>
      <c r="DN1416" s="437">
        <v>-1.85309244530701E-3</v>
      </c>
      <c r="DO1416" s="437">
        <v>3.1783409302264202E-3</v>
      </c>
      <c r="DP1416" s="437">
        <v>0.14535797434790701</v>
      </c>
      <c r="DQ1416" s="437">
        <v>6.06236537253463E-3</v>
      </c>
      <c r="DR1416" s="437">
        <v>8.4736560474155901E-3</v>
      </c>
      <c r="DS1416" s="437">
        <v>7.9840184110905807E-2</v>
      </c>
      <c r="DT1416" s="437">
        <v>5.9949730091105003E-3</v>
      </c>
      <c r="DU1416" s="437">
        <v>-1.7528571344485201E-3</v>
      </c>
      <c r="DV1416" s="437">
        <v>1.01161170274096E-3</v>
      </c>
      <c r="DW1416" s="437">
        <v>6.6002635858778802E-2</v>
      </c>
      <c r="DX1416" s="437">
        <v>-3.1246304451690101E-2</v>
      </c>
      <c r="DY1416" s="437">
        <v>963.82716774819301</v>
      </c>
      <c r="DZ1416" s="437">
        <v>1.6271642252691499E-2</v>
      </c>
      <c r="EA1416" s="437">
        <v>-6.87248253946868E-2</v>
      </c>
      <c r="EB1416" s="437">
        <v>97.985321406261093</v>
      </c>
    </row>
    <row r="1417" spans="1:149">
      <c r="A1417" s="11">
        <v>44683</v>
      </c>
      <c r="B1417" s="66" t="s">
        <v>120</v>
      </c>
      <c r="C1417" s="25" t="s">
        <v>119</v>
      </c>
      <c r="D1417" s="21">
        <v>34</v>
      </c>
      <c r="E1417" s="2">
        <v>100</v>
      </c>
      <c r="F1417" s="2">
        <v>66</v>
      </c>
      <c r="H1417" s="3">
        <f>((F1417)/(E1417/100))</f>
        <v>66</v>
      </c>
      <c r="I1417" s="4">
        <f>E1417/F1417</f>
        <v>1.5151515151515151</v>
      </c>
      <c r="J1417" s="4" t="e">
        <f>100/G1417</f>
        <v>#DIV/0!</v>
      </c>
      <c r="N1417" s="37" t="e">
        <f>M1417/(K1417/100)</f>
        <v>#DIV/0!</v>
      </c>
      <c r="O1417" s="37" t="e">
        <f>N1417/J1417</f>
        <v>#DIV/0!</v>
      </c>
      <c r="P1417" s="5" t="e">
        <f>M1417/(L1417/100)</f>
        <v>#DIV/0!</v>
      </c>
      <c r="Q1417" s="5" t="e">
        <f>P1417*I1417</f>
        <v>#DIV/0!</v>
      </c>
      <c r="U1417" s="15" t="e">
        <f>100-(T1417-R1417)/S1417*100</f>
        <v>#DIV/0!</v>
      </c>
      <c r="V1417" s="21">
        <v>1.66</v>
      </c>
      <c r="X1417" s="2">
        <v>9.8800000000000008</v>
      </c>
      <c r="Y1417" s="2">
        <v>12.27</v>
      </c>
      <c r="Z1417" s="21">
        <v>4354</v>
      </c>
      <c r="AB1417" s="14" t="e">
        <f>((AE1417-AC1417)*(1000/AD1417))*1000</f>
        <v>#DIV/0!</v>
      </c>
      <c r="AF1417" s="7" t="e">
        <f>#REF!*0.8</f>
        <v>#REF!</v>
      </c>
      <c r="AG1417" s="2">
        <v>152</v>
      </c>
      <c r="AH1417" s="8">
        <f>((AG1417)*(H1417/100))</f>
        <v>100.32000000000001</v>
      </c>
      <c r="AI1417" s="7">
        <f>AG1417/AH1417</f>
        <v>1.5151515151515151</v>
      </c>
      <c r="AJ1417" s="6">
        <v>33.130000000000003</v>
      </c>
      <c r="AK1417" s="2">
        <v>1.413</v>
      </c>
      <c r="AO1417" s="20" t="s">
        <v>1953</v>
      </c>
      <c r="AP1417" s="436">
        <v>0.16</v>
      </c>
      <c r="AQ1417" s="436">
        <v>3.0000000000000001E-3</v>
      </c>
      <c r="AR1417" s="436">
        <v>6.4000000000000001E-2</v>
      </c>
      <c r="AS1417" s="436">
        <v>3.0000000000000001E-3</v>
      </c>
      <c r="AT1417" s="436">
        <v>4.2000000000000003E-2</v>
      </c>
      <c r="AU1417" s="436">
        <v>3.0000000000000001E-3</v>
      </c>
      <c r="AV1417" s="436">
        <v>6.0999999999999999E-2</v>
      </c>
      <c r="AW1417" s="436">
        <v>2E-3</v>
      </c>
      <c r="AX1417" s="436">
        <v>0.112</v>
      </c>
      <c r="AY1417" s="436">
        <v>2E-3</v>
      </c>
      <c r="AZ1417" s="436">
        <v>6.4000000000000001E-2</v>
      </c>
      <c r="BA1417" s="436">
        <v>3.0000000000000001E-3</v>
      </c>
      <c r="BB1417" s="436">
        <v>0.26500000000000001</v>
      </c>
      <c r="BC1417" s="436">
        <v>5.0000000000000001E-3</v>
      </c>
      <c r="BD1417" s="436">
        <v>3.92</v>
      </c>
      <c r="BE1417" s="436">
        <v>3.1E-2</v>
      </c>
      <c r="BF1417" s="436" t="s">
        <v>121</v>
      </c>
      <c r="BG1417" s="436">
        <v>6.0000000000000001E-3</v>
      </c>
      <c r="BH1417" s="436">
        <v>3.37</v>
      </c>
      <c r="BI1417" s="436">
        <v>0.85699999999999998</v>
      </c>
      <c r="BJ1417" s="436" t="s">
        <v>121</v>
      </c>
      <c r="BK1417" s="436">
        <v>5.0000000000000001E-3</v>
      </c>
      <c r="BL1417" s="436" t="s">
        <v>121</v>
      </c>
      <c r="BM1417" s="436">
        <v>2E-3</v>
      </c>
      <c r="BN1417" s="436">
        <v>0.16700000000000001</v>
      </c>
      <c r="BO1417" s="436">
        <v>8.0000000000000002E-3</v>
      </c>
      <c r="BP1417" s="436">
        <v>67.213999999999999</v>
      </c>
      <c r="BQ1417" s="436">
        <v>0.14199999999999999</v>
      </c>
      <c r="BR1417" s="436">
        <v>5.0000000000000001E-3</v>
      </c>
      <c r="BS1417" s="436">
        <v>1E-3</v>
      </c>
      <c r="BT1417" s="436">
        <v>11.039</v>
      </c>
      <c r="BU1417" s="436">
        <v>0.125</v>
      </c>
      <c r="BV1417" s="436">
        <v>1.915</v>
      </c>
      <c r="BW1417" s="436">
        <v>2.9000000000000001E-2</v>
      </c>
      <c r="BX1417" s="436" t="s">
        <v>121</v>
      </c>
      <c r="BY1417" s="436">
        <v>1.0999999999999999E-2</v>
      </c>
      <c r="BZ1417" s="436">
        <v>1.157</v>
      </c>
      <c r="CA1417" s="436">
        <v>3.5000000000000003E-2</v>
      </c>
      <c r="CB1417" s="436" t="s">
        <v>121</v>
      </c>
      <c r="CC1417" s="436">
        <v>8.39</v>
      </c>
      <c r="CD1417" s="436">
        <v>0.127</v>
      </c>
      <c r="CE1417" s="436">
        <v>7.0000000000000001E-3</v>
      </c>
      <c r="CF1417" s="436">
        <v>2E-3</v>
      </c>
      <c r="CG1417" s="436">
        <v>1E-3</v>
      </c>
      <c r="CH1417" s="436" t="s">
        <v>121</v>
      </c>
      <c r="CI1417" s="436">
        <v>2E-3</v>
      </c>
      <c r="CJ1417" s="436">
        <v>0.33300000000000002</v>
      </c>
      <c r="CK1417" s="436">
        <v>6.6000000000000003E-2</v>
      </c>
      <c r="CL1417" s="436" t="s">
        <v>121</v>
      </c>
      <c r="CM1417" s="436">
        <v>2E-3</v>
      </c>
      <c r="CN1417" s="436">
        <v>5.0000000000000001E-3</v>
      </c>
      <c r="CO1417" s="436">
        <v>1E-3</v>
      </c>
      <c r="CP1417" s="436">
        <v>1.9690000000000001</v>
      </c>
      <c r="CQ1417" s="436">
        <v>0.04</v>
      </c>
      <c r="CR1417" s="436" t="s">
        <v>121</v>
      </c>
      <c r="CS1417" s="436">
        <v>2E-3</v>
      </c>
      <c r="CT1417" s="436">
        <v>5.4059999999999997</v>
      </c>
      <c r="CU1417" s="436">
        <v>0.254</v>
      </c>
      <c r="CV1417" s="436">
        <v>2.1000000000000001E-2</v>
      </c>
      <c r="CW1417" s="436">
        <v>1E-3</v>
      </c>
      <c r="CX1417" s="436">
        <v>0.55900000000000005</v>
      </c>
      <c r="CY1417" s="436">
        <v>1.6E-2</v>
      </c>
      <c r="CZ1417" s="436" t="s">
        <v>121</v>
      </c>
      <c r="DA1417" s="436">
        <v>2E-3</v>
      </c>
      <c r="DB1417" s="436">
        <v>2.5999999999999999E-2</v>
      </c>
      <c r="DC1417" s="436">
        <v>5.0000000000000001E-3</v>
      </c>
      <c r="DD1417" s="436" t="s">
        <v>121</v>
      </c>
      <c r="DE1417" s="436">
        <v>1.4999999999999999E-2</v>
      </c>
      <c r="DF1417" s="436">
        <v>1.923</v>
      </c>
      <c r="DG1417" s="436">
        <v>1.6E-2</v>
      </c>
      <c r="DH1417" s="436">
        <v>1.6E-2</v>
      </c>
      <c r="DI1417" s="436">
        <v>1E-3</v>
      </c>
      <c r="DJ1417" s="436">
        <v>0.05</v>
      </c>
      <c r="DK1417" s="436">
        <v>1E-3</v>
      </c>
      <c r="DL1417" s="61" t="str">
        <f t="shared" si="27"/>
        <v>DK III W1 02.05.2022</v>
      </c>
      <c r="DM1417" s="437">
        <v>2.3659781106548799E-2</v>
      </c>
      <c r="DN1417" s="437">
        <v>4.0382732425165602E-2</v>
      </c>
      <c r="DO1417" s="437">
        <v>9.7150015213123803E-2</v>
      </c>
      <c r="DP1417" s="437">
        <v>1.41320108498427</v>
      </c>
      <c r="DQ1417" s="437">
        <v>1.63258389011166E-2</v>
      </c>
      <c r="DR1417" s="437">
        <v>4.3776135943140199E-2</v>
      </c>
      <c r="DS1417" s="437">
        <v>4.0589007557992697E-2</v>
      </c>
      <c r="DT1417" s="437">
        <v>1.22383995810878E-3</v>
      </c>
      <c r="DU1417" s="437">
        <v>3.2860427864220103E-2</v>
      </c>
      <c r="DV1417" s="437">
        <v>2.24953637990182E-2</v>
      </c>
      <c r="DW1417" s="437">
        <v>0.25362823242454802</v>
      </c>
      <c r="DX1417" s="437">
        <v>3.7685610852271699E-2</v>
      </c>
      <c r="DY1417" s="437">
        <v>1295.12948700432</v>
      </c>
      <c r="DZ1417" s="437">
        <v>0.50178382623028095</v>
      </c>
      <c r="EA1417" s="437">
        <v>4.0921189321764002</v>
      </c>
      <c r="EB1417" s="437">
        <v>98.450713156951096</v>
      </c>
    </row>
    <row r="1418" spans="1:149">
      <c r="A1418" s="11">
        <v>44683</v>
      </c>
      <c r="B1418" s="66" t="s">
        <v>207</v>
      </c>
      <c r="C1418" s="25" t="s">
        <v>119</v>
      </c>
      <c r="D1418" s="21">
        <v>30</v>
      </c>
      <c r="E1418" s="2">
        <v>100</v>
      </c>
      <c r="F1418" s="2">
        <v>70</v>
      </c>
      <c r="H1418" s="3">
        <f>((F1418)/(E1418/100))</f>
        <v>70</v>
      </c>
      <c r="I1418" s="4">
        <f>E1418/F1418</f>
        <v>1.4285714285714286</v>
      </c>
      <c r="J1418" s="4" t="e">
        <f>100/G1418</f>
        <v>#DIV/0!</v>
      </c>
      <c r="N1418" s="37" t="e">
        <f>M1418/(K1418/100)</f>
        <v>#DIV/0!</v>
      </c>
      <c r="O1418" s="37" t="e">
        <f>N1418/J1418</f>
        <v>#DIV/0!</v>
      </c>
      <c r="P1418" s="5" t="e">
        <f>M1418/(L1418/100)</f>
        <v>#DIV/0!</v>
      </c>
      <c r="Q1418" s="5" t="e">
        <f>P1418*I1418</f>
        <v>#DIV/0!</v>
      </c>
      <c r="U1418" s="15" t="e">
        <f>100-(T1418-R1418)/S1418*100</f>
        <v>#DIV/0!</v>
      </c>
      <c r="V1418" s="21">
        <v>1.8</v>
      </c>
      <c r="X1418" s="2">
        <v>12.07</v>
      </c>
      <c r="Y1418" s="2">
        <v>10.93</v>
      </c>
      <c r="Z1418" s="21">
        <v>2429</v>
      </c>
      <c r="AB1418" s="14" t="e">
        <f>((AE1418-AC1418)*(1000/AD1418))*1000</f>
        <v>#DIV/0!</v>
      </c>
      <c r="AF1418" s="7" t="e">
        <f>#REF!*0.8</f>
        <v>#REF!</v>
      </c>
      <c r="AG1418" s="2">
        <v>143</v>
      </c>
      <c r="AH1418" s="8">
        <f>((AG1418)*(H1418/100))</f>
        <v>100.1</v>
      </c>
      <c r="AI1418" s="7">
        <f>AG1418/AH1418</f>
        <v>1.4285714285714286</v>
      </c>
      <c r="AJ1418" s="6">
        <v>33.21</v>
      </c>
      <c r="AK1418" s="2">
        <v>0.49</v>
      </c>
      <c r="AO1418" s="20" t="s">
        <v>1954</v>
      </c>
      <c r="AP1418" s="437">
        <v>6.6000000000000003E-2</v>
      </c>
      <c r="AQ1418" s="437">
        <v>1E-3</v>
      </c>
      <c r="AR1418" s="437">
        <v>6.0000000000000001E-3</v>
      </c>
      <c r="AS1418" s="437">
        <v>2E-3</v>
      </c>
      <c r="AT1418" s="437">
        <v>8.0000000000000002E-3</v>
      </c>
      <c r="AU1418" s="437">
        <v>2E-3</v>
      </c>
      <c r="AV1418" s="437">
        <v>1.6E-2</v>
      </c>
      <c r="AW1418" s="437">
        <v>1E-3</v>
      </c>
      <c r="AX1418" s="437" t="s">
        <v>121</v>
      </c>
      <c r="AY1418" s="437">
        <v>2E-3</v>
      </c>
      <c r="AZ1418" s="437">
        <v>3.5000000000000003E-2</v>
      </c>
      <c r="BA1418" s="437">
        <v>2E-3</v>
      </c>
      <c r="BB1418" s="437">
        <v>0.16400000000000001</v>
      </c>
      <c r="BC1418" s="437">
        <v>3.0000000000000001E-3</v>
      </c>
      <c r="BD1418" s="437">
        <v>2.4260000000000002</v>
      </c>
      <c r="BE1418" s="437">
        <v>2.1000000000000001E-2</v>
      </c>
      <c r="BF1418" s="437" t="s">
        <v>121</v>
      </c>
      <c r="BG1418" s="437">
        <v>2E-3</v>
      </c>
      <c r="BH1418" s="437">
        <v>3.0550000000000002</v>
      </c>
      <c r="BI1418" s="437">
        <v>0.879</v>
      </c>
      <c r="BJ1418" s="437">
        <v>3.0000000000000001E-3</v>
      </c>
      <c r="BK1418" s="437">
        <v>1E-3</v>
      </c>
      <c r="BL1418" s="437" t="s">
        <v>121</v>
      </c>
      <c r="BM1418" s="437">
        <v>2E-3</v>
      </c>
      <c r="BN1418" s="437">
        <v>0.10199999999999999</v>
      </c>
      <c r="BO1418" s="437">
        <v>6.0000000000000001E-3</v>
      </c>
      <c r="BP1418" s="437">
        <v>66.688999999999993</v>
      </c>
      <c r="BQ1418" s="437">
        <v>0.121</v>
      </c>
      <c r="BR1418" s="437" t="s">
        <v>121</v>
      </c>
      <c r="BS1418" s="437">
        <v>2E-3</v>
      </c>
      <c r="BT1418" s="437">
        <v>14.396000000000001</v>
      </c>
      <c r="BU1418" s="437">
        <v>0.124</v>
      </c>
      <c r="BV1418" s="437">
        <v>1.3640000000000001</v>
      </c>
      <c r="BW1418" s="437">
        <v>2.8000000000000001E-2</v>
      </c>
      <c r="BX1418" s="437" t="s">
        <v>121</v>
      </c>
      <c r="BY1418" s="437">
        <v>7.0000000000000001E-3</v>
      </c>
      <c r="BZ1418" s="437">
        <v>0.63500000000000001</v>
      </c>
      <c r="CA1418" s="437">
        <v>2.5000000000000001E-2</v>
      </c>
      <c r="CB1418" s="437" t="s">
        <v>121</v>
      </c>
      <c r="CC1418" s="437">
        <v>7.6459999999999999</v>
      </c>
      <c r="CD1418" s="437">
        <v>7.6999999999999999E-2</v>
      </c>
      <c r="CE1418" s="437">
        <v>5.0000000000000001E-3</v>
      </c>
      <c r="CF1418" s="437" t="s">
        <v>121</v>
      </c>
      <c r="CG1418" s="437">
        <v>2E-3</v>
      </c>
      <c r="CH1418" s="437" t="s">
        <v>121</v>
      </c>
      <c r="CI1418" s="437">
        <v>2E-3</v>
      </c>
      <c r="CJ1418" s="437">
        <v>0.79100000000000004</v>
      </c>
      <c r="CK1418" s="437">
        <v>8.5000000000000006E-2</v>
      </c>
      <c r="CL1418" s="437" t="s">
        <v>121</v>
      </c>
      <c r="CM1418" s="437">
        <v>2E-3</v>
      </c>
      <c r="CN1418" s="437">
        <v>2E-3</v>
      </c>
      <c r="CO1418" s="437">
        <v>1E-3</v>
      </c>
      <c r="CP1418" s="437">
        <v>1.752</v>
      </c>
      <c r="CQ1418" s="437">
        <v>4.2000000000000003E-2</v>
      </c>
      <c r="CR1418" s="437" t="s">
        <v>121</v>
      </c>
      <c r="CS1418" s="437">
        <v>2E-3</v>
      </c>
      <c r="CT1418" s="437">
        <v>7.04</v>
      </c>
      <c r="CU1418" s="437">
        <v>0.312</v>
      </c>
      <c r="CV1418" s="437">
        <v>2.7E-2</v>
      </c>
      <c r="CW1418" s="437">
        <v>1E-3</v>
      </c>
      <c r="CX1418" s="437">
        <v>0.94</v>
      </c>
      <c r="CY1418" s="437">
        <v>1.7000000000000001E-2</v>
      </c>
      <c r="CZ1418" s="437" t="s">
        <v>121</v>
      </c>
      <c r="DA1418" s="437">
        <v>2E-3</v>
      </c>
      <c r="DB1418" s="437">
        <v>1.9E-2</v>
      </c>
      <c r="DC1418" s="437">
        <v>5.0000000000000001E-3</v>
      </c>
      <c r="DD1418" s="437" t="s">
        <v>121</v>
      </c>
      <c r="DE1418" s="437">
        <v>6.0000000000000001E-3</v>
      </c>
      <c r="DF1418" s="437">
        <v>0.36499999999999999</v>
      </c>
      <c r="DG1418" s="437">
        <v>4.0000000000000001E-3</v>
      </c>
      <c r="DH1418" s="437">
        <v>1.0999999999999999E-2</v>
      </c>
      <c r="DI1418" s="437">
        <v>1E-3</v>
      </c>
      <c r="DJ1418" s="437">
        <v>6.0000000000000001E-3</v>
      </c>
      <c r="DK1418" s="437">
        <v>1E-3</v>
      </c>
      <c r="DL1418" s="61" t="str">
        <f>AO1418</f>
        <v>DK III W2 02.05.2022</v>
      </c>
      <c r="DM1418" s="437">
        <v>1.36368521190311E-3</v>
      </c>
      <c r="DN1418" s="437">
        <v>2.3980391786565199E-2</v>
      </c>
      <c r="DO1418" s="437">
        <v>-9.0023628094827706E-3</v>
      </c>
      <c r="DP1418" s="437">
        <v>0.49038583497292398</v>
      </c>
      <c r="DQ1418" s="437">
        <v>0.125644176033509</v>
      </c>
      <c r="DR1418" s="437">
        <v>-1.8847297227379801E-2</v>
      </c>
      <c r="DS1418" s="437">
        <v>0.21682079276138699</v>
      </c>
      <c r="DT1418" s="437">
        <v>-8.8184747843444693E-3</v>
      </c>
      <c r="DU1418" s="437">
        <v>-3.2515980846318298E-3</v>
      </c>
      <c r="DV1418" s="437">
        <v>4.0918301231180204E-3</v>
      </c>
      <c r="DW1418" s="437">
        <v>1.59348520892446</v>
      </c>
      <c r="DX1418" s="437">
        <v>-3.5405979794286099E-2</v>
      </c>
      <c r="DY1418" s="437">
        <v>953.66303881905003</v>
      </c>
      <c r="DZ1418" s="437">
        <v>-0.67304151730396999</v>
      </c>
      <c r="EA1418" s="437">
        <v>-1.7358391265963599E-2</v>
      </c>
      <c r="EB1418" s="437">
        <v>98.344924039130902</v>
      </c>
    </row>
    <row r="1419" spans="1:149">
      <c r="A1419" s="11">
        <v>44684</v>
      </c>
      <c r="B1419" s="66" t="s">
        <v>834</v>
      </c>
      <c r="C1419" s="25" t="s">
        <v>741</v>
      </c>
      <c r="H1419" s="3" t="e">
        <f>((F1419)/(E1419/100))</f>
        <v>#DIV/0!</v>
      </c>
      <c r="I1419" s="4" t="e">
        <f>E1419/F1419</f>
        <v>#DIV/0!</v>
      </c>
      <c r="J1419" s="4" t="e">
        <f>100/G1419</f>
        <v>#DIV/0!</v>
      </c>
      <c r="N1419" s="37" t="e">
        <f>M1419/(K1419/100)</f>
        <v>#DIV/0!</v>
      </c>
      <c r="O1419" s="37" t="e">
        <f>N1419/J1419</f>
        <v>#DIV/0!</v>
      </c>
      <c r="P1419" s="5" t="e">
        <f>M1419/(L1419/100)</f>
        <v>#DIV/0!</v>
      </c>
      <c r="Q1419" s="5" t="e">
        <f>P1419*I1419</f>
        <v>#DIV/0!</v>
      </c>
      <c r="U1419" s="15" t="e">
        <f>100-(T1419-R1419)/S1419*100</f>
        <v>#DIV/0!</v>
      </c>
      <c r="X1419" s="2">
        <v>12.51</v>
      </c>
      <c r="Y1419" s="2">
        <v>18.940000000000001</v>
      </c>
      <c r="Z1419" s="21">
        <v>3520</v>
      </c>
      <c r="AB1419" s="14" t="e">
        <f>((AE1419-AC1419)*(1000/AD1419))*1000</f>
        <v>#DIV/0!</v>
      </c>
      <c r="AF1419" s="7" t="e">
        <f>#REF!*0.8</f>
        <v>#REF!</v>
      </c>
      <c r="AH1419" s="8" t="e">
        <f>((AG1419)*(H1419/100))</f>
        <v>#DIV/0!</v>
      </c>
      <c r="AI1419" s="7" t="e">
        <f>AG1419/AH1419</f>
        <v>#DIV/0!</v>
      </c>
      <c r="DL1419" s="61">
        <f t="shared" si="27"/>
        <v>0</v>
      </c>
    </row>
    <row r="1420" spans="1:149">
      <c r="A1420" s="11">
        <v>44684</v>
      </c>
      <c r="B1420" s="66" t="s">
        <v>1964</v>
      </c>
      <c r="C1420" s="25" t="s">
        <v>1877</v>
      </c>
      <c r="D1420" s="21">
        <v>37</v>
      </c>
      <c r="E1420" s="2">
        <v>100</v>
      </c>
      <c r="F1420" s="2">
        <v>100</v>
      </c>
      <c r="G1420" s="2">
        <v>63</v>
      </c>
      <c r="H1420" s="3">
        <f>((F1420)/(E1420/100))</f>
        <v>100</v>
      </c>
      <c r="I1420" s="4">
        <f>E1420/F1420</f>
        <v>1</v>
      </c>
      <c r="J1420" s="4">
        <f>100/G1420</f>
        <v>1.5873015873015872</v>
      </c>
      <c r="K1420" s="2">
        <v>14</v>
      </c>
      <c r="M1420" s="2">
        <f>101.765-101.12</f>
        <v>0.64499999999999602</v>
      </c>
      <c r="N1420" s="37">
        <f>M1420/(K1420/100)</f>
        <v>4.6071428571428283</v>
      </c>
      <c r="O1420" s="37">
        <f>N1420/J1420</f>
        <v>2.9024999999999821</v>
      </c>
      <c r="P1420" s="5" t="e">
        <f>M1420/(L1420/100)</f>
        <v>#DIV/0!</v>
      </c>
      <c r="Q1420" s="5" t="e">
        <f>P1420*I1420</f>
        <v>#DIV/0!</v>
      </c>
      <c r="R1420" s="21">
        <v>54.551000000000002</v>
      </c>
      <c r="S1420" s="21">
        <v>10.718</v>
      </c>
      <c r="T1420" s="21">
        <v>63.793999999999997</v>
      </c>
      <c r="U1420" s="15">
        <f>100-(T1420-R1420)/S1420*100</f>
        <v>13.761895876096332</v>
      </c>
      <c r="V1420" s="21">
        <v>7.149</v>
      </c>
      <c r="X1420" s="2">
        <v>9.23</v>
      </c>
      <c r="Y1420" s="2">
        <v>2.92</v>
      </c>
      <c r="Z1420" s="21">
        <v>752</v>
      </c>
      <c r="AB1420" s="14" t="e">
        <f>((AE1420-AC1420)*(1000/AD1420))*1000</f>
        <v>#DIV/0!</v>
      </c>
      <c r="AF1420" s="7" t="e">
        <f>#REF!*0.8</f>
        <v>#REF!</v>
      </c>
      <c r="AG1420" s="2">
        <v>100</v>
      </c>
      <c r="AH1420" s="8">
        <f>((AG1420)*(H1420/100))</f>
        <v>100</v>
      </c>
      <c r="AI1420" s="7">
        <f>AG1420/AH1420</f>
        <v>1</v>
      </c>
      <c r="AJ1420" s="6">
        <v>149.1</v>
      </c>
      <c r="AK1420" s="2">
        <v>0.34200000000000003</v>
      </c>
      <c r="AM1420" s="21">
        <v>14.77</v>
      </c>
      <c r="AN1420" s="21">
        <v>9.7799999999999994</v>
      </c>
      <c r="AO1420" s="20" t="s">
        <v>1970</v>
      </c>
      <c r="AP1420" s="441">
        <v>0.14399999999999999</v>
      </c>
      <c r="AQ1420" s="441">
        <v>3.0000000000000001E-3</v>
      </c>
      <c r="AR1420" s="441">
        <v>6.0000000000000001E-3</v>
      </c>
      <c r="AS1420" s="441">
        <v>3.0000000000000001E-3</v>
      </c>
      <c r="AT1420" s="441" t="s">
        <v>121</v>
      </c>
      <c r="AU1420" s="441">
        <v>4.0000000000000001E-3</v>
      </c>
      <c r="AV1420" s="441">
        <v>0.83799999999999997</v>
      </c>
      <c r="AW1420" s="441">
        <v>0.01</v>
      </c>
      <c r="AX1420" s="441">
        <v>1.0999999999999999E-2</v>
      </c>
      <c r="AY1420" s="441">
        <v>1E-3</v>
      </c>
      <c r="AZ1420" s="441">
        <v>3.9E-2</v>
      </c>
      <c r="BA1420" s="441">
        <v>4.0000000000000001E-3</v>
      </c>
      <c r="BB1420" s="441">
        <v>4.7E-2</v>
      </c>
      <c r="BC1420" s="441">
        <v>3.0000000000000001E-3</v>
      </c>
      <c r="BD1420" s="441">
        <v>10.074</v>
      </c>
      <c r="BE1420" s="441">
        <v>6.3E-2</v>
      </c>
      <c r="BF1420" s="441" t="s">
        <v>121</v>
      </c>
      <c r="BG1420" s="441">
        <v>8.0000000000000002E-3</v>
      </c>
      <c r="BH1420" s="441">
        <v>2.2389999999999999</v>
      </c>
      <c r="BI1420" s="441">
        <v>0.53200000000000003</v>
      </c>
      <c r="BJ1420" s="441" t="s">
        <v>121</v>
      </c>
      <c r="BK1420" s="441">
        <v>4.0000000000000001E-3</v>
      </c>
      <c r="BL1420" s="441" t="s">
        <v>121</v>
      </c>
      <c r="BM1420" s="441">
        <v>2E-3</v>
      </c>
      <c r="BN1420" s="441">
        <v>6.6000000000000003E-2</v>
      </c>
      <c r="BO1420" s="441">
        <v>8.0000000000000002E-3</v>
      </c>
      <c r="BP1420" s="441">
        <v>67.573999999999998</v>
      </c>
      <c r="BQ1420" s="441">
        <v>0.16300000000000001</v>
      </c>
      <c r="BR1420" s="441" t="s">
        <v>121</v>
      </c>
      <c r="BS1420" s="441">
        <v>2E-3</v>
      </c>
      <c r="BT1420" s="441">
        <v>2.1619999999999999</v>
      </c>
      <c r="BU1420" s="441">
        <v>8.3000000000000004E-2</v>
      </c>
      <c r="BV1420" s="441">
        <v>0.67</v>
      </c>
      <c r="BW1420" s="441">
        <v>1.6E-2</v>
      </c>
      <c r="BX1420" s="441" t="s">
        <v>121</v>
      </c>
      <c r="BY1420" s="441">
        <v>1.4999999999999999E-2</v>
      </c>
      <c r="BZ1420" s="441">
        <v>0.95199999999999996</v>
      </c>
      <c r="CA1420" s="441">
        <v>4.2999999999999997E-2</v>
      </c>
      <c r="CB1420" s="441" t="s">
        <v>121</v>
      </c>
      <c r="CC1420" s="441">
        <v>5.5979999999999999</v>
      </c>
      <c r="CD1420" s="441">
        <v>1.9179999999999999</v>
      </c>
      <c r="CE1420" s="441">
        <v>2.3E-2</v>
      </c>
      <c r="CF1420" s="441" t="s">
        <v>121</v>
      </c>
      <c r="CG1420" s="441">
        <v>2E-3</v>
      </c>
      <c r="CH1420" s="441" t="s">
        <v>121</v>
      </c>
      <c r="CI1420" s="441">
        <v>2E-3</v>
      </c>
      <c r="CJ1420" s="441">
        <v>6.4000000000000001E-2</v>
      </c>
      <c r="CK1420" s="441">
        <v>3.5999999999999997E-2</v>
      </c>
      <c r="CL1420" s="441" t="s">
        <v>121</v>
      </c>
      <c r="CM1420" s="441">
        <v>2E-3</v>
      </c>
      <c r="CN1420" s="441">
        <v>5.0000000000000001E-3</v>
      </c>
      <c r="CO1420" s="441">
        <v>1E-3</v>
      </c>
      <c r="CP1420" s="441">
        <v>0.441</v>
      </c>
      <c r="CQ1420" s="441">
        <v>1.7999999999999999E-2</v>
      </c>
      <c r="CR1420" s="441" t="s">
        <v>121</v>
      </c>
      <c r="CS1420" s="441">
        <v>2E-3</v>
      </c>
      <c r="CT1420" s="441">
        <v>9.2780000000000005</v>
      </c>
      <c r="CU1420" s="441">
        <v>0.26500000000000001</v>
      </c>
      <c r="CV1420" s="441">
        <v>1.4999999999999999E-2</v>
      </c>
      <c r="CW1420" s="441">
        <v>1E-3</v>
      </c>
      <c r="CX1420" s="441">
        <v>5.8999999999999997E-2</v>
      </c>
      <c r="CY1420" s="441">
        <v>1.0999999999999999E-2</v>
      </c>
      <c r="CZ1420" s="441" t="s">
        <v>121</v>
      </c>
      <c r="DA1420" s="441">
        <v>2E-3</v>
      </c>
      <c r="DB1420" s="441" t="s">
        <v>121</v>
      </c>
      <c r="DC1420" s="441">
        <v>7.0000000000000001E-3</v>
      </c>
      <c r="DD1420" s="441" t="s">
        <v>121</v>
      </c>
      <c r="DE1420" s="441">
        <v>2.4E-2</v>
      </c>
      <c r="DF1420" s="441">
        <v>3.3780000000000001</v>
      </c>
      <c r="DG1420" s="441">
        <v>2.8000000000000001E-2</v>
      </c>
      <c r="DH1420" s="441">
        <v>3.0000000000000001E-3</v>
      </c>
      <c r="DI1420" s="441">
        <v>1E-3</v>
      </c>
      <c r="DJ1420" s="441" t="s">
        <v>121</v>
      </c>
      <c r="DK1420" s="441">
        <v>2E-3</v>
      </c>
      <c r="DL1420" s="61" t="str">
        <f t="shared" si="27"/>
        <v>ENE 2159 03.05.2022</v>
      </c>
      <c r="DM1420" s="452">
        <v>5.7264402516148298E-3</v>
      </c>
      <c r="DN1420" s="452">
        <v>3.9295383158959403E-3</v>
      </c>
      <c r="DO1420" s="452">
        <v>4.51796314274059E-2</v>
      </c>
      <c r="DP1420" s="452">
        <v>0.34247247008610499</v>
      </c>
      <c r="DQ1420" s="452">
        <v>5.3871167429132404E-3</v>
      </c>
      <c r="DR1420" s="452">
        <v>3.6736399502582298E-2</v>
      </c>
      <c r="DS1420" s="452">
        <v>-2.5170000075502699E-2</v>
      </c>
      <c r="DT1420" s="452">
        <v>6.6397106973098294E-2</v>
      </c>
      <c r="DU1420" s="452">
        <v>4.9101403399564095E-4</v>
      </c>
      <c r="DV1420" s="452">
        <v>-4.0478012670016597E-3</v>
      </c>
      <c r="DW1420" s="452">
        <v>0.11084329255163899</v>
      </c>
      <c r="DX1420" s="452">
        <v>-6.6858263655349498E-2</v>
      </c>
      <c r="DY1420" s="452">
        <v>176.41603756792401</v>
      </c>
      <c r="DZ1420" s="452">
        <v>0.132131356239996</v>
      </c>
      <c r="EA1420" s="452">
        <v>4.0672656526107402E-2</v>
      </c>
      <c r="EB1420" s="452">
        <v>147.828814486532</v>
      </c>
    </row>
    <row r="1421" spans="1:149">
      <c r="A1421" s="11">
        <v>44684</v>
      </c>
      <c r="B1421" s="66"/>
      <c r="C1421" s="25" t="s">
        <v>117</v>
      </c>
      <c r="H1421" s="3" t="e">
        <f>((F1421)/(E1421/100))</f>
        <v>#DIV/0!</v>
      </c>
      <c r="I1421" s="4" t="e">
        <f>E1421/F1421</f>
        <v>#DIV/0!</v>
      </c>
      <c r="J1421" s="4" t="e">
        <f>100/G1421</f>
        <v>#DIV/0!</v>
      </c>
      <c r="N1421" s="37" t="e">
        <f>M1421/(K1421/100)</f>
        <v>#DIV/0!</v>
      </c>
      <c r="O1421" s="37" t="e">
        <f>N1421/J1421</f>
        <v>#DIV/0!</v>
      </c>
      <c r="P1421" s="5" t="e">
        <f>M1421/(L1421/100)</f>
        <v>#DIV/0!</v>
      </c>
      <c r="Q1421" s="5" t="e">
        <f>P1421*I1421</f>
        <v>#DIV/0!</v>
      </c>
      <c r="U1421" s="15" t="e">
        <f>100-(T1421-R1421)/S1421*100</f>
        <v>#DIV/0!</v>
      </c>
      <c r="X1421" s="2">
        <v>11.75</v>
      </c>
      <c r="AB1421" s="14" t="e">
        <f>((AE1421-AC1421)*(1000/AD1421))*1000</f>
        <v>#DIV/0!</v>
      </c>
      <c r="AF1421" s="7" t="e">
        <f>#REF!*0.8</f>
        <v>#REF!</v>
      </c>
      <c r="AG1421" s="2">
        <v>60</v>
      </c>
      <c r="AH1421" s="8" t="e">
        <f>((AG1421)*(H1421/100))</f>
        <v>#DIV/0!</v>
      </c>
      <c r="AI1421" s="7" t="e">
        <f>AG1421/AH1421</f>
        <v>#DIV/0!</v>
      </c>
      <c r="AO1421" s="20" t="s">
        <v>1965</v>
      </c>
      <c r="AP1421" s="438">
        <v>0.14299999999999999</v>
      </c>
      <c r="AQ1421" s="438">
        <v>2E-3</v>
      </c>
      <c r="AR1421" s="438" t="s">
        <v>121</v>
      </c>
      <c r="AS1421" s="438">
        <v>6.0000000000000001E-3</v>
      </c>
      <c r="AT1421" s="438">
        <v>4.1000000000000002E-2</v>
      </c>
      <c r="AU1421" s="438">
        <v>2E-3</v>
      </c>
      <c r="AV1421" s="438">
        <v>3.7999999999999999E-2</v>
      </c>
      <c r="AW1421" s="438">
        <v>2E-3</v>
      </c>
      <c r="AX1421" s="438">
        <v>8.9999999999999993E-3</v>
      </c>
      <c r="AY1421" s="438">
        <v>1E-3</v>
      </c>
      <c r="AZ1421" s="438">
        <v>0.01</v>
      </c>
      <c r="BA1421" s="438">
        <v>2E-3</v>
      </c>
      <c r="BB1421" s="438">
        <v>3.5999999999999997E-2</v>
      </c>
      <c r="BC1421" s="438">
        <v>2E-3</v>
      </c>
      <c r="BD1421" s="438">
        <v>0.22900000000000001</v>
      </c>
      <c r="BE1421" s="438">
        <v>7.0000000000000001E-3</v>
      </c>
      <c r="BF1421" s="438" t="s">
        <v>121</v>
      </c>
      <c r="BG1421" s="438">
        <v>8.0000000000000002E-3</v>
      </c>
      <c r="BH1421" s="438" t="s">
        <v>121</v>
      </c>
      <c r="BI1421" s="438">
        <v>1.841</v>
      </c>
      <c r="BJ1421" s="438" t="s">
        <v>121</v>
      </c>
      <c r="BK1421" s="438">
        <v>3.0000000000000001E-3</v>
      </c>
      <c r="BL1421" s="438" t="s">
        <v>121</v>
      </c>
      <c r="BM1421" s="438">
        <v>2E-3</v>
      </c>
      <c r="BN1421" s="438">
        <v>3.7999999999999999E-2</v>
      </c>
      <c r="BO1421" s="438">
        <v>7.0000000000000001E-3</v>
      </c>
      <c r="BP1421" s="438">
        <v>62.237000000000002</v>
      </c>
      <c r="BQ1421" s="438">
        <v>0.14399999999999999</v>
      </c>
      <c r="BR1421" s="438" t="s">
        <v>121</v>
      </c>
      <c r="BS1421" s="438">
        <v>2E-3</v>
      </c>
      <c r="BT1421" s="438">
        <v>24.170999999999999</v>
      </c>
      <c r="BU1421" s="438">
        <v>0.22900000000000001</v>
      </c>
      <c r="BV1421" s="438">
        <v>7.7430000000000003</v>
      </c>
      <c r="BW1421" s="438">
        <v>0.106</v>
      </c>
      <c r="BX1421" s="438" t="s">
        <v>121</v>
      </c>
      <c r="BY1421" s="438">
        <v>3.0000000000000001E-3</v>
      </c>
      <c r="BZ1421" s="438">
        <v>1.946</v>
      </c>
      <c r="CA1421" s="438">
        <v>4.1000000000000002E-2</v>
      </c>
      <c r="CB1421" s="438" t="s">
        <v>121</v>
      </c>
      <c r="CC1421" s="438">
        <v>16.847000000000001</v>
      </c>
      <c r="CD1421" s="438">
        <v>1.7000000000000001E-2</v>
      </c>
      <c r="CE1421" s="438">
        <v>4.0000000000000001E-3</v>
      </c>
      <c r="CF1421" s="438">
        <v>2E-3</v>
      </c>
      <c r="CG1421" s="438">
        <v>1E-3</v>
      </c>
      <c r="CH1421" s="438" t="s">
        <v>121</v>
      </c>
      <c r="CI1421" s="438">
        <v>2E-3</v>
      </c>
      <c r="CJ1421" s="438" t="s">
        <v>121</v>
      </c>
      <c r="CK1421" s="438">
        <v>0.13500000000000001</v>
      </c>
      <c r="CL1421" s="438" t="s">
        <v>121</v>
      </c>
      <c r="CM1421" s="438">
        <v>2E-3</v>
      </c>
      <c r="CN1421" s="438">
        <v>5.0000000000000001E-3</v>
      </c>
      <c r="CO1421" s="438">
        <v>1E-3</v>
      </c>
      <c r="CP1421" s="438">
        <v>0.62</v>
      </c>
      <c r="CQ1421" s="438">
        <v>3.5999999999999997E-2</v>
      </c>
      <c r="CR1421" s="438" t="s">
        <v>121</v>
      </c>
      <c r="CS1421" s="438">
        <v>2E-3</v>
      </c>
      <c r="CT1421" s="438">
        <v>0.51300000000000001</v>
      </c>
      <c r="CU1421" s="438">
        <v>0.24199999999999999</v>
      </c>
      <c r="CV1421" s="438">
        <v>1.0999999999999999E-2</v>
      </c>
      <c r="CW1421" s="438">
        <v>1E-3</v>
      </c>
      <c r="CX1421" s="438">
        <v>1.6E-2</v>
      </c>
      <c r="CY1421" s="438">
        <v>0.01</v>
      </c>
      <c r="CZ1421" s="438" t="s">
        <v>121</v>
      </c>
      <c r="DA1421" s="438">
        <v>2E-3</v>
      </c>
      <c r="DB1421" s="438" t="s">
        <v>121</v>
      </c>
      <c r="DC1421" s="438">
        <v>5.0000000000000001E-3</v>
      </c>
      <c r="DD1421" s="438">
        <v>0.04</v>
      </c>
      <c r="DE1421" s="438">
        <v>6.0000000000000001E-3</v>
      </c>
      <c r="DF1421" s="438">
        <v>0.55200000000000005</v>
      </c>
      <c r="DG1421" s="438">
        <v>6.0000000000000001E-3</v>
      </c>
      <c r="DH1421" s="438">
        <v>2E-3</v>
      </c>
      <c r="DI1421" s="438">
        <v>1E-3</v>
      </c>
      <c r="DJ1421" s="438">
        <v>9.1999999999999998E-2</v>
      </c>
      <c r="DK1421" s="438">
        <v>1E-3</v>
      </c>
      <c r="DL1421" s="61" t="str">
        <f t="shared" si="27"/>
        <v>UTV 03.05.2022</v>
      </c>
    </row>
    <row r="1422" spans="1:149">
      <c r="A1422" s="11">
        <v>44684</v>
      </c>
      <c r="B1422" s="66"/>
      <c r="C1422" s="25" t="s">
        <v>124</v>
      </c>
      <c r="D1422" s="21">
        <v>28</v>
      </c>
      <c r="E1422" s="2">
        <v>72</v>
      </c>
      <c r="H1422" s="3">
        <f>((F1422)/(E1422/100))</f>
        <v>0</v>
      </c>
      <c r="I1422" s="4" t="e">
        <f>E1422/F1422</f>
        <v>#DIV/0!</v>
      </c>
      <c r="J1422" s="4" t="e">
        <f>100/G1422</f>
        <v>#DIV/0!</v>
      </c>
      <c r="N1422" s="37" t="e">
        <f>M1422/(K1422/100)</f>
        <v>#DIV/0!</v>
      </c>
      <c r="O1422" s="37" t="e">
        <f>N1422/J1422</f>
        <v>#DIV/0!</v>
      </c>
      <c r="P1422" s="5" t="e">
        <f>M1422/(L1422/100)</f>
        <v>#DIV/0!</v>
      </c>
      <c r="Q1422" s="5" t="e">
        <f>P1422*I1422</f>
        <v>#DIV/0!</v>
      </c>
      <c r="U1422" s="15" t="e">
        <f>100-(T1422-R1422)/S1422*100</f>
        <v>#DIV/0!</v>
      </c>
      <c r="V1422" s="21">
        <v>0.77200000000000002</v>
      </c>
      <c r="X1422" s="2">
        <v>10.75</v>
      </c>
      <c r="Y1422" s="2">
        <v>5.51</v>
      </c>
      <c r="Z1422" s="21">
        <v>1197</v>
      </c>
      <c r="AB1422" s="14" t="e">
        <f>((AE1422-AC1422)*(1000/AD1422))*1000</f>
        <v>#DIV/0!</v>
      </c>
      <c r="AF1422" s="7" t="e">
        <f>#REF!*0.8</f>
        <v>#REF!</v>
      </c>
      <c r="AG1422" s="2">
        <v>133</v>
      </c>
      <c r="AH1422" s="8">
        <f>((AG1422)*(H1422/100))</f>
        <v>0</v>
      </c>
      <c r="AI1422" s="7" t="e">
        <f>AG1422/AH1422</f>
        <v>#DIV/0!</v>
      </c>
      <c r="AJ1422" s="6">
        <v>6.5</v>
      </c>
      <c r="AK1422" s="2">
        <v>0.40899999999999997</v>
      </c>
      <c r="AO1422" s="20" t="s">
        <v>1966</v>
      </c>
      <c r="AP1422" s="444">
        <v>6.5000000000000002E-2</v>
      </c>
      <c r="AQ1422" s="444">
        <v>2E-3</v>
      </c>
      <c r="AR1422" s="444">
        <v>2.1999999999999999E-2</v>
      </c>
      <c r="AS1422" s="444">
        <v>3.0000000000000001E-3</v>
      </c>
      <c r="AT1422" s="444">
        <v>1.2999999999999999E-2</v>
      </c>
      <c r="AU1422" s="444">
        <v>2E-3</v>
      </c>
      <c r="AV1422" s="444">
        <v>0.02</v>
      </c>
      <c r="AW1422" s="444">
        <v>2E-3</v>
      </c>
      <c r="AX1422" s="444" t="s">
        <v>121</v>
      </c>
      <c r="AY1422" s="444">
        <v>2E-3</v>
      </c>
      <c r="AZ1422" s="444">
        <v>4.2999999999999997E-2</v>
      </c>
      <c r="BA1422" s="444">
        <v>3.0000000000000001E-3</v>
      </c>
      <c r="BB1422" s="444">
        <v>0.26200000000000001</v>
      </c>
      <c r="BC1422" s="444">
        <v>5.0000000000000001E-3</v>
      </c>
      <c r="BD1422" s="444">
        <v>4.0860000000000003</v>
      </c>
      <c r="BE1422" s="444">
        <v>3.5000000000000003E-2</v>
      </c>
      <c r="BF1422" s="444" t="s">
        <v>121</v>
      </c>
      <c r="BG1422" s="444">
        <v>6.0000000000000001E-3</v>
      </c>
      <c r="BH1422" s="444">
        <v>3.306</v>
      </c>
      <c r="BI1422" s="444">
        <v>1.109</v>
      </c>
      <c r="BJ1422" s="444" t="s">
        <v>121</v>
      </c>
      <c r="BK1422" s="444">
        <v>3.0000000000000001E-3</v>
      </c>
      <c r="BL1422" s="444" t="s">
        <v>121</v>
      </c>
      <c r="BM1422" s="444">
        <v>2E-3</v>
      </c>
      <c r="BN1422" s="444">
        <v>1.0109999999999999</v>
      </c>
      <c r="BO1422" s="444">
        <v>1.7999999999999999E-2</v>
      </c>
      <c r="BP1422" s="444">
        <v>61.057000000000002</v>
      </c>
      <c r="BQ1422" s="444">
        <v>0.157</v>
      </c>
      <c r="BR1422" s="444">
        <v>2E-3</v>
      </c>
      <c r="BS1422" s="444">
        <v>1E-3</v>
      </c>
      <c r="BT1422" s="444">
        <v>14.603999999999999</v>
      </c>
      <c r="BU1422" s="444">
        <v>0.14299999999999999</v>
      </c>
      <c r="BV1422" s="444">
        <v>0.98499999999999999</v>
      </c>
      <c r="BW1422" s="444">
        <v>2.3E-2</v>
      </c>
      <c r="BX1422" s="444" t="s">
        <v>121</v>
      </c>
      <c r="BY1422" s="444">
        <v>0.01</v>
      </c>
      <c r="BZ1422" s="444">
        <v>0.57899999999999996</v>
      </c>
      <c r="CA1422" s="444">
        <v>2.7E-2</v>
      </c>
      <c r="CB1422" s="444" t="s">
        <v>121</v>
      </c>
      <c r="CC1422" s="444">
        <v>13.105</v>
      </c>
      <c r="CD1422" s="444">
        <v>9.8000000000000004E-2</v>
      </c>
      <c r="CE1422" s="444">
        <v>6.0000000000000001E-3</v>
      </c>
      <c r="CF1422" s="444">
        <v>2E-3</v>
      </c>
      <c r="CG1422" s="444">
        <v>1E-3</v>
      </c>
      <c r="CH1422" s="444">
        <v>2E-3</v>
      </c>
      <c r="CI1422" s="444">
        <v>1E-3</v>
      </c>
      <c r="CJ1422" s="444">
        <v>1.0129999999999999</v>
      </c>
      <c r="CK1422" s="444">
        <v>9.1999999999999998E-2</v>
      </c>
      <c r="CL1422" s="444" t="s">
        <v>121</v>
      </c>
      <c r="CM1422" s="444">
        <v>2E-3</v>
      </c>
      <c r="CN1422" s="444">
        <v>2E-3</v>
      </c>
      <c r="CO1422" s="444">
        <v>1E-3</v>
      </c>
      <c r="CP1422" s="444">
        <v>3.6419999999999999</v>
      </c>
      <c r="CQ1422" s="444">
        <v>5.8000000000000003E-2</v>
      </c>
      <c r="CR1422" s="444" t="s">
        <v>121</v>
      </c>
      <c r="CS1422" s="444">
        <v>2E-3</v>
      </c>
      <c r="CT1422" s="444">
        <v>7.7350000000000003</v>
      </c>
      <c r="CU1422" s="444">
        <v>0.307</v>
      </c>
      <c r="CV1422" s="444">
        <v>3.9E-2</v>
      </c>
      <c r="CW1422" s="444">
        <v>1E-3</v>
      </c>
      <c r="CX1422" s="444">
        <v>0.85299999999999998</v>
      </c>
      <c r="CY1422" s="444">
        <v>1.9E-2</v>
      </c>
      <c r="CZ1422" s="444" t="s">
        <v>121</v>
      </c>
      <c r="DA1422" s="444">
        <v>2E-3</v>
      </c>
      <c r="DB1422" s="444">
        <v>8.9999999999999993E-3</v>
      </c>
      <c r="DC1422" s="444">
        <v>6.0000000000000001E-3</v>
      </c>
      <c r="DD1422" s="444" t="s">
        <v>121</v>
      </c>
      <c r="DE1422" s="444">
        <v>1.0999999999999999E-2</v>
      </c>
      <c r="DF1422" s="444">
        <v>0.51900000000000002</v>
      </c>
      <c r="DG1422" s="444">
        <v>7.0000000000000001E-3</v>
      </c>
      <c r="DH1422" s="444">
        <v>1.4E-2</v>
      </c>
      <c r="DI1422" s="444">
        <v>1E-3</v>
      </c>
      <c r="DJ1422" s="444">
        <v>5.0000000000000001E-3</v>
      </c>
      <c r="DK1422" s="444">
        <v>1E-3</v>
      </c>
      <c r="DL1422" s="61" t="str">
        <f t="shared" si="27"/>
        <v>DK II 03.05.2022</v>
      </c>
      <c r="DM1422" s="448">
        <v>2.4792553776594702E-3</v>
      </c>
      <c r="DN1422" s="448">
        <v>9.9338198439628497E-4</v>
      </c>
      <c r="DO1422" s="448">
        <v>-1.1908024080917399E-2</v>
      </c>
      <c r="DP1422" s="448">
        <v>0.40930188845651599</v>
      </c>
      <c r="DQ1422" s="448">
        <v>3.3605863623365498E-2</v>
      </c>
      <c r="DR1422" s="448">
        <v>-4.0506026474318602E-3</v>
      </c>
      <c r="DS1422" s="448">
        <v>4.2694609190036399E-4</v>
      </c>
      <c r="DT1422" s="448">
        <v>-9.8614021728219196E-4</v>
      </c>
      <c r="DU1422" s="188">
        <v>8.3458994532847202E-5</v>
      </c>
      <c r="DV1422" s="448">
        <v>1.8633941661679199E-2</v>
      </c>
      <c r="DW1422" s="448">
        <v>0.13226014918530801</v>
      </c>
      <c r="DX1422" s="448">
        <v>5.2907948991394498E-2</v>
      </c>
      <c r="DY1422" s="448">
        <v>960.39704291582404</v>
      </c>
      <c r="DZ1422" s="448">
        <v>-3.7807720432784103E-2</v>
      </c>
      <c r="EA1422" s="448">
        <v>0.273101167379659</v>
      </c>
      <c r="EB1422" s="448">
        <v>97.5616033948737</v>
      </c>
    </row>
    <row r="1423" spans="1:149">
      <c r="A1423" s="11">
        <v>44684</v>
      </c>
      <c r="B1423" s="66" t="s">
        <v>120</v>
      </c>
      <c r="C1423" s="25" t="s">
        <v>119</v>
      </c>
      <c r="D1423" s="21">
        <v>29</v>
      </c>
      <c r="E1423" s="2">
        <v>100</v>
      </c>
      <c r="F1423" s="2">
        <v>71</v>
      </c>
      <c r="H1423" s="3">
        <f>((F1423)/(E1423/100))</f>
        <v>71</v>
      </c>
      <c r="I1423" s="4">
        <f>E1423/F1423</f>
        <v>1.408450704225352</v>
      </c>
      <c r="J1423" s="4" t="e">
        <f>100/G1423</f>
        <v>#DIV/0!</v>
      </c>
      <c r="N1423" s="37" t="e">
        <f>M1423/(K1423/100)</f>
        <v>#DIV/0!</v>
      </c>
      <c r="O1423" s="37" t="e">
        <f>N1423/J1423</f>
        <v>#DIV/0!</v>
      </c>
      <c r="P1423" s="5" t="e">
        <f>M1423/(L1423/100)</f>
        <v>#DIV/0!</v>
      </c>
      <c r="Q1423" s="5" t="e">
        <f>P1423*I1423</f>
        <v>#DIV/0!</v>
      </c>
      <c r="U1423" s="15" t="e">
        <f>100-(T1423-R1423)/S1423*100</f>
        <v>#DIV/0!</v>
      </c>
      <c r="V1423" s="21">
        <v>7.0039999999999996</v>
      </c>
      <c r="X1423" s="2">
        <v>12.48</v>
      </c>
      <c r="Y1423" s="2">
        <v>20.7</v>
      </c>
      <c r="Z1423" s="21">
        <v>4382</v>
      </c>
      <c r="AB1423" s="14" t="e">
        <f>((AE1423-AC1423)*(1000/AD1423))*1000</f>
        <v>#DIV/0!</v>
      </c>
      <c r="AF1423" s="7" t="e">
        <f>#REF!*0.8</f>
        <v>#REF!</v>
      </c>
      <c r="AG1423" s="2">
        <v>141</v>
      </c>
      <c r="AH1423" s="8">
        <f>((AG1423)*(H1423/100))</f>
        <v>100.11</v>
      </c>
      <c r="AI1423" s="7">
        <f>AG1423/AH1423</f>
        <v>1.408450704225352</v>
      </c>
      <c r="AJ1423" s="6">
        <v>89.38</v>
      </c>
      <c r="AK1423" s="2">
        <v>2.1669999999999998</v>
      </c>
      <c r="AO1423" s="20" t="s">
        <v>1967</v>
      </c>
      <c r="AP1423" s="446">
        <v>0.11</v>
      </c>
      <c r="AQ1423" s="446">
        <v>2E-3</v>
      </c>
      <c r="AR1423" s="446">
        <v>5.8000000000000003E-2</v>
      </c>
      <c r="AS1423" s="446">
        <v>3.0000000000000001E-3</v>
      </c>
      <c r="AT1423" s="446">
        <v>8.0000000000000002E-3</v>
      </c>
      <c r="AU1423" s="446">
        <v>2E-3</v>
      </c>
      <c r="AV1423" s="446">
        <v>2.5000000000000001E-2</v>
      </c>
      <c r="AW1423" s="446">
        <v>2E-3</v>
      </c>
      <c r="AX1423" s="446">
        <v>8.9999999999999993E-3</v>
      </c>
      <c r="AY1423" s="446">
        <v>1E-3</v>
      </c>
      <c r="AZ1423" s="446">
        <v>3.6999999999999998E-2</v>
      </c>
      <c r="BA1423" s="446">
        <v>3.0000000000000001E-3</v>
      </c>
      <c r="BB1423" s="446">
        <v>0.126</v>
      </c>
      <c r="BC1423" s="446">
        <v>3.0000000000000001E-3</v>
      </c>
      <c r="BD1423" s="446">
        <v>4.2990000000000004</v>
      </c>
      <c r="BE1423" s="446">
        <v>3.4000000000000002E-2</v>
      </c>
      <c r="BF1423" s="446" t="s">
        <v>121</v>
      </c>
      <c r="BG1423" s="446">
        <v>6.0000000000000001E-3</v>
      </c>
      <c r="BH1423" s="446">
        <v>3.1360000000000001</v>
      </c>
      <c r="BI1423" s="446">
        <v>1.048</v>
      </c>
      <c r="BJ1423" s="446">
        <v>4.0000000000000001E-3</v>
      </c>
      <c r="BK1423" s="446">
        <v>2E-3</v>
      </c>
      <c r="BL1423" s="446" t="s">
        <v>121</v>
      </c>
      <c r="BM1423" s="446">
        <v>2E-3</v>
      </c>
      <c r="BN1423" s="446">
        <v>0.109</v>
      </c>
      <c r="BO1423" s="446">
        <v>7.0000000000000001E-3</v>
      </c>
      <c r="BP1423" s="446">
        <v>62.81</v>
      </c>
      <c r="BQ1423" s="446">
        <v>0.14199999999999999</v>
      </c>
      <c r="BR1423" s="446">
        <v>3.0000000000000001E-3</v>
      </c>
      <c r="BS1423" s="446">
        <v>1E-3</v>
      </c>
      <c r="BT1423" s="446">
        <v>12.093</v>
      </c>
      <c r="BU1423" s="446">
        <v>0.13200000000000001</v>
      </c>
      <c r="BV1423" s="446">
        <v>1.9650000000000001</v>
      </c>
      <c r="BW1423" s="446">
        <v>3.1E-2</v>
      </c>
      <c r="BX1423" s="446" t="s">
        <v>121</v>
      </c>
      <c r="BY1423" s="446">
        <v>0.01</v>
      </c>
      <c r="BZ1423" s="446">
        <v>1.486</v>
      </c>
      <c r="CA1423" s="446">
        <v>3.7999999999999999E-2</v>
      </c>
      <c r="CB1423" s="446" t="s">
        <v>121</v>
      </c>
      <c r="CC1423" s="446">
        <v>13.39</v>
      </c>
      <c r="CD1423" s="446">
        <v>0.219</v>
      </c>
      <c r="CE1423" s="446">
        <v>8.0000000000000002E-3</v>
      </c>
      <c r="CF1423" s="446">
        <v>3.0000000000000001E-3</v>
      </c>
      <c r="CG1423" s="446">
        <v>1E-3</v>
      </c>
      <c r="CH1423" s="446" t="s">
        <v>121</v>
      </c>
      <c r="CI1423" s="446">
        <v>2E-3</v>
      </c>
      <c r="CJ1423" s="446">
        <v>0.64200000000000002</v>
      </c>
      <c r="CK1423" s="446">
        <v>7.4999999999999997E-2</v>
      </c>
      <c r="CL1423" s="446" t="s">
        <v>121</v>
      </c>
      <c r="CM1423" s="446">
        <v>2E-3</v>
      </c>
      <c r="CN1423" s="446">
        <v>7.0000000000000001E-3</v>
      </c>
      <c r="CO1423" s="446">
        <v>1E-3</v>
      </c>
      <c r="CP1423" s="446">
        <v>1.4750000000000001</v>
      </c>
      <c r="CQ1423" s="446">
        <v>3.6999999999999998E-2</v>
      </c>
      <c r="CR1423" s="446" t="s">
        <v>121</v>
      </c>
      <c r="CS1423" s="446">
        <v>2E-3</v>
      </c>
      <c r="CT1423" s="446">
        <v>8.6669999999999998</v>
      </c>
      <c r="CU1423" s="446">
        <v>0.309</v>
      </c>
      <c r="CV1423" s="446">
        <v>0.02</v>
      </c>
      <c r="CW1423" s="446">
        <v>1E-3</v>
      </c>
      <c r="CX1423" s="446">
        <v>1.9279999999999999</v>
      </c>
      <c r="CY1423" s="446">
        <v>2.5000000000000001E-2</v>
      </c>
      <c r="CZ1423" s="446" t="s">
        <v>121</v>
      </c>
      <c r="DA1423" s="446">
        <v>2E-3</v>
      </c>
      <c r="DB1423" s="446">
        <v>1.6E-2</v>
      </c>
      <c r="DC1423" s="446">
        <v>7.0000000000000001E-3</v>
      </c>
      <c r="DD1423" s="446">
        <v>3.6999999999999998E-2</v>
      </c>
      <c r="DE1423" s="446">
        <v>6.0000000000000001E-3</v>
      </c>
      <c r="DF1423" s="446">
        <v>0.66700000000000004</v>
      </c>
      <c r="DG1423" s="446">
        <v>7.0000000000000001E-3</v>
      </c>
      <c r="DH1423" s="446">
        <v>1.2999999999999999E-2</v>
      </c>
      <c r="DI1423" s="446">
        <v>1E-3</v>
      </c>
      <c r="DJ1423" s="446">
        <v>1.2E-2</v>
      </c>
      <c r="DK1423" s="446">
        <v>1E-3</v>
      </c>
      <c r="DL1423" s="61" t="str">
        <f t="shared" si="27"/>
        <v>DK III W1 03.05.2022</v>
      </c>
      <c r="DM1423" s="448">
        <v>-9.2271500202163407E-3</v>
      </c>
      <c r="DN1423" s="448">
        <v>3.7802723692470001E-2</v>
      </c>
      <c r="DO1423" s="448">
        <v>-3.0214156303860502E-2</v>
      </c>
      <c r="DP1423" s="448">
        <v>2.1671178353545399</v>
      </c>
      <c r="DQ1423" s="448">
        <v>5.4218900630876596E-3</v>
      </c>
      <c r="DR1423" s="448">
        <v>-4.6314930104090601E-2</v>
      </c>
      <c r="DS1423" s="448">
        <v>2.29996181654754</v>
      </c>
      <c r="DT1423" s="448">
        <v>1.4024769929881199E-2</v>
      </c>
      <c r="DU1423" s="448">
        <v>-1.9044005666604899E-3</v>
      </c>
      <c r="DV1423" s="448">
        <v>4.5418663236756397E-2</v>
      </c>
      <c r="DW1423" s="448">
        <v>2.0815510907489498</v>
      </c>
      <c r="DX1423" s="448">
        <v>0.16594562858720699</v>
      </c>
      <c r="DY1423" s="448">
        <v>2172.38002412059</v>
      </c>
      <c r="DZ1423" s="448">
        <v>0.31523459063767201</v>
      </c>
      <c r="EA1423" s="448">
        <v>0.40931131717109298</v>
      </c>
      <c r="EB1423" s="448">
        <v>97.873094040316602</v>
      </c>
    </row>
    <row r="1424" spans="1:149">
      <c r="A1424" s="11">
        <v>44684</v>
      </c>
      <c r="B1424" s="66" t="s">
        <v>336</v>
      </c>
      <c r="C1424" s="25" t="s">
        <v>124</v>
      </c>
      <c r="D1424" s="21">
        <v>23</v>
      </c>
      <c r="E1424" s="2">
        <v>100</v>
      </c>
      <c r="F1424" s="2">
        <v>77</v>
      </c>
      <c r="H1424" s="3">
        <f>((F1424)/(E1424/100))</f>
        <v>77</v>
      </c>
      <c r="I1424" s="4">
        <f>E1424/F1424</f>
        <v>1.2987012987012987</v>
      </c>
      <c r="J1424" s="4" t="e">
        <f>100/G1424</f>
        <v>#DIV/0!</v>
      </c>
      <c r="N1424" s="37" t="e">
        <f>M1424/(K1424/100)</f>
        <v>#DIV/0!</v>
      </c>
      <c r="O1424" s="37" t="e">
        <f>N1424/J1424</f>
        <v>#DIV/0!</v>
      </c>
      <c r="P1424" s="5" t="e">
        <f>M1424/(L1424/100)</f>
        <v>#DIV/0!</v>
      </c>
      <c r="Q1424" s="5" t="e">
        <f>P1424*I1424</f>
        <v>#DIV/0!</v>
      </c>
      <c r="R1424" s="21">
        <v>56.756</v>
      </c>
      <c r="S1424" s="21">
        <v>10.557</v>
      </c>
      <c r="T1424" s="21">
        <v>66.302000000000007</v>
      </c>
      <c r="U1424" s="15">
        <f>100-(T1424-R1424)/S1424*100</f>
        <v>9.5765842568911097</v>
      </c>
      <c r="V1424" s="21">
        <v>3.85</v>
      </c>
      <c r="X1424" s="2">
        <v>12.61</v>
      </c>
      <c r="Y1424" s="2">
        <v>8.77</v>
      </c>
      <c r="Z1424" s="21">
        <v>859</v>
      </c>
      <c r="AB1424" s="14" t="e">
        <f>((AE1424-AC1424)*(1000/AD1424))*1000</f>
        <v>#DIV/0!</v>
      </c>
      <c r="AF1424" s="7" t="e">
        <f>#REF!*0.8</f>
        <v>#REF!</v>
      </c>
      <c r="AG1424" s="2">
        <v>129</v>
      </c>
      <c r="AH1424" s="8">
        <f>((AG1424)*(H1424/100))</f>
        <v>99.33</v>
      </c>
      <c r="AI1424" s="7">
        <f>AG1424/AH1424</f>
        <v>1.2987012987012987</v>
      </c>
      <c r="AJ1424" s="6">
        <v>60.88</v>
      </c>
      <c r="AK1424" s="2">
        <v>0.66800000000000004</v>
      </c>
      <c r="AM1424" s="21">
        <v>5.13</v>
      </c>
      <c r="AN1424" s="21">
        <v>2.48</v>
      </c>
      <c r="AO1424" s="20" t="s">
        <v>1968</v>
      </c>
      <c r="AP1424" s="439">
        <v>4.7E-2</v>
      </c>
      <c r="AQ1424" s="439">
        <v>1E-3</v>
      </c>
      <c r="AR1424" s="439">
        <v>3.5000000000000003E-2</v>
      </c>
      <c r="AS1424" s="439">
        <v>3.0000000000000001E-3</v>
      </c>
      <c r="AT1424" s="439">
        <v>7.0000000000000001E-3</v>
      </c>
      <c r="AU1424" s="439">
        <v>2E-3</v>
      </c>
      <c r="AV1424" s="439">
        <v>1.7999999999999999E-2</v>
      </c>
      <c r="AW1424" s="439">
        <v>2E-3</v>
      </c>
      <c r="AX1424" s="439" t="s">
        <v>121</v>
      </c>
      <c r="AY1424" s="439">
        <v>2E-3</v>
      </c>
      <c r="AZ1424" s="439">
        <v>0.11700000000000001</v>
      </c>
      <c r="BA1424" s="439">
        <v>4.0000000000000001E-3</v>
      </c>
      <c r="BB1424" s="439">
        <v>6.8000000000000005E-2</v>
      </c>
      <c r="BC1424" s="439">
        <v>2E-3</v>
      </c>
      <c r="BD1424" s="439">
        <v>5.0119999999999996</v>
      </c>
      <c r="BE1424" s="439">
        <v>3.9E-2</v>
      </c>
      <c r="BF1424" s="439" t="s">
        <v>121</v>
      </c>
      <c r="BG1424" s="439">
        <v>8.0000000000000002E-3</v>
      </c>
      <c r="BH1424" s="439">
        <v>2.4390000000000001</v>
      </c>
      <c r="BI1424" s="439">
        <v>1.1339999999999999</v>
      </c>
      <c r="BJ1424" s="439" t="s">
        <v>121</v>
      </c>
      <c r="BK1424" s="439">
        <v>2E-3</v>
      </c>
      <c r="BL1424" s="439" t="s">
        <v>121</v>
      </c>
      <c r="BM1424" s="439">
        <v>2E-3</v>
      </c>
      <c r="BN1424" s="439">
        <v>7.9000000000000001E-2</v>
      </c>
      <c r="BO1424" s="439">
        <v>7.0000000000000001E-3</v>
      </c>
      <c r="BP1424" s="439">
        <v>60.902000000000001</v>
      </c>
      <c r="BQ1424" s="439">
        <v>0.14799999999999999</v>
      </c>
      <c r="BR1424" s="439">
        <v>2E-3</v>
      </c>
      <c r="BS1424" s="439">
        <v>1E-3</v>
      </c>
      <c r="BT1424" s="439">
        <v>19.861999999999998</v>
      </c>
      <c r="BU1424" s="439">
        <v>0.20399999999999999</v>
      </c>
      <c r="BV1424" s="439">
        <v>1</v>
      </c>
      <c r="BW1424" s="439">
        <v>2.7E-2</v>
      </c>
      <c r="BX1424" s="439" t="s">
        <v>121</v>
      </c>
      <c r="BY1424" s="439">
        <v>0.01</v>
      </c>
      <c r="BZ1424" s="439">
        <v>0.33600000000000002</v>
      </c>
      <c r="CA1424" s="439">
        <v>2.5000000000000001E-2</v>
      </c>
      <c r="CB1424" s="439" t="s">
        <v>121</v>
      </c>
      <c r="CC1424" s="439">
        <v>16.524999999999999</v>
      </c>
      <c r="CD1424" s="439">
        <v>0.13600000000000001</v>
      </c>
      <c r="CE1424" s="439">
        <v>7.0000000000000001E-3</v>
      </c>
      <c r="CF1424" s="439">
        <v>2E-3</v>
      </c>
      <c r="CG1424" s="439">
        <v>1E-3</v>
      </c>
      <c r="CH1424" s="439">
        <v>8.0000000000000002E-3</v>
      </c>
      <c r="CI1424" s="439">
        <v>1E-3</v>
      </c>
      <c r="CJ1424" s="439">
        <v>0.41199999999999998</v>
      </c>
      <c r="CK1424" s="439">
        <v>8.1000000000000003E-2</v>
      </c>
      <c r="CL1424" s="439" t="s">
        <v>121</v>
      </c>
      <c r="CM1424" s="439">
        <v>2E-3</v>
      </c>
      <c r="CN1424" s="439" t="s">
        <v>121</v>
      </c>
      <c r="CO1424" s="439">
        <v>2E-3</v>
      </c>
      <c r="CP1424" s="439">
        <v>1.002</v>
      </c>
      <c r="CQ1424" s="439">
        <v>3.6999999999999998E-2</v>
      </c>
      <c r="CR1424" s="439" t="s">
        <v>121</v>
      </c>
      <c r="CS1424" s="439">
        <v>2E-3</v>
      </c>
      <c r="CT1424" s="439">
        <v>7.1890000000000001</v>
      </c>
      <c r="CU1424" s="439">
        <v>0.34399999999999997</v>
      </c>
      <c r="CV1424" s="439">
        <v>2.1000000000000001E-2</v>
      </c>
      <c r="CW1424" s="439">
        <v>1E-3</v>
      </c>
      <c r="CX1424" s="439">
        <v>0.35</v>
      </c>
      <c r="CY1424" s="439">
        <v>1.4999999999999999E-2</v>
      </c>
      <c r="CZ1424" s="439" t="s">
        <v>121</v>
      </c>
      <c r="DA1424" s="439">
        <v>2E-3</v>
      </c>
      <c r="DB1424" s="439">
        <v>1.6E-2</v>
      </c>
      <c r="DC1424" s="439">
        <v>5.0000000000000001E-3</v>
      </c>
      <c r="DD1424" s="439" t="s">
        <v>121</v>
      </c>
      <c r="DE1424" s="439">
        <v>0.01</v>
      </c>
      <c r="DF1424" s="439">
        <v>0.91500000000000004</v>
      </c>
      <c r="DG1424" s="439">
        <v>0.01</v>
      </c>
      <c r="DH1424" s="439">
        <v>0.01</v>
      </c>
      <c r="DI1424" s="439">
        <v>1E-3</v>
      </c>
      <c r="DJ1424" s="439">
        <v>4.0000000000000001E-3</v>
      </c>
      <c r="DK1424" s="439">
        <v>1E-3</v>
      </c>
      <c r="DL1424" s="61" t="str">
        <f t="shared" si="27"/>
        <v>DK II Hafen 03.05.2022</v>
      </c>
      <c r="DM1424" s="448">
        <v>-1.87527114022909E-2</v>
      </c>
      <c r="DN1424" s="188">
        <v>2.5704421256895099E-5</v>
      </c>
      <c r="DO1424" s="448">
        <v>-1.13026197315074E-2</v>
      </c>
      <c r="DP1424" s="448">
        <v>0.66823219767230801</v>
      </c>
      <c r="DQ1424" s="448">
        <v>0.15541810759996699</v>
      </c>
      <c r="DR1424" s="448">
        <v>-1.47808911500883E-2</v>
      </c>
      <c r="DS1424" s="448">
        <v>1.4711568443423499</v>
      </c>
      <c r="DT1424" s="448">
        <v>8.9498929427758792E-3</v>
      </c>
      <c r="DU1424" s="448">
        <v>-6.0965970644729099E-4</v>
      </c>
      <c r="DV1424" s="448">
        <v>9.4596860661854201E-3</v>
      </c>
      <c r="DW1424" s="448">
        <v>0.541577807616899</v>
      </c>
      <c r="DX1424" s="448">
        <v>9.4579017662798401E-2</v>
      </c>
      <c r="DY1424" s="448">
        <v>1021.60997256059</v>
      </c>
      <c r="DZ1424" s="448">
        <v>0.16293629203222901</v>
      </c>
      <c r="EA1424" s="448">
        <v>7.9339442519556103E-2</v>
      </c>
      <c r="EB1424" s="448">
        <v>97.423392317522897</v>
      </c>
    </row>
    <row r="1425" spans="1:149">
      <c r="A1425" s="11">
        <v>44684</v>
      </c>
      <c r="B1425" s="66" t="s">
        <v>520</v>
      </c>
      <c r="C1425" s="25" t="s">
        <v>180</v>
      </c>
      <c r="D1425" s="21">
        <v>0</v>
      </c>
      <c r="E1425" s="2">
        <v>100</v>
      </c>
      <c r="F1425" s="2">
        <v>100</v>
      </c>
      <c r="G1425" s="2">
        <v>100</v>
      </c>
      <c r="H1425" s="3">
        <f>((F1425)/(E1425/100))</f>
        <v>100</v>
      </c>
      <c r="I1425" s="4">
        <f>E1425/F1425</f>
        <v>1</v>
      </c>
      <c r="J1425" s="4">
        <f>100/G1425</f>
        <v>1</v>
      </c>
      <c r="L1425" s="2">
        <v>20</v>
      </c>
      <c r="M1425" s="2">
        <f>99.792-99.791</f>
        <v>1.0000000000047748E-3</v>
      </c>
      <c r="N1425" s="37" t="e">
        <f>M1425/(K1425/100)</f>
        <v>#DIV/0!</v>
      </c>
      <c r="O1425" s="37" t="e">
        <f>N1425/J1425</f>
        <v>#DIV/0!</v>
      </c>
      <c r="P1425" s="5">
        <f>M1425/(L1425/100)</f>
        <v>5.0000000000238742E-3</v>
      </c>
      <c r="Q1425" s="5">
        <f>P1425*I1425</f>
        <v>5.0000000000238742E-3</v>
      </c>
      <c r="U1425" s="15" t="e">
        <f>100-(T1425-R1425)/S1425*100</f>
        <v>#DIV/0!</v>
      </c>
      <c r="AB1425" s="14" t="e">
        <f>((AE1425-AC1425)*(1000/AD1425))*1000</f>
        <v>#DIV/0!</v>
      </c>
      <c r="AF1425" s="7" t="e">
        <f>#REF!*0.8</f>
        <v>#REF!</v>
      </c>
      <c r="AH1425" s="8">
        <f>((AG1425)*(H1425/100))</f>
        <v>0</v>
      </c>
      <c r="AI1425" s="7" t="e">
        <f>AG1425/AH1425</f>
        <v>#DIV/0!</v>
      </c>
      <c r="AO1425" s="20" t="s">
        <v>1969</v>
      </c>
      <c r="AP1425" s="440" t="s">
        <v>121</v>
      </c>
      <c r="AQ1425" s="440">
        <v>4.0000000000000001E-3</v>
      </c>
      <c r="AR1425" s="440">
        <v>3.5999999999999997E-2</v>
      </c>
      <c r="AS1425" s="440">
        <v>0.01</v>
      </c>
      <c r="AT1425" s="440" t="s">
        <v>121</v>
      </c>
      <c r="AU1425" s="440">
        <v>8.9999999999999993E-3</v>
      </c>
      <c r="AV1425" s="440">
        <v>1.4999999999999999E-2</v>
      </c>
      <c r="AW1425" s="440">
        <v>4.0000000000000001E-3</v>
      </c>
      <c r="AX1425" s="440" t="s">
        <v>121</v>
      </c>
      <c r="AY1425" s="440">
        <v>3.0000000000000001E-3</v>
      </c>
      <c r="AZ1425" s="440">
        <v>0.42199999999999999</v>
      </c>
      <c r="BA1425" s="440">
        <v>1.2999999999999999E-2</v>
      </c>
      <c r="BB1425" s="440">
        <v>0.03</v>
      </c>
      <c r="BC1425" s="440">
        <v>6.0000000000000001E-3</v>
      </c>
      <c r="BD1425" s="440">
        <v>66.570999999999998</v>
      </c>
      <c r="BE1425" s="440">
        <v>0.67400000000000004</v>
      </c>
      <c r="BF1425" s="440" t="s">
        <v>121</v>
      </c>
      <c r="BG1425" s="440">
        <v>1.7000000000000001E-2</v>
      </c>
      <c r="BH1425" s="440">
        <v>6.1630000000000003</v>
      </c>
      <c r="BI1425" s="440">
        <v>0.49299999999999999</v>
      </c>
      <c r="BJ1425" s="440">
        <v>6.0000000000000001E-3</v>
      </c>
      <c r="BK1425" s="440">
        <v>2E-3</v>
      </c>
      <c r="BL1425" s="440" t="s">
        <v>121</v>
      </c>
      <c r="BM1425" s="440">
        <v>3.0000000000000001E-3</v>
      </c>
      <c r="BN1425" s="440">
        <v>6.7000000000000004E-2</v>
      </c>
      <c r="BO1425" s="440">
        <v>1.6E-2</v>
      </c>
      <c r="BP1425" s="440">
        <v>24.808</v>
      </c>
      <c r="BQ1425" s="440">
        <v>0.73899999999999999</v>
      </c>
      <c r="BR1425" s="440" t="s">
        <v>121</v>
      </c>
      <c r="BS1425" s="440">
        <v>2E-3</v>
      </c>
      <c r="BT1425" s="440">
        <v>0.28299999999999997</v>
      </c>
      <c r="BU1425" s="440">
        <v>5.1999999999999998E-2</v>
      </c>
      <c r="BV1425" s="440">
        <v>0.33200000000000002</v>
      </c>
      <c r="BW1425" s="440">
        <v>6.0000000000000001E-3</v>
      </c>
      <c r="BX1425" s="440" t="s">
        <v>121</v>
      </c>
      <c r="BY1425" s="440">
        <v>5.1999999999999998E-2</v>
      </c>
      <c r="BZ1425" s="440" t="s">
        <v>121</v>
      </c>
      <c r="CA1425" s="440">
        <v>0.1</v>
      </c>
      <c r="CB1425" s="440" t="s">
        <v>121</v>
      </c>
      <c r="CC1425" s="440">
        <v>4.6950000000000003</v>
      </c>
      <c r="CD1425" s="440">
        <v>0.48699999999999999</v>
      </c>
      <c r="CE1425" s="440">
        <v>1.7999999999999999E-2</v>
      </c>
      <c r="CF1425" s="440">
        <v>8.0000000000000002E-3</v>
      </c>
      <c r="CG1425" s="440">
        <v>1E-3</v>
      </c>
      <c r="CH1425" s="440" t="s">
        <v>121</v>
      </c>
      <c r="CI1425" s="440">
        <v>2E-3</v>
      </c>
      <c r="CJ1425" s="440">
        <v>4.8000000000000001E-2</v>
      </c>
      <c r="CK1425" s="440">
        <v>1.2E-2</v>
      </c>
      <c r="CL1425" s="440" t="s">
        <v>121</v>
      </c>
      <c r="CM1425" s="440">
        <v>2E-3</v>
      </c>
      <c r="CN1425" s="440" t="s">
        <v>121</v>
      </c>
      <c r="CO1425" s="440">
        <v>2E-3</v>
      </c>
      <c r="CP1425" s="440">
        <v>0.157</v>
      </c>
      <c r="CQ1425" s="440">
        <v>5.0000000000000001E-3</v>
      </c>
      <c r="CR1425" s="440" t="s">
        <v>121</v>
      </c>
      <c r="CS1425" s="440">
        <v>2E-3</v>
      </c>
      <c r="CT1425" s="440">
        <v>0.45900000000000002</v>
      </c>
      <c r="CU1425" s="440">
        <v>4.1000000000000002E-2</v>
      </c>
      <c r="CV1425" s="440" t="s">
        <v>121</v>
      </c>
      <c r="CW1425" s="440">
        <v>2E-3</v>
      </c>
      <c r="CX1425" s="440" t="s">
        <v>121</v>
      </c>
      <c r="CY1425" s="440">
        <v>2.7E-2</v>
      </c>
      <c r="CZ1425" s="440" t="s">
        <v>121</v>
      </c>
      <c r="DA1425" s="440">
        <v>2E-3</v>
      </c>
      <c r="DB1425" s="440" t="s">
        <v>121</v>
      </c>
      <c r="DC1425" s="440">
        <v>1.4E-2</v>
      </c>
      <c r="DD1425" s="440" t="s">
        <v>121</v>
      </c>
      <c r="DE1425" s="440">
        <v>1.7000000000000001E-2</v>
      </c>
      <c r="DF1425" s="440">
        <v>6.6000000000000003E-2</v>
      </c>
      <c r="DG1425" s="440">
        <v>6.0000000000000001E-3</v>
      </c>
      <c r="DH1425" s="440">
        <v>4.0000000000000001E-3</v>
      </c>
      <c r="DI1425" s="440">
        <v>1E-3</v>
      </c>
      <c r="DJ1425" s="440" t="s">
        <v>121</v>
      </c>
      <c r="DK1425" s="440">
        <v>2E-3</v>
      </c>
      <c r="DL1425" s="61" t="str">
        <f t="shared" si="27"/>
        <v>VNE 1663 03.05.2022</v>
      </c>
    </row>
    <row r="1426" spans="1:149">
      <c r="A1426" s="11">
        <v>44684</v>
      </c>
      <c r="B1426" s="66" t="s">
        <v>1971</v>
      </c>
      <c r="C1426" s="25" t="s">
        <v>780</v>
      </c>
      <c r="D1426" s="21">
        <v>67</v>
      </c>
      <c r="E1426" s="2">
        <v>100</v>
      </c>
      <c r="F1426" s="2">
        <v>100</v>
      </c>
      <c r="G1426" s="2">
        <v>33</v>
      </c>
      <c r="H1426" s="3">
        <f>((F1426)/(E1426/100))</f>
        <v>100</v>
      </c>
      <c r="I1426" s="4">
        <f>E1426/F1426</f>
        <v>1</v>
      </c>
      <c r="J1426" s="4">
        <f>100/G1426</f>
        <v>3.0303030303030303</v>
      </c>
      <c r="L1426" s="2">
        <v>20</v>
      </c>
      <c r="M1426" s="2">
        <f>99.548-99.54</f>
        <v>7.9999999999955662E-3</v>
      </c>
      <c r="N1426" s="37" t="e">
        <f>M1426/(K1426/100)</f>
        <v>#DIV/0!</v>
      </c>
      <c r="O1426" s="37" t="e">
        <f>N1426/J1426</f>
        <v>#DIV/0!</v>
      </c>
      <c r="P1426" s="5">
        <f>M1426/(L1426/100)</f>
        <v>3.9999999999977831E-2</v>
      </c>
      <c r="Q1426" s="5">
        <f>P1426*I1426</f>
        <v>3.9999999999977831E-2</v>
      </c>
      <c r="R1426" s="21">
        <v>54.884999999999998</v>
      </c>
      <c r="S1426" s="21">
        <v>5.85</v>
      </c>
      <c r="T1426" s="21">
        <v>59.743000000000002</v>
      </c>
      <c r="U1426" s="15">
        <f>100-(T1426-R1426)/S1426*100</f>
        <v>16.957264957264883</v>
      </c>
      <c r="V1426" s="21">
        <v>1.121</v>
      </c>
      <c r="X1426" s="2">
        <v>7.66</v>
      </c>
      <c r="Y1426" s="2">
        <v>6.46</v>
      </c>
      <c r="Z1426" s="21">
        <v>1603</v>
      </c>
      <c r="AB1426" s="14" t="e">
        <f>((AE1426-AC1426)*(1000/AD1426))*1000</f>
        <v>#DIV/0!</v>
      </c>
      <c r="AF1426" s="7" t="e">
        <f>#REF!*0.8</f>
        <v>#REF!</v>
      </c>
      <c r="AG1426" s="2">
        <v>100</v>
      </c>
      <c r="AH1426" s="8">
        <f>((AG1426)*(H1426/100))</f>
        <v>100</v>
      </c>
      <c r="AI1426" s="7">
        <f>AG1426/AH1426</f>
        <v>1</v>
      </c>
      <c r="AJ1426" s="6">
        <v>259</v>
      </c>
      <c r="AK1426" s="2">
        <v>4.2999999999999997E-2</v>
      </c>
      <c r="AL1426" s="2">
        <v>4.4999999999999998E-2</v>
      </c>
      <c r="AM1426" s="21">
        <v>7.03</v>
      </c>
      <c r="AN1426" s="21">
        <v>1.1200000000000001</v>
      </c>
      <c r="AO1426" s="20" t="s">
        <v>780</v>
      </c>
      <c r="AP1426" s="442">
        <v>2.5999999999999999E-2</v>
      </c>
      <c r="AQ1426" s="442">
        <v>1E-3</v>
      </c>
      <c r="AR1426" s="442">
        <v>0.46100000000000002</v>
      </c>
      <c r="AS1426" s="442">
        <v>6.0000000000000001E-3</v>
      </c>
      <c r="AT1426" s="442" t="s">
        <v>121</v>
      </c>
      <c r="AU1426" s="442">
        <v>2E-3</v>
      </c>
      <c r="AV1426" s="442">
        <v>2E-3</v>
      </c>
      <c r="AW1426" s="442">
        <v>1E-3</v>
      </c>
      <c r="AX1426" s="442" t="s">
        <v>121</v>
      </c>
      <c r="AY1426" s="442">
        <v>2E-3</v>
      </c>
      <c r="AZ1426" s="442">
        <v>3.7999999999999999E-2</v>
      </c>
      <c r="BA1426" s="442">
        <v>2E-3</v>
      </c>
      <c r="BB1426" s="442">
        <v>1.2999999999999999E-2</v>
      </c>
      <c r="BC1426" s="442">
        <v>2E-3</v>
      </c>
      <c r="BD1426" s="442">
        <v>5.8390000000000004</v>
      </c>
      <c r="BE1426" s="442">
        <v>3.4000000000000002E-2</v>
      </c>
      <c r="BF1426" s="442" t="s">
        <v>121</v>
      </c>
      <c r="BG1426" s="442">
        <v>2E-3</v>
      </c>
      <c r="BH1426" s="442">
        <v>0.69799999999999995</v>
      </c>
      <c r="BI1426" s="442">
        <v>0.29299999999999998</v>
      </c>
      <c r="BJ1426" s="442" t="s">
        <v>121</v>
      </c>
      <c r="BK1426" s="442">
        <v>2E-3</v>
      </c>
      <c r="BL1426" s="442" t="s">
        <v>121</v>
      </c>
      <c r="BM1426" s="442">
        <v>2E-3</v>
      </c>
      <c r="BN1426" s="442" t="s">
        <v>121</v>
      </c>
      <c r="BO1426" s="442">
        <v>8.0000000000000002E-3</v>
      </c>
      <c r="BP1426" s="442">
        <v>83.543999999999997</v>
      </c>
      <c r="BQ1426" s="442">
        <v>7.1999999999999995E-2</v>
      </c>
      <c r="BR1426" s="442" t="s">
        <v>121</v>
      </c>
      <c r="BS1426" s="442">
        <v>2E-3</v>
      </c>
      <c r="BT1426" s="442">
        <v>2.9350000000000001</v>
      </c>
      <c r="BU1426" s="442">
        <v>7.2999999999999995E-2</v>
      </c>
      <c r="BV1426" s="442">
        <v>0.29099999999999998</v>
      </c>
      <c r="BW1426" s="442">
        <v>8.9999999999999993E-3</v>
      </c>
      <c r="BX1426" s="442" t="s">
        <v>121</v>
      </c>
      <c r="BY1426" s="442">
        <v>1.4999999999999999E-2</v>
      </c>
      <c r="BZ1426" s="442">
        <v>2.4E-2</v>
      </c>
      <c r="CA1426" s="442">
        <v>1.4999999999999999E-2</v>
      </c>
      <c r="CB1426" s="442" t="s">
        <v>121</v>
      </c>
      <c r="CC1426" s="442">
        <v>4.758</v>
      </c>
      <c r="CD1426" s="442">
        <v>7.6999999999999999E-2</v>
      </c>
      <c r="CE1426" s="442">
        <v>5.0000000000000001E-3</v>
      </c>
      <c r="CF1426" s="442" t="s">
        <v>121</v>
      </c>
      <c r="CG1426" s="442">
        <v>2E-3</v>
      </c>
      <c r="CH1426" s="442" t="s">
        <v>121</v>
      </c>
      <c r="CI1426" s="442">
        <v>2E-3</v>
      </c>
      <c r="CJ1426" s="442">
        <v>0.28599999999999998</v>
      </c>
      <c r="CK1426" s="442">
        <v>3.6999999999999998E-2</v>
      </c>
      <c r="CL1426" s="442" t="s">
        <v>121</v>
      </c>
      <c r="CM1426" s="442">
        <v>2E-3</v>
      </c>
      <c r="CN1426" s="442" t="s">
        <v>121</v>
      </c>
      <c r="CO1426" s="442">
        <v>2E-3</v>
      </c>
      <c r="CP1426" s="442">
        <v>1.0620000000000001</v>
      </c>
      <c r="CQ1426" s="442">
        <v>2.1999999999999999E-2</v>
      </c>
      <c r="CR1426" s="442" t="s">
        <v>121</v>
      </c>
      <c r="CS1426" s="442">
        <v>2E-3</v>
      </c>
      <c r="CT1426" s="442">
        <v>1.754</v>
      </c>
      <c r="CU1426" s="442">
        <v>0.122</v>
      </c>
      <c r="CV1426" s="442">
        <v>2E-3</v>
      </c>
      <c r="CW1426" s="442">
        <v>1E-3</v>
      </c>
      <c r="CX1426" s="442">
        <v>2.7E-2</v>
      </c>
      <c r="CY1426" s="442">
        <v>6.0000000000000001E-3</v>
      </c>
      <c r="CZ1426" s="442" t="s">
        <v>121</v>
      </c>
      <c r="DA1426" s="442">
        <v>2E-3</v>
      </c>
      <c r="DB1426" s="442" t="s">
        <v>121</v>
      </c>
      <c r="DC1426" s="442">
        <v>5.0000000000000001E-3</v>
      </c>
      <c r="DD1426" s="442" t="s">
        <v>121</v>
      </c>
      <c r="DE1426" s="442">
        <v>1.7999999999999999E-2</v>
      </c>
      <c r="DF1426" s="442">
        <v>2.9039999999999999</v>
      </c>
      <c r="DG1426" s="442">
        <v>0.02</v>
      </c>
      <c r="DH1426" s="442">
        <v>1.0999999999999999E-2</v>
      </c>
      <c r="DI1426" s="442">
        <v>1E-3</v>
      </c>
      <c r="DJ1426" s="442" t="s">
        <v>121</v>
      </c>
      <c r="DK1426" s="442">
        <v>2E-3</v>
      </c>
      <c r="DL1426" s="61" t="str">
        <f t="shared" si="27"/>
        <v>16-0319</v>
      </c>
      <c r="DM1426" s="452">
        <v>8.6641718417436505E-3</v>
      </c>
      <c r="DN1426" s="452">
        <v>4.2457885530082602E-3</v>
      </c>
      <c r="DO1426" s="452">
        <v>1.28165999724312E-2</v>
      </c>
      <c r="DP1426" s="452">
        <v>4.2811659687614703E-2</v>
      </c>
      <c r="DQ1426" s="452">
        <v>2.7114792334515902E-4</v>
      </c>
      <c r="DR1426" s="452">
        <v>-1.9831999879263099E-2</v>
      </c>
      <c r="DS1426" s="452">
        <v>1.2396651831616601</v>
      </c>
      <c r="DT1426" s="452">
        <v>-8.0614253390588093E-3</v>
      </c>
      <c r="DU1426" s="452">
        <v>9.0903338469795602E-3</v>
      </c>
      <c r="DV1426" s="452">
        <v>5.0877002436306498</v>
      </c>
      <c r="DW1426" s="452">
        <v>6.6890165749903599E-2</v>
      </c>
      <c r="DX1426" s="452">
        <v>-8.2650726194967494E-2</v>
      </c>
      <c r="DY1426" s="452">
        <v>878.03653685778295</v>
      </c>
      <c r="DZ1426" s="452">
        <v>0.32685397649228598</v>
      </c>
      <c r="EA1426" s="452">
        <v>-0.15428976515894999</v>
      </c>
      <c r="EB1426" s="452">
        <v>97.853516066991105</v>
      </c>
      <c r="EC1426" s="10" t="s">
        <v>1951</v>
      </c>
      <c r="ED1426" s="452">
        <v>1.2959382278494601E-2</v>
      </c>
      <c r="EE1426" s="452">
        <v>-3.4217131326566802E-4</v>
      </c>
      <c r="EF1426" s="452">
        <v>-7.0412537283244597E-3</v>
      </c>
      <c r="EG1426" s="452">
        <v>3.4642024875178097E-2</v>
      </c>
      <c r="EH1426" s="452">
        <v>0.493358851349252</v>
      </c>
      <c r="EI1426" s="452">
        <v>4.6972775489653798E-3</v>
      </c>
      <c r="EJ1426" s="452">
        <v>35.681462331954101</v>
      </c>
      <c r="EK1426" s="452">
        <v>0.178000909488197</v>
      </c>
      <c r="EL1426" s="452">
        <v>6.0216435235144205E-4</v>
      </c>
      <c r="EM1426" s="452">
        <v>8.6041097601489405</v>
      </c>
      <c r="EN1426" s="452">
        <v>0.107927989498635</v>
      </c>
      <c r="EO1426" s="452">
        <v>20.047463860771199</v>
      </c>
      <c r="EP1426" s="452">
        <v>663.63987061051205</v>
      </c>
      <c r="EQ1426" s="452">
        <v>1.3877920649658499</v>
      </c>
      <c r="ER1426" s="452">
        <v>30.718081921249901</v>
      </c>
      <c r="ES1426" s="452">
        <v>145.41742590227599</v>
      </c>
    </row>
    <row r="1427" spans="1:149">
      <c r="A1427" s="11">
        <v>44684</v>
      </c>
      <c r="B1427" s="66"/>
      <c r="C1427" s="25" t="s">
        <v>745</v>
      </c>
      <c r="H1427" s="3" t="e">
        <f>((F1427)/(E1427/100))</f>
        <v>#DIV/0!</v>
      </c>
      <c r="I1427" s="4" t="e">
        <f>E1427/F1427</f>
        <v>#DIV/0!</v>
      </c>
      <c r="J1427" s="4" t="e">
        <f>100/G1427</f>
        <v>#DIV/0!</v>
      </c>
      <c r="N1427" s="37" t="e">
        <f>M1427/(K1427/100)</f>
        <v>#DIV/0!</v>
      </c>
      <c r="O1427" s="37" t="e">
        <f>N1427/J1427</f>
        <v>#DIV/0!</v>
      </c>
      <c r="P1427" s="5" t="e">
        <f>M1427/(L1427/100)</f>
        <v>#DIV/0!</v>
      </c>
      <c r="Q1427" s="5" t="e">
        <f>P1427*I1427</f>
        <v>#DIV/0!</v>
      </c>
      <c r="U1427" s="15" t="e">
        <f>100-(T1427-R1427)/S1427*100</f>
        <v>#DIV/0!</v>
      </c>
      <c r="X1427" s="2">
        <v>12.4</v>
      </c>
      <c r="Y1427" s="2">
        <v>16.510000000000002</v>
      </c>
      <c r="Z1427" s="21">
        <v>2733</v>
      </c>
      <c r="AB1427" s="14" t="e">
        <f>((AE1427-AC1427)*(1000/AD1427))*1000</f>
        <v>#DIV/0!</v>
      </c>
      <c r="AF1427" s="7" t="e">
        <f>#REF!*0.8</f>
        <v>#REF!</v>
      </c>
      <c r="AH1427" s="8" t="e">
        <f>((AG1427)*(H1427/100))</f>
        <v>#DIV/0!</v>
      </c>
      <c r="AI1427" s="7" t="e">
        <f>AG1427/AH1427</f>
        <v>#DIV/0!</v>
      </c>
      <c r="AO1427" s="20" t="s">
        <v>745</v>
      </c>
      <c r="DL1427" s="61" t="str">
        <f t="shared" si="27"/>
        <v>VNE 1713</v>
      </c>
    </row>
    <row r="1428" spans="1:149">
      <c r="A1428" s="11">
        <v>44684</v>
      </c>
      <c r="B1428" s="66"/>
      <c r="C1428" s="25" t="s">
        <v>117</v>
      </c>
      <c r="H1428" s="3" t="e">
        <f>((F1428)/(E1428/100))</f>
        <v>#DIV/0!</v>
      </c>
      <c r="I1428" s="4" t="e">
        <f>E1428/F1428</f>
        <v>#DIV/0!</v>
      </c>
      <c r="J1428" s="4" t="e">
        <f>100/G1428</f>
        <v>#DIV/0!</v>
      </c>
      <c r="N1428" s="37" t="e">
        <f>M1428/(K1428/100)</f>
        <v>#DIV/0!</v>
      </c>
      <c r="O1428" s="37" t="e">
        <f>N1428/J1428</f>
        <v>#DIV/0!</v>
      </c>
      <c r="P1428" s="5" t="e">
        <f>M1428/(L1428/100)</f>
        <v>#DIV/0!</v>
      </c>
      <c r="Q1428" s="5" t="e">
        <f>P1428*I1428</f>
        <v>#DIV/0!</v>
      </c>
      <c r="U1428" s="15" t="e">
        <f>100-(T1428-R1428)/S1428*100</f>
        <v>#DIV/0!</v>
      </c>
      <c r="AB1428" s="14" t="e">
        <f>((AE1428-AC1428)*(1000/AD1428))*1000</f>
        <v>#DIV/0!</v>
      </c>
      <c r="AF1428" s="7" t="e">
        <f>#REF!*0.8</f>
        <v>#REF!</v>
      </c>
      <c r="AH1428" s="8" t="e">
        <f>((AG1428)*(H1428/100))</f>
        <v>#DIV/0!</v>
      </c>
      <c r="AI1428" s="7" t="e">
        <f>AG1428/AH1428</f>
        <v>#DIV/0!</v>
      </c>
      <c r="AO1428" s="20" t="s">
        <v>117</v>
      </c>
      <c r="AP1428" s="443">
        <v>0.11899999999999999</v>
      </c>
      <c r="AQ1428" s="443">
        <v>2E-3</v>
      </c>
      <c r="AR1428" s="443" t="s">
        <v>121</v>
      </c>
      <c r="AS1428" s="443">
        <v>4.0000000000000001E-3</v>
      </c>
      <c r="AT1428" s="443">
        <v>4.5999999999999999E-2</v>
      </c>
      <c r="AU1428" s="443">
        <v>3.0000000000000001E-3</v>
      </c>
      <c r="AV1428" s="443">
        <v>4.2999999999999997E-2</v>
      </c>
      <c r="AW1428" s="443">
        <v>2E-3</v>
      </c>
      <c r="AX1428" s="443">
        <v>1.0999999999999999E-2</v>
      </c>
      <c r="AY1428" s="443">
        <v>1E-3</v>
      </c>
      <c r="AZ1428" s="443">
        <v>1.9E-2</v>
      </c>
      <c r="BA1428" s="443">
        <v>2E-3</v>
      </c>
      <c r="BB1428" s="443">
        <v>3.7999999999999999E-2</v>
      </c>
      <c r="BC1428" s="443">
        <v>2E-3</v>
      </c>
      <c r="BD1428" s="443">
        <v>0.434</v>
      </c>
      <c r="BE1428" s="443">
        <v>8.9999999999999993E-3</v>
      </c>
      <c r="BF1428" s="443" t="s">
        <v>121</v>
      </c>
      <c r="BG1428" s="443">
        <v>6.0000000000000001E-3</v>
      </c>
      <c r="BH1428" s="443" t="s">
        <v>121</v>
      </c>
      <c r="BI1428" s="443">
        <v>1.857</v>
      </c>
      <c r="BJ1428" s="443" t="s">
        <v>121</v>
      </c>
      <c r="BK1428" s="443">
        <v>2E-3</v>
      </c>
      <c r="BL1428" s="443" t="s">
        <v>121</v>
      </c>
      <c r="BM1428" s="443">
        <v>2E-3</v>
      </c>
      <c r="BN1428" s="443">
        <v>4.7E-2</v>
      </c>
      <c r="BO1428" s="443">
        <v>7.0000000000000001E-3</v>
      </c>
      <c r="BP1428" s="443">
        <v>70.837000000000003</v>
      </c>
      <c r="BQ1428" s="443">
        <v>0.113</v>
      </c>
      <c r="BR1428" s="443">
        <v>2E-3</v>
      </c>
      <c r="BS1428" s="443">
        <v>1E-3</v>
      </c>
      <c r="BT1428" s="443">
        <v>17.132999999999999</v>
      </c>
      <c r="BU1428" s="443">
        <v>0.17699999999999999</v>
      </c>
      <c r="BV1428" s="443">
        <v>7.4089999999999998</v>
      </c>
      <c r="BW1428" s="443">
        <v>0.10299999999999999</v>
      </c>
      <c r="BX1428" s="443" t="s">
        <v>121</v>
      </c>
      <c r="BY1428" s="443">
        <v>4.0000000000000001E-3</v>
      </c>
      <c r="BZ1428" s="443">
        <v>1.4019999999999999</v>
      </c>
      <c r="CA1428" s="443">
        <v>3.3000000000000002E-2</v>
      </c>
      <c r="CB1428" s="443" t="s">
        <v>121</v>
      </c>
      <c r="CC1428" s="443">
        <v>19.917000000000002</v>
      </c>
      <c r="CD1428" s="443">
        <v>1.4999999999999999E-2</v>
      </c>
      <c r="CE1428" s="443">
        <v>4.0000000000000001E-3</v>
      </c>
      <c r="CF1428" s="443" t="s">
        <v>121</v>
      </c>
      <c r="CG1428" s="443">
        <v>2E-3</v>
      </c>
      <c r="CH1428" s="443" t="s">
        <v>121</v>
      </c>
      <c r="CI1428" s="443">
        <v>2E-3</v>
      </c>
      <c r="CJ1428" s="443" t="s">
        <v>121</v>
      </c>
      <c r="CK1428" s="443">
        <v>0.20399999999999999</v>
      </c>
      <c r="CL1428" s="443" t="s">
        <v>121</v>
      </c>
      <c r="CM1428" s="443">
        <v>2E-3</v>
      </c>
      <c r="CN1428" s="443">
        <v>4.0000000000000001E-3</v>
      </c>
      <c r="CO1428" s="443">
        <v>1E-3</v>
      </c>
      <c r="CP1428" s="443">
        <v>0.98699999999999999</v>
      </c>
      <c r="CQ1428" s="443">
        <v>3.9E-2</v>
      </c>
      <c r="CR1428" s="443" t="s">
        <v>121</v>
      </c>
      <c r="CS1428" s="443">
        <v>2E-3</v>
      </c>
      <c r="CT1428" s="443">
        <v>0.69699999999999995</v>
      </c>
      <c r="CU1428" s="443">
        <v>0.22700000000000001</v>
      </c>
      <c r="CV1428" s="443">
        <v>1.2999999999999999E-2</v>
      </c>
      <c r="CW1428" s="443">
        <v>1E-3</v>
      </c>
      <c r="CX1428" s="443">
        <v>7.3999999999999996E-2</v>
      </c>
      <c r="CY1428" s="443">
        <v>8.0000000000000002E-3</v>
      </c>
      <c r="CZ1428" s="443" t="s">
        <v>121</v>
      </c>
      <c r="DA1428" s="443">
        <v>2E-3</v>
      </c>
      <c r="DB1428" s="443" t="s">
        <v>121</v>
      </c>
      <c r="DC1428" s="443">
        <v>4.0000000000000001E-3</v>
      </c>
      <c r="DD1428" s="443">
        <v>0.02</v>
      </c>
      <c r="DE1428" s="443">
        <v>6.0000000000000001E-3</v>
      </c>
      <c r="DF1428" s="443">
        <v>0.56899999999999995</v>
      </c>
      <c r="DG1428" s="443">
        <v>6.0000000000000001E-3</v>
      </c>
      <c r="DH1428" s="443">
        <v>3.0000000000000001E-3</v>
      </c>
      <c r="DI1428" s="443">
        <v>1E-3</v>
      </c>
      <c r="DJ1428" s="443">
        <v>7.0999999999999994E-2</v>
      </c>
      <c r="DK1428" s="443">
        <v>1E-3</v>
      </c>
      <c r="DL1428" s="61" t="str">
        <f t="shared" si="27"/>
        <v>UTV</v>
      </c>
    </row>
    <row r="1429" spans="1:149">
      <c r="A1429" s="11">
        <v>44684</v>
      </c>
      <c r="B1429" s="66" t="s">
        <v>841</v>
      </c>
      <c r="C1429" s="25" t="s">
        <v>741</v>
      </c>
      <c r="H1429" s="3" t="e">
        <f>((F1429)/(E1429/100))</f>
        <v>#DIV/0!</v>
      </c>
      <c r="I1429" s="4" t="e">
        <f>E1429/F1429</f>
        <v>#DIV/0!</v>
      </c>
      <c r="J1429" s="4" t="e">
        <f>100/G1429</f>
        <v>#DIV/0!</v>
      </c>
      <c r="N1429" s="37" t="e">
        <f>M1429/(K1429/100)</f>
        <v>#DIV/0!</v>
      </c>
      <c r="O1429" s="37" t="e">
        <f>N1429/J1429</f>
        <v>#DIV/0!</v>
      </c>
      <c r="P1429" s="5" t="e">
        <f>M1429/(L1429/100)</f>
        <v>#DIV/0!</v>
      </c>
      <c r="Q1429" s="5" t="e">
        <f>P1429*I1429</f>
        <v>#DIV/0!</v>
      </c>
      <c r="U1429" s="15" t="e">
        <f>100-(T1429-R1429)/S1429*100</f>
        <v>#DIV/0!</v>
      </c>
      <c r="X1429" s="2">
        <v>12.38</v>
      </c>
      <c r="Y1429" s="2">
        <v>19.18</v>
      </c>
      <c r="Z1429" s="21">
        <v>3588</v>
      </c>
      <c r="AB1429" s="14" t="e">
        <f>((AE1429-AC1429)*(1000/AD1429))*1000</f>
        <v>#DIV/0!</v>
      </c>
      <c r="AF1429" s="7" t="e">
        <f>#REF!*0.8</f>
        <v>#REF!</v>
      </c>
      <c r="AH1429" s="8" t="e">
        <f>((AG1429)*(H1429/100))</f>
        <v>#DIV/0!</v>
      </c>
      <c r="AI1429" s="7" t="e">
        <f>AG1429/AH1429</f>
        <v>#DIV/0!</v>
      </c>
      <c r="AO1429" s="20" t="s">
        <v>835</v>
      </c>
      <c r="DL1429" s="61" t="str">
        <f t="shared" si="27"/>
        <v xml:space="preserve">VNE 1972 </v>
      </c>
    </row>
    <row r="1430" spans="1:149">
      <c r="A1430" s="11">
        <v>44684</v>
      </c>
      <c r="B1430" s="66"/>
      <c r="C1430" s="25" t="s">
        <v>117</v>
      </c>
      <c r="H1430" s="3" t="e">
        <f>((F1430)/(E1430/100))</f>
        <v>#DIV/0!</v>
      </c>
      <c r="I1430" s="4" t="e">
        <f>E1430/F1430</f>
        <v>#DIV/0!</v>
      </c>
      <c r="J1430" s="4" t="e">
        <f>100/G1430</f>
        <v>#DIV/0!</v>
      </c>
      <c r="N1430" s="37" t="e">
        <f>M1430/(K1430/100)</f>
        <v>#DIV/0!</v>
      </c>
      <c r="O1430" s="37" t="e">
        <f>N1430/J1430</f>
        <v>#DIV/0!</v>
      </c>
      <c r="P1430" s="5" t="e">
        <f>M1430/(L1430/100)</f>
        <v>#DIV/0!</v>
      </c>
      <c r="Q1430" s="5" t="e">
        <f>P1430*I1430</f>
        <v>#DIV/0!</v>
      </c>
      <c r="U1430" s="15" t="e">
        <f>100-(T1430-R1430)/S1430*100</f>
        <v>#DIV/0!</v>
      </c>
      <c r="X1430" s="2">
        <v>12.18</v>
      </c>
      <c r="AB1430" s="14" t="e">
        <f>((AE1430-AC1430)*(1000/AD1430))*1000</f>
        <v>#DIV/0!</v>
      </c>
      <c r="AF1430" s="7" t="e">
        <f>#REF!*0.8</f>
        <v>#REF!</v>
      </c>
      <c r="AG1430" s="2">
        <v>60</v>
      </c>
      <c r="AH1430" s="8" t="e">
        <f>((AG1430)*(H1430/100))</f>
        <v>#DIV/0!</v>
      </c>
      <c r="AI1430" s="7" t="e">
        <f>AG1430/AH1430</f>
        <v>#DIV/0!</v>
      </c>
      <c r="AO1430" s="20" t="s">
        <v>117</v>
      </c>
      <c r="AP1430" s="445">
        <v>0.16300000000000001</v>
      </c>
      <c r="AQ1430" s="445">
        <v>3.0000000000000001E-3</v>
      </c>
      <c r="AR1430" s="445">
        <v>7.0000000000000001E-3</v>
      </c>
      <c r="AS1430" s="445">
        <v>3.0000000000000001E-3</v>
      </c>
      <c r="AT1430" s="445">
        <v>7.1999999999999995E-2</v>
      </c>
      <c r="AU1430" s="445">
        <v>3.0000000000000001E-3</v>
      </c>
      <c r="AV1430" s="445">
        <v>5.8999999999999997E-2</v>
      </c>
      <c r="AW1430" s="445">
        <v>2E-3</v>
      </c>
      <c r="AX1430" s="445">
        <v>1.2999999999999999E-2</v>
      </c>
      <c r="AY1430" s="445">
        <v>1E-3</v>
      </c>
      <c r="AZ1430" s="445">
        <v>0.02</v>
      </c>
      <c r="BA1430" s="445">
        <v>2E-3</v>
      </c>
      <c r="BB1430" s="445">
        <v>4.9000000000000002E-2</v>
      </c>
      <c r="BC1430" s="445">
        <v>2E-3</v>
      </c>
      <c r="BD1430" s="445">
        <v>0.6</v>
      </c>
      <c r="BE1430" s="445">
        <v>1.0999999999999999E-2</v>
      </c>
      <c r="BF1430" s="445" t="s">
        <v>121</v>
      </c>
      <c r="BG1430" s="445">
        <v>0.01</v>
      </c>
      <c r="BH1430" s="445" t="s">
        <v>121</v>
      </c>
      <c r="BI1430" s="445">
        <v>4.5119999999999996</v>
      </c>
      <c r="BJ1430" s="445" t="s">
        <v>121</v>
      </c>
      <c r="BK1430" s="445">
        <v>3.0000000000000001E-3</v>
      </c>
      <c r="BL1430" s="445" t="s">
        <v>121</v>
      </c>
      <c r="BM1430" s="445">
        <v>2E-3</v>
      </c>
      <c r="BN1430" s="445">
        <v>9.4E-2</v>
      </c>
      <c r="BO1430" s="445">
        <v>8.0000000000000002E-3</v>
      </c>
      <c r="BP1430" s="445">
        <v>34.317</v>
      </c>
      <c r="BQ1430" s="445">
        <v>0.28000000000000003</v>
      </c>
      <c r="BR1430" s="445">
        <v>3.0000000000000001E-3</v>
      </c>
      <c r="BS1430" s="445">
        <v>1E-3</v>
      </c>
      <c r="BT1430" s="445">
        <v>22.172999999999998</v>
      </c>
      <c r="BU1430" s="445">
        <v>0.26900000000000002</v>
      </c>
      <c r="BV1430" s="445">
        <v>11.496</v>
      </c>
      <c r="BW1430" s="445">
        <v>0.23499999999999999</v>
      </c>
      <c r="BX1430" s="445" t="s">
        <v>121</v>
      </c>
      <c r="BY1430" s="445">
        <v>4.0000000000000001E-3</v>
      </c>
      <c r="BZ1430" s="445">
        <v>2.012</v>
      </c>
      <c r="CA1430" s="445">
        <v>4.7E-2</v>
      </c>
      <c r="CB1430" s="445">
        <v>24.605</v>
      </c>
      <c r="CC1430" s="445">
        <v>13.196999999999999</v>
      </c>
      <c r="CD1430" s="445">
        <v>3.5999999999999997E-2</v>
      </c>
      <c r="CE1430" s="445">
        <v>5.0000000000000001E-3</v>
      </c>
      <c r="CF1430" s="445">
        <v>3.0000000000000001E-3</v>
      </c>
      <c r="CG1430" s="445">
        <v>1E-3</v>
      </c>
      <c r="CH1430" s="445" t="s">
        <v>121</v>
      </c>
      <c r="CI1430" s="445">
        <v>2E-3</v>
      </c>
      <c r="CJ1430" s="445" t="s">
        <v>121</v>
      </c>
      <c r="CK1430" s="445">
        <v>0.17299999999999999</v>
      </c>
      <c r="CL1430" s="445" t="s">
        <v>121</v>
      </c>
      <c r="CM1430" s="445">
        <v>2E-3</v>
      </c>
      <c r="CN1430" s="445">
        <v>5.0000000000000001E-3</v>
      </c>
      <c r="CO1430" s="445">
        <v>1E-3</v>
      </c>
      <c r="CP1430" s="445">
        <v>1.8360000000000001</v>
      </c>
      <c r="CQ1430" s="445">
        <v>6.8000000000000005E-2</v>
      </c>
      <c r="CR1430" s="445" t="s">
        <v>121</v>
      </c>
      <c r="CS1430" s="445">
        <v>2E-3</v>
      </c>
      <c r="CT1430" s="445">
        <v>1.2050000000000001</v>
      </c>
      <c r="CU1430" s="445">
        <v>0.30299999999999999</v>
      </c>
      <c r="CV1430" s="445">
        <v>1.7999999999999999E-2</v>
      </c>
      <c r="CW1430" s="445">
        <v>1E-3</v>
      </c>
      <c r="CX1430" s="445">
        <v>0.13700000000000001</v>
      </c>
      <c r="CY1430" s="445">
        <v>1.2E-2</v>
      </c>
      <c r="CZ1430" s="445" t="s">
        <v>121</v>
      </c>
      <c r="DA1430" s="445">
        <v>2E-3</v>
      </c>
      <c r="DB1430" s="445" t="s">
        <v>121</v>
      </c>
      <c r="DC1430" s="445">
        <v>6.0000000000000001E-3</v>
      </c>
      <c r="DD1430" s="445">
        <v>2.7E-2</v>
      </c>
      <c r="DE1430" s="445">
        <v>7.0000000000000001E-3</v>
      </c>
      <c r="DF1430" s="445">
        <v>0.95299999999999996</v>
      </c>
      <c r="DG1430" s="445">
        <v>0.01</v>
      </c>
      <c r="DH1430" s="445">
        <v>6.0000000000000001E-3</v>
      </c>
      <c r="DI1430" s="445">
        <v>1E-3</v>
      </c>
      <c r="DJ1430" s="445">
        <v>7.9000000000000001E-2</v>
      </c>
      <c r="DK1430" s="445">
        <v>1E-3</v>
      </c>
      <c r="DL1430" s="61" t="str">
        <f t="shared" si="27"/>
        <v>UTV</v>
      </c>
    </row>
    <row r="1431" spans="1:149">
      <c r="A1431" s="11">
        <v>44684</v>
      </c>
      <c r="B1431" s="66" t="s">
        <v>1974</v>
      </c>
      <c r="C1431" s="25" t="s">
        <v>1972</v>
      </c>
      <c r="D1431" s="21">
        <v>0</v>
      </c>
      <c r="E1431" s="2">
        <v>100</v>
      </c>
      <c r="F1431" s="2">
        <v>100</v>
      </c>
      <c r="G1431" s="2">
        <v>100</v>
      </c>
      <c r="H1431" s="3">
        <f>((F1431)/(E1431/100))</f>
        <v>100</v>
      </c>
      <c r="I1431" s="4">
        <f>E1431/F1431</f>
        <v>1</v>
      </c>
      <c r="J1431" s="4">
        <f>100/G1431</f>
        <v>1</v>
      </c>
      <c r="K1431" s="2">
        <v>15</v>
      </c>
      <c r="M1431" s="2">
        <f>98.758-98.752</f>
        <v>6.0000000000002274E-3</v>
      </c>
      <c r="N1431" s="37">
        <f>M1431/(K1431/100)</f>
        <v>4.000000000000152E-2</v>
      </c>
      <c r="O1431" s="37">
        <f>N1431/J1431</f>
        <v>4.000000000000152E-2</v>
      </c>
      <c r="P1431" s="5" t="e">
        <f>M1431/(L1431/100)</f>
        <v>#DIV/0!</v>
      </c>
      <c r="Q1431" s="5" t="e">
        <f>P1431*I1431</f>
        <v>#DIV/0!</v>
      </c>
      <c r="R1431" s="21">
        <v>56.585000000000001</v>
      </c>
      <c r="S1431" s="21">
        <v>2.7570000000000001</v>
      </c>
      <c r="T1431" s="21">
        <v>58.768000000000001</v>
      </c>
      <c r="U1431" s="15">
        <f>100-(T1431-R1431)/S1431*100</f>
        <v>20.81973159231049</v>
      </c>
      <c r="V1431" s="21">
        <v>0.13800000000000001</v>
      </c>
      <c r="X1431" s="2">
        <v>8.91</v>
      </c>
      <c r="Y1431" s="2">
        <v>1.1000000000000001</v>
      </c>
      <c r="AB1431" s="14" t="e">
        <f>((AE1431-AC1431)*(1000/AD1431))*1000</f>
        <v>#DIV/0!</v>
      </c>
      <c r="AF1431" s="7" t="e">
        <f>#REF!*0.8</f>
        <v>#REF!</v>
      </c>
      <c r="AG1431" s="2">
        <v>100</v>
      </c>
      <c r="AH1431" s="8">
        <f>((AG1431)*(H1431/100))</f>
        <v>100</v>
      </c>
      <c r="AI1431" s="7">
        <f>AG1431/AH1431</f>
        <v>1</v>
      </c>
      <c r="AJ1431" s="6">
        <v>229.5</v>
      </c>
      <c r="AK1431" s="2">
        <v>2.4E-2</v>
      </c>
      <c r="AM1431" s="21">
        <v>6.41</v>
      </c>
      <c r="AN1431" s="21">
        <v>1.66</v>
      </c>
      <c r="AO1431" s="20" t="s">
        <v>1972</v>
      </c>
      <c r="AP1431" s="447" t="s">
        <v>121</v>
      </c>
      <c r="AQ1431" s="447">
        <v>2E-3</v>
      </c>
      <c r="AR1431" s="447" t="s">
        <v>121</v>
      </c>
      <c r="AS1431" s="447">
        <v>5.0000000000000001E-3</v>
      </c>
      <c r="AT1431" s="447" t="s">
        <v>121</v>
      </c>
      <c r="AU1431" s="447">
        <v>4.0000000000000001E-3</v>
      </c>
      <c r="AV1431" s="447">
        <v>4.0000000000000001E-3</v>
      </c>
      <c r="AW1431" s="447">
        <v>2E-3</v>
      </c>
      <c r="AX1431" s="447">
        <v>3.0000000000000001E-3</v>
      </c>
      <c r="AY1431" s="447">
        <v>1E-3</v>
      </c>
      <c r="AZ1431" s="447">
        <v>4.1000000000000002E-2</v>
      </c>
      <c r="BA1431" s="447">
        <v>4.0000000000000001E-3</v>
      </c>
      <c r="BB1431" s="447">
        <v>1.2E-2</v>
      </c>
      <c r="BC1431" s="447">
        <v>2E-3</v>
      </c>
      <c r="BD1431" s="447">
        <v>13.945</v>
      </c>
      <c r="BE1431" s="447">
        <v>7.8E-2</v>
      </c>
      <c r="BF1431" s="447" t="s">
        <v>121</v>
      </c>
      <c r="BG1431" s="447">
        <v>3.0000000000000001E-3</v>
      </c>
      <c r="BH1431" s="447">
        <v>32.771000000000001</v>
      </c>
      <c r="BI1431" s="447">
        <v>1.361</v>
      </c>
      <c r="BJ1431" s="447">
        <v>3.0000000000000001E-3</v>
      </c>
      <c r="BK1431" s="447">
        <v>1E-3</v>
      </c>
      <c r="BL1431" s="447" t="s">
        <v>121</v>
      </c>
      <c r="BM1431" s="447">
        <v>2E-3</v>
      </c>
      <c r="BN1431" s="447" t="s">
        <v>121</v>
      </c>
      <c r="BO1431" s="447">
        <v>0.01</v>
      </c>
      <c r="BP1431" s="447">
        <v>48.28</v>
      </c>
      <c r="BQ1431" s="447">
        <v>0.29699999999999999</v>
      </c>
      <c r="BR1431" s="447" t="s">
        <v>121</v>
      </c>
      <c r="BS1431" s="447">
        <v>2E-3</v>
      </c>
      <c r="BT1431" s="447">
        <v>0.80100000000000005</v>
      </c>
      <c r="BU1431" s="447">
        <v>5.7000000000000002E-2</v>
      </c>
      <c r="BV1431" s="447">
        <v>0.50600000000000001</v>
      </c>
      <c r="BW1431" s="447">
        <v>8.0000000000000002E-3</v>
      </c>
      <c r="BX1431" s="447" t="s">
        <v>121</v>
      </c>
      <c r="BY1431" s="447">
        <v>1.7000000000000001E-2</v>
      </c>
      <c r="BZ1431" s="447">
        <v>7.3999999999999996E-2</v>
      </c>
      <c r="CA1431" s="447">
        <v>2.9000000000000001E-2</v>
      </c>
      <c r="CB1431" s="447" t="s">
        <v>121</v>
      </c>
      <c r="CC1431" s="447">
        <v>2.2639999999999998</v>
      </c>
      <c r="CD1431" s="447">
        <v>0.21099999999999999</v>
      </c>
      <c r="CE1431" s="447">
        <v>8.0000000000000002E-3</v>
      </c>
      <c r="CF1431" s="447">
        <v>2E-3</v>
      </c>
      <c r="CG1431" s="447">
        <v>1E-3</v>
      </c>
      <c r="CH1431" s="447" t="s">
        <v>121</v>
      </c>
      <c r="CI1431" s="447">
        <v>2E-3</v>
      </c>
      <c r="CJ1431" s="447">
        <v>7.1999999999999995E-2</v>
      </c>
      <c r="CK1431" s="447">
        <v>1.7999999999999999E-2</v>
      </c>
      <c r="CL1431" s="447" t="s">
        <v>121</v>
      </c>
      <c r="CM1431" s="447">
        <v>2E-3</v>
      </c>
      <c r="CN1431" s="447" t="s">
        <v>121</v>
      </c>
      <c r="CO1431" s="447">
        <v>2E-3</v>
      </c>
      <c r="CP1431" s="447">
        <v>0.221</v>
      </c>
      <c r="CQ1431" s="447">
        <v>7.0000000000000001E-3</v>
      </c>
      <c r="CR1431" s="447" t="s">
        <v>121</v>
      </c>
      <c r="CS1431" s="447">
        <v>2E-3</v>
      </c>
      <c r="CT1431" s="447">
        <v>2.988</v>
      </c>
      <c r="CU1431" s="447">
        <v>9.2999999999999999E-2</v>
      </c>
      <c r="CV1431" s="447" t="s">
        <v>121</v>
      </c>
      <c r="CW1431" s="447">
        <v>2E-3</v>
      </c>
      <c r="CX1431" s="447">
        <v>1.4999999999999999E-2</v>
      </c>
      <c r="CY1431" s="447">
        <v>0.01</v>
      </c>
      <c r="CZ1431" s="447" t="s">
        <v>121</v>
      </c>
      <c r="DA1431" s="447">
        <v>2E-3</v>
      </c>
      <c r="DB1431" s="447" t="s">
        <v>121</v>
      </c>
      <c r="DC1431" s="447">
        <v>0.01</v>
      </c>
      <c r="DD1431" s="447" t="s">
        <v>121</v>
      </c>
      <c r="DE1431" s="447">
        <v>6.0000000000000001E-3</v>
      </c>
      <c r="DF1431" s="447">
        <v>4.5999999999999999E-2</v>
      </c>
      <c r="DG1431" s="447">
        <v>2E-3</v>
      </c>
      <c r="DH1431" s="447">
        <v>2E-3</v>
      </c>
      <c r="DI1431" s="447">
        <v>1E-3</v>
      </c>
      <c r="DJ1431" s="447" t="s">
        <v>121</v>
      </c>
      <c r="DK1431" s="447">
        <v>2E-3</v>
      </c>
      <c r="DL1431" s="61" t="str">
        <f t="shared" si="27"/>
        <v>21-0328-1</v>
      </c>
      <c r="DM1431" s="448">
        <v>-3.1497782672551003E-2</v>
      </c>
      <c r="DN1431" s="448">
        <v>-1.7070682039512001E-3</v>
      </c>
      <c r="DO1431" s="448">
        <v>-7.3741264412241103E-2</v>
      </c>
      <c r="DP1431" s="448">
        <v>2.4250386059131601E-2</v>
      </c>
      <c r="DQ1431" s="448">
        <v>1.8720818813676699E-2</v>
      </c>
      <c r="DR1431" s="448">
        <v>-2.6668699974333299E-2</v>
      </c>
      <c r="DS1431" s="448">
        <v>0.48172055077035097</v>
      </c>
      <c r="DT1431" s="448">
        <v>3.2011979009195203E-2</v>
      </c>
      <c r="DU1431" s="448">
        <v>2.0900459122289599E-3</v>
      </c>
      <c r="DV1431" s="448">
        <v>1.7827059974019999E-2</v>
      </c>
      <c r="DW1431" s="448">
        <v>0.30008238678492699</v>
      </c>
      <c r="DX1431" s="448">
        <v>0.45920442351647001</v>
      </c>
      <c r="DY1431" s="448">
        <v>206.755262713961</v>
      </c>
      <c r="DZ1431" s="448">
        <v>-0.14240751318661801</v>
      </c>
      <c r="EA1431" s="448">
        <v>0.45334231386569002</v>
      </c>
      <c r="EB1431" s="448">
        <v>98.039807943450697</v>
      </c>
      <c r="EC1431" s="10" t="s">
        <v>1951</v>
      </c>
      <c r="ED1431" s="448">
        <v>-4.90853902355168E-2</v>
      </c>
      <c r="EE1431" s="448">
        <v>2.6634799932359499E-2</v>
      </c>
      <c r="EF1431" s="448">
        <v>-0.113545384951815</v>
      </c>
      <c r="EG1431" s="448">
        <v>9.11567463497822E-3</v>
      </c>
      <c r="EH1431" s="448">
        <v>3.1675732827948201E-2</v>
      </c>
      <c r="EI1431" s="448">
        <v>-2.5922113501585398E-2</v>
      </c>
      <c r="EJ1431" s="448">
        <v>0.42278071757760999</v>
      </c>
      <c r="EK1431" s="448">
        <v>2.5335888159271201E-2</v>
      </c>
      <c r="EL1431" s="448">
        <v>-2.4512237814655301E-3</v>
      </c>
      <c r="EM1431" s="448">
        <v>4.3572845397872401E-2</v>
      </c>
      <c r="EN1431" s="448">
        <v>0.21274861498342601</v>
      </c>
      <c r="EO1431" s="448">
        <v>1.2443198654640899</v>
      </c>
      <c r="EP1431" s="448">
        <v>134.748644196794</v>
      </c>
      <c r="EQ1431" s="448">
        <v>0.25321561193515602</v>
      </c>
      <c r="ER1431" s="448">
        <v>6.0939010840280599</v>
      </c>
      <c r="ES1431" s="448">
        <v>97.763309260381803</v>
      </c>
    </row>
    <row r="1432" spans="1:149">
      <c r="A1432" s="11">
        <v>44684</v>
      </c>
      <c r="B1432" s="66" t="s">
        <v>1974</v>
      </c>
      <c r="C1432" s="25" t="s">
        <v>1973</v>
      </c>
      <c r="H1432" s="3" t="e">
        <f>((F1432)/(E1432/100))</f>
        <v>#DIV/0!</v>
      </c>
      <c r="I1432" s="4" t="e">
        <f>E1432/F1432</f>
        <v>#DIV/0!</v>
      </c>
      <c r="J1432" s="4" t="e">
        <f>100/G1432</f>
        <v>#DIV/0!</v>
      </c>
      <c r="N1432" s="37" t="e">
        <f>M1432/(K1432/100)</f>
        <v>#DIV/0!</v>
      </c>
      <c r="O1432" s="37" t="e">
        <f>N1432/J1432</f>
        <v>#DIV/0!</v>
      </c>
      <c r="P1432" s="5" t="e">
        <f>M1432/(L1432/100)</f>
        <v>#DIV/0!</v>
      </c>
      <c r="Q1432" s="5" t="e">
        <f>P1432*I1432</f>
        <v>#DIV/0!</v>
      </c>
      <c r="U1432" s="15" t="e">
        <f>100-(T1432-R1432)/S1432*100</f>
        <v>#DIV/0!</v>
      </c>
      <c r="AB1432" s="14" t="e">
        <f>((AE1432-AC1432)*(1000/AD1432))*1000</f>
        <v>#DIV/0!</v>
      </c>
      <c r="AF1432" s="7" t="e">
        <f>#REF!*0.8</f>
        <v>#REF!</v>
      </c>
      <c r="AH1432" s="8" t="e">
        <f>((AG1432)*(H1432/100))</f>
        <v>#DIV/0!</v>
      </c>
      <c r="AI1432" s="7" t="e">
        <f>AG1432/AH1432</f>
        <v>#DIV/0!</v>
      </c>
      <c r="AO1432" s="20" t="s">
        <v>1973</v>
      </c>
      <c r="AP1432" s="448" t="s">
        <v>121</v>
      </c>
      <c r="AQ1432" s="448">
        <v>2E-3</v>
      </c>
      <c r="AR1432" s="448" t="s">
        <v>121</v>
      </c>
      <c r="AS1432" s="448">
        <v>4.0000000000000001E-3</v>
      </c>
      <c r="AT1432" s="448" t="s">
        <v>121</v>
      </c>
      <c r="AU1432" s="448">
        <v>4.0000000000000001E-3</v>
      </c>
      <c r="AV1432" s="448">
        <v>3.0000000000000001E-3</v>
      </c>
      <c r="AW1432" s="448">
        <v>1E-3</v>
      </c>
      <c r="AX1432" s="448" t="s">
        <v>121</v>
      </c>
      <c r="AY1432" s="448">
        <v>2E-3</v>
      </c>
      <c r="AZ1432" s="448">
        <v>3.9E-2</v>
      </c>
      <c r="BA1432" s="448">
        <v>4.0000000000000001E-3</v>
      </c>
      <c r="BB1432" s="448">
        <v>1.0999999999999999E-2</v>
      </c>
      <c r="BC1432" s="448">
        <v>2E-3</v>
      </c>
      <c r="BD1432" s="448">
        <v>13.16</v>
      </c>
      <c r="BE1432" s="448">
        <v>6.8000000000000005E-2</v>
      </c>
      <c r="BF1432" s="448" t="s">
        <v>121</v>
      </c>
      <c r="BG1432" s="448">
        <v>2E-3</v>
      </c>
      <c r="BH1432" s="448">
        <v>36.332000000000001</v>
      </c>
      <c r="BI1432" s="448">
        <v>1.5169999999999999</v>
      </c>
      <c r="BJ1432" s="448">
        <v>3.0000000000000001E-3</v>
      </c>
      <c r="BK1432" s="448">
        <v>1E-3</v>
      </c>
      <c r="BL1432" s="448" t="s">
        <v>121</v>
      </c>
      <c r="BM1432" s="448">
        <v>2E-3</v>
      </c>
      <c r="BN1432" s="448" t="s">
        <v>121</v>
      </c>
      <c r="BO1432" s="448">
        <v>8.9999999999999993E-3</v>
      </c>
      <c r="BP1432" s="448">
        <v>45.372</v>
      </c>
      <c r="BQ1432" s="448">
        <v>0.28599999999999998</v>
      </c>
      <c r="BR1432" s="448" t="s">
        <v>121</v>
      </c>
      <c r="BS1432" s="448">
        <v>2E-3</v>
      </c>
      <c r="BT1432" s="448">
        <v>0.85199999999999998</v>
      </c>
      <c r="BU1432" s="448">
        <v>5.5E-2</v>
      </c>
      <c r="BV1432" s="448">
        <v>0.53300000000000003</v>
      </c>
      <c r="BW1432" s="448">
        <v>7.0000000000000001E-3</v>
      </c>
      <c r="BX1432" s="448" t="s">
        <v>121</v>
      </c>
      <c r="BY1432" s="448">
        <v>1.6E-2</v>
      </c>
      <c r="BZ1432" s="448">
        <v>7.3999999999999996E-2</v>
      </c>
      <c r="CA1432" s="448">
        <v>2.5000000000000001E-2</v>
      </c>
      <c r="CB1432" s="448" t="s">
        <v>121</v>
      </c>
      <c r="CC1432" s="448">
        <v>2.3380000000000001</v>
      </c>
      <c r="CD1432" s="448">
        <v>0.191</v>
      </c>
      <c r="CE1432" s="448">
        <v>7.0000000000000001E-3</v>
      </c>
      <c r="CF1432" s="448">
        <v>2E-3</v>
      </c>
      <c r="CG1432" s="448">
        <v>1E-3</v>
      </c>
      <c r="CH1432" s="448" t="s">
        <v>121</v>
      </c>
      <c r="CI1432" s="448">
        <v>2E-3</v>
      </c>
      <c r="CJ1432" s="448">
        <v>5.8000000000000003E-2</v>
      </c>
      <c r="CK1432" s="448">
        <v>1.4999999999999999E-2</v>
      </c>
      <c r="CL1432" s="448" t="s">
        <v>121</v>
      </c>
      <c r="CM1432" s="448">
        <v>2E-3</v>
      </c>
      <c r="CN1432" s="448" t="s">
        <v>121</v>
      </c>
      <c r="CO1432" s="448">
        <v>2E-3</v>
      </c>
      <c r="CP1432" s="448">
        <v>0.23200000000000001</v>
      </c>
      <c r="CQ1432" s="448">
        <v>7.0000000000000001E-3</v>
      </c>
      <c r="CR1432" s="448" t="s">
        <v>121</v>
      </c>
      <c r="CS1432" s="448">
        <v>2E-3</v>
      </c>
      <c r="CT1432" s="448">
        <v>3.0649999999999999</v>
      </c>
      <c r="CU1432" s="448">
        <v>8.4000000000000005E-2</v>
      </c>
      <c r="CV1432" s="448" t="s">
        <v>121</v>
      </c>
      <c r="CW1432" s="448">
        <v>2E-3</v>
      </c>
      <c r="CX1432" s="448" t="s">
        <v>121</v>
      </c>
      <c r="CY1432" s="448">
        <v>1.2999999999999999E-2</v>
      </c>
      <c r="CZ1432" s="448" t="s">
        <v>121</v>
      </c>
      <c r="DA1432" s="448">
        <v>2E-3</v>
      </c>
      <c r="DB1432" s="448" t="s">
        <v>121</v>
      </c>
      <c r="DC1432" s="448">
        <v>6.0000000000000001E-3</v>
      </c>
      <c r="DD1432" s="448" t="s">
        <v>121</v>
      </c>
      <c r="DE1432" s="448">
        <v>6.0000000000000001E-3</v>
      </c>
      <c r="DF1432" s="448">
        <v>4.1000000000000002E-2</v>
      </c>
      <c r="DG1432" s="448">
        <v>2E-3</v>
      </c>
      <c r="DH1432" s="448">
        <v>2E-3</v>
      </c>
      <c r="DI1432" s="448">
        <v>1E-3</v>
      </c>
      <c r="DJ1432" s="448" t="s">
        <v>121</v>
      </c>
      <c r="DK1432" s="448">
        <v>2E-3</v>
      </c>
      <c r="DL1432" s="61" t="str">
        <f t="shared" si="27"/>
        <v>21-0328-2</v>
      </c>
    </row>
    <row r="1433" spans="1:149">
      <c r="A1433" s="11">
        <v>44685</v>
      </c>
      <c r="B1433" s="66"/>
      <c r="C1433" s="25" t="s">
        <v>117</v>
      </c>
      <c r="H1433" s="3" t="e">
        <f>((F1433)/(E1433/100))</f>
        <v>#DIV/0!</v>
      </c>
      <c r="I1433" s="4" t="e">
        <f>E1433/F1433</f>
        <v>#DIV/0!</v>
      </c>
      <c r="J1433" s="4" t="e">
        <f>100/G1433</f>
        <v>#DIV/0!</v>
      </c>
      <c r="N1433" s="37" t="e">
        <f>M1433/(K1433/100)</f>
        <v>#DIV/0!</v>
      </c>
      <c r="O1433" s="37" t="e">
        <f>N1433/J1433</f>
        <v>#DIV/0!</v>
      </c>
      <c r="P1433" s="5" t="e">
        <f>M1433/(L1433/100)</f>
        <v>#DIV/0!</v>
      </c>
      <c r="Q1433" s="5" t="e">
        <f>P1433*I1433</f>
        <v>#DIV/0!</v>
      </c>
      <c r="U1433" s="15" t="e">
        <f>100-(T1433-R1433)/S1433*100</f>
        <v>#DIV/0!</v>
      </c>
      <c r="X1433" s="2">
        <v>12.03</v>
      </c>
      <c r="AB1433" s="14" t="e">
        <f>((AE1433-AC1433)*(1000/AD1433))*1000</f>
        <v>#DIV/0!</v>
      </c>
      <c r="AF1433" s="7" t="e">
        <f>#REF!*0.8</f>
        <v>#REF!</v>
      </c>
      <c r="AG1433" s="2">
        <v>60</v>
      </c>
      <c r="AH1433" s="8" t="e">
        <f>((AG1433)*(H1433/100))</f>
        <v>#DIV/0!</v>
      </c>
      <c r="AI1433" s="7" t="e">
        <f>AG1433/AH1433</f>
        <v>#DIV/0!</v>
      </c>
      <c r="AO1433" s="20" t="s">
        <v>1975</v>
      </c>
      <c r="AP1433" s="449">
        <v>0.129</v>
      </c>
      <c r="AQ1433" s="449">
        <v>2E-3</v>
      </c>
      <c r="AR1433" s="449" t="s">
        <v>121</v>
      </c>
      <c r="AS1433" s="449">
        <v>5.0000000000000001E-3</v>
      </c>
      <c r="AT1433" s="449">
        <v>5.3999999999999999E-2</v>
      </c>
      <c r="AU1433" s="449">
        <v>3.0000000000000001E-3</v>
      </c>
      <c r="AV1433" s="449">
        <v>4.3999999999999997E-2</v>
      </c>
      <c r="AW1433" s="449">
        <v>2E-3</v>
      </c>
      <c r="AX1433" s="449">
        <v>0.01</v>
      </c>
      <c r="AY1433" s="449">
        <v>1E-3</v>
      </c>
      <c r="AZ1433" s="449">
        <v>1.4E-2</v>
      </c>
      <c r="BA1433" s="449">
        <v>2E-3</v>
      </c>
      <c r="BB1433" s="449">
        <v>3.6999999999999998E-2</v>
      </c>
      <c r="BC1433" s="449">
        <v>2E-3</v>
      </c>
      <c r="BD1433" s="449">
        <v>0.48799999999999999</v>
      </c>
      <c r="BE1433" s="449">
        <v>0.01</v>
      </c>
      <c r="BF1433" s="449" t="s">
        <v>121</v>
      </c>
      <c r="BG1433" s="449">
        <v>0.01</v>
      </c>
      <c r="BH1433" s="449" t="s">
        <v>121</v>
      </c>
      <c r="BI1433" s="449">
        <v>2.032</v>
      </c>
      <c r="BJ1433" s="449" t="s">
        <v>121</v>
      </c>
      <c r="BK1433" s="449">
        <v>3.0000000000000001E-3</v>
      </c>
      <c r="BL1433" s="449" t="s">
        <v>121</v>
      </c>
      <c r="BM1433" s="449">
        <v>2E-3</v>
      </c>
      <c r="BN1433" s="449">
        <v>7.4999999999999997E-2</v>
      </c>
      <c r="BO1433" s="449">
        <v>7.0000000000000001E-3</v>
      </c>
      <c r="BP1433" s="449">
        <v>59.957999999999998</v>
      </c>
      <c r="BQ1433" s="449">
        <v>0.14699999999999999</v>
      </c>
      <c r="BR1433" s="449">
        <v>2E-3</v>
      </c>
      <c r="BS1433" s="449">
        <v>1E-3</v>
      </c>
      <c r="BT1433" s="449">
        <v>27.158000000000001</v>
      </c>
      <c r="BU1433" s="449">
        <v>0.28100000000000003</v>
      </c>
      <c r="BV1433" s="449">
        <v>6.4249999999999998</v>
      </c>
      <c r="BW1433" s="449">
        <v>0.10199999999999999</v>
      </c>
      <c r="BX1433" s="449" t="s">
        <v>121</v>
      </c>
      <c r="BY1433" s="449">
        <v>4.0000000000000001E-3</v>
      </c>
      <c r="BZ1433" s="449">
        <v>1.24</v>
      </c>
      <c r="CA1433" s="449">
        <v>3.5000000000000003E-2</v>
      </c>
      <c r="CB1433" s="449" t="s">
        <v>121</v>
      </c>
      <c r="CC1433" s="449">
        <v>18.097999999999999</v>
      </c>
      <c r="CD1433" s="449">
        <v>3.1E-2</v>
      </c>
      <c r="CE1433" s="449">
        <v>5.0000000000000001E-3</v>
      </c>
      <c r="CF1433" s="449">
        <v>2E-3</v>
      </c>
      <c r="CG1433" s="449">
        <v>1E-3</v>
      </c>
      <c r="CH1433" s="449" t="s">
        <v>121</v>
      </c>
      <c r="CI1433" s="449">
        <v>2E-3</v>
      </c>
      <c r="CJ1433" s="449" t="s">
        <v>121</v>
      </c>
      <c r="CK1433" s="449">
        <v>0.14699999999999999</v>
      </c>
      <c r="CL1433" s="449" t="s">
        <v>121</v>
      </c>
      <c r="CM1433" s="449">
        <v>2E-3</v>
      </c>
      <c r="CN1433" s="449">
        <v>4.0000000000000001E-3</v>
      </c>
      <c r="CO1433" s="449">
        <v>1E-3</v>
      </c>
      <c r="CP1433" s="449">
        <v>0.97399999999999998</v>
      </c>
      <c r="CQ1433" s="449">
        <v>4.4999999999999998E-2</v>
      </c>
      <c r="CR1433" s="449" t="s">
        <v>121</v>
      </c>
      <c r="CS1433" s="449">
        <v>2E-3</v>
      </c>
      <c r="CT1433" s="449">
        <v>1.085</v>
      </c>
      <c r="CU1433" s="449">
        <v>0.27700000000000002</v>
      </c>
      <c r="CV1433" s="449">
        <v>1.6E-2</v>
      </c>
      <c r="CW1433" s="449">
        <v>1E-3</v>
      </c>
      <c r="CX1433" s="449">
        <v>6.6000000000000003E-2</v>
      </c>
      <c r="CY1433" s="449">
        <v>1.2E-2</v>
      </c>
      <c r="CZ1433" s="449" t="s">
        <v>121</v>
      </c>
      <c r="DA1433" s="449">
        <v>2E-3</v>
      </c>
      <c r="DB1433" s="449">
        <v>4.0000000000000001E-3</v>
      </c>
      <c r="DC1433" s="449">
        <v>3.0000000000000001E-3</v>
      </c>
      <c r="DD1433" s="449">
        <v>2.3E-2</v>
      </c>
      <c r="DE1433" s="449">
        <v>6.0000000000000001E-3</v>
      </c>
      <c r="DF1433" s="449">
        <v>0.58899999999999997</v>
      </c>
      <c r="DG1433" s="449">
        <v>7.0000000000000001E-3</v>
      </c>
      <c r="DH1433" s="449">
        <v>4.0000000000000001E-3</v>
      </c>
      <c r="DI1433" s="449">
        <v>1E-3</v>
      </c>
      <c r="DJ1433" s="449">
        <v>0.06</v>
      </c>
      <c r="DK1433" s="449">
        <v>1E-3</v>
      </c>
      <c r="DL1433" s="61" t="str">
        <f t="shared" si="27"/>
        <v>UTV 04.05.2022</v>
      </c>
    </row>
    <row r="1434" spans="1:149">
      <c r="A1434" s="11">
        <v>44685</v>
      </c>
      <c r="B1434" s="66" t="s">
        <v>120</v>
      </c>
      <c r="C1434" s="25" t="s">
        <v>119</v>
      </c>
      <c r="D1434" s="21">
        <v>35</v>
      </c>
      <c r="E1434" s="2">
        <v>100</v>
      </c>
      <c r="F1434" s="2">
        <v>65</v>
      </c>
      <c r="H1434" s="3">
        <f>((F1434)/(E1434/100))</f>
        <v>65</v>
      </c>
      <c r="I1434" s="4">
        <f>E1434/F1434</f>
        <v>1.5384615384615385</v>
      </c>
      <c r="J1434" s="4" t="e">
        <f>100/G1434</f>
        <v>#DIV/0!</v>
      </c>
      <c r="N1434" s="37" t="e">
        <f>M1434/(K1434/100)</f>
        <v>#DIV/0!</v>
      </c>
      <c r="O1434" s="37" t="e">
        <f>N1434/J1434</f>
        <v>#DIV/0!</v>
      </c>
      <c r="P1434" s="5" t="e">
        <f>M1434/(L1434/100)</f>
        <v>#DIV/0!</v>
      </c>
      <c r="Q1434" s="5" t="e">
        <f>P1434*I1434</f>
        <v>#DIV/0!</v>
      </c>
      <c r="U1434" s="15" t="e">
        <f>100-(T1434-R1434)/S1434*100</f>
        <v>#DIV/0!</v>
      </c>
      <c r="V1434" s="21">
        <v>4.45</v>
      </c>
      <c r="X1434" s="2">
        <v>12.46</v>
      </c>
      <c r="Y1434" s="2">
        <v>13.68</v>
      </c>
      <c r="Z1434" s="21">
        <v>2894</v>
      </c>
      <c r="AB1434" s="14" t="e">
        <f>((AE1434-AC1434)*(1000/AD1434))*1000</f>
        <v>#DIV/0!</v>
      </c>
      <c r="AF1434" s="7" t="e">
        <f>#REF!*0.8</f>
        <v>#REF!</v>
      </c>
      <c r="AG1434" s="2">
        <v>155</v>
      </c>
      <c r="AH1434" s="8">
        <f>((AG1434)*(H1434/100))</f>
        <v>100.75</v>
      </c>
      <c r="AI1434" s="7">
        <f>AG1434/AH1434</f>
        <v>1.5384615384615385</v>
      </c>
      <c r="AJ1434" s="6">
        <v>65.63</v>
      </c>
      <c r="AK1434" s="2">
        <v>1.2390000000000001</v>
      </c>
      <c r="AO1434" s="20" t="s">
        <v>1976</v>
      </c>
      <c r="AP1434" s="451">
        <v>0.30499999999999999</v>
      </c>
      <c r="AQ1434" s="451">
        <v>4.0000000000000001E-3</v>
      </c>
      <c r="AR1434" s="451">
        <v>7.2999999999999995E-2</v>
      </c>
      <c r="AS1434" s="451">
        <v>3.0000000000000001E-3</v>
      </c>
      <c r="AT1434" s="451">
        <v>6.0000000000000001E-3</v>
      </c>
      <c r="AU1434" s="451">
        <v>2E-3</v>
      </c>
      <c r="AV1434" s="451">
        <v>1.4999999999999999E-2</v>
      </c>
      <c r="AW1434" s="451">
        <v>2E-3</v>
      </c>
      <c r="AX1434" s="451">
        <v>8.0000000000000002E-3</v>
      </c>
      <c r="AY1434" s="451">
        <v>1E-3</v>
      </c>
      <c r="AZ1434" s="451">
        <v>0.11700000000000001</v>
      </c>
      <c r="BA1434" s="451">
        <v>3.0000000000000001E-3</v>
      </c>
      <c r="BB1434" s="451">
        <v>0.13800000000000001</v>
      </c>
      <c r="BC1434" s="451">
        <v>3.0000000000000001E-3</v>
      </c>
      <c r="BD1434" s="451">
        <v>2.754</v>
      </c>
      <c r="BE1434" s="451">
        <v>2.4E-2</v>
      </c>
      <c r="BF1434" s="451" t="s">
        <v>121</v>
      </c>
      <c r="BG1434" s="451">
        <v>6.0000000000000001E-3</v>
      </c>
      <c r="BH1434" s="451">
        <v>2.1829999999999998</v>
      </c>
      <c r="BI1434" s="451">
        <v>0.873</v>
      </c>
      <c r="BJ1434" s="451" t="s">
        <v>121</v>
      </c>
      <c r="BK1434" s="451">
        <v>5.0000000000000001E-3</v>
      </c>
      <c r="BL1434" s="451" t="s">
        <v>121</v>
      </c>
      <c r="BM1434" s="451">
        <v>2E-3</v>
      </c>
      <c r="BN1434" s="451">
        <v>8.2000000000000003E-2</v>
      </c>
      <c r="BO1434" s="451">
        <v>6.0000000000000001E-3</v>
      </c>
      <c r="BP1434" s="451">
        <v>66.825000000000003</v>
      </c>
      <c r="BQ1434" s="451">
        <v>0.124</v>
      </c>
      <c r="BR1434" s="451" t="s">
        <v>121</v>
      </c>
      <c r="BS1434" s="451">
        <v>2E-3</v>
      </c>
      <c r="BT1434" s="451">
        <v>12.487</v>
      </c>
      <c r="BU1434" s="451">
        <v>0.126</v>
      </c>
      <c r="BV1434" s="451">
        <v>1.716</v>
      </c>
      <c r="BW1434" s="451">
        <v>2.9000000000000001E-2</v>
      </c>
      <c r="BX1434" s="451" t="s">
        <v>121</v>
      </c>
      <c r="BY1434" s="451">
        <v>8.0000000000000002E-3</v>
      </c>
      <c r="BZ1434" s="451">
        <v>0.90800000000000003</v>
      </c>
      <c r="CA1434" s="451">
        <v>0.03</v>
      </c>
      <c r="CB1434" s="451" t="s">
        <v>121</v>
      </c>
      <c r="CC1434" s="451">
        <v>12.442</v>
      </c>
      <c r="CD1434" s="451">
        <v>0.113</v>
      </c>
      <c r="CE1434" s="451">
        <v>6.0000000000000001E-3</v>
      </c>
      <c r="CF1434" s="451">
        <v>2E-3</v>
      </c>
      <c r="CG1434" s="451">
        <v>1E-3</v>
      </c>
      <c r="CH1434" s="451" t="s">
        <v>121</v>
      </c>
      <c r="CI1434" s="451">
        <v>2E-3</v>
      </c>
      <c r="CJ1434" s="451">
        <v>0.32700000000000001</v>
      </c>
      <c r="CK1434" s="451">
        <v>7.8E-2</v>
      </c>
      <c r="CL1434" s="451" t="s">
        <v>121</v>
      </c>
      <c r="CM1434" s="451">
        <v>2E-3</v>
      </c>
      <c r="CN1434" s="451">
        <v>6.0000000000000001E-3</v>
      </c>
      <c r="CO1434" s="451">
        <v>1E-3</v>
      </c>
      <c r="CP1434" s="451">
        <v>3.5409999999999999</v>
      </c>
      <c r="CQ1434" s="451">
        <v>5.6000000000000001E-2</v>
      </c>
      <c r="CR1434" s="451" t="s">
        <v>121</v>
      </c>
      <c r="CS1434" s="451">
        <v>3.0000000000000001E-3</v>
      </c>
      <c r="CT1434" s="451">
        <v>6.7210000000000001</v>
      </c>
      <c r="CU1434" s="451">
        <v>0.28799999999999998</v>
      </c>
      <c r="CV1434" s="451">
        <v>1.6E-2</v>
      </c>
      <c r="CW1434" s="451">
        <v>1E-3</v>
      </c>
      <c r="CX1434" s="451">
        <v>0.95699999999999996</v>
      </c>
      <c r="CY1434" s="451">
        <v>0.02</v>
      </c>
      <c r="CZ1434" s="451" t="s">
        <v>121</v>
      </c>
      <c r="DA1434" s="451">
        <v>2E-3</v>
      </c>
      <c r="DB1434" s="451">
        <v>0.25</v>
      </c>
      <c r="DC1434" s="451">
        <v>8.0000000000000002E-3</v>
      </c>
      <c r="DD1434" s="451" t="s">
        <v>121</v>
      </c>
      <c r="DE1434" s="451">
        <v>7.0000000000000001E-3</v>
      </c>
      <c r="DF1434" s="451">
        <v>0.42099999999999999</v>
      </c>
      <c r="DG1434" s="451">
        <v>5.0000000000000001E-3</v>
      </c>
      <c r="DH1434" s="451">
        <v>7.0000000000000001E-3</v>
      </c>
      <c r="DI1434" s="451">
        <v>1E-3</v>
      </c>
      <c r="DJ1434" s="451">
        <v>8.9999999999999993E-3</v>
      </c>
      <c r="DK1434" s="451">
        <v>1E-3</v>
      </c>
      <c r="DL1434" s="61" t="str">
        <f t="shared" si="27"/>
        <v>DK III W1 04.05.2022</v>
      </c>
      <c r="DM1434" s="452">
        <v>3.2821513816412899E-2</v>
      </c>
      <c r="DN1434" s="452">
        <v>5.3652228185228502E-2</v>
      </c>
      <c r="DO1434" s="452">
        <v>0.17970682151072701</v>
      </c>
      <c r="DP1434" s="452">
        <v>1.2388925663771999</v>
      </c>
      <c r="DQ1434" s="452">
        <v>5.9020438091371696E-3</v>
      </c>
      <c r="DR1434" s="452">
        <v>1.0004056756866799E-2</v>
      </c>
      <c r="DS1434" s="452">
        <v>0.74783340971355605</v>
      </c>
      <c r="DT1434" s="452">
        <v>2.2057434106662398E-2</v>
      </c>
      <c r="DU1434" s="452">
        <v>3.4352874858149E-3</v>
      </c>
      <c r="DV1434" s="452">
        <v>1.1884371194796401E-2</v>
      </c>
      <c r="DW1434" s="452">
        <v>1.62364575423976</v>
      </c>
      <c r="DX1434" s="452">
        <v>-9.4142629847229001E-2</v>
      </c>
      <c r="DY1434" s="452">
        <v>1804.1546525046199</v>
      </c>
      <c r="DZ1434" s="452">
        <v>0.116175100817797</v>
      </c>
      <c r="EA1434" s="452">
        <v>7.1235249511896595E-2</v>
      </c>
      <c r="EB1434" s="452">
        <v>147.84165041889801</v>
      </c>
    </row>
    <row r="1435" spans="1:149">
      <c r="A1435" s="11">
        <v>44685</v>
      </c>
      <c r="B1435" s="66" t="s">
        <v>207</v>
      </c>
      <c r="C1435" s="25" t="s">
        <v>119</v>
      </c>
      <c r="D1435" s="21">
        <v>33</v>
      </c>
      <c r="E1435" s="2">
        <v>100</v>
      </c>
      <c r="F1435" s="2">
        <v>67</v>
      </c>
      <c r="H1435" s="3">
        <f>((F1435)/(E1435/100))</f>
        <v>67</v>
      </c>
      <c r="I1435" s="4">
        <f>E1435/F1435</f>
        <v>1.4925373134328359</v>
      </c>
      <c r="J1435" s="4" t="e">
        <f>100/G1435</f>
        <v>#DIV/0!</v>
      </c>
      <c r="N1435" s="37" t="e">
        <f>M1435/(K1435/100)</f>
        <v>#DIV/0!</v>
      </c>
      <c r="O1435" s="37" t="e">
        <f>N1435/J1435</f>
        <v>#DIV/0!</v>
      </c>
      <c r="P1435" s="5" t="e">
        <f>M1435/(L1435/100)</f>
        <v>#DIV/0!</v>
      </c>
      <c r="Q1435" s="5" t="e">
        <f>P1435*I1435</f>
        <v>#DIV/0!</v>
      </c>
      <c r="U1435" s="15" t="e">
        <f>100-(T1435-R1435)/S1435*100</f>
        <v>#DIV/0!</v>
      </c>
      <c r="V1435" s="21">
        <v>2.2799999999999998</v>
      </c>
      <c r="X1435" s="2">
        <v>12.61</v>
      </c>
      <c r="Y1435" s="2">
        <v>10.89</v>
      </c>
      <c r="Z1435" s="21">
        <v>1939</v>
      </c>
      <c r="AB1435" s="14" t="e">
        <f>((AE1435-AC1435)*(1000/AD1435))*1000</f>
        <v>#DIV/0!</v>
      </c>
      <c r="AF1435" s="7" t="e">
        <f>#REF!*0.8</f>
        <v>#REF!</v>
      </c>
      <c r="AG1435" s="2">
        <v>150</v>
      </c>
      <c r="AH1435" s="8">
        <f>((AG1435)*(H1435/100))</f>
        <v>100.5</v>
      </c>
      <c r="AI1435" s="7">
        <f>AG1435/AH1435</f>
        <v>1.4925373134328359</v>
      </c>
      <c r="AJ1435" s="6">
        <v>43.35</v>
      </c>
      <c r="AK1435" s="2">
        <v>0.61899999999999999</v>
      </c>
      <c r="AO1435" s="20" t="s">
        <v>1977</v>
      </c>
      <c r="AP1435" s="452">
        <v>7.8E-2</v>
      </c>
      <c r="AQ1435" s="452">
        <v>1E-3</v>
      </c>
      <c r="AR1435" s="452">
        <v>1.4999999999999999E-2</v>
      </c>
      <c r="AS1435" s="452">
        <v>2E-3</v>
      </c>
      <c r="AT1435" s="452">
        <v>7.0000000000000001E-3</v>
      </c>
      <c r="AU1435" s="452">
        <v>2E-3</v>
      </c>
      <c r="AV1435" s="452">
        <v>1.2999999999999999E-2</v>
      </c>
      <c r="AW1435" s="452">
        <v>1E-3</v>
      </c>
      <c r="AX1435" s="452">
        <v>2E-3</v>
      </c>
      <c r="AY1435" s="452">
        <v>1E-3</v>
      </c>
      <c r="AZ1435" s="452">
        <v>2.5999999999999999E-2</v>
      </c>
      <c r="BA1435" s="452">
        <v>2E-3</v>
      </c>
      <c r="BB1435" s="452">
        <v>0.13</v>
      </c>
      <c r="BC1435" s="452">
        <v>3.0000000000000001E-3</v>
      </c>
      <c r="BD1435" s="452">
        <v>3.5289999999999999</v>
      </c>
      <c r="BE1435" s="452">
        <v>2.5999999999999999E-2</v>
      </c>
      <c r="BF1435" s="452" t="s">
        <v>121</v>
      </c>
      <c r="BG1435" s="452">
        <v>3.0000000000000001E-3</v>
      </c>
      <c r="BH1435" s="452">
        <v>3.0459999999999998</v>
      </c>
      <c r="BI1435" s="452">
        <v>0.78600000000000003</v>
      </c>
      <c r="BJ1435" s="452" t="s">
        <v>121</v>
      </c>
      <c r="BK1435" s="452">
        <v>2E-3</v>
      </c>
      <c r="BL1435" s="452" t="s">
        <v>121</v>
      </c>
      <c r="BM1435" s="452">
        <v>2E-3</v>
      </c>
      <c r="BN1435" s="452">
        <v>0.108</v>
      </c>
      <c r="BO1435" s="452">
        <v>6.0000000000000001E-3</v>
      </c>
      <c r="BP1435" s="452">
        <v>67.102999999999994</v>
      </c>
      <c r="BQ1435" s="452">
        <v>0.121</v>
      </c>
      <c r="BR1435" s="452" t="s">
        <v>121</v>
      </c>
      <c r="BS1435" s="452">
        <v>2E-3</v>
      </c>
      <c r="BT1435" s="452">
        <v>13.067</v>
      </c>
      <c r="BU1435" s="452">
        <v>0.123</v>
      </c>
      <c r="BV1435" s="452">
        <v>0.996</v>
      </c>
      <c r="BW1435" s="452">
        <v>2.1000000000000001E-2</v>
      </c>
      <c r="BX1435" s="452" t="s">
        <v>121</v>
      </c>
      <c r="BY1435" s="452">
        <v>8.0000000000000002E-3</v>
      </c>
      <c r="BZ1435" s="452">
        <v>0.75600000000000001</v>
      </c>
      <c r="CA1435" s="452">
        <v>2.7E-2</v>
      </c>
      <c r="CB1435" s="452" t="s">
        <v>121</v>
      </c>
      <c r="CC1435" s="452">
        <v>8.0960000000000001</v>
      </c>
      <c r="CD1435" s="452">
        <v>0.1</v>
      </c>
      <c r="CE1435" s="452">
        <v>6.0000000000000001E-3</v>
      </c>
      <c r="CF1435" s="452">
        <v>2E-3</v>
      </c>
      <c r="CG1435" s="452">
        <v>1E-3</v>
      </c>
      <c r="CH1435" s="452" t="s">
        <v>121</v>
      </c>
      <c r="CI1435" s="452">
        <v>2E-3</v>
      </c>
      <c r="CJ1435" s="452">
        <v>0.52600000000000002</v>
      </c>
      <c r="CK1435" s="452">
        <v>6.5000000000000002E-2</v>
      </c>
      <c r="CL1435" s="452" t="s">
        <v>121</v>
      </c>
      <c r="CM1435" s="452">
        <v>2E-3</v>
      </c>
      <c r="CN1435" s="452">
        <v>2E-3</v>
      </c>
      <c r="CO1435" s="452">
        <v>1E-3</v>
      </c>
      <c r="CP1435" s="452">
        <v>1.2190000000000001</v>
      </c>
      <c r="CQ1435" s="452">
        <v>3.2000000000000001E-2</v>
      </c>
      <c r="CR1435" s="452" t="s">
        <v>121</v>
      </c>
      <c r="CS1435" s="452">
        <v>2E-3</v>
      </c>
      <c r="CT1435" s="452">
        <v>6.9960000000000004</v>
      </c>
      <c r="CU1435" s="452">
        <v>0.27300000000000002</v>
      </c>
      <c r="CV1435" s="452">
        <v>2.5999999999999999E-2</v>
      </c>
      <c r="CW1435" s="452">
        <v>1E-3</v>
      </c>
      <c r="CX1435" s="452">
        <v>1.698</v>
      </c>
      <c r="CY1435" s="452">
        <v>2.1999999999999999E-2</v>
      </c>
      <c r="CZ1435" s="452" t="s">
        <v>121</v>
      </c>
      <c r="DA1435" s="452">
        <v>2E-3</v>
      </c>
      <c r="DB1435" s="452">
        <v>3.3000000000000002E-2</v>
      </c>
      <c r="DC1435" s="452">
        <v>6.0000000000000001E-3</v>
      </c>
      <c r="DD1435" s="452" t="s">
        <v>121</v>
      </c>
      <c r="DE1435" s="452">
        <v>7.0000000000000001E-3</v>
      </c>
      <c r="DF1435" s="452">
        <v>0.5</v>
      </c>
      <c r="DG1435" s="452">
        <v>5.0000000000000001E-3</v>
      </c>
      <c r="DH1435" s="452">
        <v>1.0999999999999999E-2</v>
      </c>
      <c r="DI1435" s="452">
        <v>1E-3</v>
      </c>
      <c r="DJ1435" s="452">
        <v>5.0000000000000001E-3</v>
      </c>
      <c r="DK1435" s="452">
        <v>1E-3</v>
      </c>
      <c r="DL1435" s="61" t="str">
        <f t="shared" si="27"/>
        <v>DK III W2 04.05.2022</v>
      </c>
      <c r="DM1435" s="452">
        <v>1.7652183503745301E-2</v>
      </c>
      <c r="DN1435" s="452">
        <v>9.8573432295173905E-3</v>
      </c>
      <c r="DO1435" s="452">
        <v>-1.58616889266886E-2</v>
      </c>
      <c r="DP1435" s="452">
        <v>0.61942988942439203</v>
      </c>
      <c r="DQ1435" s="452">
        <v>0.11541005277354</v>
      </c>
      <c r="DR1435" s="452">
        <v>-3.68784091575277E-2</v>
      </c>
      <c r="DS1435" s="452">
        <v>0.35969007377815998</v>
      </c>
      <c r="DT1435" s="452">
        <v>-1.29860940500508E-2</v>
      </c>
      <c r="DU1435" s="452">
        <v>1.5349237737158001E-3</v>
      </c>
      <c r="DV1435" s="452">
        <v>-8.3535387361253297E-3</v>
      </c>
      <c r="DW1435" s="452">
        <v>2.25708383008249</v>
      </c>
      <c r="DX1435" s="452">
        <v>-8.1702153505830294E-2</v>
      </c>
      <c r="DY1435" s="452">
        <v>784.59275252470502</v>
      </c>
      <c r="DZ1435" s="452">
        <v>-0.338208629336612</v>
      </c>
      <c r="EA1435" s="452">
        <v>-3.8988094740982498E-2</v>
      </c>
      <c r="EB1435" s="452">
        <v>99.5565846869453</v>
      </c>
    </row>
    <row r="1436" spans="1:149">
      <c r="A1436" s="11">
        <v>44685</v>
      </c>
      <c r="B1436" s="66" t="s">
        <v>84</v>
      </c>
      <c r="C1436" s="25" t="s">
        <v>745</v>
      </c>
      <c r="H1436" s="3" t="e">
        <f>((F1436)/(E1436/100))</f>
        <v>#DIV/0!</v>
      </c>
      <c r="I1436" s="4" t="e">
        <f>E1436/F1436</f>
        <v>#DIV/0!</v>
      </c>
      <c r="J1436" s="4" t="e">
        <f>100/G1436</f>
        <v>#DIV/0!</v>
      </c>
      <c r="N1436" s="37" t="e">
        <f>M1436/(K1436/100)</f>
        <v>#DIV/0!</v>
      </c>
      <c r="O1436" s="37" t="e">
        <f>N1436/J1436</f>
        <v>#DIV/0!</v>
      </c>
      <c r="P1436" s="5" t="e">
        <f>M1436/(L1436/100)</f>
        <v>#DIV/0!</v>
      </c>
      <c r="Q1436" s="5" t="e">
        <f>P1436*I1436</f>
        <v>#DIV/0!</v>
      </c>
      <c r="U1436" s="15" t="e">
        <f>100-(T1436-R1436)/S1436*100</f>
        <v>#DIV/0!</v>
      </c>
      <c r="X1436" s="2">
        <v>12.13</v>
      </c>
      <c r="Y1436" s="2">
        <v>15.58</v>
      </c>
      <c r="Z1436" s="21">
        <v>2075</v>
      </c>
      <c r="AB1436" s="14" t="e">
        <f>((AE1436-AC1436)*(1000/AD1436))*1000</f>
        <v>#DIV/0!</v>
      </c>
      <c r="AF1436" s="7" t="e">
        <f>#REF!*0.8</f>
        <v>#REF!</v>
      </c>
      <c r="AH1436" s="8" t="e">
        <f>((AG1436)*(H1436/100))</f>
        <v>#DIV/0!</v>
      </c>
      <c r="AI1436" s="7" t="e">
        <f>AG1436/AH1436</f>
        <v>#DIV/0!</v>
      </c>
      <c r="DL1436" s="61">
        <f t="shared" si="27"/>
        <v>0</v>
      </c>
    </row>
    <row r="1437" spans="1:149">
      <c r="A1437" s="11">
        <v>44685</v>
      </c>
      <c r="B1437" s="66"/>
      <c r="C1437" s="25" t="s">
        <v>429</v>
      </c>
      <c r="H1437" s="3" t="e">
        <f>((F1437)/(E1437/100))</f>
        <v>#DIV/0!</v>
      </c>
      <c r="I1437" s="4" t="e">
        <f>E1437/F1437</f>
        <v>#DIV/0!</v>
      </c>
      <c r="J1437" s="4" t="e">
        <f>100/G1437</f>
        <v>#DIV/0!</v>
      </c>
      <c r="N1437" s="37" t="e">
        <f>M1437/(K1437/100)</f>
        <v>#DIV/0!</v>
      </c>
      <c r="O1437" s="37" t="e">
        <f>N1437/J1437</f>
        <v>#DIV/0!</v>
      </c>
      <c r="P1437" s="5" t="e">
        <f>M1437/(L1437/100)</f>
        <v>#DIV/0!</v>
      </c>
      <c r="Q1437" s="5" t="e">
        <f>P1437*I1437</f>
        <v>#DIV/0!</v>
      </c>
      <c r="U1437" s="15" t="e">
        <f>100-(T1437-R1437)/S1437*100</f>
        <v>#DIV/0!</v>
      </c>
      <c r="AB1437" s="14" t="e">
        <f>((AE1437-AC1437)*(1000/AD1437))*1000</f>
        <v>#DIV/0!</v>
      </c>
      <c r="AF1437" s="7" t="e">
        <f>#REF!*0.8</f>
        <v>#REF!</v>
      </c>
      <c r="AH1437" s="8" t="e">
        <f>((AG1437)*(H1437/100))</f>
        <v>#DIV/0!</v>
      </c>
      <c r="AI1437" s="7" t="e">
        <f>AG1437/AH1437</f>
        <v>#DIV/0!</v>
      </c>
      <c r="AO1437" s="20" t="s">
        <v>1978</v>
      </c>
      <c r="AP1437" s="450" t="s">
        <v>121</v>
      </c>
      <c r="AQ1437" s="450">
        <v>2E-3</v>
      </c>
      <c r="AR1437" s="450" t="s">
        <v>121</v>
      </c>
      <c r="AS1437" s="450">
        <v>3.0000000000000001E-3</v>
      </c>
      <c r="AT1437" s="450" t="s">
        <v>121</v>
      </c>
      <c r="AU1437" s="450">
        <v>5.0000000000000001E-3</v>
      </c>
      <c r="AV1437" s="450" t="s">
        <v>121</v>
      </c>
      <c r="AW1437" s="450">
        <v>3.0000000000000001E-3</v>
      </c>
      <c r="AX1437" s="450" t="s">
        <v>121</v>
      </c>
      <c r="AY1437" s="450">
        <v>2E-3</v>
      </c>
      <c r="AZ1437" s="450">
        <v>1.6E-2</v>
      </c>
      <c r="BA1437" s="450">
        <v>2E-3</v>
      </c>
      <c r="BB1437" s="450">
        <v>1.4999999999999999E-2</v>
      </c>
      <c r="BC1437" s="450">
        <v>2E-3</v>
      </c>
      <c r="BD1437" s="450">
        <v>0.27</v>
      </c>
      <c r="BE1437" s="450">
        <v>8.0000000000000002E-3</v>
      </c>
      <c r="BF1437" s="450" t="s">
        <v>121</v>
      </c>
      <c r="BG1437" s="450">
        <v>3.0000000000000001E-3</v>
      </c>
      <c r="BH1437" s="450" t="s">
        <v>121</v>
      </c>
      <c r="BI1437" s="450">
        <v>0.17399999999999999</v>
      </c>
      <c r="BJ1437" s="450" t="s">
        <v>121</v>
      </c>
      <c r="BK1437" s="450">
        <v>2E-3</v>
      </c>
      <c r="BL1437" s="450">
        <v>5.0000000000000001E-3</v>
      </c>
      <c r="BM1437" s="450">
        <v>1E-3</v>
      </c>
      <c r="BN1437" s="450" t="s">
        <v>121</v>
      </c>
      <c r="BO1437" s="450">
        <v>0.01</v>
      </c>
      <c r="BP1437" s="450">
        <v>83.581000000000003</v>
      </c>
      <c r="BQ1437" s="450">
        <v>0.106</v>
      </c>
      <c r="BR1437" s="450" t="s">
        <v>121</v>
      </c>
      <c r="BS1437" s="450">
        <v>2E-3</v>
      </c>
      <c r="BT1437" s="450">
        <v>2.157</v>
      </c>
      <c r="BU1437" s="450">
        <v>6.2E-2</v>
      </c>
      <c r="BV1437" s="450">
        <v>3.5000000000000003E-2</v>
      </c>
      <c r="BW1437" s="450">
        <v>2E-3</v>
      </c>
      <c r="BX1437" s="450" t="s">
        <v>121</v>
      </c>
      <c r="BY1437" s="450">
        <v>3.0000000000000001E-3</v>
      </c>
      <c r="BZ1437" s="450" t="s">
        <v>121</v>
      </c>
      <c r="CA1437" s="450">
        <v>2.1000000000000001E-2</v>
      </c>
      <c r="CB1437" s="450" t="s">
        <v>121</v>
      </c>
      <c r="CC1437" s="450">
        <v>1.1679999999999999</v>
      </c>
      <c r="CD1437" s="450" t="s">
        <v>121</v>
      </c>
      <c r="CE1437" s="450">
        <v>5.0000000000000001E-3</v>
      </c>
      <c r="CF1437" s="450" t="s">
        <v>121</v>
      </c>
      <c r="CG1437" s="450">
        <v>2E-3</v>
      </c>
      <c r="CH1437" s="450" t="s">
        <v>121</v>
      </c>
      <c r="CI1437" s="450">
        <v>2E-3</v>
      </c>
      <c r="CJ1437" s="450">
        <v>3.3000000000000002E-2</v>
      </c>
      <c r="CK1437" s="450">
        <v>8.0000000000000002E-3</v>
      </c>
      <c r="CL1437" s="450" t="s">
        <v>121</v>
      </c>
      <c r="CM1437" s="450">
        <v>2E-3</v>
      </c>
      <c r="CN1437" s="450" t="s">
        <v>121</v>
      </c>
      <c r="CO1437" s="450">
        <v>2E-3</v>
      </c>
      <c r="CP1437" s="450">
        <v>6.0999999999999999E-2</v>
      </c>
      <c r="CQ1437" s="450">
        <v>3.0000000000000001E-3</v>
      </c>
      <c r="CR1437" s="450" t="s">
        <v>121</v>
      </c>
      <c r="CS1437" s="450">
        <v>2E-3</v>
      </c>
      <c r="CT1437" s="450">
        <v>0.106</v>
      </c>
      <c r="CU1437" s="450">
        <v>2.3E-2</v>
      </c>
      <c r="CV1437" s="450" t="s">
        <v>121</v>
      </c>
      <c r="CW1437" s="450">
        <v>2E-3</v>
      </c>
      <c r="CX1437" s="450">
        <v>0.23599999999999999</v>
      </c>
      <c r="CY1437" s="450">
        <v>8.9999999999999993E-3</v>
      </c>
      <c r="CZ1437" s="450" t="s">
        <v>121</v>
      </c>
      <c r="DA1437" s="450">
        <v>2E-3</v>
      </c>
      <c r="DB1437" s="450" t="s">
        <v>121</v>
      </c>
      <c r="DC1437" s="450">
        <v>4.0000000000000001E-3</v>
      </c>
      <c r="DD1437" s="450" t="s">
        <v>121</v>
      </c>
      <c r="DE1437" s="450">
        <v>5.8000000000000003E-2</v>
      </c>
      <c r="DF1437" s="450">
        <v>13.483000000000001</v>
      </c>
      <c r="DG1437" s="450">
        <v>9.5000000000000001E-2</v>
      </c>
      <c r="DH1437" s="450" t="s">
        <v>121</v>
      </c>
      <c r="DI1437" s="450">
        <v>2E-3</v>
      </c>
      <c r="DJ1437" s="450" t="s">
        <v>121</v>
      </c>
      <c r="DK1437" s="450">
        <v>2E-3</v>
      </c>
      <c r="DL1437" s="61" t="str">
        <f t="shared" si="27"/>
        <v xml:space="preserve">VNE 1842 </v>
      </c>
    </row>
    <row r="1438" spans="1:149">
      <c r="A1438" s="11">
        <v>44685</v>
      </c>
      <c r="B1438" s="64" t="s">
        <v>1979</v>
      </c>
      <c r="C1438" s="25" t="s">
        <v>748</v>
      </c>
      <c r="H1438" s="3" t="e">
        <f>((F1438)/(E1438/100))</f>
        <v>#DIV/0!</v>
      </c>
      <c r="I1438" s="4" t="e">
        <f>E1438/F1438</f>
        <v>#DIV/0!</v>
      </c>
      <c r="J1438" s="4" t="e">
        <f>100/G1438</f>
        <v>#DIV/0!</v>
      </c>
      <c r="N1438" s="37" t="e">
        <f>M1438/(K1438/100)</f>
        <v>#DIV/0!</v>
      </c>
      <c r="O1438" s="37" t="e">
        <f>N1438/J1438</f>
        <v>#DIV/0!</v>
      </c>
      <c r="P1438" s="5" t="e">
        <f>M1438/(L1438/100)</f>
        <v>#DIV/0!</v>
      </c>
      <c r="Q1438" s="5" t="e">
        <f>P1438*I1438</f>
        <v>#DIV/0!</v>
      </c>
      <c r="U1438" s="15" t="e">
        <f>100-(T1438-R1438)/S1438*100</f>
        <v>#DIV/0!</v>
      </c>
      <c r="V1438" s="21">
        <v>1.86</v>
      </c>
      <c r="X1438" s="2">
        <v>9.89</v>
      </c>
      <c r="Y1438" s="2">
        <v>1.86</v>
      </c>
      <c r="Z1438" s="21">
        <v>275</v>
      </c>
      <c r="AB1438" s="14">
        <f>((AE1438-AC1438)*(1000/AD1438))*1000</f>
        <v>2521.1466938748354</v>
      </c>
      <c r="AC1438" s="21">
        <v>90.328000000000003</v>
      </c>
      <c r="AD1438" s="21">
        <v>151.91499999999999</v>
      </c>
      <c r="AE1438" s="21">
        <v>90.710999999999999</v>
      </c>
      <c r="AF1438" s="7" t="e">
        <f>#REF!*0.8</f>
        <v>#REF!</v>
      </c>
      <c r="AH1438" s="8" t="e">
        <f>((AG1438)*(H1438/100))</f>
        <v>#DIV/0!</v>
      </c>
      <c r="AI1438" s="7" t="e">
        <f>AG1438/AH1438</f>
        <v>#DIV/0!</v>
      </c>
      <c r="AJ1438" s="6">
        <v>33.21</v>
      </c>
      <c r="AK1438" s="2">
        <v>0.18</v>
      </c>
      <c r="DL1438" s="61">
        <f t="shared" si="27"/>
        <v>0</v>
      </c>
    </row>
    <row r="1439" spans="1:149">
      <c r="A1439" s="11">
        <v>44685</v>
      </c>
      <c r="B1439" s="64" t="s">
        <v>1979</v>
      </c>
      <c r="C1439" s="25" t="s">
        <v>749</v>
      </c>
      <c r="H1439" s="3" t="e">
        <f>((F1439)/(E1439/100))</f>
        <v>#DIV/0!</v>
      </c>
      <c r="I1439" s="4" t="e">
        <f>E1439/F1439</f>
        <v>#DIV/0!</v>
      </c>
      <c r="J1439" s="4" t="e">
        <f>100/G1439</f>
        <v>#DIV/0!</v>
      </c>
      <c r="N1439" s="37" t="e">
        <f>M1439/(K1439/100)</f>
        <v>#DIV/0!</v>
      </c>
      <c r="O1439" s="37" t="e">
        <f>N1439/J1439</f>
        <v>#DIV/0!</v>
      </c>
      <c r="P1439" s="5" t="e">
        <f>M1439/(L1439/100)</f>
        <v>#DIV/0!</v>
      </c>
      <c r="Q1439" s="5" t="e">
        <f>P1439*I1439</f>
        <v>#DIV/0!</v>
      </c>
      <c r="U1439" s="15" t="e">
        <f>100-(T1439-R1439)/S1439*100</f>
        <v>#DIV/0!</v>
      </c>
      <c r="V1439" s="21">
        <v>4.7</v>
      </c>
      <c r="X1439" s="2">
        <v>8.68</v>
      </c>
      <c r="Y1439" s="2">
        <v>4.7</v>
      </c>
      <c r="Z1439" s="21">
        <v>859</v>
      </c>
      <c r="AB1439" s="14">
        <f>((AE1439-AC1439)*(1000/AD1439))*1000</f>
        <v>1558.7798108417066</v>
      </c>
      <c r="AC1439" s="21">
        <v>87.084000000000003</v>
      </c>
      <c r="AD1439" s="21">
        <v>152.042</v>
      </c>
      <c r="AE1439" s="21">
        <v>87.320999999999998</v>
      </c>
      <c r="AF1439" s="7" t="e">
        <f>#REF!*0.8</f>
        <v>#REF!</v>
      </c>
      <c r="AH1439" s="8" t="e">
        <f>((AG1439)*(H1439/100))</f>
        <v>#DIV/0!</v>
      </c>
      <c r="AI1439" s="7" t="e">
        <f>AG1439/AH1439</f>
        <v>#DIV/0!</v>
      </c>
      <c r="AJ1439" s="6">
        <v>19.91</v>
      </c>
      <c r="AK1439" s="2">
        <v>0.24</v>
      </c>
      <c r="DL1439" s="61">
        <f t="shared" si="27"/>
        <v>0</v>
      </c>
    </row>
    <row r="1440" spans="1:149">
      <c r="A1440" s="11">
        <v>44686</v>
      </c>
      <c r="B1440" s="66"/>
      <c r="C1440" s="25" t="s">
        <v>441</v>
      </c>
      <c r="H1440" s="3" t="e">
        <f>((F1440)/(E1440/100))</f>
        <v>#DIV/0!</v>
      </c>
      <c r="I1440" s="4" t="e">
        <f>E1440/F1440</f>
        <v>#DIV/0!</v>
      </c>
      <c r="J1440" s="4" t="e">
        <f>100/G1440</f>
        <v>#DIV/0!</v>
      </c>
      <c r="N1440" s="37" t="e">
        <f>M1440/(K1440/100)</f>
        <v>#DIV/0!</v>
      </c>
      <c r="O1440" s="37" t="e">
        <f>N1440/J1440</f>
        <v>#DIV/0!</v>
      </c>
      <c r="P1440" s="5" t="e">
        <f>M1440/(L1440/100)</f>
        <v>#DIV/0!</v>
      </c>
      <c r="Q1440" s="5" t="e">
        <f>P1440*I1440</f>
        <v>#DIV/0!</v>
      </c>
      <c r="U1440" s="15" t="e">
        <f>100-(T1440-R1440)/S1440*100</f>
        <v>#DIV/0!</v>
      </c>
      <c r="X1440" s="2">
        <v>11.68</v>
      </c>
      <c r="Y1440" s="2">
        <v>16.239999999999998</v>
      </c>
      <c r="Z1440" s="21">
        <v>3449</v>
      </c>
      <c r="AB1440" s="14" t="e">
        <f>((AE1440-AC1440)*(1000/AD1440))*1000</f>
        <v>#DIV/0!</v>
      </c>
      <c r="AF1440" s="7" t="e">
        <f>#REF!*0.8</f>
        <v>#REF!</v>
      </c>
      <c r="AH1440" s="8" t="e">
        <f>((AG1440)*(H1440/100))</f>
        <v>#DIV/0!</v>
      </c>
      <c r="AI1440" s="7" t="e">
        <f>AG1440/AH1440</f>
        <v>#DIV/0!</v>
      </c>
      <c r="AO1440" s="20"/>
      <c r="DL1440" s="61">
        <f t="shared" si="27"/>
        <v>0</v>
      </c>
    </row>
    <row r="1441" spans="1:149">
      <c r="A1441" s="11">
        <v>44686</v>
      </c>
      <c r="B1441" s="66" t="s">
        <v>120</v>
      </c>
      <c r="C1441" s="25" t="s">
        <v>119</v>
      </c>
      <c r="D1441" s="21">
        <v>31</v>
      </c>
      <c r="E1441" s="2">
        <v>100</v>
      </c>
      <c r="F1441" s="2">
        <v>69</v>
      </c>
      <c r="H1441" s="3">
        <f>((F1441)/(E1441/100))</f>
        <v>69</v>
      </c>
      <c r="I1441" s="4">
        <f>E1441/F1441</f>
        <v>1.4492753623188406</v>
      </c>
      <c r="J1441" s="4" t="e">
        <f>100/G1441</f>
        <v>#DIV/0!</v>
      </c>
      <c r="N1441" s="37" t="e">
        <f>M1441/(K1441/100)</f>
        <v>#DIV/0!</v>
      </c>
      <c r="O1441" s="37" t="e">
        <f>N1441/J1441</f>
        <v>#DIV/0!</v>
      </c>
      <c r="P1441" s="5" t="e">
        <f>M1441/(L1441/100)</f>
        <v>#DIV/0!</v>
      </c>
      <c r="Q1441" s="5" t="e">
        <f>P1441*I1441</f>
        <v>#DIV/0!</v>
      </c>
      <c r="U1441" s="15" t="e">
        <f>100-(T1441-R1441)/S1441*100</f>
        <v>#DIV/0!</v>
      </c>
      <c r="V1441" s="21">
        <v>2.61</v>
      </c>
      <c r="X1441" s="2">
        <v>11.26</v>
      </c>
      <c r="Y1441" s="2">
        <v>12.79</v>
      </c>
      <c r="Z1441" s="21">
        <v>3456</v>
      </c>
      <c r="AB1441" s="14" t="e">
        <f>((AE1441-AC1441)*(1000/AD1441))*1000</f>
        <v>#DIV/0!</v>
      </c>
      <c r="AF1441" s="7" t="e">
        <f>#REF!*0.8</f>
        <v>#REF!</v>
      </c>
      <c r="AG1441" s="2">
        <v>145</v>
      </c>
      <c r="AH1441" s="8">
        <f>((AG1441)*(H1441/100))</f>
        <v>100.05</v>
      </c>
      <c r="AI1441" s="7">
        <f>AG1441/AH1441</f>
        <v>1.4492753623188406</v>
      </c>
      <c r="AJ1441" s="6">
        <v>65.95</v>
      </c>
      <c r="AK1441" s="2">
        <v>1.8919999999999999</v>
      </c>
      <c r="AO1441" s="20" t="s">
        <v>1981</v>
      </c>
      <c r="AP1441" s="455">
        <v>0.16400000000000001</v>
      </c>
      <c r="AQ1441" s="455">
        <v>2E-3</v>
      </c>
      <c r="AR1441" s="455">
        <v>0.06</v>
      </c>
      <c r="AS1441" s="455">
        <v>3.0000000000000001E-3</v>
      </c>
      <c r="AT1441" s="455">
        <v>0.03</v>
      </c>
      <c r="AU1441" s="455">
        <v>2E-3</v>
      </c>
      <c r="AV1441" s="455">
        <v>3.2000000000000001E-2</v>
      </c>
      <c r="AW1441" s="455">
        <v>2E-3</v>
      </c>
      <c r="AX1441" s="455">
        <v>5.0000000000000001E-3</v>
      </c>
      <c r="AY1441" s="455">
        <v>1E-3</v>
      </c>
      <c r="AZ1441" s="455">
        <v>0.09</v>
      </c>
      <c r="BA1441" s="455">
        <v>3.0000000000000001E-3</v>
      </c>
      <c r="BB1441" s="455">
        <v>0.17899999999999999</v>
      </c>
      <c r="BC1441" s="455">
        <v>3.0000000000000001E-3</v>
      </c>
      <c r="BD1441" s="455">
        <v>2.8730000000000002</v>
      </c>
      <c r="BE1441" s="455">
        <v>2.4E-2</v>
      </c>
      <c r="BF1441" s="455" t="s">
        <v>121</v>
      </c>
      <c r="BG1441" s="455">
        <v>5.0000000000000001E-3</v>
      </c>
      <c r="BH1441" s="455">
        <v>3.47</v>
      </c>
      <c r="BI1441" s="455">
        <v>0.89700000000000002</v>
      </c>
      <c r="BJ1441" s="455" t="s">
        <v>121</v>
      </c>
      <c r="BK1441" s="455">
        <v>3.0000000000000001E-3</v>
      </c>
      <c r="BL1441" s="455" t="s">
        <v>121</v>
      </c>
      <c r="BM1441" s="455">
        <v>2E-3</v>
      </c>
      <c r="BN1441" s="455">
        <v>0.32400000000000001</v>
      </c>
      <c r="BO1441" s="455">
        <v>8.9999999999999993E-3</v>
      </c>
      <c r="BP1441" s="455">
        <v>59.076999999999998</v>
      </c>
      <c r="BQ1441" s="455">
        <v>0.16900000000000001</v>
      </c>
      <c r="BR1441" s="455">
        <v>3.0000000000000001E-3</v>
      </c>
      <c r="BS1441" s="455">
        <v>1E-3</v>
      </c>
      <c r="BT1441" s="455">
        <v>11.641</v>
      </c>
      <c r="BU1441" s="455">
        <v>0.121</v>
      </c>
      <c r="BV1441" s="455">
        <v>1.6160000000000001</v>
      </c>
      <c r="BW1441" s="455">
        <v>2.7E-2</v>
      </c>
      <c r="BX1441" s="455" t="s">
        <v>121</v>
      </c>
      <c r="BY1441" s="455">
        <v>8.0000000000000002E-3</v>
      </c>
      <c r="BZ1441" s="455">
        <v>1.4450000000000001</v>
      </c>
      <c r="CA1441" s="455">
        <v>3.5999999999999997E-2</v>
      </c>
      <c r="CB1441" s="455" t="s">
        <v>121</v>
      </c>
      <c r="CC1441" s="455">
        <v>7.68</v>
      </c>
      <c r="CD1441" s="455">
        <v>0.185</v>
      </c>
      <c r="CE1441" s="455">
        <v>8.0000000000000002E-3</v>
      </c>
      <c r="CF1441" s="455">
        <v>5.0000000000000001E-3</v>
      </c>
      <c r="CG1441" s="455">
        <v>1E-3</v>
      </c>
      <c r="CH1441" s="455" t="s">
        <v>121</v>
      </c>
      <c r="CI1441" s="455">
        <v>2E-3</v>
      </c>
      <c r="CJ1441" s="455">
        <v>0.437</v>
      </c>
      <c r="CK1441" s="455">
        <v>7.0999999999999994E-2</v>
      </c>
      <c r="CL1441" s="455" t="s">
        <v>121</v>
      </c>
      <c r="CM1441" s="455">
        <v>2E-3</v>
      </c>
      <c r="CN1441" s="455">
        <v>7.0000000000000001E-3</v>
      </c>
      <c r="CO1441" s="455">
        <v>1E-3</v>
      </c>
      <c r="CP1441" s="455">
        <v>2.2509999999999999</v>
      </c>
      <c r="CQ1441" s="455">
        <v>4.2999999999999997E-2</v>
      </c>
      <c r="CR1441" s="455" t="s">
        <v>121</v>
      </c>
      <c r="CS1441" s="455">
        <v>2E-3</v>
      </c>
      <c r="CT1441" s="455">
        <v>8.5640000000000001</v>
      </c>
      <c r="CU1441" s="455">
        <v>0.29699999999999999</v>
      </c>
      <c r="CV1441" s="455">
        <v>0.03</v>
      </c>
      <c r="CW1441" s="455">
        <v>1E-3</v>
      </c>
      <c r="CX1441" s="455">
        <v>1.02</v>
      </c>
      <c r="CY1441" s="455">
        <v>0.02</v>
      </c>
      <c r="CZ1441" s="455" t="s">
        <v>121</v>
      </c>
      <c r="DA1441" s="455">
        <v>2E-3</v>
      </c>
      <c r="DB1441" s="455">
        <v>6.2E-2</v>
      </c>
      <c r="DC1441" s="455">
        <v>7.0000000000000001E-3</v>
      </c>
      <c r="DD1441" s="455" t="s">
        <v>121</v>
      </c>
      <c r="DE1441" s="455">
        <v>1.2999999999999999E-2</v>
      </c>
      <c r="DF1441" s="455">
        <v>0.84599999999999997</v>
      </c>
      <c r="DG1441" s="455">
        <v>8.0000000000000002E-3</v>
      </c>
      <c r="DH1441" s="455">
        <v>3.2000000000000001E-2</v>
      </c>
      <c r="DI1441" s="455">
        <v>1E-3</v>
      </c>
      <c r="DJ1441" s="455">
        <v>1.7000000000000001E-2</v>
      </c>
      <c r="DK1441" s="455">
        <v>1E-3</v>
      </c>
      <c r="DL1441" s="61" t="str">
        <f t="shared" si="27"/>
        <v>DK III W1 05.05.2022</v>
      </c>
      <c r="DM1441" s="456">
        <v>1.7547383098633299E-2</v>
      </c>
      <c r="DN1441" s="456">
        <v>3.0562932568186901E-2</v>
      </c>
      <c r="DO1441" s="456">
        <v>3.4989111548213499E-2</v>
      </c>
      <c r="DP1441" s="456">
        <v>1.89159175136921</v>
      </c>
      <c r="DQ1441" s="456">
        <v>-6.1730878518589704E-3</v>
      </c>
      <c r="DR1441" s="456">
        <v>-2.3384024282750701E-2</v>
      </c>
      <c r="DS1441" s="456">
        <v>-0.16517572251839499</v>
      </c>
      <c r="DT1441" s="456">
        <v>-1.1452467466559899E-2</v>
      </c>
      <c r="DU1441" s="456">
        <v>-4.8973717076934301E-3</v>
      </c>
      <c r="DV1441" s="456">
        <v>0.170895015137976</v>
      </c>
      <c r="DW1441" s="456">
        <v>0.70668156234770196</v>
      </c>
      <c r="DX1441" s="456">
        <v>0.63293026737000402</v>
      </c>
      <c r="DY1441" s="456">
        <v>1632.8006436125299</v>
      </c>
      <c r="DZ1441" s="456">
        <v>0.54797802530522699</v>
      </c>
      <c r="EA1441" s="456">
        <v>1.6232569819662899E-2</v>
      </c>
      <c r="EB1441" s="456">
        <v>98.577117453462506</v>
      </c>
    </row>
    <row r="1442" spans="1:149">
      <c r="A1442" s="11">
        <v>44686</v>
      </c>
      <c r="B1442" s="66"/>
      <c r="C1442" s="25" t="s">
        <v>124</v>
      </c>
      <c r="D1442" s="21">
        <v>23</v>
      </c>
      <c r="E1442" s="2">
        <v>100</v>
      </c>
      <c r="F1442" s="2">
        <v>77</v>
      </c>
      <c r="H1442" s="3">
        <f>((F1442)/(E1442/100))</f>
        <v>77</v>
      </c>
      <c r="I1442" s="4">
        <f>E1442/F1442</f>
        <v>1.2987012987012987</v>
      </c>
      <c r="J1442" s="4" t="e">
        <f>100/G1442</f>
        <v>#DIV/0!</v>
      </c>
      <c r="N1442" s="37" t="e">
        <f>M1442/(K1442/100)</f>
        <v>#DIV/0!</v>
      </c>
      <c r="O1442" s="37" t="e">
        <f>N1442/J1442</f>
        <v>#DIV/0!</v>
      </c>
      <c r="P1442" s="5" t="e">
        <f>M1442/(L1442/100)</f>
        <v>#DIV/0!</v>
      </c>
      <c r="Q1442" s="5" t="e">
        <f>P1442*I1442</f>
        <v>#DIV/0!</v>
      </c>
      <c r="U1442" s="15" t="e">
        <f>100-(T1442-R1442)/S1442*100</f>
        <v>#DIV/0!</v>
      </c>
      <c r="V1442" s="21">
        <v>1.42</v>
      </c>
      <c r="X1442" s="2">
        <v>12.31</v>
      </c>
      <c r="Y1442" s="2">
        <v>7.42</v>
      </c>
      <c r="Z1442" s="21">
        <v>968</v>
      </c>
      <c r="AB1442" s="14" t="e">
        <f>((AE1442-AC1442)*(1000/AD1442))*1000</f>
        <v>#DIV/0!</v>
      </c>
      <c r="AF1442" s="7" t="e">
        <f>#REF!*0.8</f>
        <v>#REF!</v>
      </c>
      <c r="AG1442" s="2">
        <v>129</v>
      </c>
      <c r="AH1442" s="8">
        <f>((AG1442)*(H1442/100))</f>
        <v>99.33</v>
      </c>
      <c r="AI1442" s="7">
        <f>AG1442/AH1442</f>
        <v>1.2987012987012987</v>
      </c>
      <c r="AJ1442" s="6">
        <v>63.99</v>
      </c>
      <c r="AK1442" s="2">
        <v>0.36199999999999999</v>
      </c>
      <c r="AO1442" s="20" t="s">
        <v>1984</v>
      </c>
      <c r="AP1442" s="456">
        <v>6.4000000000000001E-2</v>
      </c>
      <c r="AQ1442" s="456">
        <v>2E-3</v>
      </c>
      <c r="AR1442" s="456">
        <v>3.4000000000000002E-2</v>
      </c>
      <c r="AS1442" s="456">
        <v>3.0000000000000001E-3</v>
      </c>
      <c r="AT1442" s="456">
        <v>8.0000000000000002E-3</v>
      </c>
      <c r="AU1442" s="456">
        <v>2E-3</v>
      </c>
      <c r="AV1442" s="456">
        <v>0.04</v>
      </c>
      <c r="AW1442" s="456">
        <v>2E-3</v>
      </c>
      <c r="AX1442" s="456" t="s">
        <v>121</v>
      </c>
      <c r="AY1442" s="456">
        <v>2E-3</v>
      </c>
      <c r="AZ1442" s="456">
        <v>2.3E-2</v>
      </c>
      <c r="BA1442" s="456">
        <v>3.0000000000000001E-3</v>
      </c>
      <c r="BB1442" s="456">
        <v>7.9000000000000001E-2</v>
      </c>
      <c r="BC1442" s="456">
        <v>3.0000000000000001E-3</v>
      </c>
      <c r="BD1442" s="456">
        <v>3.48</v>
      </c>
      <c r="BE1442" s="456">
        <v>3.7999999999999999E-2</v>
      </c>
      <c r="BF1442" s="456" t="s">
        <v>121</v>
      </c>
      <c r="BG1442" s="456">
        <v>5.0000000000000001E-3</v>
      </c>
      <c r="BH1442" s="456">
        <v>4.5540000000000003</v>
      </c>
      <c r="BI1442" s="456">
        <v>1.5109999999999999</v>
      </c>
      <c r="BJ1442" s="456" t="s">
        <v>121</v>
      </c>
      <c r="BK1442" s="456">
        <v>3.0000000000000001E-3</v>
      </c>
      <c r="BL1442" s="456" t="s">
        <v>121</v>
      </c>
      <c r="BM1442" s="456">
        <v>2E-3</v>
      </c>
      <c r="BN1442" s="456">
        <v>3.5870000000000002</v>
      </c>
      <c r="BO1442" s="456">
        <v>6.9000000000000006E-2</v>
      </c>
      <c r="BP1442" s="456">
        <v>57.594999999999999</v>
      </c>
      <c r="BQ1442" s="456">
        <v>0.191</v>
      </c>
      <c r="BR1442" s="456">
        <v>3.0000000000000001E-3</v>
      </c>
      <c r="BS1442" s="456">
        <v>1E-3</v>
      </c>
      <c r="BT1442" s="456">
        <v>17.414000000000001</v>
      </c>
      <c r="BU1442" s="456">
        <v>0.16400000000000001</v>
      </c>
      <c r="BV1442" s="456">
        <v>1.2270000000000001</v>
      </c>
      <c r="BW1442" s="456">
        <v>2.8000000000000001E-2</v>
      </c>
      <c r="BX1442" s="456">
        <v>1.7000000000000001E-2</v>
      </c>
      <c r="BY1442" s="456">
        <v>7.0000000000000001E-3</v>
      </c>
      <c r="BZ1442" s="456">
        <v>0.54200000000000004</v>
      </c>
      <c r="CA1442" s="456">
        <v>2.5999999999999999E-2</v>
      </c>
      <c r="CB1442" s="456" t="s">
        <v>121</v>
      </c>
      <c r="CC1442" s="456">
        <v>15.576000000000001</v>
      </c>
      <c r="CD1442" s="456">
        <v>0.11600000000000001</v>
      </c>
      <c r="CE1442" s="456">
        <v>7.0000000000000001E-3</v>
      </c>
      <c r="CF1442" s="456">
        <v>2E-3</v>
      </c>
      <c r="CG1442" s="456">
        <v>1E-3</v>
      </c>
      <c r="CH1442" s="456">
        <v>2E-3</v>
      </c>
      <c r="CI1442" s="456">
        <v>1E-3</v>
      </c>
      <c r="CJ1442" s="456">
        <v>1.389</v>
      </c>
      <c r="CK1442" s="456">
        <v>0.104</v>
      </c>
      <c r="CL1442" s="456" t="s">
        <v>121</v>
      </c>
      <c r="CM1442" s="456">
        <v>2E-3</v>
      </c>
      <c r="CN1442" s="456">
        <v>2E-3</v>
      </c>
      <c r="CO1442" s="456">
        <v>1E-3</v>
      </c>
      <c r="CP1442" s="456">
        <v>1.8939999999999999</v>
      </c>
      <c r="CQ1442" s="456">
        <v>4.7E-2</v>
      </c>
      <c r="CR1442" s="456" t="s">
        <v>121</v>
      </c>
      <c r="CS1442" s="456">
        <v>2E-3</v>
      </c>
      <c r="CT1442" s="456">
        <v>5.976</v>
      </c>
      <c r="CU1442" s="456">
        <v>0.317</v>
      </c>
      <c r="CV1442" s="456">
        <v>5.5E-2</v>
      </c>
      <c r="CW1442" s="456">
        <v>1E-3</v>
      </c>
      <c r="CX1442" s="456">
        <v>1.19</v>
      </c>
      <c r="CY1442" s="456">
        <v>2.3E-2</v>
      </c>
      <c r="CZ1442" s="456" t="s">
        <v>121</v>
      </c>
      <c r="DA1442" s="456">
        <v>2E-3</v>
      </c>
      <c r="DB1442" s="456">
        <v>1.4E-2</v>
      </c>
      <c r="DC1442" s="456">
        <v>7.0000000000000001E-3</v>
      </c>
      <c r="DD1442" s="456" t="s">
        <v>121</v>
      </c>
      <c r="DE1442" s="456">
        <v>1.4999999999999999E-2</v>
      </c>
      <c r="DF1442" s="456">
        <v>0.67100000000000004</v>
      </c>
      <c r="DG1442" s="456">
        <v>8.9999999999999993E-3</v>
      </c>
      <c r="DH1442" s="456">
        <v>1.2E-2</v>
      </c>
      <c r="DI1442" s="456">
        <v>1E-3</v>
      </c>
      <c r="DJ1442" s="456">
        <v>7.0000000000000001E-3</v>
      </c>
      <c r="DK1442" s="456">
        <v>1E-3</v>
      </c>
      <c r="DL1442" s="61" t="str">
        <f t="shared" si="27"/>
        <v>DK II 05.05.2022</v>
      </c>
      <c r="DM1442" s="456">
        <v>-7.4064643700169804E-3</v>
      </c>
      <c r="DN1442" s="456">
        <v>2.54731006297908E-3</v>
      </c>
      <c r="DO1442" s="456">
        <v>2.1614852754177701E-3</v>
      </c>
      <c r="DP1442" s="456">
        <v>0.36208790940549401</v>
      </c>
      <c r="DQ1442" s="456">
        <v>-3.58700311496186E-3</v>
      </c>
      <c r="DR1442" s="456">
        <v>-7.0775897111808898E-3</v>
      </c>
      <c r="DS1442" s="456">
        <v>0.23749432786927099</v>
      </c>
      <c r="DT1442" s="456">
        <v>-7.7848218869633803E-3</v>
      </c>
      <c r="DU1442" s="456">
        <v>-4.1384950457952903E-4</v>
      </c>
      <c r="DV1442" s="456">
        <v>9.5698372874309604E-3</v>
      </c>
      <c r="DW1442" s="456">
        <v>9.4269638534078506E-2</v>
      </c>
      <c r="DX1442" s="456">
        <v>-1.5926155499157699E-2</v>
      </c>
      <c r="DY1442" s="456">
        <v>1547.04683104016</v>
      </c>
      <c r="DZ1442" s="456">
        <v>0.28070601427932801</v>
      </c>
      <c r="EA1442" s="456">
        <v>-0.119476109726964</v>
      </c>
      <c r="EB1442" s="456">
        <v>97.496962452134497</v>
      </c>
    </row>
    <row r="1443" spans="1:149">
      <c r="A1443" s="11">
        <v>44686</v>
      </c>
      <c r="B1443" s="66" t="s">
        <v>207</v>
      </c>
      <c r="C1443" s="25" t="s">
        <v>1982</v>
      </c>
      <c r="H1443" s="3" t="e">
        <f>((F1443)/(E1443/100))</f>
        <v>#DIV/0!</v>
      </c>
      <c r="I1443" s="4" t="e">
        <f>E1443/F1443</f>
        <v>#DIV/0!</v>
      </c>
      <c r="J1443" s="4" t="e">
        <f>100/G1443</f>
        <v>#DIV/0!</v>
      </c>
      <c r="N1443" s="37" t="e">
        <f>M1443/(K1443/100)</f>
        <v>#DIV/0!</v>
      </c>
      <c r="O1443" s="37" t="e">
        <f>N1443/J1443</f>
        <v>#DIV/0!</v>
      </c>
      <c r="P1443" s="5" t="e">
        <f>M1443/(L1443/100)</f>
        <v>#DIV/0!</v>
      </c>
      <c r="Q1443" s="5" t="e">
        <f>P1443*I1443</f>
        <v>#DIV/0!</v>
      </c>
      <c r="U1443" s="15" t="e">
        <f>100-(T1443-R1443)/S1443*100</f>
        <v>#DIV/0!</v>
      </c>
      <c r="V1443" s="21">
        <v>4.4800000000000004</v>
      </c>
      <c r="X1443" s="2">
        <v>9.23</v>
      </c>
      <c r="Y1443" s="2">
        <v>3.2</v>
      </c>
      <c r="Z1443" s="21">
        <v>305</v>
      </c>
      <c r="AB1443" s="14" t="e">
        <f>((AE1443-AC1443)*(1000/AD1443))*1000</f>
        <v>#DIV/0!</v>
      </c>
      <c r="AF1443" s="7" t="e">
        <f>#REF!*0.8</f>
        <v>#REF!</v>
      </c>
      <c r="AG1443" s="2">
        <v>100</v>
      </c>
      <c r="AH1443" s="8" t="e">
        <f>((AG1443)*(H1443/100))</f>
        <v>#DIV/0!</v>
      </c>
      <c r="AI1443" s="7" t="e">
        <f>AG1443/AH1443</f>
        <v>#DIV/0!</v>
      </c>
      <c r="AJ1443" s="6">
        <v>56.03</v>
      </c>
      <c r="AK1443" s="2">
        <v>0.36599999999999999</v>
      </c>
      <c r="AL1443" s="2">
        <v>-1.0999999999999999E-2</v>
      </c>
      <c r="AM1443" s="21">
        <v>9.89</v>
      </c>
      <c r="AN1443" s="21">
        <v>3.97</v>
      </c>
      <c r="AO1443" s="20" t="s">
        <v>1983</v>
      </c>
      <c r="AP1443" s="453">
        <v>0.04</v>
      </c>
      <c r="AQ1443" s="453">
        <v>1E-3</v>
      </c>
      <c r="AR1443" s="453">
        <v>2.1000000000000001E-2</v>
      </c>
      <c r="AS1443" s="453">
        <v>3.0000000000000001E-3</v>
      </c>
      <c r="AT1443" s="453">
        <v>1.4E-2</v>
      </c>
      <c r="AU1443" s="453">
        <v>3.0000000000000001E-3</v>
      </c>
      <c r="AV1443" s="453">
        <v>7.6999999999999999E-2</v>
      </c>
      <c r="AW1443" s="453">
        <v>3.0000000000000001E-3</v>
      </c>
      <c r="AX1443" s="453" t="s">
        <v>121</v>
      </c>
      <c r="AY1443" s="453">
        <v>2E-3</v>
      </c>
      <c r="AZ1443" s="453">
        <v>0.12</v>
      </c>
      <c r="BA1443" s="453">
        <v>4.0000000000000001E-3</v>
      </c>
      <c r="BB1443" s="453">
        <v>0.20100000000000001</v>
      </c>
      <c r="BC1443" s="453">
        <v>4.0000000000000001E-3</v>
      </c>
      <c r="BD1443" s="453">
        <v>11.804</v>
      </c>
      <c r="BE1443" s="453">
        <v>6.8000000000000005E-2</v>
      </c>
      <c r="BF1443" s="453" t="s">
        <v>121</v>
      </c>
      <c r="BG1443" s="453">
        <v>6.0000000000000001E-3</v>
      </c>
      <c r="BH1443" s="453" t="s">
        <v>121</v>
      </c>
      <c r="BI1443" s="453">
        <v>0.85599999999999998</v>
      </c>
      <c r="BJ1443" s="453">
        <v>2E-3</v>
      </c>
      <c r="BK1443" s="453">
        <v>1E-3</v>
      </c>
      <c r="BL1443" s="453" t="s">
        <v>121</v>
      </c>
      <c r="BM1443" s="453">
        <v>2E-3</v>
      </c>
      <c r="BN1443" s="453">
        <v>0.46899999999999997</v>
      </c>
      <c r="BO1443" s="453">
        <v>1.2999999999999999E-2</v>
      </c>
      <c r="BP1443" s="453">
        <v>78.444999999999993</v>
      </c>
      <c r="BQ1443" s="453">
        <v>0.10100000000000001</v>
      </c>
      <c r="BR1443" s="453">
        <v>0.01</v>
      </c>
      <c r="BS1443" s="453">
        <v>1E-3</v>
      </c>
      <c r="BT1443" s="453">
        <v>5.0170000000000003</v>
      </c>
      <c r="BU1443" s="453">
        <v>0.10199999999999999</v>
      </c>
      <c r="BV1443" s="453">
        <v>0.24299999999999999</v>
      </c>
      <c r="BW1443" s="453">
        <v>1.0999999999999999E-2</v>
      </c>
      <c r="BX1443" s="453">
        <v>1.7000000000000001E-2</v>
      </c>
      <c r="BY1443" s="453">
        <v>1.0999999999999999E-2</v>
      </c>
      <c r="BZ1443" s="453">
        <v>0.21</v>
      </c>
      <c r="CA1443" s="453">
        <v>2.5999999999999999E-2</v>
      </c>
      <c r="CB1443" s="453" t="s">
        <v>121</v>
      </c>
      <c r="CC1443" s="453">
        <v>4.59</v>
      </c>
      <c r="CD1443" s="453">
        <v>0.17</v>
      </c>
      <c r="CE1443" s="453">
        <v>8.0000000000000002E-3</v>
      </c>
      <c r="CF1443" s="453">
        <v>1.0999999999999999E-2</v>
      </c>
      <c r="CG1443" s="453">
        <v>1E-3</v>
      </c>
      <c r="CH1443" s="453">
        <v>3.0000000000000001E-3</v>
      </c>
      <c r="CI1443" s="453">
        <v>1E-3</v>
      </c>
      <c r="CJ1443" s="453">
        <v>0.18</v>
      </c>
      <c r="CK1443" s="453">
        <v>4.2000000000000003E-2</v>
      </c>
      <c r="CL1443" s="453" t="s">
        <v>121</v>
      </c>
      <c r="CM1443" s="453">
        <v>2E-3</v>
      </c>
      <c r="CN1443" s="453" t="s">
        <v>121</v>
      </c>
      <c r="CO1443" s="453">
        <v>2E-3</v>
      </c>
      <c r="CP1443" s="453">
        <v>0.53900000000000003</v>
      </c>
      <c r="CQ1443" s="453">
        <v>0.02</v>
      </c>
      <c r="CR1443" s="453" t="s">
        <v>121</v>
      </c>
      <c r="CS1443" s="453">
        <v>2E-3</v>
      </c>
      <c r="CT1443" s="453">
        <v>1.0940000000000001</v>
      </c>
      <c r="CU1443" s="453">
        <v>0.13300000000000001</v>
      </c>
      <c r="CV1443" s="453">
        <v>2.4E-2</v>
      </c>
      <c r="CW1443" s="453">
        <v>1E-3</v>
      </c>
      <c r="CX1443" s="453">
        <v>0.73699999999999999</v>
      </c>
      <c r="CY1443" s="453">
        <v>2.1000000000000001E-2</v>
      </c>
      <c r="CZ1443" s="453" t="s">
        <v>121</v>
      </c>
      <c r="DA1443" s="453">
        <v>2E-3</v>
      </c>
      <c r="DB1443" s="453">
        <v>2.1999999999999999E-2</v>
      </c>
      <c r="DC1443" s="453">
        <v>8.0000000000000002E-3</v>
      </c>
      <c r="DD1443" s="453" t="s">
        <v>121</v>
      </c>
      <c r="DE1443" s="453">
        <v>8.9999999999999993E-3</v>
      </c>
      <c r="DF1443" s="453">
        <v>0.49199999999999999</v>
      </c>
      <c r="DG1443" s="453">
        <v>6.0000000000000001E-3</v>
      </c>
      <c r="DH1443" s="453">
        <v>0.03</v>
      </c>
      <c r="DI1443" s="453">
        <v>1E-3</v>
      </c>
      <c r="DJ1443" s="453" t="s">
        <v>121</v>
      </c>
      <c r="DK1443" s="453">
        <v>2E-3</v>
      </c>
      <c r="DL1443" s="61" t="str">
        <f t="shared" si="27"/>
        <v>Schlammbecken 05.05.2022</v>
      </c>
      <c r="DM1443" s="460">
        <v>7.7555208286784897E-3</v>
      </c>
      <c r="DN1443" s="460">
        <v>2.3315306576363201E-2</v>
      </c>
      <c r="DO1443" s="460">
        <v>-1.0922277284195901E-2</v>
      </c>
      <c r="DP1443" s="460">
        <v>0.36608602046781302</v>
      </c>
      <c r="DQ1443" s="460">
        <v>-7.3267493648913303E-3</v>
      </c>
      <c r="DR1443" s="460">
        <v>6.3104894046873999E-2</v>
      </c>
      <c r="DS1443" s="460">
        <v>-0.26457030341831</v>
      </c>
      <c r="DT1443" s="460">
        <v>-4.3399763361973197E-3</v>
      </c>
      <c r="DU1443" s="460">
        <v>-1.41383380162793E-3</v>
      </c>
      <c r="DV1443" s="460">
        <v>-4.1991138952861204E-3</v>
      </c>
      <c r="DW1443" s="460">
        <v>-5.0247257123168E-2</v>
      </c>
      <c r="DX1443" s="460">
        <v>-0.33117747165684702</v>
      </c>
      <c r="DY1443" s="460">
        <v>1496.54857623265</v>
      </c>
      <c r="DZ1443" s="460">
        <v>-1.91880607314373</v>
      </c>
      <c r="EA1443" s="460">
        <v>1.27838794682549</v>
      </c>
      <c r="EB1443" s="460">
        <v>99.010839820728194</v>
      </c>
    </row>
    <row r="1444" spans="1:149">
      <c r="A1444" s="11">
        <v>44686</v>
      </c>
      <c r="B1444" s="66"/>
      <c r="C1444" s="25" t="s">
        <v>177</v>
      </c>
      <c r="H1444" s="3" t="e">
        <f>((F1444)/(E1444/100))</f>
        <v>#DIV/0!</v>
      </c>
      <c r="I1444" s="4" t="e">
        <f>E1444/F1444</f>
        <v>#DIV/0!</v>
      </c>
      <c r="J1444" s="4" t="e">
        <f>100/G1444</f>
        <v>#DIV/0!</v>
      </c>
      <c r="N1444" s="37" t="e">
        <f>M1444/(K1444/100)</f>
        <v>#DIV/0!</v>
      </c>
      <c r="O1444" s="37" t="e">
        <f>N1444/J1444</f>
        <v>#DIV/0!</v>
      </c>
      <c r="P1444" s="5" t="e">
        <f>M1444/(L1444/100)</f>
        <v>#DIV/0!</v>
      </c>
      <c r="Q1444" s="5" t="e">
        <f>P1444*I1444</f>
        <v>#DIV/0!</v>
      </c>
      <c r="U1444" s="15" t="e">
        <f>100-(T1444-R1444)/S1444*100</f>
        <v>#DIV/0!</v>
      </c>
      <c r="X1444" s="2">
        <v>12.01</v>
      </c>
      <c r="AB1444" s="14" t="e">
        <f>((AE1444-AC1444)*(1000/AD1444))*1000</f>
        <v>#DIV/0!</v>
      </c>
      <c r="AF1444" s="7" t="e">
        <f>#REF!*0.8</f>
        <v>#REF!</v>
      </c>
      <c r="AG1444" s="2">
        <v>60</v>
      </c>
      <c r="AH1444" s="8" t="e">
        <f>((AG1444)*(H1444/100))</f>
        <v>#DIV/0!</v>
      </c>
      <c r="AI1444" s="7" t="e">
        <f>AG1444/AH1444</f>
        <v>#DIV/0!</v>
      </c>
      <c r="AO1444" s="20" t="s">
        <v>1980</v>
      </c>
      <c r="AP1444" s="454">
        <v>0.26900000000000002</v>
      </c>
      <c r="AQ1444" s="454">
        <v>4.0000000000000001E-3</v>
      </c>
      <c r="AR1444" s="454">
        <v>8.9999999999999993E-3</v>
      </c>
      <c r="AS1444" s="454">
        <v>3.0000000000000001E-3</v>
      </c>
      <c r="AT1444" s="454">
        <v>0.113</v>
      </c>
      <c r="AU1444" s="454">
        <v>4.0000000000000001E-3</v>
      </c>
      <c r="AV1444" s="454">
        <v>9.1999999999999998E-2</v>
      </c>
      <c r="AW1444" s="454">
        <v>3.0000000000000001E-3</v>
      </c>
      <c r="AX1444" s="454">
        <v>1.7000000000000001E-2</v>
      </c>
      <c r="AY1444" s="454">
        <v>1E-3</v>
      </c>
      <c r="AZ1444" s="454">
        <v>0.02</v>
      </c>
      <c r="BA1444" s="454">
        <v>2E-3</v>
      </c>
      <c r="BB1444" s="454">
        <v>6.9000000000000006E-2</v>
      </c>
      <c r="BC1444" s="454">
        <v>2E-3</v>
      </c>
      <c r="BD1444" s="454">
        <v>0.70799999999999996</v>
      </c>
      <c r="BE1444" s="454">
        <v>1.2999999999999999E-2</v>
      </c>
      <c r="BF1444" s="454" t="s">
        <v>121</v>
      </c>
      <c r="BG1444" s="454">
        <v>1.2E-2</v>
      </c>
      <c r="BH1444" s="454">
        <v>3.1219999999999999</v>
      </c>
      <c r="BI1444" s="454">
        <v>1.956</v>
      </c>
      <c r="BJ1444" s="454" t="s">
        <v>121</v>
      </c>
      <c r="BK1444" s="454">
        <v>4.0000000000000001E-3</v>
      </c>
      <c r="BL1444" s="454" t="s">
        <v>121</v>
      </c>
      <c r="BM1444" s="454">
        <v>2E-3</v>
      </c>
      <c r="BN1444" s="454">
        <v>0.126</v>
      </c>
      <c r="BO1444" s="454">
        <v>8.9999999999999993E-3</v>
      </c>
      <c r="BP1444" s="454">
        <v>53.451999999999998</v>
      </c>
      <c r="BQ1444" s="454">
        <v>0.186</v>
      </c>
      <c r="BR1444" s="454">
        <v>3.0000000000000001E-3</v>
      </c>
      <c r="BS1444" s="454">
        <v>1E-3</v>
      </c>
      <c r="BT1444" s="454">
        <v>17.946999999999999</v>
      </c>
      <c r="BU1444" s="454">
        <v>0.183</v>
      </c>
      <c r="BV1444" s="454">
        <v>15.276999999999999</v>
      </c>
      <c r="BW1444" s="454">
        <v>0.188</v>
      </c>
      <c r="BX1444" s="454" t="s">
        <v>121</v>
      </c>
      <c r="BY1444" s="454">
        <v>8.0000000000000002E-3</v>
      </c>
      <c r="BZ1444" s="454">
        <v>2.6579999999999999</v>
      </c>
      <c r="CA1444" s="454">
        <v>0.05</v>
      </c>
      <c r="CB1444" s="454" t="s">
        <v>121</v>
      </c>
      <c r="CC1444" s="454">
        <v>20.193999999999999</v>
      </c>
      <c r="CD1444" s="454">
        <v>4.9000000000000002E-2</v>
      </c>
      <c r="CE1444" s="454">
        <v>5.0000000000000001E-3</v>
      </c>
      <c r="CF1444" s="454">
        <v>2E-3</v>
      </c>
      <c r="CG1444" s="454">
        <v>1E-3</v>
      </c>
      <c r="CH1444" s="454" t="s">
        <v>121</v>
      </c>
      <c r="CI1444" s="454">
        <v>2E-3</v>
      </c>
      <c r="CJ1444" s="454" t="s">
        <v>121</v>
      </c>
      <c r="CK1444" s="454">
        <v>0.29299999999999998</v>
      </c>
      <c r="CL1444" s="454" t="s">
        <v>121</v>
      </c>
      <c r="CM1444" s="454">
        <v>2E-3</v>
      </c>
      <c r="CN1444" s="454">
        <v>7.0000000000000001E-3</v>
      </c>
      <c r="CO1444" s="454">
        <v>1E-3</v>
      </c>
      <c r="CP1444" s="454">
        <v>2.327</v>
      </c>
      <c r="CQ1444" s="454">
        <v>6.9000000000000006E-2</v>
      </c>
      <c r="CR1444" s="454" t="s">
        <v>121</v>
      </c>
      <c r="CS1444" s="454">
        <v>2E-3</v>
      </c>
      <c r="CT1444" s="454">
        <v>2.0190000000000001</v>
      </c>
      <c r="CU1444" s="454">
        <v>0.34699999999999998</v>
      </c>
      <c r="CV1444" s="454">
        <v>2.1000000000000001E-2</v>
      </c>
      <c r="CW1444" s="454">
        <v>1E-3</v>
      </c>
      <c r="CX1444" s="454">
        <v>0.2</v>
      </c>
      <c r="CY1444" s="454">
        <v>1.2E-2</v>
      </c>
      <c r="CZ1444" s="454" t="s">
        <v>121</v>
      </c>
      <c r="DA1444" s="454">
        <v>2E-3</v>
      </c>
      <c r="DB1444" s="454" t="s">
        <v>121</v>
      </c>
      <c r="DC1444" s="454">
        <v>8.0000000000000002E-3</v>
      </c>
      <c r="DD1444" s="454">
        <v>3.4000000000000002E-2</v>
      </c>
      <c r="DE1444" s="454">
        <v>8.9999999999999993E-3</v>
      </c>
      <c r="DF1444" s="454">
        <v>1.331</v>
      </c>
      <c r="DG1444" s="454">
        <v>1.4999999999999999E-2</v>
      </c>
      <c r="DH1444" s="454">
        <v>8.0000000000000002E-3</v>
      </c>
      <c r="DI1444" s="454">
        <v>1E-3</v>
      </c>
      <c r="DJ1444" s="454">
        <v>0.109</v>
      </c>
      <c r="DK1444" s="454">
        <v>2E-3</v>
      </c>
      <c r="DL1444" s="61" t="str">
        <f t="shared" si="27"/>
        <v>UTV 05.05.2022</v>
      </c>
    </row>
    <row r="1445" spans="1:149">
      <c r="A1445" s="11">
        <v>44687</v>
      </c>
      <c r="B1445" s="66" t="s">
        <v>1985</v>
      </c>
      <c r="C1445" s="25" t="s">
        <v>859</v>
      </c>
      <c r="H1445" s="3" t="e">
        <f>((F1445)/(E1445/100))</f>
        <v>#DIV/0!</v>
      </c>
      <c r="I1445" s="4" t="e">
        <f>E1445/F1445</f>
        <v>#DIV/0!</v>
      </c>
      <c r="J1445" s="4" t="e">
        <f>100/G1445</f>
        <v>#DIV/0!</v>
      </c>
      <c r="N1445" s="37" t="e">
        <f>M1445/(K1445/100)</f>
        <v>#DIV/0!</v>
      </c>
      <c r="O1445" s="37" t="e">
        <f>N1445/J1445</f>
        <v>#DIV/0!</v>
      </c>
      <c r="P1445" s="5" t="e">
        <f>M1445/(L1445/100)</f>
        <v>#DIV/0!</v>
      </c>
      <c r="Q1445" s="5" t="e">
        <f>P1445*I1445</f>
        <v>#DIV/0!</v>
      </c>
      <c r="U1445" s="15" t="e">
        <f>100-(T1445-R1445)/S1445*100</f>
        <v>#DIV/0!</v>
      </c>
      <c r="V1445" s="21">
        <v>112.9</v>
      </c>
      <c r="X1445" s="2">
        <v>8.3800000000000008</v>
      </c>
      <c r="Y1445" s="2">
        <v>6.89</v>
      </c>
      <c r="Z1445" s="21">
        <v>1149</v>
      </c>
      <c r="AB1445" s="14" t="e">
        <f>((AE1445-AC1445)*(1000/AD1445))*1000</f>
        <v>#DIV/0!</v>
      </c>
      <c r="AF1445" s="7" t="e">
        <f>#REF!*0.8</f>
        <v>#REF!</v>
      </c>
      <c r="AG1445" s="2">
        <v>100</v>
      </c>
      <c r="AH1445" s="8" t="e">
        <f>((AG1445)*(H1445/100))</f>
        <v>#DIV/0!</v>
      </c>
      <c r="AI1445" s="7" t="e">
        <f>AG1445/AH1445</f>
        <v>#DIV/0!</v>
      </c>
      <c r="AJ1445" s="6">
        <v>99.81</v>
      </c>
      <c r="AK1445" s="2">
        <v>5.1999999999999998E-2</v>
      </c>
      <c r="AO1445" s="20" t="s">
        <v>1986</v>
      </c>
      <c r="DL1445" s="61" t="str">
        <f t="shared" si="27"/>
        <v>CH 7343 KW 18</v>
      </c>
      <c r="DM1445" s="464">
        <v>-1.5309141077258399E-2</v>
      </c>
      <c r="DN1445" s="464">
        <v>-2.61515531083104E-2</v>
      </c>
      <c r="DO1445" s="464">
        <v>-5.5984455452627598E-2</v>
      </c>
      <c r="DP1445" s="464">
        <v>8.7697028326742199E-2</v>
      </c>
      <c r="DQ1445" s="464">
        <v>2.47309557288675E-3</v>
      </c>
      <c r="DR1445" s="464">
        <v>-1.4367754559381E-2</v>
      </c>
      <c r="DS1445" s="464">
        <v>-0.524244300418517</v>
      </c>
      <c r="DT1445" s="464">
        <v>-3.7540822176748901E-4</v>
      </c>
      <c r="DU1445" s="464">
        <v>-2.6394550657390802E-3</v>
      </c>
      <c r="DV1445" s="464">
        <v>0.32624366486944101</v>
      </c>
      <c r="DW1445" s="464">
        <v>-0.229984636336557</v>
      </c>
      <c r="DX1445" s="464">
        <v>-0.22236584873222301</v>
      </c>
      <c r="DY1445" s="464">
        <v>-31.182962469930398</v>
      </c>
      <c r="DZ1445" s="464">
        <v>-1.89071583647115</v>
      </c>
      <c r="EA1445" s="464">
        <v>-0.193189626829745</v>
      </c>
      <c r="EB1445" s="464">
        <v>99.312861817271894</v>
      </c>
      <c r="EC1445" s="10" t="s">
        <v>1951</v>
      </c>
      <c r="ED1445" s="464">
        <v>1.7979828889209399E-3</v>
      </c>
      <c r="EE1445" s="464">
        <v>4.49499473986208E-2</v>
      </c>
      <c r="EF1445" s="464">
        <v>-3.2475168022518701E-2</v>
      </c>
      <c r="EG1445" s="464">
        <v>8.7031064565890395E-2</v>
      </c>
      <c r="EH1445" s="464">
        <v>0.37804875157658901</v>
      </c>
      <c r="EI1445" s="464">
        <v>-5.1376505928372299E-2</v>
      </c>
      <c r="EJ1445" s="464">
        <v>-0.20839141314826001</v>
      </c>
      <c r="EK1445" s="464">
        <v>3.1443513851157098E-3</v>
      </c>
      <c r="EL1445" s="464">
        <v>-2.0752099025494699E-4</v>
      </c>
      <c r="EM1445" s="464">
        <v>0.31051121874138499</v>
      </c>
      <c r="EN1445" s="464">
        <v>-0.16662941097563699</v>
      </c>
      <c r="EO1445" s="464">
        <v>0.13460810013035401</v>
      </c>
      <c r="EP1445" s="464">
        <v>-29.6552087335218</v>
      </c>
      <c r="EQ1445" s="464">
        <v>-2.2112212127443902</v>
      </c>
      <c r="ER1445" s="464">
        <v>0.90953700642792701</v>
      </c>
      <c r="ES1445" s="464">
        <v>98.098678909216105</v>
      </c>
    </row>
    <row r="1446" spans="1:149">
      <c r="A1446" s="11">
        <v>44687</v>
      </c>
      <c r="B1446" s="66"/>
      <c r="C1446" s="25" t="s">
        <v>117</v>
      </c>
      <c r="H1446" s="3" t="e">
        <f>((F1446)/(E1446/100))</f>
        <v>#DIV/0!</v>
      </c>
      <c r="I1446" s="4" t="e">
        <f>E1446/F1446</f>
        <v>#DIV/0!</v>
      </c>
      <c r="J1446" s="4" t="e">
        <f>100/G1446</f>
        <v>#DIV/0!</v>
      </c>
      <c r="N1446" s="37" t="e">
        <f>M1446/(K1446/100)</f>
        <v>#DIV/0!</v>
      </c>
      <c r="O1446" s="37" t="e">
        <f>N1446/J1446</f>
        <v>#DIV/0!</v>
      </c>
      <c r="P1446" s="5" t="e">
        <f>M1446/(L1446/100)</f>
        <v>#DIV/0!</v>
      </c>
      <c r="Q1446" s="5" t="e">
        <f>P1446*I1446</f>
        <v>#DIV/0!</v>
      </c>
      <c r="U1446" s="15" t="e">
        <f>100-(T1446-R1446)/S1446*100</f>
        <v>#DIV/0!</v>
      </c>
      <c r="X1446" s="2">
        <v>12.02</v>
      </c>
      <c r="AB1446" s="14" t="e">
        <f>((AE1446-AC1446)*(1000/AD1446))*1000</f>
        <v>#DIV/0!</v>
      </c>
      <c r="AF1446" s="7" t="e">
        <f>#REF!*0.8</f>
        <v>#REF!</v>
      </c>
      <c r="AG1446" s="2">
        <v>60</v>
      </c>
      <c r="AH1446" s="8" t="e">
        <f>((AG1446)*(H1446/100))</f>
        <v>#DIV/0!</v>
      </c>
      <c r="AI1446" s="7" t="e">
        <f>AG1446/AH1446</f>
        <v>#DIV/0!</v>
      </c>
      <c r="AO1446" s="20" t="s">
        <v>1987</v>
      </c>
      <c r="AP1446" s="457">
        <v>0.247</v>
      </c>
      <c r="AQ1446" s="457">
        <v>3.0000000000000001E-3</v>
      </c>
      <c r="AR1446" s="457" t="s">
        <v>121</v>
      </c>
      <c r="AS1446" s="457">
        <v>4.0000000000000001E-3</v>
      </c>
      <c r="AT1446" s="457">
        <v>9.9000000000000005E-2</v>
      </c>
      <c r="AU1446" s="457">
        <v>3.0000000000000001E-3</v>
      </c>
      <c r="AV1446" s="457">
        <v>5.8999999999999997E-2</v>
      </c>
      <c r="AW1446" s="457">
        <v>2E-3</v>
      </c>
      <c r="AX1446" s="457">
        <v>1.4E-2</v>
      </c>
      <c r="AY1446" s="457">
        <v>1E-3</v>
      </c>
      <c r="AZ1446" s="457">
        <v>1.7999999999999999E-2</v>
      </c>
      <c r="BA1446" s="457">
        <v>2E-3</v>
      </c>
      <c r="BB1446" s="457">
        <v>6.8000000000000005E-2</v>
      </c>
      <c r="BC1446" s="457">
        <v>2E-3</v>
      </c>
      <c r="BD1446" s="457">
        <v>0.56200000000000006</v>
      </c>
      <c r="BE1446" s="457">
        <v>1.0999999999999999E-2</v>
      </c>
      <c r="BF1446" s="457" t="s">
        <v>121</v>
      </c>
      <c r="BG1446" s="457">
        <v>0.01</v>
      </c>
      <c r="BH1446" s="457">
        <v>2.2400000000000002</v>
      </c>
      <c r="BI1446" s="457">
        <v>1.3740000000000001</v>
      </c>
      <c r="BJ1446" s="457" t="s">
        <v>121</v>
      </c>
      <c r="BK1446" s="457">
        <v>4.0000000000000001E-3</v>
      </c>
      <c r="BL1446" s="457" t="s">
        <v>121</v>
      </c>
      <c r="BM1446" s="457">
        <v>2E-3</v>
      </c>
      <c r="BN1446" s="457">
        <v>0.10100000000000001</v>
      </c>
      <c r="BO1446" s="457">
        <v>8.0000000000000002E-3</v>
      </c>
      <c r="BP1446" s="457">
        <v>61.103000000000002</v>
      </c>
      <c r="BQ1446" s="457">
        <v>0.156</v>
      </c>
      <c r="BR1446" s="457" t="s">
        <v>121</v>
      </c>
      <c r="BS1446" s="457">
        <v>2E-3</v>
      </c>
      <c r="BT1446" s="457">
        <v>19.359000000000002</v>
      </c>
      <c r="BU1446" s="457">
        <v>0.17599999999999999</v>
      </c>
      <c r="BV1446" s="457">
        <v>9.7010000000000005</v>
      </c>
      <c r="BW1446" s="457">
        <v>0.109</v>
      </c>
      <c r="BX1446" s="457" t="s">
        <v>121</v>
      </c>
      <c r="BY1446" s="457">
        <v>7.0000000000000001E-3</v>
      </c>
      <c r="BZ1446" s="457">
        <v>1.978</v>
      </c>
      <c r="CA1446" s="457">
        <v>0.04</v>
      </c>
      <c r="CB1446" s="457" t="s">
        <v>121</v>
      </c>
      <c r="CC1446" s="457">
        <v>15.987</v>
      </c>
      <c r="CD1446" s="457">
        <v>3.1E-2</v>
      </c>
      <c r="CE1446" s="457">
        <v>5.0000000000000001E-3</v>
      </c>
      <c r="CF1446" s="457">
        <v>2E-3</v>
      </c>
      <c r="CG1446" s="457">
        <v>1E-3</v>
      </c>
      <c r="CH1446" s="457" t="s">
        <v>121</v>
      </c>
      <c r="CI1446" s="457">
        <v>2E-3</v>
      </c>
      <c r="CJ1446" s="457" t="s">
        <v>121</v>
      </c>
      <c r="CK1446" s="457">
        <v>0.23400000000000001</v>
      </c>
      <c r="CL1446" s="457" t="s">
        <v>121</v>
      </c>
      <c r="CM1446" s="457">
        <v>2E-3</v>
      </c>
      <c r="CN1446" s="457">
        <v>6.0000000000000001E-3</v>
      </c>
      <c r="CO1446" s="457">
        <v>1E-3</v>
      </c>
      <c r="CP1446" s="457">
        <v>1.6819999999999999</v>
      </c>
      <c r="CQ1446" s="457">
        <v>5.1999999999999998E-2</v>
      </c>
      <c r="CR1446" s="457" t="s">
        <v>121</v>
      </c>
      <c r="CS1446" s="457">
        <v>2E-3</v>
      </c>
      <c r="CT1446" s="457">
        <v>1.3640000000000001</v>
      </c>
      <c r="CU1446" s="457">
        <v>0.27700000000000002</v>
      </c>
      <c r="CV1446" s="457">
        <v>2.1000000000000001E-2</v>
      </c>
      <c r="CW1446" s="457">
        <v>1E-3</v>
      </c>
      <c r="CX1446" s="457">
        <v>0.16400000000000001</v>
      </c>
      <c r="CY1446" s="457">
        <v>1.0999999999999999E-2</v>
      </c>
      <c r="CZ1446" s="457" t="s">
        <v>121</v>
      </c>
      <c r="DA1446" s="457">
        <v>2E-3</v>
      </c>
      <c r="DB1446" s="457" t="s">
        <v>121</v>
      </c>
      <c r="DC1446" s="457">
        <v>4.0000000000000001E-3</v>
      </c>
      <c r="DD1446" s="457">
        <v>2.1000000000000001E-2</v>
      </c>
      <c r="DE1446" s="457">
        <v>8.0000000000000002E-3</v>
      </c>
      <c r="DF1446" s="457">
        <v>1.0429999999999999</v>
      </c>
      <c r="DG1446" s="457">
        <v>1.0999999999999999E-2</v>
      </c>
      <c r="DH1446" s="457">
        <v>7.0000000000000001E-3</v>
      </c>
      <c r="DI1446" s="457">
        <v>1E-3</v>
      </c>
      <c r="DJ1446" s="457">
        <v>9.2999999999999999E-2</v>
      </c>
      <c r="DK1446" s="457">
        <v>1E-3</v>
      </c>
      <c r="DL1446" s="61" t="str">
        <f t="shared" si="27"/>
        <v>UTV 06.05.2022</v>
      </c>
    </row>
    <row r="1447" spans="1:149">
      <c r="A1447" s="11">
        <v>44687</v>
      </c>
      <c r="B1447" s="66" t="s">
        <v>120</v>
      </c>
      <c r="C1447" s="25" t="s">
        <v>119</v>
      </c>
      <c r="D1447" s="21">
        <v>28</v>
      </c>
      <c r="E1447" s="2">
        <v>100</v>
      </c>
      <c r="F1447" s="2">
        <v>72</v>
      </c>
      <c r="H1447" s="3">
        <f>((F1447)/(E1447/100))</f>
        <v>72</v>
      </c>
      <c r="I1447" s="4">
        <f>E1447/F1447</f>
        <v>1.3888888888888888</v>
      </c>
      <c r="J1447" s="4" t="e">
        <f>100/G1447</f>
        <v>#DIV/0!</v>
      </c>
      <c r="N1447" s="37" t="e">
        <f>M1447/(K1447/100)</f>
        <v>#DIV/0!</v>
      </c>
      <c r="O1447" s="37" t="e">
        <f>N1447/J1447</f>
        <v>#DIV/0!</v>
      </c>
      <c r="P1447" s="5" t="e">
        <f>M1447/(L1447/100)</f>
        <v>#DIV/0!</v>
      </c>
      <c r="Q1447" s="5" t="e">
        <f>P1447*I1447</f>
        <v>#DIV/0!</v>
      </c>
      <c r="U1447" s="15" t="e">
        <f>100-(T1447-R1447)/S1447*100</f>
        <v>#DIV/0!</v>
      </c>
      <c r="V1447" s="21">
        <v>3.5</v>
      </c>
      <c r="X1447" s="2">
        <v>11.33</v>
      </c>
      <c r="Y1447" s="2">
        <v>11.39</v>
      </c>
      <c r="Z1447" s="21">
        <v>3208</v>
      </c>
      <c r="AB1447" s="14" t="e">
        <f>((AE1447-AC1447)*(1000/AD1447))*1000</f>
        <v>#DIV/0!</v>
      </c>
      <c r="AF1447" s="7" t="e">
        <f>#REF!*0.8</f>
        <v>#REF!</v>
      </c>
      <c r="AG1447" s="2">
        <v>139</v>
      </c>
      <c r="AH1447" s="8">
        <f>((AG1447)*(H1447/100))</f>
        <v>100.08</v>
      </c>
      <c r="AI1447" s="7">
        <f>AG1447/AH1447</f>
        <v>1.3888888888888888</v>
      </c>
      <c r="AJ1447" s="6">
        <v>110.8</v>
      </c>
      <c r="AK1447" s="2">
        <v>3.7080000000000002</v>
      </c>
      <c r="AL1447" s="2">
        <v>0.106</v>
      </c>
      <c r="AO1447" s="20" t="s">
        <v>1988</v>
      </c>
      <c r="AP1447" s="460">
        <v>0.22500000000000001</v>
      </c>
      <c r="AQ1447" s="460">
        <v>3.0000000000000001E-3</v>
      </c>
      <c r="AR1447" s="460">
        <v>6.6000000000000003E-2</v>
      </c>
      <c r="AS1447" s="460">
        <v>3.0000000000000001E-3</v>
      </c>
      <c r="AT1447" s="460">
        <v>5.0000000000000001E-3</v>
      </c>
      <c r="AU1447" s="460">
        <v>2E-3</v>
      </c>
      <c r="AV1447" s="460">
        <v>2.4E-2</v>
      </c>
      <c r="AW1447" s="460">
        <v>2E-3</v>
      </c>
      <c r="AX1447" s="460">
        <v>7.0000000000000001E-3</v>
      </c>
      <c r="AY1447" s="460">
        <v>1E-3</v>
      </c>
      <c r="AZ1447" s="460">
        <v>0.13</v>
      </c>
      <c r="BA1447" s="460">
        <v>3.0000000000000001E-3</v>
      </c>
      <c r="BB1447" s="460">
        <v>0.16</v>
      </c>
      <c r="BC1447" s="460">
        <v>3.0000000000000001E-3</v>
      </c>
      <c r="BD1447" s="460">
        <v>3.4820000000000002</v>
      </c>
      <c r="BE1447" s="460">
        <v>2.8000000000000001E-2</v>
      </c>
      <c r="BF1447" s="460" t="s">
        <v>121</v>
      </c>
      <c r="BG1447" s="460">
        <v>3.0000000000000001E-3</v>
      </c>
      <c r="BH1447" s="460">
        <v>2.6779999999999999</v>
      </c>
      <c r="BI1447" s="460">
        <v>0.73</v>
      </c>
      <c r="BJ1447" s="460" t="s">
        <v>121</v>
      </c>
      <c r="BK1447" s="460">
        <v>5.0000000000000001E-3</v>
      </c>
      <c r="BL1447" s="460" t="s">
        <v>121</v>
      </c>
      <c r="BM1447" s="460">
        <v>2E-3</v>
      </c>
      <c r="BN1447" s="460">
        <v>0.20499999999999999</v>
      </c>
      <c r="BO1447" s="460">
        <v>8.0000000000000002E-3</v>
      </c>
      <c r="BP1447" s="460">
        <v>66.251000000000005</v>
      </c>
      <c r="BQ1447" s="460">
        <v>0.14099999999999999</v>
      </c>
      <c r="BR1447" s="460" t="s">
        <v>121</v>
      </c>
      <c r="BS1447" s="460">
        <v>2E-3</v>
      </c>
      <c r="BT1447" s="460">
        <v>12.558999999999999</v>
      </c>
      <c r="BU1447" s="460">
        <v>0.126</v>
      </c>
      <c r="BV1447" s="460">
        <v>1.268</v>
      </c>
      <c r="BW1447" s="460">
        <v>2.3E-2</v>
      </c>
      <c r="BX1447" s="460">
        <v>4.7E-2</v>
      </c>
      <c r="BY1447" s="460">
        <v>6.0000000000000001E-3</v>
      </c>
      <c r="BZ1447" s="460">
        <v>1.05</v>
      </c>
      <c r="CA1447" s="460">
        <v>3.2000000000000001E-2</v>
      </c>
      <c r="CB1447" s="460" t="s">
        <v>121</v>
      </c>
      <c r="CC1447" s="460">
        <v>6.8860000000000001</v>
      </c>
      <c r="CD1447" s="460">
        <v>0.20200000000000001</v>
      </c>
      <c r="CE1447" s="460">
        <v>8.0000000000000002E-3</v>
      </c>
      <c r="CF1447" s="460">
        <v>5.0000000000000001E-3</v>
      </c>
      <c r="CG1447" s="460">
        <v>1E-3</v>
      </c>
      <c r="CH1447" s="460" t="s">
        <v>121</v>
      </c>
      <c r="CI1447" s="460">
        <v>2E-3</v>
      </c>
      <c r="CJ1447" s="460">
        <v>0.46600000000000003</v>
      </c>
      <c r="CK1447" s="460">
        <v>6.5000000000000002E-2</v>
      </c>
      <c r="CL1447" s="460" t="s">
        <v>121</v>
      </c>
      <c r="CM1447" s="460">
        <v>2E-3</v>
      </c>
      <c r="CN1447" s="460">
        <v>6.0000000000000001E-3</v>
      </c>
      <c r="CO1447" s="460">
        <v>1E-3</v>
      </c>
      <c r="CP1447" s="460">
        <v>1.6890000000000001</v>
      </c>
      <c r="CQ1447" s="460">
        <v>3.5999999999999997E-2</v>
      </c>
      <c r="CR1447" s="460" t="s">
        <v>121</v>
      </c>
      <c r="CS1447" s="460">
        <v>2E-3</v>
      </c>
      <c r="CT1447" s="460">
        <v>5.7770000000000001</v>
      </c>
      <c r="CU1447" s="460">
        <v>0.255</v>
      </c>
      <c r="CV1447" s="460">
        <v>2.3E-2</v>
      </c>
      <c r="CW1447" s="460">
        <v>1E-3</v>
      </c>
      <c r="CX1447" s="460">
        <v>1.9159999999999999</v>
      </c>
      <c r="CY1447" s="460">
        <v>2.4E-2</v>
      </c>
      <c r="CZ1447" s="460" t="s">
        <v>121</v>
      </c>
      <c r="DA1447" s="460">
        <v>2E-3</v>
      </c>
      <c r="DB1447" s="460">
        <v>1.7000000000000001E-2</v>
      </c>
      <c r="DC1447" s="460">
        <v>7.0000000000000001E-3</v>
      </c>
      <c r="DD1447" s="460">
        <v>3.1E-2</v>
      </c>
      <c r="DE1447" s="460">
        <v>0.01</v>
      </c>
      <c r="DF1447" s="460">
        <v>1.6759999999999999</v>
      </c>
      <c r="DG1447" s="460">
        <v>1.4E-2</v>
      </c>
      <c r="DH1447" s="460">
        <v>0.02</v>
      </c>
      <c r="DI1447" s="460">
        <v>1E-3</v>
      </c>
      <c r="DJ1447" s="460">
        <v>8.0000000000000002E-3</v>
      </c>
      <c r="DK1447" s="460">
        <v>1E-3</v>
      </c>
      <c r="DL1447" s="61" t="str">
        <f t="shared" si="27"/>
        <v>DK III W1 06.05.2022</v>
      </c>
      <c r="DM1447" s="460">
        <v>1.8291923950659501E-2</v>
      </c>
      <c r="DN1447" s="460">
        <v>8.0833893490935199E-2</v>
      </c>
      <c r="DO1447" s="460">
        <v>0.105528966237526</v>
      </c>
      <c r="DP1447" s="460">
        <v>2.7018859624361702</v>
      </c>
      <c r="DQ1447" s="460">
        <v>8.1886684946589992E-3</v>
      </c>
      <c r="DR1447" s="460">
        <v>-4.7866271262073101E-3</v>
      </c>
      <c r="DS1447" s="460">
        <v>0.58625498013263999</v>
      </c>
      <c r="DT1447" s="460">
        <v>9.8991693032429093E-3</v>
      </c>
      <c r="DU1447" s="460">
        <v>-1.73903860414489E-3</v>
      </c>
      <c r="DV1447" s="460">
        <v>0.107455511697339</v>
      </c>
      <c r="DW1447" s="460">
        <v>1.6152828995561099</v>
      </c>
      <c r="DX1447" s="460">
        <v>-4.6208456202127199E-2</v>
      </c>
      <c r="DY1447" s="460">
        <v>3706.9625384593</v>
      </c>
      <c r="DZ1447" s="460">
        <v>-1.8212063826273599</v>
      </c>
      <c r="EA1447" s="460">
        <v>0.108431063784603</v>
      </c>
      <c r="EB1447" s="460">
        <v>97.186596864816195</v>
      </c>
    </row>
    <row r="1448" spans="1:149">
      <c r="A1448" s="11">
        <v>44687</v>
      </c>
      <c r="B1448" s="66" t="s">
        <v>207</v>
      </c>
      <c r="C1448" s="25" t="s">
        <v>119</v>
      </c>
      <c r="D1448" s="21">
        <v>30</v>
      </c>
      <c r="E1448" s="2">
        <v>100</v>
      </c>
      <c r="F1448" s="2">
        <v>70</v>
      </c>
      <c r="H1448" s="3">
        <f>((F1448)/(E1448/100))</f>
        <v>70</v>
      </c>
      <c r="I1448" s="4">
        <f>E1448/F1448</f>
        <v>1.4285714285714286</v>
      </c>
      <c r="J1448" s="4" t="e">
        <f>100/G1448</f>
        <v>#DIV/0!</v>
      </c>
      <c r="N1448" s="37" t="e">
        <f>M1448/(K1448/100)</f>
        <v>#DIV/0!</v>
      </c>
      <c r="O1448" s="37" t="e">
        <f>N1448/J1448</f>
        <v>#DIV/0!</v>
      </c>
      <c r="P1448" s="5" t="e">
        <f>M1448/(L1448/100)</f>
        <v>#DIV/0!</v>
      </c>
      <c r="Q1448" s="5" t="e">
        <f>P1448*I1448</f>
        <v>#DIV/0!</v>
      </c>
      <c r="U1448" s="15" t="e">
        <f>100-(T1448-R1448)/S1448*100</f>
        <v>#DIV/0!</v>
      </c>
      <c r="V1448" s="21">
        <v>0.28000000000000003</v>
      </c>
      <c r="X1448" s="2">
        <v>11.56</v>
      </c>
      <c r="Y1448" s="2">
        <v>5.83</v>
      </c>
      <c r="Z1448" s="21">
        <v>1675</v>
      </c>
      <c r="AB1448" s="14" t="e">
        <f>((AE1448-AC1448)*(1000/AD1448))*1000</f>
        <v>#DIV/0!</v>
      </c>
      <c r="AF1448" s="7" t="e">
        <f>#REF!*0.8</f>
        <v>#REF!</v>
      </c>
      <c r="AG1448" s="2">
        <v>143</v>
      </c>
      <c r="AH1448" s="8">
        <f>((AG1448)*(H1448/100))</f>
        <v>100.1</v>
      </c>
      <c r="AI1448" s="7">
        <f>AG1448/AH1448</f>
        <v>1.4285714285714286</v>
      </c>
      <c r="AJ1448" s="6">
        <v>20.329999999999998</v>
      </c>
      <c r="AK1448" s="2">
        <v>0.20100000000000001</v>
      </c>
      <c r="AL1448" s="2">
        <v>-2.3E-2</v>
      </c>
      <c r="AM1448" s="21">
        <v>8.41</v>
      </c>
      <c r="AN1448" s="21">
        <v>4.4000000000000004</v>
      </c>
      <c r="AO1448" s="20" t="s">
        <v>1989</v>
      </c>
      <c r="AP1448" s="458">
        <v>3.6999999999999998E-2</v>
      </c>
      <c r="AQ1448" s="458">
        <v>1E-3</v>
      </c>
      <c r="AR1448" s="458">
        <v>6.0000000000000001E-3</v>
      </c>
      <c r="AS1448" s="458">
        <v>2E-3</v>
      </c>
      <c r="AT1448" s="458">
        <v>1.2E-2</v>
      </c>
      <c r="AU1448" s="458">
        <v>2E-3</v>
      </c>
      <c r="AV1448" s="458">
        <v>3.2000000000000001E-2</v>
      </c>
      <c r="AW1448" s="458">
        <v>2E-3</v>
      </c>
      <c r="AX1448" s="458" t="s">
        <v>121</v>
      </c>
      <c r="AY1448" s="458">
        <v>2E-3</v>
      </c>
      <c r="AZ1448" s="458">
        <v>2.4E-2</v>
      </c>
      <c r="BA1448" s="458">
        <v>2E-3</v>
      </c>
      <c r="BB1448" s="458">
        <v>0.107</v>
      </c>
      <c r="BC1448" s="458">
        <v>3.0000000000000001E-3</v>
      </c>
      <c r="BD1448" s="458">
        <v>3.3839999999999999</v>
      </c>
      <c r="BE1448" s="458">
        <v>2.5999999999999999E-2</v>
      </c>
      <c r="BF1448" s="458" t="s">
        <v>121</v>
      </c>
      <c r="BG1448" s="458">
        <v>3.0000000000000001E-3</v>
      </c>
      <c r="BH1448" s="458">
        <v>3.3620000000000001</v>
      </c>
      <c r="BI1448" s="458">
        <v>0.874</v>
      </c>
      <c r="BJ1448" s="458" t="s">
        <v>121</v>
      </c>
      <c r="BK1448" s="458">
        <v>2E-3</v>
      </c>
      <c r="BL1448" s="458" t="s">
        <v>121</v>
      </c>
      <c r="BM1448" s="458">
        <v>2E-3</v>
      </c>
      <c r="BN1448" s="458">
        <v>0.14399999999999999</v>
      </c>
      <c r="BO1448" s="458">
        <v>7.0000000000000001E-3</v>
      </c>
      <c r="BP1448" s="458">
        <v>63.746000000000002</v>
      </c>
      <c r="BQ1448" s="458">
        <v>0.13200000000000001</v>
      </c>
      <c r="BR1448" s="458">
        <v>2E-3</v>
      </c>
      <c r="BS1448" s="458">
        <v>1E-3</v>
      </c>
      <c r="BT1448" s="458">
        <v>15.738</v>
      </c>
      <c r="BU1448" s="458">
        <v>0.13700000000000001</v>
      </c>
      <c r="BV1448" s="458">
        <v>0.92600000000000005</v>
      </c>
      <c r="BW1448" s="458">
        <v>2.1000000000000001E-2</v>
      </c>
      <c r="BX1448" s="458" t="s">
        <v>121</v>
      </c>
      <c r="BY1448" s="458">
        <v>8.0000000000000002E-3</v>
      </c>
      <c r="BZ1448" s="458">
        <v>0.58299999999999996</v>
      </c>
      <c r="CA1448" s="458">
        <v>2.7E-2</v>
      </c>
      <c r="CB1448" s="458" t="s">
        <v>121</v>
      </c>
      <c r="CC1448" s="458">
        <v>8.1750000000000007</v>
      </c>
      <c r="CD1448" s="458">
        <v>0.104</v>
      </c>
      <c r="CE1448" s="458">
        <v>6.0000000000000001E-3</v>
      </c>
      <c r="CF1448" s="458">
        <v>2E-3</v>
      </c>
      <c r="CG1448" s="458">
        <v>1E-3</v>
      </c>
      <c r="CH1448" s="458" t="s">
        <v>121</v>
      </c>
      <c r="CI1448" s="458">
        <v>2E-3</v>
      </c>
      <c r="CJ1448" s="458">
        <v>1.456</v>
      </c>
      <c r="CK1448" s="458">
        <v>8.7999999999999995E-2</v>
      </c>
      <c r="CL1448" s="458" t="s">
        <v>121</v>
      </c>
      <c r="CM1448" s="458">
        <v>2E-3</v>
      </c>
      <c r="CN1448" s="458">
        <v>2E-3</v>
      </c>
      <c r="CO1448" s="458">
        <v>1E-3</v>
      </c>
      <c r="CP1448" s="458">
        <v>1.6259999999999999</v>
      </c>
      <c r="CQ1448" s="458">
        <v>3.6999999999999998E-2</v>
      </c>
      <c r="CR1448" s="458" t="s">
        <v>121</v>
      </c>
      <c r="CS1448" s="458">
        <v>2E-3</v>
      </c>
      <c r="CT1448" s="458">
        <v>7.6840000000000002</v>
      </c>
      <c r="CU1448" s="458">
        <v>0.29099999999999998</v>
      </c>
      <c r="CV1448" s="458">
        <v>3.4000000000000002E-2</v>
      </c>
      <c r="CW1448" s="458">
        <v>1E-3</v>
      </c>
      <c r="CX1448" s="458">
        <v>0.74299999999999999</v>
      </c>
      <c r="CY1448" s="458">
        <v>1.7000000000000001E-2</v>
      </c>
      <c r="CZ1448" s="458" t="s">
        <v>121</v>
      </c>
      <c r="DA1448" s="458">
        <v>2E-3</v>
      </c>
      <c r="DB1448" s="458">
        <v>2.5999999999999999E-2</v>
      </c>
      <c r="DC1448" s="458">
        <v>5.0000000000000001E-3</v>
      </c>
      <c r="DD1448" s="458" t="s">
        <v>121</v>
      </c>
      <c r="DE1448" s="458">
        <v>5.0000000000000001E-3</v>
      </c>
      <c r="DF1448" s="458">
        <v>0.19800000000000001</v>
      </c>
      <c r="DG1448" s="458">
        <v>3.0000000000000001E-3</v>
      </c>
      <c r="DH1448" s="458">
        <v>1.0999999999999999E-2</v>
      </c>
      <c r="DI1448" s="458">
        <v>1E-3</v>
      </c>
      <c r="DJ1448" s="458">
        <v>7.0000000000000001E-3</v>
      </c>
      <c r="DK1448" s="458">
        <v>1E-3</v>
      </c>
      <c r="DL1448" s="61" t="str">
        <f t="shared" si="27"/>
        <v>DK III W2 06.05.2022</v>
      </c>
      <c r="DM1448" s="460">
        <v>-2.2150185417950601E-2</v>
      </c>
      <c r="DN1448" s="460">
        <v>1.10391735542283E-2</v>
      </c>
      <c r="DO1448" s="460">
        <v>-2.2902968449135301E-2</v>
      </c>
      <c r="DP1448" s="460">
        <v>0.20130851109336401</v>
      </c>
      <c r="DQ1448" s="460">
        <v>5.5430323079539703E-3</v>
      </c>
      <c r="DR1448" s="460">
        <v>1.36089686369505E-2</v>
      </c>
      <c r="DS1448" s="460">
        <v>-0.57428507862170597</v>
      </c>
      <c r="DT1448" s="460">
        <v>-7.4035171114556798E-3</v>
      </c>
      <c r="DU1448" s="460">
        <v>-4.71134718625722E-3</v>
      </c>
      <c r="DV1448" s="460">
        <v>-2.0771368022269799E-2</v>
      </c>
      <c r="DW1448" s="460">
        <v>2.8241722634504001</v>
      </c>
      <c r="DX1448" s="460">
        <v>-0.31988390376016101</v>
      </c>
      <c r="DY1448" s="460">
        <v>1615.84941855486</v>
      </c>
      <c r="DZ1448" s="460">
        <v>-1.5957278474128</v>
      </c>
      <c r="EA1448" s="460">
        <v>65.952918145455698</v>
      </c>
      <c r="EB1448" s="460">
        <v>99.062993330871393</v>
      </c>
    </row>
    <row r="1449" spans="1:149">
      <c r="A1449" s="11">
        <v>44687</v>
      </c>
      <c r="B1449" s="66" t="s">
        <v>84</v>
      </c>
      <c r="C1449" s="25" t="s">
        <v>745</v>
      </c>
      <c r="H1449" s="3" t="e">
        <f>((F1449)/(E1449/100))</f>
        <v>#DIV/0!</v>
      </c>
      <c r="I1449" s="4" t="e">
        <f>E1449/F1449</f>
        <v>#DIV/0!</v>
      </c>
      <c r="J1449" s="4" t="e">
        <f>100/G1449</f>
        <v>#DIV/0!</v>
      </c>
      <c r="N1449" s="37" t="e">
        <f>M1449/(K1449/100)</f>
        <v>#DIV/0!</v>
      </c>
      <c r="O1449" s="37" t="e">
        <f>N1449/J1449</f>
        <v>#DIV/0!</v>
      </c>
      <c r="P1449" s="5" t="e">
        <f>M1449/(L1449/100)</f>
        <v>#DIV/0!</v>
      </c>
      <c r="Q1449" s="5" t="e">
        <f>P1449*I1449</f>
        <v>#DIV/0!</v>
      </c>
      <c r="U1449" s="15" t="e">
        <f>100-(T1449-R1449)/S1449*100</f>
        <v>#DIV/0!</v>
      </c>
      <c r="Z1449" s="21">
        <v>3142</v>
      </c>
      <c r="AB1449" s="14" t="e">
        <f>((AE1449-AC1449)*(1000/AD1449))*1000</f>
        <v>#DIV/0!</v>
      </c>
      <c r="AF1449" s="7" t="e">
        <f>#REF!*0.8</f>
        <v>#REF!</v>
      </c>
      <c r="AH1449" s="8" t="e">
        <f>((AG1449)*(H1449/100))</f>
        <v>#DIV/0!</v>
      </c>
      <c r="AI1449" s="7" t="e">
        <f>AG1449/AH1449</f>
        <v>#DIV/0!</v>
      </c>
      <c r="DL1449" s="61">
        <f t="shared" si="27"/>
        <v>0</v>
      </c>
    </row>
    <row r="1450" spans="1:149">
      <c r="A1450" s="11">
        <v>44687</v>
      </c>
      <c r="B1450" s="64" t="s">
        <v>476</v>
      </c>
      <c r="C1450" s="25" t="s">
        <v>128</v>
      </c>
      <c r="H1450" s="3" t="e">
        <f>((F1450)/(E1450/100))</f>
        <v>#DIV/0!</v>
      </c>
      <c r="I1450" s="4" t="e">
        <f>E1450/F1450</f>
        <v>#DIV/0!</v>
      </c>
      <c r="J1450" s="4" t="e">
        <f>100/G1450</f>
        <v>#DIV/0!</v>
      </c>
      <c r="N1450" s="37" t="e">
        <f>M1450/(K1450/100)</f>
        <v>#DIV/0!</v>
      </c>
      <c r="O1450" s="37" t="e">
        <f>N1450/J1450</f>
        <v>#DIV/0!</v>
      </c>
      <c r="P1450" s="5" t="e">
        <f>M1450/(L1450/100)</f>
        <v>#DIV/0!</v>
      </c>
      <c r="Q1450" s="5" t="e">
        <f>P1450*I1450</f>
        <v>#DIV/0!</v>
      </c>
      <c r="U1450" s="15" t="e">
        <f>100-(T1450-R1450)/S1450*100</f>
        <v>#DIV/0!</v>
      </c>
      <c r="AB1450" s="14" t="e">
        <f>((AE1450-AC1450)*(1000/AD1450))*1000</f>
        <v>#DIV/0!</v>
      </c>
      <c r="AF1450" s="7" t="e">
        <f>#REF!*0.8</f>
        <v>#REF!</v>
      </c>
      <c r="AH1450" s="8" t="e">
        <f>((AG1450)*(H1450/100))</f>
        <v>#DIV/0!</v>
      </c>
      <c r="AI1450" s="7" t="e">
        <f>AG1450/AH1450</f>
        <v>#DIV/0!</v>
      </c>
      <c r="AO1450" s="68" t="s">
        <v>476</v>
      </c>
      <c r="AP1450" s="459" t="s">
        <v>121</v>
      </c>
      <c r="AQ1450" s="459">
        <v>2E-3</v>
      </c>
      <c r="AR1450" s="459" t="s">
        <v>121</v>
      </c>
      <c r="AS1450" s="459">
        <v>0.02</v>
      </c>
      <c r="AT1450" s="459" t="s">
        <v>121</v>
      </c>
      <c r="AU1450" s="459">
        <v>8.0000000000000002E-3</v>
      </c>
      <c r="AV1450" s="459">
        <v>8.0329999999999995</v>
      </c>
      <c r="AW1450" s="459">
        <v>0.126</v>
      </c>
      <c r="AX1450" s="459">
        <v>1.0999999999999999E-2</v>
      </c>
      <c r="AY1450" s="459">
        <v>4.0000000000000001E-3</v>
      </c>
      <c r="AZ1450" s="459">
        <v>1.744</v>
      </c>
      <c r="BA1450" s="459">
        <v>2.3E-2</v>
      </c>
      <c r="BB1450" s="459">
        <v>1.302</v>
      </c>
      <c r="BC1450" s="459">
        <v>2.3E-2</v>
      </c>
      <c r="BD1450" s="459">
        <v>18.684999999999999</v>
      </c>
      <c r="BE1450" s="459">
        <v>0.2</v>
      </c>
      <c r="BF1450" s="459" t="s">
        <v>121</v>
      </c>
      <c r="BG1450" s="459">
        <v>7.0000000000000001E-3</v>
      </c>
      <c r="BH1450" s="459">
        <v>2.8540000000000001</v>
      </c>
      <c r="BI1450" s="459">
        <v>0.32800000000000001</v>
      </c>
      <c r="BJ1450" s="459">
        <v>5.0000000000000001E-3</v>
      </c>
      <c r="BK1450" s="459">
        <v>1E-3</v>
      </c>
      <c r="BL1450" s="459" t="s">
        <v>121</v>
      </c>
      <c r="BM1450" s="459">
        <v>6.0000000000000001E-3</v>
      </c>
      <c r="BN1450" s="459">
        <v>5.601</v>
      </c>
      <c r="BO1450" s="459">
        <v>0.114</v>
      </c>
      <c r="BP1450" s="459">
        <v>46.389000000000003</v>
      </c>
      <c r="BQ1450" s="459">
        <v>0.61299999999999999</v>
      </c>
      <c r="BR1450" s="459">
        <v>1.0999999999999999E-2</v>
      </c>
      <c r="BS1450" s="459">
        <v>1E-3</v>
      </c>
      <c r="BT1450" s="459">
        <v>1.369</v>
      </c>
      <c r="BU1450" s="459">
        <v>8.6999999999999994E-2</v>
      </c>
      <c r="BV1450" s="459">
        <v>5.1999999999999998E-2</v>
      </c>
      <c r="BW1450" s="459">
        <v>3.0000000000000001E-3</v>
      </c>
      <c r="BX1450" s="459" t="s">
        <v>121</v>
      </c>
      <c r="BY1450" s="459">
        <v>3.3000000000000002E-2</v>
      </c>
      <c r="BZ1450" s="459">
        <v>0.14699999999999999</v>
      </c>
      <c r="CA1450" s="459">
        <v>4.1000000000000002E-2</v>
      </c>
      <c r="CB1450" s="459" t="s">
        <v>121</v>
      </c>
      <c r="CC1450" s="459">
        <v>3.3809999999999998</v>
      </c>
      <c r="CD1450" s="459">
        <v>0.20699999999999999</v>
      </c>
      <c r="CE1450" s="459">
        <v>1.9E-2</v>
      </c>
      <c r="CF1450" s="459">
        <v>2E-3</v>
      </c>
      <c r="CG1450" s="459">
        <v>1E-3</v>
      </c>
      <c r="CH1450" s="459" t="s">
        <v>121</v>
      </c>
      <c r="CI1450" s="459">
        <v>2E-3</v>
      </c>
      <c r="CJ1450" s="459">
        <v>0.153</v>
      </c>
      <c r="CK1450" s="459">
        <v>1.7999999999999999E-2</v>
      </c>
      <c r="CL1450" s="459" t="s">
        <v>121</v>
      </c>
      <c r="CM1450" s="459">
        <v>2E-3</v>
      </c>
      <c r="CN1450" s="459" t="s">
        <v>121</v>
      </c>
      <c r="CO1450" s="459">
        <v>2E-3</v>
      </c>
      <c r="CP1450" s="459">
        <v>1.111</v>
      </c>
      <c r="CQ1450" s="459">
        <v>1.2E-2</v>
      </c>
      <c r="CR1450" s="459" t="s">
        <v>121</v>
      </c>
      <c r="CS1450" s="459">
        <v>2E-3</v>
      </c>
      <c r="CT1450" s="459">
        <v>1.7030000000000001</v>
      </c>
      <c r="CU1450" s="459">
        <v>6.0999999999999999E-2</v>
      </c>
      <c r="CV1450" s="459">
        <v>0.09</v>
      </c>
      <c r="CW1450" s="459">
        <v>2E-3</v>
      </c>
      <c r="CX1450" s="459">
        <v>0.16500000000000001</v>
      </c>
      <c r="CY1450" s="459">
        <v>0.04</v>
      </c>
      <c r="CZ1450" s="459" t="s">
        <v>121</v>
      </c>
      <c r="DA1450" s="459">
        <v>2E-3</v>
      </c>
      <c r="DB1450" s="459" t="s">
        <v>121</v>
      </c>
      <c r="DC1450" s="459">
        <v>3.2000000000000001E-2</v>
      </c>
      <c r="DD1450" s="459" t="s">
        <v>121</v>
      </c>
      <c r="DE1450" s="459">
        <v>5.7000000000000002E-2</v>
      </c>
      <c r="DF1450" s="459">
        <v>7.1210000000000004</v>
      </c>
      <c r="DG1450" s="459">
        <v>9.4E-2</v>
      </c>
      <c r="DH1450" s="459">
        <v>2.3E-2</v>
      </c>
      <c r="DI1450" s="459">
        <v>1E-3</v>
      </c>
      <c r="DJ1450" s="459" t="s">
        <v>121</v>
      </c>
      <c r="DK1450" s="459">
        <v>2E-3</v>
      </c>
      <c r="DL1450" s="61" t="str">
        <f t="shared" si="27"/>
        <v>Anlieferung 25-1</v>
      </c>
    </row>
    <row r="1451" spans="1:149">
      <c r="A1451" s="11">
        <v>44687</v>
      </c>
      <c r="B1451" s="64" t="s">
        <v>477</v>
      </c>
      <c r="C1451" s="25" t="s">
        <v>128</v>
      </c>
      <c r="H1451" s="3" t="e">
        <f>((F1451)/(E1451/100))</f>
        <v>#DIV/0!</v>
      </c>
      <c r="I1451" s="4" t="e">
        <f>E1451/F1451</f>
        <v>#DIV/0!</v>
      </c>
      <c r="J1451" s="4" t="e">
        <f>100/G1451</f>
        <v>#DIV/0!</v>
      </c>
      <c r="N1451" s="37" t="e">
        <f>M1451/(K1451/100)</f>
        <v>#DIV/0!</v>
      </c>
      <c r="O1451" s="37" t="e">
        <f>N1451/J1451</f>
        <v>#DIV/0!</v>
      </c>
      <c r="P1451" s="5" t="e">
        <f>M1451/(L1451/100)</f>
        <v>#DIV/0!</v>
      </c>
      <c r="Q1451" s="5" t="e">
        <f>P1451*I1451</f>
        <v>#DIV/0!</v>
      </c>
      <c r="U1451" s="15" t="e">
        <f>100-(T1451-R1451)/S1451*100</f>
        <v>#DIV/0!</v>
      </c>
      <c r="AB1451" s="14" t="e">
        <f>((AE1451-AC1451)*(1000/AD1451))*1000</f>
        <v>#DIV/0!</v>
      </c>
      <c r="AF1451" s="7" t="e">
        <f>#REF!*0.8</f>
        <v>#REF!</v>
      </c>
      <c r="AH1451" s="8" t="e">
        <f>((AG1451)*(H1451/100))</f>
        <v>#DIV/0!</v>
      </c>
      <c r="AI1451" s="7" t="e">
        <f>AG1451/AH1451</f>
        <v>#DIV/0!</v>
      </c>
      <c r="AO1451" s="68" t="s">
        <v>477</v>
      </c>
      <c r="AP1451" s="459" t="s">
        <v>121</v>
      </c>
      <c r="AQ1451" s="459">
        <v>2E-3</v>
      </c>
      <c r="AR1451" s="459" t="s">
        <v>121</v>
      </c>
      <c r="AS1451" s="459">
        <v>1.0999999999999999E-2</v>
      </c>
      <c r="AT1451" s="459" t="s">
        <v>121</v>
      </c>
      <c r="AU1451" s="459">
        <v>0.01</v>
      </c>
      <c r="AV1451" s="459">
        <v>11.28</v>
      </c>
      <c r="AW1451" s="459">
        <v>0.307</v>
      </c>
      <c r="AX1451" s="459">
        <v>1.2E-2</v>
      </c>
      <c r="AY1451" s="459">
        <v>4.0000000000000001E-3</v>
      </c>
      <c r="AZ1451" s="459">
        <v>1.0129999999999999</v>
      </c>
      <c r="BA1451" s="459">
        <v>1.7999999999999999E-2</v>
      </c>
      <c r="BB1451" s="459">
        <v>4.4999999999999998E-2</v>
      </c>
      <c r="BC1451" s="459">
        <v>5.0000000000000001E-3</v>
      </c>
      <c r="BD1451" s="459">
        <v>12.657999999999999</v>
      </c>
      <c r="BE1451" s="459">
        <v>0.26800000000000002</v>
      </c>
      <c r="BF1451" s="459" t="s">
        <v>121</v>
      </c>
      <c r="BG1451" s="459">
        <v>7.0000000000000001E-3</v>
      </c>
      <c r="BH1451" s="459">
        <v>1.9139999999999999</v>
      </c>
      <c r="BI1451" s="459">
        <v>0.38400000000000001</v>
      </c>
      <c r="BJ1451" s="459">
        <v>5.0000000000000001E-3</v>
      </c>
      <c r="BK1451" s="459">
        <v>2E-3</v>
      </c>
      <c r="BL1451" s="459" t="s">
        <v>121</v>
      </c>
      <c r="BM1451" s="459">
        <v>7.0000000000000001E-3</v>
      </c>
      <c r="BN1451" s="459">
        <v>0.05</v>
      </c>
      <c r="BO1451" s="459">
        <v>0.03</v>
      </c>
      <c r="BP1451" s="459">
        <v>60.941000000000003</v>
      </c>
      <c r="BQ1451" s="459">
        <v>0.47</v>
      </c>
      <c r="BR1451" s="459">
        <v>7.0000000000000001E-3</v>
      </c>
      <c r="BS1451" s="459">
        <v>1E-3</v>
      </c>
      <c r="BT1451" s="459">
        <v>0.96499999999999997</v>
      </c>
      <c r="BU1451" s="459">
        <v>9.5000000000000001E-2</v>
      </c>
      <c r="BV1451" s="459" t="s">
        <v>121</v>
      </c>
      <c r="BW1451" s="459">
        <v>9.1999999999999998E-2</v>
      </c>
      <c r="BX1451" s="459" t="s">
        <v>121</v>
      </c>
      <c r="BY1451" s="459">
        <v>2.9000000000000001E-2</v>
      </c>
      <c r="BZ1451" s="459">
        <v>0.21</v>
      </c>
      <c r="CA1451" s="459">
        <v>4.4999999999999998E-2</v>
      </c>
      <c r="CB1451" s="459" t="s">
        <v>121</v>
      </c>
      <c r="CC1451" s="459">
        <v>4.4710000000000001</v>
      </c>
      <c r="CD1451" s="459">
        <v>0.10299999999999999</v>
      </c>
      <c r="CE1451" s="459">
        <v>1.6E-2</v>
      </c>
      <c r="CF1451" s="459" t="s">
        <v>121</v>
      </c>
      <c r="CG1451" s="459">
        <v>2E-3</v>
      </c>
      <c r="CH1451" s="459" t="s">
        <v>121</v>
      </c>
      <c r="CI1451" s="459">
        <v>2E-3</v>
      </c>
      <c r="CJ1451" s="459" t="s">
        <v>121</v>
      </c>
      <c r="CK1451" s="459">
        <v>0.89600000000000002</v>
      </c>
      <c r="CL1451" s="459" t="s">
        <v>121</v>
      </c>
      <c r="CM1451" s="459">
        <v>2E-3</v>
      </c>
      <c r="CN1451" s="459">
        <v>2E-3</v>
      </c>
      <c r="CO1451" s="459">
        <v>1E-3</v>
      </c>
      <c r="CP1451" s="459">
        <v>1.2689999999999999</v>
      </c>
      <c r="CQ1451" s="459">
        <v>6.6000000000000003E-2</v>
      </c>
      <c r="CR1451" s="459" t="s">
        <v>121</v>
      </c>
      <c r="CS1451" s="459">
        <v>2E-3</v>
      </c>
      <c r="CT1451" s="459" t="s">
        <v>121</v>
      </c>
      <c r="CU1451" s="459">
        <v>25.306000000000001</v>
      </c>
      <c r="CV1451" s="459">
        <v>8.0000000000000002E-3</v>
      </c>
      <c r="CW1451" s="459">
        <v>1E-3</v>
      </c>
      <c r="CX1451" s="459">
        <v>0.247</v>
      </c>
      <c r="CY1451" s="459">
        <v>1.6E-2</v>
      </c>
      <c r="CZ1451" s="459" t="s">
        <v>121</v>
      </c>
      <c r="DA1451" s="459">
        <v>2E-3</v>
      </c>
      <c r="DB1451" s="459" t="s">
        <v>121</v>
      </c>
      <c r="DC1451" s="459">
        <v>8.9999999999999993E-3</v>
      </c>
      <c r="DD1451" s="459" t="s">
        <v>121</v>
      </c>
      <c r="DE1451" s="459">
        <v>6.5000000000000002E-2</v>
      </c>
      <c r="DF1451" s="459">
        <v>8.5690000000000008</v>
      </c>
      <c r="DG1451" s="459">
        <v>0.16700000000000001</v>
      </c>
      <c r="DH1451" s="459">
        <v>0.67200000000000004</v>
      </c>
      <c r="DI1451" s="459">
        <v>1.0999999999999999E-2</v>
      </c>
      <c r="DJ1451" s="459" t="s">
        <v>121</v>
      </c>
      <c r="DK1451" s="459">
        <v>2E-3</v>
      </c>
      <c r="DL1451" s="61" t="str">
        <f t="shared" si="27"/>
        <v>Anlieferung 25-2</v>
      </c>
    </row>
    <row r="1452" spans="1:149">
      <c r="A1452" s="11">
        <v>44687</v>
      </c>
      <c r="B1452" s="64" t="s">
        <v>478</v>
      </c>
      <c r="C1452" s="25" t="s">
        <v>128</v>
      </c>
      <c r="H1452" s="3" t="e">
        <f>((F1452)/(E1452/100))</f>
        <v>#DIV/0!</v>
      </c>
      <c r="I1452" s="4" t="e">
        <f>E1452/F1452</f>
        <v>#DIV/0!</v>
      </c>
      <c r="J1452" s="4" t="e">
        <f>100/G1452</f>
        <v>#DIV/0!</v>
      </c>
      <c r="N1452" s="37" t="e">
        <f>M1452/(K1452/100)</f>
        <v>#DIV/0!</v>
      </c>
      <c r="O1452" s="37" t="e">
        <f>N1452/J1452</f>
        <v>#DIV/0!</v>
      </c>
      <c r="P1452" s="5" t="e">
        <f>M1452/(L1452/100)</f>
        <v>#DIV/0!</v>
      </c>
      <c r="Q1452" s="5" t="e">
        <f>P1452*I1452</f>
        <v>#DIV/0!</v>
      </c>
      <c r="U1452" s="15" t="e">
        <f>100-(T1452-R1452)/S1452*100</f>
        <v>#DIV/0!</v>
      </c>
      <c r="AB1452" s="14" t="e">
        <f>((AE1452-AC1452)*(1000/AD1452))*1000</f>
        <v>#DIV/0!</v>
      </c>
      <c r="AF1452" s="7" t="e">
        <f>#REF!*0.8</f>
        <v>#REF!</v>
      </c>
      <c r="AH1452" s="8" t="e">
        <f>((AG1452)*(H1452/100))</f>
        <v>#DIV/0!</v>
      </c>
      <c r="AI1452" s="7" t="e">
        <f>AG1452/AH1452</f>
        <v>#DIV/0!</v>
      </c>
      <c r="AO1452" s="68" t="s">
        <v>478</v>
      </c>
      <c r="AP1452" s="459" t="s">
        <v>121</v>
      </c>
      <c r="AQ1452" s="459">
        <v>4.0000000000000001E-3</v>
      </c>
      <c r="AR1452" s="459" t="s">
        <v>121</v>
      </c>
      <c r="AS1452" s="459">
        <v>1.0999999999999999E-2</v>
      </c>
      <c r="AT1452" s="459">
        <v>0.17699999999999999</v>
      </c>
      <c r="AU1452" s="459">
        <v>8.9999999999999993E-3</v>
      </c>
      <c r="AV1452" s="459">
        <v>4.5759999999999996</v>
      </c>
      <c r="AW1452" s="459">
        <v>0.105</v>
      </c>
      <c r="AX1452" s="459" t="s">
        <v>121</v>
      </c>
      <c r="AY1452" s="459">
        <v>5.0000000000000001E-3</v>
      </c>
      <c r="AZ1452" s="459">
        <v>0.85599999999999998</v>
      </c>
      <c r="BA1452" s="459">
        <v>1.9E-2</v>
      </c>
      <c r="BB1452" s="459">
        <v>8.6189999999999998</v>
      </c>
      <c r="BC1452" s="459">
        <v>0.153</v>
      </c>
      <c r="BD1452" s="459">
        <v>14.332000000000001</v>
      </c>
      <c r="BE1452" s="459">
        <v>0.28499999999999998</v>
      </c>
      <c r="BF1452" s="459" t="s">
        <v>121</v>
      </c>
      <c r="BG1452" s="459">
        <v>7.0000000000000001E-3</v>
      </c>
      <c r="BH1452" s="459">
        <v>2.8660000000000001</v>
      </c>
      <c r="BI1452" s="459">
        <v>0.44</v>
      </c>
      <c r="BJ1452" s="459">
        <v>4.0000000000000001E-3</v>
      </c>
      <c r="BK1452" s="459">
        <v>3.0000000000000001E-3</v>
      </c>
      <c r="BL1452" s="459">
        <v>7.0000000000000001E-3</v>
      </c>
      <c r="BM1452" s="459">
        <v>3.0000000000000001E-3</v>
      </c>
      <c r="BN1452" s="459">
        <v>5.4669999999999996</v>
      </c>
      <c r="BO1452" s="459">
        <v>0.23100000000000001</v>
      </c>
      <c r="BP1452" s="459">
        <v>49.392000000000003</v>
      </c>
      <c r="BQ1452" s="459">
        <v>0.60599999999999998</v>
      </c>
      <c r="BR1452" s="459">
        <v>0.26100000000000001</v>
      </c>
      <c r="BS1452" s="459">
        <v>7.0000000000000001E-3</v>
      </c>
      <c r="BT1452" s="459">
        <v>1.5</v>
      </c>
      <c r="BU1452" s="459">
        <v>0.10199999999999999</v>
      </c>
      <c r="BV1452" s="459" t="s">
        <v>121</v>
      </c>
      <c r="BW1452" s="459">
        <v>8.8999999999999996E-2</v>
      </c>
      <c r="BX1452" s="459" t="s">
        <v>121</v>
      </c>
      <c r="BY1452" s="459">
        <v>3.5000000000000003E-2</v>
      </c>
      <c r="BZ1452" s="459">
        <v>0.38800000000000001</v>
      </c>
      <c r="CA1452" s="459">
        <v>4.4999999999999998E-2</v>
      </c>
      <c r="CB1452" s="459" t="s">
        <v>121</v>
      </c>
      <c r="CC1452" s="459">
        <v>4.4249999999999998</v>
      </c>
      <c r="CD1452" s="459">
        <v>0.218</v>
      </c>
      <c r="CE1452" s="459">
        <v>1.7000000000000001E-2</v>
      </c>
      <c r="CF1452" s="459">
        <v>0.06</v>
      </c>
      <c r="CG1452" s="459">
        <v>3.0000000000000001E-3</v>
      </c>
      <c r="CH1452" s="459">
        <v>2E-3</v>
      </c>
      <c r="CI1452" s="459">
        <v>1E-3</v>
      </c>
      <c r="CJ1452" s="459" t="s">
        <v>121</v>
      </c>
      <c r="CK1452" s="459">
        <v>0.89600000000000002</v>
      </c>
      <c r="CL1452" s="459" t="s">
        <v>121</v>
      </c>
      <c r="CM1452" s="459">
        <v>2E-3</v>
      </c>
      <c r="CN1452" s="459">
        <v>3.0000000000000001E-3</v>
      </c>
      <c r="CO1452" s="459">
        <v>1E-3</v>
      </c>
      <c r="CP1452" s="459">
        <v>1.133</v>
      </c>
      <c r="CQ1452" s="459">
        <v>6.2E-2</v>
      </c>
      <c r="CR1452" s="459" t="s">
        <v>121</v>
      </c>
      <c r="CS1452" s="459">
        <v>2E-3</v>
      </c>
      <c r="CT1452" s="459" t="s">
        <v>121</v>
      </c>
      <c r="CU1452" s="459">
        <v>25.384</v>
      </c>
      <c r="CV1452" s="459">
        <v>0.11899999999999999</v>
      </c>
      <c r="CW1452" s="459">
        <v>3.0000000000000001E-3</v>
      </c>
      <c r="CX1452" s="459">
        <v>0.48799999999999999</v>
      </c>
      <c r="CY1452" s="459">
        <v>5.6000000000000001E-2</v>
      </c>
      <c r="CZ1452" s="459" t="s">
        <v>121</v>
      </c>
      <c r="DA1452" s="459">
        <v>2E-3</v>
      </c>
      <c r="DB1452" s="459" t="s">
        <v>121</v>
      </c>
      <c r="DC1452" s="459">
        <v>3.3000000000000002E-2</v>
      </c>
      <c r="DD1452" s="459" t="s">
        <v>121</v>
      </c>
      <c r="DE1452" s="459">
        <v>3.9E-2</v>
      </c>
      <c r="DF1452" s="459">
        <v>3.8220000000000001</v>
      </c>
      <c r="DG1452" s="459">
        <v>6.9000000000000006E-2</v>
      </c>
      <c r="DH1452" s="459">
        <v>1.5049999999999999</v>
      </c>
      <c r="DI1452" s="459">
        <v>2.5999999999999999E-2</v>
      </c>
      <c r="DJ1452" s="459" t="s">
        <v>121</v>
      </c>
      <c r="DK1452" s="459">
        <v>2E-3</v>
      </c>
      <c r="DL1452" s="61" t="str">
        <f t="shared" si="27"/>
        <v>Anlieferung 25-3</v>
      </c>
    </row>
    <row r="1453" spans="1:149">
      <c r="A1453" s="11">
        <v>44687</v>
      </c>
      <c r="B1453" s="64" t="s">
        <v>479</v>
      </c>
      <c r="C1453" s="25" t="s">
        <v>128</v>
      </c>
      <c r="H1453" s="3" t="e">
        <f>((F1453)/(E1453/100))</f>
        <v>#DIV/0!</v>
      </c>
      <c r="I1453" s="4" t="e">
        <f>E1453/F1453</f>
        <v>#DIV/0!</v>
      </c>
      <c r="J1453" s="4" t="e">
        <f>100/G1453</f>
        <v>#DIV/0!</v>
      </c>
      <c r="N1453" s="37" t="e">
        <f>M1453/(K1453/100)</f>
        <v>#DIV/0!</v>
      </c>
      <c r="O1453" s="37" t="e">
        <f>N1453/J1453</f>
        <v>#DIV/0!</v>
      </c>
      <c r="P1453" s="5" t="e">
        <f>M1453/(L1453/100)</f>
        <v>#DIV/0!</v>
      </c>
      <c r="Q1453" s="5" t="e">
        <f>P1453*I1453</f>
        <v>#DIV/0!</v>
      </c>
      <c r="U1453" s="15" t="e">
        <f>100-(T1453-R1453)/S1453*100</f>
        <v>#DIV/0!</v>
      </c>
      <c r="AB1453" s="14" t="e">
        <f>((AE1453-AC1453)*(1000/AD1453))*1000</f>
        <v>#DIV/0!</v>
      </c>
      <c r="AF1453" s="7" t="e">
        <f>#REF!*0.8</f>
        <v>#REF!</v>
      </c>
      <c r="AH1453" s="8" t="e">
        <f>((AG1453)*(H1453/100))</f>
        <v>#DIV/0!</v>
      </c>
      <c r="AI1453" s="7" t="e">
        <f>AG1453/AH1453</f>
        <v>#DIV/0!</v>
      </c>
      <c r="AO1453" s="68" t="s">
        <v>479</v>
      </c>
      <c r="AP1453" s="459">
        <v>8.0000000000000002E-3</v>
      </c>
      <c r="AQ1453" s="459">
        <v>2E-3</v>
      </c>
      <c r="AR1453" s="459">
        <v>1.4999999999999999E-2</v>
      </c>
      <c r="AS1453" s="459">
        <v>8.0000000000000002E-3</v>
      </c>
      <c r="AT1453" s="459" t="s">
        <v>121</v>
      </c>
      <c r="AU1453" s="459">
        <v>8.9999999999999993E-3</v>
      </c>
      <c r="AV1453" s="459">
        <v>6.3390000000000004</v>
      </c>
      <c r="AW1453" s="459">
        <v>0.125</v>
      </c>
      <c r="AX1453" s="459" t="s">
        <v>121</v>
      </c>
      <c r="AY1453" s="459">
        <v>5.0000000000000001E-3</v>
      </c>
      <c r="AZ1453" s="459">
        <v>7.8E-2</v>
      </c>
      <c r="BA1453" s="459">
        <v>1.0999999999999999E-2</v>
      </c>
      <c r="BB1453" s="459">
        <v>5.1849999999999996</v>
      </c>
      <c r="BC1453" s="459">
        <v>7.0000000000000007E-2</v>
      </c>
      <c r="BD1453" s="459">
        <v>0.27400000000000002</v>
      </c>
      <c r="BE1453" s="459">
        <v>1.7000000000000001E-2</v>
      </c>
      <c r="BF1453" s="459">
        <v>0.192</v>
      </c>
      <c r="BG1453" s="459">
        <v>5.0000000000000001E-3</v>
      </c>
      <c r="BH1453" s="459"/>
      <c r="BI1453" s="459"/>
      <c r="BJ1453" s="459" t="s">
        <v>121</v>
      </c>
      <c r="BK1453" s="459">
        <v>3.0000000000000001E-3</v>
      </c>
      <c r="BL1453" s="459" t="s">
        <v>121</v>
      </c>
      <c r="BM1453" s="459">
        <v>5.0000000000000001E-3</v>
      </c>
      <c r="BN1453" s="459"/>
      <c r="BO1453" s="459"/>
      <c r="BP1453" s="459">
        <v>73.052000000000007</v>
      </c>
      <c r="BQ1453" s="459">
        <v>0.36299999999999999</v>
      </c>
      <c r="BR1453" s="459">
        <v>5.0000000000000001E-3</v>
      </c>
      <c r="BS1453" s="459">
        <v>1E-3</v>
      </c>
      <c r="BT1453" s="459">
        <v>3.5390000000000001</v>
      </c>
      <c r="BU1453" s="459">
        <v>0.13100000000000001</v>
      </c>
      <c r="BV1453" s="459"/>
      <c r="BW1453" s="459"/>
      <c r="BX1453" s="459" t="s">
        <v>121</v>
      </c>
      <c r="BY1453" s="459">
        <v>8.9999999999999993E-3</v>
      </c>
      <c r="BZ1453" s="459">
        <v>1.595</v>
      </c>
      <c r="CA1453" s="459">
        <v>7.0999999999999994E-2</v>
      </c>
      <c r="CB1453" s="459"/>
      <c r="CC1453" s="459"/>
      <c r="CD1453" s="459">
        <v>0.314</v>
      </c>
      <c r="CE1453" s="459">
        <v>0.02</v>
      </c>
      <c r="CF1453" s="459" t="s">
        <v>121</v>
      </c>
      <c r="CG1453" s="459">
        <v>4.0000000000000001E-3</v>
      </c>
      <c r="CH1453" s="459">
        <v>4.0000000000000001E-3</v>
      </c>
      <c r="CI1453" s="459">
        <v>1E-3</v>
      </c>
      <c r="CJ1453" s="459"/>
      <c r="CK1453" s="459"/>
      <c r="CL1453" s="459" t="s">
        <v>121</v>
      </c>
      <c r="CM1453" s="459">
        <v>2E-3</v>
      </c>
      <c r="CN1453" s="459">
        <v>4.0000000000000001E-3</v>
      </c>
      <c r="CO1453" s="459">
        <v>1E-3</v>
      </c>
      <c r="CP1453" s="459">
        <v>1.1200000000000001</v>
      </c>
      <c r="CQ1453" s="459"/>
      <c r="CR1453" s="459" t="s">
        <v>121</v>
      </c>
      <c r="CS1453" s="459">
        <v>2E-3</v>
      </c>
      <c r="CT1453" s="459"/>
      <c r="CU1453" s="459"/>
      <c r="CV1453" s="459">
        <v>0.496</v>
      </c>
      <c r="CW1453" s="459">
        <v>8.9999999999999993E-3</v>
      </c>
      <c r="CX1453" s="459">
        <v>2.6139999999999999</v>
      </c>
      <c r="CY1453" s="459">
        <v>0.121</v>
      </c>
      <c r="CZ1453" s="459" t="s">
        <v>121</v>
      </c>
      <c r="DA1453" s="459">
        <v>2E-3</v>
      </c>
      <c r="DB1453" s="459" t="s">
        <v>121</v>
      </c>
      <c r="DC1453" s="459">
        <v>7.0999999999999994E-2</v>
      </c>
      <c r="DD1453" s="459">
        <v>0.154</v>
      </c>
      <c r="DE1453" s="459">
        <v>3.1E-2</v>
      </c>
      <c r="DF1453" s="459">
        <v>3.544</v>
      </c>
      <c r="DG1453" s="459">
        <v>0.05</v>
      </c>
      <c r="DH1453" s="459">
        <v>2.5720000000000001</v>
      </c>
      <c r="DI1453" s="459">
        <v>4.2000000000000003E-2</v>
      </c>
      <c r="DJ1453" s="459" t="s">
        <v>121</v>
      </c>
      <c r="DK1453" s="459">
        <v>2E-3</v>
      </c>
      <c r="DL1453" s="61" t="str">
        <f t="shared" si="27"/>
        <v>Anlieferung 25-4</v>
      </c>
    </row>
    <row r="1454" spans="1:149">
      <c r="A1454" s="11">
        <v>44687</v>
      </c>
      <c r="B1454" s="64" t="s">
        <v>480</v>
      </c>
      <c r="C1454" s="25" t="s">
        <v>128</v>
      </c>
      <c r="H1454" s="3" t="e">
        <f>((F1454)/(E1454/100))</f>
        <v>#DIV/0!</v>
      </c>
      <c r="I1454" s="4" t="e">
        <f>E1454/F1454</f>
        <v>#DIV/0!</v>
      </c>
      <c r="J1454" s="4" t="e">
        <f>100/G1454</f>
        <v>#DIV/0!</v>
      </c>
      <c r="N1454" s="37" t="e">
        <f>M1454/(K1454/100)</f>
        <v>#DIV/0!</v>
      </c>
      <c r="O1454" s="37" t="e">
        <f>N1454/J1454</f>
        <v>#DIV/0!</v>
      </c>
      <c r="P1454" s="5" t="e">
        <f>M1454/(L1454/100)</f>
        <v>#DIV/0!</v>
      </c>
      <c r="Q1454" s="5" t="e">
        <f>P1454*I1454</f>
        <v>#DIV/0!</v>
      </c>
      <c r="U1454" s="15" t="e">
        <f>100-(T1454-R1454)/S1454*100</f>
        <v>#DIV/0!</v>
      </c>
      <c r="AB1454" s="14" t="e">
        <f>((AE1454-AC1454)*(1000/AD1454))*1000</f>
        <v>#DIV/0!</v>
      </c>
      <c r="AF1454" s="7" t="e">
        <f>#REF!*0.8</f>
        <v>#REF!</v>
      </c>
      <c r="AH1454" s="8" t="e">
        <f>((AG1454)*(H1454/100))</f>
        <v>#DIV/0!</v>
      </c>
      <c r="AI1454" s="7" t="e">
        <f>AG1454/AH1454</f>
        <v>#DIV/0!</v>
      </c>
      <c r="AO1454" s="68" t="s">
        <v>480</v>
      </c>
      <c r="AP1454" s="459" t="s">
        <v>121</v>
      </c>
      <c r="AQ1454" s="459">
        <v>2E-3</v>
      </c>
      <c r="AR1454" s="459" t="s">
        <v>121</v>
      </c>
      <c r="AS1454" s="459">
        <v>1.2E-2</v>
      </c>
      <c r="AT1454" s="459" t="s">
        <v>121</v>
      </c>
      <c r="AU1454" s="459">
        <v>8.9999999999999993E-3</v>
      </c>
      <c r="AV1454" s="459">
        <v>11.016999999999999</v>
      </c>
      <c r="AW1454" s="459">
        <v>0.182</v>
      </c>
      <c r="AX1454" s="459">
        <v>1.4999999999999999E-2</v>
      </c>
      <c r="AY1454" s="459">
        <v>4.0000000000000001E-3</v>
      </c>
      <c r="AZ1454" s="459">
        <v>2.8149999999999999</v>
      </c>
      <c r="BA1454" s="459">
        <v>3.4000000000000002E-2</v>
      </c>
      <c r="BB1454" s="459">
        <v>9.1999999999999998E-2</v>
      </c>
      <c r="BC1454" s="459">
        <v>6.0000000000000001E-3</v>
      </c>
      <c r="BD1454" s="459">
        <v>15.589</v>
      </c>
      <c r="BE1454" s="459">
        <v>0.161</v>
      </c>
      <c r="BF1454" s="459" t="s">
        <v>121</v>
      </c>
      <c r="BG1454" s="459">
        <v>8.0000000000000002E-3</v>
      </c>
      <c r="BH1454" s="459">
        <v>3.6709999999999998</v>
      </c>
      <c r="BI1454" s="459">
        <v>0.35099999999999998</v>
      </c>
      <c r="BJ1454" s="459">
        <v>4.0000000000000001E-3</v>
      </c>
      <c r="BK1454" s="459">
        <v>1E-3</v>
      </c>
      <c r="BL1454" s="459" t="s">
        <v>121</v>
      </c>
      <c r="BM1454" s="459">
        <v>6.0000000000000001E-3</v>
      </c>
      <c r="BN1454" s="459">
        <v>0.1</v>
      </c>
      <c r="BO1454" s="459">
        <v>2.7E-2</v>
      </c>
      <c r="BP1454" s="459">
        <v>46.284999999999997</v>
      </c>
      <c r="BQ1454" s="459">
        <v>0.61199999999999999</v>
      </c>
      <c r="BR1454" s="459">
        <v>4.0000000000000001E-3</v>
      </c>
      <c r="BS1454" s="459">
        <v>1E-3</v>
      </c>
      <c r="BT1454" s="459">
        <v>0.64300000000000002</v>
      </c>
      <c r="BU1454" s="459">
        <v>0.09</v>
      </c>
      <c r="BV1454" s="459">
        <v>6.9000000000000006E-2</v>
      </c>
      <c r="BW1454" s="459">
        <v>3.0000000000000001E-3</v>
      </c>
      <c r="BX1454" s="459" t="s">
        <v>121</v>
      </c>
      <c r="BY1454" s="459">
        <v>3.1E-2</v>
      </c>
      <c r="BZ1454" s="459">
        <v>0.27500000000000002</v>
      </c>
      <c r="CA1454" s="459">
        <v>4.8000000000000001E-2</v>
      </c>
      <c r="CB1454" s="459">
        <v>5.2460000000000004</v>
      </c>
      <c r="CC1454" s="459">
        <v>2.2549999999999999</v>
      </c>
      <c r="CD1454" s="459">
        <v>0.161</v>
      </c>
      <c r="CE1454" s="459">
        <v>0.02</v>
      </c>
      <c r="CF1454" s="459" t="s">
        <v>121</v>
      </c>
      <c r="CG1454" s="459">
        <v>2E-3</v>
      </c>
      <c r="CH1454" s="459" t="s">
        <v>121</v>
      </c>
      <c r="CI1454" s="459">
        <v>2E-3</v>
      </c>
      <c r="CJ1454" s="459">
        <v>0.22500000000000001</v>
      </c>
      <c r="CK1454" s="459">
        <v>1.7999999999999999E-2</v>
      </c>
      <c r="CL1454" s="459" t="s">
        <v>121</v>
      </c>
      <c r="CM1454" s="459">
        <v>2E-3</v>
      </c>
      <c r="CN1454" s="459">
        <v>2E-3</v>
      </c>
      <c r="CO1454" s="459">
        <v>1E-3</v>
      </c>
      <c r="CP1454" s="459">
        <v>1.1599999999999999</v>
      </c>
      <c r="CQ1454" s="459">
        <v>1.2999999999999999E-2</v>
      </c>
      <c r="CR1454" s="459" t="s">
        <v>121</v>
      </c>
      <c r="CS1454" s="459">
        <v>2E-3</v>
      </c>
      <c r="CT1454" s="459">
        <v>1.8460000000000001</v>
      </c>
      <c r="CU1454" s="459">
        <v>6.3E-2</v>
      </c>
      <c r="CV1454" s="459">
        <v>6.0000000000000001E-3</v>
      </c>
      <c r="CW1454" s="459">
        <v>1E-3</v>
      </c>
      <c r="CX1454" s="459">
        <v>0.27800000000000002</v>
      </c>
      <c r="CY1454" s="459">
        <v>0.02</v>
      </c>
      <c r="CZ1454" s="459" t="s">
        <v>121</v>
      </c>
      <c r="DA1454" s="459">
        <v>2E-3</v>
      </c>
      <c r="DB1454" s="459">
        <v>2.5000000000000001E-2</v>
      </c>
      <c r="DC1454" s="459">
        <v>8.0000000000000002E-3</v>
      </c>
      <c r="DD1454" s="459" t="s">
        <v>121</v>
      </c>
      <c r="DE1454" s="459">
        <v>7.1999999999999995E-2</v>
      </c>
      <c r="DF1454" s="459">
        <v>10.439</v>
      </c>
      <c r="DG1454" s="459">
        <v>0.13400000000000001</v>
      </c>
      <c r="DH1454" s="459">
        <v>6.0000000000000001E-3</v>
      </c>
      <c r="DI1454" s="459">
        <v>1E-3</v>
      </c>
      <c r="DJ1454" s="459" t="s">
        <v>121</v>
      </c>
      <c r="DK1454" s="459">
        <v>2E-3</v>
      </c>
      <c r="DL1454" s="61" t="str">
        <f t="shared" si="27"/>
        <v>Anlieferung 25-5</v>
      </c>
    </row>
    <row r="1455" spans="1:149">
      <c r="A1455" s="11">
        <v>44687</v>
      </c>
      <c r="B1455" s="64" t="s">
        <v>481</v>
      </c>
      <c r="C1455" s="25" t="s">
        <v>128</v>
      </c>
      <c r="H1455" s="3" t="e">
        <f>((F1455)/(E1455/100))</f>
        <v>#DIV/0!</v>
      </c>
      <c r="I1455" s="4" t="e">
        <f>E1455/F1455</f>
        <v>#DIV/0!</v>
      </c>
      <c r="J1455" s="4" t="e">
        <f>100/G1455</f>
        <v>#DIV/0!</v>
      </c>
      <c r="N1455" s="37" t="e">
        <f>M1455/(K1455/100)</f>
        <v>#DIV/0!</v>
      </c>
      <c r="O1455" s="37" t="e">
        <f>N1455/J1455</f>
        <v>#DIV/0!</v>
      </c>
      <c r="P1455" s="5" t="e">
        <f>M1455/(L1455/100)</f>
        <v>#DIV/0!</v>
      </c>
      <c r="Q1455" s="5" t="e">
        <f>P1455*I1455</f>
        <v>#DIV/0!</v>
      </c>
      <c r="U1455" s="15" t="e">
        <f>100-(T1455-R1455)/S1455*100</f>
        <v>#DIV/0!</v>
      </c>
      <c r="AB1455" s="14" t="e">
        <f>((AE1455-AC1455)*(1000/AD1455))*1000</f>
        <v>#DIV/0!</v>
      </c>
      <c r="AF1455" s="7" t="e">
        <f>#REF!*0.8</f>
        <v>#REF!</v>
      </c>
      <c r="AH1455" s="8" t="e">
        <f>((AG1455)*(H1455/100))</f>
        <v>#DIV/0!</v>
      </c>
      <c r="AI1455" s="7" t="e">
        <f>AG1455/AH1455</f>
        <v>#DIV/0!</v>
      </c>
      <c r="AO1455" s="68" t="s">
        <v>481</v>
      </c>
      <c r="AP1455" s="459" t="s">
        <v>121</v>
      </c>
      <c r="AQ1455" s="459">
        <v>3.0000000000000001E-3</v>
      </c>
      <c r="AR1455" s="459" t="s">
        <v>121</v>
      </c>
      <c r="AS1455" s="459">
        <v>1.4E-2</v>
      </c>
      <c r="AT1455" s="459" t="s">
        <v>121</v>
      </c>
      <c r="AU1455" s="459">
        <v>7.0000000000000007E-2</v>
      </c>
      <c r="AV1455" s="459" t="s">
        <v>121</v>
      </c>
      <c r="AW1455" s="459">
        <v>15.364000000000001</v>
      </c>
      <c r="AX1455" s="459" t="s">
        <v>121</v>
      </c>
      <c r="AY1455" s="459">
        <v>1.2E-2</v>
      </c>
      <c r="AZ1455" s="459" t="s">
        <v>121</v>
      </c>
      <c r="BA1455" s="459">
        <v>1.1020000000000001</v>
      </c>
      <c r="BB1455" s="459" t="s">
        <v>121</v>
      </c>
      <c r="BC1455" s="459">
        <v>7.8E-2</v>
      </c>
      <c r="BD1455" s="459" t="s">
        <v>121</v>
      </c>
      <c r="BE1455" s="459">
        <v>12.281000000000001</v>
      </c>
      <c r="BF1455" s="459" t="s">
        <v>121</v>
      </c>
      <c r="BG1455" s="459">
        <v>0.01</v>
      </c>
      <c r="BH1455" s="459" t="s">
        <v>121</v>
      </c>
      <c r="BI1455" s="459">
        <v>36.636000000000003</v>
      </c>
      <c r="BJ1455" s="459" t="s">
        <v>121</v>
      </c>
      <c r="BK1455" s="459">
        <v>3.0000000000000001E-3</v>
      </c>
      <c r="BL1455" s="459" t="s">
        <v>121</v>
      </c>
      <c r="BM1455" s="459">
        <v>5.0000000000000001E-3</v>
      </c>
      <c r="BN1455" s="459" t="s">
        <v>121</v>
      </c>
      <c r="BO1455" s="459">
        <v>0.13600000000000001</v>
      </c>
      <c r="BP1455" s="459">
        <v>58.24</v>
      </c>
      <c r="BQ1455" s="459">
        <v>0.58499999999999996</v>
      </c>
      <c r="BR1455" s="459" t="s">
        <v>121</v>
      </c>
      <c r="BS1455" s="459">
        <v>1.0999999999999999E-2</v>
      </c>
      <c r="BT1455" s="459">
        <v>0.874</v>
      </c>
      <c r="BU1455" s="459">
        <v>0.56799999999999995</v>
      </c>
      <c r="BV1455" s="459" t="s">
        <v>121</v>
      </c>
      <c r="BW1455" s="459">
        <v>4.6669999999999998</v>
      </c>
      <c r="BX1455" s="459" t="s">
        <v>121</v>
      </c>
      <c r="BY1455" s="459">
        <v>3.3000000000000002E-2</v>
      </c>
      <c r="BZ1455" s="459">
        <v>0.24099999999999999</v>
      </c>
      <c r="CA1455" s="459">
        <v>0.16</v>
      </c>
      <c r="CB1455" s="459" t="s">
        <v>121</v>
      </c>
      <c r="CC1455" s="459">
        <v>83.412000000000006</v>
      </c>
      <c r="CD1455" s="459" t="s">
        <v>121</v>
      </c>
      <c r="CE1455" s="459">
        <v>0.10299999999999999</v>
      </c>
      <c r="CF1455" s="459" t="s">
        <v>121</v>
      </c>
      <c r="CG1455" s="459">
        <v>6.0000000000000001E-3</v>
      </c>
      <c r="CH1455" s="459" t="s">
        <v>121</v>
      </c>
      <c r="CI1455" s="459">
        <v>2E-3</v>
      </c>
      <c r="CJ1455" s="459" t="s">
        <v>121</v>
      </c>
      <c r="CK1455" s="459">
        <v>37.658999999999999</v>
      </c>
      <c r="CL1455" s="459" t="s">
        <v>121</v>
      </c>
      <c r="CM1455" s="459">
        <v>2E-3</v>
      </c>
      <c r="CN1455" s="459" t="s">
        <v>121</v>
      </c>
      <c r="CO1455" s="459">
        <v>3.0000000000000001E-3</v>
      </c>
      <c r="CP1455" s="459" t="s">
        <v>121</v>
      </c>
      <c r="CQ1455" s="459">
        <v>3.9990000000000001</v>
      </c>
      <c r="CR1455" s="459" t="s">
        <v>121</v>
      </c>
      <c r="CS1455" s="459">
        <v>2E-3</v>
      </c>
      <c r="CT1455" s="459" t="s">
        <v>121</v>
      </c>
      <c r="CU1455" s="459">
        <v>95.867999999999995</v>
      </c>
      <c r="CV1455" s="459" t="s">
        <v>121</v>
      </c>
      <c r="CW1455" s="459">
        <v>7.0000000000000001E-3</v>
      </c>
      <c r="CX1455" s="459" t="s">
        <v>121</v>
      </c>
      <c r="CY1455" s="459">
        <v>0.24399999999999999</v>
      </c>
      <c r="CZ1455" s="459" t="s">
        <v>121</v>
      </c>
      <c r="DA1455" s="459">
        <v>2E-3</v>
      </c>
      <c r="DB1455" s="459" t="s">
        <v>121</v>
      </c>
      <c r="DC1455" s="459">
        <v>1.4E-2</v>
      </c>
      <c r="DD1455" s="459" t="s">
        <v>121</v>
      </c>
      <c r="DE1455" s="459">
        <v>6.4000000000000001E-2</v>
      </c>
      <c r="DF1455" s="459" t="s">
        <v>121</v>
      </c>
      <c r="DG1455" s="459">
        <v>7.4939999999999998</v>
      </c>
      <c r="DH1455" s="459" t="s">
        <v>121</v>
      </c>
      <c r="DI1455" s="459">
        <v>4.4489999999999998</v>
      </c>
      <c r="DJ1455" s="459" t="s">
        <v>121</v>
      </c>
      <c r="DK1455" s="459">
        <v>2E-3</v>
      </c>
      <c r="DL1455" s="61" t="str">
        <f t="shared" si="27"/>
        <v>Anlieferung 25-6</v>
      </c>
    </row>
    <row r="1456" spans="1:149">
      <c r="A1456" s="11">
        <v>44687</v>
      </c>
      <c r="B1456" s="64" t="s">
        <v>482</v>
      </c>
      <c r="C1456" s="25" t="s">
        <v>128</v>
      </c>
      <c r="H1456" s="3" t="e">
        <f>((F1456)/(E1456/100))</f>
        <v>#DIV/0!</v>
      </c>
      <c r="I1456" s="4" t="e">
        <f>E1456/F1456</f>
        <v>#DIV/0!</v>
      </c>
      <c r="J1456" s="4" t="e">
        <f>100/G1456</f>
        <v>#DIV/0!</v>
      </c>
      <c r="N1456" s="37" t="e">
        <f>M1456/(K1456/100)</f>
        <v>#DIV/0!</v>
      </c>
      <c r="O1456" s="37" t="e">
        <f>N1456/J1456</f>
        <v>#DIV/0!</v>
      </c>
      <c r="P1456" s="5" t="e">
        <f>M1456/(L1456/100)</f>
        <v>#DIV/0!</v>
      </c>
      <c r="Q1456" s="5" t="e">
        <f>P1456*I1456</f>
        <v>#DIV/0!</v>
      </c>
      <c r="U1456" s="15" t="e">
        <f>100-(T1456-R1456)/S1456*100</f>
        <v>#DIV/0!</v>
      </c>
      <c r="AB1456" s="14" t="e">
        <f>((AE1456-AC1456)*(1000/AD1456))*1000</f>
        <v>#DIV/0!</v>
      </c>
      <c r="AF1456" s="7" t="e">
        <f>#REF!*0.8</f>
        <v>#REF!</v>
      </c>
      <c r="AH1456" s="8" t="e">
        <f>((AG1456)*(H1456/100))</f>
        <v>#DIV/0!</v>
      </c>
      <c r="AI1456" s="7" t="e">
        <f>AG1456/AH1456</f>
        <v>#DIV/0!</v>
      </c>
      <c r="AO1456" s="68" t="s">
        <v>482</v>
      </c>
      <c r="AP1456" s="459" t="s">
        <v>121</v>
      </c>
      <c r="AQ1456" s="459">
        <v>3.0000000000000001E-3</v>
      </c>
      <c r="AR1456" s="459" t="s">
        <v>121</v>
      </c>
      <c r="AS1456" s="459">
        <v>0.01</v>
      </c>
      <c r="AT1456" s="459" t="s">
        <v>121</v>
      </c>
      <c r="AU1456" s="459">
        <v>8.0000000000000002E-3</v>
      </c>
      <c r="AV1456" s="459">
        <v>6.8979999999999997</v>
      </c>
      <c r="AW1456" s="459">
        <v>0.11799999999999999</v>
      </c>
      <c r="AX1456" s="459">
        <v>8.9999999999999993E-3</v>
      </c>
      <c r="AY1456" s="459">
        <v>3.0000000000000001E-3</v>
      </c>
      <c r="AZ1456" s="459">
        <v>1.7789999999999999</v>
      </c>
      <c r="BA1456" s="459">
        <v>2.1999999999999999E-2</v>
      </c>
      <c r="BB1456" s="459">
        <v>15.53</v>
      </c>
      <c r="BC1456" s="459">
        <v>0.182</v>
      </c>
      <c r="BD1456" s="459">
        <v>10.167</v>
      </c>
      <c r="BE1456" s="459">
        <v>9.6000000000000002E-2</v>
      </c>
      <c r="BF1456" s="459" t="s">
        <v>121</v>
      </c>
      <c r="BG1456" s="459">
        <v>6.0000000000000001E-3</v>
      </c>
      <c r="BH1456" s="459">
        <v>4.423</v>
      </c>
      <c r="BI1456" s="459">
        <v>0.40300000000000002</v>
      </c>
      <c r="BJ1456" s="459">
        <v>4.0000000000000001E-3</v>
      </c>
      <c r="BK1456" s="459">
        <v>2E-3</v>
      </c>
      <c r="BL1456" s="459" t="s">
        <v>121</v>
      </c>
      <c r="BM1456" s="459">
        <v>4.0000000000000001E-3</v>
      </c>
      <c r="BN1456" s="459">
        <v>5.8999999999999997E-2</v>
      </c>
      <c r="BO1456" s="459">
        <v>2.1999999999999999E-2</v>
      </c>
      <c r="BP1456" s="459">
        <v>54.844000000000001</v>
      </c>
      <c r="BQ1456" s="459">
        <v>0.47199999999999998</v>
      </c>
      <c r="BR1456" s="459">
        <v>0.17599999999999999</v>
      </c>
      <c r="BS1456" s="459">
        <v>5.0000000000000001E-3</v>
      </c>
      <c r="BT1456" s="459">
        <v>0.76</v>
      </c>
      <c r="BU1456" s="459">
        <v>8.1000000000000003E-2</v>
      </c>
      <c r="BV1456" s="459">
        <v>8.7999999999999995E-2</v>
      </c>
      <c r="BW1456" s="459">
        <v>4.0000000000000001E-3</v>
      </c>
      <c r="BX1456" s="459">
        <v>3.9E-2</v>
      </c>
      <c r="BY1456" s="459">
        <v>1.4999999999999999E-2</v>
      </c>
      <c r="BZ1456" s="459" t="s">
        <v>121</v>
      </c>
      <c r="CA1456" s="459">
        <v>6.0999999999999999E-2</v>
      </c>
      <c r="CB1456" s="459" t="s">
        <v>121</v>
      </c>
      <c r="CC1456" s="459">
        <v>5.1529999999999996</v>
      </c>
      <c r="CD1456" s="459">
        <v>8.7999999999999995E-2</v>
      </c>
      <c r="CE1456" s="459">
        <v>1.4999999999999999E-2</v>
      </c>
      <c r="CF1456" s="459" t="s">
        <v>121</v>
      </c>
      <c r="CG1456" s="459">
        <v>2E-3</v>
      </c>
      <c r="CH1456" s="459" t="s">
        <v>121</v>
      </c>
      <c r="CI1456" s="459">
        <v>2E-3</v>
      </c>
      <c r="CJ1456" s="459">
        <v>0.222</v>
      </c>
      <c r="CK1456" s="459">
        <v>0.02</v>
      </c>
      <c r="CL1456" s="459" t="s">
        <v>121</v>
      </c>
      <c r="CM1456" s="459">
        <v>2E-3</v>
      </c>
      <c r="CN1456" s="459" t="s">
        <v>121</v>
      </c>
      <c r="CO1456" s="459">
        <v>2E-3</v>
      </c>
      <c r="CP1456" s="459">
        <v>1.3280000000000001</v>
      </c>
      <c r="CQ1456" s="459">
        <v>1.4999999999999999E-2</v>
      </c>
      <c r="CR1456" s="459" t="s">
        <v>121</v>
      </c>
      <c r="CS1456" s="459">
        <v>2E-3</v>
      </c>
      <c r="CT1456" s="459">
        <v>1.718</v>
      </c>
      <c r="CU1456" s="459">
        <v>6.4000000000000001E-2</v>
      </c>
      <c r="CV1456" s="459">
        <v>4.0000000000000001E-3</v>
      </c>
      <c r="CW1456" s="459">
        <v>1E-3</v>
      </c>
      <c r="CX1456" s="459">
        <v>0.17</v>
      </c>
      <c r="CY1456" s="459">
        <v>1.9E-2</v>
      </c>
      <c r="CZ1456" s="459" t="s">
        <v>121</v>
      </c>
      <c r="DA1456" s="459">
        <v>2E-3</v>
      </c>
      <c r="DB1456" s="459">
        <v>1.2999999999999999E-2</v>
      </c>
      <c r="DC1456" s="459">
        <v>8.0000000000000002E-3</v>
      </c>
      <c r="DD1456" s="459" t="s">
        <v>121</v>
      </c>
      <c r="DE1456" s="459">
        <v>2.1999999999999999E-2</v>
      </c>
      <c r="DF1456" s="459">
        <v>1.603</v>
      </c>
      <c r="DG1456" s="459">
        <v>2.4E-2</v>
      </c>
      <c r="DH1456" s="459">
        <v>1.9E-2</v>
      </c>
      <c r="DI1456" s="459">
        <v>1E-3</v>
      </c>
      <c r="DJ1456" s="459" t="s">
        <v>121</v>
      </c>
      <c r="DK1456" s="459">
        <v>2E-3</v>
      </c>
      <c r="DL1456" s="61" t="str">
        <f t="shared" si="27"/>
        <v>Anlieferung 25-7</v>
      </c>
    </row>
    <row r="1457" spans="1:116">
      <c r="A1457" s="11">
        <v>44687</v>
      </c>
      <c r="B1457" s="64" t="s">
        <v>483</v>
      </c>
      <c r="C1457" s="25" t="s">
        <v>128</v>
      </c>
      <c r="H1457" s="3" t="e">
        <f>((F1457)/(E1457/100))</f>
        <v>#DIV/0!</v>
      </c>
      <c r="I1457" s="4" t="e">
        <f>E1457/F1457</f>
        <v>#DIV/0!</v>
      </c>
      <c r="J1457" s="4" t="e">
        <f>100/G1457</f>
        <v>#DIV/0!</v>
      </c>
      <c r="N1457" s="37" t="e">
        <f>M1457/(K1457/100)</f>
        <v>#DIV/0!</v>
      </c>
      <c r="O1457" s="37" t="e">
        <f>N1457/J1457</f>
        <v>#DIV/0!</v>
      </c>
      <c r="P1457" s="5" t="e">
        <f>M1457/(L1457/100)</f>
        <v>#DIV/0!</v>
      </c>
      <c r="Q1457" s="5" t="e">
        <f>P1457*I1457</f>
        <v>#DIV/0!</v>
      </c>
      <c r="U1457" s="15" t="e">
        <f>100-(T1457-R1457)/S1457*100</f>
        <v>#DIV/0!</v>
      </c>
      <c r="AB1457" s="14" t="e">
        <f>((AE1457-AC1457)*(1000/AD1457))*1000</f>
        <v>#DIV/0!</v>
      </c>
      <c r="AF1457" s="7" t="e">
        <f>#REF!*0.8</f>
        <v>#REF!</v>
      </c>
      <c r="AH1457" s="8" t="e">
        <f>((AG1457)*(H1457/100))</f>
        <v>#DIV/0!</v>
      </c>
      <c r="AI1457" s="7" t="e">
        <f>AG1457/AH1457</f>
        <v>#DIV/0!</v>
      </c>
      <c r="AO1457" s="68" t="s">
        <v>483</v>
      </c>
      <c r="AP1457" s="459" t="s">
        <v>121</v>
      </c>
      <c r="AQ1457" s="459">
        <v>3.0000000000000001E-3</v>
      </c>
      <c r="AR1457" s="459" t="s">
        <v>121</v>
      </c>
      <c r="AS1457" s="459">
        <v>1.2E-2</v>
      </c>
      <c r="AT1457" s="459">
        <v>3.6999999999999998E-2</v>
      </c>
      <c r="AU1457" s="459">
        <v>7.0000000000000001E-3</v>
      </c>
      <c r="AV1457" s="459">
        <v>8.1959999999999997</v>
      </c>
      <c r="AW1457" s="459">
        <v>0.24</v>
      </c>
      <c r="AX1457" s="459" t="s">
        <v>121</v>
      </c>
      <c r="AY1457" s="459">
        <v>6.0000000000000001E-3</v>
      </c>
      <c r="AZ1457" s="459">
        <v>1.6870000000000001</v>
      </c>
      <c r="BA1457" s="459">
        <v>3.2000000000000001E-2</v>
      </c>
      <c r="BB1457" s="459">
        <v>9.6470000000000002</v>
      </c>
      <c r="BC1457" s="459">
        <v>0.23400000000000001</v>
      </c>
      <c r="BD1457" s="459">
        <v>12.523999999999999</v>
      </c>
      <c r="BE1457" s="459">
        <v>0.33900000000000002</v>
      </c>
      <c r="BF1457" s="459" t="s">
        <v>121</v>
      </c>
      <c r="BG1457" s="459">
        <v>8.0000000000000002E-3</v>
      </c>
      <c r="BH1457" s="459">
        <v>2.8650000000000002</v>
      </c>
      <c r="BI1457" s="459">
        <v>0.46800000000000003</v>
      </c>
      <c r="BJ1457" s="459">
        <v>5.0000000000000001E-3</v>
      </c>
      <c r="BK1457" s="459">
        <v>2E-3</v>
      </c>
      <c r="BL1457" s="459" t="s">
        <v>121</v>
      </c>
      <c r="BM1457" s="459">
        <v>5.0000000000000001E-3</v>
      </c>
      <c r="BN1457" s="459">
        <v>0.33</v>
      </c>
      <c r="BO1457" s="459">
        <v>3.3000000000000002E-2</v>
      </c>
      <c r="BP1457" s="459">
        <v>51.576000000000001</v>
      </c>
      <c r="BQ1457" s="459">
        <v>0.6</v>
      </c>
      <c r="BR1457" s="459">
        <v>9.6000000000000002E-2</v>
      </c>
      <c r="BS1457" s="459">
        <v>4.0000000000000001E-3</v>
      </c>
      <c r="BT1457" s="459">
        <v>0.93500000000000005</v>
      </c>
      <c r="BU1457" s="459">
        <v>9.1999999999999998E-2</v>
      </c>
      <c r="BV1457" s="459" t="s">
        <v>121</v>
      </c>
      <c r="BW1457" s="459">
        <v>8.3000000000000004E-2</v>
      </c>
      <c r="BX1457" s="459" t="s">
        <v>121</v>
      </c>
      <c r="BY1457" s="459">
        <v>0.04</v>
      </c>
      <c r="BZ1457" s="459">
        <v>0.30099999999999999</v>
      </c>
      <c r="CA1457" s="459">
        <v>4.7E-2</v>
      </c>
      <c r="CB1457" s="459" t="s">
        <v>121</v>
      </c>
      <c r="CC1457" s="459">
        <v>4.67</v>
      </c>
      <c r="CD1457" s="459">
        <v>0.1</v>
      </c>
      <c r="CE1457" s="459">
        <v>1.7999999999999999E-2</v>
      </c>
      <c r="CF1457" s="459">
        <v>1.0999999999999999E-2</v>
      </c>
      <c r="CG1457" s="459">
        <v>3.0000000000000001E-3</v>
      </c>
      <c r="CH1457" s="459" t="s">
        <v>121</v>
      </c>
      <c r="CI1457" s="459">
        <v>2E-3</v>
      </c>
      <c r="CJ1457" s="459" t="s">
        <v>121</v>
      </c>
      <c r="CK1457" s="459">
        <v>0.996</v>
      </c>
      <c r="CL1457" s="459" t="s">
        <v>121</v>
      </c>
      <c r="CM1457" s="459">
        <v>2E-3</v>
      </c>
      <c r="CN1457" s="459">
        <v>3.0000000000000001E-3</v>
      </c>
      <c r="CO1457" s="459">
        <v>1E-3</v>
      </c>
      <c r="CP1457" s="459">
        <v>1.111</v>
      </c>
      <c r="CQ1457" s="459">
        <v>6.2E-2</v>
      </c>
      <c r="CR1457" s="459" t="s">
        <v>121</v>
      </c>
      <c r="CS1457" s="459">
        <v>2E-3</v>
      </c>
      <c r="CT1457" s="459" t="s">
        <v>121</v>
      </c>
      <c r="CU1457" s="459">
        <v>27.402999999999999</v>
      </c>
      <c r="CV1457" s="459">
        <v>1.2E-2</v>
      </c>
      <c r="CW1457" s="459">
        <v>1E-3</v>
      </c>
      <c r="CX1457" s="459">
        <v>0.42</v>
      </c>
      <c r="CY1457" s="459">
        <v>3.1E-2</v>
      </c>
      <c r="CZ1457" s="459" t="s">
        <v>121</v>
      </c>
      <c r="DA1457" s="459">
        <v>2E-3</v>
      </c>
      <c r="DB1457" s="459" t="s">
        <v>121</v>
      </c>
      <c r="DC1457" s="459">
        <v>2.8000000000000001E-2</v>
      </c>
      <c r="DD1457" s="459" t="s">
        <v>121</v>
      </c>
      <c r="DE1457" s="459">
        <v>0.04</v>
      </c>
      <c r="DF1457" s="459">
        <v>3.6040000000000001</v>
      </c>
      <c r="DG1457" s="459">
        <v>8.7999999999999995E-2</v>
      </c>
      <c r="DH1457" s="459">
        <v>1.867</v>
      </c>
      <c r="DI1457" s="459">
        <v>3.1E-2</v>
      </c>
      <c r="DJ1457" s="459" t="s">
        <v>121</v>
      </c>
      <c r="DK1457" s="459">
        <v>2E-3</v>
      </c>
      <c r="DL1457" s="61" t="str">
        <f t="shared" si="27"/>
        <v>Anlieferung 25-8</v>
      </c>
    </row>
    <row r="1458" spans="1:116">
      <c r="A1458" s="11">
        <v>44687</v>
      </c>
      <c r="B1458" s="64" t="s">
        <v>484</v>
      </c>
      <c r="C1458" s="25" t="s">
        <v>128</v>
      </c>
      <c r="H1458" s="3" t="e">
        <f>((F1458)/(E1458/100))</f>
        <v>#DIV/0!</v>
      </c>
      <c r="I1458" s="4" t="e">
        <f>E1458/F1458</f>
        <v>#DIV/0!</v>
      </c>
      <c r="J1458" s="4" t="e">
        <f>100/G1458</f>
        <v>#DIV/0!</v>
      </c>
      <c r="N1458" s="37" t="e">
        <f>M1458/(K1458/100)</f>
        <v>#DIV/0!</v>
      </c>
      <c r="O1458" s="37" t="e">
        <f>N1458/J1458</f>
        <v>#DIV/0!</v>
      </c>
      <c r="P1458" s="5" t="e">
        <f>M1458/(L1458/100)</f>
        <v>#DIV/0!</v>
      </c>
      <c r="Q1458" s="5" t="e">
        <f>P1458*I1458</f>
        <v>#DIV/0!</v>
      </c>
      <c r="U1458" s="15" t="e">
        <f>100-(T1458-R1458)/S1458*100</f>
        <v>#DIV/0!</v>
      </c>
      <c r="AB1458" s="14" t="e">
        <f>((AE1458-AC1458)*(1000/AD1458))*1000</f>
        <v>#DIV/0!</v>
      </c>
      <c r="AF1458" s="7" t="e">
        <f>#REF!*0.8</f>
        <v>#REF!</v>
      </c>
      <c r="AH1458" s="8" t="e">
        <f>((AG1458)*(H1458/100))</f>
        <v>#DIV/0!</v>
      </c>
      <c r="AI1458" s="7" t="e">
        <f>AG1458/AH1458</f>
        <v>#DIV/0!</v>
      </c>
      <c r="AO1458" s="68" t="s">
        <v>484</v>
      </c>
      <c r="AP1458" s="459" t="s">
        <v>121</v>
      </c>
      <c r="AQ1458" s="459">
        <v>3.0000000000000001E-3</v>
      </c>
      <c r="AR1458" s="459" t="s">
        <v>121</v>
      </c>
      <c r="AS1458" s="459">
        <v>1.2999999999999999E-2</v>
      </c>
      <c r="AT1458" s="459" t="s">
        <v>121</v>
      </c>
      <c r="AU1458" s="459">
        <v>0.01</v>
      </c>
      <c r="AV1458" s="459">
        <v>11.962999999999999</v>
      </c>
      <c r="AW1458" s="459">
        <v>0.33300000000000002</v>
      </c>
      <c r="AX1458" s="459">
        <v>0.01</v>
      </c>
      <c r="AY1458" s="459">
        <v>4.0000000000000001E-3</v>
      </c>
      <c r="AZ1458" s="459">
        <v>1.869</v>
      </c>
      <c r="BA1458" s="459">
        <v>0.03</v>
      </c>
      <c r="BB1458" s="459">
        <v>9.6000000000000002E-2</v>
      </c>
      <c r="BC1458" s="459">
        <v>7.0000000000000001E-3</v>
      </c>
      <c r="BD1458" s="459">
        <v>19.678999999999998</v>
      </c>
      <c r="BE1458" s="459">
        <v>0.36599999999999999</v>
      </c>
      <c r="BF1458" s="459" t="s">
        <v>121</v>
      </c>
      <c r="BG1458" s="459">
        <v>7.0000000000000001E-3</v>
      </c>
      <c r="BH1458" s="459">
        <v>2.1619999999999999</v>
      </c>
      <c r="BI1458" s="459">
        <v>0.47</v>
      </c>
      <c r="BJ1458" s="459">
        <v>6.0000000000000001E-3</v>
      </c>
      <c r="BK1458" s="459">
        <v>2E-3</v>
      </c>
      <c r="BL1458" s="459" t="s">
        <v>121</v>
      </c>
      <c r="BM1458" s="459">
        <v>4.0000000000000001E-3</v>
      </c>
      <c r="BN1458" s="459">
        <v>0.29099999999999998</v>
      </c>
      <c r="BO1458" s="459">
        <v>3.5000000000000003E-2</v>
      </c>
      <c r="BP1458" s="459">
        <v>50.642000000000003</v>
      </c>
      <c r="BQ1458" s="459">
        <v>0.57699999999999996</v>
      </c>
      <c r="BR1458" s="459">
        <v>1.4999999999999999E-2</v>
      </c>
      <c r="BS1458" s="459">
        <v>2E-3</v>
      </c>
      <c r="BT1458" s="459">
        <v>0.86</v>
      </c>
      <c r="BU1458" s="459">
        <v>9.6000000000000002E-2</v>
      </c>
      <c r="BV1458" s="459" t="s">
        <v>121</v>
      </c>
      <c r="BW1458" s="459">
        <v>7.6999999999999999E-2</v>
      </c>
      <c r="BX1458" s="459" t="s">
        <v>121</v>
      </c>
      <c r="BY1458" s="459">
        <v>5.5E-2</v>
      </c>
      <c r="BZ1458" s="459">
        <v>0.25900000000000001</v>
      </c>
      <c r="CA1458" s="459">
        <v>4.8000000000000001E-2</v>
      </c>
      <c r="CB1458" s="459" t="s">
        <v>121</v>
      </c>
      <c r="CC1458" s="459">
        <v>4.9850000000000003</v>
      </c>
      <c r="CD1458" s="459">
        <v>0.16400000000000001</v>
      </c>
      <c r="CE1458" s="459">
        <v>0.02</v>
      </c>
      <c r="CF1458" s="459">
        <v>2E-3</v>
      </c>
      <c r="CG1458" s="459">
        <v>1E-3</v>
      </c>
      <c r="CH1458" s="459" t="s">
        <v>121</v>
      </c>
      <c r="CI1458" s="459">
        <v>2E-3</v>
      </c>
      <c r="CJ1458" s="459" t="s">
        <v>121</v>
      </c>
      <c r="CK1458" s="459">
        <v>1.206</v>
      </c>
      <c r="CL1458" s="459" t="s">
        <v>121</v>
      </c>
      <c r="CM1458" s="459">
        <v>2E-3</v>
      </c>
      <c r="CN1458" s="459">
        <v>2E-3</v>
      </c>
      <c r="CO1458" s="459">
        <v>1E-3</v>
      </c>
      <c r="CP1458" s="459">
        <v>1.2729999999999999</v>
      </c>
      <c r="CQ1458" s="459">
        <v>7.1999999999999995E-2</v>
      </c>
      <c r="CR1458" s="459" t="s">
        <v>121</v>
      </c>
      <c r="CS1458" s="459">
        <v>2E-3</v>
      </c>
      <c r="CT1458" s="459" t="s">
        <v>121</v>
      </c>
      <c r="CU1458" s="459">
        <v>26.335000000000001</v>
      </c>
      <c r="CV1458" s="459">
        <v>1.2E-2</v>
      </c>
      <c r="CW1458" s="459">
        <v>1E-3</v>
      </c>
      <c r="CX1458" s="459">
        <v>0.23200000000000001</v>
      </c>
      <c r="CY1458" s="459">
        <v>2.3E-2</v>
      </c>
      <c r="CZ1458" s="459" t="s">
        <v>121</v>
      </c>
      <c r="DA1458" s="459">
        <v>2E-3</v>
      </c>
      <c r="DB1458" s="459">
        <v>1.7999999999999999E-2</v>
      </c>
      <c r="DC1458" s="459">
        <v>8.9999999999999993E-3</v>
      </c>
      <c r="DD1458" s="459" t="s">
        <v>121</v>
      </c>
      <c r="DE1458" s="459">
        <v>5.3999999999999999E-2</v>
      </c>
      <c r="DF1458" s="459">
        <v>5.8970000000000002</v>
      </c>
      <c r="DG1458" s="459">
        <v>0.10299999999999999</v>
      </c>
      <c r="DH1458" s="459">
        <v>0.36699999999999999</v>
      </c>
      <c r="DI1458" s="459">
        <v>6.0000000000000001E-3</v>
      </c>
      <c r="DJ1458" s="459" t="s">
        <v>121</v>
      </c>
      <c r="DK1458" s="459">
        <v>2E-3</v>
      </c>
      <c r="DL1458" s="61" t="str">
        <f t="shared" si="27"/>
        <v>Anlieferung 25-9</v>
      </c>
    </row>
    <row r="1459" spans="1:116">
      <c r="A1459" s="11">
        <v>44687</v>
      </c>
      <c r="B1459" s="64" t="s">
        <v>485</v>
      </c>
      <c r="C1459" s="25" t="s">
        <v>128</v>
      </c>
      <c r="H1459" s="3" t="e">
        <f>((F1459)/(E1459/100))</f>
        <v>#DIV/0!</v>
      </c>
      <c r="I1459" s="4" t="e">
        <f>E1459/F1459</f>
        <v>#DIV/0!</v>
      </c>
      <c r="J1459" s="4" t="e">
        <f>100/G1459</f>
        <v>#DIV/0!</v>
      </c>
      <c r="N1459" s="37" t="e">
        <f>M1459/(K1459/100)</f>
        <v>#DIV/0!</v>
      </c>
      <c r="O1459" s="37" t="e">
        <f>N1459/J1459</f>
        <v>#DIV/0!</v>
      </c>
      <c r="P1459" s="5" t="e">
        <f>M1459/(L1459/100)</f>
        <v>#DIV/0!</v>
      </c>
      <c r="Q1459" s="5" t="e">
        <f>P1459*I1459</f>
        <v>#DIV/0!</v>
      </c>
      <c r="U1459" s="15" t="e">
        <f>100-(T1459-R1459)/S1459*100</f>
        <v>#DIV/0!</v>
      </c>
      <c r="AB1459" s="14" t="e">
        <f>((AE1459-AC1459)*(1000/AD1459))*1000</f>
        <v>#DIV/0!</v>
      </c>
      <c r="AF1459" s="7" t="e">
        <f>#REF!*0.8</f>
        <v>#REF!</v>
      </c>
      <c r="AH1459" s="8" t="e">
        <f>((AG1459)*(H1459/100))</f>
        <v>#DIV/0!</v>
      </c>
      <c r="AI1459" s="7" t="e">
        <f>AG1459/AH1459</f>
        <v>#DIV/0!</v>
      </c>
      <c r="AO1459" s="68" t="s">
        <v>485</v>
      </c>
      <c r="AP1459" s="459">
        <v>2.4E-2</v>
      </c>
      <c r="AQ1459" s="459">
        <v>7.0000000000000001E-3</v>
      </c>
      <c r="AR1459" s="459" t="s">
        <v>121</v>
      </c>
      <c r="AS1459" s="459">
        <v>1.2999999999999999E-2</v>
      </c>
      <c r="AT1459" s="459" t="s">
        <v>121</v>
      </c>
      <c r="AU1459" s="459">
        <v>8.0000000000000002E-3</v>
      </c>
      <c r="AV1459" s="459">
        <v>7.173</v>
      </c>
      <c r="AW1459" s="459">
        <v>0.129</v>
      </c>
      <c r="AX1459" s="459" t="s">
        <v>121</v>
      </c>
      <c r="AY1459" s="459">
        <v>5.0000000000000001E-3</v>
      </c>
      <c r="AZ1459" s="459">
        <v>1.8740000000000001</v>
      </c>
      <c r="BA1459" s="459">
        <v>0.13</v>
      </c>
      <c r="BB1459" s="459">
        <v>0.29799999999999999</v>
      </c>
      <c r="BC1459" s="459">
        <v>0.01</v>
      </c>
      <c r="BD1459" s="459">
        <v>19.748000000000001</v>
      </c>
      <c r="BE1459" s="459">
        <v>0.28599999999999998</v>
      </c>
      <c r="BF1459" s="459" t="s">
        <v>121</v>
      </c>
      <c r="BG1459" s="459">
        <v>5.8999999999999997E-2</v>
      </c>
      <c r="BH1459" s="459"/>
      <c r="BI1459" s="459"/>
      <c r="BJ1459" s="459">
        <v>1.7999999999999999E-2</v>
      </c>
      <c r="BK1459" s="459">
        <v>6.0000000000000001E-3</v>
      </c>
      <c r="BL1459" s="459" t="s">
        <v>121</v>
      </c>
      <c r="BM1459" s="459">
        <v>5.0000000000000001E-3</v>
      </c>
      <c r="BN1459" s="459"/>
      <c r="BO1459" s="459"/>
      <c r="BP1459" s="459">
        <v>63.055</v>
      </c>
      <c r="BQ1459" s="459">
        <v>0.44500000000000001</v>
      </c>
      <c r="BR1459" s="459">
        <v>1.9</v>
      </c>
      <c r="BS1459" s="459">
        <v>3.1E-2</v>
      </c>
      <c r="BT1459" s="459" t="s">
        <v>121</v>
      </c>
      <c r="BU1459" s="459">
        <v>1.897</v>
      </c>
      <c r="BV1459" s="459"/>
      <c r="BW1459" s="459"/>
      <c r="BX1459" s="459">
        <v>5.5E-2</v>
      </c>
      <c r="BY1459" s="459">
        <v>2.3E-2</v>
      </c>
      <c r="BZ1459" s="459" t="s">
        <v>121</v>
      </c>
      <c r="CA1459" s="459">
        <v>0.63400000000000001</v>
      </c>
      <c r="CB1459" s="459"/>
      <c r="CC1459" s="459"/>
      <c r="CD1459" s="459">
        <v>0.12</v>
      </c>
      <c r="CE1459" s="459">
        <v>1.9E-2</v>
      </c>
      <c r="CF1459" s="459" t="s">
        <v>121</v>
      </c>
      <c r="CG1459" s="459">
        <v>3.0000000000000001E-3</v>
      </c>
      <c r="CH1459" s="459" t="s">
        <v>121</v>
      </c>
      <c r="CI1459" s="459">
        <v>2E-3</v>
      </c>
      <c r="CJ1459" s="459"/>
      <c r="CK1459" s="459"/>
      <c r="CL1459" s="459" t="s">
        <v>121</v>
      </c>
      <c r="CM1459" s="459">
        <v>2E-3</v>
      </c>
      <c r="CN1459" s="459">
        <v>8.0000000000000002E-3</v>
      </c>
      <c r="CO1459" s="459">
        <v>2E-3</v>
      </c>
      <c r="CP1459" s="459" t="s">
        <v>121</v>
      </c>
      <c r="CQ1459" s="459"/>
      <c r="CR1459" s="459" t="s">
        <v>121</v>
      </c>
      <c r="CS1459" s="459">
        <v>6.0000000000000001E-3</v>
      </c>
      <c r="CT1459" s="459"/>
      <c r="CU1459" s="459"/>
      <c r="CV1459" s="459">
        <v>4.0000000000000001E-3</v>
      </c>
      <c r="CW1459" s="459">
        <v>1E-3</v>
      </c>
      <c r="CX1459" s="459" t="s">
        <v>121</v>
      </c>
      <c r="CY1459" s="459">
        <v>0.33500000000000002</v>
      </c>
      <c r="CZ1459" s="459" t="s">
        <v>121</v>
      </c>
      <c r="DA1459" s="459">
        <v>3.0000000000000001E-3</v>
      </c>
      <c r="DB1459" s="459" t="s">
        <v>121</v>
      </c>
      <c r="DC1459" s="459">
        <v>8.7999999999999995E-2</v>
      </c>
      <c r="DD1459" s="459" t="s">
        <v>121</v>
      </c>
      <c r="DE1459" s="459">
        <v>4.8000000000000001E-2</v>
      </c>
      <c r="DF1459" s="459">
        <v>4.2880000000000003</v>
      </c>
      <c r="DG1459" s="459">
        <v>6.7000000000000004E-2</v>
      </c>
      <c r="DH1459" s="459">
        <v>1.3720000000000001</v>
      </c>
      <c r="DI1459" s="459">
        <v>2.1999999999999999E-2</v>
      </c>
      <c r="DJ1459" s="459" t="s">
        <v>121</v>
      </c>
      <c r="DK1459" s="459">
        <v>2E-3</v>
      </c>
      <c r="DL1459" s="61" t="str">
        <f t="shared" si="27"/>
        <v>Anlieferung 25-10</v>
      </c>
    </row>
    <row r="1460" spans="1:116">
      <c r="A1460" s="11">
        <v>44687</v>
      </c>
      <c r="B1460" s="64" t="s">
        <v>486</v>
      </c>
      <c r="C1460" s="25" t="s">
        <v>128</v>
      </c>
      <c r="H1460" s="3" t="e">
        <f>((F1460)/(E1460/100))</f>
        <v>#DIV/0!</v>
      </c>
      <c r="I1460" s="4" t="e">
        <f>E1460/F1460</f>
        <v>#DIV/0!</v>
      </c>
      <c r="J1460" s="4" t="e">
        <f>100/G1460</f>
        <v>#DIV/0!</v>
      </c>
      <c r="N1460" s="37" t="e">
        <f>M1460/(K1460/100)</f>
        <v>#DIV/0!</v>
      </c>
      <c r="O1460" s="37" t="e">
        <f>N1460/J1460</f>
        <v>#DIV/0!</v>
      </c>
      <c r="P1460" s="5" t="e">
        <f>M1460/(L1460/100)</f>
        <v>#DIV/0!</v>
      </c>
      <c r="Q1460" s="5" t="e">
        <f>P1460*I1460</f>
        <v>#DIV/0!</v>
      </c>
      <c r="U1460" s="15" t="e">
        <f>100-(T1460-R1460)/S1460*100</f>
        <v>#DIV/0!</v>
      </c>
      <c r="AB1460" s="14" t="e">
        <f>((AE1460-AC1460)*(1000/AD1460))*1000</f>
        <v>#DIV/0!</v>
      </c>
      <c r="AF1460" s="7" t="e">
        <f>#REF!*0.8</f>
        <v>#REF!</v>
      </c>
      <c r="AH1460" s="8" t="e">
        <f>((AG1460)*(H1460/100))</f>
        <v>#DIV/0!</v>
      </c>
      <c r="AI1460" s="7" t="e">
        <f>AG1460/AH1460</f>
        <v>#DIV/0!</v>
      </c>
      <c r="AO1460" s="68" t="s">
        <v>486</v>
      </c>
      <c r="AP1460" s="459" t="s">
        <v>121</v>
      </c>
      <c r="AQ1460" s="459">
        <v>3.0000000000000001E-3</v>
      </c>
      <c r="AR1460" s="459" t="s">
        <v>121</v>
      </c>
      <c r="AS1460" s="459">
        <v>0.02</v>
      </c>
      <c r="AT1460" s="459" t="s">
        <v>121</v>
      </c>
      <c r="AU1460" s="459">
        <v>8.0000000000000002E-3</v>
      </c>
      <c r="AV1460" s="459">
        <v>6.3360000000000003</v>
      </c>
      <c r="AW1460" s="459">
        <v>0.11700000000000001</v>
      </c>
      <c r="AX1460" s="459" t="s">
        <v>121</v>
      </c>
      <c r="AY1460" s="459">
        <v>5.0000000000000001E-3</v>
      </c>
      <c r="AZ1460" s="459">
        <v>1.5649999999999999</v>
      </c>
      <c r="BA1460" s="459">
        <v>2.7E-2</v>
      </c>
      <c r="BB1460" s="459">
        <v>0.443</v>
      </c>
      <c r="BC1460" s="459">
        <v>1.4999999999999999E-2</v>
      </c>
      <c r="BD1460" s="459">
        <v>46.597000000000001</v>
      </c>
      <c r="BE1460" s="459">
        <v>0.47099999999999997</v>
      </c>
      <c r="BF1460" s="459" t="s">
        <v>121</v>
      </c>
      <c r="BG1460" s="459">
        <v>7.0999999999999994E-2</v>
      </c>
      <c r="BH1460" s="459"/>
      <c r="BI1460" s="459"/>
      <c r="BJ1460" s="459">
        <v>8.0000000000000002E-3</v>
      </c>
      <c r="BK1460" s="459">
        <v>2E-3</v>
      </c>
      <c r="BL1460" s="459">
        <v>6.0000000000000001E-3</v>
      </c>
      <c r="BM1460" s="459">
        <v>3.0000000000000001E-3</v>
      </c>
      <c r="BN1460" s="459"/>
      <c r="BO1460" s="459"/>
      <c r="BP1460" s="459">
        <v>37.212000000000003</v>
      </c>
      <c r="BQ1460" s="459">
        <v>0.70599999999999996</v>
      </c>
      <c r="BR1460" s="459">
        <v>0.01</v>
      </c>
      <c r="BS1460" s="459">
        <v>2E-3</v>
      </c>
      <c r="BT1460" s="459"/>
      <c r="BU1460" s="459"/>
      <c r="BV1460" s="459"/>
      <c r="BW1460" s="459"/>
      <c r="BX1460" s="459" t="s">
        <v>121</v>
      </c>
      <c r="BY1460" s="459">
        <v>5.8999999999999997E-2</v>
      </c>
      <c r="BZ1460" s="459"/>
      <c r="CA1460" s="459"/>
      <c r="CB1460" s="459"/>
      <c r="CC1460" s="459"/>
      <c r="CD1460" s="459">
        <v>0.39300000000000002</v>
      </c>
      <c r="CE1460" s="459">
        <v>0.02</v>
      </c>
      <c r="CF1460" s="459">
        <v>4.0000000000000001E-3</v>
      </c>
      <c r="CG1460" s="459">
        <v>1E-3</v>
      </c>
      <c r="CH1460" s="459" t="s">
        <v>121</v>
      </c>
      <c r="CI1460" s="459">
        <v>2E-3</v>
      </c>
      <c r="CJ1460" s="459"/>
      <c r="CK1460" s="459"/>
      <c r="CL1460" s="459" t="s">
        <v>121</v>
      </c>
      <c r="CM1460" s="459">
        <v>2E-3</v>
      </c>
      <c r="CN1460" s="459" t="s">
        <v>121</v>
      </c>
      <c r="CO1460" s="459">
        <v>2E-3</v>
      </c>
      <c r="CP1460" s="459" t="s">
        <v>121</v>
      </c>
      <c r="CQ1460" s="459"/>
      <c r="CR1460" s="459" t="s">
        <v>121</v>
      </c>
      <c r="CS1460" s="459">
        <v>2E-3</v>
      </c>
      <c r="CT1460" s="459"/>
      <c r="CU1460" s="459"/>
      <c r="CV1460" s="459">
        <v>5.0000000000000001E-3</v>
      </c>
      <c r="CW1460" s="459">
        <v>1E-3</v>
      </c>
      <c r="CX1460" s="459">
        <v>0.27400000000000002</v>
      </c>
      <c r="CY1460" s="459">
        <v>3.1E-2</v>
      </c>
      <c r="CZ1460" s="459" t="s">
        <v>121</v>
      </c>
      <c r="DA1460" s="459">
        <v>2E-3</v>
      </c>
      <c r="DB1460" s="459">
        <v>0.06</v>
      </c>
      <c r="DC1460" s="459">
        <v>1.4E-2</v>
      </c>
      <c r="DD1460" s="459" t="s">
        <v>121</v>
      </c>
      <c r="DE1460" s="459">
        <v>6.7000000000000004E-2</v>
      </c>
      <c r="DF1460" s="459">
        <v>7.0060000000000002</v>
      </c>
      <c r="DG1460" s="459">
        <v>0.115</v>
      </c>
      <c r="DH1460" s="459">
        <v>1.2E-2</v>
      </c>
      <c r="DI1460" s="459">
        <v>1E-3</v>
      </c>
      <c r="DJ1460" s="459" t="s">
        <v>121</v>
      </c>
      <c r="DK1460" s="459">
        <v>2E-3</v>
      </c>
      <c r="DL1460" s="61" t="str">
        <f t="shared" si="27"/>
        <v>Anlieferung 25-11</v>
      </c>
    </row>
    <row r="1461" spans="1:116">
      <c r="A1461" s="11">
        <v>44687</v>
      </c>
      <c r="B1461" s="64" t="s">
        <v>487</v>
      </c>
      <c r="C1461" s="25" t="s">
        <v>128</v>
      </c>
      <c r="H1461" s="3" t="e">
        <f>((F1461)/(E1461/100))</f>
        <v>#DIV/0!</v>
      </c>
      <c r="I1461" s="4" t="e">
        <f>E1461/F1461</f>
        <v>#DIV/0!</v>
      </c>
      <c r="J1461" s="4" t="e">
        <f>100/G1461</f>
        <v>#DIV/0!</v>
      </c>
      <c r="N1461" s="37" t="e">
        <f>M1461/(K1461/100)</f>
        <v>#DIV/0!</v>
      </c>
      <c r="O1461" s="37" t="e">
        <f>N1461/J1461</f>
        <v>#DIV/0!</v>
      </c>
      <c r="P1461" s="5" t="e">
        <f>M1461/(L1461/100)</f>
        <v>#DIV/0!</v>
      </c>
      <c r="Q1461" s="5" t="e">
        <f>P1461*I1461</f>
        <v>#DIV/0!</v>
      </c>
      <c r="U1461" s="15" t="e">
        <f>100-(T1461-R1461)/S1461*100</f>
        <v>#DIV/0!</v>
      </c>
      <c r="AB1461" s="14" t="e">
        <f>((AE1461-AC1461)*(1000/AD1461))*1000</f>
        <v>#DIV/0!</v>
      </c>
      <c r="AF1461" s="7" t="e">
        <f>#REF!*0.8</f>
        <v>#REF!</v>
      </c>
      <c r="AH1461" s="8" t="e">
        <f>((AG1461)*(H1461/100))</f>
        <v>#DIV/0!</v>
      </c>
      <c r="AI1461" s="7" t="e">
        <f>AG1461/AH1461</f>
        <v>#DIV/0!</v>
      </c>
      <c r="AO1461" s="68" t="s">
        <v>487</v>
      </c>
      <c r="AP1461" s="459">
        <v>0.02</v>
      </c>
      <c r="AQ1461" s="459">
        <v>6.0000000000000001E-3</v>
      </c>
      <c r="AR1461" s="459">
        <v>1.4999999999999999E-2</v>
      </c>
      <c r="AS1461" s="459">
        <v>8.9999999999999993E-3</v>
      </c>
      <c r="AT1461" s="459" t="s">
        <v>121</v>
      </c>
      <c r="AU1461" s="459">
        <v>8.0000000000000002E-3</v>
      </c>
      <c r="AV1461" s="459">
        <v>5.3</v>
      </c>
      <c r="AW1461" s="459">
        <v>0.1</v>
      </c>
      <c r="AX1461" s="459" t="s">
        <v>121</v>
      </c>
      <c r="AY1461" s="459">
        <v>5.0000000000000001E-3</v>
      </c>
      <c r="AZ1461" s="459">
        <v>2.1920000000000002</v>
      </c>
      <c r="BA1461" s="459">
        <v>3.4000000000000002E-2</v>
      </c>
      <c r="BB1461" s="459">
        <v>1.0640000000000001</v>
      </c>
      <c r="BC1461" s="459">
        <v>2.1000000000000001E-2</v>
      </c>
      <c r="BD1461" s="459">
        <v>9.9250000000000007</v>
      </c>
      <c r="BE1461" s="459">
        <v>0.12</v>
      </c>
      <c r="BF1461" s="459" t="s">
        <v>121</v>
      </c>
      <c r="BG1461" s="459">
        <v>0.11600000000000001</v>
      </c>
      <c r="BH1461" s="459"/>
      <c r="BI1461" s="459"/>
      <c r="BJ1461" s="459" t="s">
        <v>121</v>
      </c>
      <c r="BK1461" s="459">
        <v>8.0000000000000002E-3</v>
      </c>
      <c r="BL1461" s="459">
        <v>6.0000000000000001E-3</v>
      </c>
      <c r="BM1461" s="459">
        <v>3.0000000000000001E-3</v>
      </c>
      <c r="BN1461" s="459"/>
      <c r="BO1461" s="459"/>
      <c r="BP1461" s="459">
        <v>67.430999999999997</v>
      </c>
      <c r="BQ1461" s="459">
        <v>0.40699999999999997</v>
      </c>
      <c r="BR1461" s="459">
        <v>1.3560000000000001</v>
      </c>
      <c r="BS1461" s="459">
        <v>2.3E-2</v>
      </c>
      <c r="BT1461" s="459">
        <v>2.8889999999999998</v>
      </c>
      <c r="BU1461" s="459">
        <v>0.155</v>
      </c>
      <c r="BV1461" s="459"/>
      <c r="BW1461" s="459"/>
      <c r="BX1461" s="459" t="s">
        <v>121</v>
      </c>
      <c r="BY1461" s="459">
        <v>4.1000000000000002E-2</v>
      </c>
      <c r="BZ1461" s="459">
        <v>1.008</v>
      </c>
      <c r="CA1461" s="459">
        <v>7.9000000000000001E-2</v>
      </c>
      <c r="CB1461" s="459"/>
      <c r="CC1461" s="459"/>
      <c r="CD1461" s="459">
        <v>0.192</v>
      </c>
      <c r="CE1461" s="459">
        <v>2.1999999999999999E-2</v>
      </c>
      <c r="CF1461" s="459" t="s">
        <v>121</v>
      </c>
      <c r="CG1461" s="459">
        <v>5.0000000000000001E-3</v>
      </c>
      <c r="CH1461" s="459">
        <v>3.0000000000000001E-3</v>
      </c>
      <c r="CI1461" s="459">
        <v>1E-3</v>
      </c>
      <c r="CJ1461" s="459"/>
      <c r="CK1461" s="459"/>
      <c r="CL1461" s="459" t="s">
        <v>121</v>
      </c>
      <c r="CM1461" s="459">
        <v>2E-3</v>
      </c>
      <c r="CN1461" s="459">
        <v>6.0000000000000001E-3</v>
      </c>
      <c r="CO1461" s="459">
        <v>2E-3</v>
      </c>
      <c r="CP1461" s="459" t="s">
        <v>121</v>
      </c>
      <c r="CQ1461" s="459"/>
      <c r="CR1461" s="459" t="s">
        <v>121</v>
      </c>
      <c r="CS1461" s="459">
        <v>3.0000000000000001E-3</v>
      </c>
      <c r="CT1461" s="459"/>
      <c r="CU1461" s="459"/>
      <c r="CV1461" s="459">
        <v>0.16800000000000001</v>
      </c>
      <c r="CW1461" s="459">
        <v>4.0000000000000001E-3</v>
      </c>
      <c r="CX1461" s="459">
        <v>2.0230000000000001</v>
      </c>
      <c r="CY1461" s="459">
        <v>9.9000000000000005E-2</v>
      </c>
      <c r="CZ1461" s="459" t="s">
        <v>121</v>
      </c>
      <c r="DA1461" s="459">
        <v>2E-3</v>
      </c>
      <c r="DB1461" s="459" t="s">
        <v>121</v>
      </c>
      <c r="DC1461" s="459">
        <v>5.8000000000000003E-2</v>
      </c>
      <c r="DD1461" s="459" t="s">
        <v>121</v>
      </c>
      <c r="DE1461" s="459">
        <v>4.2000000000000003E-2</v>
      </c>
      <c r="DF1461" s="459">
        <v>3.07</v>
      </c>
      <c r="DG1461" s="459">
        <v>4.5999999999999999E-2</v>
      </c>
      <c r="DH1461" s="459">
        <v>3.22</v>
      </c>
      <c r="DI1461" s="459">
        <v>5.1999999999999998E-2</v>
      </c>
      <c r="DJ1461" s="459" t="s">
        <v>121</v>
      </c>
      <c r="DK1461" s="459">
        <v>2E-3</v>
      </c>
      <c r="DL1461" s="61" t="str">
        <f t="shared" ref="DL1461:DL1523" si="28">AO1461</f>
        <v>Anlieferung 25-12</v>
      </c>
    </row>
    <row r="1462" spans="1:116">
      <c r="A1462" s="11">
        <v>44687</v>
      </c>
      <c r="B1462" s="64" t="s">
        <v>488</v>
      </c>
      <c r="C1462" s="25" t="s">
        <v>128</v>
      </c>
      <c r="H1462" s="3" t="e">
        <f>((F1462)/(E1462/100))</f>
        <v>#DIV/0!</v>
      </c>
      <c r="I1462" s="4" t="e">
        <f>E1462/F1462</f>
        <v>#DIV/0!</v>
      </c>
      <c r="J1462" s="4" t="e">
        <f>100/G1462</f>
        <v>#DIV/0!</v>
      </c>
      <c r="N1462" s="37" t="e">
        <f>M1462/(K1462/100)</f>
        <v>#DIV/0!</v>
      </c>
      <c r="O1462" s="37" t="e">
        <f>N1462/J1462</f>
        <v>#DIV/0!</v>
      </c>
      <c r="P1462" s="5" t="e">
        <f>M1462/(L1462/100)</f>
        <v>#DIV/0!</v>
      </c>
      <c r="Q1462" s="5" t="e">
        <f>P1462*I1462</f>
        <v>#DIV/0!</v>
      </c>
      <c r="U1462" s="15" t="e">
        <f>100-(T1462-R1462)/S1462*100</f>
        <v>#DIV/0!</v>
      </c>
      <c r="AB1462" s="14" t="e">
        <f>((AE1462-AC1462)*(1000/AD1462))*1000</f>
        <v>#DIV/0!</v>
      </c>
      <c r="AF1462" s="7" t="e">
        <f>#REF!*0.8</f>
        <v>#REF!</v>
      </c>
      <c r="AH1462" s="8" t="e">
        <f>((AG1462)*(H1462/100))</f>
        <v>#DIV/0!</v>
      </c>
      <c r="AI1462" s="7" t="e">
        <f>AG1462/AH1462</f>
        <v>#DIV/0!</v>
      </c>
      <c r="AO1462" s="68" t="s">
        <v>488</v>
      </c>
      <c r="AP1462" s="459" t="s">
        <v>121</v>
      </c>
      <c r="AQ1462" s="459">
        <v>3.0000000000000001E-3</v>
      </c>
      <c r="AR1462" s="459" t="s">
        <v>121</v>
      </c>
      <c r="AS1462" s="459">
        <v>1.0999999999999999E-2</v>
      </c>
      <c r="AT1462" s="459" t="s">
        <v>121</v>
      </c>
      <c r="AU1462" s="459">
        <v>8.0000000000000002E-3</v>
      </c>
      <c r="AV1462" s="459">
        <v>9.0749999999999993</v>
      </c>
      <c r="AW1462" s="459">
        <v>0.14699999999999999</v>
      </c>
      <c r="AX1462" s="459" t="s">
        <v>121</v>
      </c>
      <c r="AY1462" s="459">
        <v>7.0000000000000001E-3</v>
      </c>
      <c r="AZ1462" s="459">
        <v>2.7160000000000002</v>
      </c>
      <c r="BA1462" s="459">
        <v>3.2000000000000001E-2</v>
      </c>
      <c r="BB1462" s="459">
        <v>0.113</v>
      </c>
      <c r="BC1462" s="459">
        <v>6.0000000000000001E-3</v>
      </c>
      <c r="BD1462" s="459">
        <v>13.928000000000001</v>
      </c>
      <c r="BE1462" s="459">
        <v>0.14099999999999999</v>
      </c>
      <c r="BF1462" s="459" t="s">
        <v>121</v>
      </c>
      <c r="BG1462" s="459">
        <v>5.5E-2</v>
      </c>
      <c r="BH1462" s="459"/>
      <c r="BI1462" s="459"/>
      <c r="BJ1462" s="459">
        <v>3.0000000000000001E-3</v>
      </c>
      <c r="BK1462" s="459">
        <v>2E-3</v>
      </c>
      <c r="BL1462" s="459" t="s">
        <v>121</v>
      </c>
      <c r="BM1462" s="459">
        <v>4.0000000000000001E-3</v>
      </c>
      <c r="BN1462" s="459"/>
      <c r="BO1462" s="459"/>
      <c r="BP1462" s="459">
        <v>62.292999999999999</v>
      </c>
      <c r="BQ1462" s="459">
        <v>0.434</v>
      </c>
      <c r="BR1462" s="459">
        <v>6.8000000000000005E-2</v>
      </c>
      <c r="BS1462" s="459">
        <v>3.0000000000000001E-3</v>
      </c>
      <c r="BT1462" s="459">
        <v>0.85799999999999998</v>
      </c>
      <c r="BU1462" s="459">
        <v>8.7999999999999995E-2</v>
      </c>
      <c r="BV1462" s="459"/>
      <c r="BW1462" s="459"/>
      <c r="BX1462" s="459" t="s">
        <v>121</v>
      </c>
      <c r="BY1462" s="459">
        <v>2.9000000000000001E-2</v>
      </c>
      <c r="BZ1462" s="459">
        <v>0.30099999999999999</v>
      </c>
      <c r="CA1462" s="459">
        <v>4.7E-2</v>
      </c>
      <c r="CB1462" s="459"/>
      <c r="CC1462" s="459"/>
      <c r="CD1462" s="459">
        <v>0.124</v>
      </c>
      <c r="CE1462" s="459">
        <v>0.02</v>
      </c>
      <c r="CF1462" s="459" t="s">
        <v>121</v>
      </c>
      <c r="CG1462" s="459">
        <v>2E-3</v>
      </c>
      <c r="CH1462" s="459" t="s">
        <v>121</v>
      </c>
      <c r="CI1462" s="459">
        <v>2E-3</v>
      </c>
      <c r="CJ1462" s="459"/>
      <c r="CK1462" s="459"/>
      <c r="CL1462" s="459" t="s">
        <v>121</v>
      </c>
      <c r="CM1462" s="459">
        <v>2E-3</v>
      </c>
      <c r="CN1462" s="459">
        <v>2E-3</v>
      </c>
      <c r="CO1462" s="459">
        <v>1E-3</v>
      </c>
      <c r="CP1462" s="459" t="s">
        <v>121</v>
      </c>
      <c r="CQ1462" s="459"/>
      <c r="CR1462" s="459" t="s">
        <v>121</v>
      </c>
      <c r="CS1462" s="459">
        <v>2E-3</v>
      </c>
      <c r="CT1462" s="459"/>
      <c r="CU1462" s="459"/>
      <c r="CV1462" s="459">
        <v>1.2E-2</v>
      </c>
      <c r="CW1462" s="459">
        <v>1E-3</v>
      </c>
      <c r="CX1462" s="459">
        <v>0.47199999999999998</v>
      </c>
      <c r="CY1462" s="459">
        <v>2.5999999999999999E-2</v>
      </c>
      <c r="CZ1462" s="459" t="s">
        <v>121</v>
      </c>
      <c r="DA1462" s="459">
        <v>2E-3</v>
      </c>
      <c r="DB1462" s="459">
        <v>0.02</v>
      </c>
      <c r="DC1462" s="459">
        <v>0.01</v>
      </c>
      <c r="DD1462" s="459" t="s">
        <v>121</v>
      </c>
      <c r="DE1462" s="459">
        <v>6.8000000000000005E-2</v>
      </c>
      <c r="DF1462" s="459">
        <v>9.4719999999999995</v>
      </c>
      <c r="DG1462" s="459">
        <v>0.11899999999999999</v>
      </c>
      <c r="DH1462" s="459">
        <v>0.46899999999999997</v>
      </c>
      <c r="DI1462" s="459">
        <v>8.0000000000000002E-3</v>
      </c>
      <c r="DJ1462" s="459" t="s">
        <v>121</v>
      </c>
      <c r="DK1462" s="459">
        <v>2E-3</v>
      </c>
      <c r="DL1462" s="61" t="str">
        <f t="shared" si="28"/>
        <v>Anlieferung 25-13</v>
      </c>
    </row>
    <row r="1463" spans="1:116">
      <c r="A1463" s="11">
        <v>44687</v>
      </c>
      <c r="B1463" s="64" t="s">
        <v>489</v>
      </c>
      <c r="C1463" s="25" t="s">
        <v>128</v>
      </c>
      <c r="H1463" s="3" t="e">
        <f>((F1463)/(E1463/100))</f>
        <v>#DIV/0!</v>
      </c>
      <c r="I1463" s="4" t="e">
        <f>E1463/F1463</f>
        <v>#DIV/0!</v>
      </c>
      <c r="J1463" s="4" t="e">
        <f>100/G1463</f>
        <v>#DIV/0!</v>
      </c>
      <c r="N1463" s="37" t="e">
        <f>M1463/(K1463/100)</f>
        <v>#DIV/0!</v>
      </c>
      <c r="O1463" s="37" t="e">
        <f>N1463/J1463</f>
        <v>#DIV/0!</v>
      </c>
      <c r="P1463" s="5" t="e">
        <f>M1463/(L1463/100)</f>
        <v>#DIV/0!</v>
      </c>
      <c r="Q1463" s="5" t="e">
        <f>P1463*I1463</f>
        <v>#DIV/0!</v>
      </c>
      <c r="U1463" s="15" t="e">
        <f>100-(T1463-R1463)/S1463*100</f>
        <v>#DIV/0!</v>
      </c>
      <c r="AB1463" s="14" t="e">
        <f>((AE1463-AC1463)*(1000/AD1463))*1000</f>
        <v>#DIV/0!</v>
      </c>
      <c r="AF1463" s="7" t="e">
        <f>#REF!*0.8</f>
        <v>#REF!</v>
      </c>
      <c r="AH1463" s="8" t="e">
        <f>((AG1463)*(H1463/100))</f>
        <v>#DIV/0!</v>
      </c>
      <c r="AI1463" s="7" t="e">
        <f>AG1463/AH1463</f>
        <v>#DIV/0!</v>
      </c>
      <c r="AO1463" s="68" t="s">
        <v>489</v>
      </c>
      <c r="AP1463" s="459">
        <v>3.0000000000000001E-3</v>
      </c>
      <c r="AQ1463" s="459">
        <v>1E-3</v>
      </c>
      <c r="AR1463" s="459">
        <v>2.5000000000000001E-2</v>
      </c>
      <c r="AS1463" s="459">
        <v>4.0000000000000001E-3</v>
      </c>
      <c r="AT1463" s="459" t="s">
        <v>121</v>
      </c>
      <c r="AU1463" s="459">
        <v>7.0000000000000001E-3</v>
      </c>
      <c r="AV1463" s="459">
        <v>0.64900000000000002</v>
      </c>
      <c r="AW1463" s="459">
        <v>0.01</v>
      </c>
      <c r="AX1463" s="459" t="s">
        <v>121</v>
      </c>
      <c r="AY1463" s="459">
        <v>2E-3</v>
      </c>
      <c r="AZ1463" s="459">
        <v>0.11600000000000001</v>
      </c>
      <c r="BA1463" s="459">
        <v>5.0000000000000001E-3</v>
      </c>
      <c r="BB1463" s="459">
        <v>0.157</v>
      </c>
      <c r="BC1463" s="459">
        <v>4.0000000000000001E-3</v>
      </c>
      <c r="BD1463" s="459">
        <v>2.8359999999999999</v>
      </c>
      <c r="BE1463" s="459">
        <v>3.2000000000000001E-2</v>
      </c>
      <c r="BF1463" s="459" t="s">
        <v>121</v>
      </c>
      <c r="BG1463" s="459">
        <v>5.0000000000000001E-3</v>
      </c>
      <c r="BH1463" s="459"/>
      <c r="BI1463" s="459"/>
      <c r="BJ1463" s="459">
        <v>3.0000000000000001E-3</v>
      </c>
      <c r="BK1463" s="459">
        <v>1E-3</v>
      </c>
      <c r="BL1463" s="459">
        <v>4.0000000000000001E-3</v>
      </c>
      <c r="BM1463" s="459">
        <v>1E-3</v>
      </c>
      <c r="BN1463" s="459">
        <v>6.194</v>
      </c>
      <c r="BO1463" s="459">
        <v>8.6999999999999994E-2</v>
      </c>
      <c r="BP1463" s="459">
        <v>74.218999999999994</v>
      </c>
      <c r="BQ1463" s="459">
        <v>0.161</v>
      </c>
      <c r="BR1463" s="459">
        <v>1.7000000000000001E-2</v>
      </c>
      <c r="BS1463" s="459">
        <v>1E-3</v>
      </c>
      <c r="BT1463" s="459">
        <v>14.256</v>
      </c>
      <c r="BU1463" s="459">
        <v>0.13700000000000001</v>
      </c>
      <c r="BV1463" s="459"/>
      <c r="BW1463" s="459"/>
      <c r="BX1463" s="459" t="s">
        <v>121</v>
      </c>
      <c r="BY1463" s="459">
        <v>1.0999999999999999E-2</v>
      </c>
      <c r="BZ1463" s="459">
        <v>0.32400000000000001</v>
      </c>
      <c r="CA1463" s="459">
        <v>2.5999999999999999E-2</v>
      </c>
      <c r="CB1463" s="459"/>
      <c r="CC1463" s="459"/>
      <c r="CD1463" s="459">
        <v>0.14000000000000001</v>
      </c>
      <c r="CE1463" s="459">
        <v>8.9999999999999993E-3</v>
      </c>
      <c r="CF1463" s="459">
        <v>2E-3</v>
      </c>
      <c r="CG1463" s="459">
        <v>1E-3</v>
      </c>
      <c r="CH1463" s="459" t="s">
        <v>121</v>
      </c>
      <c r="CI1463" s="459">
        <v>2E-3</v>
      </c>
      <c r="CJ1463" s="459"/>
      <c r="CK1463" s="459"/>
      <c r="CL1463" s="459" t="s">
        <v>121</v>
      </c>
      <c r="CM1463" s="459">
        <v>2E-3</v>
      </c>
      <c r="CN1463" s="459">
        <v>3.0000000000000001E-3</v>
      </c>
      <c r="CO1463" s="459">
        <v>1E-3</v>
      </c>
      <c r="CP1463" s="459" t="s">
        <v>121</v>
      </c>
      <c r="CQ1463" s="459"/>
      <c r="CR1463" s="459" t="s">
        <v>121</v>
      </c>
      <c r="CS1463" s="459">
        <v>2E-3</v>
      </c>
      <c r="CT1463" s="459"/>
      <c r="CU1463" s="459"/>
      <c r="CV1463" s="459">
        <v>0.16</v>
      </c>
      <c r="CW1463" s="459">
        <v>2E-3</v>
      </c>
      <c r="CX1463" s="459" t="s">
        <v>121</v>
      </c>
      <c r="CY1463" s="459">
        <v>9.0999999999999998E-2</v>
      </c>
      <c r="CZ1463" s="459" t="s">
        <v>121</v>
      </c>
      <c r="DA1463" s="459">
        <v>2E-3</v>
      </c>
      <c r="DB1463" s="459" t="s">
        <v>121</v>
      </c>
      <c r="DC1463" s="459">
        <v>2.9000000000000001E-2</v>
      </c>
      <c r="DD1463" s="459" t="s">
        <v>121</v>
      </c>
      <c r="DE1463" s="459">
        <v>1.2999999999999999E-2</v>
      </c>
      <c r="DF1463" s="459">
        <v>0.83299999999999996</v>
      </c>
      <c r="DG1463" s="459">
        <v>0.01</v>
      </c>
      <c r="DH1463" s="459">
        <v>5.5E-2</v>
      </c>
      <c r="DI1463" s="459">
        <v>1E-3</v>
      </c>
      <c r="DJ1463" s="459" t="s">
        <v>121</v>
      </c>
      <c r="DK1463" s="459">
        <v>2E-3</v>
      </c>
      <c r="DL1463" s="61" t="str">
        <f t="shared" si="28"/>
        <v>Anlieferung 25-14</v>
      </c>
    </row>
    <row r="1464" spans="1:116">
      <c r="A1464" s="11">
        <v>44687</v>
      </c>
      <c r="B1464" s="64" t="s">
        <v>490</v>
      </c>
      <c r="C1464" s="25" t="s">
        <v>128</v>
      </c>
      <c r="H1464" s="3" t="e">
        <f>((F1464)/(E1464/100))</f>
        <v>#DIV/0!</v>
      </c>
      <c r="I1464" s="4" t="e">
        <f>E1464/F1464</f>
        <v>#DIV/0!</v>
      </c>
      <c r="J1464" s="4" t="e">
        <f>100/G1464</f>
        <v>#DIV/0!</v>
      </c>
      <c r="N1464" s="37" t="e">
        <f>M1464/(K1464/100)</f>
        <v>#DIV/0!</v>
      </c>
      <c r="O1464" s="37" t="e">
        <f>N1464/J1464</f>
        <v>#DIV/0!</v>
      </c>
      <c r="P1464" s="5" t="e">
        <f>M1464/(L1464/100)</f>
        <v>#DIV/0!</v>
      </c>
      <c r="Q1464" s="5" t="e">
        <f>P1464*I1464</f>
        <v>#DIV/0!</v>
      </c>
      <c r="U1464" s="15" t="e">
        <f>100-(T1464-R1464)/S1464*100</f>
        <v>#DIV/0!</v>
      </c>
      <c r="AB1464" s="14" t="e">
        <f>((AE1464-AC1464)*(1000/AD1464))*1000</f>
        <v>#DIV/0!</v>
      </c>
      <c r="AF1464" s="7" t="e">
        <f>#REF!*0.8</f>
        <v>#REF!</v>
      </c>
      <c r="AH1464" s="8" t="e">
        <f>((AG1464)*(H1464/100))</f>
        <v>#DIV/0!</v>
      </c>
      <c r="AI1464" s="7" t="e">
        <f>AG1464/AH1464</f>
        <v>#DIV/0!</v>
      </c>
      <c r="AO1464" s="68" t="s">
        <v>490</v>
      </c>
      <c r="AP1464" s="459">
        <v>8.9999999999999993E-3</v>
      </c>
      <c r="AQ1464" s="459">
        <v>2E-3</v>
      </c>
      <c r="AR1464" s="459">
        <v>0.02</v>
      </c>
      <c r="AS1464" s="459">
        <v>8.0000000000000002E-3</v>
      </c>
      <c r="AT1464" s="459" t="s">
        <v>121</v>
      </c>
      <c r="AU1464" s="459">
        <v>8.9999999999999993E-3</v>
      </c>
      <c r="AV1464" s="459">
        <v>6.18</v>
      </c>
      <c r="AW1464" s="459">
        <v>0.12</v>
      </c>
      <c r="AX1464" s="459" t="s">
        <v>121</v>
      </c>
      <c r="AY1464" s="459">
        <v>7.0000000000000001E-3</v>
      </c>
      <c r="AZ1464" s="459">
        <v>0.251</v>
      </c>
      <c r="BA1464" s="459">
        <v>2.5999999999999999E-2</v>
      </c>
      <c r="BB1464" s="459">
        <v>4.1260000000000003</v>
      </c>
      <c r="BC1464" s="459">
        <v>5.7000000000000002E-2</v>
      </c>
      <c r="BD1464" s="459">
        <v>0.68700000000000006</v>
      </c>
      <c r="BE1464" s="459">
        <v>2.3E-2</v>
      </c>
      <c r="BF1464" s="459">
        <v>0.182</v>
      </c>
      <c r="BG1464" s="459">
        <v>5.0000000000000001E-3</v>
      </c>
      <c r="BH1464" s="459"/>
      <c r="BI1464" s="459"/>
      <c r="BJ1464" s="459" t="s">
        <v>121</v>
      </c>
      <c r="BK1464" s="459">
        <v>3.0000000000000001E-3</v>
      </c>
      <c r="BL1464" s="459" t="s">
        <v>121</v>
      </c>
      <c r="BM1464" s="459">
        <v>4.0000000000000001E-3</v>
      </c>
      <c r="BN1464" s="459"/>
      <c r="BO1464" s="459"/>
      <c r="BP1464" s="459">
        <v>72.986999999999995</v>
      </c>
      <c r="BQ1464" s="459">
        <v>0.35299999999999998</v>
      </c>
      <c r="BR1464" s="459">
        <v>7.0000000000000001E-3</v>
      </c>
      <c r="BS1464" s="459">
        <v>2E-3</v>
      </c>
      <c r="BT1464" s="459">
        <v>4.0679999999999996</v>
      </c>
      <c r="BU1464" s="459">
        <v>0.28599999999999998</v>
      </c>
      <c r="BV1464" s="459"/>
      <c r="BW1464" s="459"/>
      <c r="BX1464" s="459" t="s">
        <v>121</v>
      </c>
      <c r="BY1464" s="459">
        <v>1.4E-2</v>
      </c>
      <c r="BZ1464" s="459">
        <v>1.9179999999999999</v>
      </c>
      <c r="CA1464" s="459">
        <v>0.157</v>
      </c>
      <c r="CB1464" s="459"/>
      <c r="CC1464" s="459"/>
      <c r="CD1464" s="459">
        <v>0.30199999999999999</v>
      </c>
      <c r="CE1464" s="459">
        <v>0.02</v>
      </c>
      <c r="CF1464" s="459" t="s">
        <v>121</v>
      </c>
      <c r="CG1464" s="459">
        <v>4.0000000000000001E-3</v>
      </c>
      <c r="CH1464" s="459">
        <v>5.0000000000000001E-3</v>
      </c>
      <c r="CI1464" s="459">
        <v>1E-3</v>
      </c>
      <c r="CJ1464" s="459"/>
      <c r="CK1464" s="459"/>
      <c r="CL1464" s="459" t="s">
        <v>121</v>
      </c>
      <c r="CM1464" s="459">
        <v>2E-3</v>
      </c>
      <c r="CN1464" s="459">
        <v>4.0000000000000001E-3</v>
      </c>
      <c r="CO1464" s="459">
        <v>1E-3</v>
      </c>
      <c r="CP1464" s="459" t="s">
        <v>121</v>
      </c>
      <c r="CQ1464" s="459"/>
      <c r="CR1464" s="459" t="s">
        <v>121</v>
      </c>
      <c r="CS1464" s="459">
        <v>2E-3</v>
      </c>
      <c r="CT1464" s="459"/>
      <c r="CU1464" s="459"/>
      <c r="CV1464" s="459">
        <v>0.46400000000000002</v>
      </c>
      <c r="CW1464" s="459">
        <v>8.0000000000000002E-3</v>
      </c>
      <c r="CX1464" s="459">
        <v>2.8250000000000002</v>
      </c>
      <c r="CY1464" s="459">
        <v>0.26</v>
      </c>
      <c r="CZ1464" s="459" t="s">
        <v>121</v>
      </c>
      <c r="DA1464" s="459">
        <v>2E-3</v>
      </c>
      <c r="DB1464" s="459" t="s">
        <v>121</v>
      </c>
      <c r="DC1464" s="459">
        <v>0.159</v>
      </c>
      <c r="DD1464" s="459">
        <v>0.11799999999999999</v>
      </c>
      <c r="DE1464" s="459">
        <v>2.9000000000000001E-2</v>
      </c>
      <c r="DF1464" s="459">
        <v>3.3170000000000002</v>
      </c>
      <c r="DG1464" s="459">
        <v>4.7E-2</v>
      </c>
      <c r="DH1464" s="459">
        <v>2.524</v>
      </c>
      <c r="DI1464" s="459">
        <v>0.04</v>
      </c>
      <c r="DJ1464" s="459" t="s">
        <v>121</v>
      </c>
      <c r="DK1464" s="459">
        <v>2E-3</v>
      </c>
      <c r="DL1464" s="61" t="str">
        <f t="shared" si="28"/>
        <v>Anlieferung 25-15</v>
      </c>
    </row>
    <row r="1465" spans="1:116">
      <c r="A1465" s="11">
        <v>44687</v>
      </c>
      <c r="B1465" s="64" t="s">
        <v>491</v>
      </c>
      <c r="C1465" s="25" t="s">
        <v>128</v>
      </c>
      <c r="H1465" s="3" t="e">
        <f>((F1465)/(E1465/100))</f>
        <v>#DIV/0!</v>
      </c>
      <c r="I1465" s="4" t="e">
        <f>E1465/F1465</f>
        <v>#DIV/0!</v>
      </c>
      <c r="J1465" s="4" t="e">
        <f>100/G1465</f>
        <v>#DIV/0!</v>
      </c>
      <c r="N1465" s="37" t="e">
        <f>M1465/(K1465/100)</f>
        <v>#DIV/0!</v>
      </c>
      <c r="O1465" s="37" t="e">
        <f>N1465/J1465</f>
        <v>#DIV/0!</v>
      </c>
      <c r="P1465" s="5" t="e">
        <f>M1465/(L1465/100)</f>
        <v>#DIV/0!</v>
      </c>
      <c r="Q1465" s="5" t="e">
        <f>P1465*I1465</f>
        <v>#DIV/0!</v>
      </c>
      <c r="U1465" s="15" t="e">
        <f>100-(T1465-R1465)/S1465*100</f>
        <v>#DIV/0!</v>
      </c>
      <c r="AB1465" s="14" t="e">
        <f>((AE1465-AC1465)*(1000/AD1465))*1000</f>
        <v>#DIV/0!</v>
      </c>
      <c r="AF1465" s="7" t="e">
        <f>#REF!*0.8</f>
        <v>#REF!</v>
      </c>
      <c r="AH1465" s="8" t="e">
        <f>((AG1465)*(H1465/100))</f>
        <v>#DIV/0!</v>
      </c>
      <c r="AI1465" s="7" t="e">
        <f>AG1465/AH1465</f>
        <v>#DIV/0!</v>
      </c>
      <c r="AO1465" s="68" t="s">
        <v>491</v>
      </c>
      <c r="AP1465" s="459" t="s">
        <v>121</v>
      </c>
      <c r="AQ1465" s="459">
        <v>6.0000000000000001E-3</v>
      </c>
      <c r="AR1465" s="459" t="s">
        <v>121</v>
      </c>
      <c r="AS1465" s="459">
        <v>1.7000000000000001E-2</v>
      </c>
      <c r="AT1465" s="459" t="s">
        <v>121</v>
      </c>
      <c r="AU1465" s="459">
        <v>1.7999999999999999E-2</v>
      </c>
      <c r="AV1465" s="459">
        <v>4.359</v>
      </c>
      <c r="AW1465" s="459">
        <v>0.11700000000000001</v>
      </c>
      <c r="AX1465" s="459" t="s">
        <v>121</v>
      </c>
      <c r="AY1465" s="459">
        <v>8.9999999999999993E-3</v>
      </c>
      <c r="AZ1465" s="459">
        <v>1.3759999999999999</v>
      </c>
      <c r="BA1465" s="459">
        <v>2.5999999999999999E-2</v>
      </c>
      <c r="BB1465" s="459" t="s">
        <v>121</v>
      </c>
      <c r="BC1465" s="459">
        <v>1.2E-2</v>
      </c>
      <c r="BD1465" s="459">
        <v>5.202</v>
      </c>
      <c r="BE1465" s="459">
        <v>0.10100000000000001</v>
      </c>
      <c r="BF1465" s="459" t="s">
        <v>121</v>
      </c>
      <c r="BG1465" s="459">
        <v>3.1E-2</v>
      </c>
      <c r="BH1465" s="459"/>
      <c r="BI1465" s="459"/>
      <c r="BJ1465" s="459" t="s">
        <v>121</v>
      </c>
      <c r="BK1465" s="459">
        <v>4.0000000000000001E-3</v>
      </c>
      <c r="BL1465" s="459" t="s">
        <v>121</v>
      </c>
      <c r="BM1465" s="459">
        <v>5.0000000000000001E-3</v>
      </c>
      <c r="BN1465" s="459">
        <v>10.282</v>
      </c>
      <c r="BO1465" s="459">
        <v>0.318</v>
      </c>
      <c r="BP1465" s="459">
        <v>55.685000000000002</v>
      </c>
      <c r="BQ1465" s="459">
        <v>0.82599999999999996</v>
      </c>
      <c r="BR1465" s="459">
        <v>8.5999999999999993E-2</v>
      </c>
      <c r="BS1465" s="459">
        <v>4.0000000000000001E-3</v>
      </c>
      <c r="BT1465" s="459">
        <v>3.052</v>
      </c>
      <c r="BU1465" s="459">
        <v>9.8000000000000004E-2</v>
      </c>
      <c r="BV1465" s="459"/>
      <c r="BW1465" s="459"/>
      <c r="BX1465" s="459" t="s">
        <v>121</v>
      </c>
      <c r="BY1465" s="459">
        <v>4.2000000000000003E-2</v>
      </c>
      <c r="BZ1465" s="459">
        <v>1.6890000000000001</v>
      </c>
      <c r="CA1465" s="459">
        <v>5.3999999999999999E-2</v>
      </c>
      <c r="CB1465" s="459"/>
      <c r="CC1465" s="459"/>
      <c r="CD1465" s="459">
        <v>0.123</v>
      </c>
      <c r="CE1465" s="459">
        <v>2.4E-2</v>
      </c>
      <c r="CF1465" s="459" t="s">
        <v>121</v>
      </c>
      <c r="CG1465" s="459">
        <v>1.0999999999999999E-2</v>
      </c>
      <c r="CH1465" s="459">
        <v>8.9999999999999993E-3</v>
      </c>
      <c r="CI1465" s="459">
        <v>1E-3</v>
      </c>
      <c r="CJ1465" s="459"/>
      <c r="CK1465" s="459"/>
      <c r="CL1465" s="459" t="s">
        <v>121</v>
      </c>
      <c r="CM1465" s="459">
        <v>4.0000000000000001E-3</v>
      </c>
      <c r="CN1465" s="459" t="s">
        <v>121</v>
      </c>
      <c r="CO1465" s="459">
        <v>2E-3</v>
      </c>
      <c r="CP1465" s="459" t="s">
        <v>121</v>
      </c>
      <c r="CQ1465" s="459"/>
      <c r="CR1465" s="459" t="s">
        <v>121</v>
      </c>
      <c r="CS1465" s="459">
        <v>2E-3</v>
      </c>
      <c r="CT1465" s="459"/>
      <c r="CU1465" s="459"/>
      <c r="CV1465" s="459">
        <v>0.161</v>
      </c>
      <c r="CW1465" s="459">
        <v>4.0000000000000001E-3</v>
      </c>
      <c r="CX1465" s="459">
        <v>4.4240000000000004</v>
      </c>
      <c r="CY1465" s="459">
        <v>8.5999999999999993E-2</v>
      </c>
      <c r="CZ1465" s="459" t="s">
        <v>121</v>
      </c>
      <c r="DA1465" s="459">
        <v>2E-3</v>
      </c>
      <c r="DB1465" s="459" t="s">
        <v>121</v>
      </c>
      <c r="DC1465" s="459">
        <v>3.5999999999999997E-2</v>
      </c>
      <c r="DD1465" s="459" t="s">
        <v>121</v>
      </c>
      <c r="DE1465" s="459">
        <v>3.9E-2</v>
      </c>
      <c r="DF1465" s="459">
        <v>1.907</v>
      </c>
      <c r="DG1465" s="459">
        <v>3.9E-2</v>
      </c>
      <c r="DH1465" s="459">
        <v>11.645</v>
      </c>
      <c r="DI1465" s="459">
        <v>0.23499999999999999</v>
      </c>
      <c r="DJ1465" s="459" t="s">
        <v>121</v>
      </c>
      <c r="DK1465" s="459">
        <v>2E-3</v>
      </c>
      <c r="DL1465" s="61" t="str">
        <f t="shared" si="28"/>
        <v>Anlieferung 25-16</v>
      </c>
    </row>
    <row r="1466" spans="1:116">
      <c r="A1466" s="11">
        <v>44687</v>
      </c>
      <c r="B1466" s="64" t="s">
        <v>492</v>
      </c>
      <c r="C1466" s="25" t="s">
        <v>128</v>
      </c>
      <c r="H1466" s="3" t="e">
        <f>((F1466)/(E1466/100))</f>
        <v>#DIV/0!</v>
      </c>
      <c r="I1466" s="4" t="e">
        <f>E1466/F1466</f>
        <v>#DIV/0!</v>
      </c>
      <c r="J1466" s="4" t="e">
        <f>100/G1466</f>
        <v>#DIV/0!</v>
      </c>
      <c r="N1466" s="37" t="e">
        <f>M1466/(K1466/100)</f>
        <v>#DIV/0!</v>
      </c>
      <c r="O1466" s="37" t="e">
        <f>N1466/J1466</f>
        <v>#DIV/0!</v>
      </c>
      <c r="P1466" s="5" t="e">
        <f>M1466/(L1466/100)</f>
        <v>#DIV/0!</v>
      </c>
      <c r="Q1466" s="5" t="e">
        <f>P1466*I1466</f>
        <v>#DIV/0!</v>
      </c>
      <c r="U1466" s="15" t="e">
        <f>100-(T1466-R1466)/S1466*100</f>
        <v>#DIV/0!</v>
      </c>
      <c r="AB1466" s="14" t="e">
        <f>((AE1466-AC1466)*(1000/AD1466))*1000</f>
        <v>#DIV/0!</v>
      </c>
      <c r="AF1466" s="7" t="e">
        <f>#REF!*0.8</f>
        <v>#REF!</v>
      </c>
      <c r="AH1466" s="8" t="e">
        <f>((AG1466)*(H1466/100))</f>
        <v>#DIV/0!</v>
      </c>
      <c r="AI1466" s="7" t="e">
        <f>AG1466/AH1466</f>
        <v>#DIV/0!</v>
      </c>
      <c r="AO1466" s="68" t="s">
        <v>492</v>
      </c>
      <c r="AP1466" s="459" t="s">
        <v>121</v>
      </c>
      <c r="AQ1466" s="459">
        <v>7.0000000000000001E-3</v>
      </c>
      <c r="AR1466" s="459" t="s">
        <v>121</v>
      </c>
      <c r="AS1466" s="459">
        <v>1.0999999999999999E-2</v>
      </c>
      <c r="AT1466" s="459">
        <v>3.6999999999999998E-2</v>
      </c>
      <c r="AU1466" s="459">
        <v>6.0000000000000001E-3</v>
      </c>
      <c r="AV1466" s="459">
        <v>6.0190000000000001</v>
      </c>
      <c r="AW1466" s="459">
        <v>0.13500000000000001</v>
      </c>
      <c r="AX1466" s="459">
        <v>8.0000000000000002E-3</v>
      </c>
      <c r="AY1466" s="459">
        <v>3.0000000000000001E-3</v>
      </c>
      <c r="AZ1466" s="459">
        <v>1.839</v>
      </c>
      <c r="BA1466" s="459">
        <v>3.4000000000000002E-2</v>
      </c>
      <c r="BB1466" s="459">
        <v>6.4550000000000001</v>
      </c>
      <c r="BC1466" s="459">
        <v>0.115</v>
      </c>
      <c r="BD1466" s="459">
        <v>16.18</v>
      </c>
      <c r="BE1466" s="459">
        <v>0.318</v>
      </c>
      <c r="BF1466" s="459" t="s">
        <v>121</v>
      </c>
      <c r="BG1466" s="459">
        <v>0.01</v>
      </c>
      <c r="BH1466" s="459">
        <v>4.1470000000000002</v>
      </c>
      <c r="BI1466" s="459">
        <v>0.49099999999999999</v>
      </c>
      <c r="BJ1466" s="459">
        <v>6.0000000000000001E-3</v>
      </c>
      <c r="BK1466" s="459">
        <v>3.0000000000000001E-3</v>
      </c>
      <c r="BL1466" s="459" t="s">
        <v>121</v>
      </c>
      <c r="BM1466" s="459">
        <v>5.0000000000000001E-3</v>
      </c>
      <c r="BN1466" s="459">
        <v>3.4660000000000002</v>
      </c>
      <c r="BO1466" s="459">
        <v>0.14599999999999999</v>
      </c>
      <c r="BP1466" s="459">
        <v>53.948999999999998</v>
      </c>
      <c r="BQ1466" s="459">
        <v>0.51800000000000002</v>
      </c>
      <c r="BR1466" s="459">
        <v>0.32700000000000001</v>
      </c>
      <c r="BS1466" s="459">
        <v>7.0000000000000001E-3</v>
      </c>
      <c r="BT1466" s="459">
        <v>0.95</v>
      </c>
      <c r="BU1466" s="459">
        <v>8.2000000000000003E-2</v>
      </c>
      <c r="BV1466" s="459" t="s">
        <v>121</v>
      </c>
      <c r="BW1466" s="459">
        <v>7.8E-2</v>
      </c>
      <c r="BX1466" s="459" t="s">
        <v>121</v>
      </c>
      <c r="BY1466" s="459">
        <v>3.1E-2</v>
      </c>
      <c r="BZ1466" s="459">
        <v>0.21099999999999999</v>
      </c>
      <c r="CA1466" s="459">
        <v>0.04</v>
      </c>
      <c r="CB1466" s="459" t="s">
        <v>121</v>
      </c>
      <c r="CC1466" s="459">
        <v>6.3390000000000004</v>
      </c>
      <c r="CD1466" s="459">
        <v>0.15</v>
      </c>
      <c r="CE1466" s="459">
        <v>1.7999999999999999E-2</v>
      </c>
      <c r="CF1466" s="459">
        <v>1.7999999999999999E-2</v>
      </c>
      <c r="CG1466" s="459">
        <v>2E-3</v>
      </c>
      <c r="CH1466" s="459" t="s">
        <v>121</v>
      </c>
      <c r="CI1466" s="459">
        <v>2E-3</v>
      </c>
      <c r="CJ1466" s="459" t="s">
        <v>121</v>
      </c>
      <c r="CK1466" s="459">
        <v>0.96799999999999997</v>
      </c>
      <c r="CL1466" s="459" t="s">
        <v>121</v>
      </c>
      <c r="CM1466" s="459">
        <v>2E-3</v>
      </c>
      <c r="CN1466" s="459">
        <v>3.0000000000000001E-3</v>
      </c>
      <c r="CO1466" s="459">
        <v>1E-3</v>
      </c>
      <c r="CP1466" s="459">
        <v>1.0049999999999999</v>
      </c>
      <c r="CQ1466" s="459">
        <v>5.1999999999999998E-2</v>
      </c>
      <c r="CR1466" s="459" t="s">
        <v>121</v>
      </c>
      <c r="CS1466" s="459">
        <v>2E-3</v>
      </c>
      <c r="CT1466" s="459" t="s">
        <v>121</v>
      </c>
      <c r="CU1466" s="459">
        <v>24.06</v>
      </c>
      <c r="CV1466" s="459">
        <v>8.2000000000000003E-2</v>
      </c>
      <c r="CW1466" s="459">
        <v>2E-3</v>
      </c>
      <c r="CX1466" s="459">
        <v>0.14099999999999999</v>
      </c>
      <c r="CY1466" s="459">
        <v>3.7999999999999999E-2</v>
      </c>
      <c r="CZ1466" s="459" t="s">
        <v>121</v>
      </c>
      <c r="DA1466" s="459">
        <v>2E-3</v>
      </c>
      <c r="DB1466" s="459" t="s">
        <v>121</v>
      </c>
      <c r="DC1466" s="459">
        <v>3.3000000000000002E-2</v>
      </c>
      <c r="DD1466" s="459" t="s">
        <v>121</v>
      </c>
      <c r="DE1466" s="459">
        <v>4.2999999999999997E-2</v>
      </c>
      <c r="DF1466" s="459">
        <v>4.391</v>
      </c>
      <c r="DG1466" s="459">
        <v>7.8E-2</v>
      </c>
      <c r="DH1466" s="459">
        <v>0.60499999999999998</v>
      </c>
      <c r="DI1466" s="459">
        <v>0.01</v>
      </c>
      <c r="DJ1466" s="459" t="s">
        <v>121</v>
      </c>
      <c r="DK1466" s="459">
        <v>2E-3</v>
      </c>
      <c r="DL1466" s="61" t="str">
        <f t="shared" si="28"/>
        <v>Anlieferung 25-17</v>
      </c>
    </row>
    <row r="1467" spans="1:116">
      <c r="A1467" s="11">
        <v>44687</v>
      </c>
      <c r="B1467" s="64" t="s">
        <v>493</v>
      </c>
      <c r="C1467" s="25" t="s">
        <v>128</v>
      </c>
      <c r="H1467" s="3" t="e">
        <f>((F1467)/(E1467/100))</f>
        <v>#DIV/0!</v>
      </c>
      <c r="I1467" s="4" t="e">
        <f>E1467/F1467</f>
        <v>#DIV/0!</v>
      </c>
      <c r="J1467" s="4" t="e">
        <f>100/G1467</f>
        <v>#DIV/0!</v>
      </c>
      <c r="N1467" s="37" t="e">
        <f>M1467/(K1467/100)</f>
        <v>#DIV/0!</v>
      </c>
      <c r="O1467" s="37" t="e">
        <f>N1467/J1467</f>
        <v>#DIV/0!</v>
      </c>
      <c r="P1467" s="5" t="e">
        <f>M1467/(L1467/100)</f>
        <v>#DIV/0!</v>
      </c>
      <c r="Q1467" s="5" t="e">
        <f>P1467*I1467</f>
        <v>#DIV/0!</v>
      </c>
      <c r="U1467" s="15" t="e">
        <f>100-(T1467-R1467)/S1467*100</f>
        <v>#DIV/0!</v>
      </c>
      <c r="AB1467" s="14" t="e">
        <f>((AE1467-AC1467)*(1000/AD1467))*1000</f>
        <v>#DIV/0!</v>
      </c>
      <c r="AF1467" s="7" t="e">
        <f>#REF!*0.8</f>
        <v>#REF!</v>
      </c>
      <c r="AH1467" s="8" t="e">
        <f>((AG1467)*(H1467/100))</f>
        <v>#DIV/0!</v>
      </c>
      <c r="AI1467" s="7" t="e">
        <f>AG1467/AH1467</f>
        <v>#DIV/0!</v>
      </c>
      <c r="AO1467" s="68" t="s">
        <v>493</v>
      </c>
      <c r="AP1467" s="459">
        <v>8.3000000000000004E-2</v>
      </c>
      <c r="AQ1467" s="459">
        <v>8.9999999999999993E-3</v>
      </c>
      <c r="AR1467" s="459">
        <v>1.2E-2</v>
      </c>
      <c r="AS1467" s="459">
        <v>8.0000000000000002E-3</v>
      </c>
      <c r="AT1467" s="459" t="s">
        <v>121</v>
      </c>
      <c r="AU1467" s="459">
        <v>8.9999999999999993E-3</v>
      </c>
      <c r="AV1467" s="459">
        <v>4.5670000000000002</v>
      </c>
      <c r="AW1467" s="459">
        <v>0.08</v>
      </c>
      <c r="AX1467" s="459" t="s">
        <v>121</v>
      </c>
      <c r="AY1467" s="459">
        <v>6.0000000000000001E-3</v>
      </c>
      <c r="AZ1467" s="459">
        <v>1.9670000000000001</v>
      </c>
      <c r="BA1467" s="459">
        <v>2.5000000000000001E-2</v>
      </c>
      <c r="BB1467" s="459">
        <v>5.0999999999999997E-2</v>
      </c>
      <c r="BC1467" s="459">
        <v>5.0000000000000001E-3</v>
      </c>
      <c r="BD1467" s="459">
        <v>13.375</v>
      </c>
      <c r="BE1467" s="459">
        <v>0.156</v>
      </c>
      <c r="BF1467" s="459" t="s">
        <v>121</v>
      </c>
      <c r="BG1467" s="459">
        <v>1.0999999999999999E-2</v>
      </c>
      <c r="BH1467" s="459"/>
      <c r="BI1467" s="459"/>
      <c r="BJ1467" s="459">
        <v>2.1000000000000001E-2</v>
      </c>
      <c r="BK1467" s="459">
        <v>8.0000000000000002E-3</v>
      </c>
      <c r="BL1467" s="459" t="s">
        <v>121</v>
      </c>
      <c r="BM1467" s="459">
        <v>5.0000000000000001E-3</v>
      </c>
      <c r="BN1467" s="459">
        <v>5.8920000000000003</v>
      </c>
      <c r="BO1467" s="459">
        <v>0.13100000000000001</v>
      </c>
      <c r="BP1467" s="459">
        <v>67.944999999999993</v>
      </c>
      <c r="BQ1467" s="459">
        <v>0.40799999999999997</v>
      </c>
      <c r="BR1467" s="459">
        <v>4.3659999999999997</v>
      </c>
      <c r="BS1467" s="459">
        <v>0.06</v>
      </c>
      <c r="BT1467" s="459">
        <v>0.80400000000000005</v>
      </c>
      <c r="BU1467" s="459">
        <v>7.3999999999999996E-2</v>
      </c>
      <c r="BV1467" s="459"/>
      <c r="BW1467" s="459"/>
      <c r="BX1467" s="459">
        <v>4.2000000000000003E-2</v>
      </c>
      <c r="BY1467" s="459">
        <v>0.02</v>
      </c>
      <c r="BZ1467" s="459">
        <v>0.20699999999999999</v>
      </c>
      <c r="CA1467" s="459">
        <v>4.2000000000000003E-2</v>
      </c>
      <c r="CB1467" s="459"/>
      <c r="CC1467" s="459"/>
      <c r="CD1467" s="459">
        <v>0.223</v>
      </c>
      <c r="CE1467" s="459">
        <v>2.1000000000000001E-2</v>
      </c>
      <c r="CF1467" s="459" t="s">
        <v>121</v>
      </c>
      <c r="CG1467" s="459">
        <v>2E-3</v>
      </c>
      <c r="CH1467" s="459" t="s">
        <v>121</v>
      </c>
      <c r="CI1467" s="459">
        <v>2E-3</v>
      </c>
      <c r="CJ1467" s="459"/>
      <c r="CK1467" s="459"/>
      <c r="CL1467" s="459" t="s">
        <v>121</v>
      </c>
      <c r="CM1467" s="459">
        <v>2E-3</v>
      </c>
      <c r="CN1467" s="459">
        <v>0.02</v>
      </c>
      <c r="CO1467" s="459">
        <v>3.0000000000000001E-3</v>
      </c>
      <c r="CP1467" s="459">
        <v>1.05</v>
      </c>
      <c r="CQ1467" s="459"/>
      <c r="CR1467" s="459" t="s">
        <v>121</v>
      </c>
      <c r="CS1467" s="459">
        <v>8.9999999999999993E-3</v>
      </c>
      <c r="CT1467" s="459"/>
      <c r="CU1467" s="459"/>
      <c r="CV1467" s="459">
        <v>0.14099999999999999</v>
      </c>
      <c r="CW1467" s="459">
        <v>3.0000000000000001E-3</v>
      </c>
      <c r="CX1467" s="459">
        <v>8.5999999999999993E-2</v>
      </c>
      <c r="CY1467" s="459">
        <v>5.2999999999999999E-2</v>
      </c>
      <c r="CZ1467" s="459" t="s">
        <v>121</v>
      </c>
      <c r="DA1467" s="459">
        <v>3.0000000000000001E-3</v>
      </c>
      <c r="DB1467" s="459" t="s">
        <v>121</v>
      </c>
      <c r="DC1467" s="459">
        <v>4.8000000000000001E-2</v>
      </c>
      <c r="DD1467" s="459" t="s">
        <v>121</v>
      </c>
      <c r="DE1467" s="459">
        <v>2.3E-2</v>
      </c>
      <c r="DF1467" s="459">
        <v>0.12</v>
      </c>
      <c r="DG1467" s="459">
        <v>5.0000000000000001E-3</v>
      </c>
      <c r="DH1467" s="459">
        <v>6.0999999999999999E-2</v>
      </c>
      <c r="DI1467" s="459">
        <v>2E-3</v>
      </c>
      <c r="DJ1467" s="459" t="s">
        <v>121</v>
      </c>
      <c r="DK1467" s="459">
        <v>2E-3</v>
      </c>
      <c r="DL1467" s="61" t="str">
        <f t="shared" si="28"/>
        <v>Anlieferung 25-18</v>
      </c>
    </row>
    <row r="1468" spans="1:116">
      <c r="A1468" s="11">
        <v>44687</v>
      </c>
      <c r="B1468" s="64" t="s">
        <v>494</v>
      </c>
      <c r="C1468" s="25" t="s">
        <v>128</v>
      </c>
      <c r="H1468" s="3" t="e">
        <f>((F1468)/(E1468/100))</f>
        <v>#DIV/0!</v>
      </c>
      <c r="I1468" s="4" t="e">
        <f>E1468/F1468</f>
        <v>#DIV/0!</v>
      </c>
      <c r="J1468" s="4" t="e">
        <f>100/G1468</f>
        <v>#DIV/0!</v>
      </c>
      <c r="N1468" s="37" t="e">
        <f>M1468/(K1468/100)</f>
        <v>#DIV/0!</v>
      </c>
      <c r="O1468" s="37" t="e">
        <f>N1468/J1468</f>
        <v>#DIV/0!</v>
      </c>
      <c r="P1468" s="5" t="e">
        <f>M1468/(L1468/100)</f>
        <v>#DIV/0!</v>
      </c>
      <c r="Q1468" s="5" t="e">
        <f>P1468*I1468</f>
        <v>#DIV/0!</v>
      </c>
      <c r="U1468" s="15" t="e">
        <f>100-(T1468-R1468)/S1468*100</f>
        <v>#DIV/0!</v>
      </c>
      <c r="AB1468" s="14" t="e">
        <f>((AE1468-AC1468)*(1000/AD1468))*1000</f>
        <v>#DIV/0!</v>
      </c>
      <c r="AF1468" s="7" t="e">
        <f>#REF!*0.8</f>
        <v>#REF!</v>
      </c>
      <c r="AH1468" s="8" t="e">
        <f>((AG1468)*(H1468/100))</f>
        <v>#DIV/0!</v>
      </c>
      <c r="AI1468" s="7" t="e">
        <f>AG1468/AH1468</f>
        <v>#DIV/0!</v>
      </c>
      <c r="AO1468" s="68" t="s">
        <v>494</v>
      </c>
      <c r="AP1468" s="459" t="s">
        <v>121</v>
      </c>
      <c r="AQ1468" s="459">
        <v>4.0000000000000001E-3</v>
      </c>
      <c r="AR1468" s="459" t="s">
        <v>121</v>
      </c>
      <c r="AS1468" s="459">
        <v>1.2999999999999999E-2</v>
      </c>
      <c r="AT1468" s="459" t="s">
        <v>121</v>
      </c>
      <c r="AU1468" s="459">
        <v>0.01</v>
      </c>
      <c r="AV1468" s="459">
        <v>8.17</v>
      </c>
      <c r="AW1468" s="459">
        <v>0.28699999999999998</v>
      </c>
      <c r="AX1468" s="459" t="s">
        <v>121</v>
      </c>
      <c r="AY1468" s="459">
        <v>6.0000000000000001E-3</v>
      </c>
      <c r="AZ1468" s="459">
        <v>4.1000000000000002E-2</v>
      </c>
      <c r="BA1468" s="459">
        <v>4.0000000000000001E-3</v>
      </c>
      <c r="BB1468" s="459">
        <v>16.106000000000002</v>
      </c>
      <c r="BC1468" s="459">
        <v>0.496</v>
      </c>
      <c r="BD1468" s="459">
        <v>13.37</v>
      </c>
      <c r="BE1468" s="459">
        <v>0.40500000000000003</v>
      </c>
      <c r="BF1468" s="459" t="s">
        <v>121</v>
      </c>
      <c r="BG1468" s="459">
        <v>8.9999999999999993E-3</v>
      </c>
      <c r="BH1468" s="459">
        <v>2.9529999999999998</v>
      </c>
      <c r="BI1468" s="459">
        <v>0.498</v>
      </c>
      <c r="BJ1468" s="459">
        <v>5.0000000000000001E-3</v>
      </c>
      <c r="BK1468" s="459">
        <v>3.0000000000000001E-3</v>
      </c>
      <c r="BL1468" s="459" t="s">
        <v>121</v>
      </c>
      <c r="BM1468" s="459">
        <v>7.0000000000000001E-3</v>
      </c>
      <c r="BN1468" s="459">
        <v>9.9000000000000005E-2</v>
      </c>
      <c r="BO1468" s="459">
        <v>2.7E-2</v>
      </c>
      <c r="BP1468" s="459">
        <v>45.889000000000003</v>
      </c>
      <c r="BQ1468" s="459">
        <v>0.73299999999999998</v>
      </c>
      <c r="BR1468" s="459">
        <v>0.16800000000000001</v>
      </c>
      <c r="BS1468" s="459">
        <v>6.0000000000000001E-3</v>
      </c>
      <c r="BT1468" s="459">
        <v>0.67200000000000004</v>
      </c>
      <c r="BU1468" s="459">
        <v>9.6000000000000002E-2</v>
      </c>
      <c r="BV1468" s="459" t="s">
        <v>121</v>
      </c>
      <c r="BW1468" s="459">
        <v>9.0999999999999998E-2</v>
      </c>
      <c r="BX1468" s="459" t="s">
        <v>121</v>
      </c>
      <c r="BY1468" s="459">
        <v>2.8000000000000001E-2</v>
      </c>
      <c r="BZ1468" s="459">
        <v>0.29199999999999998</v>
      </c>
      <c r="CA1468" s="459">
        <v>5.0999999999999997E-2</v>
      </c>
      <c r="CB1468" s="459" t="s">
        <v>121</v>
      </c>
      <c r="CC1468" s="459">
        <v>5.0199999999999996</v>
      </c>
      <c r="CD1468" s="459">
        <v>8.6999999999999994E-2</v>
      </c>
      <c r="CE1468" s="459">
        <v>1.2E-2</v>
      </c>
      <c r="CF1468" s="459" t="s">
        <v>121</v>
      </c>
      <c r="CG1468" s="459">
        <v>6.0000000000000001E-3</v>
      </c>
      <c r="CH1468" s="459">
        <v>2E-3</v>
      </c>
      <c r="CI1468" s="459">
        <v>1E-3</v>
      </c>
      <c r="CJ1468" s="459" t="s">
        <v>121</v>
      </c>
      <c r="CK1468" s="459">
        <v>1.0569999999999999</v>
      </c>
      <c r="CL1468" s="459" t="s">
        <v>121</v>
      </c>
      <c r="CM1468" s="459">
        <v>2E-3</v>
      </c>
      <c r="CN1468" s="459">
        <v>4.0000000000000001E-3</v>
      </c>
      <c r="CO1468" s="459">
        <v>1E-3</v>
      </c>
      <c r="CP1468" s="459">
        <v>1.1559999999999999</v>
      </c>
      <c r="CQ1468" s="459">
        <v>6.5000000000000002E-2</v>
      </c>
      <c r="CR1468" s="459" t="s">
        <v>121</v>
      </c>
      <c r="CS1468" s="459">
        <v>3.0000000000000001E-3</v>
      </c>
      <c r="CT1468" s="459" t="s">
        <v>121</v>
      </c>
      <c r="CU1468" s="459">
        <v>28.754999999999999</v>
      </c>
      <c r="CV1468" s="459">
        <v>5.0000000000000001E-3</v>
      </c>
      <c r="CW1468" s="459">
        <v>1E-3</v>
      </c>
      <c r="CX1468" s="459">
        <v>0.157</v>
      </c>
      <c r="CY1468" s="459">
        <v>0.02</v>
      </c>
      <c r="CZ1468" s="459" t="s">
        <v>121</v>
      </c>
      <c r="DA1468" s="459">
        <v>2E-3</v>
      </c>
      <c r="DB1468" s="459" t="s">
        <v>121</v>
      </c>
      <c r="DC1468" s="459">
        <v>1.7999999999999999E-2</v>
      </c>
      <c r="DD1468" s="459" t="s">
        <v>121</v>
      </c>
      <c r="DE1468" s="459">
        <v>2.8000000000000001E-2</v>
      </c>
      <c r="DF1468" s="459">
        <v>2.1120000000000001</v>
      </c>
      <c r="DG1468" s="459">
        <v>6.7000000000000004E-2</v>
      </c>
      <c r="DH1468" s="459">
        <v>4.0750000000000002</v>
      </c>
      <c r="DI1468" s="459">
        <v>7.6999999999999999E-2</v>
      </c>
      <c r="DJ1468" s="459" t="s">
        <v>121</v>
      </c>
      <c r="DK1468" s="459">
        <v>2E-3</v>
      </c>
      <c r="DL1468" s="61" t="str">
        <f t="shared" si="28"/>
        <v>Anlieferung 25-19</v>
      </c>
    </row>
    <row r="1469" spans="1:116">
      <c r="A1469" s="11">
        <v>44687</v>
      </c>
      <c r="B1469" s="64" t="s">
        <v>495</v>
      </c>
      <c r="C1469" s="25" t="s">
        <v>128</v>
      </c>
      <c r="H1469" s="3" t="e">
        <f>((F1469)/(E1469/100))</f>
        <v>#DIV/0!</v>
      </c>
      <c r="I1469" s="4" t="e">
        <f>E1469/F1469</f>
        <v>#DIV/0!</v>
      </c>
      <c r="J1469" s="4" t="e">
        <f>100/G1469</f>
        <v>#DIV/0!</v>
      </c>
      <c r="N1469" s="37" t="e">
        <f>M1469/(K1469/100)</f>
        <v>#DIV/0!</v>
      </c>
      <c r="O1469" s="37" t="e">
        <f>N1469/J1469</f>
        <v>#DIV/0!</v>
      </c>
      <c r="P1469" s="5" t="e">
        <f>M1469/(L1469/100)</f>
        <v>#DIV/0!</v>
      </c>
      <c r="Q1469" s="5" t="e">
        <f>P1469*I1469</f>
        <v>#DIV/0!</v>
      </c>
      <c r="U1469" s="15" t="e">
        <f>100-(T1469-R1469)/S1469*100</f>
        <v>#DIV/0!</v>
      </c>
      <c r="AB1469" s="14" t="e">
        <f>((AE1469-AC1469)*(1000/AD1469))*1000</f>
        <v>#DIV/0!</v>
      </c>
      <c r="AF1469" s="7" t="e">
        <f>#REF!*0.8</f>
        <v>#REF!</v>
      </c>
      <c r="AH1469" s="8" t="e">
        <f>((AG1469)*(H1469/100))</f>
        <v>#DIV/0!</v>
      </c>
      <c r="AI1469" s="7" t="e">
        <f>AG1469/AH1469</f>
        <v>#DIV/0!</v>
      </c>
      <c r="AO1469" s="68" t="s">
        <v>495</v>
      </c>
      <c r="AP1469" s="459">
        <v>1.7000000000000001E-2</v>
      </c>
      <c r="AQ1469" s="459">
        <v>7.0000000000000001E-3</v>
      </c>
      <c r="AR1469" s="459" t="s">
        <v>121</v>
      </c>
      <c r="AS1469" s="459">
        <v>1.4E-2</v>
      </c>
      <c r="AT1469" s="459" t="s">
        <v>121</v>
      </c>
      <c r="AU1469" s="459">
        <v>8.9999999999999993E-3</v>
      </c>
      <c r="AV1469" s="459">
        <v>7.0220000000000002</v>
      </c>
      <c r="AW1469" s="459">
        <v>0.192</v>
      </c>
      <c r="AX1469" s="459" t="s">
        <v>121</v>
      </c>
      <c r="AY1469" s="459">
        <v>6.0000000000000001E-3</v>
      </c>
      <c r="AZ1469" s="459">
        <v>1.7150000000000001</v>
      </c>
      <c r="BA1469" s="459">
        <v>3.2000000000000001E-2</v>
      </c>
      <c r="BB1469" s="459">
        <v>0.27400000000000002</v>
      </c>
      <c r="BC1469" s="459">
        <v>1.0999999999999999E-2</v>
      </c>
      <c r="BD1469" s="459">
        <v>26.331</v>
      </c>
      <c r="BE1469" s="459">
        <v>0.60799999999999998</v>
      </c>
      <c r="BF1469" s="459" t="s">
        <v>121</v>
      </c>
      <c r="BG1469" s="459">
        <v>7.0000000000000001E-3</v>
      </c>
      <c r="BH1469" s="459">
        <v>2.9630000000000001</v>
      </c>
      <c r="BI1469" s="459">
        <v>0.5</v>
      </c>
      <c r="BJ1469" s="459">
        <v>0.02</v>
      </c>
      <c r="BK1469" s="459">
        <v>6.0000000000000001E-3</v>
      </c>
      <c r="BL1469" s="459" t="s">
        <v>121</v>
      </c>
      <c r="BM1469" s="459">
        <v>8.0000000000000002E-3</v>
      </c>
      <c r="BN1469" s="459">
        <v>5.8999999999999997E-2</v>
      </c>
      <c r="BO1469" s="459">
        <v>2.5000000000000001E-2</v>
      </c>
      <c r="BP1469" s="459">
        <v>46.396000000000001</v>
      </c>
      <c r="BQ1469" s="459">
        <v>0.63800000000000001</v>
      </c>
      <c r="BR1469" s="459">
        <v>1.6859999999999999</v>
      </c>
      <c r="BS1469" s="459">
        <v>3.1E-2</v>
      </c>
      <c r="BT1469" s="459">
        <v>0.45</v>
      </c>
      <c r="BU1469" s="459">
        <v>9.4E-2</v>
      </c>
      <c r="BV1469" s="459" t="s">
        <v>121</v>
      </c>
      <c r="BW1469" s="459">
        <v>0.08</v>
      </c>
      <c r="BX1469" s="459">
        <v>5.0999999999999997E-2</v>
      </c>
      <c r="BY1469" s="459">
        <v>2.5999999999999999E-2</v>
      </c>
      <c r="BZ1469" s="459">
        <v>0.16500000000000001</v>
      </c>
      <c r="CA1469" s="459">
        <v>5.1999999999999998E-2</v>
      </c>
      <c r="CB1469" s="459">
        <v>5.9950000000000001</v>
      </c>
      <c r="CC1469" s="459">
        <v>3.3290000000000002</v>
      </c>
      <c r="CD1469" s="459">
        <v>0.125</v>
      </c>
      <c r="CE1469" s="459">
        <v>1.9E-2</v>
      </c>
      <c r="CF1469" s="459" t="s">
        <v>121</v>
      </c>
      <c r="CG1469" s="459">
        <v>3.0000000000000001E-3</v>
      </c>
      <c r="CH1469" s="459" t="s">
        <v>121</v>
      </c>
      <c r="CI1469" s="459">
        <v>2E-3</v>
      </c>
      <c r="CJ1469" s="459" t="s">
        <v>121</v>
      </c>
      <c r="CK1469" s="459">
        <v>0.97499999999999998</v>
      </c>
      <c r="CL1469" s="459" t="s">
        <v>121</v>
      </c>
      <c r="CM1469" s="459">
        <v>2E-3</v>
      </c>
      <c r="CN1469" s="459">
        <v>8.9999999999999993E-3</v>
      </c>
      <c r="CO1469" s="459">
        <v>2E-3</v>
      </c>
      <c r="CP1469" s="459">
        <v>0.88200000000000001</v>
      </c>
      <c r="CQ1469" s="459">
        <v>5.0999999999999997E-2</v>
      </c>
      <c r="CR1469" s="459" t="s">
        <v>121</v>
      </c>
      <c r="CS1469" s="459">
        <v>5.0000000000000001E-3</v>
      </c>
      <c r="CT1469" s="459" t="s">
        <v>121</v>
      </c>
      <c r="CU1469" s="459">
        <v>26.738</v>
      </c>
      <c r="CV1469" s="459">
        <v>5.0000000000000001E-3</v>
      </c>
      <c r="CW1469" s="459">
        <v>1E-3</v>
      </c>
      <c r="CX1469" s="459">
        <v>0.218</v>
      </c>
      <c r="CY1469" s="459">
        <v>2.1999999999999999E-2</v>
      </c>
      <c r="CZ1469" s="459" t="s">
        <v>121</v>
      </c>
      <c r="DA1469" s="459">
        <v>3.0000000000000001E-3</v>
      </c>
      <c r="DB1469" s="459">
        <v>1.7000000000000001E-2</v>
      </c>
      <c r="DC1469" s="459">
        <v>8.9999999999999993E-3</v>
      </c>
      <c r="DD1469" s="459" t="s">
        <v>121</v>
      </c>
      <c r="DE1469" s="459">
        <v>4.9000000000000002E-2</v>
      </c>
      <c r="DF1469" s="459">
        <v>4.117</v>
      </c>
      <c r="DG1469" s="459">
        <v>9.5000000000000001E-2</v>
      </c>
      <c r="DH1469" s="459">
        <v>1.468</v>
      </c>
      <c r="DI1469" s="459">
        <v>2.5000000000000001E-2</v>
      </c>
      <c r="DJ1469" s="459" t="s">
        <v>121</v>
      </c>
      <c r="DK1469" s="459">
        <v>2E-3</v>
      </c>
      <c r="DL1469" s="61" t="str">
        <f t="shared" si="28"/>
        <v>Anlieferung 25-20</v>
      </c>
    </row>
    <row r="1470" spans="1:116">
      <c r="A1470" s="11">
        <v>44687</v>
      </c>
      <c r="B1470" s="64" t="s">
        <v>496</v>
      </c>
      <c r="C1470" s="25" t="s">
        <v>128</v>
      </c>
      <c r="H1470" s="3" t="e">
        <f>((F1470)/(E1470/100))</f>
        <v>#DIV/0!</v>
      </c>
      <c r="I1470" s="4" t="e">
        <f>E1470/F1470</f>
        <v>#DIV/0!</v>
      </c>
      <c r="J1470" s="4" t="e">
        <f>100/G1470</f>
        <v>#DIV/0!</v>
      </c>
      <c r="N1470" s="37" t="e">
        <f>M1470/(K1470/100)</f>
        <v>#DIV/0!</v>
      </c>
      <c r="O1470" s="37" t="e">
        <f>N1470/J1470</f>
        <v>#DIV/0!</v>
      </c>
      <c r="P1470" s="5" t="e">
        <f>M1470/(L1470/100)</f>
        <v>#DIV/0!</v>
      </c>
      <c r="Q1470" s="5" t="e">
        <f>P1470*I1470</f>
        <v>#DIV/0!</v>
      </c>
      <c r="U1470" s="15" t="e">
        <f>100-(T1470-R1470)/S1470*100</f>
        <v>#DIV/0!</v>
      </c>
      <c r="AB1470" s="14" t="e">
        <f>((AE1470-AC1470)*(1000/AD1470))*1000</f>
        <v>#DIV/0!</v>
      </c>
      <c r="AF1470" s="7" t="e">
        <f>#REF!*0.8</f>
        <v>#REF!</v>
      </c>
      <c r="AH1470" s="8" t="e">
        <f>((AG1470)*(H1470/100))</f>
        <v>#DIV/0!</v>
      </c>
      <c r="AI1470" s="7" t="e">
        <f>AG1470/AH1470</f>
        <v>#DIV/0!</v>
      </c>
      <c r="AO1470" s="68" t="s">
        <v>496</v>
      </c>
      <c r="AP1470" s="459">
        <v>5.0000000000000001E-3</v>
      </c>
      <c r="AQ1470" s="459">
        <v>3.0000000000000001E-3</v>
      </c>
      <c r="AR1470" s="459" t="s">
        <v>121</v>
      </c>
      <c r="AS1470" s="459">
        <v>1.7000000000000001E-2</v>
      </c>
      <c r="AT1470" s="459" t="s">
        <v>121</v>
      </c>
      <c r="AU1470" s="459">
        <v>1.2E-2</v>
      </c>
      <c r="AV1470" s="459">
        <v>12.339</v>
      </c>
      <c r="AW1470" s="459">
        <v>0.65300000000000002</v>
      </c>
      <c r="AX1470" s="459" t="s">
        <v>121</v>
      </c>
      <c r="AY1470" s="459">
        <v>8.9999999999999993E-3</v>
      </c>
      <c r="AZ1470" s="459">
        <v>1.6220000000000001</v>
      </c>
      <c r="BA1470" s="459">
        <v>2.8000000000000001E-2</v>
      </c>
      <c r="BB1470" s="459">
        <v>4.1310000000000002</v>
      </c>
      <c r="BC1470" s="459">
        <v>7.2999999999999995E-2</v>
      </c>
      <c r="BD1470" s="459">
        <v>0.39300000000000002</v>
      </c>
      <c r="BE1470" s="459">
        <v>2.5000000000000001E-2</v>
      </c>
      <c r="BF1470" s="459" t="s">
        <v>121</v>
      </c>
      <c r="BG1470" s="459">
        <v>1.4E-2</v>
      </c>
      <c r="BH1470" s="459">
        <v>3.7040000000000002</v>
      </c>
      <c r="BI1470" s="459">
        <v>0.69899999999999995</v>
      </c>
      <c r="BJ1470" s="459" t="s">
        <v>121</v>
      </c>
      <c r="BK1470" s="459">
        <v>4.0000000000000001E-3</v>
      </c>
      <c r="BL1470" s="459" t="s">
        <v>121</v>
      </c>
      <c r="BM1470" s="459">
        <v>8.9999999999999993E-3</v>
      </c>
      <c r="BN1470" s="459">
        <v>9.1530000000000005</v>
      </c>
      <c r="BO1470" s="459">
        <v>0.754</v>
      </c>
      <c r="BP1470" s="459">
        <v>36.512999999999998</v>
      </c>
      <c r="BQ1470" s="459">
        <v>1.101</v>
      </c>
      <c r="BR1470" s="459">
        <v>1.9E-2</v>
      </c>
      <c r="BS1470" s="459">
        <v>2E-3</v>
      </c>
      <c r="BT1470" s="459">
        <v>1.5840000000000001</v>
      </c>
      <c r="BU1470" s="459">
        <v>0.13100000000000001</v>
      </c>
      <c r="BV1470" s="459" t="s">
        <v>121</v>
      </c>
      <c r="BW1470" s="459">
        <v>0.151</v>
      </c>
      <c r="BX1470" s="459" t="s">
        <v>121</v>
      </c>
      <c r="BY1470" s="459">
        <v>1.2E-2</v>
      </c>
      <c r="BZ1470" s="459">
        <v>1.413</v>
      </c>
      <c r="CA1470" s="459">
        <v>0.104</v>
      </c>
      <c r="CB1470" s="459">
        <v>15.465999999999999</v>
      </c>
      <c r="CC1470" s="459">
        <v>3.9</v>
      </c>
      <c r="CD1470" s="459">
        <v>0.153</v>
      </c>
      <c r="CE1470" s="459">
        <v>2.5999999999999999E-2</v>
      </c>
      <c r="CF1470" s="459" t="s">
        <v>121</v>
      </c>
      <c r="CG1470" s="459">
        <v>8.9999999999999993E-3</v>
      </c>
      <c r="CH1470" s="459">
        <v>6.0000000000000001E-3</v>
      </c>
      <c r="CI1470" s="459">
        <v>1E-3</v>
      </c>
      <c r="CJ1470" s="459" t="s">
        <v>121</v>
      </c>
      <c r="CK1470" s="459">
        <v>1.6359999999999999</v>
      </c>
      <c r="CL1470" s="459" t="s">
        <v>121</v>
      </c>
      <c r="CM1470" s="459">
        <v>2E-3</v>
      </c>
      <c r="CN1470" s="459">
        <v>4.0000000000000001E-3</v>
      </c>
      <c r="CO1470" s="459">
        <v>1E-3</v>
      </c>
      <c r="CP1470" s="459">
        <v>0.82699999999999996</v>
      </c>
      <c r="CQ1470" s="459">
        <v>8.8999999999999996E-2</v>
      </c>
      <c r="CR1470" s="459" t="s">
        <v>121</v>
      </c>
      <c r="CS1470" s="459">
        <v>3.0000000000000001E-3</v>
      </c>
      <c r="CT1470" s="459" t="s">
        <v>121</v>
      </c>
      <c r="CU1470" s="459">
        <v>38.866</v>
      </c>
      <c r="CV1470" s="459">
        <v>0.184</v>
      </c>
      <c r="CW1470" s="459">
        <v>6.0000000000000001E-3</v>
      </c>
      <c r="CX1470" s="459">
        <v>2.7679999999999998</v>
      </c>
      <c r="CY1470" s="459">
        <v>8.5000000000000006E-2</v>
      </c>
      <c r="CZ1470" s="459" t="s">
        <v>121</v>
      </c>
      <c r="DA1470" s="459">
        <v>2E-3</v>
      </c>
      <c r="DB1470" s="459" t="s">
        <v>121</v>
      </c>
      <c r="DC1470" s="459">
        <v>3.6999999999999998E-2</v>
      </c>
      <c r="DD1470" s="459" t="s">
        <v>121</v>
      </c>
      <c r="DE1470" s="459">
        <v>2.5999999999999999E-2</v>
      </c>
      <c r="DF1470" s="459">
        <v>1.0429999999999999</v>
      </c>
      <c r="DG1470" s="459">
        <v>2.4E-2</v>
      </c>
      <c r="DH1470" s="459">
        <v>8.6750000000000007</v>
      </c>
      <c r="DI1470" s="459">
        <v>0.25</v>
      </c>
      <c r="DJ1470" s="459" t="s">
        <v>121</v>
      </c>
      <c r="DK1470" s="459">
        <v>2E-3</v>
      </c>
      <c r="DL1470" s="61" t="str">
        <f t="shared" si="28"/>
        <v>Anlieferung 25-21</v>
      </c>
    </row>
    <row r="1471" spans="1:116">
      <c r="A1471" s="11">
        <v>44687</v>
      </c>
      <c r="B1471" s="64" t="s">
        <v>497</v>
      </c>
      <c r="C1471" s="25" t="s">
        <v>128</v>
      </c>
      <c r="H1471" s="3" t="e">
        <f>((F1471)/(E1471/100))</f>
        <v>#DIV/0!</v>
      </c>
      <c r="I1471" s="4" t="e">
        <f>E1471/F1471</f>
        <v>#DIV/0!</v>
      </c>
      <c r="J1471" s="4" t="e">
        <f>100/G1471</f>
        <v>#DIV/0!</v>
      </c>
      <c r="N1471" s="37" t="e">
        <f>M1471/(K1471/100)</f>
        <v>#DIV/0!</v>
      </c>
      <c r="O1471" s="37" t="e">
        <f>N1471/J1471</f>
        <v>#DIV/0!</v>
      </c>
      <c r="P1471" s="5" t="e">
        <f>M1471/(L1471/100)</f>
        <v>#DIV/0!</v>
      </c>
      <c r="Q1471" s="5" t="e">
        <f>P1471*I1471</f>
        <v>#DIV/0!</v>
      </c>
      <c r="U1471" s="15" t="e">
        <f>100-(T1471-R1471)/S1471*100</f>
        <v>#DIV/0!</v>
      </c>
      <c r="AB1471" s="14" t="e">
        <f>((AE1471-AC1471)*(1000/AD1471))*1000</f>
        <v>#DIV/0!</v>
      </c>
      <c r="AF1471" s="7" t="e">
        <f>#REF!*0.8</f>
        <v>#REF!</v>
      </c>
      <c r="AH1471" s="8" t="e">
        <f>((AG1471)*(H1471/100))</f>
        <v>#DIV/0!</v>
      </c>
      <c r="AI1471" s="7" t="e">
        <f>AG1471/AH1471</f>
        <v>#DIV/0!</v>
      </c>
      <c r="AO1471" s="68" t="s">
        <v>497</v>
      </c>
      <c r="AP1471" s="459">
        <v>0.01</v>
      </c>
      <c r="AQ1471" s="459">
        <v>2E-3</v>
      </c>
      <c r="AR1471" s="459" t="s">
        <v>121</v>
      </c>
      <c r="AS1471" s="459">
        <v>1.4E-2</v>
      </c>
      <c r="AT1471" s="459" t="s">
        <v>121</v>
      </c>
      <c r="AU1471" s="459">
        <v>0.01</v>
      </c>
      <c r="AV1471" s="459">
        <v>9.7119999999999997</v>
      </c>
      <c r="AW1471" s="459">
        <v>0.27600000000000002</v>
      </c>
      <c r="AX1471" s="459" t="s">
        <v>121</v>
      </c>
      <c r="AY1471" s="459">
        <v>6.0000000000000001E-3</v>
      </c>
      <c r="AZ1471" s="459">
        <v>7.5999999999999998E-2</v>
      </c>
      <c r="BA1471" s="459">
        <v>7.0000000000000001E-3</v>
      </c>
      <c r="BB1471" s="459">
        <v>3.5939999999999999</v>
      </c>
      <c r="BC1471" s="459">
        <v>5.8000000000000003E-2</v>
      </c>
      <c r="BD1471" s="459">
        <v>0.27200000000000002</v>
      </c>
      <c r="BE1471" s="459">
        <v>1.9E-2</v>
      </c>
      <c r="BF1471" s="459" t="s">
        <v>121</v>
      </c>
      <c r="BG1471" s="459">
        <v>0.01</v>
      </c>
      <c r="BH1471" s="459">
        <v>1.6970000000000001</v>
      </c>
      <c r="BI1471" s="459">
        <v>0.47399999999999998</v>
      </c>
      <c r="BJ1471" s="459" t="s">
        <v>121</v>
      </c>
      <c r="BK1471" s="459">
        <v>4.0000000000000001E-3</v>
      </c>
      <c r="BL1471" s="459">
        <v>6.0000000000000001E-3</v>
      </c>
      <c r="BM1471" s="459">
        <v>3.0000000000000001E-3</v>
      </c>
      <c r="BN1471" s="459">
        <v>15.771000000000001</v>
      </c>
      <c r="BO1471" s="459">
        <v>0.82399999999999995</v>
      </c>
      <c r="BP1471" s="459">
        <v>46.902000000000001</v>
      </c>
      <c r="BQ1471" s="459">
        <v>0.78700000000000003</v>
      </c>
      <c r="BR1471" s="459">
        <v>1.2E-2</v>
      </c>
      <c r="BS1471" s="459">
        <v>2E-3</v>
      </c>
      <c r="BT1471" s="459">
        <v>1.96</v>
      </c>
      <c r="BU1471" s="459">
        <v>0.14000000000000001</v>
      </c>
      <c r="BV1471" s="459" t="s">
        <v>121</v>
      </c>
      <c r="BW1471" s="459">
        <v>9.0999999999999998E-2</v>
      </c>
      <c r="BX1471" s="459" t="s">
        <v>121</v>
      </c>
      <c r="BY1471" s="459">
        <v>0.01</v>
      </c>
      <c r="BZ1471" s="459">
        <v>1.4219999999999999</v>
      </c>
      <c r="CA1471" s="459">
        <v>9.9000000000000005E-2</v>
      </c>
      <c r="CB1471" s="459">
        <v>6.6749999999999998</v>
      </c>
      <c r="CC1471" s="459">
        <v>3.2690000000000001</v>
      </c>
      <c r="CD1471" s="459">
        <v>0.23100000000000001</v>
      </c>
      <c r="CE1471" s="459">
        <v>1.9E-2</v>
      </c>
      <c r="CF1471" s="459" t="s">
        <v>121</v>
      </c>
      <c r="CG1471" s="459">
        <v>4.0000000000000001E-3</v>
      </c>
      <c r="CH1471" s="459">
        <v>4.0000000000000001E-3</v>
      </c>
      <c r="CI1471" s="459">
        <v>1E-3</v>
      </c>
      <c r="CJ1471" s="459" t="s">
        <v>121</v>
      </c>
      <c r="CK1471" s="459">
        <v>1.0740000000000001</v>
      </c>
      <c r="CL1471" s="459" t="s">
        <v>121</v>
      </c>
      <c r="CM1471" s="459">
        <v>2E-3</v>
      </c>
      <c r="CN1471" s="459">
        <v>3.0000000000000001E-3</v>
      </c>
      <c r="CO1471" s="459">
        <v>1E-3</v>
      </c>
      <c r="CP1471" s="459">
        <v>1.288</v>
      </c>
      <c r="CQ1471" s="459">
        <v>0.105</v>
      </c>
      <c r="CR1471" s="459" t="s">
        <v>121</v>
      </c>
      <c r="CS1471" s="459">
        <v>2E-3</v>
      </c>
      <c r="CT1471" s="459" t="s">
        <v>121</v>
      </c>
      <c r="CU1471" s="459">
        <v>29.904</v>
      </c>
      <c r="CV1471" s="459">
        <v>0.30099999999999999</v>
      </c>
      <c r="CW1471" s="459">
        <v>7.0000000000000001E-3</v>
      </c>
      <c r="CX1471" s="459">
        <v>3.1339999999999999</v>
      </c>
      <c r="CY1471" s="459">
        <v>0.11899999999999999</v>
      </c>
      <c r="CZ1471" s="459" t="s">
        <v>121</v>
      </c>
      <c r="DA1471" s="459">
        <v>2E-3</v>
      </c>
      <c r="DB1471" s="459" t="s">
        <v>121</v>
      </c>
      <c r="DC1471" s="459">
        <v>4.7E-2</v>
      </c>
      <c r="DD1471" s="459" t="s">
        <v>121</v>
      </c>
      <c r="DE1471" s="459">
        <v>4.9000000000000002E-2</v>
      </c>
      <c r="DF1471" s="459">
        <v>4.452</v>
      </c>
      <c r="DG1471" s="459">
        <v>6.9000000000000006E-2</v>
      </c>
      <c r="DH1471" s="459">
        <v>2.4729999999999999</v>
      </c>
      <c r="DI1471" s="459">
        <v>4.9000000000000002E-2</v>
      </c>
      <c r="DJ1471" s="459" t="s">
        <v>121</v>
      </c>
      <c r="DK1471" s="459">
        <v>2E-3</v>
      </c>
      <c r="DL1471" s="61" t="str">
        <f t="shared" si="28"/>
        <v>Anlieferung 25-22</v>
      </c>
    </row>
    <row r="1472" spans="1:116">
      <c r="A1472" s="11">
        <v>44687</v>
      </c>
      <c r="B1472" s="64" t="s">
        <v>498</v>
      </c>
      <c r="C1472" s="25" t="s">
        <v>128</v>
      </c>
      <c r="H1472" s="3" t="e">
        <f>((F1472)/(E1472/100))</f>
        <v>#DIV/0!</v>
      </c>
      <c r="I1472" s="4" t="e">
        <f>E1472/F1472</f>
        <v>#DIV/0!</v>
      </c>
      <c r="J1472" s="4" t="e">
        <f>100/G1472</f>
        <v>#DIV/0!</v>
      </c>
      <c r="N1472" s="37" t="e">
        <f>M1472/(K1472/100)</f>
        <v>#DIV/0!</v>
      </c>
      <c r="O1472" s="37" t="e">
        <f>N1472/J1472</f>
        <v>#DIV/0!</v>
      </c>
      <c r="P1472" s="5" t="e">
        <f>M1472/(L1472/100)</f>
        <v>#DIV/0!</v>
      </c>
      <c r="Q1472" s="5" t="e">
        <f>P1472*I1472</f>
        <v>#DIV/0!</v>
      </c>
      <c r="U1472" s="15" t="e">
        <f>100-(T1472-R1472)/S1472*100</f>
        <v>#DIV/0!</v>
      </c>
      <c r="AB1472" s="14" t="e">
        <f>((AE1472-AC1472)*(1000/AD1472))*1000</f>
        <v>#DIV/0!</v>
      </c>
      <c r="AF1472" s="7" t="e">
        <f>#REF!*0.8</f>
        <v>#REF!</v>
      </c>
      <c r="AH1472" s="8" t="e">
        <f>((AG1472)*(H1472/100))</f>
        <v>#DIV/0!</v>
      </c>
      <c r="AI1472" s="7" t="e">
        <f>AG1472/AH1472</f>
        <v>#DIV/0!</v>
      </c>
      <c r="AO1472" s="68" t="s">
        <v>498</v>
      </c>
      <c r="AP1472" s="459" t="s">
        <v>121</v>
      </c>
      <c r="AQ1472" s="459">
        <v>3.0000000000000001E-3</v>
      </c>
      <c r="AR1472" s="459">
        <v>1.7999999999999999E-2</v>
      </c>
      <c r="AS1472" s="459">
        <v>7.0000000000000001E-3</v>
      </c>
      <c r="AT1472" s="459" t="s">
        <v>121</v>
      </c>
      <c r="AU1472" s="459">
        <v>6.0000000000000001E-3</v>
      </c>
      <c r="AV1472" s="459">
        <v>5.0090000000000003</v>
      </c>
      <c r="AW1472" s="459">
        <v>7.1999999999999995E-2</v>
      </c>
      <c r="AX1472" s="459" t="s">
        <v>121</v>
      </c>
      <c r="AY1472" s="459">
        <v>5.0000000000000001E-3</v>
      </c>
      <c r="AZ1472" s="459">
        <v>0.77100000000000002</v>
      </c>
      <c r="BA1472" s="459">
        <v>1.6E-2</v>
      </c>
      <c r="BB1472" s="459">
        <v>2.036</v>
      </c>
      <c r="BC1472" s="459">
        <v>2.8000000000000001E-2</v>
      </c>
      <c r="BD1472" s="459">
        <v>11.997999999999999</v>
      </c>
      <c r="BE1472" s="459">
        <v>0.109</v>
      </c>
      <c r="BF1472" s="459" t="s">
        <v>121</v>
      </c>
      <c r="BG1472" s="459">
        <v>0.10299999999999999</v>
      </c>
      <c r="BH1472" s="459"/>
      <c r="BI1472" s="459"/>
      <c r="BJ1472" s="459">
        <v>5.0000000000000001E-3</v>
      </c>
      <c r="BK1472" s="459">
        <v>1E-3</v>
      </c>
      <c r="BL1472" s="459">
        <v>4.0000000000000001E-3</v>
      </c>
      <c r="BM1472" s="459">
        <v>2E-3</v>
      </c>
      <c r="BN1472" s="459"/>
      <c r="BO1472" s="459"/>
      <c r="BP1472" s="459">
        <v>76.010999999999996</v>
      </c>
      <c r="BQ1472" s="459">
        <v>0.22700000000000001</v>
      </c>
      <c r="BR1472" s="459">
        <v>2.4E-2</v>
      </c>
      <c r="BS1472" s="459">
        <v>2E-3</v>
      </c>
      <c r="BT1472" s="459">
        <v>2.4060000000000001</v>
      </c>
      <c r="BU1472" s="459">
        <v>0.13700000000000001</v>
      </c>
      <c r="BV1472" s="459"/>
      <c r="BW1472" s="459"/>
      <c r="BX1472" s="459" t="s">
        <v>121</v>
      </c>
      <c r="BY1472" s="459">
        <v>2.5999999999999999E-2</v>
      </c>
      <c r="BZ1472" s="459">
        <v>0.23400000000000001</v>
      </c>
      <c r="CA1472" s="459">
        <v>6.3E-2</v>
      </c>
      <c r="CB1472" s="459"/>
      <c r="CC1472" s="459"/>
      <c r="CD1472" s="459">
        <v>0.245</v>
      </c>
      <c r="CE1472" s="459">
        <v>1.6E-2</v>
      </c>
      <c r="CF1472" s="459">
        <v>2E-3</v>
      </c>
      <c r="CG1472" s="459">
        <v>1E-3</v>
      </c>
      <c r="CH1472" s="459" t="s">
        <v>121</v>
      </c>
      <c r="CI1472" s="459">
        <v>2E-3</v>
      </c>
      <c r="CJ1472" s="459"/>
      <c r="CK1472" s="459"/>
      <c r="CL1472" s="459" t="s">
        <v>121</v>
      </c>
      <c r="CM1472" s="459">
        <v>2E-3</v>
      </c>
      <c r="CN1472" s="459" t="s">
        <v>121</v>
      </c>
      <c r="CO1472" s="459">
        <v>2E-3</v>
      </c>
      <c r="CP1472" s="459">
        <v>1.32</v>
      </c>
      <c r="CQ1472" s="459"/>
      <c r="CR1472" s="459" t="s">
        <v>121</v>
      </c>
      <c r="CS1472" s="459">
        <v>2E-3</v>
      </c>
      <c r="CT1472" s="459"/>
      <c r="CU1472" s="459"/>
      <c r="CV1472" s="459">
        <v>0.20699999999999999</v>
      </c>
      <c r="CW1472" s="459">
        <v>3.0000000000000001E-3</v>
      </c>
      <c r="CX1472" s="459" t="s">
        <v>121</v>
      </c>
      <c r="CY1472" s="459">
        <v>0.14599999999999999</v>
      </c>
      <c r="CZ1472" s="459" t="s">
        <v>121</v>
      </c>
      <c r="DA1472" s="459">
        <v>2E-3</v>
      </c>
      <c r="DB1472" s="459" t="s">
        <v>121</v>
      </c>
      <c r="DC1472" s="459">
        <v>6.9000000000000006E-2</v>
      </c>
      <c r="DD1472" s="459" t="s">
        <v>121</v>
      </c>
      <c r="DE1472" s="459">
        <v>2.1000000000000001E-2</v>
      </c>
      <c r="DF1472" s="459">
        <v>0.91</v>
      </c>
      <c r="DG1472" s="459">
        <v>1.4999999999999999E-2</v>
      </c>
      <c r="DH1472" s="459">
        <v>1.7999999999999999E-2</v>
      </c>
      <c r="DI1472" s="459">
        <v>1E-3</v>
      </c>
      <c r="DJ1472" s="459" t="s">
        <v>121</v>
      </c>
      <c r="DK1472" s="459">
        <v>2E-3</v>
      </c>
      <c r="DL1472" s="61" t="str">
        <f t="shared" si="28"/>
        <v>Anlieferung 25-23</v>
      </c>
    </row>
    <row r="1473" spans="1:149">
      <c r="A1473" s="11">
        <v>44687</v>
      </c>
      <c r="B1473" s="64" t="s">
        <v>1990</v>
      </c>
      <c r="C1473" s="25" t="s">
        <v>128</v>
      </c>
      <c r="H1473" s="3" t="e">
        <f>((F1473)/(E1473/100))</f>
        <v>#DIV/0!</v>
      </c>
      <c r="I1473" s="4" t="e">
        <f>E1473/F1473</f>
        <v>#DIV/0!</v>
      </c>
      <c r="J1473" s="4" t="e">
        <f>100/G1473</f>
        <v>#DIV/0!</v>
      </c>
      <c r="N1473" s="37" t="e">
        <f>M1473/(K1473/100)</f>
        <v>#DIV/0!</v>
      </c>
      <c r="O1473" s="37" t="e">
        <f>N1473/J1473</f>
        <v>#DIV/0!</v>
      </c>
      <c r="P1473" s="5" t="e">
        <f>M1473/(L1473/100)</f>
        <v>#DIV/0!</v>
      </c>
      <c r="Q1473" s="5" t="e">
        <f>P1473*I1473</f>
        <v>#DIV/0!</v>
      </c>
      <c r="U1473" s="15" t="e">
        <f>100-(T1473-R1473)/S1473*100</f>
        <v>#DIV/0!</v>
      </c>
      <c r="AB1473" s="14" t="e">
        <f>((AE1473-AC1473)*(1000/AD1473))*1000</f>
        <v>#DIV/0!</v>
      </c>
      <c r="AF1473" s="7" t="e">
        <f>#REF!*0.8</f>
        <v>#REF!</v>
      </c>
      <c r="AH1473" s="8" t="e">
        <f>((AG1473)*(H1473/100))</f>
        <v>#DIV/0!</v>
      </c>
      <c r="AI1473" s="7" t="e">
        <f>AG1473/AH1473</f>
        <v>#DIV/0!</v>
      </c>
      <c r="AO1473" s="68" t="s">
        <v>1990</v>
      </c>
      <c r="AP1473" s="459" t="s">
        <v>121</v>
      </c>
      <c r="AQ1473" s="459">
        <v>2E-3</v>
      </c>
      <c r="AR1473" s="459" t="s">
        <v>121</v>
      </c>
      <c r="AS1473" s="459">
        <v>1.2999999999999999E-2</v>
      </c>
      <c r="AT1473" s="459" t="s">
        <v>121</v>
      </c>
      <c r="AU1473" s="459">
        <v>8.9999999999999993E-3</v>
      </c>
      <c r="AV1473" s="459">
        <v>11.896000000000001</v>
      </c>
      <c r="AW1473" s="459">
        <v>0.19400000000000001</v>
      </c>
      <c r="AX1473" s="459">
        <v>1.4999999999999999E-2</v>
      </c>
      <c r="AY1473" s="459">
        <v>4.0000000000000001E-3</v>
      </c>
      <c r="AZ1473" s="459">
        <v>2.4340000000000002</v>
      </c>
      <c r="BA1473" s="459">
        <v>0.03</v>
      </c>
      <c r="BB1473" s="459">
        <v>7.1999999999999995E-2</v>
      </c>
      <c r="BC1473" s="459">
        <v>6.0000000000000001E-3</v>
      </c>
      <c r="BD1473" s="459">
        <v>20.097999999999999</v>
      </c>
      <c r="BE1473" s="459">
        <v>0.20799999999999999</v>
      </c>
      <c r="BF1473" s="459" t="s">
        <v>121</v>
      </c>
      <c r="BG1473" s="459">
        <v>7.0000000000000001E-3</v>
      </c>
      <c r="BH1473" s="459">
        <v>3.0819999999999999</v>
      </c>
      <c r="BI1473" s="459">
        <v>0.312</v>
      </c>
      <c r="BJ1473" s="459">
        <v>5.0000000000000001E-3</v>
      </c>
      <c r="BK1473" s="459">
        <v>1E-3</v>
      </c>
      <c r="BL1473" s="459" t="s">
        <v>121</v>
      </c>
      <c r="BM1473" s="459">
        <v>4.0000000000000001E-3</v>
      </c>
      <c r="BN1473" s="459" t="s">
        <v>121</v>
      </c>
      <c r="BO1473" s="459">
        <v>0.05</v>
      </c>
      <c r="BP1473" s="459">
        <v>49.158000000000001</v>
      </c>
      <c r="BQ1473" s="459">
        <v>0.56999999999999995</v>
      </c>
      <c r="BR1473" s="459">
        <v>1.2999999999999999E-2</v>
      </c>
      <c r="BS1473" s="459">
        <v>1E-3</v>
      </c>
      <c r="BT1473" s="459">
        <v>0.50800000000000001</v>
      </c>
      <c r="BU1473" s="459">
        <v>8.6999999999999994E-2</v>
      </c>
      <c r="BV1473" s="459">
        <v>1.9E-2</v>
      </c>
      <c r="BW1473" s="459">
        <v>3.0000000000000001E-3</v>
      </c>
      <c r="BX1473" s="459" t="s">
        <v>121</v>
      </c>
      <c r="BY1473" s="459">
        <v>5.5E-2</v>
      </c>
      <c r="BZ1473" s="459">
        <v>0.20899999999999999</v>
      </c>
      <c r="CA1473" s="459">
        <v>4.8000000000000001E-2</v>
      </c>
      <c r="CB1473" s="459" t="s">
        <v>121</v>
      </c>
      <c r="CC1473" s="459">
        <v>3.0979999999999999</v>
      </c>
      <c r="CD1473" s="459">
        <v>0.157</v>
      </c>
      <c r="CE1473" s="459">
        <v>0.02</v>
      </c>
      <c r="CF1473" s="459" t="s">
        <v>121</v>
      </c>
      <c r="CG1473" s="459">
        <v>2E-3</v>
      </c>
      <c r="CH1473" s="459" t="s">
        <v>121</v>
      </c>
      <c r="CI1473" s="459">
        <v>2E-3</v>
      </c>
      <c r="CJ1473" s="459">
        <v>0.33</v>
      </c>
      <c r="CK1473" s="459">
        <v>1.9E-2</v>
      </c>
      <c r="CL1473" s="459" t="s">
        <v>121</v>
      </c>
      <c r="CM1473" s="459">
        <v>2E-3</v>
      </c>
      <c r="CN1473" s="459" t="s">
        <v>121</v>
      </c>
      <c r="CO1473" s="459">
        <v>2E-3</v>
      </c>
      <c r="CP1473" s="459">
        <v>1.048</v>
      </c>
      <c r="CQ1473" s="459">
        <v>1.2E-2</v>
      </c>
      <c r="CR1473" s="459" t="s">
        <v>121</v>
      </c>
      <c r="CS1473" s="459">
        <v>2E-3</v>
      </c>
      <c r="CT1473" s="459">
        <v>1.659</v>
      </c>
      <c r="CU1473" s="459">
        <v>5.8999999999999997E-2</v>
      </c>
      <c r="CV1473" s="459">
        <v>6.0000000000000001E-3</v>
      </c>
      <c r="CW1473" s="459">
        <v>1E-3</v>
      </c>
      <c r="CX1473" s="459">
        <v>0.32400000000000001</v>
      </c>
      <c r="CY1473" s="459">
        <v>2.1999999999999999E-2</v>
      </c>
      <c r="CZ1473" s="459" t="s">
        <v>121</v>
      </c>
      <c r="DA1473" s="459">
        <v>2E-3</v>
      </c>
      <c r="DB1473" s="459">
        <v>0.02</v>
      </c>
      <c r="DC1473" s="459">
        <v>8.9999999999999993E-3</v>
      </c>
      <c r="DD1473" s="459" t="s">
        <v>121</v>
      </c>
      <c r="DE1473" s="459">
        <v>5.6000000000000001E-2</v>
      </c>
      <c r="DF1473" s="459">
        <v>6.4960000000000004</v>
      </c>
      <c r="DG1473" s="459">
        <v>8.6999999999999994E-2</v>
      </c>
      <c r="DH1473" s="459">
        <v>4.7E-2</v>
      </c>
      <c r="DI1473" s="459">
        <v>1E-3</v>
      </c>
      <c r="DJ1473" s="459" t="s">
        <v>121</v>
      </c>
      <c r="DK1473" s="459">
        <v>2E-3</v>
      </c>
      <c r="DL1473" s="61" t="str">
        <f t="shared" si="28"/>
        <v>Anlieferung 25-24</v>
      </c>
    </row>
    <row r="1474" spans="1:149">
      <c r="A1474" s="11">
        <v>44687</v>
      </c>
      <c r="B1474" s="64" t="s">
        <v>1991</v>
      </c>
      <c r="C1474" s="25" t="s">
        <v>1877</v>
      </c>
      <c r="D1474" s="21">
        <v>38</v>
      </c>
      <c r="E1474" s="2">
        <v>100</v>
      </c>
      <c r="F1474" s="2">
        <v>100</v>
      </c>
      <c r="G1474" s="2">
        <v>62</v>
      </c>
      <c r="H1474" s="3">
        <f>((F1474)/(E1474/100))</f>
        <v>100</v>
      </c>
      <c r="I1474" s="4">
        <f>E1474/F1474</f>
        <v>1</v>
      </c>
      <c r="J1474" s="4">
        <f>100/G1474</f>
        <v>1.6129032258064515</v>
      </c>
      <c r="K1474" s="2">
        <v>20</v>
      </c>
      <c r="M1474" s="2">
        <f>99.331-98.351</f>
        <v>0.98000000000000398</v>
      </c>
      <c r="N1474" s="37">
        <f>M1474/(K1474/100)</f>
        <v>4.9000000000000199</v>
      </c>
      <c r="O1474" s="37">
        <f>N1474/J1474</f>
        <v>3.0380000000000127</v>
      </c>
      <c r="P1474" s="5" t="e">
        <f>M1474/(L1474/100)</f>
        <v>#DIV/0!</v>
      </c>
      <c r="Q1474" s="5" t="e">
        <f>P1474*I1474</f>
        <v>#DIV/0!</v>
      </c>
      <c r="U1474" s="15" t="e">
        <f>100-(T1474-R1474)/S1474*100</f>
        <v>#DIV/0!</v>
      </c>
      <c r="V1474" s="21">
        <v>7.6840000000000002</v>
      </c>
      <c r="X1474" s="2">
        <v>8.1300000000000008</v>
      </c>
      <c r="Y1474" s="2">
        <v>3.83</v>
      </c>
      <c r="Z1474" s="21">
        <v>790</v>
      </c>
      <c r="AB1474" s="14" t="e">
        <f>((AE1474-AC1474)*(1000/AD1474))*1000</f>
        <v>#DIV/0!</v>
      </c>
      <c r="AF1474" s="7" t="e">
        <f>#REF!*0.8</f>
        <v>#REF!</v>
      </c>
      <c r="AG1474" s="2">
        <v>100</v>
      </c>
      <c r="AH1474" s="8">
        <f>((AG1474)*(H1474/100))</f>
        <v>100</v>
      </c>
      <c r="AI1474" s="7">
        <f>AG1474/AH1474</f>
        <v>1</v>
      </c>
      <c r="AJ1474" s="6">
        <v>195</v>
      </c>
      <c r="AK1474" s="2">
        <v>0.30299999999999999</v>
      </c>
      <c r="AL1474" s="2">
        <v>-3.5000000000000003E-2</v>
      </c>
      <c r="AM1474" s="21">
        <v>11.43</v>
      </c>
      <c r="AN1474" s="21">
        <v>7.29</v>
      </c>
      <c r="AO1474" s="20" t="s">
        <v>1992</v>
      </c>
      <c r="DL1474" s="61" t="str">
        <f t="shared" si="28"/>
        <v>ENE 2159 5-10  05.05.2022</v>
      </c>
      <c r="DM1474" s="464">
        <v>-2.7856609972712102E-3</v>
      </c>
      <c r="DN1474" s="464">
        <v>-1.5321477557822601E-2</v>
      </c>
      <c r="DO1474" s="464">
        <v>-3.49391695815413E-2</v>
      </c>
      <c r="DP1474" s="464">
        <v>0.30267076821560701</v>
      </c>
      <c r="DQ1474" s="464">
        <v>-1.03695638278525E-2</v>
      </c>
      <c r="DR1474" s="464">
        <v>-9.5764678112968508E-3</v>
      </c>
      <c r="DS1474" s="464">
        <v>-0.33440799644702202</v>
      </c>
      <c r="DT1474" s="464">
        <v>-2.79698484785076E-2</v>
      </c>
      <c r="DU1474" s="464">
        <v>2.2072550741123998E-3</v>
      </c>
      <c r="DV1474" s="464">
        <v>-1.4354031926080601E-2</v>
      </c>
      <c r="DW1474" s="464">
        <v>-9.9208835544773499E-2</v>
      </c>
      <c r="DX1474" s="464">
        <v>-0.28474590527388699</v>
      </c>
      <c r="DY1474" s="464">
        <v>528.48107460044298</v>
      </c>
      <c r="DZ1474" s="464">
        <v>-2.1003607700467999</v>
      </c>
      <c r="EA1474" s="464">
        <v>-0.339468752014147</v>
      </c>
      <c r="EB1474" s="464">
        <v>98.809390160678603</v>
      </c>
      <c r="EC1474" s="10" t="s">
        <v>1951</v>
      </c>
      <c r="ED1474" s="464">
        <v>1.5343913804491601E-2</v>
      </c>
      <c r="EE1474" s="464">
        <v>-2.25556162590346E-2</v>
      </c>
      <c r="EF1474" s="464">
        <v>-1.1304396666563901E-2</v>
      </c>
      <c r="EG1474" s="464">
        <v>0.31419078453997501</v>
      </c>
      <c r="EH1474" s="464">
        <v>0.11011631990507099</v>
      </c>
      <c r="EI1474" s="464">
        <v>2.42111044311587E-2</v>
      </c>
      <c r="EJ1474" s="464">
        <v>-0.239164812804111</v>
      </c>
      <c r="EK1474" s="464">
        <v>3.2578160468783798E-3</v>
      </c>
      <c r="EL1474" s="464">
        <v>1.28923869326687E-4</v>
      </c>
      <c r="EM1474" s="464">
        <v>8.4013517585753896E-3</v>
      </c>
      <c r="EN1474" s="464">
        <v>-0.13796553915472101</v>
      </c>
      <c r="EO1474" s="464">
        <v>2.8432666127400399</v>
      </c>
      <c r="EP1474" s="464">
        <v>445.05130287301199</v>
      </c>
      <c r="EQ1474" s="464">
        <v>-1.85526466815085</v>
      </c>
      <c r="ER1474" s="464">
        <v>-0.17004841446159499</v>
      </c>
      <c r="ES1474" s="464">
        <v>97.654383453832907</v>
      </c>
    </row>
    <row r="1475" spans="1:149">
      <c r="A1475" s="11">
        <v>44690</v>
      </c>
      <c r="B1475" s="66" t="s">
        <v>435</v>
      </c>
      <c r="C1475" s="25" t="s">
        <v>1993</v>
      </c>
      <c r="D1475" s="21">
        <v>0</v>
      </c>
      <c r="E1475" s="2">
        <v>100</v>
      </c>
      <c r="F1475" s="2">
        <v>100</v>
      </c>
      <c r="G1475" s="2">
        <v>100</v>
      </c>
      <c r="H1475" s="3">
        <f>((F1475)/(E1475/100))</f>
        <v>100</v>
      </c>
      <c r="I1475" s="4">
        <f>E1475/F1475</f>
        <v>1</v>
      </c>
      <c r="J1475" s="4">
        <f>100/G1475</f>
        <v>1</v>
      </c>
      <c r="K1475" s="2">
        <v>20</v>
      </c>
      <c r="M1475" s="2">
        <f>99.304-99.25</f>
        <v>5.4000000000002046E-2</v>
      </c>
      <c r="N1475" s="37">
        <f>M1475/(K1475/100)</f>
        <v>0.27000000000001023</v>
      </c>
      <c r="O1475" s="37">
        <f>N1475/J1475</f>
        <v>0.27000000000001023</v>
      </c>
      <c r="P1475" s="5" t="e">
        <f>M1475/(L1475/100)</f>
        <v>#DIV/0!</v>
      </c>
      <c r="Q1475" s="5" t="e">
        <f>P1475*I1475</f>
        <v>#DIV/0!</v>
      </c>
      <c r="R1475" s="21">
        <v>56.595999999999997</v>
      </c>
      <c r="S1475" s="21">
        <v>10.047000000000001</v>
      </c>
      <c r="T1475" s="21">
        <v>64.457999999999998</v>
      </c>
      <c r="U1475" s="15">
        <f>100-(T1475-R1475)/S1475*100</f>
        <v>21.747785408579659</v>
      </c>
      <c r="V1475" s="21">
        <v>2.52</v>
      </c>
      <c r="X1475" s="2">
        <v>8.2899999999999991</v>
      </c>
      <c r="Y1475" s="2">
        <v>0.53</v>
      </c>
      <c r="AB1475" s="14" t="e">
        <f>((AE1475-AC1475)*(1000/AD1475))*1000</f>
        <v>#DIV/0!</v>
      </c>
      <c r="AF1475" s="7" t="e">
        <f>#REF!*0.8</f>
        <v>#REF!</v>
      </c>
      <c r="AG1475" s="2">
        <v>100</v>
      </c>
      <c r="AH1475" s="8">
        <f>((AG1475)*(H1475/100))</f>
        <v>100</v>
      </c>
      <c r="AI1475" s="7">
        <f>AG1475/AH1475</f>
        <v>1</v>
      </c>
      <c r="AJ1475" s="6">
        <v>11.77</v>
      </c>
      <c r="AK1475" s="2">
        <v>7.0000000000000001E-3</v>
      </c>
      <c r="AL1475" s="2">
        <v>-1E-3</v>
      </c>
      <c r="AM1475" s="21">
        <v>10.97</v>
      </c>
      <c r="AN1475" s="21">
        <v>0.77</v>
      </c>
      <c r="AO1475" s="20" t="s">
        <v>1993</v>
      </c>
      <c r="AP1475" s="461" t="s">
        <v>121</v>
      </c>
      <c r="AQ1475" s="461">
        <v>2E-3</v>
      </c>
      <c r="AR1475" s="461" t="s">
        <v>121</v>
      </c>
      <c r="AS1475" s="461">
        <v>4.0000000000000001E-3</v>
      </c>
      <c r="AT1475" s="461" t="s">
        <v>121</v>
      </c>
      <c r="AU1475" s="461">
        <v>3.0000000000000001E-3</v>
      </c>
      <c r="AV1475" s="461">
        <v>3.0000000000000001E-3</v>
      </c>
      <c r="AW1475" s="461">
        <v>1E-3</v>
      </c>
      <c r="AX1475" s="461">
        <v>2E-3</v>
      </c>
      <c r="AY1475" s="461">
        <v>1E-3</v>
      </c>
      <c r="AZ1475" s="461">
        <v>2.9000000000000001E-2</v>
      </c>
      <c r="BA1475" s="461">
        <v>2E-3</v>
      </c>
      <c r="BB1475" s="461">
        <v>5.0000000000000001E-3</v>
      </c>
      <c r="BC1475" s="461">
        <v>1E-3</v>
      </c>
      <c r="BD1475" s="461">
        <v>2.0089999999999999</v>
      </c>
      <c r="BE1475" s="461">
        <v>0.02</v>
      </c>
      <c r="BF1475" s="461" t="s">
        <v>121</v>
      </c>
      <c r="BG1475" s="461">
        <v>2E-3</v>
      </c>
      <c r="BH1475" s="461">
        <v>1.946</v>
      </c>
      <c r="BI1475" s="461">
        <v>0.69399999999999995</v>
      </c>
      <c r="BJ1475" s="461" t="s">
        <v>121</v>
      </c>
      <c r="BK1475" s="461">
        <v>2E-3</v>
      </c>
      <c r="BL1475" s="461" t="s">
        <v>121</v>
      </c>
      <c r="BM1475" s="461">
        <v>2E-3</v>
      </c>
      <c r="BN1475" s="461" t="s">
        <v>121</v>
      </c>
      <c r="BO1475" s="461">
        <v>8.0000000000000002E-3</v>
      </c>
      <c r="BP1475" s="461">
        <v>74.403999999999996</v>
      </c>
      <c r="BQ1475" s="461">
        <v>0.111</v>
      </c>
      <c r="BR1475" s="461" t="s">
        <v>121</v>
      </c>
      <c r="BS1475" s="461">
        <v>2E-3</v>
      </c>
      <c r="BT1475" s="461">
        <v>4.38</v>
      </c>
      <c r="BU1475" s="461">
        <v>7.5999999999999998E-2</v>
      </c>
      <c r="BV1475" s="461">
        <v>0.11899999999999999</v>
      </c>
      <c r="BW1475" s="461">
        <v>1.4999999999999999E-2</v>
      </c>
      <c r="BX1475" s="461" t="s">
        <v>121</v>
      </c>
      <c r="BY1475" s="461">
        <v>7.0000000000000001E-3</v>
      </c>
      <c r="BZ1475" s="461">
        <v>0.40100000000000002</v>
      </c>
      <c r="CA1475" s="461">
        <v>2.3E-2</v>
      </c>
      <c r="CB1475" s="461" t="s">
        <v>121</v>
      </c>
      <c r="CC1475" s="461">
        <v>8.0289999999999999</v>
      </c>
      <c r="CD1475" s="461" t="s">
        <v>121</v>
      </c>
      <c r="CE1475" s="461">
        <v>0.01</v>
      </c>
      <c r="CF1475" s="461" t="s">
        <v>121</v>
      </c>
      <c r="CG1475" s="461">
        <v>2E-3</v>
      </c>
      <c r="CH1475" s="461">
        <v>2E-3</v>
      </c>
      <c r="CI1475" s="461">
        <v>1E-3</v>
      </c>
      <c r="CJ1475" s="461">
        <v>0.314</v>
      </c>
      <c r="CK1475" s="461">
        <v>6.7000000000000004E-2</v>
      </c>
      <c r="CL1475" s="461" t="s">
        <v>121</v>
      </c>
      <c r="CM1475" s="461">
        <v>2E-3</v>
      </c>
      <c r="CN1475" s="461">
        <v>3.0000000000000001E-3</v>
      </c>
      <c r="CO1475" s="461">
        <v>1E-3</v>
      </c>
      <c r="CP1475" s="461">
        <v>0.20899999999999999</v>
      </c>
      <c r="CQ1475" s="461">
        <v>2.1000000000000001E-2</v>
      </c>
      <c r="CR1475" s="461" t="s">
        <v>121</v>
      </c>
      <c r="CS1475" s="461">
        <v>2E-3</v>
      </c>
      <c r="CT1475" s="461">
        <v>15.861000000000001</v>
      </c>
      <c r="CU1475" s="461">
        <v>0.45</v>
      </c>
      <c r="CV1475" s="461">
        <v>6.0000000000000001E-3</v>
      </c>
      <c r="CW1475" s="461">
        <v>1E-3</v>
      </c>
      <c r="CX1475" s="461">
        <v>0.26600000000000001</v>
      </c>
      <c r="CY1475" s="461">
        <v>8.9999999999999993E-3</v>
      </c>
      <c r="CZ1475" s="461" t="s">
        <v>121</v>
      </c>
      <c r="DA1475" s="461">
        <v>2E-3</v>
      </c>
      <c r="DB1475" s="461">
        <v>1.2E-2</v>
      </c>
      <c r="DC1475" s="461">
        <v>3.0000000000000001E-3</v>
      </c>
      <c r="DD1475" s="461" t="s">
        <v>121</v>
      </c>
      <c r="DE1475" s="461">
        <v>4.0000000000000001E-3</v>
      </c>
      <c r="DF1475" s="461">
        <v>1.4E-2</v>
      </c>
      <c r="DG1475" s="461">
        <v>1E-3</v>
      </c>
      <c r="DH1475" s="461">
        <v>1.4E-2</v>
      </c>
      <c r="DI1475" s="461">
        <v>1E-3</v>
      </c>
      <c r="DJ1475" s="461" t="s">
        <v>121</v>
      </c>
      <c r="DK1475" s="461">
        <v>2E-3</v>
      </c>
      <c r="DL1475" s="61" t="str">
        <f t="shared" si="28"/>
        <v>22-0095</v>
      </c>
      <c r="DM1475" s="464">
        <v>1.17609585259106E-2</v>
      </c>
      <c r="DN1475" s="464">
        <v>-3.1288236443852702E-2</v>
      </c>
      <c r="DO1475" s="464">
        <v>-9.0958054371111997E-4</v>
      </c>
      <c r="DP1475" s="464">
        <v>7.49840208929248E-3</v>
      </c>
      <c r="DQ1475" s="464">
        <v>4.7653673197501599E-2</v>
      </c>
      <c r="DR1475" s="464">
        <v>-4.18088358851526E-2</v>
      </c>
      <c r="DS1475" s="464">
        <v>-0.41898836014609497</v>
      </c>
      <c r="DT1475" s="464">
        <v>-2.4719394563727699E-2</v>
      </c>
      <c r="DU1475" s="464">
        <v>1.9011238527467901E-3</v>
      </c>
      <c r="DV1475" s="464">
        <v>-1.6850896809582499E-2</v>
      </c>
      <c r="DW1475" s="464">
        <v>-0.127460141105463</v>
      </c>
      <c r="DX1475" s="464">
        <v>-0.26497257699934701</v>
      </c>
      <c r="DY1475" s="464">
        <v>66.730055996006001</v>
      </c>
      <c r="DZ1475" s="464">
        <v>-2.08637840185194</v>
      </c>
      <c r="EA1475" s="464">
        <v>-0.29605729803518599</v>
      </c>
      <c r="EB1475" s="464">
        <v>99.891956126850801</v>
      </c>
      <c r="EC1475" s="10" t="s">
        <v>1951</v>
      </c>
      <c r="ED1475" s="464">
        <v>-1.22084763315267E-2</v>
      </c>
      <c r="EE1475" s="464">
        <v>-3.7179254499792799E-2</v>
      </c>
      <c r="EF1475" s="464">
        <v>-9.5948755982309692E-3</v>
      </c>
      <c r="EG1475" s="464">
        <v>1.56697000590591E-2</v>
      </c>
      <c r="EH1475" s="464">
        <v>5.2149419903126798E-2</v>
      </c>
      <c r="EI1475" s="464">
        <v>-1.5551987713385101E-2</v>
      </c>
      <c r="EJ1475" s="464">
        <v>-5.2805446751795502E-3</v>
      </c>
      <c r="EK1475" s="464">
        <v>3.6257265882713098E-3</v>
      </c>
      <c r="EL1475" s="464">
        <v>1.70624025677921E-3</v>
      </c>
      <c r="EM1475" s="464">
        <v>2.0203065910100002E-2</v>
      </c>
      <c r="EN1475" s="464">
        <v>-0.105402227960516</v>
      </c>
      <c r="EO1475" s="464">
        <v>3.9119508981036901</v>
      </c>
      <c r="EP1475" s="464">
        <v>13.092167343078099</v>
      </c>
      <c r="EQ1475" s="464">
        <v>-1.51857643454655</v>
      </c>
      <c r="ER1475" s="464">
        <v>65.6555534326436</v>
      </c>
      <c r="ES1475" s="464">
        <v>96.361666797572497</v>
      </c>
    </row>
    <row r="1476" spans="1:149">
      <c r="A1476" s="11">
        <v>44690</v>
      </c>
      <c r="B1476" s="66"/>
      <c r="C1476" s="25" t="s">
        <v>117</v>
      </c>
      <c r="H1476" s="3" t="e">
        <f>((F1476)/(E1476/100))</f>
        <v>#DIV/0!</v>
      </c>
      <c r="I1476" s="4" t="e">
        <f>E1476/F1476</f>
        <v>#DIV/0!</v>
      </c>
      <c r="J1476" s="4" t="e">
        <f>100/G1476</f>
        <v>#DIV/0!</v>
      </c>
      <c r="N1476" s="37" t="e">
        <f>M1476/(K1476/100)</f>
        <v>#DIV/0!</v>
      </c>
      <c r="O1476" s="37" t="e">
        <f>N1476/J1476</f>
        <v>#DIV/0!</v>
      </c>
      <c r="P1476" s="5" t="e">
        <f>M1476/(L1476/100)</f>
        <v>#DIV/0!</v>
      </c>
      <c r="Q1476" s="5" t="e">
        <f>P1476*I1476</f>
        <v>#DIV/0!</v>
      </c>
      <c r="U1476" s="15" t="e">
        <f>100-(T1476-R1476)/S1476*100</f>
        <v>#DIV/0!</v>
      </c>
      <c r="X1476" s="2">
        <v>10.51</v>
      </c>
      <c r="AB1476" s="14" t="e">
        <f>((AE1476-AC1476)*(1000/AD1476))*1000</f>
        <v>#DIV/0!</v>
      </c>
      <c r="AF1476" s="7" t="e">
        <f>#REF!*0.8</f>
        <v>#REF!</v>
      </c>
      <c r="AG1476" s="2">
        <v>60</v>
      </c>
      <c r="AH1476" s="8" t="e">
        <f>((AG1476)*(H1476/100))</f>
        <v>#DIV/0!</v>
      </c>
      <c r="AI1476" s="7" t="e">
        <f>AG1476/AH1476</f>
        <v>#DIV/0!</v>
      </c>
      <c r="AO1476" s="20" t="s">
        <v>1995</v>
      </c>
      <c r="AP1476" s="464">
        <v>0.28799999999999998</v>
      </c>
      <c r="AQ1476" s="464">
        <v>4.0000000000000001E-3</v>
      </c>
      <c r="AR1476" s="464">
        <v>8.9999999999999993E-3</v>
      </c>
      <c r="AS1476" s="464">
        <v>3.0000000000000001E-3</v>
      </c>
      <c r="AT1476" s="464">
        <v>0.113</v>
      </c>
      <c r="AU1476" s="464">
        <v>4.0000000000000001E-3</v>
      </c>
      <c r="AV1476" s="464">
        <v>8.4000000000000005E-2</v>
      </c>
      <c r="AW1476" s="464">
        <v>3.0000000000000001E-3</v>
      </c>
      <c r="AX1476" s="464">
        <v>2.1999999999999999E-2</v>
      </c>
      <c r="AY1476" s="464">
        <v>1E-3</v>
      </c>
      <c r="AZ1476" s="464">
        <v>3.3000000000000002E-2</v>
      </c>
      <c r="BA1476" s="464">
        <v>2E-3</v>
      </c>
      <c r="BB1476" s="464">
        <v>7.2999999999999995E-2</v>
      </c>
      <c r="BC1476" s="464">
        <v>3.0000000000000001E-3</v>
      </c>
      <c r="BD1476" s="464">
        <v>0.66400000000000003</v>
      </c>
      <c r="BE1476" s="464">
        <v>1.2E-2</v>
      </c>
      <c r="BF1476" s="464" t="s">
        <v>121</v>
      </c>
      <c r="BG1476" s="464">
        <v>1.0999999999999999E-2</v>
      </c>
      <c r="BH1476" s="464" t="s">
        <v>121</v>
      </c>
      <c r="BI1476" s="464">
        <v>3.7149999999999999</v>
      </c>
      <c r="BJ1476" s="464" t="s">
        <v>121</v>
      </c>
      <c r="BK1476" s="464">
        <v>4.0000000000000001E-3</v>
      </c>
      <c r="BL1476" s="464" t="s">
        <v>121</v>
      </c>
      <c r="BM1476" s="464">
        <v>2E-3</v>
      </c>
      <c r="BN1476" s="464">
        <v>0.109</v>
      </c>
      <c r="BO1476" s="464">
        <v>8.0000000000000002E-3</v>
      </c>
      <c r="BP1476" s="464">
        <v>57.151000000000003</v>
      </c>
      <c r="BQ1476" s="464">
        <v>0.16900000000000001</v>
      </c>
      <c r="BR1476" s="464">
        <v>2E-3</v>
      </c>
      <c r="BS1476" s="464">
        <v>1E-3</v>
      </c>
      <c r="BT1476" s="464">
        <v>13.273999999999999</v>
      </c>
      <c r="BU1476" s="464">
        <v>0.14299999999999999</v>
      </c>
      <c r="BV1476" s="464">
        <v>16.91</v>
      </c>
      <c r="BW1476" s="464">
        <v>0.23499999999999999</v>
      </c>
      <c r="BX1476" s="464" t="s">
        <v>121</v>
      </c>
      <c r="BY1476" s="464">
        <v>5.0000000000000001E-3</v>
      </c>
      <c r="BZ1476" s="464">
        <v>4.7679999999999998</v>
      </c>
      <c r="CA1476" s="464">
        <v>6.4000000000000001E-2</v>
      </c>
      <c r="CB1476" s="464" t="s">
        <v>121</v>
      </c>
      <c r="CC1476" s="464">
        <v>23.346</v>
      </c>
      <c r="CD1476" s="464">
        <v>3.5000000000000003E-2</v>
      </c>
      <c r="CE1476" s="464">
        <v>5.0000000000000001E-3</v>
      </c>
      <c r="CF1476" s="464">
        <v>2E-3</v>
      </c>
      <c r="CG1476" s="464">
        <v>1E-3</v>
      </c>
      <c r="CH1476" s="464" t="s">
        <v>121</v>
      </c>
      <c r="CI1476" s="464">
        <v>2E-3</v>
      </c>
      <c r="CJ1476" s="464" t="s">
        <v>121</v>
      </c>
      <c r="CK1476" s="464">
        <v>0.29299999999999998</v>
      </c>
      <c r="CL1476" s="464" t="s">
        <v>121</v>
      </c>
      <c r="CM1476" s="464">
        <v>2E-3</v>
      </c>
      <c r="CN1476" s="464">
        <v>8.0000000000000002E-3</v>
      </c>
      <c r="CO1476" s="464">
        <v>1E-3</v>
      </c>
      <c r="CP1476" s="464">
        <v>2.5859999999999999</v>
      </c>
      <c r="CQ1476" s="464">
        <v>7.6999999999999999E-2</v>
      </c>
      <c r="CR1476" s="464" t="s">
        <v>121</v>
      </c>
      <c r="CS1476" s="464">
        <v>2E-3</v>
      </c>
      <c r="CT1476" s="464">
        <v>2.125</v>
      </c>
      <c r="CU1476" s="464">
        <v>0.35399999999999998</v>
      </c>
      <c r="CV1476" s="464">
        <v>1.9E-2</v>
      </c>
      <c r="CW1476" s="464">
        <v>1E-3</v>
      </c>
      <c r="CX1476" s="464">
        <v>0.21199999999999999</v>
      </c>
      <c r="CY1476" s="464">
        <v>0.01</v>
      </c>
      <c r="CZ1476" s="464" t="s">
        <v>121</v>
      </c>
      <c r="DA1476" s="464">
        <v>2E-3</v>
      </c>
      <c r="DB1476" s="464" t="s">
        <v>121</v>
      </c>
      <c r="DC1476" s="464">
        <v>7.0000000000000001E-3</v>
      </c>
      <c r="DD1476" s="464">
        <v>3.9E-2</v>
      </c>
      <c r="DE1476" s="464">
        <v>8.9999999999999993E-3</v>
      </c>
      <c r="DF1476" s="464">
        <v>1.323</v>
      </c>
      <c r="DG1476" s="464">
        <v>1.2999999999999999E-2</v>
      </c>
      <c r="DH1476" s="464">
        <v>8.0000000000000002E-3</v>
      </c>
      <c r="DI1476" s="464">
        <v>1E-3</v>
      </c>
      <c r="DJ1476" s="464">
        <v>0.124</v>
      </c>
      <c r="DK1476" s="464">
        <v>1E-3</v>
      </c>
      <c r="DL1476" s="61" t="str">
        <f t="shared" si="28"/>
        <v>UTV 09.05.2022</v>
      </c>
    </row>
    <row r="1477" spans="1:149">
      <c r="A1477" s="11">
        <v>44690</v>
      </c>
      <c r="B1477" s="66"/>
      <c r="C1477" s="25" t="s">
        <v>122</v>
      </c>
      <c r="D1477" s="21">
        <v>25</v>
      </c>
      <c r="E1477" s="2">
        <v>100</v>
      </c>
      <c r="F1477" s="2">
        <v>75</v>
      </c>
      <c r="H1477" s="3">
        <f>((F1477)/(E1477/100))</f>
        <v>75</v>
      </c>
      <c r="I1477" s="4">
        <f>E1477/F1477</f>
        <v>1.3333333333333333</v>
      </c>
      <c r="J1477" s="4" t="e">
        <f>100/G1477</f>
        <v>#DIV/0!</v>
      </c>
      <c r="N1477" s="37" t="e">
        <f>M1477/(K1477/100)</f>
        <v>#DIV/0!</v>
      </c>
      <c r="O1477" s="37" t="e">
        <f>N1477/J1477</f>
        <v>#DIV/0!</v>
      </c>
      <c r="P1477" s="5" t="e">
        <f>M1477/(L1477/100)</f>
        <v>#DIV/0!</v>
      </c>
      <c r="Q1477" s="5" t="e">
        <f>P1477*I1477</f>
        <v>#DIV/0!</v>
      </c>
      <c r="U1477" s="15" t="e">
        <f>100-(T1477-R1477)/S1477*100</f>
        <v>#DIV/0!</v>
      </c>
      <c r="V1477" s="21">
        <v>0.58199999999999996</v>
      </c>
      <c r="X1477" s="2">
        <v>10.99</v>
      </c>
      <c r="Y1477" s="2">
        <v>5.23</v>
      </c>
      <c r="Z1477" s="21">
        <v>908</v>
      </c>
      <c r="AB1477" s="14" t="e">
        <f>((AE1477-AC1477)*(1000/AD1477))*1000</f>
        <v>#DIV/0!</v>
      </c>
      <c r="AF1477" s="7" t="e">
        <f>#REF!*0.8</f>
        <v>#REF!</v>
      </c>
      <c r="AG1477" s="2">
        <v>133</v>
      </c>
      <c r="AH1477" s="8">
        <f>((AG1477)*(H1477/100))</f>
        <v>99.75</v>
      </c>
      <c r="AI1477" s="7">
        <f>AG1477/AH1477</f>
        <v>1.3333333333333333</v>
      </c>
      <c r="AJ1477" s="6">
        <v>15.23</v>
      </c>
      <c r="AK1477" s="2">
        <v>0.57399999999999995</v>
      </c>
      <c r="AO1477" s="20" t="s">
        <v>1994</v>
      </c>
      <c r="AP1477" s="462">
        <v>5.7000000000000002E-2</v>
      </c>
      <c r="AQ1477" s="462">
        <v>2E-3</v>
      </c>
      <c r="AR1477" s="462">
        <v>7.2999999999999995E-2</v>
      </c>
      <c r="AS1477" s="462">
        <v>4.0000000000000001E-3</v>
      </c>
      <c r="AT1477" s="462">
        <v>7.0000000000000001E-3</v>
      </c>
      <c r="AU1477" s="462">
        <v>2E-3</v>
      </c>
      <c r="AV1477" s="462">
        <v>0.02</v>
      </c>
      <c r="AW1477" s="462">
        <v>2E-3</v>
      </c>
      <c r="AX1477" s="462" t="s">
        <v>121</v>
      </c>
      <c r="AY1477" s="462">
        <v>2E-3</v>
      </c>
      <c r="AZ1477" s="462">
        <v>9.5000000000000001E-2</v>
      </c>
      <c r="BA1477" s="462">
        <v>4.0000000000000001E-3</v>
      </c>
      <c r="BB1477" s="462">
        <v>0.183</v>
      </c>
      <c r="BC1477" s="462">
        <v>4.0000000000000001E-3</v>
      </c>
      <c r="BD1477" s="462">
        <v>3.9660000000000002</v>
      </c>
      <c r="BE1477" s="462">
        <v>3.7999999999999999E-2</v>
      </c>
      <c r="BF1477" s="462" t="s">
        <v>121</v>
      </c>
      <c r="BG1477" s="462">
        <v>3.0000000000000001E-3</v>
      </c>
      <c r="BH1477" s="462">
        <v>3.3260000000000001</v>
      </c>
      <c r="BI1477" s="462">
        <v>0.93600000000000005</v>
      </c>
      <c r="BJ1477" s="462">
        <v>3.0000000000000001E-3</v>
      </c>
      <c r="BK1477" s="462">
        <v>1E-3</v>
      </c>
      <c r="BL1477" s="462">
        <v>3.0000000000000001E-3</v>
      </c>
      <c r="BM1477" s="462">
        <v>1E-3</v>
      </c>
      <c r="BN1477" s="462">
        <v>3.8860000000000001</v>
      </c>
      <c r="BO1477" s="462">
        <v>5.8000000000000003E-2</v>
      </c>
      <c r="BP1477" s="462">
        <v>61.19</v>
      </c>
      <c r="BQ1477" s="462">
        <v>0.185</v>
      </c>
      <c r="BR1477" s="462">
        <v>2E-3</v>
      </c>
      <c r="BS1477" s="462">
        <v>1E-3</v>
      </c>
      <c r="BT1477" s="462">
        <v>13.628</v>
      </c>
      <c r="BU1477" s="462">
        <v>0.13500000000000001</v>
      </c>
      <c r="BV1477" s="462">
        <v>0.66600000000000004</v>
      </c>
      <c r="BW1477" s="462">
        <v>1.7999999999999999E-2</v>
      </c>
      <c r="BX1477" s="462" t="s">
        <v>121</v>
      </c>
      <c r="BY1477" s="462">
        <v>1.0999999999999999E-2</v>
      </c>
      <c r="BZ1477" s="462">
        <v>0.46</v>
      </c>
      <c r="CA1477" s="462">
        <v>2.5000000000000001E-2</v>
      </c>
      <c r="CB1477" s="462" t="s">
        <v>121</v>
      </c>
      <c r="CC1477" s="462">
        <v>9.8620000000000001</v>
      </c>
      <c r="CD1477" s="462">
        <v>0.14799999999999999</v>
      </c>
      <c r="CE1477" s="462">
        <v>8.0000000000000002E-3</v>
      </c>
      <c r="CF1477" s="462">
        <v>3.0000000000000001E-3</v>
      </c>
      <c r="CG1477" s="462">
        <v>1E-3</v>
      </c>
      <c r="CH1477" s="462">
        <v>3.0000000000000001E-3</v>
      </c>
      <c r="CI1477" s="462">
        <v>1E-3</v>
      </c>
      <c r="CJ1477" s="462">
        <v>1.087</v>
      </c>
      <c r="CK1477" s="462">
        <v>8.3000000000000004E-2</v>
      </c>
      <c r="CL1477" s="462" t="s">
        <v>121</v>
      </c>
      <c r="CM1477" s="462">
        <v>2E-3</v>
      </c>
      <c r="CN1477" s="462">
        <v>2E-3</v>
      </c>
      <c r="CO1477" s="462">
        <v>1E-3</v>
      </c>
      <c r="CP1477" s="462">
        <v>2.5830000000000002</v>
      </c>
      <c r="CQ1477" s="462">
        <v>4.5999999999999999E-2</v>
      </c>
      <c r="CR1477" s="462" t="s">
        <v>121</v>
      </c>
      <c r="CS1477" s="462">
        <v>2E-3</v>
      </c>
      <c r="CT1477" s="462">
        <v>6.3280000000000003</v>
      </c>
      <c r="CU1477" s="462">
        <v>0.27300000000000002</v>
      </c>
      <c r="CV1477" s="462">
        <v>5.0999999999999997E-2</v>
      </c>
      <c r="CW1477" s="462">
        <v>1E-3</v>
      </c>
      <c r="CX1477" s="462">
        <v>1.54</v>
      </c>
      <c r="CY1477" s="462">
        <v>2.8000000000000001E-2</v>
      </c>
      <c r="CZ1477" s="462" t="s">
        <v>121</v>
      </c>
      <c r="DA1477" s="462">
        <v>2E-3</v>
      </c>
      <c r="DB1477" s="462">
        <v>2.1000000000000001E-2</v>
      </c>
      <c r="DC1477" s="462">
        <v>8.9999999999999993E-3</v>
      </c>
      <c r="DD1477" s="462" t="s">
        <v>121</v>
      </c>
      <c r="DE1477" s="462">
        <v>0.01</v>
      </c>
      <c r="DF1477" s="462">
        <v>0.64700000000000002</v>
      </c>
      <c r="DG1477" s="462">
        <v>8.0000000000000002E-3</v>
      </c>
      <c r="DH1477" s="462">
        <v>1.7000000000000001E-2</v>
      </c>
      <c r="DI1477" s="462">
        <v>1E-3</v>
      </c>
      <c r="DJ1477" s="462">
        <v>4.0000000000000001E-3</v>
      </c>
      <c r="DK1477" s="462">
        <v>1E-3</v>
      </c>
      <c r="DL1477" s="61" t="str">
        <f t="shared" si="28"/>
        <v>DK II 09.05.2022</v>
      </c>
      <c r="DM1477" s="464">
        <v>7.2596062971855098E-3</v>
      </c>
      <c r="DN1477" s="464">
        <v>1.0166014901860001E-3</v>
      </c>
      <c r="DO1477" s="464">
        <v>-4.66310205547833E-3</v>
      </c>
      <c r="DP1477" s="464">
        <v>0.57406205328745996</v>
      </c>
      <c r="DQ1477" s="464">
        <v>-2.6721169969149599E-3</v>
      </c>
      <c r="DR1477" s="464">
        <v>-8.0344827386030406E-3</v>
      </c>
      <c r="DS1477" s="464">
        <v>2.8294772291669601E-2</v>
      </c>
      <c r="DT1477" s="464">
        <v>-7.9989731222479196E-3</v>
      </c>
      <c r="DU1477" s="464">
        <v>-3.6960818037284199E-4</v>
      </c>
      <c r="DV1477" s="464">
        <v>1.9442031879813499E-3</v>
      </c>
      <c r="DW1477" s="464">
        <v>-4.0729090918659998E-2</v>
      </c>
      <c r="DX1477" s="464">
        <v>-0.11048472924426</v>
      </c>
      <c r="DY1477" s="464">
        <v>2513.9195722641498</v>
      </c>
      <c r="DZ1477" s="464">
        <v>-0.87548831595597698</v>
      </c>
      <c r="EA1477" s="464">
        <v>0.24894196580427499</v>
      </c>
      <c r="EB1477" s="464">
        <v>97.630767199520093</v>
      </c>
    </row>
    <row r="1478" spans="1:149">
      <c r="A1478" s="11">
        <v>44690</v>
      </c>
      <c r="B1478" s="66" t="s">
        <v>120</v>
      </c>
      <c r="C1478" s="25" t="s">
        <v>119</v>
      </c>
      <c r="D1478" s="21">
        <v>27</v>
      </c>
      <c r="E1478" s="2">
        <v>100</v>
      </c>
      <c r="F1478" s="2">
        <v>73</v>
      </c>
      <c r="H1478" s="3">
        <f>((F1478)/(E1478/100))</f>
        <v>73</v>
      </c>
      <c r="I1478" s="4">
        <f>E1478/F1478</f>
        <v>1.3698630136986301</v>
      </c>
      <c r="J1478" s="4" t="e">
        <f>100/G1478</f>
        <v>#DIV/0!</v>
      </c>
      <c r="N1478" s="37" t="e">
        <f>M1478/(K1478/100)</f>
        <v>#DIV/0!</v>
      </c>
      <c r="O1478" s="37" t="e">
        <f>N1478/J1478</f>
        <v>#DIV/0!</v>
      </c>
      <c r="P1478" s="5" t="e">
        <f>M1478/(L1478/100)</f>
        <v>#DIV/0!</v>
      </c>
      <c r="Q1478" s="5" t="e">
        <f>P1478*I1478</f>
        <v>#DIV/0!</v>
      </c>
      <c r="U1478" s="15" t="e">
        <f>100-(T1478-R1478)/S1478*100</f>
        <v>#DIV/0!</v>
      </c>
      <c r="V1478" s="21">
        <v>1.61</v>
      </c>
      <c r="X1478" s="2">
        <v>10.27</v>
      </c>
      <c r="Y1478" s="2">
        <v>8.65</v>
      </c>
      <c r="Z1478" s="21">
        <v>2467</v>
      </c>
      <c r="AB1478" s="14" t="e">
        <f>((AE1478-AC1478)*(1000/AD1478))*1000</f>
        <v>#DIV/0!</v>
      </c>
      <c r="AF1478" s="7" t="e">
        <f>#REF!*0.8</f>
        <v>#REF!</v>
      </c>
      <c r="AG1478" s="2">
        <v>137</v>
      </c>
      <c r="AH1478" s="8">
        <f>((AG1478)*(H1478/100))</f>
        <v>100.00999999999999</v>
      </c>
      <c r="AI1478" s="7">
        <f>AG1478/AH1478</f>
        <v>1.3698630136986303</v>
      </c>
      <c r="AJ1478" s="6">
        <v>45.99</v>
      </c>
      <c r="AK1478" s="2">
        <v>1.6319999999999999</v>
      </c>
      <c r="AO1478" s="20" t="s">
        <v>1996</v>
      </c>
      <c r="AP1478" s="463">
        <v>0.09</v>
      </c>
      <c r="AQ1478" s="463">
        <v>2E-3</v>
      </c>
      <c r="AR1478" s="463">
        <v>3.3000000000000002E-2</v>
      </c>
      <c r="AS1478" s="463">
        <v>3.0000000000000001E-3</v>
      </c>
      <c r="AT1478" s="463">
        <v>3.4000000000000002E-2</v>
      </c>
      <c r="AU1478" s="463">
        <v>2E-3</v>
      </c>
      <c r="AV1478" s="463">
        <v>2.1000000000000001E-2</v>
      </c>
      <c r="AW1478" s="463">
        <v>2E-3</v>
      </c>
      <c r="AX1478" s="463">
        <v>5.0000000000000001E-3</v>
      </c>
      <c r="AY1478" s="463">
        <v>1E-3</v>
      </c>
      <c r="AZ1478" s="463">
        <v>0.17100000000000001</v>
      </c>
      <c r="BA1478" s="463">
        <v>4.0000000000000001E-3</v>
      </c>
      <c r="BB1478" s="463">
        <v>0.14799999999999999</v>
      </c>
      <c r="BC1478" s="463">
        <v>3.0000000000000001E-3</v>
      </c>
      <c r="BD1478" s="463">
        <v>6.0540000000000003</v>
      </c>
      <c r="BE1478" s="463">
        <v>4.1000000000000002E-2</v>
      </c>
      <c r="BF1478" s="463" t="s">
        <v>121</v>
      </c>
      <c r="BG1478" s="463">
        <v>5.0000000000000001E-3</v>
      </c>
      <c r="BH1478" s="463">
        <v>4.0970000000000004</v>
      </c>
      <c r="BI1478" s="463">
        <v>0.96699999999999997</v>
      </c>
      <c r="BJ1478" s="463">
        <v>4.0000000000000001E-3</v>
      </c>
      <c r="BK1478" s="463">
        <v>2E-3</v>
      </c>
      <c r="BL1478" s="463" t="s">
        <v>121</v>
      </c>
      <c r="BM1478" s="463">
        <v>2E-3</v>
      </c>
      <c r="BN1478" s="463">
        <v>0.19500000000000001</v>
      </c>
      <c r="BO1478" s="463">
        <v>8.0000000000000002E-3</v>
      </c>
      <c r="BP1478" s="463">
        <v>52.988</v>
      </c>
      <c r="BQ1478" s="463">
        <v>0.20200000000000001</v>
      </c>
      <c r="BR1478" s="463">
        <v>2E-3</v>
      </c>
      <c r="BS1478" s="463">
        <v>1E-3</v>
      </c>
      <c r="BT1478" s="463">
        <v>11.3</v>
      </c>
      <c r="BU1478" s="463">
        <v>0.128</v>
      </c>
      <c r="BV1478" s="463">
        <v>1.0429999999999999</v>
      </c>
      <c r="BW1478" s="463">
        <v>2.1999999999999999E-2</v>
      </c>
      <c r="BX1478" s="463" t="s">
        <v>121</v>
      </c>
      <c r="BY1478" s="463">
        <v>1.2E-2</v>
      </c>
      <c r="BZ1478" s="463">
        <v>0.99099999999999999</v>
      </c>
      <c r="CA1478" s="463">
        <v>3.3000000000000002E-2</v>
      </c>
      <c r="CB1478" s="463">
        <v>10.231</v>
      </c>
      <c r="CC1478" s="463">
        <v>5.2270000000000003</v>
      </c>
      <c r="CD1478" s="463">
        <v>0.20499999999999999</v>
      </c>
      <c r="CE1478" s="463">
        <v>8.0000000000000002E-3</v>
      </c>
      <c r="CF1478" s="463">
        <v>8.0000000000000002E-3</v>
      </c>
      <c r="CG1478" s="463">
        <v>1E-3</v>
      </c>
      <c r="CH1478" s="463">
        <v>2E-3</v>
      </c>
      <c r="CI1478" s="463">
        <v>1E-3</v>
      </c>
      <c r="CJ1478" s="463">
        <v>0.57899999999999996</v>
      </c>
      <c r="CK1478" s="463">
        <v>6.6000000000000003E-2</v>
      </c>
      <c r="CL1478" s="463" t="s">
        <v>121</v>
      </c>
      <c r="CM1478" s="463">
        <v>2E-3</v>
      </c>
      <c r="CN1478" s="463">
        <v>3.0000000000000001E-3</v>
      </c>
      <c r="CO1478" s="463">
        <v>1E-3</v>
      </c>
      <c r="CP1478" s="463">
        <v>1.2190000000000001</v>
      </c>
      <c r="CQ1478" s="463">
        <v>3.2000000000000001E-2</v>
      </c>
      <c r="CR1478" s="463" t="s">
        <v>121</v>
      </c>
      <c r="CS1478" s="463">
        <v>2E-3</v>
      </c>
      <c r="CT1478" s="463">
        <v>7.2880000000000003</v>
      </c>
      <c r="CU1478" s="463">
        <v>0.27700000000000002</v>
      </c>
      <c r="CV1478" s="463">
        <v>2.4E-2</v>
      </c>
      <c r="CW1478" s="463">
        <v>1E-3</v>
      </c>
      <c r="CX1478" s="463">
        <v>2.5920000000000001</v>
      </c>
      <c r="CY1478" s="463">
        <v>0.03</v>
      </c>
      <c r="CZ1478" s="463" t="s">
        <v>121</v>
      </c>
      <c r="DA1478" s="463">
        <v>2E-3</v>
      </c>
      <c r="DB1478" s="463">
        <v>0.02</v>
      </c>
      <c r="DC1478" s="463">
        <v>8.0000000000000002E-3</v>
      </c>
      <c r="DD1478" s="463" t="s">
        <v>121</v>
      </c>
      <c r="DE1478" s="463">
        <v>8.9999999999999993E-3</v>
      </c>
      <c r="DF1478" s="463">
        <v>0.58899999999999997</v>
      </c>
      <c r="DG1478" s="463">
        <v>7.0000000000000001E-3</v>
      </c>
      <c r="DH1478" s="463">
        <v>3.9E-2</v>
      </c>
      <c r="DI1478" s="463">
        <v>1E-3</v>
      </c>
      <c r="DJ1478" s="463">
        <v>1.4E-2</v>
      </c>
      <c r="DK1478" s="463">
        <v>1E-3</v>
      </c>
      <c r="DL1478" s="61" t="str">
        <f t="shared" si="28"/>
        <v>DK III W1 09.05.2022</v>
      </c>
      <c r="DM1478" s="464">
        <v>-6.7891782787124402E-3</v>
      </c>
      <c r="DN1478" s="464">
        <v>4.5592100984456603E-2</v>
      </c>
      <c r="DO1478" s="464">
        <v>-1.5269343221575801E-2</v>
      </c>
      <c r="DP1478" s="464">
        <v>1.63211737851873</v>
      </c>
      <c r="DQ1478" s="464">
        <v>3.0415632084284501E-2</v>
      </c>
      <c r="DR1478" s="464">
        <v>-2.4148779401899301E-2</v>
      </c>
      <c r="DS1478" s="464">
        <v>-0.498153525065619</v>
      </c>
      <c r="DT1478" s="464">
        <v>1.0854613737855999E-3</v>
      </c>
      <c r="DU1478" s="464">
        <v>1.1415541224207E-3</v>
      </c>
      <c r="DV1478" s="464">
        <v>3.0785705547071201E-2</v>
      </c>
      <c r="DW1478" s="464">
        <v>0.56281277801190999</v>
      </c>
      <c r="DX1478" s="464">
        <v>-0.17960269392324901</v>
      </c>
      <c r="DY1478" s="464">
        <v>4315.4587092705997</v>
      </c>
      <c r="DZ1478" s="464">
        <v>-1.86209472236605</v>
      </c>
      <c r="EA1478" s="464">
        <v>4.2863672879359598</v>
      </c>
      <c r="EB1478" s="464">
        <v>99.185530996536997</v>
      </c>
    </row>
    <row r="1479" spans="1:149">
      <c r="A1479" s="11">
        <v>44691</v>
      </c>
      <c r="B1479" s="64" t="s">
        <v>1997</v>
      </c>
      <c r="C1479" s="25" t="s">
        <v>1877</v>
      </c>
      <c r="D1479" s="21">
        <v>42</v>
      </c>
      <c r="E1479" s="2">
        <v>100</v>
      </c>
      <c r="F1479" s="2">
        <v>100</v>
      </c>
      <c r="G1479" s="2">
        <v>58</v>
      </c>
      <c r="H1479" s="3">
        <f>((F1479)/(E1479/100))</f>
        <v>100</v>
      </c>
      <c r="I1479" s="4">
        <f>E1479/F1479</f>
        <v>1</v>
      </c>
      <c r="J1479" s="4">
        <f>100/G1479</f>
        <v>1.7241379310344827</v>
      </c>
      <c r="K1479" s="2">
        <v>20</v>
      </c>
      <c r="M1479" s="2">
        <f>99.205-98.58</f>
        <v>0.625</v>
      </c>
      <c r="N1479" s="37">
        <f>M1479/(K1479/100)</f>
        <v>3.125</v>
      </c>
      <c r="O1479" s="37">
        <f>N1479/J1479</f>
        <v>1.8125000000000002</v>
      </c>
      <c r="P1479" s="5" t="e">
        <f>M1479/(L1479/100)</f>
        <v>#DIV/0!</v>
      </c>
      <c r="Q1479" s="5" t="e">
        <f>P1479*I1479</f>
        <v>#DIV/0!</v>
      </c>
      <c r="U1479" s="15" t="e">
        <f>100-(T1479-R1479)/S1479*100</f>
        <v>#DIV/0!</v>
      </c>
      <c r="X1479" s="2">
        <v>8.39</v>
      </c>
      <c r="Y1479" s="2">
        <v>3.18</v>
      </c>
      <c r="AB1479" s="14" t="e">
        <f>((AE1479-AC1479)*(1000/AD1479))*1000</f>
        <v>#DIV/0!</v>
      </c>
      <c r="AF1479" s="7" t="e">
        <f>#REF!*0.8</f>
        <v>#REF!</v>
      </c>
      <c r="AG1479" s="2">
        <v>100</v>
      </c>
      <c r="AH1479" s="8">
        <f>((AG1479)*(H1479/100))</f>
        <v>100</v>
      </c>
      <c r="AI1479" s="7">
        <f>AG1479/AH1479</f>
        <v>1</v>
      </c>
      <c r="AJ1479" s="6">
        <v>121.8</v>
      </c>
      <c r="AM1479" s="21">
        <v>12.11</v>
      </c>
      <c r="AN1479" s="21">
        <v>8.41</v>
      </c>
      <c r="AO1479" s="20" t="s">
        <v>1998</v>
      </c>
      <c r="DL1479" s="61" t="str">
        <f t="shared" si="28"/>
        <v xml:space="preserve">ENE 2159 6-10 </v>
      </c>
    </row>
    <row r="1480" spans="1:149">
      <c r="A1480" s="11">
        <v>44691</v>
      </c>
      <c r="B1480" s="66"/>
      <c r="C1480" s="25" t="s">
        <v>117</v>
      </c>
      <c r="H1480" s="3" t="e">
        <f>((F1480)/(E1480/100))</f>
        <v>#DIV/0!</v>
      </c>
      <c r="I1480" s="4" t="e">
        <f>E1480/F1480</f>
        <v>#DIV/0!</v>
      </c>
      <c r="J1480" s="4" t="e">
        <f>100/G1480</f>
        <v>#DIV/0!</v>
      </c>
      <c r="N1480" s="37" t="e">
        <f>M1480/(K1480/100)</f>
        <v>#DIV/0!</v>
      </c>
      <c r="O1480" s="37" t="e">
        <f>N1480/J1480</f>
        <v>#DIV/0!</v>
      </c>
      <c r="P1480" s="5" t="e">
        <f>M1480/(L1480/100)</f>
        <v>#DIV/0!</v>
      </c>
      <c r="Q1480" s="5" t="e">
        <f>P1480*I1480</f>
        <v>#DIV/0!</v>
      </c>
      <c r="U1480" s="15" t="e">
        <f>100-(T1480-R1480)/S1480*100</f>
        <v>#DIV/0!</v>
      </c>
      <c r="AB1480" s="14" t="e">
        <f>((AE1480-AC1480)*(1000/AD1480))*1000</f>
        <v>#DIV/0!</v>
      </c>
      <c r="AF1480" s="7" t="e">
        <f>#REF!*0.8</f>
        <v>#REF!</v>
      </c>
      <c r="AH1480" s="8" t="e">
        <f>((AG1480)*(H1480/100))</f>
        <v>#DIV/0!</v>
      </c>
      <c r="AI1480" s="7" t="e">
        <f>AG1480/AH1480</f>
        <v>#DIV/0!</v>
      </c>
      <c r="DL1480" s="61">
        <f t="shared" si="28"/>
        <v>0</v>
      </c>
    </row>
    <row r="1481" spans="1:149">
      <c r="A1481" s="11">
        <v>44691</v>
      </c>
      <c r="B1481" s="66"/>
      <c r="C1481" s="25" t="s">
        <v>122</v>
      </c>
      <c r="E1481" s="2">
        <v>100</v>
      </c>
      <c r="H1481" s="3">
        <f>((F1481)/(E1481/100))</f>
        <v>0</v>
      </c>
      <c r="I1481" s="4" t="e">
        <f>E1481/F1481</f>
        <v>#DIV/0!</v>
      </c>
      <c r="J1481" s="4" t="e">
        <f>100/G1481</f>
        <v>#DIV/0!</v>
      </c>
      <c r="N1481" s="37" t="e">
        <f>M1481/(K1481/100)</f>
        <v>#DIV/0!</v>
      </c>
      <c r="O1481" s="37" t="e">
        <f>N1481/J1481</f>
        <v>#DIV/0!</v>
      </c>
      <c r="P1481" s="5" t="e">
        <f>M1481/(L1481/100)</f>
        <v>#DIV/0!</v>
      </c>
      <c r="Q1481" s="5" t="e">
        <f>P1481*I1481</f>
        <v>#DIV/0!</v>
      </c>
      <c r="U1481" s="15" t="e">
        <f>100-(T1481-R1481)/S1481*100</f>
        <v>#DIV/0!</v>
      </c>
      <c r="AB1481" s="14" t="e">
        <f>((AE1481-AC1481)*(1000/AD1481))*1000</f>
        <v>#DIV/0!</v>
      </c>
      <c r="AF1481" s="7" t="e">
        <f>#REF!*0.8</f>
        <v>#REF!</v>
      </c>
      <c r="AH1481" s="8">
        <f>((AG1481)*(H1481/100))</f>
        <v>0</v>
      </c>
      <c r="AI1481" s="7" t="e">
        <f>AG1481/AH1481</f>
        <v>#DIV/0!</v>
      </c>
      <c r="DL1481" s="61">
        <f t="shared" si="28"/>
        <v>0</v>
      </c>
    </row>
    <row r="1482" spans="1:149">
      <c r="A1482" s="11">
        <v>44691</v>
      </c>
      <c r="B1482" s="66" t="s">
        <v>120</v>
      </c>
      <c r="C1482" s="25" t="s">
        <v>119</v>
      </c>
      <c r="E1482" s="2">
        <v>100</v>
      </c>
      <c r="H1482" s="3">
        <f>((F1482)/(E1482/100))</f>
        <v>0</v>
      </c>
      <c r="I1482" s="4" t="e">
        <f>E1482/F1482</f>
        <v>#DIV/0!</v>
      </c>
      <c r="J1482" s="4" t="e">
        <f>100/G1482</f>
        <v>#DIV/0!</v>
      </c>
      <c r="N1482" s="37" t="e">
        <f>M1482/(K1482/100)</f>
        <v>#DIV/0!</v>
      </c>
      <c r="O1482" s="37" t="e">
        <f>N1482/J1482</f>
        <v>#DIV/0!</v>
      </c>
      <c r="P1482" s="5" t="e">
        <f>M1482/(L1482/100)</f>
        <v>#DIV/0!</v>
      </c>
      <c r="Q1482" s="5" t="e">
        <f>P1482*I1482</f>
        <v>#DIV/0!</v>
      </c>
      <c r="U1482" s="15" t="e">
        <f>100-(T1482-R1482)/S1482*100</f>
        <v>#DIV/0!</v>
      </c>
      <c r="AB1482" s="14" t="e">
        <f>((AE1482-AC1482)*(1000/AD1482))*1000</f>
        <v>#DIV/0!</v>
      </c>
      <c r="AF1482" s="7" t="e">
        <f>#REF!*0.8</f>
        <v>#REF!</v>
      </c>
      <c r="AH1482" s="8">
        <f>((AG1482)*(H1482/100))</f>
        <v>0</v>
      </c>
      <c r="AI1482" s="7" t="e">
        <f>AG1482/AH1482</f>
        <v>#DIV/0!</v>
      </c>
      <c r="DL1482" s="61">
        <f t="shared" si="28"/>
        <v>0</v>
      </c>
    </row>
    <row r="1483" spans="1:149">
      <c r="A1483" s="11">
        <v>44691</v>
      </c>
      <c r="B1483" s="66"/>
      <c r="C1483" s="25" t="s">
        <v>177</v>
      </c>
      <c r="H1483" s="3" t="e">
        <f>((F1483)/(E1483/100))</f>
        <v>#DIV/0!</v>
      </c>
      <c r="I1483" s="4" t="e">
        <f>E1483/F1483</f>
        <v>#DIV/0!</v>
      </c>
      <c r="J1483" s="4" t="e">
        <f>100/G1483</f>
        <v>#DIV/0!</v>
      </c>
      <c r="N1483" s="37" t="e">
        <f>M1483/(K1483/100)</f>
        <v>#DIV/0!</v>
      </c>
      <c r="O1483" s="37" t="e">
        <f>N1483/J1483</f>
        <v>#DIV/0!</v>
      </c>
      <c r="P1483" s="5" t="e">
        <f>M1483/(L1483/100)</f>
        <v>#DIV/0!</v>
      </c>
      <c r="Q1483" s="5" t="e">
        <f>P1483*I1483</f>
        <v>#DIV/0!</v>
      </c>
      <c r="U1483" s="15" t="e">
        <f>100-(T1483-R1483)/S1483*100</f>
        <v>#DIV/0!</v>
      </c>
      <c r="X1483" s="2">
        <v>11.94</v>
      </c>
      <c r="AB1483" s="14" t="e">
        <f>((AE1483-AC1483)*(1000/AD1483))*1000</f>
        <v>#DIV/0!</v>
      </c>
      <c r="AF1483" s="7" t="e">
        <f>#REF!*0.8</f>
        <v>#REF!</v>
      </c>
      <c r="AG1483" s="2">
        <v>60</v>
      </c>
      <c r="AH1483" s="8" t="e">
        <f>((AG1483)*(H1483/100))</f>
        <v>#DIV/0!</v>
      </c>
      <c r="AI1483" s="7" t="e">
        <f>AG1483/AH1483</f>
        <v>#DIV/0!</v>
      </c>
      <c r="AO1483" s="20" t="s">
        <v>1999</v>
      </c>
      <c r="AP1483" s="468">
        <v>0.224</v>
      </c>
      <c r="AQ1483" s="468">
        <v>4.0000000000000001E-3</v>
      </c>
      <c r="AR1483" s="468">
        <v>7.0000000000000001E-3</v>
      </c>
      <c r="AS1483" s="468">
        <v>3.0000000000000001E-3</v>
      </c>
      <c r="AT1483" s="468">
        <v>9.5000000000000001E-2</v>
      </c>
      <c r="AU1483" s="468">
        <v>4.0000000000000001E-3</v>
      </c>
      <c r="AV1483" s="468">
        <v>6.6000000000000003E-2</v>
      </c>
      <c r="AW1483" s="468">
        <v>3.0000000000000001E-3</v>
      </c>
      <c r="AX1483" s="468">
        <v>1.2999999999999999E-2</v>
      </c>
      <c r="AY1483" s="468">
        <v>1E-3</v>
      </c>
      <c r="AZ1483" s="468">
        <v>3.1E-2</v>
      </c>
      <c r="BA1483" s="468">
        <v>2E-3</v>
      </c>
      <c r="BB1483" s="468">
        <v>6.0999999999999999E-2</v>
      </c>
      <c r="BC1483" s="468">
        <v>2E-3</v>
      </c>
      <c r="BD1483" s="468">
        <v>0.69299999999999995</v>
      </c>
      <c r="BE1483" s="468">
        <v>1.2999999999999999E-2</v>
      </c>
      <c r="BF1483" s="468" t="s">
        <v>121</v>
      </c>
      <c r="BG1483" s="468">
        <v>8.9999999999999993E-3</v>
      </c>
      <c r="BH1483" s="468">
        <v>3.25</v>
      </c>
      <c r="BI1483" s="468">
        <v>1.794</v>
      </c>
      <c r="BJ1483" s="468" t="s">
        <v>121</v>
      </c>
      <c r="BK1483" s="468">
        <v>4.0000000000000001E-3</v>
      </c>
      <c r="BL1483" s="468" t="s">
        <v>121</v>
      </c>
      <c r="BM1483" s="468">
        <v>2E-3</v>
      </c>
      <c r="BN1483" s="468">
        <v>8.6999999999999994E-2</v>
      </c>
      <c r="BO1483" s="468">
        <v>8.0000000000000002E-3</v>
      </c>
      <c r="BP1483" s="468">
        <v>56.877000000000002</v>
      </c>
      <c r="BQ1483" s="468">
        <v>0.17499999999999999</v>
      </c>
      <c r="BR1483" s="468">
        <v>4.0000000000000001E-3</v>
      </c>
      <c r="BS1483" s="468">
        <v>1E-3</v>
      </c>
      <c r="BT1483" s="468">
        <v>16.407</v>
      </c>
      <c r="BU1483" s="468">
        <v>0.16500000000000001</v>
      </c>
      <c r="BV1483" s="468">
        <v>12.981</v>
      </c>
      <c r="BW1483" s="468">
        <v>0.14799999999999999</v>
      </c>
      <c r="BX1483" s="468" t="s">
        <v>121</v>
      </c>
      <c r="BY1483" s="468">
        <v>5.0000000000000001E-3</v>
      </c>
      <c r="BZ1483" s="468">
        <v>2.613</v>
      </c>
      <c r="CA1483" s="468">
        <v>4.5999999999999999E-2</v>
      </c>
      <c r="CB1483" s="468" t="s">
        <v>121</v>
      </c>
      <c r="CC1483" s="468">
        <v>18.895</v>
      </c>
      <c r="CD1483" s="468">
        <v>3.5999999999999997E-2</v>
      </c>
      <c r="CE1483" s="468">
        <v>5.0000000000000001E-3</v>
      </c>
      <c r="CF1483" s="468">
        <v>2E-3</v>
      </c>
      <c r="CG1483" s="468">
        <v>1E-3</v>
      </c>
      <c r="CH1483" s="468" t="s">
        <v>121</v>
      </c>
      <c r="CI1483" s="468">
        <v>2E-3</v>
      </c>
      <c r="CJ1483" s="468" t="s">
        <v>121</v>
      </c>
      <c r="CK1483" s="468">
        <v>0.18</v>
      </c>
      <c r="CL1483" s="468" t="s">
        <v>121</v>
      </c>
      <c r="CM1483" s="468">
        <v>2E-3</v>
      </c>
      <c r="CN1483" s="468">
        <v>6.0000000000000001E-3</v>
      </c>
      <c r="CO1483" s="468">
        <v>1E-3</v>
      </c>
      <c r="CP1483" s="468">
        <v>2.7189999999999999</v>
      </c>
      <c r="CQ1483" s="468">
        <v>6.9000000000000006E-2</v>
      </c>
      <c r="CR1483" s="468" t="s">
        <v>121</v>
      </c>
      <c r="CS1483" s="468">
        <v>2E-3</v>
      </c>
      <c r="CT1483" s="468">
        <v>2.2519999999999998</v>
      </c>
      <c r="CU1483" s="468">
        <v>0.32800000000000001</v>
      </c>
      <c r="CV1483" s="468">
        <v>2.1000000000000001E-2</v>
      </c>
      <c r="CW1483" s="468">
        <v>1E-3</v>
      </c>
      <c r="CX1483" s="468">
        <v>0.21299999999999999</v>
      </c>
      <c r="CY1483" s="468">
        <v>1.0999999999999999E-2</v>
      </c>
      <c r="CZ1483" s="468" t="s">
        <v>121</v>
      </c>
      <c r="DA1483" s="468">
        <v>2E-3</v>
      </c>
      <c r="DB1483" s="468" t="s">
        <v>121</v>
      </c>
      <c r="DC1483" s="468">
        <v>5.0000000000000001E-3</v>
      </c>
      <c r="DD1483" s="468">
        <v>2.7E-2</v>
      </c>
      <c r="DE1483" s="468">
        <v>8.0000000000000002E-3</v>
      </c>
      <c r="DF1483" s="468">
        <v>1.0589999999999999</v>
      </c>
      <c r="DG1483" s="468">
        <v>1.2E-2</v>
      </c>
      <c r="DH1483" s="468">
        <v>8.0000000000000002E-3</v>
      </c>
      <c r="DI1483" s="468">
        <v>1E-3</v>
      </c>
      <c r="DJ1483" s="468">
        <v>9.4E-2</v>
      </c>
      <c r="DK1483" s="468">
        <v>1E-3</v>
      </c>
      <c r="DL1483" s="61" t="str">
        <f t="shared" si="28"/>
        <v>UTV 10.05.2022</v>
      </c>
    </row>
    <row r="1484" spans="1:149">
      <c r="A1484" s="11">
        <v>44691</v>
      </c>
      <c r="B1484" s="66"/>
      <c r="C1484" s="25" t="s">
        <v>122</v>
      </c>
      <c r="D1484" s="21">
        <v>20</v>
      </c>
      <c r="E1484" s="2">
        <v>100</v>
      </c>
      <c r="F1484" s="2">
        <v>80</v>
      </c>
      <c r="H1484" s="3">
        <f>((F1484)/(E1484/100))</f>
        <v>80</v>
      </c>
      <c r="I1484" s="4">
        <f>E1484/F1484</f>
        <v>1.25</v>
      </c>
      <c r="J1484" s="4" t="e">
        <f>100/G1484</f>
        <v>#DIV/0!</v>
      </c>
      <c r="N1484" s="37" t="e">
        <f>M1484/(K1484/100)</f>
        <v>#DIV/0!</v>
      </c>
      <c r="O1484" s="37" t="e">
        <f>N1484/J1484</f>
        <v>#DIV/0!</v>
      </c>
      <c r="P1484" s="5" t="e">
        <f>M1484/(L1484/100)</f>
        <v>#DIV/0!</v>
      </c>
      <c r="Q1484" s="5" t="e">
        <f>P1484*I1484</f>
        <v>#DIV/0!</v>
      </c>
      <c r="U1484" s="15" t="e">
        <f>100-(T1484-R1484)/S1484*100</f>
        <v>#DIV/0!</v>
      </c>
      <c r="V1484" s="21">
        <v>0.80300000000000005</v>
      </c>
      <c r="X1484" s="2">
        <v>11.38</v>
      </c>
      <c r="Y1484" s="2">
        <v>4.93</v>
      </c>
      <c r="Z1484" s="21">
        <v>818</v>
      </c>
      <c r="AB1484" s="14" t="e">
        <f>((AE1484-AC1484)*(1000/AD1484))*1000</f>
        <v>#DIV/0!</v>
      </c>
      <c r="AF1484" s="7" t="e">
        <f>#REF!*0.8</f>
        <v>#REF!</v>
      </c>
      <c r="AG1484" s="2">
        <v>124</v>
      </c>
      <c r="AH1484" s="8">
        <f>((AG1484)*(H1484/100))</f>
        <v>99.2</v>
      </c>
      <c r="AI1484" s="7">
        <f>AG1484/AH1484</f>
        <v>1.25</v>
      </c>
      <c r="AJ1484" s="6">
        <v>9.1969999999999992</v>
      </c>
      <c r="AK1484" s="2">
        <v>0.37</v>
      </c>
      <c r="AO1484" s="20" t="s">
        <v>2000</v>
      </c>
      <c r="AP1484" s="465">
        <v>0.06</v>
      </c>
      <c r="AQ1484" s="465">
        <v>2E-3</v>
      </c>
      <c r="AR1484" s="465">
        <v>3.5000000000000003E-2</v>
      </c>
      <c r="AS1484" s="465">
        <v>3.0000000000000001E-3</v>
      </c>
      <c r="AT1484" s="465">
        <v>7.0000000000000001E-3</v>
      </c>
      <c r="AU1484" s="465">
        <v>2E-3</v>
      </c>
      <c r="AV1484" s="465">
        <v>1.9E-2</v>
      </c>
      <c r="AW1484" s="465">
        <v>2E-3</v>
      </c>
      <c r="AX1484" s="465" t="s">
        <v>121</v>
      </c>
      <c r="AY1484" s="465">
        <v>2E-3</v>
      </c>
      <c r="AZ1484" s="465">
        <v>4.2000000000000003E-2</v>
      </c>
      <c r="BA1484" s="465">
        <v>3.0000000000000001E-3</v>
      </c>
      <c r="BB1484" s="465">
        <v>0.114</v>
      </c>
      <c r="BC1484" s="465">
        <v>3.0000000000000001E-3</v>
      </c>
      <c r="BD1484" s="465">
        <v>4.0309999999999997</v>
      </c>
      <c r="BE1484" s="465">
        <v>0.04</v>
      </c>
      <c r="BF1484" s="465" t="s">
        <v>121</v>
      </c>
      <c r="BG1484" s="465">
        <v>5.0000000000000001E-3</v>
      </c>
      <c r="BH1484" s="465">
        <v>3.5059999999999998</v>
      </c>
      <c r="BI1484" s="465">
        <v>1.2689999999999999</v>
      </c>
      <c r="BJ1484" s="465">
        <v>2E-3</v>
      </c>
      <c r="BK1484" s="465">
        <v>1E-3</v>
      </c>
      <c r="BL1484" s="465" t="s">
        <v>121</v>
      </c>
      <c r="BM1484" s="465">
        <v>2E-3</v>
      </c>
      <c r="BN1484" s="465">
        <v>2.5529999999999999</v>
      </c>
      <c r="BO1484" s="465">
        <v>4.4999999999999998E-2</v>
      </c>
      <c r="BP1484" s="465">
        <v>58.363999999999997</v>
      </c>
      <c r="BQ1484" s="465">
        <v>0.18099999999999999</v>
      </c>
      <c r="BR1484" s="465">
        <v>3.0000000000000001E-3</v>
      </c>
      <c r="BS1484" s="465">
        <v>1E-3</v>
      </c>
      <c r="BT1484" s="465">
        <v>16.03</v>
      </c>
      <c r="BU1484" s="465">
        <v>0.16</v>
      </c>
      <c r="BV1484" s="465">
        <v>0.74</v>
      </c>
      <c r="BW1484" s="465">
        <v>2.1000000000000001E-2</v>
      </c>
      <c r="BX1484" s="465" t="s">
        <v>121</v>
      </c>
      <c r="BY1484" s="465">
        <v>1.0999999999999999E-2</v>
      </c>
      <c r="BZ1484" s="465">
        <v>0.435</v>
      </c>
      <c r="CA1484" s="465">
        <v>2.5999999999999999E-2</v>
      </c>
      <c r="CB1484" s="465" t="s">
        <v>121</v>
      </c>
      <c r="CC1484" s="465">
        <v>15.597</v>
      </c>
      <c r="CD1484" s="465">
        <v>0.12</v>
      </c>
      <c r="CE1484" s="465">
        <v>7.0000000000000001E-3</v>
      </c>
      <c r="CF1484" s="465">
        <v>2E-3</v>
      </c>
      <c r="CG1484" s="465">
        <v>1E-3</v>
      </c>
      <c r="CH1484" s="465">
        <v>2E-3</v>
      </c>
      <c r="CI1484" s="465">
        <v>1E-3</v>
      </c>
      <c r="CJ1484" s="465">
        <v>1.3440000000000001</v>
      </c>
      <c r="CK1484" s="465">
        <v>0.1</v>
      </c>
      <c r="CL1484" s="465" t="s">
        <v>121</v>
      </c>
      <c r="CM1484" s="465">
        <v>2E-3</v>
      </c>
      <c r="CN1484" s="465">
        <v>2E-3</v>
      </c>
      <c r="CO1484" s="465">
        <v>1E-3</v>
      </c>
      <c r="CP1484" s="465">
        <v>3.5289999999999999</v>
      </c>
      <c r="CQ1484" s="465">
        <v>5.8999999999999997E-2</v>
      </c>
      <c r="CR1484" s="465" t="s">
        <v>121</v>
      </c>
      <c r="CS1484" s="465">
        <v>2E-3</v>
      </c>
      <c r="CT1484" s="465">
        <v>6.62</v>
      </c>
      <c r="CU1484" s="465">
        <v>0.30199999999999999</v>
      </c>
      <c r="CV1484" s="465">
        <v>4.9000000000000002E-2</v>
      </c>
      <c r="CW1484" s="465">
        <v>1E-3</v>
      </c>
      <c r="CX1484" s="465">
        <v>1.651</v>
      </c>
      <c r="CY1484" s="465">
        <v>2.8000000000000001E-2</v>
      </c>
      <c r="CZ1484" s="465" t="s">
        <v>121</v>
      </c>
      <c r="DA1484" s="465">
        <v>2E-3</v>
      </c>
      <c r="DB1484" s="465">
        <v>2.5999999999999999E-2</v>
      </c>
      <c r="DC1484" s="465">
        <v>8.9999999999999993E-3</v>
      </c>
      <c r="DD1484" s="465" t="s">
        <v>121</v>
      </c>
      <c r="DE1484" s="465">
        <v>0.01</v>
      </c>
      <c r="DF1484" s="465">
        <v>0.69399999999999995</v>
      </c>
      <c r="DG1484" s="465">
        <v>8.9999999999999993E-3</v>
      </c>
      <c r="DH1484" s="465">
        <v>1.4E-2</v>
      </c>
      <c r="DI1484" s="465">
        <v>1E-3</v>
      </c>
      <c r="DJ1484" s="465">
        <v>3.0000000000000001E-3</v>
      </c>
      <c r="DK1484" s="465">
        <v>1E-3</v>
      </c>
      <c r="DL1484" s="61" t="str">
        <f t="shared" si="28"/>
        <v>DK II 10.05.2022</v>
      </c>
      <c r="DM1484" s="476">
        <v>-4.6540418673848196E-3</v>
      </c>
      <c r="DN1484" s="476">
        <v>4.71550596181674E-3</v>
      </c>
      <c r="DO1484" s="476">
        <v>2.5958221401589501E-2</v>
      </c>
      <c r="DP1484" s="476">
        <v>0.36965821135890298</v>
      </c>
      <c r="DQ1484" s="476">
        <v>1.6657960806462501E-3</v>
      </c>
      <c r="DR1484" s="476">
        <v>4.4198812212628003E-3</v>
      </c>
      <c r="DS1484" s="476">
        <v>5.8006813828946797E-2</v>
      </c>
      <c r="DT1484" s="476">
        <v>3.0158090029165099E-3</v>
      </c>
      <c r="DU1484" s="476">
        <v>1.4881194852066301E-3</v>
      </c>
      <c r="DV1484" s="476">
        <v>7.0052198854317904E-3</v>
      </c>
      <c r="DW1484" s="476">
        <v>0.12510472773628101</v>
      </c>
      <c r="DX1484" s="476">
        <v>-3.4678188781955598E-3</v>
      </c>
      <c r="DY1484" s="476">
        <v>508.98946117259402</v>
      </c>
      <c r="DZ1484" s="476">
        <v>8.2468219567388604E-2</v>
      </c>
      <c r="EA1484" s="476">
        <v>-4.7508265709301098E-2</v>
      </c>
      <c r="EB1484" s="476">
        <v>96.963457834795406</v>
      </c>
    </row>
    <row r="1485" spans="1:149">
      <c r="A1485" s="11">
        <v>44691</v>
      </c>
      <c r="B1485" s="66" t="s">
        <v>120</v>
      </c>
      <c r="C1485" s="25" t="s">
        <v>119</v>
      </c>
      <c r="D1485" s="21">
        <v>31</v>
      </c>
      <c r="E1485" s="2">
        <v>100</v>
      </c>
      <c r="F1485" s="2">
        <v>69</v>
      </c>
      <c r="H1485" s="3">
        <f>((F1485)/(E1485/100))</f>
        <v>69</v>
      </c>
      <c r="I1485" s="4">
        <f>E1485/F1485</f>
        <v>1.4492753623188406</v>
      </c>
      <c r="J1485" s="4" t="e">
        <f>100/G1485</f>
        <v>#DIV/0!</v>
      </c>
      <c r="N1485" s="37" t="e">
        <f>M1485/(K1485/100)</f>
        <v>#DIV/0!</v>
      </c>
      <c r="O1485" s="37" t="e">
        <f>N1485/J1485</f>
        <v>#DIV/0!</v>
      </c>
      <c r="P1485" s="5" t="e">
        <f>M1485/(L1485/100)</f>
        <v>#DIV/0!</v>
      </c>
      <c r="Q1485" s="5" t="e">
        <f>P1485*I1485</f>
        <v>#DIV/0!</v>
      </c>
      <c r="U1485" s="15" t="e">
        <f>100-(T1485-R1485)/S1485*100</f>
        <v>#DIV/0!</v>
      </c>
      <c r="V1485" s="21">
        <v>3.7</v>
      </c>
      <c r="X1485" s="2">
        <v>11.54</v>
      </c>
      <c r="Y1485" s="2">
        <v>9.9700000000000006</v>
      </c>
      <c r="Z1485" s="21">
        <v>2571</v>
      </c>
      <c r="AB1485" s="14" t="e">
        <f>((AE1485-AC1485)*(1000/AD1485))*1000</f>
        <v>#DIV/0!</v>
      </c>
      <c r="AF1485" s="7" t="e">
        <f>#REF!*0.8</f>
        <v>#REF!</v>
      </c>
      <c r="AG1485" s="2">
        <v>144</v>
      </c>
      <c r="AH1485" s="8">
        <f>((AG1485)*(H1485/100))</f>
        <v>99.359999999999985</v>
      </c>
      <c r="AI1485" s="7">
        <f>AG1485/AH1485</f>
        <v>1.4492753623188408</v>
      </c>
      <c r="AJ1485" s="6">
        <v>54.96</v>
      </c>
      <c r="AK1485" s="2">
        <v>1.1279999999999999</v>
      </c>
      <c r="AO1485" s="20" t="s">
        <v>2001</v>
      </c>
      <c r="AP1485" s="467">
        <v>0.2</v>
      </c>
      <c r="AQ1485" s="467">
        <v>3.0000000000000001E-3</v>
      </c>
      <c r="AR1485" s="467">
        <v>4.4999999999999998E-2</v>
      </c>
      <c r="AS1485" s="467">
        <v>3.0000000000000001E-3</v>
      </c>
      <c r="AT1485" s="467">
        <v>4.0000000000000001E-3</v>
      </c>
      <c r="AU1485" s="467">
        <v>2E-3</v>
      </c>
      <c r="AV1485" s="467">
        <v>1.4999999999999999E-2</v>
      </c>
      <c r="AW1485" s="467">
        <v>2E-3</v>
      </c>
      <c r="AX1485" s="467" t="s">
        <v>121</v>
      </c>
      <c r="AY1485" s="467">
        <v>2E-3</v>
      </c>
      <c r="AZ1485" s="467">
        <v>7.3999999999999996E-2</v>
      </c>
      <c r="BA1485" s="467">
        <v>3.0000000000000001E-3</v>
      </c>
      <c r="BB1485" s="467">
        <v>0.17499999999999999</v>
      </c>
      <c r="BC1485" s="467">
        <v>4.0000000000000001E-3</v>
      </c>
      <c r="BD1485" s="467">
        <v>3.4729999999999999</v>
      </c>
      <c r="BE1485" s="467">
        <v>2.9000000000000001E-2</v>
      </c>
      <c r="BF1485" s="467" t="s">
        <v>121</v>
      </c>
      <c r="BG1485" s="467">
        <v>4.0000000000000001E-3</v>
      </c>
      <c r="BH1485" s="467">
        <v>4.0309999999999997</v>
      </c>
      <c r="BI1485" s="467">
        <v>1.099</v>
      </c>
      <c r="BJ1485" s="467" t="s">
        <v>121</v>
      </c>
      <c r="BK1485" s="467">
        <v>5.0000000000000001E-3</v>
      </c>
      <c r="BL1485" s="467" t="s">
        <v>121</v>
      </c>
      <c r="BM1485" s="467">
        <v>2E-3</v>
      </c>
      <c r="BN1485" s="467">
        <v>0.36899999999999999</v>
      </c>
      <c r="BO1485" s="467">
        <v>0.01</v>
      </c>
      <c r="BP1485" s="467">
        <v>60.83</v>
      </c>
      <c r="BQ1485" s="467">
        <v>0.155</v>
      </c>
      <c r="BR1485" s="467" t="s">
        <v>121</v>
      </c>
      <c r="BS1485" s="467">
        <v>2E-3</v>
      </c>
      <c r="BT1485" s="467">
        <v>13.298999999999999</v>
      </c>
      <c r="BU1485" s="467">
        <v>0.13500000000000001</v>
      </c>
      <c r="BV1485" s="467">
        <v>1.3580000000000001</v>
      </c>
      <c r="BW1485" s="467">
        <v>2.7E-2</v>
      </c>
      <c r="BX1485" s="467" t="s">
        <v>121</v>
      </c>
      <c r="BY1485" s="467">
        <v>8.9999999999999993E-3</v>
      </c>
      <c r="BZ1485" s="467">
        <v>1.0409999999999999</v>
      </c>
      <c r="CA1485" s="467">
        <v>3.3000000000000002E-2</v>
      </c>
      <c r="CB1485" s="467" t="s">
        <v>121</v>
      </c>
      <c r="CC1485" s="467">
        <v>10.673</v>
      </c>
      <c r="CD1485" s="467">
        <v>0.14199999999999999</v>
      </c>
      <c r="CE1485" s="467">
        <v>7.0000000000000001E-3</v>
      </c>
      <c r="CF1485" s="467">
        <v>4.0000000000000001E-3</v>
      </c>
      <c r="CG1485" s="467">
        <v>1E-3</v>
      </c>
      <c r="CH1485" s="467" t="s">
        <v>121</v>
      </c>
      <c r="CI1485" s="467">
        <v>2E-3</v>
      </c>
      <c r="CJ1485" s="467">
        <v>0.66500000000000004</v>
      </c>
      <c r="CK1485" s="467">
        <v>7.8E-2</v>
      </c>
      <c r="CL1485" s="467" t="s">
        <v>121</v>
      </c>
      <c r="CM1485" s="467">
        <v>2E-3</v>
      </c>
      <c r="CN1485" s="467">
        <v>3.0000000000000001E-3</v>
      </c>
      <c r="CO1485" s="467">
        <v>1E-3</v>
      </c>
      <c r="CP1485" s="467">
        <v>1.6679999999999999</v>
      </c>
      <c r="CQ1485" s="467">
        <v>0.04</v>
      </c>
      <c r="CR1485" s="467" t="s">
        <v>121</v>
      </c>
      <c r="CS1485" s="467">
        <v>2E-3</v>
      </c>
      <c r="CT1485" s="467">
        <v>8.98</v>
      </c>
      <c r="CU1485" s="467">
        <v>0.32</v>
      </c>
      <c r="CV1485" s="467">
        <v>2.4E-2</v>
      </c>
      <c r="CW1485" s="467">
        <v>1E-3</v>
      </c>
      <c r="CX1485" s="467">
        <v>2.0070000000000001</v>
      </c>
      <c r="CY1485" s="467">
        <v>2.5999999999999999E-2</v>
      </c>
      <c r="CZ1485" s="467" t="s">
        <v>121</v>
      </c>
      <c r="DA1485" s="467">
        <v>2E-3</v>
      </c>
      <c r="DB1485" s="467">
        <v>0.02</v>
      </c>
      <c r="DC1485" s="467">
        <v>7.0000000000000001E-3</v>
      </c>
      <c r="DD1485" s="467" t="s">
        <v>121</v>
      </c>
      <c r="DE1485" s="467">
        <v>1.2999999999999999E-2</v>
      </c>
      <c r="DF1485" s="467">
        <v>1.5189999999999999</v>
      </c>
      <c r="DG1485" s="467">
        <v>1.4E-2</v>
      </c>
      <c r="DH1485" s="467">
        <v>3.1E-2</v>
      </c>
      <c r="DI1485" s="467">
        <v>1E-3</v>
      </c>
      <c r="DJ1485" s="467">
        <v>6.0000000000000001E-3</v>
      </c>
      <c r="DK1485" s="467">
        <v>1E-3</v>
      </c>
      <c r="DL1485" s="61" t="str">
        <f t="shared" si="28"/>
        <v>DK III W1 10.05.2022</v>
      </c>
      <c r="DM1485" s="476">
        <v>-5.9587207666230498E-2</v>
      </c>
      <c r="DN1485" s="476">
        <v>1.46575531129466E-2</v>
      </c>
      <c r="DO1485" s="476">
        <v>6.3230951666355603E-2</v>
      </c>
      <c r="DP1485" s="476">
        <v>1.1282415918322599</v>
      </c>
      <c r="DQ1485" s="476">
        <v>3.87604445166006E-3</v>
      </c>
      <c r="DR1485" s="476">
        <v>-1.9813567122707199E-3</v>
      </c>
      <c r="DS1485" s="476">
        <v>0.50495798644694301</v>
      </c>
      <c r="DT1485" s="476">
        <v>3.1522719081889902E-2</v>
      </c>
      <c r="DU1485" s="476">
        <v>6.5004367306140695E-4</v>
      </c>
      <c r="DV1485" s="476">
        <v>9.3408497763006401E-2</v>
      </c>
      <c r="DW1485" s="476">
        <v>0.32020261015783302</v>
      </c>
      <c r="DX1485" s="476">
        <v>1.3775555074113899E-2</v>
      </c>
      <c r="DY1485" s="476">
        <v>887.25960396451796</v>
      </c>
      <c r="DZ1485" s="476">
        <v>0.50007592032051196</v>
      </c>
      <c r="EA1485" s="476">
        <v>-0.148314717130172</v>
      </c>
      <c r="EB1485" s="476">
        <v>98.406544048503093</v>
      </c>
    </row>
    <row r="1486" spans="1:149">
      <c r="A1486" s="11">
        <v>44691</v>
      </c>
      <c r="B1486" s="66" t="s">
        <v>1759</v>
      </c>
      <c r="C1486" s="25" t="s">
        <v>124</v>
      </c>
      <c r="D1486" s="21">
        <v>25</v>
      </c>
      <c r="E1486" s="2">
        <v>100</v>
      </c>
      <c r="F1486" s="2">
        <v>75</v>
      </c>
      <c r="H1486" s="3">
        <f>((F1486)/(E1486/100))</f>
        <v>75</v>
      </c>
      <c r="I1486" s="4">
        <f>E1486/F1486</f>
        <v>1.3333333333333333</v>
      </c>
      <c r="J1486" s="4" t="e">
        <f>100/G1486</f>
        <v>#DIV/0!</v>
      </c>
      <c r="N1486" s="37" t="e">
        <f>M1486/(K1486/100)</f>
        <v>#DIV/0!</v>
      </c>
      <c r="O1486" s="37" t="e">
        <f>N1486/J1486</f>
        <v>#DIV/0!</v>
      </c>
      <c r="P1486" s="5" t="e">
        <f>M1486/(L1486/100)</f>
        <v>#DIV/0!</v>
      </c>
      <c r="Q1486" s="5" t="e">
        <f>P1486*I1486</f>
        <v>#DIV/0!</v>
      </c>
      <c r="U1486" s="15" t="e">
        <f>100-(T1486-R1486)/S1486*100</f>
        <v>#DIV/0!</v>
      </c>
      <c r="V1486" s="21">
        <v>0.80700000000000005</v>
      </c>
      <c r="X1486" s="2">
        <v>11.59</v>
      </c>
      <c r="Y1486" s="2">
        <v>6.63</v>
      </c>
      <c r="Z1486" s="21">
        <v>1239</v>
      </c>
      <c r="AB1486" s="14" t="e">
        <f>((AE1486-AC1486)*(1000/AD1486))*1000</f>
        <v>#DIV/0!</v>
      </c>
      <c r="AF1486" s="7" t="e">
        <f>#REF!*0.8</f>
        <v>#REF!</v>
      </c>
      <c r="AG1486" s="2">
        <v>133</v>
      </c>
      <c r="AH1486" s="8">
        <f>((AG1486)*(H1486/100))</f>
        <v>99.75</v>
      </c>
      <c r="AI1486" s="7">
        <f>AG1486/AH1486</f>
        <v>1.3333333333333333</v>
      </c>
      <c r="AJ1486" s="6">
        <v>18.489999999999998</v>
      </c>
      <c r="AK1486" s="2">
        <v>0.443</v>
      </c>
      <c r="AM1486" s="21">
        <v>3.9</v>
      </c>
      <c r="AN1486" s="21">
        <v>1.01</v>
      </c>
      <c r="AO1486" s="20" t="s">
        <v>2002</v>
      </c>
      <c r="AP1486" s="466">
        <v>0.09</v>
      </c>
      <c r="AQ1486" s="466">
        <v>2E-3</v>
      </c>
      <c r="AR1486" s="466">
        <v>2.8000000000000001E-2</v>
      </c>
      <c r="AS1486" s="466">
        <v>3.0000000000000001E-3</v>
      </c>
      <c r="AT1486" s="466">
        <v>7.0000000000000001E-3</v>
      </c>
      <c r="AU1486" s="466">
        <v>2E-3</v>
      </c>
      <c r="AV1486" s="466">
        <v>0.03</v>
      </c>
      <c r="AW1486" s="466">
        <v>2E-3</v>
      </c>
      <c r="AX1486" s="466" t="s">
        <v>121</v>
      </c>
      <c r="AY1486" s="466">
        <v>2E-3</v>
      </c>
      <c r="AZ1486" s="466">
        <v>4.1000000000000002E-2</v>
      </c>
      <c r="BA1486" s="466">
        <v>3.0000000000000001E-3</v>
      </c>
      <c r="BB1486" s="466">
        <v>0.12</v>
      </c>
      <c r="BC1486" s="466">
        <v>3.0000000000000001E-3</v>
      </c>
      <c r="BD1486" s="466">
        <v>5.13</v>
      </c>
      <c r="BE1486" s="466">
        <v>0.04</v>
      </c>
      <c r="BF1486" s="466" t="s">
        <v>121</v>
      </c>
      <c r="BG1486" s="466">
        <v>5.0000000000000001E-3</v>
      </c>
      <c r="BH1486" s="466">
        <v>3.1970000000000001</v>
      </c>
      <c r="BI1486" s="466">
        <v>1.0029999999999999</v>
      </c>
      <c r="BJ1486" s="466" t="s">
        <v>121</v>
      </c>
      <c r="BK1486" s="466">
        <v>3.0000000000000001E-3</v>
      </c>
      <c r="BL1486" s="466" t="s">
        <v>121</v>
      </c>
      <c r="BM1486" s="466">
        <v>2E-3</v>
      </c>
      <c r="BN1486" s="466">
        <v>1.1519999999999999</v>
      </c>
      <c r="BO1486" s="466">
        <v>1.9E-2</v>
      </c>
      <c r="BP1486" s="466">
        <v>59.953000000000003</v>
      </c>
      <c r="BQ1486" s="466">
        <v>0.16900000000000001</v>
      </c>
      <c r="BR1486" s="466">
        <v>3.0000000000000001E-3</v>
      </c>
      <c r="BS1486" s="466">
        <v>1E-3</v>
      </c>
      <c r="BT1486" s="466">
        <v>16.501000000000001</v>
      </c>
      <c r="BU1486" s="466">
        <v>0.156</v>
      </c>
      <c r="BV1486" s="466">
        <v>1.006</v>
      </c>
      <c r="BW1486" s="466">
        <v>2.4E-2</v>
      </c>
      <c r="BX1486" s="466" t="s">
        <v>121</v>
      </c>
      <c r="BY1486" s="466">
        <v>1.0999999999999999E-2</v>
      </c>
      <c r="BZ1486" s="466">
        <v>0.47799999999999998</v>
      </c>
      <c r="CA1486" s="466">
        <v>2.8000000000000001E-2</v>
      </c>
      <c r="CB1486" s="466" t="s">
        <v>121</v>
      </c>
      <c r="CC1486" s="466">
        <v>9.4499999999999993</v>
      </c>
      <c r="CD1486" s="466">
        <v>0.19700000000000001</v>
      </c>
      <c r="CE1486" s="466">
        <v>8.0000000000000002E-3</v>
      </c>
      <c r="CF1486" s="466">
        <v>2E-3</v>
      </c>
      <c r="CG1486" s="466">
        <v>1E-3</v>
      </c>
      <c r="CH1486" s="466">
        <v>2E-3</v>
      </c>
      <c r="CI1486" s="466">
        <v>1E-3</v>
      </c>
      <c r="CJ1486" s="466">
        <v>0.94899999999999995</v>
      </c>
      <c r="CK1486" s="466">
        <v>0.09</v>
      </c>
      <c r="CL1486" s="466" t="s">
        <v>121</v>
      </c>
      <c r="CM1486" s="466">
        <v>2E-3</v>
      </c>
      <c r="CN1486" s="466">
        <v>2E-3</v>
      </c>
      <c r="CO1486" s="466">
        <v>1E-3</v>
      </c>
      <c r="CP1486" s="466">
        <v>2.5609999999999999</v>
      </c>
      <c r="CQ1486" s="466">
        <v>4.9000000000000002E-2</v>
      </c>
      <c r="CR1486" s="466" t="s">
        <v>121</v>
      </c>
      <c r="CS1486" s="466">
        <v>2E-3</v>
      </c>
      <c r="CT1486" s="466">
        <v>6.2290000000000001</v>
      </c>
      <c r="CU1486" s="466">
        <v>0.29499999999999998</v>
      </c>
      <c r="CV1486" s="466">
        <v>0.04</v>
      </c>
      <c r="CW1486" s="466">
        <v>1E-3</v>
      </c>
      <c r="CX1486" s="466">
        <v>1.0129999999999999</v>
      </c>
      <c r="CY1486" s="466">
        <v>2.4E-2</v>
      </c>
      <c r="CZ1486" s="466" t="s">
        <v>121</v>
      </c>
      <c r="DA1486" s="466">
        <v>2E-3</v>
      </c>
      <c r="DB1486" s="466">
        <v>0.03</v>
      </c>
      <c r="DC1486" s="466">
        <v>8.0000000000000002E-3</v>
      </c>
      <c r="DD1486" s="466" t="s">
        <v>121</v>
      </c>
      <c r="DE1486" s="466">
        <v>1.9E-2</v>
      </c>
      <c r="DF1486" s="466">
        <v>1.216</v>
      </c>
      <c r="DG1486" s="466">
        <v>1.2E-2</v>
      </c>
      <c r="DH1486" s="466">
        <v>1.4E-2</v>
      </c>
      <c r="DI1486" s="466">
        <v>1E-3</v>
      </c>
      <c r="DJ1486" s="466">
        <v>4.0000000000000001E-3</v>
      </c>
      <c r="DK1486" s="466">
        <v>1E-3</v>
      </c>
      <c r="DL1486" s="61" t="str">
        <f t="shared" si="28"/>
        <v>DK II Box 1.4 10.05.2022</v>
      </c>
      <c r="DM1486" s="476">
        <v>-1.0795074119230299E-2</v>
      </c>
      <c r="DN1486" s="476">
        <v>3.3663014587755401E-3</v>
      </c>
      <c r="DO1486" s="476">
        <v>1.05111434564977E-2</v>
      </c>
      <c r="DP1486" s="476">
        <v>0.44295116022408998</v>
      </c>
      <c r="DQ1486" s="188">
        <v>7.3192996557657102E-5</v>
      </c>
      <c r="DR1486" s="476">
        <v>-3.4591842585788199E-3</v>
      </c>
      <c r="DS1486" s="476">
        <v>0.27741190571768498</v>
      </c>
      <c r="DT1486" s="476">
        <v>5.4376979581776397E-3</v>
      </c>
      <c r="DU1486" s="188">
        <v>-7.3871416845287506E-5</v>
      </c>
      <c r="DV1486" s="188">
        <v>3.41114890311381E-5</v>
      </c>
      <c r="DW1486" s="476">
        <v>9.5094361484500706E-2</v>
      </c>
      <c r="DX1486" s="476">
        <v>1.33725696468384E-2</v>
      </c>
      <c r="DY1486" s="476">
        <v>626.41011483284103</v>
      </c>
      <c r="DZ1486" s="476">
        <v>0.115532221804244</v>
      </c>
      <c r="EA1486" s="476">
        <v>-8.1448830344650794E-2</v>
      </c>
      <c r="EB1486" s="476">
        <v>97.163339445218597</v>
      </c>
    </row>
    <row r="1487" spans="1:149">
      <c r="A1487" s="11">
        <v>44691</v>
      </c>
      <c r="B1487" s="66" t="s">
        <v>2004</v>
      </c>
      <c r="C1487" s="25" t="s">
        <v>2003</v>
      </c>
      <c r="H1487" s="3" t="e">
        <f>((F1487)/(E1487/100))</f>
        <v>#DIV/0!</v>
      </c>
      <c r="I1487" s="4" t="e">
        <f>E1487/F1487</f>
        <v>#DIV/0!</v>
      </c>
      <c r="J1487" s="4" t="e">
        <f>100/G1487</f>
        <v>#DIV/0!</v>
      </c>
      <c r="N1487" s="37" t="e">
        <f>M1487/(K1487/100)</f>
        <v>#DIV/0!</v>
      </c>
      <c r="O1487" s="37" t="e">
        <f>N1487/J1487</f>
        <v>#DIV/0!</v>
      </c>
      <c r="P1487" s="5" t="e">
        <f>M1487/(L1487/100)</f>
        <v>#DIV/0!</v>
      </c>
      <c r="Q1487" s="5" t="e">
        <f>P1487*I1487</f>
        <v>#DIV/0!</v>
      </c>
      <c r="U1487" s="15" t="e">
        <f>100-(T1487-R1487)/S1487*100</f>
        <v>#DIV/0!</v>
      </c>
      <c r="AB1487" s="14" t="e">
        <f>((AE1487-AC1487)*(1000/AD1487))*1000</f>
        <v>#DIV/0!</v>
      </c>
      <c r="AF1487" s="7" t="e">
        <f>#REF!*0.8</f>
        <v>#REF!</v>
      </c>
      <c r="AH1487" s="8" t="e">
        <f>((AG1487)*(H1487/100))</f>
        <v>#DIV/0!</v>
      </c>
      <c r="AI1487" s="7" t="e">
        <f>AG1487/AH1487</f>
        <v>#DIV/0!</v>
      </c>
      <c r="AO1487" s="20" t="s">
        <v>2005</v>
      </c>
      <c r="AP1487" s="469">
        <v>4.0000000000000001E-3</v>
      </c>
      <c r="AQ1487" s="469">
        <v>1E-3</v>
      </c>
      <c r="AR1487" s="469" t="s">
        <v>121</v>
      </c>
      <c r="AS1487" s="469">
        <v>5.0000000000000001E-3</v>
      </c>
      <c r="AT1487" s="469" t="s">
        <v>121</v>
      </c>
      <c r="AU1487" s="469">
        <v>3.0000000000000001E-3</v>
      </c>
      <c r="AV1487" s="469">
        <v>7.0000000000000001E-3</v>
      </c>
      <c r="AW1487" s="469">
        <v>2E-3</v>
      </c>
      <c r="AX1487" s="469" t="s">
        <v>121</v>
      </c>
      <c r="AY1487" s="469">
        <v>2E-3</v>
      </c>
      <c r="AZ1487" s="469">
        <v>4.9000000000000002E-2</v>
      </c>
      <c r="BA1487" s="469">
        <v>4.0000000000000001E-3</v>
      </c>
      <c r="BB1487" s="469">
        <v>0.03</v>
      </c>
      <c r="BC1487" s="469">
        <v>2E-3</v>
      </c>
      <c r="BD1487" s="469">
        <v>0.58399999999999996</v>
      </c>
      <c r="BE1487" s="469">
        <v>1.2999999999999999E-2</v>
      </c>
      <c r="BF1487" s="469" t="s">
        <v>121</v>
      </c>
      <c r="BG1487" s="469">
        <v>5.0000000000000001E-3</v>
      </c>
      <c r="BH1487" s="469" t="s">
        <v>121</v>
      </c>
      <c r="BI1487" s="469">
        <v>2.2080000000000002</v>
      </c>
      <c r="BJ1487" s="469" t="s">
        <v>121</v>
      </c>
      <c r="BK1487" s="469">
        <v>2E-3</v>
      </c>
      <c r="BL1487" s="469" t="s">
        <v>121</v>
      </c>
      <c r="BM1487" s="469">
        <v>2E-3</v>
      </c>
      <c r="BN1487" s="469">
        <v>0.29499999999999998</v>
      </c>
      <c r="BO1487" s="469">
        <v>0.01</v>
      </c>
      <c r="BP1487" s="469">
        <v>51.591999999999999</v>
      </c>
      <c r="BQ1487" s="469">
        <v>0.184</v>
      </c>
      <c r="BR1487" s="469" t="s">
        <v>121</v>
      </c>
      <c r="BS1487" s="469">
        <v>2E-3</v>
      </c>
      <c r="BT1487" s="469">
        <v>32.590000000000003</v>
      </c>
      <c r="BU1487" s="469">
        <v>0.3</v>
      </c>
      <c r="BV1487" s="469">
        <v>0.28399999999999997</v>
      </c>
      <c r="BW1487" s="469">
        <v>2.3E-2</v>
      </c>
      <c r="BX1487" s="469" t="s">
        <v>121</v>
      </c>
      <c r="BY1487" s="469">
        <v>5.0000000000000001E-3</v>
      </c>
      <c r="BZ1487" s="469">
        <v>8.5069999999999997</v>
      </c>
      <c r="CA1487" s="469">
        <v>0.13900000000000001</v>
      </c>
      <c r="CB1487" s="469" t="s">
        <v>121</v>
      </c>
      <c r="CC1487" s="469">
        <v>18.187000000000001</v>
      </c>
      <c r="CD1487" s="469">
        <v>1.0649999999999999</v>
      </c>
      <c r="CE1487" s="469">
        <v>1.9E-2</v>
      </c>
      <c r="CF1487" s="469" t="s">
        <v>121</v>
      </c>
      <c r="CG1487" s="469">
        <v>2E-3</v>
      </c>
      <c r="CH1487" s="469" t="s">
        <v>121</v>
      </c>
      <c r="CI1487" s="469">
        <v>2E-3</v>
      </c>
      <c r="CJ1487" s="469">
        <v>0.66200000000000003</v>
      </c>
      <c r="CK1487" s="469">
        <v>0.12</v>
      </c>
      <c r="CL1487" s="469" t="s">
        <v>121</v>
      </c>
      <c r="CM1487" s="469">
        <v>2E-3</v>
      </c>
      <c r="CN1487" s="469">
        <v>1.7999999999999999E-2</v>
      </c>
      <c r="CO1487" s="469">
        <v>1E-3</v>
      </c>
      <c r="CP1487" s="469">
        <v>1.5569999999999999</v>
      </c>
      <c r="CQ1487" s="469">
        <v>5.8999999999999997E-2</v>
      </c>
      <c r="CR1487" s="469" t="s">
        <v>121</v>
      </c>
      <c r="CS1487" s="469">
        <v>2E-3</v>
      </c>
      <c r="CT1487" s="469">
        <v>2.4990000000000001</v>
      </c>
      <c r="CU1487" s="469">
        <v>0.33</v>
      </c>
      <c r="CV1487" s="469">
        <v>8.2000000000000003E-2</v>
      </c>
      <c r="CW1487" s="469">
        <v>1E-3</v>
      </c>
      <c r="CX1487" s="469">
        <v>0.106</v>
      </c>
      <c r="CY1487" s="469">
        <v>2.3E-2</v>
      </c>
      <c r="CZ1487" s="469" t="s">
        <v>121</v>
      </c>
      <c r="DA1487" s="469">
        <v>2E-3</v>
      </c>
      <c r="DB1487" s="469" t="s">
        <v>121</v>
      </c>
      <c r="DC1487" s="469">
        <v>1.7000000000000001E-2</v>
      </c>
      <c r="DD1487" s="469" t="s">
        <v>121</v>
      </c>
      <c r="DE1487" s="469">
        <v>5.0000000000000001E-3</v>
      </c>
      <c r="DF1487" s="469">
        <v>5.5E-2</v>
      </c>
      <c r="DG1487" s="469">
        <v>2E-3</v>
      </c>
      <c r="DH1487" s="469">
        <v>7.0000000000000001E-3</v>
      </c>
      <c r="DI1487" s="469">
        <v>1E-3</v>
      </c>
      <c r="DJ1487" s="469" t="s">
        <v>121</v>
      </c>
      <c r="DK1487" s="469">
        <v>2E-3</v>
      </c>
      <c r="DL1487" s="61" t="str">
        <f t="shared" si="28"/>
        <v xml:space="preserve">VNE 00084 Mischprobe </v>
      </c>
    </row>
    <row r="1488" spans="1:149">
      <c r="A1488" s="11">
        <v>44691</v>
      </c>
      <c r="B1488" s="66" t="s">
        <v>357</v>
      </c>
      <c r="C1488" s="25" t="s">
        <v>2006</v>
      </c>
      <c r="H1488" s="3" t="e">
        <f>((F1488)/(E1488/100))</f>
        <v>#DIV/0!</v>
      </c>
      <c r="I1488" s="4" t="e">
        <f>E1488/F1488</f>
        <v>#DIV/0!</v>
      </c>
      <c r="J1488" s="4" t="e">
        <f>100/G1488</f>
        <v>#DIV/0!</v>
      </c>
      <c r="N1488" s="37" t="e">
        <f>M1488/(K1488/100)</f>
        <v>#DIV/0!</v>
      </c>
      <c r="O1488" s="37" t="e">
        <f>N1488/J1488</f>
        <v>#DIV/0!</v>
      </c>
      <c r="P1488" s="5" t="e">
        <f>M1488/(L1488/100)</f>
        <v>#DIV/0!</v>
      </c>
      <c r="Q1488" s="5" t="e">
        <f>P1488*I1488</f>
        <v>#DIV/0!</v>
      </c>
      <c r="U1488" s="15" t="e">
        <f>100-(T1488-R1488)/S1488*100</f>
        <v>#DIV/0!</v>
      </c>
      <c r="X1488" s="2">
        <v>9.32</v>
      </c>
      <c r="AB1488" s="14" t="e">
        <f>((AE1488-AC1488)*(1000/AD1488))*1000</f>
        <v>#DIV/0!</v>
      </c>
      <c r="AF1488" s="7" t="e">
        <f>#REF!*0.8</f>
        <v>#REF!</v>
      </c>
      <c r="AH1488" s="8" t="e">
        <f>((AG1488)*(H1488/100))</f>
        <v>#DIV/0!</v>
      </c>
      <c r="AI1488" s="7" t="e">
        <f>AG1488/AH1488</f>
        <v>#DIV/0!</v>
      </c>
      <c r="AO1488" s="20" t="s">
        <v>2007</v>
      </c>
      <c r="AP1488" s="470" t="s">
        <v>121</v>
      </c>
      <c r="AQ1488" s="470">
        <v>4.0000000000000001E-3</v>
      </c>
      <c r="AR1488" s="470">
        <v>3.2000000000000001E-2</v>
      </c>
      <c r="AS1488" s="470">
        <v>6.0000000000000001E-3</v>
      </c>
      <c r="AT1488" s="470" t="s">
        <v>121</v>
      </c>
      <c r="AU1488" s="470">
        <v>5.0000000000000001E-3</v>
      </c>
      <c r="AV1488" s="470">
        <v>8.9999999999999993E-3</v>
      </c>
      <c r="AW1488" s="470">
        <v>3.0000000000000001E-3</v>
      </c>
      <c r="AX1488" s="470" t="s">
        <v>121</v>
      </c>
      <c r="AY1488" s="470">
        <v>2E-3</v>
      </c>
      <c r="AZ1488" s="470">
        <v>3.6999999999999998E-2</v>
      </c>
      <c r="BA1488" s="470">
        <v>3.0000000000000001E-3</v>
      </c>
      <c r="BB1488" s="470" t="s">
        <v>121</v>
      </c>
      <c r="BC1488" s="470">
        <v>7.0000000000000001E-3</v>
      </c>
      <c r="BD1488" s="470">
        <v>0.41599999999999998</v>
      </c>
      <c r="BE1488" s="470">
        <v>1.6E-2</v>
      </c>
      <c r="BF1488" s="470" t="s">
        <v>121</v>
      </c>
      <c r="BG1488" s="470">
        <v>8.9999999999999993E-3</v>
      </c>
      <c r="BH1488" s="470">
        <v>3.0289999999999999</v>
      </c>
      <c r="BI1488" s="470">
        <v>1.373</v>
      </c>
      <c r="BJ1488" s="470">
        <v>0.02</v>
      </c>
      <c r="BK1488" s="470">
        <v>1E-3</v>
      </c>
      <c r="BL1488" s="470" t="s">
        <v>121</v>
      </c>
      <c r="BM1488" s="470">
        <v>7.0000000000000001E-3</v>
      </c>
      <c r="BN1488" s="470">
        <v>5.8000000000000003E-2</v>
      </c>
      <c r="BO1488" s="470">
        <v>1.2E-2</v>
      </c>
      <c r="BP1488" s="470">
        <v>60.59</v>
      </c>
      <c r="BQ1488" s="470">
        <v>0.34799999999999998</v>
      </c>
      <c r="BR1488" s="470" t="s">
        <v>121</v>
      </c>
      <c r="BS1488" s="470">
        <v>8.9999999999999993E-3</v>
      </c>
      <c r="BT1488" s="470">
        <v>1.0069999999999999</v>
      </c>
      <c r="BU1488" s="470">
        <v>7.1999999999999995E-2</v>
      </c>
      <c r="BV1488" s="470">
        <v>11.103999999999999</v>
      </c>
      <c r="BW1488" s="470">
        <v>0.123</v>
      </c>
      <c r="BX1488" s="470">
        <v>0.05</v>
      </c>
      <c r="BY1488" s="470">
        <v>6.0000000000000001E-3</v>
      </c>
      <c r="BZ1488" s="470">
        <v>7.2770000000000001</v>
      </c>
      <c r="CA1488" s="470">
        <v>0.112</v>
      </c>
      <c r="CB1488" s="470" t="s">
        <v>121</v>
      </c>
      <c r="CC1488" s="470">
        <v>13.02</v>
      </c>
      <c r="CD1488" s="470">
        <v>0.13600000000000001</v>
      </c>
      <c r="CE1488" s="470">
        <v>1.0999999999999999E-2</v>
      </c>
      <c r="CF1488" s="470">
        <v>0.01</v>
      </c>
      <c r="CG1488" s="470">
        <v>1E-3</v>
      </c>
      <c r="CH1488" s="470" t="s">
        <v>121</v>
      </c>
      <c r="CI1488" s="470">
        <v>2E-3</v>
      </c>
      <c r="CJ1488" s="470">
        <v>0.61199999999999999</v>
      </c>
      <c r="CK1488" s="470">
        <v>0.13</v>
      </c>
      <c r="CL1488" s="470" t="s">
        <v>121</v>
      </c>
      <c r="CM1488" s="470">
        <v>2E-3</v>
      </c>
      <c r="CN1488" s="470">
        <v>3.5999999999999997E-2</v>
      </c>
      <c r="CO1488" s="470">
        <v>5.0000000000000001E-3</v>
      </c>
      <c r="CP1488" s="470">
        <v>5.1360000000000001</v>
      </c>
      <c r="CQ1488" s="470">
        <v>8.8999999999999996E-2</v>
      </c>
      <c r="CR1488" s="470" t="s">
        <v>121</v>
      </c>
      <c r="CS1488" s="470">
        <v>2E-3</v>
      </c>
      <c r="CT1488" s="470">
        <v>3.0390000000000001</v>
      </c>
      <c r="CU1488" s="470">
        <v>0.32100000000000001</v>
      </c>
      <c r="CV1488" s="470">
        <v>3.4609999999999999</v>
      </c>
      <c r="CW1488" s="470">
        <v>5.5E-2</v>
      </c>
      <c r="CX1488" s="470">
        <v>0.192</v>
      </c>
      <c r="CY1488" s="470">
        <v>1.2E-2</v>
      </c>
      <c r="CZ1488" s="470" t="s">
        <v>121</v>
      </c>
      <c r="DA1488" s="470">
        <v>1.7999999999999999E-2</v>
      </c>
      <c r="DB1488" s="470" t="s">
        <v>121</v>
      </c>
      <c r="DC1488" s="470">
        <v>6.0000000000000001E-3</v>
      </c>
      <c r="DD1488" s="470">
        <v>0.91300000000000003</v>
      </c>
      <c r="DE1488" s="470">
        <v>1.4E-2</v>
      </c>
      <c r="DF1488" s="470" t="s">
        <v>121</v>
      </c>
      <c r="DG1488" s="470">
        <v>4.0000000000000001E-3</v>
      </c>
      <c r="DH1488" s="470" t="s">
        <v>121</v>
      </c>
      <c r="DI1488" s="470">
        <v>6.0000000000000001E-3</v>
      </c>
      <c r="DJ1488" s="470">
        <v>2.8220000000000001</v>
      </c>
      <c r="DK1488" s="470">
        <v>3.5000000000000003E-2</v>
      </c>
      <c r="DL1488" s="61" t="str">
        <f t="shared" si="28"/>
        <v>ENE 1926 10.05.2022</v>
      </c>
    </row>
    <row r="1489" spans="1:149">
      <c r="A1489" s="11">
        <v>44692</v>
      </c>
      <c r="B1489" s="66" t="s">
        <v>84</v>
      </c>
      <c r="C1489" s="25" t="s">
        <v>745</v>
      </c>
      <c r="H1489" s="3" t="e">
        <f>((F1489)/(E1489/100))</f>
        <v>#DIV/0!</v>
      </c>
      <c r="I1489" s="4" t="e">
        <f>E1489/F1489</f>
        <v>#DIV/0!</v>
      </c>
      <c r="J1489" s="4" t="e">
        <f>100/G1489</f>
        <v>#DIV/0!</v>
      </c>
      <c r="N1489" s="37" t="e">
        <f>M1489/(K1489/100)</f>
        <v>#DIV/0!</v>
      </c>
      <c r="O1489" s="37" t="e">
        <f>N1489/J1489</f>
        <v>#DIV/0!</v>
      </c>
      <c r="P1489" s="5" t="e">
        <f>M1489/(L1489/100)</f>
        <v>#DIV/0!</v>
      </c>
      <c r="Q1489" s="5" t="e">
        <f>P1489*I1489</f>
        <v>#DIV/0!</v>
      </c>
      <c r="U1489" s="15" t="e">
        <f>100-(T1489-R1489)/S1489*100</f>
        <v>#DIV/0!</v>
      </c>
      <c r="Z1489" s="21">
        <v>2304</v>
      </c>
      <c r="AB1489" s="14" t="e">
        <f>((AE1489-AC1489)*(1000/AD1489))*1000</f>
        <v>#DIV/0!</v>
      </c>
      <c r="AF1489" s="7" t="e">
        <f>#REF!*0.8</f>
        <v>#REF!</v>
      </c>
      <c r="AH1489" s="8" t="e">
        <f>((AG1489)*(H1489/100))</f>
        <v>#DIV/0!</v>
      </c>
      <c r="AI1489" s="7" t="e">
        <f>AG1489/AH1489</f>
        <v>#DIV/0!</v>
      </c>
      <c r="DL1489" s="61">
        <f t="shared" si="28"/>
        <v>0</v>
      </c>
    </row>
    <row r="1490" spans="1:149">
      <c r="A1490" s="11">
        <v>44692</v>
      </c>
      <c r="B1490" s="66" t="s">
        <v>2009</v>
      </c>
      <c r="C1490" s="25" t="s">
        <v>2008</v>
      </c>
      <c r="H1490" s="3" t="e">
        <f>((F1490)/(E1490/100))</f>
        <v>#DIV/0!</v>
      </c>
      <c r="I1490" s="4" t="e">
        <f>E1490/F1490</f>
        <v>#DIV/0!</v>
      </c>
      <c r="J1490" s="4" t="e">
        <f>100/G1490</f>
        <v>#DIV/0!</v>
      </c>
      <c r="N1490" s="37" t="e">
        <f>M1490/(K1490/100)</f>
        <v>#DIV/0!</v>
      </c>
      <c r="O1490" s="37" t="e">
        <f>N1490/J1490</f>
        <v>#DIV/0!</v>
      </c>
      <c r="P1490" s="5" t="e">
        <f>M1490/(L1490/100)</f>
        <v>#DIV/0!</v>
      </c>
      <c r="Q1490" s="5" t="e">
        <f>P1490*I1490</f>
        <v>#DIV/0!</v>
      </c>
      <c r="U1490" s="15" t="e">
        <f>100-(T1490-R1490)/S1490*100</f>
        <v>#DIV/0!</v>
      </c>
      <c r="X1490" s="2">
        <v>9.8800000000000008</v>
      </c>
      <c r="Y1490" s="2">
        <v>1.3</v>
      </c>
      <c r="AB1490" s="14" t="e">
        <f>((AE1490-AC1490)*(1000/AD1490))*1000</f>
        <v>#DIV/0!</v>
      </c>
      <c r="AF1490" s="7" t="e">
        <f>#REF!*0.8</f>
        <v>#REF!</v>
      </c>
      <c r="AG1490" s="2">
        <v>100</v>
      </c>
      <c r="AH1490" s="8" t="e">
        <f>((AG1490)*(H1490/100))</f>
        <v>#DIV/0!</v>
      </c>
      <c r="AI1490" s="7" t="e">
        <f>AG1490/AH1490</f>
        <v>#DIV/0!</v>
      </c>
      <c r="AJ1490" s="6">
        <v>349.5</v>
      </c>
      <c r="DL1490" s="61">
        <f t="shared" si="28"/>
        <v>0</v>
      </c>
    </row>
    <row r="1491" spans="1:149">
      <c r="A1491" s="11">
        <v>44692</v>
      </c>
      <c r="B1491" s="66" t="s">
        <v>120</v>
      </c>
      <c r="C1491" s="25" t="s">
        <v>119</v>
      </c>
      <c r="D1491" s="21">
        <v>30</v>
      </c>
      <c r="E1491" s="2">
        <v>100</v>
      </c>
      <c r="F1491" s="2">
        <v>70</v>
      </c>
      <c r="H1491" s="3">
        <f>((F1491)/(E1491/100))</f>
        <v>70</v>
      </c>
      <c r="I1491" s="4">
        <f>E1491/F1491</f>
        <v>1.4285714285714286</v>
      </c>
      <c r="J1491" s="4" t="e">
        <f>100/G1491</f>
        <v>#DIV/0!</v>
      </c>
      <c r="N1491" s="37" t="e">
        <f>M1491/(K1491/100)</f>
        <v>#DIV/0!</v>
      </c>
      <c r="O1491" s="37" t="e">
        <f>N1491/J1491</f>
        <v>#DIV/0!</v>
      </c>
      <c r="P1491" s="5" t="e">
        <f>M1491/(L1491/100)</f>
        <v>#DIV/0!</v>
      </c>
      <c r="Q1491" s="5" t="e">
        <f>P1491*I1491</f>
        <v>#DIV/0!</v>
      </c>
      <c r="U1491" s="15" t="e">
        <f>100-(T1491-R1491)/S1491*100</f>
        <v>#DIV/0!</v>
      </c>
      <c r="V1491" s="21">
        <v>1.83</v>
      </c>
      <c r="X1491" s="2">
        <v>9.9600000000000009</v>
      </c>
      <c r="Y1491" s="2">
        <v>10.11</v>
      </c>
      <c r="Z1491" s="21">
        <v>2807</v>
      </c>
      <c r="AB1491" s="14" t="e">
        <f>((AE1491-AC1491)*(1000/AD1491))*1000</f>
        <v>#DIV/0!</v>
      </c>
      <c r="AF1491" s="7" t="e">
        <f>#REF!*0.8</f>
        <v>#REF!</v>
      </c>
      <c r="AG1491" s="2">
        <v>143</v>
      </c>
      <c r="AH1491" s="8">
        <f>((AG1491)*(H1491/100))</f>
        <v>100.1</v>
      </c>
      <c r="AI1491" s="7">
        <f>AG1491/AH1491</f>
        <v>1.4285714285714286</v>
      </c>
      <c r="AJ1491" s="6">
        <v>24.98</v>
      </c>
      <c r="AK1491" s="2">
        <v>0.78900000000000003</v>
      </c>
      <c r="AO1491" s="20" t="s">
        <v>2010</v>
      </c>
      <c r="AP1491" s="475">
        <v>5.6000000000000001E-2</v>
      </c>
      <c r="AQ1491" s="475">
        <v>8.9999999999999993E-3</v>
      </c>
      <c r="AR1491" s="475">
        <v>0.11</v>
      </c>
      <c r="AS1491" s="475">
        <v>1.7999999999999999E-2</v>
      </c>
      <c r="AT1491" s="475">
        <v>0.02</v>
      </c>
      <c r="AU1491" s="475">
        <v>4.0000000000000001E-3</v>
      </c>
      <c r="AV1491" s="475">
        <v>8.9999999999999993E-3</v>
      </c>
      <c r="AW1491" s="475">
        <v>2E-3</v>
      </c>
      <c r="AX1491" s="475" t="s">
        <v>121</v>
      </c>
      <c r="AY1491" s="475">
        <v>2E-3</v>
      </c>
      <c r="AZ1491" s="475">
        <v>4.7E-2</v>
      </c>
      <c r="BA1491" s="475">
        <v>8.0000000000000002E-3</v>
      </c>
      <c r="BB1491" s="475">
        <v>0.14499999999999999</v>
      </c>
      <c r="BC1491" s="475">
        <v>2.4E-2</v>
      </c>
      <c r="BD1491" s="475">
        <v>1.748</v>
      </c>
      <c r="BE1491" s="475">
        <v>0.28999999999999998</v>
      </c>
      <c r="BF1491" s="475" t="s">
        <v>121</v>
      </c>
      <c r="BG1491" s="475">
        <v>2E-3</v>
      </c>
      <c r="BH1491" s="475">
        <v>3.14</v>
      </c>
      <c r="BI1491" s="475">
        <v>1.258</v>
      </c>
      <c r="BJ1491" s="475">
        <v>4.0000000000000001E-3</v>
      </c>
      <c r="BK1491" s="475">
        <v>1E-3</v>
      </c>
      <c r="BL1491" s="475" t="s">
        <v>121</v>
      </c>
      <c r="BM1491" s="475">
        <v>2E-3</v>
      </c>
      <c r="BN1491" s="475">
        <v>0.41799999999999998</v>
      </c>
      <c r="BO1491" s="475">
        <v>6.6000000000000003E-2</v>
      </c>
      <c r="BP1491" s="475">
        <v>78.203999999999994</v>
      </c>
      <c r="BQ1491" s="475">
        <v>0.09</v>
      </c>
      <c r="BR1491" s="475" t="s">
        <v>121</v>
      </c>
      <c r="BS1491" s="475">
        <v>2E-3</v>
      </c>
      <c r="BT1491" s="475">
        <v>10.494</v>
      </c>
      <c r="BU1491" s="475">
        <v>1.544</v>
      </c>
      <c r="BV1491" s="475">
        <v>1.2909999999999999</v>
      </c>
      <c r="BW1491" s="475">
        <v>0.249</v>
      </c>
      <c r="BX1491" s="475">
        <v>3.2000000000000001E-2</v>
      </c>
      <c r="BY1491" s="475">
        <v>7.0000000000000001E-3</v>
      </c>
      <c r="BZ1491" s="475">
        <v>0.83899999999999997</v>
      </c>
      <c r="CA1491" s="475">
        <v>0.11899999999999999</v>
      </c>
      <c r="CB1491" s="475" t="s">
        <v>121</v>
      </c>
      <c r="CC1491" s="475">
        <v>13.035</v>
      </c>
      <c r="CD1491" s="475">
        <v>0.10199999999999999</v>
      </c>
      <c r="CE1491" s="475">
        <v>1.7999999999999999E-2</v>
      </c>
      <c r="CF1491" s="475" t="s">
        <v>121</v>
      </c>
      <c r="CG1491" s="475">
        <v>2E-3</v>
      </c>
      <c r="CH1491" s="475" t="s">
        <v>121</v>
      </c>
      <c r="CI1491" s="475">
        <v>2E-3</v>
      </c>
      <c r="CJ1491" s="475" t="s">
        <v>121</v>
      </c>
      <c r="CK1491" s="475">
        <v>3.1869999999999998</v>
      </c>
      <c r="CL1491" s="475" t="s">
        <v>121</v>
      </c>
      <c r="CM1491" s="475">
        <v>2E-3</v>
      </c>
      <c r="CN1491" s="475">
        <v>2E-3</v>
      </c>
      <c r="CO1491" s="475">
        <v>1E-3</v>
      </c>
      <c r="CP1491" s="475">
        <v>1.496</v>
      </c>
      <c r="CQ1491" s="475">
        <v>0.24299999999999999</v>
      </c>
      <c r="CR1491" s="475" t="s">
        <v>121</v>
      </c>
      <c r="CS1491" s="475">
        <v>2E-3</v>
      </c>
      <c r="CT1491" s="475" t="s">
        <v>121</v>
      </c>
      <c r="CU1491" s="475">
        <v>44.762999999999998</v>
      </c>
      <c r="CV1491" s="475">
        <v>1.7000000000000001E-2</v>
      </c>
      <c r="CW1491" s="475">
        <v>3.0000000000000001E-3</v>
      </c>
      <c r="CX1491" s="475">
        <v>1.2929999999999999</v>
      </c>
      <c r="CY1491" s="475">
        <v>0.21099999999999999</v>
      </c>
      <c r="CZ1491" s="475" t="s">
        <v>121</v>
      </c>
      <c r="DA1491" s="475">
        <v>2E-3</v>
      </c>
      <c r="DB1491" s="475">
        <v>2.3E-2</v>
      </c>
      <c r="DC1491" s="475">
        <v>7.0000000000000001E-3</v>
      </c>
      <c r="DD1491" s="475" t="s">
        <v>121</v>
      </c>
      <c r="DE1491" s="475">
        <v>7.0000000000000001E-3</v>
      </c>
      <c r="DF1491" s="475">
        <v>0.42099999999999999</v>
      </c>
      <c r="DG1491" s="475">
        <v>6.9000000000000006E-2</v>
      </c>
      <c r="DH1491" s="475">
        <v>8.2000000000000003E-2</v>
      </c>
      <c r="DI1491" s="475">
        <v>1.2999999999999999E-2</v>
      </c>
      <c r="DJ1491" s="475">
        <v>3.0000000000000001E-3</v>
      </c>
      <c r="DK1491" s="475">
        <v>1E-3</v>
      </c>
      <c r="DL1491" s="61" t="str">
        <f t="shared" si="28"/>
        <v>DK III W1 11.05.2022</v>
      </c>
      <c r="DM1491" s="188">
        <v>-2.2301246738029299E-5</v>
      </c>
      <c r="DN1491" s="476">
        <v>1.0276975428025E-2</v>
      </c>
      <c r="DO1491" s="476">
        <v>4.9927477078529597E-2</v>
      </c>
      <c r="DP1491" s="476">
        <v>0.78930799411173203</v>
      </c>
      <c r="DQ1491" s="476">
        <v>2.2861202618395599E-2</v>
      </c>
      <c r="DR1491" s="476">
        <v>-3.1838785177745202E-2</v>
      </c>
      <c r="DS1491" s="476">
        <v>8.0048043002140301E-2</v>
      </c>
      <c r="DT1491" s="476">
        <v>1.24306621704748E-2</v>
      </c>
      <c r="DU1491" s="476">
        <v>-3.4069754846135099E-3</v>
      </c>
      <c r="DV1491" s="476">
        <v>3.3618418954657801E-2</v>
      </c>
      <c r="DW1491" s="476">
        <v>0.25596441706226702</v>
      </c>
      <c r="DX1491" s="476">
        <v>-4.15397179978267E-2</v>
      </c>
      <c r="DY1491" s="476">
        <v>839.41177820049404</v>
      </c>
      <c r="DZ1491" s="476">
        <v>-1.54516715728664E-2</v>
      </c>
      <c r="EA1491" s="476">
        <v>3.5072317222603</v>
      </c>
      <c r="EB1491" s="476">
        <v>99.261012514326396</v>
      </c>
    </row>
    <row r="1492" spans="1:149">
      <c r="A1492" s="11">
        <v>44692</v>
      </c>
      <c r="B1492" s="66" t="s">
        <v>207</v>
      </c>
      <c r="C1492" s="25" t="s">
        <v>119</v>
      </c>
      <c r="D1492" s="21">
        <v>26</v>
      </c>
      <c r="E1492" s="2">
        <v>100</v>
      </c>
      <c r="F1492" s="2">
        <v>74</v>
      </c>
      <c r="H1492" s="3">
        <f>((F1492)/(E1492/100))</f>
        <v>74</v>
      </c>
      <c r="I1492" s="4">
        <f>E1492/F1492</f>
        <v>1.3513513513513513</v>
      </c>
      <c r="J1492" s="4" t="e">
        <f>100/G1492</f>
        <v>#DIV/0!</v>
      </c>
      <c r="N1492" s="37" t="e">
        <f>M1492/(K1492/100)</f>
        <v>#DIV/0!</v>
      </c>
      <c r="O1492" s="37" t="e">
        <f>N1492/J1492</f>
        <v>#DIV/0!</v>
      </c>
      <c r="P1492" s="5" t="e">
        <f>M1492/(L1492/100)</f>
        <v>#DIV/0!</v>
      </c>
      <c r="Q1492" s="5" t="e">
        <f>P1492*I1492</f>
        <v>#DIV/0!</v>
      </c>
      <c r="U1492" s="15" t="e">
        <f>100-(T1492-R1492)/S1492*100</f>
        <v>#DIV/0!</v>
      </c>
      <c r="V1492" s="21">
        <v>3.15</v>
      </c>
      <c r="X1492" s="2">
        <v>11.37</v>
      </c>
      <c r="Y1492" s="2">
        <v>5.42</v>
      </c>
      <c r="Z1492" s="21">
        <v>1237</v>
      </c>
      <c r="AB1492" s="14" t="e">
        <f>((AE1492-AC1492)*(1000/AD1492))*1000</f>
        <v>#DIV/0!</v>
      </c>
      <c r="AF1492" s="7" t="e">
        <f>#REF!*0.8</f>
        <v>#REF!</v>
      </c>
      <c r="AG1492" s="2">
        <v>135</v>
      </c>
      <c r="AH1492" s="8">
        <f>((AG1492)*(H1492/100))</f>
        <v>99.9</v>
      </c>
      <c r="AI1492" s="7">
        <f>AG1492/AH1492</f>
        <v>1.3513513513513513</v>
      </c>
      <c r="AJ1492" s="6">
        <v>20.94</v>
      </c>
      <c r="AK1492" s="2">
        <v>1.119</v>
      </c>
      <c r="AO1492" s="20" t="s">
        <v>2011</v>
      </c>
      <c r="AP1492" s="473">
        <v>7.0000000000000007E-2</v>
      </c>
      <c r="AQ1492" s="473">
        <v>1.0999999999999999E-2</v>
      </c>
      <c r="AR1492" s="473">
        <v>2.5000000000000001E-2</v>
      </c>
      <c r="AS1492" s="473">
        <v>5.0000000000000001E-3</v>
      </c>
      <c r="AT1492" s="473">
        <v>0.01</v>
      </c>
      <c r="AU1492" s="473">
        <v>2E-3</v>
      </c>
      <c r="AV1492" s="473">
        <v>3.3000000000000002E-2</v>
      </c>
      <c r="AW1492" s="473">
        <v>5.0000000000000001E-3</v>
      </c>
      <c r="AX1492" s="473" t="s">
        <v>121</v>
      </c>
      <c r="AY1492" s="473">
        <v>2E-3</v>
      </c>
      <c r="AZ1492" s="473">
        <v>6.0999999999999999E-2</v>
      </c>
      <c r="BA1492" s="473">
        <v>0.01</v>
      </c>
      <c r="BB1492" s="473">
        <v>0.13200000000000001</v>
      </c>
      <c r="BC1492" s="473">
        <v>0.02</v>
      </c>
      <c r="BD1492" s="473">
        <v>3.2040000000000002</v>
      </c>
      <c r="BE1492" s="473">
        <v>0.51200000000000001</v>
      </c>
      <c r="BF1492" s="473" t="s">
        <v>121</v>
      </c>
      <c r="BG1492" s="473">
        <v>5.0000000000000001E-3</v>
      </c>
      <c r="BH1492" s="473">
        <v>2.6749999999999998</v>
      </c>
      <c r="BI1492" s="473">
        <v>0.89</v>
      </c>
      <c r="BJ1492" s="473" t="s">
        <v>121</v>
      </c>
      <c r="BK1492" s="473">
        <v>2E-3</v>
      </c>
      <c r="BL1492" s="473" t="s">
        <v>121</v>
      </c>
      <c r="BM1492" s="473">
        <v>2E-3</v>
      </c>
      <c r="BN1492" s="473">
        <v>0.185</v>
      </c>
      <c r="BO1492" s="473">
        <v>2.8000000000000001E-2</v>
      </c>
      <c r="BP1492" s="473">
        <v>74.739999999999995</v>
      </c>
      <c r="BQ1492" s="473">
        <v>0.10100000000000001</v>
      </c>
      <c r="BR1492" s="473">
        <v>2E-3</v>
      </c>
      <c r="BS1492" s="473">
        <v>1E-3</v>
      </c>
      <c r="BT1492" s="473">
        <v>14.193</v>
      </c>
      <c r="BU1492" s="473">
        <v>1.944</v>
      </c>
      <c r="BV1492" s="473">
        <v>0.70199999999999996</v>
      </c>
      <c r="BW1492" s="473">
        <v>0.16900000000000001</v>
      </c>
      <c r="BX1492" s="473" t="s">
        <v>121</v>
      </c>
      <c r="BY1492" s="473">
        <v>1.0999999999999999E-2</v>
      </c>
      <c r="BZ1492" s="473">
        <v>0.65100000000000002</v>
      </c>
      <c r="CA1492" s="473">
        <v>8.6999999999999994E-2</v>
      </c>
      <c r="CB1492" s="473" t="s">
        <v>121</v>
      </c>
      <c r="CC1492" s="473">
        <v>7.6470000000000002</v>
      </c>
      <c r="CD1492" s="473">
        <v>0.122</v>
      </c>
      <c r="CE1492" s="473">
        <v>0.02</v>
      </c>
      <c r="CF1492" s="473">
        <v>5.0000000000000001E-3</v>
      </c>
      <c r="CG1492" s="473">
        <v>1E-3</v>
      </c>
      <c r="CH1492" s="473">
        <v>2E-3</v>
      </c>
      <c r="CI1492" s="473">
        <v>1E-3</v>
      </c>
      <c r="CJ1492" s="473" t="s">
        <v>121</v>
      </c>
      <c r="CK1492" s="473">
        <v>3.3140000000000001</v>
      </c>
      <c r="CL1492" s="473" t="s">
        <v>121</v>
      </c>
      <c r="CM1492" s="473">
        <v>2E-3</v>
      </c>
      <c r="CN1492" s="473">
        <v>2E-3</v>
      </c>
      <c r="CO1492" s="473">
        <v>1E-3</v>
      </c>
      <c r="CP1492" s="473">
        <v>1.639</v>
      </c>
      <c r="CQ1492" s="473">
        <v>0.24</v>
      </c>
      <c r="CR1492" s="473" t="s">
        <v>121</v>
      </c>
      <c r="CS1492" s="473">
        <v>2E-3</v>
      </c>
      <c r="CT1492" s="473" t="s">
        <v>121</v>
      </c>
      <c r="CU1492" s="473">
        <v>43.5</v>
      </c>
      <c r="CV1492" s="473">
        <v>2.9000000000000001E-2</v>
      </c>
      <c r="CW1492" s="473">
        <v>4.0000000000000001E-3</v>
      </c>
      <c r="CX1492" s="473">
        <v>0.996</v>
      </c>
      <c r="CY1492" s="473">
        <v>0.157</v>
      </c>
      <c r="CZ1492" s="473" t="s">
        <v>121</v>
      </c>
      <c r="DA1492" s="473">
        <v>2E-3</v>
      </c>
      <c r="DB1492" s="473">
        <v>7.0000000000000007E-2</v>
      </c>
      <c r="DC1492" s="473">
        <v>1.2999999999999999E-2</v>
      </c>
      <c r="DD1492" s="473" t="s">
        <v>121</v>
      </c>
      <c r="DE1492" s="473">
        <v>7.0000000000000001E-3</v>
      </c>
      <c r="DF1492" s="473">
        <v>0.39</v>
      </c>
      <c r="DG1492" s="473">
        <v>5.8999999999999997E-2</v>
      </c>
      <c r="DH1492" s="473">
        <v>5.1999999999999998E-2</v>
      </c>
      <c r="DI1492" s="473">
        <v>8.0000000000000002E-3</v>
      </c>
      <c r="DJ1492" s="473">
        <v>4.0000000000000001E-3</v>
      </c>
      <c r="DK1492" s="473">
        <v>1E-3</v>
      </c>
      <c r="DL1492" s="61" t="str">
        <f t="shared" si="28"/>
        <v>DK III W2 11.05.2022</v>
      </c>
      <c r="DM1492" s="476">
        <v>-5.3935345533090498E-3</v>
      </c>
      <c r="DN1492" s="476">
        <v>9.0789804519168897E-3</v>
      </c>
      <c r="DO1492" s="476">
        <v>3.9349523163764499E-2</v>
      </c>
      <c r="DP1492" s="476">
        <v>1.11908448933177</v>
      </c>
      <c r="DQ1492" s="476">
        <v>1.06057104095258E-2</v>
      </c>
      <c r="DR1492" s="476">
        <v>-5.1007331780708501E-2</v>
      </c>
      <c r="DS1492" s="476">
        <v>-0.111427706407891</v>
      </c>
      <c r="DT1492" s="476">
        <v>9.0279049477258195E-4</v>
      </c>
      <c r="DU1492" s="476">
        <v>6.9546106822802997E-4</v>
      </c>
      <c r="DV1492" s="476">
        <v>2.9764137798609001E-3</v>
      </c>
      <c r="DW1492" s="476">
        <v>0.35193216323257998</v>
      </c>
      <c r="DX1492" s="476">
        <v>0.132215215070108</v>
      </c>
      <c r="DY1492" s="476">
        <v>375.08012128530697</v>
      </c>
      <c r="DZ1492" s="476">
        <v>-9.70479618050204E-2</v>
      </c>
      <c r="EA1492" s="476">
        <v>0.37612440737785202</v>
      </c>
      <c r="EB1492" s="476">
        <v>99.3435009060765</v>
      </c>
    </row>
    <row r="1493" spans="1:149">
      <c r="A1493" s="11">
        <v>44692</v>
      </c>
      <c r="B1493" s="66"/>
      <c r="C1493" s="25" t="s">
        <v>117</v>
      </c>
      <c r="H1493" s="3" t="e">
        <f>((F1493)/(E1493/100))</f>
        <v>#DIV/0!</v>
      </c>
      <c r="I1493" s="4" t="e">
        <f>E1493/F1493</f>
        <v>#DIV/0!</v>
      </c>
      <c r="J1493" s="4" t="e">
        <f>100/G1493</f>
        <v>#DIV/0!</v>
      </c>
      <c r="N1493" s="37" t="e">
        <f>M1493/(K1493/100)</f>
        <v>#DIV/0!</v>
      </c>
      <c r="O1493" s="37" t="e">
        <f>N1493/J1493</f>
        <v>#DIV/0!</v>
      </c>
      <c r="P1493" s="5" t="e">
        <f>M1493/(L1493/100)</f>
        <v>#DIV/0!</v>
      </c>
      <c r="Q1493" s="5" t="e">
        <f>P1493*I1493</f>
        <v>#DIV/0!</v>
      </c>
      <c r="U1493" s="15" t="e">
        <f>100-(T1493-R1493)/S1493*100</f>
        <v>#DIV/0!</v>
      </c>
      <c r="X1493" s="2">
        <v>11.91</v>
      </c>
      <c r="AB1493" s="14" t="e">
        <f>((AE1493-AC1493)*(1000/AD1493))*1000</f>
        <v>#DIV/0!</v>
      </c>
      <c r="AF1493" s="7" t="e">
        <f>#REF!*0.8</f>
        <v>#REF!</v>
      </c>
      <c r="AG1493" s="2">
        <v>60</v>
      </c>
      <c r="AH1493" s="8" t="e">
        <f>((AG1493)*(H1493/100))</f>
        <v>#DIV/0!</v>
      </c>
      <c r="AI1493" s="7" t="e">
        <f>AG1493/AH1493</f>
        <v>#DIV/0!</v>
      </c>
      <c r="AO1493" s="20" t="s">
        <v>2012</v>
      </c>
      <c r="AP1493" s="476">
        <v>0.22600000000000001</v>
      </c>
      <c r="AQ1493" s="476">
        <v>3.0000000000000001E-3</v>
      </c>
      <c r="AR1493" s="476">
        <v>7.0000000000000001E-3</v>
      </c>
      <c r="AS1493" s="476">
        <v>3.0000000000000001E-3</v>
      </c>
      <c r="AT1493" s="476">
        <v>0.11</v>
      </c>
      <c r="AU1493" s="476">
        <v>3.0000000000000001E-3</v>
      </c>
      <c r="AV1493" s="476">
        <v>7.0999999999999994E-2</v>
      </c>
      <c r="AW1493" s="476">
        <v>3.0000000000000001E-3</v>
      </c>
      <c r="AX1493" s="476">
        <v>1.9E-2</v>
      </c>
      <c r="AY1493" s="476">
        <v>1E-3</v>
      </c>
      <c r="AZ1493" s="476">
        <v>0.02</v>
      </c>
      <c r="BA1493" s="476">
        <v>2E-3</v>
      </c>
      <c r="BB1493" s="476">
        <v>6.3E-2</v>
      </c>
      <c r="BC1493" s="476">
        <v>2E-3</v>
      </c>
      <c r="BD1493" s="476">
        <v>0.40699999999999997</v>
      </c>
      <c r="BE1493" s="476">
        <v>8.9999999999999993E-3</v>
      </c>
      <c r="BF1493" s="476" t="s">
        <v>121</v>
      </c>
      <c r="BG1493" s="476">
        <v>1.2E-2</v>
      </c>
      <c r="BH1493" s="476" t="s">
        <v>121</v>
      </c>
      <c r="BI1493" s="476">
        <v>3.6150000000000002</v>
      </c>
      <c r="BJ1493" s="476" t="s">
        <v>121</v>
      </c>
      <c r="BK1493" s="476">
        <v>4.0000000000000001E-3</v>
      </c>
      <c r="BL1493" s="476" t="s">
        <v>121</v>
      </c>
      <c r="BM1493" s="476">
        <v>2E-3</v>
      </c>
      <c r="BN1493" s="476">
        <v>7.0000000000000007E-2</v>
      </c>
      <c r="BO1493" s="476">
        <v>8.0000000000000002E-3</v>
      </c>
      <c r="BP1493" s="476">
        <v>56.857999999999997</v>
      </c>
      <c r="BQ1493" s="476">
        <v>0.16700000000000001</v>
      </c>
      <c r="BR1493" s="476">
        <v>4.0000000000000001E-3</v>
      </c>
      <c r="BS1493" s="476">
        <v>1E-3</v>
      </c>
      <c r="BT1493" s="476">
        <v>11.115</v>
      </c>
      <c r="BU1493" s="476">
        <v>0.125</v>
      </c>
      <c r="BV1493" s="476">
        <v>20.338000000000001</v>
      </c>
      <c r="BW1493" s="476">
        <v>0.28199999999999997</v>
      </c>
      <c r="BX1493" s="476" t="s">
        <v>121</v>
      </c>
      <c r="BY1493" s="476">
        <v>5.0000000000000001E-3</v>
      </c>
      <c r="BZ1493" s="476">
        <v>6.117</v>
      </c>
      <c r="CA1493" s="476">
        <v>6.9000000000000006E-2</v>
      </c>
      <c r="CB1493" s="476" t="s">
        <v>121</v>
      </c>
      <c r="CC1493" s="476">
        <v>22.446000000000002</v>
      </c>
      <c r="CD1493" s="476">
        <v>0.02</v>
      </c>
      <c r="CE1493" s="476">
        <v>4.0000000000000001E-3</v>
      </c>
      <c r="CF1493" s="476" t="s">
        <v>121</v>
      </c>
      <c r="CG1493" s="476">
        <v>2E-3</v>
      </c>
      <c r="CH1493" s="476" t="s">
        <v>121</v>
      </c>
      <c r="CI1493" s="476">
        <v>2E-3</v>
      </c>
      <c r="CJ1493" s="476" t="s">
        <v>121</v>
      </c>
      <c r="CK1493" s="476">
        <v>0.26100000000000001</v>
      </c>
      <c r="CL1493" s="476" t="s">
        <v>121</v>
      </c>
      <c r="CM1493" s="476">
        <v>2E-3</v>
      </c>
      <c r="CN1493" s="476">
        <v>7.0000000000000001E-3</v>
      </c>
      <c r="CO1493" s="476">
        <v>1E-3</v>
      </c>
      <c r="CP1493" s="476">
        <v>2.125</v>
      </c>
      <c r="CQ1493" s="476">
        <v>7.2999999999999995E-2</v>
      </c>
      <c r="CR1493" s="476" t="s">
        <v>121</v>
      </c>
      <c r="CS1493" s="476">
        <v>2E-3</v>
      </c>
      <c r="CT1493" s="476">
        <v>0.86699999999999999</v>
      </c>
      <c r="CU1493" s="476">
        <v>0.35299999999999998</v>
      </c>
      <c r="CV1493" s="476">
        <v>1.2999999999999999E-2</v>
      </c>
      <c r="CW1493" s="476">
        <v>1E-3</v>
      </c>
      <c r="CX1493" s="476">
        <v>8.7999999999999995E-2</v>
      </c>
      <c r="CY1493" s="476">
        <v>8.0000000000000002E-3</v>
      </c>
      <c r="CZ1493" s="476" t="s">
        <v>121</v>
      </c>
      <c r="DA1493" s="476">
        <v>2E-3</v>
      </c>
      <c r="DB1493" s="476" t="s">
        <v>121</v>
      </c>
      <c r="DC1493" s="476">
        <v>5.0000000000000001E-3</v>
      </c>
      <c r="DD1493" s="476">
        <v>5.1999999999999998E-2</v>
      </c>
      <c r="DE1493" s="476">
        <v>8.0000000000000002E-3</v>
      </c>
      <c r="DF1493" s="476">
        <v>1.2370000000000001</v>
      </c>
      <c r="DG1493" s="476">
        <v>1.2E-2</v>
      </c>
      <c r="DH1493" s="476">
        <v>4.0000000000000001E-3</v>
      </c>
      <c r="DI1493" s="476">
        <v>1E-3</v>
      </c>
      <c r="DJ1493" s="476">
        <v>0.15</v>
      </c>
      <c r="DK1493" s="476">
        <v>2E-3</v>
      </c>
      <c r="DL1493" s="61" t="str">
        <f t="shared" si="28"/>
        <v>UTV 11.05.2022</v>
      </c>
    </row>
    <row r="1494" spans="1:149">
      <c r="A1494" s="11">
        <v>44692</v>
      </c>
      <c r="B1494" s="66" t="s">
        <v>2014</v>
      </c>
      <c r="C1494" s="25" t="s">
        <v>2013</v>
      </c>
      <c r="H1494" s="3" t="e">
        <f>((F1494)/(E1494/100))</f>
        <v>#DIV/0!</v>
      </c>
      <c r="I1494" s="4" t="e">
        <f>E1494/F1494</f>
        <v>#DIV/0!</v>
      </c>
      <c r="J1494" s="4" t="e">
        <f>100/G1494</f>
        <v>#DIV/0!</v>
      </c>
      <c r="N1494" s="37" t="e">
        <f>M1494/(K1494/100)</f>
        <v>#DIV/0!</v>
      </c>
      <c r="O1494" s="37" t="e">
        <f>N1494/J1494</f>
        <v>#DIV/0!</v>
      </c>
      <c r="P1494" s="5" t="e">
        <f>M1494/(L1494/100)</f>
        <v>#DIV/0!</v>
      </c>
      <c r="Q1494" s="5" t="e">
        <f>P1494*I1494</f>
        <v>#DIV/0!</v>
      </c>
      <c r="U1494" s="15" t="e">
        <f>100-(T1494-R1494)/S1494*100</f>
        <v>#DIV/0!</v>
      </c>
      <c r="AB1494" s="14" t="e">
        <f>((AE1494-AC1494)*(1000/AD1494))*1000</f>
        <v>#DIV/0!</v>
      </c>
      <c r="AF1494" s="7" t="e">
        <f>#REF!*0.8</f>
        <v>#REF!</v>
      </c>
      <c r="AH1494" s="8" t="e">
        <f>((AG1494)*(H1494/100))</f>
        <v>#DIV/0!</v>
      </c>
      <c r="AI1494" s="7" t="e">
        <f>AG1494/AH1494</f>
        <v>#DIV/0!</v>
      </c>
      <c r="DL1494" s="61">
        <f t="shared" si="28"/>
        <v>0</v>
      </c>
    </row>
    <row r="1495" spans="1:149">
      <c r="A1495" s="11">
        <v>44692</v>
      </c>
      <c r="B1495" s="66"/>
      <c r="C1495" s="25" t="s">
        <v>2017</v>
      </c>
      <c r="D1495" s="21">
        <v>19</v>
      </c>
      <c r="E1495" s="2">
        <v>100</v>
      </c>
      <c r="F1495" s="2">
        <v>100</v>
      </c>
      <c r="G1495" s="2">
        <v>81</v>
      </c>
      <c r="H1495" s="3">
        <f>((F1495)/(E1495/100))</f>
        <v>100</v>
      </c>
      <c r="I1495" s="4">
        <f>E1495/F1495</f>
        <v>1</v>
      </c>
      <c r="J1495" s="4">
        <f>100/G1495</f>
        <v>1.2345679012345678</v>
      </c>
      <c r="K1495" s="2">
        <v>20</v>
      </c>
      <c r="M1495" s="2">
        <f>98.479-98.471</f>
        <v>7.9999999999955662E-3</v>
      </c>
      <c r="N1495" s="37">
        <f>M1495/(K1495/100)</f>
        <v>3.9999999999977831E-2</v>
      </c>
      <c r="O1495" s="37">
        <f>N1495/J1495</f>
        <v>3.2399999999982047E-2</v>
      </c>
      <c r="P1495" s="5" t="e">
        <f>M1495/(L1495/100)</f>
        <v>#DIV/0!</v>
      </c>
      <c r="Q1495" s="5" t="e">
        <f>P1495*I1495</f>
        <v>#DIV/0!</v>
      </c>
      <c r="R1495" s="21">
        <v>61.701000000000001</v>
      </c>
      <c r="S1495" s="21">
        <v>11.387</v>
      </c>
      <c r="T1495" s="21">
        <v>73.040999999999997</v>
      </c>
      <c r="U1495" s="15">
        <f>100-(T1495-R1495)/S1495*100</f>
        <v>0.41275138315626236</v>
      </c>
      <c r="V1495" s="21">
        <v>0.63</v>
      </c>
      <c r="X1495" s="2">
        <v>7.8</v>
      </c>
      <c r="Y1495" s="2">
        <v>0.88</v>
      </c>
      <c r="Z1495" s="21">
        <v>0</v>
      </c>
      <c r="AB1495" s="14" t="e">
        <f>((AE1495-AC1495)*(1000/AD1495))*1000</f>
        <v>#DIV/0!</v>
      </c>
      <c r="AF1495" s="7" t="e">
        <f>#REF!*0.8</f>
        <v>#REF!</v>
      </c>
      <c r="AG1495" s="2">
        <v>100</v>
      </c>
      <c r="AH1495" s="8">
        <f>((AG1495)*(H1495/100))</f>
        <v>100</v>
      </c>
      <c r="AI1495" s="7">
        <f>AG1495/AH1495</f>
        <v>1</v>
      </c>
      <c r="AJ1495" s="6">
        <v>18.309999999999999</v>
      </c>
      <c r="AK1495" s="2">
        <v>2.5999999999999999E-2</v>
      </c>
      <c r="AL1495" s="2">
        <v>5.8999999999999997E-2</v>
      </c>
      <c r="AM1495" s="21">
        <v>1.01</v>
      </c>
      <c r="AN1495" s="21">
        <v>0.62</v>
      </c>
      <c r="AO1495" s="20" t="s">
        <v>2017</v>
      </c>
      <c r="AP1495" s="472" t="s">
        <v>121</v>
      </c>
      <c r="AQ1495" s="472">
        <v>3.0000000000000001E-3</v>
      </c>
      <c r="AR1495" s="472">
        <v>3.7999999999999999E-2</v>
      </c>
      <c r="AS1495" s="472">
        <v>8.9999999999999993E-3</v>
      </c>
      <c r="AT1495" s="472" t="s">
        <v>121</v>
      </c>
      <c r="AU1495" s="472">
        <v>5.0000000000000001E-3</v>
      </c>
      <c r="AV1495" s="472">
        <v>1.4E-2</v>
      </c>
      <c r="AW1495" s="472">
        <v>3.0000000000000001E-3</v>
      </c>
      <c r="AX1495" s="472" t="s">
        <v>121</v>
      </c>
      <c r="AY1495" s="472">
        <v>2E-3</v>
      </c>
      <c r="AZ1495" s="472">
        <v>5.0999999999999997E-2</v>
      </c>
      <c r="BA1495" s="472">
        <v>6.0000000000000001E-3</v>
      </c>
      <c r="BB1495" s="472">
        <v>3.6999999999999998E-2</v>
      </c>
      <c r="BC1495" s="472">
        <v>5.0000000000000001E-3</v>
      </c>
      <c r="BD1495" s="472">
        <v>60.231999999999999</v>
      </c>
      <c r="BE1495" s="472">
        <v>0.77</v>
      </c>
      <c r="BF1495" s="472" t="s">
        <v>121</v>
      </c>
      <c r="BG1495" s="472">
        <v>0.02</v>
      </c>
      <c r="BH1495" s="472">
        <v>0.94499999999999995</v>
      </c>
      <c r="BI1495" s="472">
        <v>0.26</v>
      </c>
      <c r="BJ1495" s="472">
        <v>8.9999999999999993E-3</v>
      </c>
      <c r="BK1495" s="472">
        <v>2E-3</v>
      </c>
      <c r="BL1495" s="472" t="s">
        <v>121</v>
      </c>
      <c r="BM1495" s="472">
        <v>5.0000000000000001E-3</v>
      </c>
      <c r="BN1495" s="472">
        <v>4.4999999999999998E-2</v>
      </c>
      <c r="BO1495" s="472">
        <v>1.2999999999999999E-2</v>
      </c>
      <c r="BP1495" s="472">
        <v>37.045999999999999</v>
      </c>
      <c r="BQ1495" s="472">
        <v>0.53300000000000003</v>
      </c>
      <c r="BR1495" s="472" t="s">
        <v>121</v>
      </c>
      <c r="BS1495" s="472">
        <v>2E-3</v>
      </c>
      <c r="BT1495" s="472">
        <v>0.38900000000000001</v>
      </c>
      <c r="BU1495" s="472">
        <v>5.1999999999999998E-2</v>
      </c>
      <c r="BV1495" s="472">
        <v>0.114</v>
      </c>
      <c r="BW1495" s="472">
        <v>2.1000000000000001E-2</v>
      </c>
      <c r="BX1495" s="472" t="s">
        <v>121</v>
      </c>
      <c r="BY1495" s="472">
        <v>4.5999999999999999E-2</v>
      </c>
      <c r="BZ1495" s="472">
        <v>0.14199999999999999</v>
      </c>
      <c r="CA1495" s="472">
        <v>3.4000000000000002E-2</v>
      </c>
      <c r="CB1495" s="472" t="s">
        <v>121</v>
      </c>
      <c r="CC1495" s="472">
        <v>3.9449999999999998</v>
      </c>
      <c r="CD1495" s="472">
        <v>0.54100000000000004</v>
      </c>
      <c r="CE1495" s="472">
        <v>1.7000000000000001E-2</v>
      </c>
      <c r="CF1495" s="472">
        <v>4.0000000000000001E-3</v>
      </c>
      <c r="CG1495" s="472">
        <v>1E-3</v>
      </c>
      <c r="CH1495" s="472" t="s">
        <v>121</v>
      </c>
      <c r="CI1495" s="472">
        <v>2E-3</v>
      </c>
      <c r="CJ1495" s="472" t="s">
        <v>121</v>
      </c>
      <c r="CK1495" s="472">
        <v>0.46800000000000003</v>
      </c>
      <c r="CL1495" s="472" t="s">
        <v>121</v>
      </c>
      <c r="CM1495" s="472">
        <v>2E-3</v>
      </c>
      <c r="CN1495" s="472" t="s">
        <v>121</v>
      </c>
      <c r="CO1495" s="472">
        <v>2E-3</v>
      </c>
      <c r="CP1495" s="472">
        <v>0.20399999999999999</v>
      </c>
      <c r="CQ1495" s="472">
        <v>1.2999999999999999E-2</v>
      </c>
      <c r="CR1495" s="472" t="s">
        <v>121</v>
      </c>
      <c r="CS1495" s="472">
        <v>2E-3</v>
      </c>
      <c r="CT1495" s="472" t="s">
        <v>121</v>
      </c>
      <c r="CU1495" s="472">
        <v>12.37</v>
      </c>
      <c r="CV1495" s="472" t="s">
        <v>121</v>
      </c>
      <c r="CW1495" s="472">
        <v>2E-3</v>
      </c>
      <c r="CX1495" s="472">
        <v>5.3999999999999999E-2</v>
      </c>
      <c r="CY1495" s="472">
        <v>1.4E-2</v>
      </c>
      <c r="CZ1495" s="472" t="s">
        <v>121</v>
      </c>
      <c r="DA1495" s="472">
        <v>2E-3</v>
      </c>
      <c r="DB1495" s="472">
        <v>0.01</v>
      </c>
      <c r="DC1495" s="472">
        <v>7.0000000000000001E-3</v>
      </c>
      <c r="DD1495" s="472" t="s">
        <v>121</v>
      </c>
      <c r="DE1495" s="472">
        <v>1.2999999999999999E-2</v>
      </c>
      <c r="DF1495" s="472">
        <v>3.3000000000000002E-2</v>
      </c>
      <c r="DG1495" s="472">
        <v>4.0000000000000001E-3</v>
      </c>
      <c r="DH1495" s="472">
        <v>7.2999999999999995E-2</v>
      </c>
      <c r="DI1495" s="472">
        <v>2E-3</v>
      </c>
      <c r="DJ1495" s="472" t="s">
        <v>121</v>
      </c>
      <c r="DK1495" s="472">
        <v>2E-3</v>
      </c>
      <c r="DL1495" s="61" t="str">
        <f t="shared" si="28"/>
        <v>22-0104</v>
      </c>
      <c r="DM1495" s="481">
        <v>7.1316144684121204E-3</v>
      </c>
      <c r="DN1495" s="481">
        <v>-3.0461574890287301E-3</v>
      </c>
      <c r="DO1495" s="481">
        <v>5.9281643651378703E-2</v>
      </c>
      <c r="DP1495" s="481">
        <v>2.59646444095245E-2</v>
      </c>
      <c r="DQ1495" s="481">
        <v>-4.7244017290351704E-3</v>
      </c>
      <c r="DR1495" s="481">
        <v>1.50792148301131E-2</v>
      </c>
      <c r="DS1495" s="481">
        <v>0.17662020290064101</v>
      </c>
      <c r="DT1495" s="481">
        <v>-1.3020879541754699E-2</v>
      </c>
      <c r="DU1495" s="481">
        <v>3.5852039803156198E-3</v>
      </c>
      <c r="DV1495" s="481">
        <v>0.29906921525734098</v>
      </c>
      <c r="DW1495" s="481">
        <v>7.1728698771464094E-2</v>
      </c>
      <c r="DX1495" s="481">
        <v>-6.2005690080358097E-2</v>
      </c>
      <c r="DY1495" s="481">
        <v>95.213106669447697</v>
      </c>
      <c r="DZ1495" s="481">
        <v>7.5973919703685902E-2</v>
      </c>
      <c r="EA1495" s="481">
        <v>-0.13785502089757001</v>
      </c>
      <c r="EB1495" s="481">
        <v>99.451295674791893</v>
      </c>
      <c r="EC1495" s="10" t="s">
        <v>1951</v>
      </c>
      <c r="ED1495" s="481">
        <v>-3.4206363933387697E-2</v>
      </c>
      <c r="EE1495" s="481">
        <v>-6.8548026087122604E-3</v>
      </c>
      <c r="EF1495" s="481">
        <v>-4.08509341618324E-2</v>
      </c>
      <c r="EG1495" s="481">
        <v>8.7622504837382605E-3</v>
      </c>
      <c r="EH1495" s="481">
        <v>2.2730902485690801E-2</v>
      </c>
      <c r="EI1495" s="481">
        <v>8.0683106722232306E-3</v>
      </c>
      <c r="EJ1495" s="481">
        <v>0.15454351330044</v>
      </c>
      <c r="EK1495" s="481">
        <v>-5.67196609371099E-3</v>
      </c>
      <c r="EL1495" s="481">
        <v>3.1777665111300101E-3</v>
      </c>
      <c r="EM1495" s="481">
        <v>0.185889490640649</v>
      </c>
      <c r="EN1495" s="481">
        <v>-7.2605083291775001E-3</v>
      </c>
      <c r="EO1495" s="481">
        <v>1.0952209675998601</v>
      </c>
      <c r="EP1495" s="481">
        <v>56.442402968585</v>
      </c>
      <c r="EQ1495" s="481">
        <v>0.57756053400344598</v>
      </c>
      <c r="ER1495" s="481">
        <v>2.93014939952927E-2</v>
      </c>
      <c r="ES1495" s="481">
        <v>98.3635757879875</v>
      </c>
    </row>
    <row r="1496" spans="1:149">
      <c r="A1496" s="11">
        <v>44692</v>
      </c>
      <c r="B1496" s="66" t="s">
        <v>2016</v>
      </c>
      <c r="C1496" s="25" t="s">
        <v>2015</v>
      </c>
      <c r="H1496" s="3" t="e">
        <f>((F1496)/(E1496/100))</f>
        <v>#DIV/0!</v>
      </c>
      <c r="I1496" s="4" t="e">
        <f>E1496/F1496</f>
        <v>#DIV/0!</v>
      </c>
      <c r="J1496" s="4" t="e">
        <f>100/G1496</f>
        <v>#DIV/0!</v>
      </c>
      <c r="N1496" s="37" t="e">
        <f>M1496/(K1496/100)</f>
        <v>#DIV/0!</v>
      </c>
      <c r="O1496" s="37" t="e">
        <f>N1496/J1496</f>
        <v>#DIV/0!</v>
      </c>
      <c r="P1496" s="5" t="e">
        <f>M1496/(L1496/100)</f>
        <v>#DIV/0!</v>
      </c>
      <c r="Q1496" s="5" t="e">
        <f>P1496*I1496</f>
        <v>#DIV/0!</v>
      </c>
      <c r="U1496" s="15" t="e">
        <f>100-(T1496-R1496)/S1496*100</f>
        <v>#DIV/0!</v>
      </c>
      <c r="AB1496" s="14" t="e">
        <f>((AE1496-AC1496)*(1000/AD1496))*1000</f>
        <v>#DIV/0!</v>
      </c>
      <c r="AF1496" s="7" t="e">
        <f>#REF!*0.8</f>
        <v>#REF!</v>
      </c>
      <c r="AG1496" s="2">
        <v>100</v>
      </c>
      <c r="AH1496" s="8" t="e">
        <f>((AG1496)*(H1496/100))</f>
        <v>#DIV/0!</v>
      </c>
      <c r="AI1496" s="7" t="e">
        <f>AG1496/AH1496</f>
        <v>#DIV/0!</v>
      </c>
      <c r="AO1496" s="20" t="s">
        <v>2015</v>
      </c>
      <c r="AP1496" s="471" t="s">
        <v>121</v>
      </c>
      <c r="AQ1496" s="471">
        <v>5.0000000000000001E-3</v>
      </c>
      <c r="AR1496" s="471">
        <v>2.9000000000000001E-2</v>
      </c>
      <c r="AS1496" s="471">
        <v>1.0999999999999999E-2</v>
      </c>
      <c r="AT1496" s="471" t="s">
        <v>121</v>
      </c>
      <c r="AU1496" s="471">
        <v>8.0000000000000002E-3</v>
      </c>
      <c r="AV1496" s="471">
        <v>1.6E-2</v>
      </c>
      <c r="AW1496" s="471">
        <v>4.0000000000000001E-3</v>
      </c>
      <c r="AX1496" s="471" t="s">
        <v>121</v>
      </c>
      <c r="AY1496" s="471">
        <v>3.0000000000000001E-3</v>
      </c>
      <c r="AZ1496" s="471">
        <v>8.1000000000000003E-2</v>
      </c>
      <c r="BA1496" s="471">
        <v>8.0000000000000002E-3</v>
      </c>
      <c r="BB1496" s="471">
        <v>4.4999999999999998E-2</v>
      </c>
      <c r="BC1496" s="471">
        <v>7.0000000000000001E-3</v>
      </c>
      <c r="BD1496" s="471">
        <v>72.516000000000005</v>
      </c>
      <c r="BE1496" s="471">
        <v>1.236</v>
      </c>
      <c r="BF1496" s="471" t="s">
        <v>121</v>
      </c>
      <c r="BG1496" s="471">
        <v>2.4E-2</v>
      </c>
      <c r="BH1496" s="471">
        <v>1</v>
      </c>
      <c r="BI1496" s="471">
        <v>0.39400000000000002</v>
      </c>
      <c r="BJ1496" s="471" t="s">
        <v>121</v>
      </c>
      <c r="BK1496" s="471">
        <v>4.0000000000000001E-3</v>
      </c>
      <c r="BL1496" s="471" t="s">
        <v>121</v>
      </c>
      <c r="BM1496" s="471">
        <v>3.0000000000000001E-3</v>
      </c>
      <c r="BN1496" s="471">
        <v>2.9000000000000001E-2</v>
      </c>
      <c r="BO1496" s="471">
        <v>1.6E-2</v>
      </c>
      <c r="BP1496" s="471">
        <v>24.196999999999999</v>
      </c>
      <c r="BQ1496" s="471">
        <v>0.75600000000000001</v>
      </c>
      <c r="BR1496" s="471" t="s">
        <v>121</v>
      </c>
      <c r="BS1496" s="471">
        <v>2E-3</v>
      </c>
      <c r="BT1496" s="471">
        <v>0.60699999999999998</v>
      </c>
      <c r="BU1496" s="471">
        <v>6.8000000000000005E-2</v>
      </c>
      <c r="BV1496" s="471">
        <v>0.14399999999999999</v>
      </c>
      <c r="BW1496" s="471">
        <v>2.8000000000000001E-2</v>
      </c>
      <c r="BX1496" s="471" t="s">
        <v>121</v>
      </c>
      <c r="BY1496" s="471">
        <v>5.6000000000000001E-2</v>
      </c>
      <c r="BZ1496" s="471">
        <v>0.107</v>
      </c>
      <c r="CA1496" s="471">
        <v>3.9E-2</v>
      </c>
      <c r="CB1496" s="471" t="s">
        <v>121</v>
      </c>
      <c r="CC1496" s="471">
        <v>6.2510000000000003</v>
      </c>
      <c r="CD1496" s="471">
        <v>0.77500000000000002</v>
      </c>
      <c r="CE1496" s="471">
        <v>2.4E-2</v>
      </c>
      <c r="CF1496" s="471" t="s">
        <v>121</v>
      </c>
      <c r="CG1496" s="471">
        <v>2E-3</v>
      </c>
      <c r="CH1496" s="471" t="s">
        <v>121</v>
      </c>
      <c r="CI1496" s="471">
        <v>2E-3</v>
      </c>
      <c r="CJ1496" s="471" t="s">
        <v>121</v>
      </c>
      <c r="CK1496" s="471">
        <v>0.624</v>
      </c>
      <c r="CL1496" s="471" t="s">
        <v>121</v>
      </c>
      <c r="CM1496" s="471">
        <v>2E-3</v>
      </c>
      <c r="CN1496" s="471" t="s">
        <v>121</v>
      </c>
      <c r="CO1496" s="471">
        <v>2E-3</v>
      </c>
      <c r="CP1496" s="471">
        <v>0.22800000000000001</v>
      </c>
      <c r="CQ1496" s="471">
        <v>1.7000000000000001E-2</v>
      </c>
      <c r="CR1496" s="471" t="s">
        <v>121</v>
      </c>
      <c r="CS1496" s="471">
        <v>2E-3</v>
      </c>
      <c r="CT1496" s="471" t="s">
        <v>121</v>
      </c>
      <c r="CU1496" s="471">
        <v>15.734</v>
      </c>
      <c r="CV1496" s="471" t="s">
        <v>121</v>
      </c>
      <c r="CW1496" s="471">
        <v>2E-3</v>
      </c>
      <c r="CX1496" s="471">
        <v>6.8000000000000005E-2</v>
      </c>
      <c r="CY1496" s="471">
        <v>1.7000000000000001E-2</v>
      </c>
      <c r="CZ1496" s="471" t="s">
        <v>121</v>
      </c>
      <c r="DA1496" s="471">
        <v>3.0000000000000001E-3</v>
      </c>
      <c r="DB1496" s="471" t="s">
        <v>121</v>
      </c>
      <c r="DC1496" s="471">
        <v>1.9E-2</v>
      </c>
      <c r="DD1496" s="471" t="s">
        <v>121</v>
      </c>
      <c r="DE1496" s="471">
        <v>1.7999999999999999E-2</v>
      </c>
      <c r="DF1496" s="471">
        <v>6.0999999999999999E-2</v>
      </c>
      <c r="DG1496" s="471">
        <v>6.0000000000000001E-3</v>
      </c>
      <c r="DH1496" s="471">
        <v>7.0000000000000007E-2</v>
      </c>
      <c r="DI1496" s="471">
        <v>2E-3</v>
      </c>
      <c r="DJ1496" s="471" t="s">
        <v>121</v>
      </c>
      <c r="DK1496" s="471">
        <v>2E-3</v>
      </c>
      <c r="DL1496" s="61" t="str">
        <f>AO1496</f>
        <v>22-0105</v>
      </c>
    </row>
    <row r="1497" spans="1:149">
      <c r="A1497" s="11">
        <v>44692</v>
      </c>
      <c r="B1497" s="64" t="s">
        <v>499</v>
      </c>
      <c r="C1497" s="25" t="s">
        <v>128</v>
      </c>
      <c r="H1497" s="3" t="e">
        <f>((F1497)/(E1497/100))</f>
        <v>#DIV/0!</v>
      </c>
      <c r="I1497" s="4" t="e">
        <f>E1497/F1497</f>
        <v>#DIV/0!</v>
      </c>
      <c r="J1497" s="4" t="e">
        <f>100/G1497</f>
        <v>#DIV/0!</v>
      </c>
      <c r="N1497" s="37" t="e">
        <f>M1497/(K1497/100)</f>
        <v>#DIV/0!</v>
      </c>
      <c r="O1497" s="37" t="e">
        <f>N1497/J1497</f>
        <v>#DIV/0!</v>
      </c>
      <c r="P1497" s="5" t="e">
        <f>M1497/(L1497/100)</f>
        <v>#DIV/0!</v>
      </c>
      <c r="Q1497" s="5" t="e">
        <f>P1497*I1497</f>
        <v>#DIV/0!</v>
      </c>
      <c r="U1497" s="15" t="e">
        <f>100-(T1497-R1497)/S1497*100</f>
        <v>#DIV/0!</v>
      </c>
      <c r="AB1497" s="14" t="e">
        <f>((AE1497-AC1497)*(1000/AD1497))*1000</f>
        <v>#DIV/0!</v>
      </c>
      <c r="AF1497" s="7" t="e">
        <f>#REF!*0.8</f>
        <v>#REF!</v>
      </c>
      <c r="AH1497" s="8" t="e">
        <f>((AG1497)*(H1497/100))</f>
        <v>#DIV/0!</v>
      </c>
      <c r="AI1497" s="7" t="e">
        <f>AG1497/AH1497</f>
        <v>#DIV/0!</v>
      </c>
      <c r="AO1497" s="68" t="s">
        <v>499</v>
      </c>
      <c r="AP1497" s="474" t="s">
        <v>121</v>
      </c>
      <c r="AQ1497" s="474">
        <v>6.0000000000000001E-3</v>
      </c>
      <c r="AR1497" s="474" t="s">
        <v>121</v>
      </c>
      <c r="AS1497" s="474">
        <v>1.7000000000000001E-2</v>
      </c>
      <c r="AT1497" s="474">
        <v>7.0999999999999994E-2</v>
      </c>
      <c r="AU1497" s="474">
        <v>7.0000000000000001E-3</v>
      </c>
      <c r="AV1497" s="474">
        <v>7.2140000000000004</v>
      </c>
      <c r="AW1497" s="474">
        <v>0.16500000000000001</v>
      </c>
      <c r="AX1497" s="474">
        <v>8.9999999999999993E-3</v>
      </c>
      <c r="AY1497" s="474">
        <v>3.0000000000000001E-3</v>
      </c>
      <c r="AZ1497" s="474">
        <v>1.5920000000000001</v>
      </c>
      <c r="BA1497" s="474">
        <v>3.1E-2</v>
      </c>
      <c r="BB1497" s="474">
        <v>1.3979999999999999</v>
      </c>
      <c r="BC1497" s="474">
        <v>2.5999999999999999E-2</v>
      </c>
      <c r="BD1497" s="474">
        <v>16.106999999999999</v>
      </c>
      <c r="BE1497" s="474">
        <v>0.28799999999999998</v>
      </c>
      <c r="BF1497" s="474" t="s">
        <v>121</v>
      </c>
      <c r="BG1497" s="474">
        <v>7.0000000000000001E-3</v>
      </c>
      <c r="BH1497" s="474">
        <v>2.887</v>
      </c>
      <c r="BI1497" s="474">
        <v>0.43</v>
      </c>
      <c r="BJ1497" s="474">
        <v>6.0000000000000001E-3</v>
      </c>
      <c r="BK1497" s="474">
        <v>2E-3</v>
      </c>
      <c r="BL1497" s="474">
        <v>4.0000000000000001E-3</v>
      </c>
      <c r="BM1497" s="474">
        <v>3.0000000000000001E-3</v>
      </c>
      <c r="BN1497" s="474">
        <v>5.6829999999999998</v>
      </c>
      <c r="BO1497" s="474">
        <v>0.26</v>
      </c>
      <c r="BP1497" s="474">
        <v>48.31</v>
      </c>
      <c r="BQ1497" s="474">
        <v>0.58499999999999996</v>
      </c>
      <c r="BR1497" s="474">
        <v>0.186</v>
      </c>
      <c r="BS1497" s="474">
        <v>5.0000000000000001E-3</v>
      </c>
      <c r="BT1497" s="474">
        <v>3.12</v>
      </c>
      <c r="BU1497" s="474">
        <v>0.17100000000000001</v>
      </c>
      <c r="BV1497" s="474">
        <v>0.17399999999999999</v>
      </c>
      <c r="BW1497" s="474">
        <v>4.3999999999999997E-2</v>
      </c>
      <c r="BX1497" s="474" t="s">
        <v>121</v>
      </c>
      <c r="BY1497" s="474">
        <v>3.1E-2</v>
      </c>
      <c r="BZ1497" s="474">
        <v>0.60899999999999999</v>
      </c>
      <c r="CA1497" s="474">
        <v>5.0999999999999997E-2</v>
      </c>
      <c r="CB1497" s="474" t="s">
        <v>121</v>
      </c>
      <c r="CC1497" s="474">
        <v>4.3860000000000001</v>
      </c>
      <c r="CD1497" s="474">
        <v>0.217</v>
      </c>
      <c r="CE1497" s="474">
        <v>1.9E-2</v>
      </c>
      <c r="CF1497" s="474">
        <v>3.0000000000000001E-3</v>
      </c>
      <c r="CG1497" s="474">
        <v>1E-3</v>
      </c>
      <c r="CH1497" s="474" t="s">
        <v>121</v>
      </c>
      <c r="CI1497" s="474">
        <v>2E-3</v>
      </c>
      <c r="CJ1497" s="474" t="s">
        <v>121</v>
      </c>
      <c r="CK1497" s="474">
        <v>1.2090000000000001</v>
      </c>
      <c r="CL1497" s="474" t="s">
        <v>121</v>
      </c>
      <c r="CM1497" s="474">
        <v>2E-3</v>
      </c>
      <c r="CN1497" s="474">
        <v>4.0000000000000001E-3</v>
      </c>
      <c r="CO1497" s="474">
        <v>1E-3</v>
      </c>
      <c r="CP1497" s="474">
        <v>1.107</v>
      </c>
      <c r="CQ1497" s="474">
        <v>6.5000000000000002E-2</v>
      </c>
      <c r="CR1497" s="474" t="s">
        <v>121</v>
      </c>
      <c r="CS1497" s="474">
        <v>2E-3</v>
      </c>
      <c r="CT1497" s="474" t="s">
        <v>121</v>
      </c>
      <c r="CU1497" s="474">
        <v>26.332999999999998</v>
      </c>
      <c r="CV1497" s="474">
        <v>0.109</v>
      </c>
      <c r="CW1497" s="474">
        <v>2E-3</v>
      </c>
      <c r="CX1497" s="474">
        <v>0.28299999999999997</v>
      </c>
      <c r="CY1497" s="474">
        <v>4.8000000000000001E-2</v>
      </c>
      <c r="CZ1497" s="474" t="s">
        <v>121</v>
      </c>
      <c r="DA1497" s="474">
        <v>2E-3</v>
      </c>
      <c r="DB1497" s="474" t="s">
        <v>121</v>
      </c>
      <c r="DC1497" s="474">
        <v>0.04</v>
      </c>
      <c r="DD1497" s="474" t="s">
        <v>121</v>
      </c>
      <c r="DE1497" s="474">
        <v>5.6000000000000001E-2</v>
      </c>
      <c r="DF1497" s="474">
        <v>7.0780000000000003</v>
      </c>
      <c r="DG1497" s="474">
        <v>0.105</v>
      </c>
      <c r="DH1497" s="474">
        <v>0.36899999999999999</v>
      </c>
      <c r="DI1497" s="474">
        <v>7.0000000000000001E-3</v>
      </c>
      <c r="DJ1497" s="474" t="s">
        <v>121</v>
      </c>
      <c r="DK1497" s="474">
        <v>2E-3</v>
      </c>
      <c r="DL1497" s="61" t="str">
        <f t="shared" si="28"/>
        <v>Anlieferung 26-1</v>
      </c>
    </row>
    <row r="1498" spans="1:149">
      <c r="A1498" s="11">
        <v>44692</v>
      </c>
      <c r="B1498" s="64" t="s">
        <v>500</v>
      </c>
      <c r="C1498" s="25" t="s">
        <v>128</v>
      </c>
      <c r="H1498" s="3" t="e">
        <f>((F1498)/(E1498/100))</f>
        <v>#DIV/0!</v>
      </c>
      <c r="I1498" s="4" t="e">
        <f>E1498/F1498</f>
        <v>#DIV/0!</v>
      </c>
      <c r="J1498" s="4" t="e">
        <f>100/G1498</f>
        <v>#DIV/0!</v>
      </c>
      <c r="N1498" s="37" t="e">
        <f>M1498/(K1498/100)</f>
        <v>#DIV/0!</v>
      </c>
      <c r="O1498" s="37" t="e">
        <f>N1498/J1498</f>
        <v>#DIV/0!</v>
      </c>
      <c r="P1498" s="5" t="e">
        <f>M1498/(L1498/100)</f>
        <v>#DIV/0!</v>
      </c>
      <c r="Q1498" s="5" t="e">
        <f>P1498*I1498</f>
        <v>#DIV/0!</v>
      </c>
      <c r="U1498" s="15" t="e">
        <f>100-(T1498-R1498)/S1498*100</f>
        <v>#DIV/0!</v>
      </c>
      <c r="AB1498" s="14" t="e">
        <f>((AE1498-AC1498)*(1000/AD1498))*1000</f>
        <v>#DIV/0!</v>
      </c>
      <c r="AF1498" s="7" t="e">
        <f>#REF!*0.8</f>
        <v>#REF!</v>
      </c>
      <c r="AH1498" s="8" t="e">
        <f>((AG1498)*(H1498/100))</f>
        <v>#DIV/0!</v>
      </c>
      <c r="AI1498" s="7" t="e">
        <f>AG1498/AH1498</f>
        <v>#DIV/0!</v>
      </c>
      <c r="AO1498" s="68" t="s">
        <v>500</v>
      </c>
      <c r="AP1498" s="474" t="s">
        <v>121</v>
      </c>
      <c r="AQ1498" s="474">
        <v>4.0000000000000001E-3</v>
      </c>
      <c r="AR1498" s="474" t="s">
        <v>121</v>
      </c>
      <c r="AS1498" s="474">
        <v>1.2E-2</v>
      </c>
      <c r="AT1498" s="474" t="s">
        <v>121</v>
      </c>
      <c r="AU1498" s="474">
        <v>8.9999999999999993E-3</v>
      </c>
      <c r="AV1498" s="474">
        <v>8.5120000000000005</v>
      </c>
      <c r="AW1498" s="474">
        <v>0.30599999999999999</v>
      </c>
      <c r="AX1498" s="474" t="s">
        <v>121</v>
      </c>
      <c r="AY1498" s="474">
        <v>7.0000000000000001E-3</v>
      </c>
      <c r="AZ1498" s="474">
        <v>3.1E-2</v>
      </c>
      <c r="BA1498" s="474">
        <v>4.0000000000000001E-3</v>
      </c>
      <c r="BB1498" s="474">
        <v>16.152999999999999</v>
      </c>
      <c r="BC1498" s="474">
        <v>0.45500000000000002</v>
      </c>
      <c r="BD1498" s="474">
        <v>11.443</v>
      </c>
      <c r="BE1498" s="474">
        <v>0.33700000000000002</v>
      </c>
      <c r="BF1498" s="474" t="s">
        <v>121</v>
      </c>
      <c r="BG1498" s="474">
        <v>7.0000000000000001E-3</v>
      </c>
      <c r="BH1498" s="474">
        <v>2.9279999999999999</v>
      </c>
      <c r="BI1498" s="474">
        <v>0.47399999999999998</v>
      </c>
      <c r="BJ1498" s="474" t="s">
        <v>121</v>
      </c>
      <c r="BK1498" s="474">
        <v>4.0000000000000001E-3</v>
      </c>
      <c r="BL1498" s="474" t="s">
        <v>121</v>
      </c>
      <c r="BM1498" s="474">
        <v>6.0000000000000001E-3</v>
      </c>
      <c r="BN1498" s="474">
        <v>5.0999999999999997E-2</v>
      </c>
      <c r="BO1498" s="474">
        <v>2.5999999999999999E-2</v>
      </c>
      <c r="BP1498" s="474">
        <v>48.27</v>
      </c>
      <c r="BQ1498" s="474">
        <v>0.68899999999999995</v>
      </c>
      <c r="BR1498" s="474">
        <v>0.17100000000000001</v>
      </c>
      <c r="BS1498" s="474">
        <v>6.0000000000000001E-3</v>
      </c>
      <c r="BT1498" s="474">
        <v>0.94</v>
      </c>
      <c r="BU1498" s="474">
        <v>0.105</v>
      </c>
      <c r="BV1498" s="474" t="s">
        <v>121</v>
      </c>
      <c r="BW1498" s="474">
        <v>8.7999999999999995E-2</v>
      </c>
      <c r="BX1498" s="474" t="s">
        <v>121</v>
      </c>
      <c r="BY1498" s="474">
        <v>2.5999999999999999E-2</v>
      </c>
      <c r="BZ1498" s="474">
        <v>0.32100000000000001</v>
      </c>
      <c r="CA1498" s="474">
        <v>5.2999999999999999E-2</v>
      </c>
      <c r="CB1498" s="474" t="s">
        <v>121</v>
      </c>
      <c r="CC1498" s="474">
        <v>4.7770000000000001</v>
      </c>
      <c r="CD1498" s="474">
        <v>7.8E-2</v>
      </c>
      <c r="CE1498" s="474">
        <v>1.0999999999999999E-2</v>
      </c>
      <c r="CF1498" s="474" t="s">
        <v>121</v>
      </c>
      <c r="CG1498" s="474">
        <v>6.0000000000000001E-3</v>
      </c>
      <c r="CH1498" s="474">
        <v>2E-3</v>
      </c>
      <c r="CI1498" s="474">
        <v>1E-3</v>
      </c>
      <c r="CJ1498" s="474" t="s">
        <v>121</v>
      </c>
      <c r="CK1498" s="474">
        <v>1.0329999999999999</v>
      </c>
      <c r="CL1498" s="474" t="s">
        <v>121</v>
      </c>
      <c r="CM1498" s="474">
        <v>2E-3</v>
      </c>
      <c r="CN1498" s="474">
        <v>4.0000000000000001E-3</v>
      </c>
      <c r="CO1498" s="474">
        <v>1E-3</v>
      </c>
      <c r="CP1498" s="474">
        <v>1.179</v>
      </c>
      <c r="CQ1498" s="474">
        <v>6.5000000000000002E-2</v>
      </c>
      <c r="CR1498" s="474" t="s">
        <v>121</v>
      </c>
      <c r="CS1498" s="474">
        <v>2E-3</v>
      </c>
      <c r="CT1498" s="474" t="s">
        <v>121</v>
      </c>
      <c r="CU1498" s="474">
        <v>28.344999999999999</v>
      </c>
      <c r="CV1498" s="474">
        <v>4.0000000000000001E-3</v>
      </c>
      <c r="CW1498" s="474">
        <v>1E-3</v>
      </c>
      <c r="CX1498" s="474">
        <v>0.12</v>
      </c>
      <c r="CY1498" s="474">
        <v>1.4E-2</v>
      </c>
      <c r="CZ1498" s="474" t="s">
        <v>121</v>
      </c>
      <c r="DA1498" s="474">
        <v>2E-3</v>
      </c>
      <c r="DB1498" s="474" t="s">
        <v>121</v>
      </c>
      <c r="DC1498" s="474">
        <v>8.0000000000000002E-3</v>
      </c>
      <c r="DD1498" s="474" t="s">
        <v>121</v>
      </c>
      <c r="DE1498" s="474">
        <v>2.5000000000000001E-2</v>
      </c>
      <c r="DF1498" s="474">
        <v>1.607</v>
      </c>
      <c r="DG1498" s="474">
        <v>4.8000000000000001E-2</v>
      </c>
      <c r="DH1498" s="474">
        <v>3.9830000000000001</v>
      </c>
      <c r="DI1498" s="474">
        <v>7.3999999999999996E-2</v>
      </c>
      <c r="DJ1498" s="474" t="s">
        <v>121</v>
      </c>
      <c r="DK1498" s="474">
        <v>2E-3</v>
      </c>
      <c r="DL1498" s="61" t="str">
        <f t="shared" si="28"/>
        <v>Anlieferung 26-2</v>
      </c>
    </row>
    <row r="1499" spans="1:149">
      <c r="A1499" s="11">
        <v>44692</v>
      </c>
      <c r="B1499" s="64" t="s">
        <v>501</v>
      </c>
      <c r="C1499" s="25" t="s">
        <v>128</v>
      </c>
      <c r="H1499" s="3" t="e">
        <f>((F1499)/(E1499/100))</f>
        <v>#DIV/0!</v>
      </c>
      <c r="I1499" s="4" t="e">
        <f>E1499/F1499</f>
        <v>#DIV/0!</v>
      </c>
      <c r="J1499" s="4" t="e">
        <f>100/G1499</f>
        <v>#DIV/0!</v>
      </c>
      <c r="N1499" s="37" t="e">
        <f>M1499/(K1499/100)</f>
        <v>#DIV/0!</v>
      </c>
      <c r="O1499" s="37" t="e">
        <f>N1499/J1499</f>
        <v>#DIV/0!</v>
      </c>
      <c r="P1499" s="5" t="e">
        <f>M1499/(L1499/100)</f>
        <v>#DIV/0!</v>
      </c>
      <c r="Q1499" s="5" t="e">
        <f>P1499*I1499</f>
        <v>#DIV/0!</v>
      </c>
      <c r="U1499" s="15" t="e">
        <f>100-(T1499-R1499)/S1499*100</f>
        <v>#DIV/0!</v>
      </c>
      <c r="AB1499" s="14" t="e">
        <f>((AE1499-AC1499)*(1000/AD1499))*1000</f>
        <v>#DIV/0!</v>
      </c>
      <c r="AF1499" s="7" t="e">
        <f>#REF!*0.8</f>
        <v>#REF!</v>
      </c>
      <c r="AH1499" s="8" t="e">
        <f>((AG1499)*(H1499/100))</f>
        <v>#DIV/0!</v>
      </c>
      <c r="AI1499" s="7" t="e">
        <f>AG1499/AH1499</f>
        <v>#DIV/0!</v>
      </c>
      <c r="AO1499" s="68" t="s">
        <v>501</v>
      </c>
      <c r="AP1499" s="474" t="s">
        <v>121</v>
      </c>
      <c r="AQ1499" s="474">
        <v>2E-3</v>
      </c>
      <c r="AR1499" s="474" t="s">
        <v>121</v>
      </c>
      <c r="AS1499" s="474">
        <v>1.2E-2</v>
      </c>
      <c r="AT1499" s="474" t="s">
        <v>121</v>
      </c>
      <c r="AU1499" s="474">
        <v>8.9999999999999993E-3</v>
      </c>
      <c r="AV1499" s="474">
        <v>10.778</v>
      </c>
      <c r="AW1499" s="474">
        <v>0.18</v>
      </c>
      <c r="AX1499" s="474">
        <v>1.2E-2</v>
      </c>
      <c r="AY1499" s="474">
        <v>4.0000000000000001E-3</v>
      </c>
      <c r="AZ1499" s="474">
        <v>2.6080000000000001</v>
      </c>
      <c r="BA1499" s="474">
        <v>3.2000000000000001E-2</v>
      </c>
      <c r="BB1499" s="474">
        <v>0.14799999999999999</v>
      </c>
      <c r="BC1499" s="474">
        <v>7.0000000000000001E-3</v>
      </c>
      <c r="BD1499" s="474">
        <v>18.760000000000002</v>
      </c>
      <c r="BE1499" s="474">
        <v>0.193</v>
      </c>
      <c r="BF1499" s="474" t="s">
        <v>121</v>
      </c>
      <c r="BG1499" s="474">
        <v>0.01</v>
      </c>
      <c r="BH1499" s="474">
        <v>3.37</v>
      </c>
      <c r="BI1499" s="474">
        <v>0.34699999999999998</v>
      </c>
      <c r="BJ1499" s="474">
        <v>5.0000000000000001E-3</v>
      </c>
      <c r="BK1499" s="474">
        <v>1E-3</v>
      </c>
      <c r="BL1499" s="474" t="s">
        <v>121</v>
      </c>
      <c r="BM1499" s="474">
        <v>4.0000000000000001E-3</v>
      </c>
      <c r="BN1499" s="474">
        <v>0.19900000000000001</v>
      </c>
      <c r="BO1499" s="474">
        <v>2.8000000000000001E-2</v>
      </c>
      <c r="BP1499" s="474">
        <v>46.149000000000001</v>
      </c>
      <c r="BQ1499" s="474">
        <v>0.61099999999999999</v>
      </c>
      <c r="BR1499" s="474">
        <v>5.0000000000000001E-3</v>
      </c>
      <c r="BS1499" s="474">
        <v>1E-3</v>
      </c>
      <c r="BT1499" s="474">
        <v>0.71599999999999997</v>
      </c>
      <c r="BU1499" s="474">
        <v>8.8999999999999996E-2</v>
      </c>
      <c r="BV1499" s="474">
        <v>4.9000000000000002E-2</v>
      </c>
      <c r="BW1499" s="474">
        <v>3.0000000000000001E-3</v>
      </c>
      <c r="BX1499" s="474" t="s">
        <v>121</v>
      </c>
      <c r="BY1499" s="474">
        <v>3.7999999999999999E-2</v>
      </c>
      <c r="BZ1499" s="474">
        <v>0.28899999999999998</v>
      </c>
      <c r="CA1499" s="474">
        <v>4.8000000000000001E-2</v>
      </c>
      <c r="CB1499" s="474" t="s">
        <v>121</v>
      </c>
      <c r="CC1499" s="474">
        <v>3.4550000000000001</v>
      </c>
      <c r="CD1499" s="474">
        <v>0.188</v>
      </c>
      <c r="CE1499" s="474">
        <v>2.1000000000000001E-2</v>
      </c>
      <c r="CF1499" s="474" t="s">
        <v>121</v>
      </c>
      <c r="CG1499" s="474">
        <v>2E-3</v>
      </c>
      <c r="CH1499" s="474" t="s">
        <v>121</v>
      </c>
      <c r="CI1499" s="474">
        <v>2E-3</v>
      </c>
      <c r="CJ1499" s="474">
        <v>0.28199999999999997</v>
      </c>
      <c r="CK1499" s="474">
        <v>1.9E-2</v>
      </c>
      <c r="CL1499" s="474" t="s">
        <v>121</v>
      </c>
      <c r="CM1499" s="474">
        <v>2E-3</v>
      </c>
      <c r="CN1499" s="474">
        <v>2E-3</v>
      </c>
      <c r="CO1499" s="474">
        <v>1E-3</v>
      </c>
      <c r="CP1499" s="474">
        <v>1.139</v>
      </c>
      <c r="CQ1499" s="474">
        <v>1.2999999999999999E-2</v>
      </c>
      <c r="CR1499" s="474" t="s">
        <v>121</v>
      </c>
      <c r="CS1499" s="474">
        <v>2E-3</v>
      </c>
      <c r="CT1499" s="474">
        <v>1.726</v>
      </c>
      <c r="CU1499" s="474">
        <v>6.2E-2</v>
      </c>
      <c r="CV1499" s="474">
        <v>7.0000000000000001E-3</v>
      </c>
      <c r="CW1499" s="474">
        <v>1E-3</v>
      </c>
      <c r="CX1499" s="474">
        <v>0.26900000000000002</v>
      </c>
      <c r="CY1499" s="474">
        <v>2.1999999999999999E-2</v>
      </c>
      <c r="CZ1499" s="474" t="s">
        <v>121</v>
      </c>
      <c r="DA1499" s="474">
        <v>2E-3</v>
      </c>
      <c r="DB1499" s="474">
        <v>2.1000000000000001E-2</v>
      </c>
      <c r="DC1499" s="474">
        <v>8.9999999999999993E-3</v>
      </c>
      <c r="DD1499" s="474" t="s">
        <v>121</v>
      </c>
      <c r="DE1499" s="474">
        <v>7.2999999999999995E-2</v>
      </c>
      <c r="DF1499" s="474">
        <v>10.286</v>
      </c>
      <c r="DG1499" s="474">
        <v>0.13500000000000001</v>
      </c>
      <c r="DH1499" s="474">
        <v>3.2000000000000001E-2</v>
      </c>
      <c r="DI1499" s="474">
        <v>1E-3</v>
      </c>
      <c r="DJ1499" s="474" t="s">
        <v>121</v>
      </c>
      <c r="DK1499" s="474">
        <v>2E-3</v>
      </c>
      <c r="DL1499" s="61" t="str">
        <f t="shared" si="28"/>
        <v>Anlieferung 26-3</v>
      </c>
    </row>
    <row r="1500" spans="1:149">
      <c r="A1500" s="11">
        <v>44692</v>
      </c>
      <c r="B1500" s="64" t="s">
        <v>502</v>
      </c>
      <c r="C1500" s="25" t="s">
        <v>128</v>
      </c>
      <c r="H1500" s="3" t="e">
        <f>((F1500)/(E1500/100))</f>
        <v>#DIV/0!</v>
      </c>
      <c r="I1500" s="4" t="e">
        <f>E1500/F1500</f>
        <v>#DIV/0!</v>
      </c>
      <c r="J1500" s="4" t="e">
        <f>100/G1500</f>
        <v>#DIV/0!</v>
      </c>
      <c r="N1500" s="37" t="e">
        <f>M1500/(K1500/100)</f>
        <v>#DIV/0!</v>
      </c>
      <c r="O1500" s="37" t="e">
        <f>N1500/J1500</f>
        <v>#DIV/0!</v>
      </c>
      <c r="P1500" s="5" t="e">
        <f>M1500/(L1500/100)</f>
        <v>#DIV/0!</v>
      </c>
      <c r="Q1500" s="5" t="e">
        <f>P1500*I1500</f>
        <v>#DIV/0!</v>
      </c>
      <c r="U1500" s="15" t="e">
        <f>100-(T1500-R1500)/S1500*100</f>
        <v>#DIV/0!</v>
      </c>
      <c r="AB1500" s="14" t="e">
        <f>((AE1500-AC1500)*(1000/AD1500))*1000</f>
        <v>#DIV/0!</v>
      </c>
      <c r="AF1500" s="7" t="e">
        <f>#REF!*0.8</f>
        <v>#REF!</v>
      </c>
      <c r="AH1500" s="8" t="e">
        <f>((AG1500)*(H1500/100))</f>
        <v>#DIV/0!</v>
      </c>
      <c r="AI1500" s="7" t="e">
        <f>AG1500/AH1500</f>
        <v>#DIV/0!</v>
      </c>
      <c r="AO1500" s="68" t="s">
        <v>502</v>
      </c>
      <c r="AP1500" s="474">
        <v>1.7999999999999999E-2</v>
      </c>
      <c r="AQ1500" s="474">
        <v>7.0000000000000001E-3</v>
      </c>
      <c r="AR1500" s="474" t="s">
        <v>121</v>
      </c>
      <c r="AS1500" s="474">
        <v>1.9E-2</v>
      </c>
      <c r="AT1500" s="474" t="s">
        <v>121</v>
      </c>
      <c r="AU1500" s="474">
        <v>8.0000000000000002E-3</v>
      </c>
      <c r="AV1500" s="474">
        <v>6.8010000000000002</v>
      </c>
      <c r="AW1500" s="474">
        <v>0.121</v>
      </c>
      <c r="AX1500" s="474" t="s">
        <v>121</v>
      </c>
      <c r="AY1500" s="474">
        <v>7.0000000000000001E-3</v>
      </c>
      <c r="AZ1500" s="474">
        <v>2.1659999999999999</v>
      </c>
      <c r="BA1500" s="474">
        <v>3.3000000000000002E-2</v>
      </c>
      <c r="BB1500" s="474">
        <v>0.309</v>
      </c>
      <c r="BC1500" s="474">
        <v>1.0999999999999999E-2</v>
      </c>
      <c r="BD1500" s="474">
        <v>24.202999999999999</v>
      </c>
      <c r="BE1500" s="474">
        <v>0.254</v>
      </c>
      <c r="BF1500" s="474" t="s">
        <v>121</v>
      </c>
      <c r="BG1500" s="474">
        <v>6.5000000000000002E-2</v>
      </c>
      <c r="BH1500" s="474"/>
      <c r="BI1500" s="474"/>
      <c r="BJ1500" s="474">
        <v>2.4E-2</v>
      </c>
      <c r="BK1500" s="474">
        <v>6.0000000000000001E-3</v>
      </c>
      <c r="BL1500" s="474" t="s">
        <v>121</v>
      </c>
      <c r="BM1500" s="474">
        <v>5.0000000000000001E-3</v>
      </c>
      <c r="BN1500" s="474"/>
      <c r="BO1500" s="474"/>
      <c r="BP1500" s="474">
        <v>56.884999999999998</v>
      </c>
      <c r="BQ1500" s="474">
        <v>0.51400000000000001</v>
      </c>
      <c r="BR1500" s="474">
        <v>1.895</v>
      </c>
      <c r="BS1500" s="474">
        <v>3.1E-2</v>
      </c>
      <c r="BT1500" s="474">
        <v>0.78500000000000003</v>
      </c>
      <c r="BU1500" s="474">
        <v>0.14399999999999999</v>
      </c>
      <c r="BV1500" s="474"/>
      <c r="BW1500" s="474"/>
      <c r="BX1500" s="474">
        <v>4.5999999999999999E-2</v>
      </c>
      <c r="BY1500" s="474">
        <v>2.5999999999999999E-2</v>
      </c>
      <c r="BZ1500" s="474">
        <v>0.307</v>
      </c>
      <c r="CA1500" s="474">
        <v>7.8E-2</v>
      </c>
      <c r="CB1500" s="474"/>
      <c r="CC1500" s="474"/>
      <c r="CD1500" s="474">
        <v>0.17499999999999999</v>
      </c>
      <c r="CE1500" s="474">
        <v>0.02</v>
      </c>
      <c r="CF1500" s="474" t="s">
        <v>121</v>
      </c>
      <c r="CG1500" s="474">
        <v>3.0000000000000001E-3</v>
      </c>
      <c r="CH1500" s="474" t="s">
        <v>121</v>
      </c>
      <c r="CI1500" s="474">
        <v>2E-3</v>
      </c>
      <c r="CJ1500" s="474"/>
      <c r="CK1500" s="474"/>
      <c r="CL1500" s="474" t="s">
        <v>121</v>
      </c>
      <c r="CM1500" s="474">
        <v>2E-3</v>
      </c>
      <c r="CN1500" s="474">
        <v>6.0000000000000001E-3</v>
      </c>
      <c r="CO1500" s="474">
        <v>2E-3</v>
      </c>
      <c r="CP1500" s="474">
        <v>1.56</v>
      </c>
      <c r="CQ1500" s="474"/>
      <c r="CR1500" s="474" t="s">
        <v>121</v>
      </c>
      <c r="CS1500" s="474">
        <v>6.0000000000000001E-3</v>
      </c>
      <c r="CT1500" s="474"/>
      <c r="CU1500" s="474"/>
      <c r="CV1500" s="474">
        <v>7.0000000000000001E-3</v>
      </c>
      <c r="CW1500" s="474">
        <v>1E-3</v>
      </c>
      <c r="CX1500" s="474">
        <v>0.14499999999999999</v>
      </c>
      <c r="CY1500" s="474">
        <v>2.3E-2</v>
      </c>
      <c r="CZ1500" s="474" t="s">
        <v>121</v>
      </c>
      <c r="DA1500" s="474">
        <v>3.0000000000000001E-3</v>
      </c>
      <c r="DB1500" s="474">
        <v>0.02</v>
      </c>
      <c r="DC1500" s="474">
        <v>0.01</v>
      </c>
      <c r="DD1500" s="474" t="s">
        <v>121</v>
      </c>
      <c r="DE1500" s="474">
        <v>5.1999999999999998E-2</v>
      </c>
      <c r="DF1500" s="474">
        <v>4.6760000000000002</v>
      </c>
      <c r="DG1500" s="474">
        <v>7.0000000000000007E-2</v>
      </c>
      <c r="DH1500" s="474">
        <v>1.464</v>
      </c>
      <c r="DI1500" s="474">
        <v>2.4E-2</v>
      </c>
      <c r="DJ1500" s="474">
        <v>2E-3</v>
      </c>
      <c r="DK1500" s="474">
        <v>1E-3</v>
      </c>
      <c r="DL1500" s="61" t="str">
        <f t="shared" si="28"/>
        <v>Anlieferung 26-4</v>
      </c>
    </row>
    <row r="1501" spans="1:149">
      <c r="A1501" s="11">
        <v>44692</v>
      </c>
      <c r="B1501" s="64" t="s">
        <v>503</v>
      </c>
      <c r="C1501" s="25" t="s">
        <v>128</v>
      </c>
      <c r="H1501" s="3" t="e">
        <f>((F1501)/(E1501/100))</f>
        <v>#DIV/0!</v>
      </c>
      <c r="I1501" s="4" t="e">
        <f>E1501/F1501</f>
        <v>#DIV/0!</v>
      </c>
      <c r="J1501" s="4" t="e">
        <f>100/G1501</f>
        <v>#DIV/0!</v>
      </c>
      <c r="N1501" s="37" t="e">
        <f>M1501/(K1501/100)</f>
        <v>#DIV/0!</v>
      </c>
      <c r="O1501" s="37" t="e">
        <f>N1501/J1501</f>
        <v>#DIV/0!</v>
      </c>
      <c r="P1501" s="5" t="e">
        <f>M1501/(L1501/100)</f>
        <v>#DIV/0!</v>
      </c>
      <c r="Q1501" s="5" t="e">
        <f>P1501*I1501</f>
        <v>#DIV/0!</v>
      </c>
      <c r="U1501" s="15" t="e">
        <f>100-(T1501-R1501)/S1501*100</f>
        <v>#DIV/0!</v>
      </c>
      <c r="AB1501" s="14" t="e">
        <f>((AE1501-AC1501)*(1000/AD1501))*1000</f>
        <v>#DIV/0!</v>
      </c>
      <c r="AF1501" s="7" t="e">
        <f>#REF!*0.8</f>
        <v>#REF!</v>
      </c>
      <c r="AH1501" s="8" t="e">
        <f>((AG1501)*(H1501/100))</f>
        <v>#DIV/0!</v>
      </c>
      <c r="AI1501" s="7" t="e">
        <f>AG1501/AH1501</f>
        <v>#DIV/0!</v>
      </c>
      <c r="AO1501" s="68" t="s">
        <v>503</v>
      </c>
      <c r="AP1501" s="474" t="s">
        <v>121</v>
      </c>
      <c r="AQ1501" s="474">
        <v>3.0000000000000001E-3</v>
      </c>
      <c r="AR1501" s="474" t="s">
        <v>121</v>
      </c>
      <c r="AS1501" s="474">
        <v>1.4E-2</v>
      </c>
      <c r="AT1501" s="474" t="s">
        <v>121</v>
      </c>
      <c r="AU1501" s="474">
        <v>8.9999999999999993E-3</v>
      </c>
      <c r="AV1501" s="474">
        <v>10.050000000000001</v>
      </c>
      <c r="AW1501" s="474">
        <v>0.25900000000000001</v>
      </c>
      <c r="AX1501" s="474">
        <v>8.0000000000000002E-3</v>
      </c>
      <c r="AY1501" s="474">
        <v>4.0000000000000001E-3</v>
      </c>
      <c r="AZ1501" s="474">
        <v>2.0990000000000002</v>
      </c>
      <c r="BA1501" s="474">
        <v>3.2000000000000001E-2</v>
      </c>
      <c r="BB1501" s="474">
        <v>6.4000000000000001E-2</v>
      </c>
      <c r="BC1501" s="474">
        <v>6.0000000000000001E-3</v>
      </c>
      <c r="BD1501" s="474">
        <v>27.245000000000001</v>
      </c>
      <c r="BE1501" s="474">
        <v>0.45900000000000002</v>
      </c>
      <c r="BF1501" s="474" t="s">
        <v>121</v>
      </c>
      <c r="BG1501" s="474">
        <v>8.9999999999999993E-3</v>
      </c>
      <c r="BH1501" s="474">
        <v>4.1040000000000001</v>
      </c>
      <c r="BI1501" s="474">
        <v>0.50600000000000001</v>
      </c>
      <c r="BJ1501" s="474">
        <v>4.0000000000000001E-3</v>
      </c>
      <c r="BK1501" s="474">
        <v>2E-3</v>
      </c>
      <c r="BL1501" s="474">
        <v>7.0000000000000001E-3</v>
      </c>
      <c r="BM1501" s="474">
        <v>3.0000000000000001E-3</v>
      </c>
      <c r="BN1501" s="474">
        <v>0.371</v>
      </c>
      <c r="BO1501" s="474">
        <v>3.4000000000000002E-2</v>
      </c>
      <c r="BP1501" s="474">
        <v>35.880000000000003</v>
      </c>
      <c r="BQ1501" s="474">
        <v>0.748</v>
      </c>
      <c r="BR1501" s="474">
        <v>2.3E-2</v>
      </c>
      <c r="BS1501" s="474">
        <v>2E-3</v>
      </c>
      <c r="BT1501" s="474">
        <v>1.1359999999999999</v>
      </c>
      <c r="BU1501" s="474">
        <v>0.10199999999999999</v>
      </c>
      <c r="BV1501" s="474" t="s">
        <v>121</v>
      </c>
      <c r="BW1501" s="474">
        <v>0.08</v>
      </c>
      <c r="BX1501" s="474" t="s">
        <v>121</v>
      </c>
      <c r="BY1501" s="474">
        <v>5.1999999999999998E-2</v>
      </c>
      <c r="BZ1501" s="474">
        <v>0.34899999999999998</v>
      </c>
      <c r="CA1501" s="474">
        <v>5.0999999999999997E-2</v>
      </c>
      <c r="CB1501" s="474">
        <v>8.4039999999999999</v>
      </c>
      <c r="CC1501" s="474">
        <v>3.206</v>
      </c>
      <c r="CD1501" s="474">
        <v>0.24199999999999999</v>
      </c>
      <c r="CE1501" s="474">
        <v>2.1000000000000001E-2</v>
      </c>
      <c r="CF1501" s="474" t="s">
        <v>121</v>
      </c>
      <c r="CG1501" s="474">
        <v>2E-3</v>
      </c>
      <c r="CH1501" s="474" t="s">
        <v>121</v>
      </c>
      <c r="CI1501" s="474">
        <v>2E-3</v>
      </c>
      <c r="CJ1501" s="474" t="s">
        <v>121</v>
      </c>
      <c r="CK1501" s="474">
        <v>0.80600000000000005</v>
      </c>
      <c r="CL1501" s="474" t="s">
        <v>121</v>
      </c>
      <c r="CM1501" s="474">
        <v>2E-3</v>
      </c>
      <c r="CN1501" s="474" t="s">
        <v>121</v>
      </c>
      <c r="CO1501" s="474">
        <v>2E-3</v>
      </c>
      <c r="CP1501" s="474">
        <v>1.095</v>
      </c>
      <c r="CQ1501" s="474">
        <v>5.1999999999999998E-2</v>
      </c>
      <c r="CR1501" s="474" t="s">
        <v>121</v>
      </c>
      <c r="CS1501" s="474">
        <v>2E-3</v>
      </c>
      <c r="CT1501" s="474" t="s">
        <v>121</v>
      </c>
      <c r="CU1501" s="474">
        <v>22.917000000000002</v>
      </c>
      <c r="CV1501" s="474">
        <v>1.2999999999999999E-2</v>
      </c>
      <c r="CW1501" s="474">
        <v>1E-3</v>
      </c>
      <c r="CX1501" s="474">
        <v>0.45</v>
      </c>
      <c r="CY1501" s="474">
        <v>3.1E-2</v>
      </c>
      <c r="CZ1501" s="474" t="s">
        <v>121</v>
      </c>
      <c r="DA1501" s="474">
        <v>2E-3</v>
      </c>
      <c r="DB1501" s="474">
        <v>1.9E-2</v>
      </c>
      <c r="DC1501" s="474">
        <v>1.2E-2</v>
      </c>
      <c r="DD1501" s="474" t="s">
        <v>121</v>
      </c>
      <c r="DE1501" s="474">
        <v>6.5000000000000002E-2</v>
      </c>
      <c r="DF1501" s="474">
        <v>7.9669999999999996</v>
      </c>
      <c r="DG1501" s="474">
        <v>0.13100000000000001</v>
      </c>
      <c r="DH1501" s="474">
        <v>0.47099999999999997</v>
      </c>
      <c r="DI1501" s="474">
        <v>8.0000000000000002E-3</v>
      </c>
      <c r="DJ1501" s="474" t="s">
        <v>121</v>
      </c>
      <c r="DK1501" s="474">
        <v>2E-3</v>
      </c>
      <c r="DL1501" s="61" t="str">
        <f t="shared" si="28"/>
        <v>Anlieferung 26-5</v>
      </c>
    </row>
    <row r="1502" spans="1:149">
      <c r="A1502" s="11">
        <v>44692</v>
      </c>
      <c r="B1502" s="64" t="s">
        <v>504</v>
      </c>
      <c r="C1502" s="25" t="s">
        <v>128</v>
      </c>
      <c r="H1502" s="3" t="e">
        <f>((F1502)/(E1502/100))</f>
        <v>#DIV/0!</v>
      </c>
      <c r="I1502" s="4" t="e">
        <f>E1502/F1502</f>
        <v>#DIV/0!</v>
      </c>
      <c r="J1502" s="4" t="e">
        <f>100/G1502</f>
        <v>#DIV/0!</v>
      </c>
      <c r="N1502" s="37" t="e">
        <f>M1502/(K1502/100)</f>
        <v>#DIV/0!</v>
      </c>
      <c r="O1502" s="37" t="e">
        <f>N1502/J1502</f>
        <v>#DIV/0!</v>
      </c>
      <c r="P1502" s="5" t="e">
        <f>M1502/(L1502/100)</f>
        <v>#DIV/0!</v>
      </c>
      <c r="Q1502" s="5" t="e">
        <f>P1502*I1502</f>
        <v>#DIV/0!</v>
      </c>
      <c r="U1502" s="15" t="e">
        <f>100-(T1502-R1502)/S1502*100</f>
        <v>#DIV/0!</v>
      </c>
      <c r="AB1502" s="14" t="e">
        <f>((AE1502-AC1502)*(1000/AD1502))*1000</f>
        <v>#DIV/0!</v>
      </c>
      <c r="AF1502" s="7" t="e">
        <f>#REF!*0.8</f>
        <v>#REF!</v>
      </c>
      <c r="AH1502" s="8" t="e">
        <f>((AG1502)*(H1502/100))</f>
        <v>#DIV/0!</v>
      </c>
      <c r="AI1502" s="7" t="e">
        <f>AG1502/AH1502</f>
        <v>#DIV/0!</v>
      </c>
      <c r="AO1502" s="68" t="s">
        <v>504</v>
      </c>
      <c r="AP1502" s="474">
        <v>5.0000000000000001E-3</v>
      </c>
      <c r="AQ1502" s="474">
        <v>3.0000000000000001E-3</v>
      </c>
      <c r="AR1502" s="474" t="s">
        <v>121</v>
      </c>
      <c r="AS1502" s="474">
        <v>1.0999999999999999E-2</v>
      </c>
      <c r="AT1502" s="474">
        <v>0.17299999999999999</v>
      </c>
      <c r="AU1502" s="474">
        <v>8.9999999999999993E-3</v>
      </c>
      <c r="AV1502" s="474">
        <v>4.8250000000000002</v>
      </c>
      <c r="AW1502" s="474">
        <v>0.111</v>
      </c>
      <c r="AX1502" s="474" t="s">
        <v>121</v>
      </c>
      <c r="AY1502" s="474">
        <v>6.0000000000000001E-3</v>
      </c>
      <c r="AZ1502" s="474">
        <v>0.9</v>
      </c>
      <c r="BA1502" s="474">
        <v>1.9E-2</v>
      </c>
      <c r="BB1502" s="474">
        <v>9.1229999999999993</v>
      </c>
      <c r="BC1502" s="474">
        <v>0.16400000000000001</v>
      </c>
      <c r="BD1502" s="474">
        <v>13.481</v>
      </c>
      <c r="BE1502" s="474">
        <v>0.27100000000000002</v>
      </c>
      <c r="BF1502" s="474" t="s">
        <v>121</v>
      </c>
      <c r="BG1502" s="474">
        <v>8.9999999999999993E-3</v>
      </c>
      <c r="BH1502" s="474">
        <v>2.6440000000000001</v>
      </c>
      <c r="BI1502" s="474">
        <v>0.42599999999999999</v>
      </c>
      <c r="BJ1502" s="474">
        <v>6.0000000000000001E-3</v>
      </c>
      <c r="BK1502" s="474">
        <v>3.0000000000000001E-3</v>
      </c>
      <c r="BL1502" s="474">
        <v>6.0000000000000001E-3</v>
      </c>
      <c r="BM1502" s="474">
        <v>3.0000000000000001E-3</v>
      </c>
      <c r="BN1502" s="474">
        <v>5.0170000000000003</v>
      </c>
      <c r="BO1502" s="474">
        <v>0.21099999999999999</v>
      </c>
      <c r="BP1502" s="474">
        <v>51.128999999999998</v>
      </c>
      <c r="BQ1502" s="474">
        <v>0.59299999999999997</v>
      </c>
      <c r="BR1502" s="474">
        <v>0.27200000000000002</v>
      </c>
      <c r="BS1502" s="474">
        <v>7.0000000000000001E-3</v>
      </c>
      <c r="BT1502" s="474">
        <v>1.3120000000000001</v>
      </c>
      <c r="BU1502" s="474">
        <v>9.6000000000000002E-2</v>
      </c>
      <c r="BV1502" s="474" t="s">
        <v>121</v>
      </c>
      <c r="BW1502" s="474">
        <v>0.10100000000000001</v>
      </c>
      <c r="BX1502" s="474" t="s">
        <v>121</v>
      </c>
      <c r="BY1502" s="474">
        <v>2.8000000000000001E-2</v>
      </c>
      <c r="BZ1502" s="474">
        <v>0.32900000000000001</v>
      </c>
      <c r="CA1502" s="474">
        <v>4.3999999999999997E-2</v>
      </c>
      <c r="CB1502" s="474" t="s">
        <v>121</v>
      </c>
      <c r="CC1502" s="474">
        <v>4.3579999999999997</v>
      </c>
      <c r="CD1502" s="474">
        <v>0.19</v>
      </c>
      <c r="CE1502" s="474">
        <v>1.7000000000000001E-2</v>
      </c>
      <c r="CF1502" s="474">
        <v>6.2E-2</v>
      </c>
      <c r="CG1502" s="474">
        <v>3.0000000000000001E-3</v>
      </c>
      <c r="CH1502" s="474" t="s">
        <v>121</v>
      </c>
      <c r="CI1502" s="474">
        <v>2E-3</v>
      </c>
      <c r="CJ1502" s="474" t="s">
        <v>121</v>
      </c>
      <c r="CK1502" s="474">
        <v>0.878</v>
      </c>
      <c r="CL1502" s="474" t="s">
        <v>121</v>
      </c>
      <c r="CM1502" s="474">
        <v>2E-3</v>
      </c>
      <c r="CN1502" s="474">
        <v>3.0000000000000001E-3</v>
      </c>
      <c r="CO1502" s="474">
        <v>1E-3</v>
      </c>
      <c r="CP1502" s="474">
        <v>1.125</v>
      </c>
      <c r="CQ1502" s="474">
        <v>0.06</v>
      </c>
      <c r="CR1502" s="474" t="s">
        <v>121</v>
      </c>
      <c r="CS1502" s="474">
        <v>2E-3</v>
      </c>
      <c r="CT1502" s="474" t="s">
        <v>121</v>
      </c>
      <c r="CU1502" s="474">
        <v>24.974</v>
      </c>
      <c r="CV1502" s="474">
        <v>0.113</v>
      </c>
      <c r="CW1502" s="474">
        <v>3.0000000000000001E-3</v>
      </c>
      <c r="CX1502" s="474">
        <v>0.49299999999999999</v>
      </c>
      <c r="CY1502" s="474">
        <v>5.7000000000000002E-2</v>
      </c>
      <c r="CZ1502" s="474" t="s">
        <v>121</v>
      </c>
      <c r="DA1502" s="474">
        <v>2E-3</v>
      </c>
      <c r="DB1502" s="474" t="s">
        <v>121</v>
      </c>
      <c r="DC1502" s="474">
        <v>3.4000000000000002E-2</v>
      </c>
      <c r="DD1502" s="474" t="s">
        <v>121</v>
      </c>
      <c r="DE1502" s="474">
        <v>0.04</v>
      </c>
      <c r="DF1502" s="474">
        <v>3.923</v>
      </c>
      <c r="DG1502" s="474">
        <v>7.1999999999999995E-2</v>
      </c>
      <c r="DH1502" s="474">
        <v>1.3169999999999999</v>
      </c>
      <c r="DI1502" s="474">
        <v>2.3E-2</v>
      </c>
      <c r="DJ1502" s="474" t="s">
        <v>121</v>
      </c>
      <c r="DK1502" s="474">
        <v>2E-3</v>
      </c>
      <c r="DL1502" s="61" t="str">
        <f t="shared" si="28"/>
        <v>Anlieferung 26-6</v>
      </c>
    </row>
    <row r="1503" spans="1:149">
      <c r="A1503" s="11">
        <v>44692</v>
      </c>
      <c r="B1503" s="64" t="s">
        <v>505</v>
      </c>
      <c r="C1503" s="25" t="s">
        <v>128</v>
      </c>
      <c r="H1503" s="3" t="e">
        <f>((F1503)/(E1503/100))</f>
        <v>#DIV/0!</v>
      </c>
      <c r="I1503" s="4" t="e">
        <f>E1503/F1503</f>
        <v>#DIV/0!</v>
      </c>
      <c r="J1503" s="4" t="e">
        <f>100/G1503</f>
        <v>#DIV/0!</v>
      </c>
      <c r="N1503" s="37" t="e">
        <f>M1503/(K1503/100)</f>
        <v>#DIV/0!</v>
      </c>
      <c r="O1503" s="37" t="e">
        <f>N1503/J1503</f>
        <v>#DIV/0!</v>
      </c>
      <c r="P1503" s="5" t="e">
        <f>M1503/(L1503/100)</f>
        <v>#DIV/0!</v>
      </c>
      <c r="Q1503" s="5" t="e">
        <f>P1503*I1503</f>
        <v>#DIV/0!</v>
      </c>
      <c r="U1503" s="15" t="e">
        <f>100-(T1503-R1503)/S1503*100</f>
        <v>#DIV/0!</v>
      </c>
      <c r="AB1503" s="14" t="e">
        <f>((AE1503-AC1503)*(1000/AD1503))*1000</f>
        <v>#DIV/0!</v>
      </c>
      <c r="AF1503" s="7" t="e">
        <f>#REF!*0.8</f>
        <v>#REF!</v>
      </c>
      <c r="AH1503" s="8" t="e">
        <f>((AG1503)*(H1503/100))</f>
        <v>#DIV/0!</v>
      </c>
      <c r="AI1503" s="7" t="e">
        <f>AG1503/AH1503</f>
        <v>#DIV/0!</v>
      </c>
      <c r="AO1503" s="68" t="s">
        <v>505</v>
      </c>
      <c r="AP1503" s="474">
        <v>6.0000000000000001E-3</v>
      </c>
      <c r="AQ1503" s="474">
        <v>3.0000000000000001E-3</v>
      </c>
      <c r="AR1503" s="474">
        <v>2.1999999999999999E-2</v>
      </c>
      <c r="AS1503" s="474">
        <v>8.0000000000000002E-3</v>
      </c>
      <c r="AT1503" s="474">
        <v>0.14599999999999999</v>
      </c>
      <c r="AU1503" s="474">
        <v>8.0000000000000002E-3</v>
      </c>
      <c r="AV1503" s="474">
        <v>4.9029999999999996</v>
      </c>
      <c r="AW1503" s="474">
        <v>0.107</v>
      </c>
      <c r="AX1503" s="474">
        <v>5.0000000000000001E-3</v>
      </c>
      <c r="AY1503" s="474">
        <v>3.0000000000000001E-3</v>
      </c>
      <c r="AZ1503" s="474">
        <v>1.034</v>
      </c>
      <c r="BA1503" s="474">
        <v>2.1000000000000001E-2</v>
      </c>
      <c r="BB1503" s="474">
        <v>7.6559999999999997</v>
      </c>
      <c r="BC1503" s="474">
        <v>0.127</v>
      </c>
      <c r="BD1503" s="474">
        <v>14.315</v>
      </c>
      <c r="BE1503" s="474">
        <v>0.25800000000000001</v>
      </c>
      <c r="BF1503" s="474" t="s">
        <v>121</v>
      </c>
      <c r="BG1503" s="474">
        <v>8.0000000000000002E-3</v>
      </c>
      <c r="BH1503" s="474">
        <v>3.0659999999999998</v>
      </c>
      <c r="BI1503" s="474">
        <v>0.42799999999999999</v>
      </c>
      <c r="BJ1503" s="474">
        <v>7.0000000000000001E-3</v>
      </c>
      <c r="BK1503" s="474">
        <v>3.0000000000000001E-3</v>
      </c>
      <c r="BL1503" s="474">
        <v>7.0000000000000001E-3</v>
      </c>
      <c r="BM1503" s="474">
        <v>3.0000000000000001E-3</v>
      </c>
      <c r="BN1503" s="474">
        <v>6.0430000000000001</v>
      </c>
      <c r="BO1503" s="474">
        <v>0.24399999999999999</v>
      </c>
      <c r="BP1503" s="474">
        <v>54.301000000000002</v>
      </c>
      <c r="BQ1503" s="474">
        <v>0.53900000000000003</v>
      </c>
      <c r="BR1503" s="474">
        <v>0.28399999999999997</v>
      </c>
      <c r="BS1503" s="474">
        <v>7.0000000000000001E-3</v>
      </c>
      <c r="BT1503" s="474">
        <v>1.226</v>
      </c>
      <c r="BU1503" s="474">
        <v>9.2999999999999999E-2</v>
      </c>
      <c r="BV1503" s="474" t="s">
        <v>121</v>
      </c>
      <c r="BW1503" s="474">
        <v>0.09</v>
      </c>
      <c r="BX1503" s="474" t="s">
        <v>121</v>
      </c>
      <c r="BY1503" s="474">
        <v>2.9000000000000001E-2</v>
      </c>
      <c r="BZ1503" s="474">
        <v>0.34100000000000003</v>
      </c>
      <c r="CA1503" s="474">
        <v>4.3999999999999997E-2</v>
      </c>
      <c r="CB1503" s="474" t="s">
        <v>121</v>
      </c>
      <c r="CC1503" s="474">
        <v>6.6879999999999997</v>
      </c>
      <c r="CD1503" s="474">
        <v>0.217</v>
      </c>
      <c r="CE1503" s="474">
        <v>1.7000000000000001E-2</v>
      </c>
      <c r="CF1503" s="474">
        <v>5.2999999999999999E-2</v>
      </c>
      <c r="CG1503" s="474">
        <v>2E-3</v>
      </c>
      <c r="CH1503" s="474" t="s">
        <v>121</v>
      </c>
      <c r="CI1503" s="474">
        <v>2E-3</v>
      </c>
      <c r="CJ1503" s="474" t="s">
        <v>121</v>
      </c>
      <c r="CK1503" s="474">
        <v>0.89700000000000002</v>
      </c>
      <c r="CL1503" s="474" t="s">
        <v>121</v>
      </c>
      <c r="CM1503" s="474">
        <v>2E-3</v>
      </c>
      <c r="CN1503" s="474">
        <v>3.0000000000000001E-3</v>
      </c>
      <c r="CO1503" s="474">
        <v>1E-3</v>
      </c>
      <c r="CP1503" s="474">
        <v>1.22</v>
      </c>
      <c r="CQ1503" s="474">
        <v>6.3E-2</v>
      </c>
      <c r="CR1503" s="474" t="s">
        <v>121</v>
      </c>
      <c r="CS1503" s="474">
        <v>2E-3</v>
      </c>
      <c r="CT1503" s="474" t="s">
        <v>121</v>
      </c>
      <c r="CU1503" s="474">
        <v>23.829000000000001</v>
      </c>
      <c r="CV1503" s="474">
        <v>0.125</v>
      </c>
      <c r="CW1503" s="474">
        <v>3.0000000000000001E-3</v>
      </c>
      <c r="CX1503" s="474">
        <v>0.47099999999999997</v>
      </c>
      <c r="CY1503" s="474">
        <v>5.7000000000000002E-2</v>
      </c>
      <c r="CZ1503" s="474" t="s">
        <v>121</v>
      </c>
      <c r="DA1503" s="474">
        <v>2E-3</v>
      </c>
      <c r="DB1503" s="474" t="s">
        <v>121</v>
      </c>
      <c r="DC1503" s="474">
        <v>3.4000000000000002E-2</v>
      </c>
      <c r="DD1503" s="474" t="s">
        <v>121</v>
      </c>
      <c r="DE1503" s="474">
        <v>3.7999999999999999E-2</v>
      </c>
      <c r="DF1503" s="474">
        <v>3.516</v>
      </c>
      <c r="DG1503" s="474">
        <v>0.06</v>
      </c>
      <c r="DH1503" s="474">
        <v>1.0329999999999999</v>
      </c>
      <c r="DI1503" s="474">
        <v>1.7999999999999999E-2</v>
      </c>
      <c r="DJ1503" s="474" t="s">
        <v>121</v>
      </c>
      <c r="DK1503" s="474">
        <v>2E-3</v>
      </c>
      <c r="DL1503" s="61" t="str">
        <f t="shared" si="28"/>
        <v>Anlieferung 26-7</v>
      </c>
    </row>
    <row r="1504" spans="1:149">
      <c r="A1504" s="11">
        <v>44692</v>
      </c>
      <c r="B1504" s="64" t="s">
        <v>506</v>
      </c>
      <c r="C1504" s="25" t="s">
        <v>128</v>
      </c>
      <c r="H1504" s="3" t="e">
        <f>((F1504)/(E1504/100))</f>
        <v>#DIV/0!</v>
      </c>
      <c r="I1504" s="4" t="e">
        <f>E1504/F1504</f>
        <v>#DIV/0!</v>
      </c>
      <c r="J1504" s="4" t="e">
        <f>100/G1504</f>
        <v>#DIV/0!</v>
      </c>
      <c r="N1504" s="37" t="e">
        <f>M1504/(K1504/100)</f>
        <v>#DIV/0!</v>
      </c>
      <c r="O1504" s="37" t="e">
        <f>N1504/J1504</f>
        <v>#DIV/0!</v>
      </c>
      <c r="P1504" s="5" t="e">
        <f>M1504/(L1504/100)</f>
        <v>#DIV/0!</v>
      </c>
      <c r="Q1504" s="5" t="e">
        <f>P1504*I1504</f>
        <v>#DIV/0!</v>
      </c>
      <c r="U1504" s="15" t="e">
        <f>100-(T1504-R1504)/S1504*100</f>
        <v>#DIV/0!</v>
      </c>
      <c r="AB1504" s="14" t="e">
        <f>((AE1504-AC1504)*(1000/AD1504))*1000</f>
        <v>#DIV/0!</v>
      </c>
      <c r="AF1504" s="7" t="e">
        <f>#REF!*0.8</f>
        <v>#REF!</v>
      </c>
      <c r="AH1504" s="8" t="e">
        <f>((AG1504)*(H1504/100))</f>
        <v>#DIV/0!</v>
      </c>
      <c r="AI1504" s="7" t="e">
        <f>AG1504/AH1504</f>
        <v>#DIV/0!</v>
      </c>
      <c r="AO1504" s="68" t="s">
        <v>506</v>
      </c>
      <c r="AP1504" s="474" t="s">
        <v>121</v>
      </c>
      <c r="AQ1504" s="474">
        <v>6.0000000000000001E-3</v>
      </c>
      <c r="AR1504" s="474" t="s">
        <v>121</v>
      </c>
      <c r="AS1504" s="474">
        <v>1.0999999999999999E-2</v>
      </c>
      <c r="AT1504" s="474">
        <v>1.4E-2</v>
      </c>
      <c r="AU1504" s="474">
        <v>6.0000000000000001E-3</v>
      </c>
      <c r="AV1504" s="474">
        <v>7.1349999999999998</v>
      </c>
      <c r="AW1504" s="474">
        <v>0.188</v>
      </c>
      <c r="AX1504" s="474" t="s">
        <v>121</v>
      </c>
      <c r="AY1504" s="474">
        <v>5.0000000000000001E-3</v>
      </c>
      <c r="AZ1504" s="474">
        <v>1.3640000000000001</v>
      </c>
      <c r="BA1504" s="474">
        <v>2.7E-2</v>
      </c>
      <c r="BB1504" s="474">
        <v>5.1390000000000002</v>
      </c>
      <c r="BC1504" s="474">
        <v>0.107</v>
      </c>
      <c r="BD1504" s="474">
        <v>15.384</v>
      </c>
      <c r="BE1504" s="474">
        <v>0.35199999999999998</v>
      </c>
      <c r="BF1504" s="474" t="s">
        <v>121</v>
      </c>
      <c r="BG1504" s="474">
        <v>0.01</v>
      </c>
      <c r="BH1504" s="474">
        <v>4.7359999999999998</v>
      </c>
      <c r="BI1504" s="474">
        <v>0.52100000000000002</v>
      </c>
      <c r="BJ1504" s="474">
        <v>7.0000000000000001E-3</v>
      </c>
      <c r="BK1504" s="474">
        <v>4.0000000000000001E-3</v>
      </c>
      <c r="BL1504" s="474" t="s">
        <v>121</v>
      </c>
      <c r="BM1504" s="474">
        <v>6.0000000000000001E-3</v>
      </c>
      <c r="BN1504" s="474">
        <v>2.0710000000000002</v>
      </c>
      <c r="BO1504" s="474">
        <v>0.1</v>
      </c>
      <c r="BP1504" s="474">
        <v>52.201999999999998</v>
      </c>
      <c r="BQ1504" s="474">
        <v>0.56999999999999995</v>
      </c>
      <c r="BR1504" s="474">
        <v>0.60399999999999998</v>
      </c>
      <c r="BS1504" s="474">
        <v>1.2E-2</v>
      </c>
      <c r="BT1504" s="474">
        <v>1.4279999999999999</v>
      </c>
      <c r="BU1504" s="474">
        <v>0.10100000000000001</v>
      </c>
      <c r="BV1504" s="474" t="s">
        <v>121</v>
      </c>
      <c r="BW1504" s="474">
        <v>7.2999999999999995E-2</v>
      </c>
      <c r="BX1504" s="474" t="s">
        <v>121</v>
      </c>
      <c r="BY1504" s="474">
        <v>3.4000000000000002E-2</v>
      </c>
      <c r="BZ1504" s="474">
        <v>0.3</v>
      </c>
      <c r="CA1504" s="474">
        <v>4.2999999999999997E-2</v>
      </c>
      <c r="CB1504" s="474" t="s">
        <v>121</v>
      </c>
      <c r="CC1504" s="474">
        <v>6.6130000000000004</v>
      </c>
      <c r="CD1504" s="474">
        <v>0.125</v>
      </c>
      <c r="CE1504" s="474">
        <v>1.7000000000000001E-2</v>
      </c>
      <c r="CF1504" s="474">
        <v>5.0000000000000001E-3</v>
      </c>
      <c r="CG1504" s="474">
        <v>2E-3</v>
      </c>
      <c r="CH1504" s="474" t="s">
        <v>121</v>
      </c>
      <c r="CI1504" s="474">
        <v>2E-3</v>
      </c>
      <c r="CJ1504" s="474" t="s">
        <v>121</v>
      </c>
      <c r="CK1504" s="474">
        <v>0.97399999999999998</v>
      </c>
      <c r="CL1504" s="474" t="s">
        <v>121</v>
      </c>
      <c r="CM1504" s="474">
        <v>2E-3</v>
      </c>
      <c r="CN1504" s="474">
        <v>6.0000000000000001E-3</v>
      </c>
      <c r="CO1504" s="474">
        <v>1E-3</v>
      </c>
      <c r="CP1504" s="474">
        <v>0.94299999999999995</v>
      </c>
      <c r="CQ1504" s="474">
        <v>5.1999999999999998E-2</v>
      </c>
      <c r="CR1504" s="474" t="s">
        <v>121</v>
      </c>
      <c r="CS1504" s="474">
        <v>3.0000000000000001E-3</v>
      </c>
      <c r="CT1504" s="474" t="s">
        <v>121</v>
      </c>
      <c r="CU1504" s="474">
        <v>25.311</v>
      </c>
      <c r="CV1504" s="474">
        <v>4.4999999999999998E-2</v>
      </c>
      <c r="CW1504" s="474">
        <v>2E-3</v>
      </c>
      <c r="CX1504" s="474">
        <v>0.54600000000000004</v>
      </c>
      <c r="CY1504" s="474">
        <v>3.2000000000000001E-2</v>
      </c>
      <c r="CZ1504" s="474" t="s">
        <v>121</v>
      </c>
      <c r="DA1504" s="474">
        <v>2E-3</v>
      </c>
      <c r="DB1504" s="474" t="s">
        <v>121</v>
      </c>
      <c r="DC1504" s="474">
        <v>1.7999999999999999E-2</v>
      </c>
      <c r="DD1504" s="474" t="s">
        <v>121</v>
      </c>
      <c r="DE1504" s="474">
        <v>5.8000000000000003E-2</v>
      </c>
      <c r="DF1504" s="474">
        <v>6.8019999999999996</v>
      </c>
      <c r="DG1504" s="474">
        <v>0.13500000000000001</v>
      </c>
      <c r="DH1504" s="474">
        <v>1.119</v>
      </c>
      <c r="DI1504" s="474">
        <v>0.02</v>
      </c>
      <c r="DJ1504" s="474" t="s">
        <v>121</v>
      </c>
      <c r="DK1504" s="474">
        <v>2E-3</v>
      </c>
      <c r="DL1504" s="61" t="str">
        <f t="shared" si="28"/>
        <v>Anlieferung 26-8</v>
      </c>
    </row>
    <row r="1505" spans="1:132">
      <c r="A1505" s="11">
        <v>44692</v>
      </c>
      <c r="B1505" s="64" t="s">
        <v>507</v>
      </c>
      <c r="C1505" s="25" t="s">
        <v>128</v>
      </c>
      <c r="H1505" s="3" t="e">
        <f>((F1505)/(E1505/100))</f>
        <v>#DIV/0!</v>
      </c>
      <c r="I1505" s="4" t="e">
        <f>E1505/F1505</f>
        <v>#DIV/0!</v>
      </c>
      <c r="J1505" s="4" t="e">
        <f>100/G1505</f>
        <v>#DIV/0!</v>
      </c>
      <c r="N1505" s="37" t="e">
        <f>M1505/(K1505/100)</f>
        <v>#DIV/0!</v>
      </c>
      <c r="O1505" s="37" t="e">
        <f>N1505/J1505</f>
        <v>#DIV/0!</v>
      </c>
      <c r="P1505" s="5" t="e">
        <f>M1505/(L1505/100)</f>
        <v>#DIV/0!</v>
      </c>
      <c r="Q1505" s="5" t="e">
        <f>P1505*I1505</f>
        <v>#DIV/0!</v>
      </c>
      <c r="U1505" s="15" t="e">
        <f>100-(T1505-R1505)/S1505*100</f>
        <v>#DIV/0!</v>
      </c>
      <c r="AB1505" s="14" t="e">
        <f>((AE1505-AC1505)*(1000/AD1505))*1000</f>
        <v>#DIV/0!</v>
      </c>
      <c r="AF1505" s="7" t="e">
        <f>#REF!*0.8</f>
        <v>#REF!</v>
      </c>
      <c r="AH1505" s="8" t="e">
        <f>((AG1505)*(H1505/100))</f>
        <v>#DIV/0!</v>
      </c>
      <c r="AI1505" s="7" t="e">
        <f>AG1505/AH1505</f>
        <v>#DIV/0!</v>
      </c>
      <c r="AO1505" s="68" t="s">
        <v>507</v>
      </c>
      <c r="AP1505" s="474">
        <v>7.0000000000000001E-3</v>
      </c>
      <c r="AQ1505" s="474">
        <v>3.0000000000000001E-3</v>
      </c>
      <c r="AR1505" s="474" t="s">
        <v>121</v>
      </c>
      <c r="AS1505" s="474">
        <v>1.0999999999999999E-2</v>
      </c>
      <c r="AT1505" s="474">
        <v>2.0920000000000001</v>
      </c>
      <c r="AU1505" s="474">
        <v>0.748</v>
      </c>
      <c r="AV1505" s="474">
        <v>1.573</v>
      </c>
      <c r="AW1505" s="474">
        <v>0.55900000000000005</v>
      </c>
      <c r="AX1505" s="474" t="s">
        <v>121</v>
      </c>
      <c r="AY1505" s="474">
        <v>3.0000000000000001E-3</v>
      </c>
      <c r="AZ1505" s="474">
        <v>1.9419999999999999</v>
      </c>
      <c r="BA1505" s="474">
        <v>0.53200000000000003</v>
      </c>
      <c r="BB1505" s="474">
        <v>6.06</v>
      </c>
      <c r="BC1505" s="474">
        <v>1.833</v>
      </c>
      <c r="BD1505" s="474">
        <v>11.68</v>
      </c>
      <c r="BE1505" s="474">
        <v>3.121</v>
      </c>
      <c r="BF1505" s="474" t="s">
        <v>121</v>
      </c>
      <c r="BG1505" s="474">
        <v>8.0000000000000002E-3</v>
      </c>
      <c r="BH1505" s="474" t="s">
        <v>121</v>
      </c>
      <c r="BI1505" s="474">
        <v>17.695</v>
      </c>
      <c r="BJ1505" s="474">
        <v>8.0000000000000002E-3</v>
      </c>
      <c r="BK1505" s="474">
        <v>3.0000000000000001E-3</v>
      </c>
      <c r="BL1505" s="474" t="s">
        <v>121</v>
      </c>
      <c r="BM1505" s="474">
        <v>4.0000000000000001E-3</v>
      </c>
      <c r="BN1505" s="474">
        <v>3.7360000000000002</v>
      </c>
      <c r="BO1505" s="474">
        <v>1.431</v>
      </c>
      <c r="BP1505" s="474">
        <v>58.843000000000004</v>
      </c>
      <c r="BQ1505" s="474">
        <v>0.442</v>
      </c>
      <c r="BR1505" s="474">
        <v>0.14000000000000001</v>
      </c>
      <c r="BS1505" s="474">
        <v>4.7E-2</v>
      </c>
      <c r="BT1505" s="474">
        <v>0.72499999999999998</v>
      </c>
      <c r="BU1505" s="474">
        <v>0.18099999999999999</v>
      </c>
      <c r="BV1505" s="474" t="s">
        <v>121</v>
      </c>
      <c r="BW1505" s="474">
        <v>0.26300000000000001</v>
      </c>
      <c r="BX1505" s="474" t="s">
        <v>121</v>
      </c>
      <c r="BY1505" s="474">
        <v>3.9E-2</v>
      </c>
      <c r="BZ1505" s="474">
        <v>0.22600000000000001</v>
      </c>
      <c r="CA1505" s="474">
        <v>6.2E-2</v>
      </c>
      <c r="CB1505" s="474" t="s">
        <v>121</v>
      </c>
      <c r="CC1505" s="474">
        <v>76.823999999999998</v>
      </c>
      <c r="CD1505" s="474">
        <v>0.14299999999999999</v>
      </c>
      <c r="CE1505" s="474">
        <v>0.04</v>
      </c>
      <c r="CF1505" s="474">
        <v>1.1599999999999999</v>
      </c>
      <c r="CG1505" s="474">
        <v>0.4</v>
      </c>
      <c r="CH1505" s="474" t="s">
        <v>121</v>
      </c>
      <c r="CI1505" s="474">
        <v>2E-3</v>
      </c>
      <c r="CJ1505" s="474" t="s">
        <v>121</v>
      </c>
      <c r="CK1505" s="474">
        <v>0.65500000000000003</v>
      </c>
      <c r="CL1505" s="474" t="s">
        <v>121</v>
      </c>
      <c r="CM1505" s="474">
        <v>2E-3</v>
      </c>
      <c r="CN1505" s="474">
        <v>3.0000000000000001E-3</v>
      </c>
      <c r="CO1505" s="474">
        <v>1E-3</v>
      </c>
      <c r="CP1505" s="474">
        <v>1.8680000000000001</v>
      </c>
      <c r="CQ1505" s="474">
        <v>0.54300000000000004</v>
      </c>
      <c r="CR1505" s="474" t="s">
        <v>121</v>
      </c>
      <c r="CS1505" s="474">
        <v>2E-3</v>
      </c>
      <c r="CT1505" s="474" t="s">
        <v>121</v>
      </c>
      <c r="CU1505" s="474">
        <v>2.9319999999999999</v>
      </c>
      <c r="CV1505" s="474">
        <v>9.9000000000000005E-2</v>
      </c>
      <c r="CW1505" s="474">
        <v>3.4000000000000002E-2</v>
      </c>
      <c r="CX1505" s="474">
        <v>0.114</v>
      </c>
      <c r="CY1505" s="474">
        <v>5.7000000000000002E-2</v>
      </c>
      <c r="CZ1505" s="474" t="s">
        <v>121</v>
      </c>
      <c r="DA1505" s="474">
        <v>2E-3</v>
      </c>
      <c r="DB1505" s="474" t="s">
        <v>121</v>
      </c>
      <c r="DC1505" s="474">
        <v>3.5000000000000003E-2</v>
      </c>
      <c r="DD1505" s="474">
        <v>0.18</v>
      </c>
      <c r="DE1505" s="474">
        <v>7.0000000000000007E-2</v>
      </c>
      <c r="DF1505" s="474">
        <v>6.8289999999999997</v>
      </c>
      <c r="DG1505" s="474">
        <v>2.0819999999999999</v>
      </c>
      <c r="DH1505" s="474">
        <v>0.03</v>
      </c>
      <c r="DI1505" s="474">
        <v>0.01</v>
      </c>
      <c r="DJ1505" s="474" t="s">
        <v>121</v>
      </c>
      <c r="DK1505" s="474">
        <v>2E-3</v>
      </c>
      <c r="DL1505" s="61" t="str">
        <f t="shared" si="28"/>
        <v>Anlieferung 26-9</v>
      </c>
    </row>
    <row r="1506" spans="1:132">
      <c r="A1506" s="11">
        <v>44692</v>
      </c>
      <c r="B1506" s="64" t="s">
        <v>508</v>
      </c>
      <c r="C1506" s="25" t="s">
        <v>128</v>
      </c>
      <c r="H1506" s="3" t="e">
        <f>((F1506)/(E1506/100))</f>
        <v>#DIV/0!</v>
      </c>
      <c r="I1506" s="4" t="e">
        <f>E1506/F1506</f>
        <v>#DIV/0!</v>
      </c>
      <c r="J1506" s="4" t="e">
        <f>100/G1506</f>
        <v>#DIV/0!</v>
      </c>
      <c r="N1506" s="37" t="e">
        <f>M1506/(K1506/100)</f>
        <v>#DIV/0!</v>
      </c>
      <c r="O1506" s="37" t="e">
        <f>N1506/J1506</f>
        <v>#DIV/0!</v>
      </c>
      <c r="P1506" s="5" t="e">
        <f>M1506/(L1506/100)</f>
        <v>#DIV/0!</v>
      </c>
      <c r="Q1506" s="5" t="e">
        <f>P1506*I1506</f>
        <v>#DIV/0!</v>
      </c>
      <c r="U1506" s="15" t="e">
        <f>100-(T1506-R1506)/S1506*100</f>
        <v>#DIV/0!</v>
      </c>
      <c r="AB1506" s="14" t="e">
        <f>((AE1506-AC1506)*(1000/AD1506))*1000</f>
        <v>#DIV/0!</v>
      </c>
      <c r="AF1506" s="7" t="e">
        <f>#REF!*0.8</f>
        <v>#REF!</v>
      </c>
      <c r="AH1506" s="8" t="e">
        <f>((AG1506)*(H1506/100))</f>
        <v>#DIV/0!</v>
      </c>
      <c r="AI1506" s="7" t="e">
        <f>AG1506/AH1506</f>
        <v>#DIV/0!</v>
      </c>
      <c r="AO1506" s="68" t="s">
        <v>508</v>
      </c>
      <c r="AP1506" s="474" t="s">
        <v>121</v>
      </c>
      <c r="AQ1506" s="474">
        <v>2E-3</v>
      </c>
      <c r="AR1506" s="474" t="s">
        <v>121</v>
      </c>
      <c r="AS1506" s="474">
        <v>0.01</v>
      </c>
      <c r="AT1506" s="474">
        <v>0.33300000000000002</v>
      </c>
      <c r="AU1506" s="474">
        <v>1.0999999999999999E-2</v>
      </c>
      <c r="AV1506" s="474">
        <v>5.282</v>
      </c>
      <c r="AW1506" s="474">
        <v>0.09</v>
      </c>
      <c r="AX1506" s="474">
        <v>5.0000000000000001E-3</v>
      </c>
      <c r="AY1506" s="474">
        <v>3.0000000000000001E-3</v>
      </c>
      <c r="AZ1506" s="474">
        <v>2.13</v>
      </c>
      <c r="BA1506" s="474">
        <v>2.5999999999999999E-2</v>
      </c>
      <c r="BB1506" s="474">
        <v>13.491</v>
      </c>
      <c r="BC1506" s="474">
        <v>0.16200000000000001</v>
      </c>
      <c r="BD1506" s="474">
        <v>12.891</v>
      </c>
      <c r="BE1506" s="474">
        <v>0.11600000000000001</v>
      </c>
      <c r="BF1506" s="474" t="s">
        <v>121</v>
      </c>
      <c r="BG1506" s="474">
        <v>0.01</v>
      </c>
      <c r="BH1506" s="474">
        <v>3.0089999999999999</v>
      </c>
      <c r="BI1506" s="474">
        <v>0.34899999999999998</v>
      </c>
      <c r="BJ1506" s="474">
        <v>7.0000000000000001E-3</v>
      </c>
      <c r="BK1506" s="474">
        <v>2E-3</v>
      </c>
      <c r="BL1506" s="474" t="s">
        <v>121</v>
      </c>
      <c r="BM1506" s="474">
        <v>3.0000000000000001E-3</v>
      </c>
      <c r="BN1506" s="474">
        <v>7.8E-2</v>
      </c>
      <c r="BO1506" s="474">
        <v>0.02</v>
      </c>
      <c r="BP1506" s="474">
        <v>51.593000000000004</v>
      </c>
      <c r="BQ1506" s="474">
        <v>0.49299999999999999</v>
      </c>
      <c r="BR1506" s="474">
        <v>3.3000000000000002E-2</v>
      </c>
      <c r="BS1506" s="474">
        <v>2E-3</v>
      </c>
      <c r="BT1506" s="474">
        <v>0.66400000000000003</v>
      </c>
      <c r="BU1506" s="474">
        <v>8.5000000000000006E-2</v>
      </c>
      <c r="BV1506" s="474">
        <v>0.13400000000000001</v>
      </c>
      <c r="BW1506" s="474">
        <v>4.0000000000000001E-3</v>
      </c>
      <c r="BX1506" s="474" t="s">
        <v>121</v>
      </c>
      <c r="BY1506" s="474">
        <v>2.9000000000000001E-2</v>
      </c>
      <c r="BZ1506" s="474">
        <v>0.154</v>
      </c>
      <c r="CA1506" s="474">
        <v>4.2999999999999997E-2</v>
      </c>
      <c r="CB1506" s="474" t="s">
        <v>121</v>
      </c>
      <c r="CC1506" s="474">
        <v>4.1639999999999997</v>
      </c>
      <c r="CD1506" s="474">
        <v>6.3E-2</v>
      </c>
      <c r="CE1506" s="474">
        <v>1.4999999999999999E-2</v>
      </c>
      <c r="CF1506" s="474">
        <v>6.0000000000000001E-3</v>
      </c>
      <c r="CG1506" s="474">
        <v>1E-3</v>
      </c>
      <c r="CH1506" s="474" t="s">
        <v>121</v>
      </c>
      <c r="CI1506" s="474">
        <v>2E-3</v>
      </c>
      <c r="CJ1506" s="474">
        <v>0.26700000000000002</v>
      </c>
      <c r="CK1506" s="474">
        <v>0.02</v>
      </c>
      <c r="CL1506" s="474" t="s">
        <v>121</v>
      </c>
      <c r="CM1506" s="474">
        <v>2E-3</v>
      </c>
      <c r="CN1506" s="474" t="s">
        <v>121</v>
      </c>
      <c r="CO1506" s="474">
        <v>2E-3</v>
      </c>
      <c r="CP1506" s="474">
        <v>1.0589999999999999</v>
      </c>
      <c r="CQ1506" s="474">
        <v>1.2999999999999999E-2</v>
      </c>
      <c r="CR1506" s="474" t="s">
        <v>121</v>
      </c>
      <c r="CS1506" s="474">
        <v>2E-3</v>
      </c>
      <c r="CT1506" s="474">
        <v>2.766</v>
      </c>
      <c r="CU1506" s="474">
        <v>7.8E-2</v>
      </c>
      <c r="CV1506" s="474">
        <v>5.0000000000000001E-3</v>
      </c>
      <c r="CW1506" s="474">
        <v>1E-3</v>
      </c>
      <c r="CX1506" s="474">
        <v>1.4670000000000001</v>
      </c>
      <c r="CY1506" s="474">
        <v>0.03</v>
      </c>
      <c r="CZ1506" s="474" t="s">
        <v>121</v>
      </c>
      <c r="DA1506" s="474">
        <v>2E-3</v>
      </c>
      <c r="DB1506" s="474">
        <v>1.4E-2</v>
      </c>
      <c r="DC1506" s="474">
        <v>8.9999999999999993E-3</v>
      </c>
      <c r="DD1506" s="474" t="s">
        <v>121</v>
      </c>
      <c r="DE1506" s="474">
        <v>4.2000000000000003E-2</v>
      </c>
      <c r="DF1506" s="474">
        <v>4.5279999999999996</v>
      </c>
      <c r="DG1506" s="474">
        <v>5.8999999999999997E-2</v>
      </c>
      <c r="DH1506" s="474">
        <v>1.7000000000000001E-2</v>
      </c>
      <c r="DI1506" s="474">
        <v>1E-3</v>
      </c>
      <c r="DJ1506" s="474" t="s">
        <v>121</v>
      </c>
      <c r="DK1506" s="474">
        <v>2E-3</v>
      </c>
      <c r="DL1506" s="61" t="str">
        <f t="shared" si="28"/>
        <v>Anlieferung 26-10</v>
      </c>
    </row>
    <row r="1507" spans="1:132">
      <c r="A1507" s="11">
        <v>44692</v>
      </c>
      <c r="B1507" s="64" t="s">
        <v>509</v>
      </c>
      <c r="C1507" s="25" t="s">
        <v>128</v>
      </c>
      <c r="H1507" s="3" t="e">
        <f>((F1507)/(E1507/100))</f>
        <v>#DIV/0!</v>
      </c>
      <c r="I1507" s="4" t="e">
        <f>E1507/F1507</f>
        <v>#DIV/0!</v>
      </c>
      <c r="J1507" s="4" t="e">
        <f>100/G1507</f>
        <v>#DIV/0!</v>
      </c>
      <c r="N1507" s="37" t="e">
        <f>M1507/(K1507/100)</f>
        <v>#DIV/0!</v>
      </c>
      <c r="O1507" s="37" t="e">
        <f>N1507/J1507</f>
        <v>#DIV/0!</v>
      </c>
      <c r="P1507" s="5" t="e">
        <f>M1507/(L1507/100)</f>
        <v>#DIV/0!</v>
      </c>
      <c r="Q1507" s="5" t="e">
        <f>P1507*I1507</f>
        <v>#DIV/0!</v>
      </c>
      <c r="U1507" s="15" t="e">
        <f>100-(T1507-R1507)/S1507*100</f>
        <v>#DIV/0!</v>
      </c>
      <c r="AB1507" s="14" t="e">
        <f>((AE1507-AC1507)*(1000/AD1507))*1000</f>
        <v>#DIV/0!</v>
      </c>
      <c r="AF1507" s="7" t="e">
        <f>#REF!*0.8</f>
        <v>#REF!</v>
      </c>
      <c r="AH1507" s="8" t="e">
        <f>((AG1507)*(H1507/100))</f>
        <v>#DIV/0!</v>
      </c>
      <c r="AI1507" s="7" t="e">
        <f>AG1507/AH1507</f>
        <v>#DIV/0!</v>
      </c>
      <c r="AO1507" s="68" t="s">
        <v>509</v>
      </c>
      <c r="AP1507" s="474" t="s">
        <v>121</v>
      </c>
      <c r="AQ1507" s="474">
        <v>5.0000000000000001E-3</v>
      </c>
      <c r="AR1507" s="474">
        <v>2.9000000000000001E-2</v>
      </c>
      <c r="AS1507" s="474">
        <v>8.9999999999999993E-3</v>
      </c>
      <c r="AT1507" s="474" t="s">
        <v>121</v>
      </c>
      <c r="AU1507" s="474">
        <v>8.0000000000000002E-3</v>
      </c>
      <c r="AV1507" s="474">
        <v>3.988</v>
      </c>
      <c r="AW1507" s="474">
        <v>7.1999999999999995E-2</v>
      </c>
      <c r="AX1507" s="474" t="s">
        <v>121</v>
      </c>
      <c r="AY1507" s="474">
        <v>5.0000000000000001E-3</v>
      </c>
      <c r="AZ1507" s="474">
        <v>1.177</v>
      </c>
      <c r="BA1507" s="474">
        <v>1.9E-2</v>
      </c>
      <c r="BB1507" s="474">
        <v>2.2719999999999998</v>
      </c>
      <c r="BC1507" s="474">
        <v>3.6999999999999998E-2</v>
      </c>
      <c r="BD1507" s="474">
        <v>15.266</v>
      </c>
      <c r="BE1507" s="474">
        <v>0.156</v>
      </c>
      <c r="BF1507" s="474" t="s">
        <v>121</v>
      </c>
      <c r="BG1507" s="474">
        <v>0.108</v>
      </c>
      <c r="BH1507" s="474"/>
      <c r="BI1507" s="474"/>
      <c r="BJ1507" s="474">
        <v>7.0000000000000001E-3</v>
      </c>
      <c r="BK1507" s="474">
        <v>3.0000000000000001E-3</v>
      </c>
      <c r="BL1507" s="474" t="s">
        <v>121</v>
      </c>
      <c r="BM1507" s="474">
        <v>6.0000000000000001E-3</v>
      </c>
      <c r="BN1507" s="474"/>
      <c r="BO1507" s="474"/>
      <c r="BP1507" s="474">
        <v>65.423000000000002</v>
      </c>
      <c r="BQ1507" s="474">
        <v>0.38800000000000001</v>
      </c>
      <c r="BR1507" s="474">
        <v>0.435</v>
      </c>
      <c r="BS1507" s="474">
        <v>8.9999999999999993E-3</v>
      </c>
      <c r="BT1507" s="474">
        <v>2.4540000000000002</v>
      </c>
      <c r="BU1507" s="474">
        <v>0.114</v>
      </c>
      <c r="BV1507" s="474"/>
      <c r="BW1507" s="474"/>
      <c r="BX1507" s="474" t="s">
        <v>121</v>
      </c>
      <c r="BY1507" s="474">
        <v>3.2000000000000001E-2</v>
      </c>
      <c r="BZ1507" s="474">
        <v>0.82</v>
      </c>
      <c r="CA1507" s="474">
        <v>5.8000000000000003E-2</v>
      </c>
      <c r="CB1507" s="474"/>
      <c r="CC1507" s="474"/>
      <c r="CD1507" s="474">
        <v>0.20799999999999999</v>
      </c>
      <c r="CE1507" s="474">
        <v>1.7999999999999999E-2</v>
      </c>
      <c r="CF1507" s="474" t="s">
        <v>121</v>
      </c>
      <c r="CG1507" s="474">
        <v>4.0000000000000001E-3</v>
      </c>
      <c r="CH1507" s="474">
        <v>4.0000000000000001E-3</v>
      </c>
      <c r="CI1507" s="474">
        <v>1E-3</v>
      </c>
      <c r="CJ1507" s="474"/>
      <c r="CK1507" s="474"/>
      <c r="CL1507" s="474" t="s">
        <v>121</v>
      </c>
      <c r="CM1507" s="474">
        <v>2E-3</v>
      </c>
      <c r="CN1507" s="474" t="s">
        <v>121</v>
      </c>
      <c r="CO1507" s="474">
        <v>2E-3</v>
      </c>
      <c r="CP1507" s="474">
        <v>1</v>
      </c>
      <c r="CQ1507" s="474"/>
      <c r="CR1507" s="474" t="s">
        <v>121</v>
      </c>
      <c r="CS1507" s="474">
        <v>3.0000000000000001E-3</v>
      </c>
      <c r="CT1507" s="474"/>
      <c r="CU1507" s="474"/>
      <c r="CV1507" s="474">
        <v>0.17299999999999999</v>
      </c>
      <c r="CW1507" s="474">
        <v>4.0000000000000001E-3</v>
      </c>
      <c r="CX1507" s="474">
        <v>1.573</v>
      </c>
      <c r="CY1507" s="474">
        <v>6.9000000000000006E-2</v>
      </c>
      <c r="CZ1507" s="474" t="s">
        <v>121</v>
      </c>
      <c r="DA1507" s="474">
        <v>3.0000000000000001E-3</v>
      </c>
      <c r="DB1507" s="474" t="s">
        <v>121</v>
      </c>
      <c r="DC1507" s="474">
        <v>5.2999999999999999E-2</v>
      </c>
      <c r="DD1507" s="474" t="s">
        <v>121</v>
      </c>
      <c r="DE1507" s="474">
        <v>0.04</v>
      </c>
      <c r="DF1507" s="474">
        <v>3.004</v>
      </c>
      <c r="DG1507" s="474">
        <v>4.4999999999999998E-2</v>
      </c>
      <c r="DH1507" s="474">
        <v>3.0619999999999998</v>
      </c>
      <c r="DI1507" s="474">
        <v>4.8000000000000001E-2</v>
      </c>
      <c r="DJ1507" s="474" t="s">
        <v>121</v>
      </c>
      <c r="DK1507" s="474">
        <v>2E-3</v>
      </c>
      <c r="DL1507" s="61" t="str">
        <f t="shared" si="28"/>
        <v>Anlieferung 26-11</v>
      </c>
    </row>
    <row r="1508" spans="1:132">
      <c r="A1508" s="11">
        <v>44692</v>
      </c>
      <c r="B1508" s="64" t="s">
        <v>510</v>
      </c>
      <c r="C1508" s="25" t="s">
        <v>128</v>
      </c>
      <c r="H1508" s="3" t="e">
        <f>((F1508)/(E1508/100))</f>
        <v>#DIV/0!</v>
      </c>
      <c r="I1508" s="4" t="e">
        <f>E1508/F1508</f>
        <v>#DIV/0!</v>
      </c>
      <c r="J1508" s="4" t="e">
        <f>100/G1508</f>
        <v>#DIV/0!</v>
      </c>
      <c r="N1508" s="37" t="e">
        <f>M1508/(K1508/100)</f>
        <v>#DIV/0!</v>
      </c>
      <c r="O1508" s="37" t="e">
        <f>N1508/J1508</f>
        <v>#DIV/0!</v>
      </c>
      <c r="P1508" s="5" t="e">
        <f>M1508/(L1508/100)</f>
        <v>#DIV/0!</v>
      </c>
      <c r="Q1508" s="5" t="e">
        <f>P1508*I1508</f>
        <v>#DIV/0!</v>
      </c>
      <c r="U1508" s="15" t="e">
        <f>100-(T1508-R1508)/S1508*100</f>
        <v>#DIV/0!</v>
      </c>
      <c r="AB1508" s="14" t="e">
        <f>((AE1508-AC1508)*(1000/AD1508))*1000</f>
        <v>#DIV/0!</v>
      </c>
      <c r="AF1508" s="7" t="e">
        <f>#REF!*0.8</f>
        <v>#REF!</v>
      </c>
      <c r="AH1508" s="8" t="e">
        <f>((AG1508)*(H1508/100))</f>
        <v>#DIV/0!</v>
      </c>
      <c r="AI1508" s="7" t="e">
        <f>AG1508/AH1508</f>
        <v>#DIV/0!</v>
      </c>
      <c r="AO1508" s="68" t="s">
        <v>510</v>
      </c>
      <c r="AP1508" s="474" t="s">
        <v>121</v>
      </c>
      <c r="AQ1508" s="474">
        <v>3.0000000000000001E-3</v>
      </c>
      <c r="AR1508" s="474" t="s">
        <v>121</v>
      </c>
      <c r="AS1508" s="474">
        <v>2.5999999999999999E-2</v>
      </c>
      <c r="AT1508" s="474" t="s">
        <v>121</v>
      </c>
      <c r="AU1508" s="474">
        <v>0.01</v>
      </c>
      <c r="AV1508" s="474">
        <v>3.468</v>
      </c>
      <c r="AW1508" s="474">
        <v>8.3000000000000004E-2</v>
      </c>
      <c r="AX1508" s="474" t="s">
        <v>121</v>
      </c>
      <c r="AY1508" s="474">
        <v>6.0000000000000001E-3</v>
      </c>
      <c r="AZ1508" s="474">
        <v>1.51</v>
      </c>
      <c r="BA1508" s="474">
        <v>2.5999999999999999E-2</v>
      </c>
      <c r="BB1508" s="474">
        <v>1.7999999999999999E-2</v>
      </c>
      <c r="BC1508" s="474">
        <v>8.0000000000000002E-3</v>
      </c>
      <c r="BD1508" s="474">
        <v>5.9720000000000004</v>
      </c>
      <c r="BE1508" s="474">
        <v>9.1999999999999998E-2</v>
      </c>
      <c r="BF1508" s="474" t="s">
        <v>121</v>
      </c>
      <c r="BG1508" s="474">
        <v>0.10199999999999999</v>
      </c>
      <c r="BH1508" s="474"/>
      <c r="BI1508" s="474"/>
      <c r="BJ1508" s="474" t="s">
        <v>121</v>
      </c>
      <c r="BK1508" s="474">
        <v>3.0000000000000001E-3</v>
      </c>
      <c r="BL1508" s="474" t="s">
        <v>121</v>
      </c>
      <c r="BM1508" s="474">
        <v>4.0000000000000001E-3</v>
      </c>
      <c r="BN1508" s="474"/>
      <c r="BO1508" s="474"/>
      <c r="BP1508" s="474">
        <v>64.724000000000004</v>
      </c>
      <c r="BQ1508" s="474">
        <v>0.54100000000000004</v>
      </c>
      <c r="BR1508" s="474">
        <v>2.1000000000000001E-2</v>
      </c>
      <c r="BS1508" s="474">
        <v>2E-3</v>
      </c>
      <c r="BT1508" s="474">
        <v>3.9790000000000001</v>
      </c>
      <c r="BU1508" s="474">
        <v>0.121</v>
      </c>
      <c r="BV1508" s="474"/>
      <c r="BW1508" s="474"/>
      <c r="BX1508" s="474" t="s">
        <v>121</v>
      </c>
      <c r="BY1508" s="474">
        <v>4.2000000000000003E-2</v>
      </c>
      <c r="BZ1508" s="474">
        <v>2.1850000000000001</v>
      </c>
      <c r="CA1508" s="474">
        <v>6.6000000000000003E-2</v>
      </c>
      <c r="CB1508" s="474"/>
      <c r="CC1508" s="474"/>
      <c r="CD1508" s="474">
        <v>0.115</v>
      </c>
      <c r="CE1508" s="474">
        <v>2.1999999999999999E-2</v>
      </c>
      <c r="CF1508" s="474" t="s">
        <v>121</v>
      </c>
      <c r="CG1508" s="474">
        <v>0.01</v>
      </c>
      <c r="CH1508" s="474">
        <v>8.0000000000000002E-3</v>
      </c>
      <c r="CI1508" s="474">
        <v>1E-3</v>
      </c>
      <c r="CJ1508" s="474"/>
      <c r="CK1508" s="474"/>
      <c r="CL1508" s="474" t="s">
        <v>121</v>
      </c>
      <c r="CM1508" s="474">
        <v>3.0000000000000001E-3</v>
      </c>
      <c r="CN1508" s="474" t="s">
        <v>121</v>
      </c>
      <c r="CO1508" s="474">
        <v>2E-3</v>
      </c>
      <c r="CP1508" s="474">
        <v>1.2</v>
      </c>
      <c r="CQ1508" s="474"/>
      <c r="CR1508" s="474" t="s">
        <v>121</v>
      </c>
      <c r="CS1508" s="474">
        <v>2E-3</v>
      </c>
      <c r="CT1508" s="474"/>
      <c r="CU1508" s="474"/>
      <c r="CV1508" s="474">
        <v>0.158</v>
      </c>
      <c r="CW1508" s="474">
        <v>4.0000000000000001E-3</v>
      </c>
      <c r="CX1508" s="474">
        <v>5.35</v>
      </c>
      <c r="CY1508" s="474">
        <v>0.10100000000000001</v>
      </c>
      <c r="CZ1508" s="474" t="s">
        <v>121</v>
      </c>
      <c r="DA1508" s="474">
        <v>2E-3</v>
      </c>
      <c r="DB1508" s="474" t="s">
        <v>121</v>
      </c>
      <c r="DC1508" s="474">
        <v>4.1000000000000002E-2</v>
      </c>
      <c r="DD1508" s="474" t="s">
        <v>121</v>
      </c>
      <c r="DE1508" s="474">
        <v>3.4000000000000002E-2</v>
      </c>
      <c r="DF1508" s="474">
        <v>1.7350000000000001</v>
      </c>
      <c r="DG1508" s="474">
        <v>3.1E-2</v>
      </c>
      <c r="DH1508" s="474">
        <v>10.66</v>
      </c>
      <c r="DI1508" s="474">
        <v>0.20300000000000001</v>
      </c>
      <c r="DJ1508" s="474" t="s">
        <v>121</v>
      </c>
      <c r="DK1508" s="474">
        <v>2E-3</v>
      </c>
      <c r="DL1508" s="61" t="str">
        <f t="shared" si="28"/>
        <v>Anlieferung 26-12</v>
      </c>
    </row>
    <row r="1509" spans="1:132">
      <c r="A1509" s="11">
        <v>44692</v>
      </c>
      <c r="B1509" s="64" t="s">
        <v>511</v>
      </c>
      <c r="C1509" s="25" t="s">
        <v>128</v>
      </c>
      <c r="H1509" s="3" t="e">
        <f>((F1509)/(E1509/100))</f>
        <v>#DIV/0!</v>
      </c>
      <c r="I1509" s="4" t="e">
        <f>E1509/F1509</f>
        <v>#DIV/0!</v>
      </c>
      <c r="J1509" s="4" t="e">
        <f>100/G1509</f>
        <v>#DIV/0!</v>
      </c>
      <c r="N1509" s="37" t="e">
        <f>M1509/(K1509/100)</f>
        <v>#DIV/0!</v>
      </c>
      <c r="O1509" s="37" t="e">
        <f>N1509/J1509</f>
        <v>#DIV/0!</v>
      </c>
      <c r="P1509" s="5" t="e">
        <f>M1509/(L1509/100)</f>
        <v>#DIV/0!</v>
      </c>
      <c r="Q1509" s="5" t="e">
        <f>P1509*I1509</f>
        <v>#DIV/0!</v>
      </c>
      <c r="U1509" s="15" t="e">
        <f>100-(T1509-R1509)/S1509*100</f>
        <v>#DIV/0!</v>
      </c>
      <c r="AB1509" s="14" t="e">
        <f>((AE1509-AC1509)*(1000/AD1509))*1000</f>
        <v>#DIV/0!</v>
      </c>
      <c r="AF1509" s="7" t="e">
        <f>#REF!*0.8</f>
        <v>#REF!</v>
      </c>
      <c r="AH1509" s="8" t="e">
        <f>((AG1509)*(H1509/100))</f>
        <v>#DIV/0!</v>
      </c>
      <c r="AI1509" s="7" t="e">
        <f>AG1509/AH1509</f>
        <v>#DIV/0!</v>
      </c>
      <c r="AO1509" s="68" t="s">
        <v>511</v>
      </c>
      <c r="AP1509" s="474">
        <v>0.04</v>
      </c>
      <c r="AQ1509" s="474">
        <v>8.0000000000000002E-3</v>
      </c>
      <c r="AR1509" s="474" t="s">
        <v>121</v>
      </c>
      <c r="AS1509" s="474">
        <v>1.2999999999999999E-2</v>
      </c>
      <c r="AT1509" s="474">
        <v>5.8000000000000003E-2</v>
      </c>
      <c r="AU1509" s="474">
        <v>7.0000000000000001E-3</v>
      </c>
      <c r="AV1509" s="474">
        <v>7.7119999999999997</v>
      </c>
      <c r="AW1509" s="474">
        <v>0.13700000000000001</v>
      </c>
      <c r="AX1509" s="474" t="s">
        <v>121</v>
      </c>
      <c r="AY1509" s="474">
        <v>5.0000000000000001E-3</v>
      </c>
      <c r="AZ1509" s="474">
        <v>2.4860000000000002</v>
      </c>
      <c r="BA1509" s="474">
        <v>3.3000000000000002E-2</v>
      </c>
      <c r="BB1509" s="474">
        <v>1.337</v>
      </c>
      <c r="BC1509" s="474">
        <v>2.4E-2</v>
      </c>
      <c r="BD1509" s="474">
        <v>9.1519999999999992</v>
      </c>
      <c r="BE1509" s="474">
        <v>0.108</v>
      </c>
      <c r="BF1509" s="474" t="s">
        <v>121</v>
      </c>
      <c r="BG1509" s="474">
        <v>8.8999999999999996E-2</v>
      </c>
      <c r="BH1509" s="474"/>
      <c r="BI1509" s="474"/>
      <c r="BJ1509" s="474" t="s">
        <v>121</v>
      </c>
      <c r="BK1509" s="474">
        <v>0.01</v>
      </c>
      <c r="BL1509" s="474" t="s">
        <v>121</v>
      </c>
      <c r="BM1509" s="474">
        <v>5.0000000000000001E-3</v>
      </c>
      <c r="BN1509" s="474"/>
      <c r="BO1509" s="474"/>
      <c r="BP1509" s="474">
        <v>68.991</v>
      </c>
      <c r="BQ1509" s="474">
        <v>0.39800000000000002</v>
      </c>
      <c r="BR1509" s="474">
        <v>2.556</v>
      </c>
      <c r="BS1509" s="474">
        <v>3.9E-2</v>
      </c>
      <c r="BT1509" s="474">
        <v>1.3759999999999999</v>
      </c>
      <c r="BU1509" s="474">
        <v>0.1</v>
      </c>
      <c r="BV1509" s="474"/>
      <c r="BW1509" s="474"/>
      <c r="BX1509" s="474" t="s">
        <v>121</v>
      </c>
      <c r="BY1509" s="474">
        <v>2.5999999999999999E-2</v>
      </c>
      <c r="BZ1509" s="474">
        <v>0.224</v>
      </c>
      <c r="CA1509" s="474">
        <v>4.9000000000000002E-2</v>
      </c>
      <c r="CB1509" s="474"/>
      <c r="CC1509" s="474"/>
      <c r="CD1509" s="474">
        <v>0.125</v>
      </c>
      <c r="CE1509" s="474">
        <v>2.1000000000000001E-2</v>
      </c>
      <c r="CF1509" s="474">
        <v>3.1E-2</v>
      </c>
      <c r="CG1509" s="474">
        <v>2E-3</v>
      </c>
      <c r="CH1509" s="474" t="s">
        <v>121</v>
      </c>
      <c r="CI1509" s="474">
        <v>2E-3</v>
      </c>
      <c r="CJ1509" s="474"/>
      <c r="CK1509" s="474"/>
      <c r="CL1509" s="474" t="s">
        <v>121</v>
      </c>
      <c r="CM1509" s="474">
        <v>2E-3</v>
      </c>
      <c r="CN1509" s="474">
        <v>1.2999999999999999E-2</v>
      </c>
      <c r="CO1509" s="474">
        <v>2E-3</v>
      </c>
      <c r="CP1509" s="474">
        <v>0.26</v>
      </c>
      <c r="CQ1509" s="474"/>
      <c r="CR1509" s="474" t="s">
        <v>121</v>
      </c>
      <c r="CS1509" s="474">
        <v>5.0000000000000001E-3</v>
      </c>
      <c r="CT1509" s="474"/>
      <c r="CU1509" s="474"/>
      <c r="CV1509" s="474">
        <v>8.5000000000000006E-2</v>
      </c>
      <c r="CW1509" s="474">
        <v>2E-3</v>
      </c>
      <c r="CX1509" s="474">
        <v>0.40500000000000003</v>
      </c>
      <c r="CY1509" s="474">
        <v>5.2999999999999999E-2</v>
      </c>
      <c r="CZ1509" s="474" t="s">
        <v>121</v>
      </c>
      <c r="DA1509" s="474">
        <v>3.0000000000000001E-3</v>
      </c>
      <c r="DB1509" s="474" t="s">
        <v>121</v>
      </c>
      <c r="DC1509" s="474">
        <v>5.2999999999999999E-2</v>
      </c>
      <c r="DD1509" s="474" t="s">
        <v>121</v>
      </c>
      <c r="DE1509" s="474">
        <v>4.8000000000000001E-2</v>
      </c>
      <c r="DF1509" s="474">
        <v>4.25</v>
      </c>
      <c r="DG1509" s="474">
        <v>5.8999999999999997E-2</v>
      </c>
      <c r="DH1509" s="474">
        <v>1.0589999999999999</v>
      </c>
      <c r="DI1509" s="474">
        <v>1.7000000000000001E-2</v>
      </c>
      <c r="DJ1509" s="474" t="s">
        <v>121</v>
      </c>
      <c r="DK1509" s="474">
        <v>2E-3</v>
      </c>
      <c r="DL1509" s="61" t="str">
        <f t="shared" si="28"/>
        <v>Anlieferung 26-13</v>
      </c>
    </row>
    <row r="1510" spans="1:132">
      <c r="A1510" s="11">
        <v>44692</v>
      </c>
      <c r="B1510" s="64" t="s">
        <v>512</v>
      </c>
      <c r="C1510" s="25" t="s">
        <v>128</v>
      </c>
      <c r="H1510" s="3" t="e">
        <f>((F1510)/(E1510/100))</f>
        <v>#DIV/0!</v>
      </c>
      <c r="I1510" s="4" t="e">
        <f>E1510/F1510</f>
        <v>#DIV/0!</v>
      </c>
      <c r="J1510" s="4" t="e">
        <f>100/G1510</f>
        <v>#DIV/0!</v>
      </c>
      <c r="N1510" s="37" t="e">
        <f>M1510/(K1510/100)</f>
        <v>#DIV/0!</v>
      </c>
      <c r="O1510" s="37" t="e">
        <f>N1510/J1510</f>
        <v>#DIV/0!</v>
      </c>
      <c r="P1510" s="5" t="e">
        <f>M1510/(L1510/100)</f>
        <v>#DIV/0!</v>
      </c>
      <c r="Q1510" s="5" t="e">
        <f>P1510*I1510</f>
        <v>#DIV/0!</v>
      </c>
      <c r="U1510" s="15" t="e">
        <f>100-(T1510-R1510)/S1510*100</f>
        <v>#DIV/0!</v>
      </c>
      <c r="AB1510" s="14" t="e">
        <f>((AE1510-AC1510)*(1000/AD1510))*1000</f>
        <v>#DIV/0!</v>
      </c>
      <c r="AF1510" s="7" t="e">
        <f>#REF!*0.8</f>
        <v>#REF!</v>
      </c>
      <c r="AH1510" s="8" t="e">
        <f>((AG1510)*(H1510/100))</f>
        <v>#DIV/0!</v>
      </c>
      <c r="AI1510" s="7" t="e">
        <f>AG1510/AH1510</f>
        <v>#DIV/0!</v>
      </c>
      <c r="AO1510" s="68" t="s">
        <v>512</v>
      </c>
      <c r="AP1510" s="474" t="s">
        <v>121</v>
      </c>
      <c r="AQ1510" s="474">
        <v>4.0000000000000001E-3</v>
      </c>
      <c r="AR1510" s="474" t="s">
        <v>121</v>
      </c>
      <c r="AS1510" s="474">
        <v>1.6E-2</v>
      </c>
      <c r="AT1510" s="474" t="s">
        <v>121</v>
      </c>
      <c r="AU1510" s="474">
        <v>1.2E-2</v>
      </c>
      <c r="AV1510" s="474">
        <v>12.144</v>
      </c>
      <c r="AW1510" s="474">
        <v>1.2170000000000001</v>
      </c>
      <c r="AX1510" s="474" t="s">
        <v>121</v>
      </c>
      <c r="AY1510" s="474">
        <v>8.0000000000000002E-3</v>
      </c>
      <c r="AZ1510" s="474">
        <v>1.585</v>
      </c>
      <c r="BA1510" s="474">
        <v>7.0000000000000007E-2</v>
      </c>
      <c r="BB1510" s="474">
        <v>6.3289999999999997</v>
      </c>
      <c r="BC1510" s="474">
        <v>0.28199999999999997</v>
      </c>
      <c r="BD1510" s="474">
        <v>0.60599999999999998</v>
      </c>
      <c r="BE1510" s="474">
        <v>3.5000000000000003E-2</v>
      </c>
      <c r="BF1510" s="474" t="s">
        <v>121</v>
      </c>
      <c r="BG1510" s="474">
        <v>1.2E-2</v>
      </c>
      <c r="BH1510" s="474">
        <v>4.1749999999999998</v>
      </c>
      <c r="BI1510" s="474">
        <v>0.82199999999999995</v>
      </c>
      <c r="BJ1510" s="474" t="s">
        <v>121</v>
      </c>
      <c r="BK1510" s="474">
        <v>4.0000000000000001E-3</v>
      </c>
      <c r="BL1510" s="474" t="s">
        <v>121</v>
      </c>
      <c r="BM1510" s="474">
        <v>5.0000000000000001E-3</v>
      </c>
      <c r="BN1510" s="474">
        <v>8.57</v>
      </c>
      <c r="BO1510" s="474">
        <v>1.1200000000000001</v>
      </c>
      <c r="BP1510" s="474">
        <v>32.173999999999999</v>
      </c>
      <c r="BQ1510" s="474">
        <v>1.161</v>
      </c>
      <c r="BR1510" s="474">
        <v>6.0000000000000001E-3</v>
      </c>
      <c r="BS1510" s="474">
        <v>2E-3</v>
      </c>
      <c r="BT1510" s="474">
        <v>1.7010000000000001</v>
      </c>
      <c r="BU1510" s="474">
        <v>0.10299999999999999</v>
      </c>
      <c r="BV1510" s="474" t="s">
        <v>121</v>
      </c>
      <c r="BW1510" s="474">
        <v>0.155</v>
      </c>
      <c r="BX1510" s="474" t="s">
        <v>121</v>
      </c>
      <c r="BY1510" s="474">
        <v>1.2999999999999999E-2</v>
      </c>
      <c r="BZ1510" s="474">
        <v>1.431</v>
      </c>
      <c r="CA1510" s="474">
        <v>6.9000000000000006E-2</v>
      </c>
      <c r="CB1510" s="474">
        <v>17.619</v>
      </c>
      <c r="CC1510" s="474">
        <v>4.3730000000000002</v>
      </c>
      <c r="CD1510" s="474">
        <v>0.11600000000000001</v>
      </c>
      <c r="CE1510" s="474">
        <v>2.4E-2</v>
      </c>
      <c r="CF1510" s="474" t="s">
        <v>121</v>
      </c>
      <c r="CG1510" s="474">
        <v>8.9999999999999993E-3</v>
      </c>
      <c r="CH1510" s="474">
        <v>6.0000000000000001E-3</v>
      </c>
      <c r="CI1510" s="474">
        <v>1E-3</v>
      </c>
      <c r="CJ1510" s="474" t="s">
        <v>121</v>
      </c>
      <c r="CK1510" s="474">
        <v>1.679</v>
      </c>
      <c r="CL1510" s="474" t="s">
        <v>121</v>
      </c>
      <c r="CM1510" s="474">
        <v>2E-3</v>
      </c>
      <c r="CN1510" s="474">
        <v>3.0000000000000001E-3</v>
      </c>
      <c r="CO1510" s="474">
        <v>1E-3</v>
      </c>
      <c r="CP1510" s="474">
        <v>0.72499999999999998</v>
      </c>
      <c r="CQ1510" s="474">
        <v>6.9000000000000006E-2</v>
      </c>
      <c r="CR1510" s="474" t="s">
        <v>121</v>
      </c>
      <c r="CS1510" s="474">
        <v>2E-3</v>
      </c>
      <c r="CT1510" s="474" t="s">
        <v>121</v>
      </c>
      <c r="CU1510" s="474">
        <v>39.116999999999997</v>
      </c>
      <c r="CV1510" s="474">
        <v>0.18</v>
      </c>
      <c r="CW1510" s="474">
        <v>1.2999999999999999E-2</v>
      </c>
      <c r="CX1510" s="474">
        <v>2.7160000000000002</v>
      </c>
      <c r="CY1510" s="474">
        <v>9.1999999999999998E-2</v>
      </c>
      <c r="CZ1510" s="474" t="s">
        <v>121</v>
      </c>
      <c r="DA1510" s="474">
        <v>2E-3</v>
      </c>
      <c r="DB1510" s="474" t="s">
        <v>121</v>
      </c>
      <c r="DC1510" s="474">
        <v>3.5999999999999997E-2</v>
      </c>
      <c r="DD1510" s="474" t="s">
        <v>121</v>
      </c>
      <c r="DE1510" s="474">
        <v>2.8000000000000001E-2</v>
      </c>
      <c r="DF1510" s="474">
        <v>1.524</v>
      </c>
      <c r="DG1510" s="474">
        <v>7.1999999999999995E-2</v>
      </c>
      <c r="DH1510" s="474">
        <v>8.3829999999999991</v>
      </c>
      <c r="DI1510" s="474">
        <v>0.59799999999999998</v>
      </c>
      <c r="DJ1510" s="474" t="s">
        <v>121</v>
      </c>
      <c r="DK1510" s="474">
        <v>2E-3</v>
      </c>
      <c r="DL1510" s="61" t="str">
        <f t="shared" si="28"/>
        <v>Anlieferung 26-14</v>
      </c>
    </row>
    <row r="1511" spans="1:132">
      <c r="A1511" s="11">
        <v>44692</v>
      </c>
      <c r="B1511" s="64" t="s">
        <v>513</v>
      </c>
      <c r="C1511" s="25" t="s">
        <v>128</v>
      </c>
      <c r="H1511" s="3" t="e">
        <f>((F1511)/(E1511/100))</f>
        <v>#DIV/0!</v>
      </c>
      <c r="I1511" s="4" t="e">
        <f>E1511/F1511</f>
        <v>#DIV/0!</v>
      </c>
      <c r="J1511" s="4" t="e">
        <f>100/G1511</f>
        <v>#DIV/0!</v>
      </c>
      <c r="N1511" s="37" t="e">
        <f>M1511/(K1511/100)</f>
        <v>#DIV/0!</v>
      </c>
      <c r="O1511" s="37" t="e">
        <f>N1511/J1511</f>
        <v>#DIV/0!</v>
      </c>
      <c r="P1511" s="5" t="e">
        <f>M1511/(L1511/100)</f>
        <v>#DIV/0!</v>
      </c>
      <c r="Q1511" s="5" t="e">
        <f>P1511*I1511</f>
        <v>#DIV/0!</v>
      </c>
      <c r="U1511" s="15" t="e">
        <f>100-(T1511-R1511)/S1511*100</f>
        <v>#DIV/0!</v>
      </c>
      <c r="AB1511" s="14" t="e">
        <f>((AE1511-AC1511)*(1000/AD1511))*1000</f>
        <v>#DIV/0!</v>
      </c>
      <c r="AF1511" s="7" t="e">
        <f>#REF!*0.8</f>
        <v>#REF!</v>
      </c>
      <c r="AH1511" s="8" t="e">
        <f>((AG1511)*(H1511/100))</f>
        <v>#DIV/0!</v>
      </c>
      <c r="AI1511" s="7" t="e">
        <f>AG1511/AH1511</f>
        <v>#DIV/0!</v>
      </c>
      <c r="AO1511" s="68" t="s">
        <v>513</v>
      </c>
      <c r="AP1511" s="474" t="s">
        <v>121</v>
      </c>
      <c r="AQ1511" s="474">
        <v>4.0000000000000001E-3</v>
      </c>
      <c r="AR1511" s="474" t="s">
        <v>121</v>
      </c>
      <c r="AS1511" s="474">
        <v>1.2E-2</v>
      </c>
      <c r="AT1511" s="474" t="s">
        <v>121</v>
      </c>
      <c r="AU1511" s="474">
        <v>1.0999999999999999E-2</v>
      </c>
      <c r="AV1511" s="474">
        <v>6.63</v>
      </c>
      <c r="AW1511" s="474">
        <v>0.113</v>
      </c>
      <c r="AX1511" s="474">
        <v>5.0000000000000001E-3</v>
      </c>
      <c r="AY1511" s="474">
        <v>3.0000000000000001E-3</v>
      </c>
      <c r="AZ1511" s="474">
        <v>1.583</v>
      </c>
      <c r="BA1511" s="474">
        <v>0.02</v>
      </c>
      <c r="BB1511" s="474">
        <v>15.878</v>
      </c>
      <c r="BC1511" s="474">
        <v>0.192</v>
      </c>
      <c r="BD1511" s="474">
        <v>15.13</v>
      </c>
      <c r="BE1511" s="474">
        <v>0.13400000000000001</v>
      </c>
      <c r="BF1511" s="474" t="s">
        <v>121</v>
      </c>
      <c r="BG1511" s="474">
        <v>8.9999999999999993E-3</v>
      </c>
      <c r="BH1511" s="474">
        <v>5.6589999999999998</v>
      </c>
      <c r="BI1511" s="474">
        <v>0.42899999999999999</v>
      </c>
      <c r="BJ1511" s="474">
        <v>6.0000000000000001E-3</v>
      </c>
      <c r="BK1511" s="474">
        <v>2E-3</v>
      </c>
      <c r="BL1511" s="474">
        <v>7.0000000000000001E-3</v>
      </c>
      <c r="BM1511" s="474">
        <v>3.0000000000000001E-3</v>
      </c>
      <c r="BN1511" s="474">
        <v>4.5999999999999999E-2</v>
      </c>
      <c r="BO1511" s="474">
        <v>2.1000000000000001E-2</v>
      </c>
      <c r="BP1511" s="474">
        <v>48.430999999999997</v>
      </c>
      <c r="BQ1511" s="474">
        <v>0.54700000000000004</v>
      </c>
      <c r="BR1511" s="474">
        <v>0.16200000000000001</v>
      </c>
      <c r="BS1511" s="474">
        <v>5.0000000000000001E-3</v>
      </c>
      <c r="BT1511" s="474">
        <v>0.63800000000000001</v>
      </c>
      <c r="BU1511" s="474">
        <v>8.1000000000000003E-2</v>
      </c>
      <c r="BV1511" s="474">
        <v>0.06</v>
      </c>
      <c r="BW1511" s="474">
        <v>3.0000000000000001E-3</v>
      </c>
      <c r="BX1511" s="474" t="s">
        <v>121</v>
      </c>
      <c r="BY1511" s="474">
        <v>2.5999999999999999E-2</v>
      </c>
      <c r="BZ1511" s="474" t="s">
        <v>121</v>
      </c>
      <c r="CA1511" s="474">
        <v>0.08</v>
      </c>
      <c r="CB1511" s="474" t="s">
        <v>121</v>
      </c>
      <c r="CC1511" s="474">
        <v>3.8969999999999998</v>
      </c>
      <c r="CD1511" s="474">
        <v>0.14599999999999999</v>
      </c>
      <c r="CE1511" s="474">
        <v>1.4999999999999999E-2</v>
      </c>
      <c r="CF1511" s="474" t="s">
        <v>121</v>
      </c>
      <c r="CG1511" s="474">
        <v>2E-3</v>
      </c>
      <c r="CH1511" s="474" t="s">
        <v>121</v>
      </c>
      <c r="CI1511" s="474">
        <v>2E-3</v>
      </c>
      <c r="CJ1511" s="474">
        <v>0.20300000000000001</v>
      </c>
      <c r="CK1511" s="474">
        <v>1.9E-2</v>
      </c>
      <c r="CL1511" s="474" t="s">
        <v>121</v>
      </c>
      <c r="CM1511" s="474">
        <v>2E-3</v>
      </c>
      <c r="CN1511" s="474" t="s">
        <v>121</v>
      </c>
      <c r="CO1511" s="474">
        <v>2E-3</v>
      </c>
      <c r="CP1511" s="474">
        <v>1.304</v>
      </c>
      <c r="CQ1511" s="474">
        <v>1.4999999999999999E-2</v>
      </c>
      <c r="CR1511" s="474" t="s">
        <v>121</v>
      </c>
      <c r="CS1511" s="474">
        <v>2E-3</v>
      </c>
      <c r="CT1511" s="474">
        <v>1.6830000000000001</v>
      </c>
      <c r="CU1511" s="474">
        <v>6.4000000000000001E-2</v>
      </c>
      <c r="CV1511" s="474">
        <v>3.0000000000000001E-3</v>
      </c>
      <c r="CW1511" s="474">
        <v>1E-3</v>
      </c>
      <c r="CX1511" s="474">
        <v>9.1999999999999998E-2</v>
      </c>
      <c r="CY1511" s="474">
        <v>1.4E-2</v>
      </c>
      <c r="CZ1511" s="474" t="s">
        <v>121</v>
      </c>
      <c r="DA1511" s="474">
        <v>2E-3</v>
      </c>
      <c r="DB1511" s="474">
        <v>1.6E-2</v>
      </c>
      <c r="DC1511" s="474">
        <v>6.0000000000000001E-3</v>
      </c>
      <c r="DD1511" s="474" t="s">
        <v>121</v>
      </c>
      <c r="DE1511" s="474">
        <v>2.5000000000000001E-2</v>
      </c>
      <c r="DF1511" s="474">
        <v>2.2989999999999999</v>
      </c>
      <c r="DG1511" s="474">
        <v>3.4000000000000002E-2</v>
      </c>
      <c r="DH1511" s="474">
        <v>1.4999999999999999E-2</v>
      </c>
      <c r="DI1511" s="474">
        <v>1E-3</v>
      </c>
      <c r="DJ1511" s="474" t="s">
        <v>121</v>
      </c>
      <c r="DK1511" s="474">
        <v>2E-3</v>
      </c>
      <c r="DL1511" s="61" t="str">
        <f t="shared" si="28"/>
        <v>Anlieferung 26-15</v>
      </c>
    </row>
    <row r="1512" spans="1:132">
      <c r="A1512" s="11">
        <v>44692</v>
      </c>
      <c r="B1512" s="64" t="s">
        <v>514</v>
      </c>
      <c r="C1512" s="25" t="s">
        <v>128</v>
      </c>
      <c r="H1512" s="3" t="e">
        <f>((F1512)/(E1512/100))</f>
        <v>#DIV/0!</v>
      </c>
      <c r="I1512" s="4" t="e">
        <f>E1512/F1512</f>
        <v>#DIV/0!</v>
      </c>
      <c r="J1512" s="4" t="e">
        <f>100/G1512</f>
        <v>#DIV/0!</v>
      </c>
      <c r="N1512" s="37" t="e">
        <f>M1512/(K1512/100)</f>
        <v>#DIV/0!</v>
      </c>
      <c r="O1512" s="37" t="e">
        <f>N1512/J1512</f>
        <v>#DIV/0!</v>
      </c>
      <c r="P1512" s="5" t="e">
        <f>M1512/(L1512/100)</f>
        <v>#DIV/0!</v>
      </c>
      <c r="Q1512" s="5" t="e">
        <f>P1512*I1512</f>
        <v>#DIV/0!</v>
      </c>
      <c r="U1512" s="15" t="e">
        <f>100-(T1512-R1512)/S1512*100</f>
        <v>#DIV/0!</v>
      </c>
      <c r="AB1512" s="14" t="e">
        <f>((AE1512-AC1512)*(1000/AD1512))*1000</f>
        <v>#DIV/0!</v>
      </c>
      <c r="AF1512" s="7" t="e">
        <f>#REF!*0.8</f>
        <v>#REF!</v>
      </c>
      <c r="AH1512" s="8" t="e">
        <f>((AG1512)*(H1512/100))</f>
        <v>#DIV/0!</v>
      </c>
      <c r="AI1512" s="7" t="e">
        <f>AG1512/AH1512</f>
        <v>#DIV/0!</v>
      </c>
      <c r="AO1512" s="68" t="s">
        <v>514</v>
      </c>
      <c r="AP1512" s="474" t="s">
        <v>121</v>
      </c>
      <c r="AQ1512" s="474">
        <v>4.0000000000000001E-3</v>
      </c>
      <c r="AR1512" s="474" t="s">
        <v>121</v>
      </c>
      <c r="AS1512" s="474">
        <v>1.0999999999999999E-2</v>
      </c>
      <c r="AT1512" s="474" t="s">
        <v>121</v>
      </c>
      <c r="AU1512" s="474">
        <v>8.0000000000000002E-3</v>
      </c>
      <c r="AV1512" s="474">
        <v>5.9669999999999996</v>
      </c>
      <c r="AW1512" s="474">
        <v>0.14499999999999999</v>
      </c>
      <c r="AX1512" s="474">
        <v>8.9999999999999993E-3</v>
      </c>
      <c r="AY1512" s="474">
        <v>3.0000000000000001E-3</v>
      </c>
      <c r="AZ1512" s="474">
        <v>1.077</v>
      </c>
      <c r="BA1512" s="474">
        <v>2.4E-2</v>
      </c>
      <c r="BB1512" s="474">
        <v>6.1520000000000001</v>
      </c>
      <c r="BC1512" s="474">
        <v>0.13800000000000001</v>
      </c>
      <c r="BD1512" s="474">
        <v>10.539</v>
      </c>
      <c r="BE1512" s="474">
        <v>0.26600000000000001</v>
      </c>
      <c r="BF1512" s="474" t="s">
        <v>121</v>
      </c>
      <c r="BG1512" s="474">
        <v>8.0000000000000002E-3</v>
      </c>
      <c r="BH1512" s="474">
        <v>2.3090000000000002</v>
      </c>
      <c r="BI1512" s="474">
        <v>0.39100000000000001</v>
      </c>
      <c r="BJ1512" s="474">
        <v>4.0000000000000001E-3</v>
      </c>
      <c r="BK1512" s="474">
        <v>2E-3</v>
      </c>
      <c r="BL1512" s="474" t="s">
        <v>121</v>
      </c>
      <c r="BM1512" s="474">
        <v>4.0000000000000001E-3</v>
      </c>
      <c r="BN1512" s="474">
        <v>3.2149999999999999</v>
      </c>
      <c r="BO1512" s="474">
        <v>0.15</v>
      </c>
      <c r="BP1512" s="474">
        <v>54.063000000000002</v>
      </c>
      <c r="BQ1512" s="474">
        <v>0.55200000000000005</v>
      </c>
      <c r="BR1512" s="474">
        <v>0.215</v>
      </c>
      <c r="BS1512" s="474">
        <v>6.0000000000000001E-3</v>
      </c>
      <c r="BT1512" s="474">
        <v>2.1139999999999999</v>
      </c>
      <c r="BU1512" s="474">
        <v>0.124</v>
      </c>
      <c r="BV1512" s="474" t="s">
        <v>121</v>
      </c>
      <c r="BW1512" s="474">
        <v>8.3000000000000004E-2</v>
      </c>
      <c r="BX1512" s="474" t="s">
        <v>121</v>
      </c>
      <c r="BY1512" s="474">
        <v>2.5999999999999999E-2</v>
      </c>
      <c r="BZ1512" s="474">
        <v>0.502</v>
      </c>
      <c r="CA1512" s="474">
        <v>4.5999999999999999E-2</v>
      </c>
      <c r="CB1512" s="474">
        <v>6.0410000000000004</v>
      </c>
      <c r="CC1512" s="474">
        <v>2.5529999999999999</v>
      </c>
      <c r="CD1512" s="474">
        <v>0.122</v>
      </c>
      <c r="CE1512" s="474">
        <v>1.6E-2</v>
      </c>
      <c r="CF1512" s="474">
        <v>2.4E-2</v>
      </c>
      <c r="CG1512" s="474">
        <v>3.0000000000000001E-3</v>
      </c>
      <c r="CH1512" s="474">
        <v>3.0000000000000001E-3</v>
      </c>
      <c r="CI1512" s="474">
        <v>1E-3</v>
      </c>
      <c r="CJ1512" s="474" t="s">
        <v>121</v>
      </c>
      <c r="CK1512" s="474">
        <v>1.0009999999999999</v>
      </c>
      <c r="CL1512" s="474" t="s">
        <v>121</v>
      </c>
      <c r="CM1512" s="474">
        <v>2E-3</v>
      </c>
      <c r="CN1512" s="474">
        <v>2E-3</v>
      </c>
      <c r="CO1512" s="474">
        <v>1E-3</v>
      </c>
      <c r="CP1512" s="474">
        <v>0.82699999999999996</v>
      </c>
      <c r="CQ1512" s="474">
        <v>5.2999999999999999E-2</v>
      </c>
      <c r="CR1512" s="474" t="s">
        <v>121</v>
      </c>
      <c r="CS1512" s="474">
        <v>2E-3</v>
      </c>
      <c r="CT1512" s="474" t="s">
        <v>121</v>
      </c>
      <c r="CU1512" s="474">
        <v>27.600999999999999</v>
      </c>
      <c r="CV1512" s="474">
        <v>7.4999999999999997E-2</v>
      </c>
      <c r="CW1512" s="474">
        <v>2E-3</v>
      </c>
      <c r="CX1512" s="474">
        <v>0.93400000000000005</v>
      </c>
      <c r="CY1512" s="474">
        <v>4.7E-2</v>
      </c>
      <c r="CZ1512" s="474" t="s">
        <v>121</v>
      </c>
      <c r="DA1512" s="474">
        <v>2E-3</v>
      </c>
      <c r="DB1512" s="474" t="s">
        <v>121</v>
      </c>
      <c r="DC1512" s="474">
        <v>3.4000000000000002E-2</v>
      </c>
      <c r="DD1512" s="474" t="s">
        <v>121</v>
      </c>
      <c r="DE1512" s="474">
        <v>3.9E-2</v>
      </c>
      <c r="DF1512" s="474">
        <v>3.4249999999999998</v>
      </c>
      <c r="DG1512" s="474">
        <v>7.6999999999999999E-2</v>
      </c>
      <c r="DH1512" s="474">
        <v>2.3719999999999999</v>
      </c>
      <c r="DI1512" s="474">
        <v>3.5999999999999997E-2</v>
      </c>
      <c r="DJ1512" s="474" t="s">
        <v>121</v>
      </c>
      <c r="DK1512" s="474">
        <v>2E-3</v>
      </c>
      <c r="DL1512" s="61" t="str">
        <f t="shared" si="28"/>
        <v>Anlieferung 26-16</v>
      </c>
    </row>
    <row r="1513" spans="1:132">
      <c r="A1513" s="11">
        <v>44692</v>
      </c>
      <c r="B1513" s="64" t="s">
        <v>515</v>
      </c>
      <c r="C1513" s="25" t="s">
        <v>128</v>
      </c>
      <c r="H1513" s="3" t="e">
        <f>((F1513)/(E1513/100))</f>
        <v>#DIV/0!</v>
      </c>
      <c r="I1513" s="4" t="e">
        <f>E1513/F1513</f>
        <v>#DIV/0!</v>
      </c>
      <c r="J1513" s="4" t="e">
        <f>100/G1513</f>
        <v>#DIV/0!</v>
      </c>
      <c r="N1513" s="37" t="e">
        <f>M1513/(K1513/100)</f>
        <v>#DIV/0!</v>
      </c>
      <c r="O1513" s="37" t="e">
        <f>N1513/J1513</f>
        <v>#DIV/0!</v>
      </c>
      <c r="P1513" s="5" t="e">
        <f>M1513/(L1513/100)</f>
        <v>#DIV/0!</v>
      </c>
      <c r="Q1513" s="5" t="e">
        <f>P1513*I1513</f>
        <v>#DIV/0!</v>
      </c>
      <c r="U1513" s="15" t="e">
        <f>100-(T1513-R1513)/S1513*100</f>
        <v>#DIV/0!</v>
      </c>
      <c r="AB1513" s="14" t="e">
        <f>((AE1513-AC1513)*(1000/AD1513))*1000</f>
        <v>#DIV/0!</v>
      </c>
      <c r="AF1513" s="7" t="e">
        <f>#REF!*0.8</f>
        <v>#REF!</v>
      </c>
      <c r="AH1513" s="8" t="e">
        <f>((AG1513)*(H1513/100))</f>
        <v>#DIV/0!</v>
      </c>
      <c r="AI1513" s="7" t="e">
        <f>AG1513/AH1513</f>
        <v>#DIV/0!</v>
      </c>
      <c r="AO1513" s="68" t="s">
        <v>515</v>
      </c>
      <c r="AP1513" s="474" t="s">
        <v>121</v>
      </c>
      <c r="AQ1513" s="474">
        <v>4.0000000000000001E-3</v>
      </c>
      <c r="AR1513" s="474" t="s">
        <v>121</v>
      </c>
      <c r="AS1513" s="474">
        <v>2.5000000000000001E-2</v>
      </c>
      <c r="AT1513" s="474" t="s">
        <v>121</v>
      </c>
      <c r="AU1513" s="474">
        <v>0.01</v>
      </c>
      <c r="AV1513" s="474">
        <v>9.3740000000000006</v>
      </c>
      <c r="AW1513" s="474">
        <v>0.17399999999999999</v>
      </c>
      <c r="AX1513" s="474" t="s">
        <v>121</v>
      </c>
      <c r="AY1513" s="474">
        <v>8.0000000000000002E-3</v>
      </c>
      <c r="AZ1513" s="474">
        <v>0.95599999999999996</v>
      </c>
      <c r="BA1513" s="474">
        <v>1.7000000000000001E-2</v>
      </c>
      <c r="BB1513" s="474">
        <v>0.10299999999999999</v>
      </c>
      <c r="BC1513" s="474">
        <v>8.0000000000000002E-3</v>
      </c>
      <c r="BD1513" s="474">
        <v>45.82</v>
      </c>
      <c r="BE1513" s="474">
        <v>0.51600000000000001</v>
      </c>
      <c r="BF1513" s="474" t="s">
        <v>121</v>
      </c>
      <c r="BG1513" s="474">
        <v>1.0999999999999999E-2</v>
      </c>
      <c r="BH1513" s="474">
        <v>2.839</v>
      </c>
      <c r="BI1513" s="474">
        <v>0.39900000000000002</v>
      </c>
      <c r="BJ1513" s="474">
        <v>1.0999999999999999E-2</v>
      </c>
      <c r="BK1513" s="474">
        <v>2E-3</v>
      </c>
      <c r="BL1513" s="474">
        <v>5.0000000000000001E-3</v>
      </c>
      <c r="BM1513" s="474">
        <v>3.0000000000000001E-3</v>
      </c>
      <c r="BN1513" s="474">
        <v>0.17199999999999999</v>
      </c>
      <c r="BO1513" s="474">
        <v>2.8000000000000001E-2</v>
      </c>
      <c r="BP1513" s="474">
        <v>25.472000000000001</v>
      </c>
      <c r="BQ1513" s="474">
        <v>0.88900000000000001</v>
      </c>
      <c r="BR1513" s="474">
        <v>5.1999999999999998E-2</v>
      </c>
      <c r="BS1513" s="474">
        <v>3.0000000000000001E-3</v>
      </c>
      <c r="BT1513" s="474">
        <v>0.47899999999999998</v>
      </c>
      <c r="BU1513" s="474">
        <v>8.5999999999999993E-2</v>
      </c>
      <c r="BV1513" s="474">
        <v>5.0999999999999997E-2</v>
      </c>
      <c r="BW1513" s="474">
        <v>3.0000000000000001E-3</v>
      </c>
      <c r="BX1513" s="474" t="s">
        <v>121</v>
      </c>
      <c r="BY1513" s="474">
        <v>4.9000000000000002E-2</v>
      </c>
      <c r="BZ1513" s="474" t="s">
        <v>121</v>
      </c>
      <c r="CA1513" s="474">
        <v>7.0000000000000007E-2</v>
      </c>
      <c r="CB1513" s="474">
        <v>4.3860000000000001</v>
      </c>
      <c r="CC1513" s="474">
        <v>2.9159999999999999</v>
      </c>
      <c r="CD1513" s="474">
        <v>0.46200000000000002</v>
      </c>
      <c r="CE1513" s="474">
        <v>2.1000000000000001E-2</v>
      </c>
      <c r="CF1513" s="474">
        <v>3.0000000000000001E-3</v>
      </c>
      <c r="CG1513" s="474">
        <v>1E-3</v>
      </c>
      <c r="CH1513" s="474" t="s">
        <v>121</v>
      </c>
      <c r="CI1513" s="474">
        <v>2E-3</v>
      </c>
      <c r="CJ1513" s="474">
        <v>0.35699999999999998</v>
      </c>
      <c r="CK1513" s="474">
        <v>1.9E-2</v>
      </c>
      <c r="CL1513" s="474" t="s">
        <v>121</v>
      </c>
      <c r="CM1513" s="474">
        <v>2E-3</v>
      </c>
      <c r="CN1513" s="474" t="s">
        <v>121</v>
      </c>
      <c r="CO1513" s="474">
        <v>2E-3</v>
      </c>
      <c r="CP1513" s="474">
        <v>0.83599999999999997</v>
      </c>
      <c r="CQ1513" s="474">
        <v>1.0999999999999999E-2</v>
      </c>
      <c r="CR1513" s="474" t="s">
        <v>121</v>
      </c>
      <c r="CS1513" s="474">
        <v>2E-3</v>
      </c>
      <c r="CT1513" s="474">
        <v>2.0449999999999999</v>
      </c>
      <c r="CU1513" s="474">
        <v>6.6000000000000003E-2</v>
      </c>
      <c r="CV1513" s="474">
        <v>7.0000000000000001E-3</v>
      </c>
      <c r="CW1513" s="474">
        <v>1E-3</v>
      </c>
      <c r="CX1513" s="474">
        <v>0.14699999999999999</v>
      </c>
      <c r="CY1513" s="474">
        <v>2.5000000000000001E-2</v>
      </c>
      <c r="CZ1513" s="474" t="s">
        <v>121</v>
      </c>
      <c r="DA1513" s="474">
        <v>3.0000000000000001E-3</v>
      </c>
      <c r="DB1513" s="474" t="s">
        <v>121</v>
      </c>
      <c r="DC1513" s="474">
        <v>1.6E-2</v>
      </c>
      <c r="DD1513" s="474" t="s">
        <v>121</v>
      </c>
      <c r="DE1513" s="474">
        <v>6.4000000000000001E-2</v>
      </c>
      <c r="DF1513" s="474">
        <v>6.31</v>
      </c>
      <c r="DG1513" s="474">
        <v>0.10299999999999999</v>
      </c>
      <c r="DH1513" s="474">
        <v>3.4000000000000002E-2</v>
      </c>
      <c r="DI1513" s="474">
        <v>1E-3</v>
      </c>
      <c r="DJ1513" s="474" t="s">
        <v>121</v>
      </c>
      <c r="DK1513" s="474">
        <v>2E-3</v>
      </c>
      <c r="DL1513" s="61" t="str">
        <f t="shared" si="28"/>
        <v>Anlieferung 26-17</v>
      </c>
    </row>
    <row r="1514" spans="1:132">
      <c r="A1514" s="11">
        <v>44692</v>
      </c>
      <c r="B1514" s="64" t="s">
        <v>516</v>
      </c>
      <c r="C1514" s="25" t="s">
        <v>128</v>
      </c>
      <c r="H1514" s="3" t="e">
        <f>((F1514)/(E1514/100))</f>
        <v>#DIV/0!</v>
      </c>
      <c r="I1514" s="4" t="e">
        <f>E1514/F1514</f>
        <v>#DIV/0!</v>
      </c>
      <c r="J1514" s="4" t="e">
        <f>100/G1514</f>
        <v>#DIV/0!</v>
      </c>
      <c r="N1514" s="37" t="e">
        <f>M1514/(K1514/100)</f>
        <v>#DIV/0!</v>
      </c>
      <c r="O1514" s="37" t="e">
        <f>N1514/J1514</f>
        <v>#DIV/0!</v>
      </c>
      <c r="P1514" s="5" t="e">
        <f>M1514/(L1514/100)</f>
        <v>#DIV/0!</v>
      </c>
      <c r="Q1514" s="5" t="e">
        <f>P1514*I1514</f>
        <v>#DIV/0!</v>
      </c>
      <c r="U1514" s="15" t="e">
        <f>100-(T1514-R1514)/S1514*100</f>
        <v>#DIV/0!</v>
      </c>
      <c r="AB1514" s="14" t="e">
        <f>((AE1514-AC1514)*(1000/AD1514))*1000</f>
        <v>#DIV/0!</v>
      </c>
      <c r="AF1514" s="7" t="e">
        <f>#REF!*0.8</f>
        <v>#REF!</v>
      </c>
      <c r="AH1514" s="8" t="e">
        <f>((AG1514)*(H1514/100))</f>
        <v>#DIV/0!</v>
      </c>
      <c r="AI1514" s="7" t="e">
        <f>AG1514/AH1514</f>
        <v>#DIV/0!</v>
      </c>
      <c r="AO1514" s="68" t="s">
        <v>516</v>
      </c>
      <c r="AP1514" s="474" t="s">
        <v>121</v>
      </c>
      <c r="AQ1514" s="474">
        <v>4.0000000000000001E-3</v>
      </c>
      <c r="AR1514" s="474" t="s">
        <v>121</v>
      </c>
      <c r="AS1514" s="474">
        <v>1.2E-2</v>
      </c>
      <c r="AT1514" s="474" t="s">
        <v>121</v>
      </c>
      <c r="AU1514" s="474">
        <v>0.01</v>
      </c>
      <c r="AV1514" s="474">
        <v>9.3800000000000008</v>
      </c>
      <c r="AW1514" s="474">
        <v>0.318</v>
      </c>
      <c r="AX1514" s="474" t="s">
        <v>121</v>
      </c>
      <c r="AY1514" s="474">
        <v>0.01</v>
      </c>
      <c r="AZ1514" s="474">
        <v>6.3E-2</v>
      </c>
      <c r="BA1514" s="474">
        <v>5.0000000000000001E-3</v>
      </c>
      <c r="BB1514" s="474">
        <v>13.755000000000001</v>
      </c>
      <c r="BC1514" s="474">
        <v>0.38500000000000001</v>
      </c>
      <c r="BD1514" s="474">
        <v>10.353</v>
      </c>
      <c r="BE1514" s="474">
        <v>0.29699999999999999</v>
      </c>
      <c r="BF1514" s="474" t="s">
        <v>121</v>
      </c>
      <c r="BG1514" s="474">
        <v>0.01</v>
      </c>
      <c r="BH1514" s="474">
        <v>2.7010000000000001</v>
      </c>
      <c r="BI1514" s="474">
        <v>0.45</v>
      </c>
      <c r="BJ1514" s="474" t="s">
        <v>121</v>
      </c>
      <c r="BK1514" s="474">
        <v>5.0000000000000001E-3</v>
      </c>
      <c r="BL1514" s="474" t="s">
        <v>121</v>
      </c>
      <c r="BM1514" s="474">
        <v>4.0000000000000001E-3</v>
      </c>
      <c r="BN1514" s="474">
        <v>5.6000000000000001E-2</v>
      </c>
      <c r="BO1514" s="474">
        <v>2.8000000000000001E-2</v>
      </c>
      <c r="BP1514" s="474">
        <v>56.651000000000003</v>
      </c>
      <c r="BQ1514" s="474">
        <v>0.56999999999999995</v>
      </c>
      <c r="BR1514" s="474">
        <v>0.17899999999999999</v>
      </c>
      <c r="BS1514" s="474">
        <v>6.0000000000000001E-3</v>
      </c>
      <c r="BT1514" s="474">
        <v>0.66200000000000003</v>
      </c>
      <c r="BU1514" s="474">
        <v>9.6000000000000002E-2</v>
      </c>
      <c r="BV1514" s="474" t="s">
        <v>121</v>
      </c>
      <c r="BW1514" s="474">
        <v>8.7999999999999995E-2</v>
      </c>
      <c r="BX1514" s="474" t="s">
        <v>121</v>
      </c>
      <c r="BY1514" s="474">
        <v>3.1E-2</v>
      </c>
      <c r="BZ1514" s="474">
        <v>0.317</v>
      </c>
      <c r="CA1514" s="474">
        <v>5.1999999999999998E-2</v>
      </c>
      <c r="CB1514" s="474" t="s">
        <v>121</v>
      </c>
      <c r="CC1514" s="474">
        <v>7.2169999999999996</v>
      </c>
      <c r="CD1514" s="474">
        <v>6.0999999999999999E-2</v>
      </c>
      <c r="CE1514" s="474">
        <v>1.0999999999999999E-2</v>
      </c>
      <c r="CF1514" s="474" t="s">
        <v>121</v>
      </c>
      <c r="CG1514" s="474">
        <v>5.0000000000000001E-3</v>
      </c>
      <c r="CH1514" s="474" t="s">
        <v>121</v>
      </c>
      <c r="CI1514" s="474">
        <v>2E-3</v>
      </c>
      <c r="CJ1514" s="474" t="s">
        <v>121</v>
      </c>
      <c r="CK1514" s="474">
        <v>1.0389999999999999</v>
      </c>
      <c r="CL1514" s="474" t="s">
        <v>121</v>
      </c>
      <c r="CM1514" s="474">
        <v>2E-3</v>
      </c>
      <c r="CN1514" s="474">
        <v>3.0000000000000001E-3</v>
      </c>
      <c r="CO1514" s="474">
        <v>1E-3</v>
      </c>
      <c r="CP1514" s="474">
        <v>1.0960000000000001</v>
      </c>
      <c r="CQ1514" s="474">
        <v>6.5000000000000002E-2</v>
      </c>
      <c r="CR1514" s="474" t="s">
        <v>121</v>
      </c>
      <c r="CS1514" s="474">
        <v>2E-3</v>
      </c>
      <c r="CT1514" s="474" t="s">
        <v>121</v>
      </c>
      <c r="CU1514" s="474">
        <v>28.558</v>
      </c>
      <c r="CV1514" s="474">
        <v>3.0000000000000001E-3</v>
      </c>
      <c r="CW1514" s="474">
        <v>1E-3</v>
      </c>
      <c r="CX1514" s="474">
        <v>0.155</v>
      </c>
      <c r="CY1514" s="474">
        <v>1.4999999999999999E-2</v>
      </c>
      <c r="CZ1514" s="474" t="s">
        <v>121</v>
      </c>
      <c r="DA1514" s="474">
        <v>2E-3</v>
      </c>
      <c r="DB1514" s="474" t="s">
        <v>121</v>
      </c>
      <c r="DC1514" s="474">
        <v>1.0999999999999999E-2</v>
      </c>
      <c r="DD1514" s="474" t="s">
        <v>121</v>
      </c>
      <c r="DE1514" s="474">
        <v>2.1999999999999999E-2</v>
      </c>
      <c r="DF1514" s="474">
        <v>1.022</v>
      </c>
      <c r="DG1514" s="474">
        <v>3.2000000000000001E-2</v>
      </c>
      <c r="DH1514" s="474">
        <v>3.5430000000000001</v>
      </c>
      <c r="DI1514" s="474">
        <v>6.3E-2</v>
      </c>
      <c r="DJ1514" s="474" t="s">
        <v>121</v>
      </c>
      <c r="DK1514" s="474">
        <v>2E-3</v>
      </c>
      <c r="DL1514" s="61" t="str">
        <f t="shared" si="28"/>
        <v>Anlieferung 26-18</v>
      </c>
    </row>
    <row r="1515" spans="1:132">
      <c r="A1515" s="11">
        <v>44692</v>
      </c>
      <c r="B1515" s="64" t="s">
        <v>517</v>
      </c>
      <c r="C1515" s="25" t="s">
        <v>128</v>
      </c>
      <c r="H1515" s="3" t="e">
        <f>((F1515)/(E1515/100))</f>
        <v>#DIV/0!</v>
      </c>
      <c r="I1515" s="4" t="e">
        <f>E1515/F1515</f>
        <v>#DIV/0!</v>
      </c>
      <c r="J1515" s="4" t="e">
        <f>100/G1515</f>
        <v>#DIV/0!</v>
      </c>
      <c r="N1515" s="37" t="e">
        <f>M1515/(K1515/100)</f>
        <v>#DIV/0!</v>
      </c>
      <c r="O1515" s="37" t="e">
        <f>N1515/J1515</f>
        <v>#DIV/0!</v>
      </c>
      <c r="P1515" s="5" t="e">
        <f>M1515/(L1515/100)</f>
        <v>#DIV/0!</v>
      </c>
      <c r="Q1515" s="5" t="e">
        <f>P1515*I1515</f>
        <v>#DIV/0!</v>
      </c>
      <c r="U1515" s="15" t="e">
        <f>100-(T1515-R1515)/S1515*100</f>
        <v>#DIV/0!</v>
      </c>
      <c r="AB1515" s="14" t="e">
        <f>((AE1515-AC1515)*(1000/AD1515))*1000</f>
        <v>#DIV/0!</v>
      </c>
      <c r="AF1515" s="7" t="e">
        <f>#REF!*0.8</f>
        <v>#REF!</v>
      </c>
      <c r="AH1515" s="8" t="e">
        <f>((AG1515)*(H1515/100))</f>
        <v>#DIV/0!</v>
      </c>
      <c r="AI1515" s="7" t="e">
        <f>AG1515/AH1515</f>
        <v>#DIV/0!</v>
      </c>
      <c r="AO1515" s="68" t="s">
        <v>517</v>
      </c>
      <c r="AP1515" s="474">
        <v>0.01</v>
      </c>
      <c r="AQ1515" s="474">
        <v>2E-3</v>
      </c>
      <c r="AR1515" s="474">
        <v>2.9000000000000001E-2</v>
      </c>
      <c r="AS1515" s="474">
        <v>8.0000000000000002E-3</v>
      </c>
      <c r="AT1515" s="474" t="s">
        <v>121</v>
      </c>
      <c r="AU1515" s="474">
        <v>8.9999999999999993E-3</v>
      </c>
      <c r="AV1515" s="474">
        <v>6.5380000000000003</v>
      </c>
      <c r="AW1515" s="474">
        <v>0.13</v>
      </c>
      <c r="AX1515" s="474" t="s">
        <v>121</v>
      </c>
      <c r="AY1515" s="474">
        <v>6.0000000000000001E-3</v>
      </c>
      <c r="AZ1515" s="474">
        <v>0.106</v>
      </c>
      <c r="BA1515" s="474">
        <v>1.4E-2</v>
      </c>
      <c r="BB1515" s="474">
        <v>4.5540000000000003</v>
      </c>
      <c r="BC1515" s="474">
        <v>6.3E-2</v>
      </c>
      <c r="BD1515" s="474">
        <v>0.45400000000000001</v>
      </c>
      <c r="BE1515" s="474">
        <v>0.02</v>
      </c>
      <c r="BF1515" s="474">
        <v>0.191</v>
      </c>
      <c r="BG1515" s="474">
        <v>5.0000000000000001E-3</v>
      </c>
      <c r="BH1515" s="474"/>
      <c r="BI1515" s="474"/>
      <c r="BJ1515" s="474" t="s">
        <v>121</v>
      </c>
      <c r="BK1515" s="474">
        <v>3.0000000000000001E-3</v>
      </c>
      <c r="BL1515" s="474" t="s">
        <v>121</v>
      </c>
      <c r="BM1515" s="474">
        <v>6.0000000000000001E-3</v>
      </c>
      <c r="BN1515" s="474"/>
      <c r="BO1515" s="474"/>
      <c r="BP1515" s="474">
        <v>71.817999999999998</v>
      </c>
      <c r="BQ1515" s="474">
        <v>0.38</v>
      </c>
      <c r="BR1515" s="474">
        <v>0.01</v>
      </c>
      <c r="BS1515" s="474">
        <v>2E-3</v>
      </c>
      <c r="BT1515" s="474">
        <v>3.968</v>
      </c>
      <c r="BU1515" s="474">
        <v>0.16200000000000001</v>
      </c>
      <c r="BV1515" s="474"/>
      <c r="BW1515" s="474"/>
      <c r="BX1515" s="474" t="s">
        <v>121</v>
      </c>
      <c r="BY1515" s="474">
        <v>0.01</v>
      </c>
      <c r="BZ1515" s="474">
        <v>1.8420000000000001</v>
      </c>
      <c r="CA1515" s="474">
        <v>8.7999999999999995E-2</v>
      </c>
      <c r="CB1515" s="474"/>
      <c r="CC1515" s="474"/>
      <c r="CD1515" s="474">
        <v>0.32300000000000001</v>
      </c>
      <c r="CE1515" s="474">
        <v>2.1000000000000001E-2</v>
      </c>
      <c r="CF1515" s="474" t="s">
        <v>121</v>
      </c>
      <c r="CG1515" s="474">
        <v>4.0000000000000001E-3</v>
      </c>
      <c r="CH1515" s="474">
        <v>5.0000000000000001E-3</v>
      </c>
      <c r="CI1515" s="474">
        <v>1E-3</v>
      </c>
      <c r="CJ1515" s="474"/>
      <c r="CK1515" s="474"/>
      <c r="CL1515" s="474" t="s">
        <v>121</v>
      </c>
      <c r="CM1515" s="474">
        <v>2E-3</v>
      </c>
      <c r="CN1515" s="474">
        <v>5.0000000000000001E-3</v>
      </c>
      <c r="CO1515" s="474">
        <v>1E-3</v>
      </c>
      <c r="CP1515" s="474">
        <v>1.3</v>
      </c>
      <c r="CQ1515" s="474"/>
      <c r="CR1515" s="474" t="s">
        <v>121</v>
      </c>
      <c r="CS1515" s="474">
        <v>2E-3</v>
      </c>
      <c r="CT1515" s="474"/>
      <c r="CU1515" s="474"/>
      <c r="CV1515" s="474">
        <v>0.50700000000000001</v>
      </c>
      <c r="CW1515" s="474">
        <v>8.9999999999999993E-3</v>
      </c>
      <c r="CX1515" s="474">
        <v>2.7240000000000002</v>
      </c>
      <c r="CY1515" s="474">
        <v>0.14599999999999999</v>
      </c>
      <c r="CZ1515" s="474" t="s">
        <v>121</v>
      </c>
      <c r="DA1515" s="474">
        <v>2E-3</v>
      </c>
      <c r="DB1515" s="474" t="s">
        <v>121</v>
      </c>
      <c r="DC1515" s="474">
        <v>8.6999999999999994E-2</v>
      </c>
      <c r="DD1515" s="474">
        <v>0.14299999999999999</v>
      </c>
      <c r="DE1515" s="474">
        <v>3.3000000000000002E-2</v>
      </c>
      <c r="DF1515" s="474">
        <v>4.1180000000000003</v>
      </c>
      <c r="DG1515" s="474">
        <v>5.7000000000000002E-2</v>
      </c>
      <c r="DH1515" s="474">
        <v>2.645</v>
      </c>
      <c r="DI1515" s="474">
        <v>4.3999999999999997E-2</v>
      </c>
      <c r="DJ1515" s="474" t="s">
        <v>121</v>
      </c>
      <c r="DK1515" s="474">
        <v>2E-3</v>
      </c>
      <c r="DL1515" s="61" t="str">
        <f t="shared" si="28"/>
        <v>Anlieferung 26-19</v>
      </c>
    </row>
    <row r="1516" spans="1:132">
      <c r="A1516" s="11">
        <v>44692</v>
      </c>
      <c r="B1516" s="64" t="s">
        <v>518</v>
      </c>
      <c r="C1516" s="25" t="s">
        <v>128</v>
      </c>
      <c r="H1516" s="3" t="e">
        <f>((F1516)/(E1516/100))</f>
        <v>#DIV/0!</v>
      </c>
      <c r="I1516" s="4" t="e">
        <f>E1516/F1516</f>
        <v>#DIV/0!</v>
      </c>
      <c r="J1516" s="4" t="e">
        <f>100/G1516</f>
        <v>#DIV/0!</v>
      </c>
      <c r="N1516" s="37" t="e">
        <f>M1516/(K1516/100)</f>
        <v>#DIV/0!</v>
      </c>
      <c r="O1516" s="37" t="e">
        <f>N1516/J1516</f>
        <v>#DIV/0!</v>
      </c>
      <c r="P1516" s="5" t="e">
        <f>M1516/(L1516/100)</f>
        <v>#DIV/0!</v>
      </c>
      <c r="Q1516" s="5" t="e">
        <f>P1516*I1516</f>
        <v>#DIV/0!</v>
      </c>
      <c r="U1516" s="15" t="e">
        <f>100-(T1516-R1516)/S1516*100</f>
        <v>#DIV/0!</v>
      </c>
      <c r="AB1516" s="14" t="e">
        <f>((AE1516-AC1516)*(1000/AD1516))*1000</f>
        <v>#DIV/0!</v>
      </c>
      <c r="AF1516" s="7" t="e">
        <f>#REF!*0.8</f>
        <v>#REF!</v>
      </c>
      <c r="AH1516" s="8" t="e">
        <f>((AG1516)*(H1516/100))</f>
        <v>#DIV/0!</v>
      </c>
      <c r="AI1516" s="7" t="e">
        <f>AG1516/AH1516</f>
        <v>#DIV/0!</v>
      </c>
      <c r="AO1516" s="68" t="s">
        <v>518</v>
      </c>
      <c r="AP1516" s="474" t="s">
        <v>121</v>
      </c>
      <c r="AQ1516" s="474">
        <v>3.0000000000000001E-3</v>
      </c>
      <c r="AR1516" s="474" t="s">
        <v>121</v>
      </c>
      <c r="AS1516" s="474">
        <v>1.6E-2</v>
      </c>
      <c r="AT1516" s="474" t="s">
        <v>121</v>
      </c>
      <c r="AU1516" s="474">
        <v>1.0999999999999999E-2</v>
      </c>
      <c r="AV1516" s="474">
        <v>11.727</v>
      </c>
      <c r="AW1516" s="474">
        <v>0.30599999999999999</v>
      </c>
      <c r="AX1516" s="474" t="s">
        <v>121</v>
      </c>
      <c r="AY1516" s="474">
        <v>8.0000000000000002E-3</v>
      </c>
      <c r="AZ1516" s="474">
        <v>1.2729999999999999</v>
      </c>
      <c r="BA1516" s="474">
        <v>4.1000000000000002E-2</v>
      </c>
      <c r="BB1516" s="474">
        <v>5.8609999999999998</v>
      </c>
      <c r="BC1516" s="474">
        <v>0.184</v>
      </c>
      <c r="BD1516" s="474">
        <v>2.403</v>
      </c>
      <c r="BE1516" s="474">
        <v>8.6999999999999994E-2</v>
      </c>
      <c r="BF1516" s="474" t="s">
        <v>121</v>
      </c>
      <c r="BG1516" s="474">
        <v>0.01</v>
      </c>
      <c r="BH1516" s="474">
        <v>3.5150000000000001</v>
      </c>
      <c r="BI1516" s="474">
        <v>0.67</v>
      </c>
      <c r="BJ1516" s="474" t="s">
        <v>121</v>
      </c>
      <c r="BK1516" s="474">
        <v>3.0000000000000001E-3</v>
      </c>
      <c r="BL1516" s="474" t="s">
        <v>121</v>
      </c>
      <c r="BM1516" s="474">
        <v>8.0000000000000002E-3</v>
      </c>
      <c r="BN1516" s="474">
        <v>8.3190000000000008</v>
      </c>
      <c r="BO1516" s="474">
        <v>0.436</v>
      </c>
      <c r="BP1516" s="474">
        <v>38.539000000000001</v>
      </c>
      <c r="BQ1516" s="474">
        <v>0.98799999999999999</v>
      </c>
      <c r="BR1516" s="474">
        <v>7.0000000000000001E-3</v>
      </c>
      <c r="BS1516" s="474">
        <v>2E-3</v>
      </c>
      <c r="BT1516" s="474">
        <v>1.542</v>
      </c>
      <c r="BU1516" s="474">
        <v>0.151</v>
      </c>
      <c r="BV1516" s="474" t="s">
        <v>121</v>
      </c>
      <c r="BW1516" s="474">
        <v>0.14000000000000001</v>
      </c>
      <c r="BX1516" s="474" t="s">
        <v>121</v>
      </c>
      <c r="BY1516" s="474">
        <v>1.9E-2</v>
      </c>
      <c r="BZ1516" s="474">
        <v>1.278</v>
      </c>
      <c r="CA1516" s="474">
        <v>0.115</v>
      </c>
      <c r="CB1516" s="474">
        <v>13.821999999999999</v>
      </c>
      <c r="CC1516" s="474">
        <v>3.8940000000000001</v>
      </c>
      <c r="CD1516" s="474">
        <v>0.127</v>
      </c>
      <c r="CE1516" s="474">
        <v>2.3E-2</v>
      </c>
      <c r="CF1516" s="474" t="s">
        <v>121</v>
      </c>
      <c r="CG1516" s="474">
        <v>8.0000000000000002E-3</v>
      </c>
      <c r="CH1516" s="474">
        <v>5.0000000000000001E-3</v>
      </c>
      <c r="CI1516" s="474">
        <v>1E-3</v>
      </c>
      <c r="CJ1516" s="474" t="s">
        <v>121</v>
      </c>
      <c r="CK1516" s="474">
        <v>1.5609999999999999</v>
      </c>
      <c r="CL1516" s="474" t="s">
        <v>121</v>
      </c>
      <c r="CM1516" s="474">
        <v>2E-3</v>
      </c>
      <c r="CN1516" s="474">
        <v>4.0000000000000001E-3</v>
      </c>
      <c r="CO1516" s="474">
        <v>1E-3</v>
      </c>
      <c r="CP1516" s="474">
        <v>0.97199999999999998</v>
      </c>
      <c r="CQ1516" s="474">
        <v>0.109</v>
      </c>
      <c r="CR1516" s="474" t="s">
        <v>121</v>
      </c>
      <c r="CS1516" s="474">
        <v>2E-3</v>
      </c>
      <c r="CT1516" s="474" t="s">
        <v>121</v>
      </c>
      <c r="CU1516" s="474">
        <v>37.847999999999999</v>
      </c>
      <c r="CV1516" s="474">
        <v>0.15</v>
      </c>
      <c r="CW1516" s="474">
        <v>4.0000000000000001E-3</v>
      </c>
      <c r="CX1516" s="474">
        <v>2.395</v>
      </c>
      <c r="CY1516" s="474">
        <v>0.11899999999999999</v>
      </c>
      <c r="CZ1516" s="474" t="s">
        <v>121</v>
      </c>
      <c r="DA1516" s="474">
        <v>2E-3</v>
      </c>
      <c r="DB1516" s="474" t="s">
        <v>121</v>
      </c>
      <c r="DC1516" s="474">
        <v>5.0999999999999997E-2</v>
      </c>
      <c r="DD1516" s="474" t="s">
        <v>121</v>
      </c>
      <c r="DE1516" s="474">
        <v>2.5999999999999999E-2</v>
      </c>
      <c r="DF1516" s="474">
        <v>1.244</v>
      </c>
      <c r="DG1516" s="474">
        <v>4.1000000000000002E-2</v>
      </c>
      <c r="DH1516" s="474">
        <v>6.8159999999999998</v>
      </c>
      <c r="DI1516" s="474">
        <v>0.13700000000000001</v>
      </c>
      <c r="DJ1516" s="474" t="s">
        <v>121</v>
      </c>
      <c r="DK1516" s="474">
        <v>2E-3</v>
      </c>
      <c r="DL1516" s="61" t="str">
        <f t="shared" si="28"/>
        <v>Anlieferung 26-20</v>
      </c>
    </row>
    <row r="1517" spans="1:132">
      <c r="A1517" s="11">
        <v>44692</v>
      </c>
      <c r="B1517" s="64" t="s">
        <v>519</v>
      </c>
      <c r="C1517" s="25" t="s">
        <v>128</v>
      </c>
      <c r="H1517" s="3" t="e">
        <f>((F1517)/(E1517/100))</f>
        <v>#DIV/0!</v>
      </c>
      <c r="I1517" s="4" t="e">
        <f>E1517/F1517</f>
        <v>#DIV/0!</v>
      </c>
      <c r="J1517" s="4" t="e">
        <f>100/G1517</f>
        <v>#DIV/0!</v>
      </c>
      <c r="N1517" s="37" t="e">
        <f>M1517/(K1517/100)</f>
        <v>#DIV/0!</v>
      </c>
      <c r="O1517" s="37" t="e">
        <f>N1517/J1517</f>
        <v>#DIV/0!</v>
      </c>
      <c r="P1517" s="5" t="e">
        <f>M1517/(L1517/100)</f>
        <v>#DIV/0!</v>
      </c>
      <c r="Q1517" s="5" t="e">
        <f>P1517*I1517</f>
        <v>#DIV/0!</v>
      </c>
      <c r="U1517" s="15" t="e">
        <f>100-(T1517-R1517)/S1517*100</f>
        <v>#DIV/0!</v>
      </c>
      <c r="AB1517" s="14" t="e">
        <f>((AE1517-AC1517)*(1000/AD1517))*1000</f>
        <v>#DIV/0!</v>
      </c>
      <c r="AF1517" s="7" t="e">
        <f>#REF!*0.8</f>
        <v>#REF!</v>
      </c>
      <c r="AH1517" s="8" t="e">
        <f>((AG1517)*(H1517/100))</f>
        <v>#DIV/0!</v>
      </c>
      <c r="AI1517" s="7" t="e">
        <f>AG1517/AH1517</f>
        <v>#DIV/0!</v>
      </c>
      <c r="AO1517" s="68" t="s">
        <v>519</v>
      </c>
      <c r="AP1517" s="474" t="s">
        <v>121</v>
      </c>
      <c r="AQ1517" s="474">
        <v>4.0000000000000001E-3</v>
      </c>
      <c r="AR1517" s="474" t="s">
        <v>121</v>
      </c>
      <c r="AS1517" s="474">
        <v>1.2999999999999999E-2</v>
      </c>
      <c r="AT1517" s="474" t="s">
        <v>121</v>
      </c>
      <c r="AU1517" s="474">
        <v>8.9999999999999993E-3</v>
      </c>
      <c r="AV1517" s="474">
        <v>8.4760000000000009</v>
      </c>
      <c r="AW1517" s="474">
        <v>0.27400000000000002</v>
      </c>
      <c r="AX1517" s="474" t="s">
        <v>121</v>
      </c>
      <c r="AY1517" s="474">
        <v>6.0000000000000001E-3</v>
      </c>
      <c r="AZ1517" s="474">
        <v>7.2999999999999995E-2</v>
      </c>
      <c r="BA1517" s="474">
        <v>5.0000000000000001E-3</v>
      </c>
      <c r="BB1517" s="474">
        <v>14.991</v>
      </c>
      <c r="BC1517" s="474">
        <v>0.47399999999999998</v>
      </c>
      <c r="BD1517" s="474">
        <v>13.704000000000001</v>
      </c>
      <c r="BE1517" s="474">
        <v>0.39900000000000002</v>
      </c>
      <c r="BF1517" s="474" t="s">
        <v>121</v>
      </c>
      <c r="BG1517" s="474">
        <v>7.0000000000000001E-3</v>
      </c>
      <c r="BH1517" s="474">
        <v>3.57</v>
      </c>
      <c r="BI1517" s="474">
        <v>0.51500000000000001</v>
      </c>
      <c r="BJ1517" s="474">
        <v>6.0000000000000001E-3</v>
      </c>
      <c r="BK1517" s="474">
        <v>3.0000000000000001E-3</v>
      </c>
      <c r="BL1517" s="474" t="s">
        <v>121</v>
      </c>
      <c r="BM1517" s="474">
        <v>7.0000000000000001E-3</v>
      </c>
      <c r="BN1517" s="474">
        <v>5.3999999999999999E-2</v>
      </c>
      <c r="BO1517" s="474">
        <v>2.5999999999999999E-2</v>
      </c>
      <c r="BP1517" s="474">
        <v>42.76</v>
      </c>
      <c r="BQ1517" s="474">
        <v>0.76400000000000001</v>
      </c>
      <c r="BR1517" s="474">
        <v>0.17599999999999999</v>
      </c>
      <c r="BS1517" s="474">
        <v>6.0000000000000001E-3</v>
      </c>
      <c r="BT1517" s="474">
        <v>0.83599999999999997</v>
      </c>
      <c r="BU1517" s="474">
        <v>9.8000000000000004E-2</v>
      </c>
      <c r="BV1517" s="474" t="s">
        <v>121</v>
      </c>
      <c r="BW1517" s="474">
        <v>0.09</v>
      </c>
      <c r="BX1517" s="474" t="s">
        <v>121</v>
      </c>
      <c r="BY1517" s="474">
        <v>2.9000000000000001E-2</v>
      </c>
      <c r="BZ1517" s="474">
        <v>0.32100000000000001</v>
      </c>
      <c r="CA1517" s="474">
        <v>5.0999999999999997E-2</v>
      </c>
      <c r="CB1517" s="474">
        <v>8.0020000000000007</v>
      </c>
      <c r="CC1517" s="474">
        <v>3.2570000000000001</v>
      </c>
      <c r="CD1517" s="474">
        <v>7.8E-2</v>
      </c>
      <c r="CE1517" s="474">
        <v>1.2E-2</v>
      </c>
      <c r="CF1517" s="474" t="s">
        <v>121</v>
      </c>
      <c r="CG1517" s="474">
        <v>6.0000000000000001E-3</v>
      </c>
      <c r="CH1517" s="474">
        <v>2E-3</v>
      </c>
      <c r="CI1517" s="474">
        <v>1E-3</v>
      </c>
      <c r="CJ1517" s="474" t="s">
        <v>121</v>
      </c>
      <c r="CK1517" s="474">
        <v>1.0449999999999999</v>
      </c>
      <c r="CL1517" s="474" t="s">
        <v>121</v>
      </c>
      <c r="CM1517" s="474">
        <v>2E-3</v>
      </c>
      <c r="CN1517" s="474">
        <v>3.0000000000000001E-3</v>
      </c>
      <c r="CO1517" s="474">
        <v>1E-3</v>
      </c>
      <c r="CP1517" s="474">
        <v>1.1499999999999999</v>
      </c>
      <c r="CQ1517" s="474">
        <v>6.4000000000000001E-2</v>
      </c>
      <c r="CR1517" s="474" t="s">
        <v>121</v>
      </c>
      <c r="CS1517" s="474">
        <v>3.0000000000000001E-3</v>
      </c>
      <c r="CT1517" s="474" t="s">
        <v>121</v>
      </c>
      <c r="CU1517" s="474">
        <v>28.334</v>
      </c>
      <c r="CV1517" s="474">
        <v>3.0000000000000001E-3</v>
      </c>
      <c r="CW1517" s="474">
        <v>1E-3</v>
      </c>
      <c r="CX1517" s="474">
        <v>0.11700000000000001</v>
      </c>
      <c r="CY1517" s="474">
        <v>1.6E-2</v>
      </c>
      <c r="CZ1517" s="474" t="s">
        <v>121</v>
      </c>
      <c r="DA1517" s="474">
        <v>2E-3</v>
      </c>
      <c r="DB1517" s="474" t="s">
        <v>121</v>
      </c>
      <c r="DC1517" s="474">
        <v>8.9999999999999993E-3</v>
      </c>
      <c r="DD1517" s="474" t="s">
        <v>121</v>
      </c>
      <c r="DE1517" s="474">
        <v>2.5000000000000001E-2</v>
      </c>
      <c r="DF1517" s="474">
        <v>1.4830000000000001</v>
      </c>
      <c r="DG1517" s="474">
        <v>0.05</v>
      </c>
      <c r="DH1517" s="474">
        <v>4.1859999999999999</v>
      </c>
      <c r="DI1517" s="474">
        <v>7.3999999999999996E-2</v>
      </c>
      <c r="DJ1517" s="474" t="s">
        <v>121</v>
      </c>
      <c r="DK1517" s="474">
        <v>2E-3</v>
      </c>
      <c r="DL1517" s="61" t="str">
        <f t="shared" si="28"/>
        <v>Anlieferung 26-21</v>
      </c>
    </row>
    <row r="1518" spans="1:132">
      <c r="A1518" s="11">
        <v>44693</v>
      </c>
      <c r="B1518" s="64" t="s">
        <v>2030</v>
      </c>
      <c r="C1518" s="25" t="s">
        <v>2018</v>
      </c>
      <c r="D1518" s="21">
        <v>0.6</v>
      </c>
      <c r="E1518" s="2">
        <v>100</v>
      </c>
      <c r="F1518" s="2">
        <v>100</v>
      </c>
      <c r="G1518" s="2">
        <v>99.4</v>
      </c>
      <c r="H1518" s="3">
        <f>((F1518)/(E1518/100))</f>
        <v>100</v>
      </c>
      <c r="I1518" s="4">
        <f>E1518/F1518</f>
        <v>1</v>
      </c>
      <c r="J1518" s="4">
        <f>100/G1518</f>
        <v>1.0060362173038229</v>
      </c>
      <c r="N1518" s="37" t="e">
        <f>M1518/(K1518/100)</f>
        <v>#DIV/0!</v>
      </c>
      <c r="O1518" s="37" t="e">
        <f>N1518/J1518</f>
        <v>#DIV/0!</v>
      </c>
      <c r="P1518" s="5" t="e">
        <f>M1518/(L1518/100)</f>
        <v>#DIV/0!</v>
      </c>
      <c r="Q1518" s="5" t="e">
        <f>P1518*I1518</f>
        <v>#DIV/0!</v>
      </c>
      <c r="R1518" s="21">
        <v>54.515999999999998</v>
      </c>
      <c r="S1518" s="21">
        <v>11.122999999999999</v>
      </c>
      <c r="T1518" s="21">
        <v>64.697000000000003</v>
      </c>
      <c r="U1518" s="15">
        <f>100-(T1518-R1518)/S1518*100</f>
        <v>8.4689382360873395</v>
      </c>
      <c r="X1518" s="2">
        <v>12.4</v>
      </c>
      <c r="AB1518" s="14" t="e">
        <f>((AE1518-AC1518)*(1000/AD1518))*1000</f>
        <v>#DIV/0!</v>
      </c>
      <c r="AF1518" s="7" t="e">
        <f>#REF!*0.8</f>
        <v>#REF!</v>
      </c>
      <c r="AG1518" s="2">
        <v>60</v>
      </c>
      <c r="AH1518" s="8">
        <f>((AG1518)*(H1518/100))</f>
        <v>60</v>
      </c>
      <c r="AI1518" s="7">
        <f>AG1518/AH1518</f>
        <v>1</v>
      </c>
      <c r="AM1518" s="21">
        <v>5.99</v>
      </c>
      <c r="AN1518" s="21">
        <v>4.75</v>
      </c>
      <c r="AO1518" s="20" t="s">
        <v>2018</v>
      </c>
      <c r="AP1518" s="477">
        <v>0.12</v>
      </c>
      <c r="AQ1518" s="477">
        <v>2E-3</v>
      </c>
      <c r="AR1518" s="477" t="s">
        <v>121</v>
      </c>
      <c r="AS1518" s="477">
        <v>4.0000000000000001E-3</v>
      </c>
      <c r="AT1518" s="477">
        <v>5.0000000000000001E-3</v>
      </c>
      <c r="AU1518" s="477">
        <v>2E-3</v>
      </c>
      <c r="AV1518" s="477">
        <v>6.0000000000000001E-3</v>
      </c>
      <c r="AW1518" s="477">
        <v>2E-3</v>
      </c>
      <c r="AX1518" s="477" t="s">
        <v>121</v>
      </c>
      <c r="AY1518" s="477">
        <v>2E-3</v>
      </c>
      <c r="AZ1518" s="477">
        <v>0.03</v>
      </c>
      <c r="BA1518" s="477">
        <v>2E-3</v>
      </c>
      <c r="BB1518" s="477">
        <v>2.4E-2</v>
      </c>
      <c r="BC1518" s="477">
        <v>2E-3</v>
      </c>
      <c r="BD1518" s="477">
        <v>1.6359999999999999</v>
      </c>
      <c r="BE1518" s="477">
        <v>1.7999999999999999E-2</v>
      </c>
      <c r="BF1518" s="477" t="s">
        <v>121</v>
      </c>
      <c r="BG1518" s="477">
        <v>3.0000000000000001E-3</v>
      </c>
      <c r="BH1518" s="477">
        <v>2.4929999999999999</v>
      </c>
      <c r="BI1518" s="477">
        <v>0.877</v>
      </c>
      <c r="BJ1518" s="477" t="s">
        <v>121</v>
      </c>
      <c r="BK1518" s="477">
        <v>3.0000000000000001E-3</v>
      </c>
      <c r="BL1518" s="477" t="s">
        <v>121</v>
      </c>
      <c r="BM1518" s="477">
        <v>2E-3</v>
      </c>
      <c r="BN1518" s="477">
        <v>0.09</v>
      </c>
      <c r="BO1518" s="477">
        <v>8.0000000000000002E-3</v>
      </c>
      <c r="BP1518" s="477">
        <v>56.789000000000001</v>
      </c>
      <c r="BQ1518" s="477">
        <v>0.18</v>
      </c>
      <c r="BR1518" s="477" t="s">
        <v>121</v>
      </c>
      <c r="BS1518" s="477">
        <v>2E-3</v>
      </c>
      <c r="BT1518" s="477">
        <v>11.076000000000001</v>
      </c>
      <c r="BU1518" s="477">
        <v>0.11600000000000001</v>
      </c>
      <c r="BV1518" s="477">
        <v>1.1539999999999999</v>
      </c>
      <c r="BW1518" s="477">
        <v>2.5999999999999999E-2</v>
      </c>
      <c r="BX1518" s="477" t="s">
        <v>121</v>
      </c>
      <c r="BY1518" s="477">
        <v>7.0000000000000001E-3</v>
      </c>
      <c r="BZ1518" s="477">
        <v>3.7610000000000001</v>
      </c>
      <c r="CA1518" s="477">
        <v>5.1999999999999998E-2</v>
      </c>
      <c r="CB1518" s="477" t="s">
        <v>121</v>
      </c>
      <c r="CC1518" s="477">
        <v>8.0050000000000008</v>
      </c>
      <c r="CD1518" s="477">
        <v>0.27200000000000002</v>
      </c>
      <c r="CE1518" s="477">
        <v>8.9999999999999993E-3</v>
      </c>
      <c r="CF1518" s="477" t="s">
        <v>121</v>
      </c>
      <c r="CG1518" s="477">
        <v>2E-3</v>
      </c>
      <c r="CH1518" s="477" t="s">
        <v>121</v>
      </c>
      <c r="CI1518" s="477">
        <v>2E-3</v>
      </c>
      <c r="CJ1518" s="477">
        <v>0.47899999999999998</v>
      </c>
      <c r="CK1518" s="477">
        <v>7.6999999999999999E-2</v>
      </c>
      <c r="CL1518" s="477" t="s">
        <v>121</v>
      </c>
      <c r="CM1518" s="477">
        <v>2E-3</v>
      </c>
      <c r="CN1518" s="477">
        <v>7.0000000000000001E-3</v>
      </c>
      <c r="CO1518" s="477">
        <v>1E-3</v>
      </c>
      <c r="CP1518" s="477">
        <v>1.9530000000000001</v>
      </c>
      <c r="CQ1518" s="477">
        <v>4.3999999999999997E-2</v>
      </c>
      <c r="CR1518" s="477" t="s">
        <v>121</v>
      </c>
      <c r="CS1518" s="477">
        <v>2E-3</v>
      </c>
      <c r="CT1518" s="477">
        <v>12.51</v>
      </c>
      <c r="CU1518" s="477">
        <v>0.36099999999999999</v>
      </c>
      <c r="CV1518" s="477">
        <v>3.5999999999999997E-2</v>
      </c>
      <c r="CW1518" s="477">
        <v>1E-3</v>
      </c>
      <c r="CX1518" s="477">
        <v>0.48699999999999999</v>
      </c>
      <c r="CY1518" s="477">
        <v>1.2999999999999999E-2</v>
      </c>
      <c r="CZ1518" s="477" t="s">
        <v>121</v>
      </c>
      <c r="DA1518" s="477">
        <v>2E-3</v>
      </c>
      <c r="DB1518" s="477">
        <v>8.0000000000000002E-3</v>
      </c>
      <c r="DC1518" s="477">
        <v>4.0000000000000001E-3</v>
      </c>
      <c r="DD1518" s="477" t="s">
        <v>121</v>
      </c>
      <c r="DE1518" s="477">
        <v>7.0000000000000001E-3</v>
      </c>
      <c r="DF1518" s="477">
        <v>0.39900000000000002</v>
      </c>
      <c r="DG1518" s="477">
        <v>5.0000000000000001E-3</v>
      </c>
      <c r="DH1518" s="477">
        <v>0.02</v>
      </c>
      <c r="DI1518" s="477">
        <v>1E-3</v>
      </c>
      <c r="DJ1518" s="477">
        <v>5.0000000000000001E-3</v>
      </c>
      <c r="DK1518" s="477">
        <v>1E-3</v>
      </c>
      <c r="DL1518" s="61" t="str">
        <f t="shared" si="28"/>
        <v>22-0098</v>
      </c>
    </row>
    <row r="1519" spans="1:132">
      <c r="A1519" s="11">
        <v>44693</v>
      </c>
      <c r="B1519" s="64" t="s">
        <v>721</v>
      </c>
      <c r="C1519" s="25" t="s">
        <v>2019</v>
      </c>
      <c r="D1519" s="21">
        <v>43</v>
      </c>
      <c r="E1519" s="2">
        <v>100</v>
      </c>
      <c r="F1519" s="2">
        <v>100</v>
      </c>
      <c r="G1519" s="2">
        <v>57</v>
      </c>
      <c r="H1519" s="3">
        <f>((F1519)/(E1519/100))</f>
        <v>100</v>
      </c>
      <c r="I1519" s="4">
        <f>E1519/F1519</f>
        <v>1</v>
      </c>
      <c r="J1519" s="4">
        <f>100/G1519</f>
        <v>1.7543859649122806</v>
      </c>
      <c r="K1519" s="2">
        <v>20</v>
      </c>
      <c r="M1519" s="2">
        <f>100.688-100.679</f>
        <v>9.0000000000003411E-3</v>
      </c>
      <c r="N1519" s="37">
        <f>M1519/(K1519/100)</f>
        <v>4.5000000000001705E-2</v>
      </c>
      <c r="O1519" s="37">
        <f>N1519/J1519</f>
        <v>2.5650000000000974E-2</v>
      </c>
      <c r="P1519" s="5" t="e">
        <f>M1519/(L1519/100)</f>
        <v>#DIV/0!</v>
      </c>
      <c r="Q1519" s="5" t="e">
        <f>P1519*I1519</f>
        <v>#DIV/0!</v>
      </c>
      <c r="R1519" s="21">
        <v>56.554000000000002</v>
      </c>
      <c r="S1519" s="21">
        <v>10.917</v>
      </c>
      <c r="T1519" s="21">
        <v>66.134</v>
      </c>
      <c r="U1519" s="15">
        <f>100-(T1519-R1519)/S1519*100</f>
        <v>12.246954291472036</v>
      </c>
      <c r="V1519" s="21">
        <v>0.19</v>
      </c>
      <c r="X1519" s="2">
        <v>9.2100000000000009</v>
      </c>
      <c r="Y1519" s="2">
        <v>1.9</v>
      </c>
      <c r="AB1519" s="14" t="e">
        <f>((AE1519-AC1519)*(1000/AD1519))*1000</f>
        <v>#DIV/0!</v>
      </c>
      <c r="AF1519" s="7" t="e">
        <f>#REF!*0.8</f>
        <v>#REF!</v>
      </c>
      <c r="AG1519" s="2">
        <v>100</v>
      </c>
      <c r="AH1519" s="8">
        <f>((AG1519)*(H1519/100))</f>
        <v>100</v>
      </c>
      <c r="AI1519" s="7">
        <f>AG1519/AH1519</f>
        <v>1</v>
      </c>
      <c r="AJ1519" s="6">
        <v>23.72</v>
      </c>
      <c r="AK1519" s="2">
        <v>0.18</v>
      </c>
      <c r="AM1519" s="21">
        <v>4.13</v>
      </c>
      <c r="AN1519" s="21">
        <v>2.27</v>
      </c>
      <c r="AO1519" s="20" t="s">
        <v>2019</v>
      </c>
      <c r="AP1519" s="478">
        <v>7.1999999999999995E-2</v>
      </c>
      <c r="AQ1519" s="478">
        <v>1E-3</v>
      </c>
      <c r="AR1519" s="478" t="s">
        <v>121</v>
      </c>
      <c r="AS1519" s="478">
        <v>3.0000000000000001E-3</v>
      </c>
      <c r="AT1519" s="478">
        <v>5.0000000000000001E-3</v>
      </c>
      <c r="AU1519" s="478">
        <v>2E-3</v>
      </c>
      <c r="AV1519" s="478">
        <v>0.01</v>
      </c>
      <c r="AW1519" s="478">
        <v>1E-3</v>
      </c>
      <c r="AX1519" s="478">
        <v>0.02</v>
      </c>
      <c r="AY1519" s="478">
        <v>1E-3</v>
      </c>
      <c r="AZ1519" s="478">
        <v>2.9000000000000001E-2</v>
      </c>
      <c r="BA1519" s="478">
        <v>2E-3</v>
      </c>
      <c r="BB1519" s="478">
        <v>6.2E-2</v>
      </c>
      <c r="BC1519" s="478">
        <v>2E-3</v>
      </c>
      <c r="BD1519" s="478">
        <v>1.7709999999999999</v>
      </c>
      <c r="BE1519" s="478">
        <v>1.7000000000000001E-2</v>
      </c>
      <c r="BF1519" s="478" t="s">
        <v>121</v>
      </c>
      <c r="BG1519" s="478">
        <v>3.0000000000000001E-3</v>
      </c>
      <c r="BH1519" s="478">
        <v>0.58499999999999996</v>
      </c>
      <c r="BI1519" s="478">
        <v>0.38700000000000001</v>
      </c>
      <c r="BJ1519" s="478">
        <v>0.01</v>
      </c>
      <c r="BK1519" s="478">
        <v>1E-3</v>
      </c>
      <c r="BL1519" s="478" t="s">
        <v>121</v>
      </c>
      <c r="BM1519" s="478">
        <v>2E-3</v>
      </c>
      <c r="BN1519" s="478">
        <v>0.03</v>
      </c>
      <c r="BO1519" s="478">
        <v>6.0000000000000001E-3</v>
      </c>
      <c r="BP1519" s="478">
        <v>78.358999999999995</v>
      </c>
      <c r="BQ1519" s="478">
        <v>8.2000000000000003E-2</v>
      </c>
      <c r="BR1519" s="478" t="s">
        <v>121</v>
      </c>
      <c r="BS1519" s="478">
        <v>2E-3</v>
      </c>
      <c r="BT1519" s="478">
        <v>13.432</v>
      </c>
      <c r="BU1519" s="478">
        <v>0.11799999999999999</v>
      </c>
      <c r="BV1519" s="478">
        <v>0.22</v>
      </c>
      <c r="BW1519" s="478">
        <v>0.01</v>
      </c>
      <c r="BX1519" s="478" t="s">
        <v>121</v>
      </c>
      <c r="BY1519" s="478">
        <v>6.0000000000000001E-3</v>
      </c>
      <c r="BZ1519" s="478">
        <v>0.94799999999999995</v>
      </c>
      <c r="CA1519" s="478">
        <v>2.9000000000000001E-2</v>
      </c>
      <c r="CB1519" s="478" t="s">
        <v>121</v>
      </c>
      <c r="CC1519" s="478">
        <v>5.516</v>
      </c>
      <c r="CD1519" s="478">
        <v>0.377</v>
      </c>
      <c r="CE1519" s="478">
        <v>8.9999999999999993E-3</v>
      </c>
      <c r="CF1519" s="478" t="s">
        <v>121</v>
      </c>
      <c r="CG1519" s="478">
        <v>2E-3</v>
      </c>
      <c r="CH1519" s="478" t="s">
        <v>121</v>
      </c>
      <c r="CI1519" s="478">
        <v>2E-3</v>
      </c>
      <c r="CJ1519" s="478">
        <v>0.42199999999999999</v>
      </c>
      <c r="CK1519" s="478">
        <v>4.9000000000000002E-2</v>
      </c>
      <c r="CL1519" s="478" t="s">
        <v>121</v>
      </c>
      <c r="CM1519" s="478">
        <v>2E-3</v>
      </c>
      <c r="CN1519" s="478" t="s">
        <v>121</v>
      </c>
      <c r="CO1519" s="478">
        <v>2E-3</v>
      </c>
      <c r="CP1519" s="478">
        <v>0.58399999999999996</v>
      </c>
      <c r="CQ1519" s="478">
        <v>0.02</v>
      </c>
      <c r="CR1519" s="478" t="s">
        <v>121</v>
      </c>
      <c r="CS1519" s="478">
        <v>2E-3</v>
      </c>
      <c r="CT1519" s="478">
        <v>2.4359999999999999</v>
      </c>
      <c r="CU1519" s="478">
        <v>0.16900000000000001</v>
      </c>
      <c r="CV1519" s="478">
        <v>0.03</v>
      </c>
      <c r="CW1519" s="478">
        <v>1E-3</v>
      </c>
      <c r="CX1519" s="478">
        <v>0.13900000000000001</v>
      </c>
      <c r="CY1519" s="478">
        <v>0.01</v>
      </c>
      <c r="CZ1519" s="478" t="s">
        <v>121</v>
      </c>
      <c r="DA1519" s="478">
        <v>2E-3</v>
      </c>
      <c r="DB1519" s="478" t="s">
        <v>121</v>
      </c>
      <c r="DC1519" s="478">
        <v>8.0000000000000002E-3</v>
      </c>
      <c r="DD1519" s="478" t="s">
        <v>121</v>
      </c>
      <c r="DE1519" s="478">
        <v>7.0000000000000001E-3</v>
      </c>
      <c r="DF1519" s="478">
        <v>0.44400000000000001</v>
      </c>
      <c r="DG1519" s="478">
        <v>5.0000000000000001E-3</v>
      </c>
      <c r="DH1519" s="478">
        <v>7.0000000000000001E-3</v>
      </c>
      <c r="DI1519" s="478">
        <v>1E-3</v>
      </c>
      <c r="DJ1519" s="478" t="s">
        <v>121</v>
      </c>
      <c r="DK1519" s="478">
        <v>2E-3</v>
      </c>
      <c r="DL1519" s="61" t="str">
        <f t="shared" si="28"/>
        <v>22-0106</v>
      </c>
      <c r="DM1519" s="486">
        <v>-3.7571304113045302E-2</v>
      </c>
      <c r="DN1519" s="486">
        <v>1.40752127292713E-3</v>
      </c>
      <c r="DO1519" s="486">
        <v>3.6607907230964902E-2</v>
      </c>
      <c r="DP1519" s="486">
        <v>0.18634435873448699</v>
      </c>
      <c r="DQ1519" s="486">
        <v>0.37124897779078297</v>
      </c>
      <c r="DR1519" s="486">
        <v>0.193215590151919</v>
      </c>
      <c r="DS1519" s="486">
        <v>0.125318328331294</v>
      </c>
      <c r="DT1519" s="486">
        <v>4.60127513391838E-3</v>
      </c>
      <c r="DU1519" s="486">
        <v>2.3770865428876299E-3</v>
      </c>
      <c r="DV1519" s="486">
        <v>7.30883110471267E-3</v>
      </c>
      <c r="DW1519" s="486">
        <v>0.25941549233479699</v>
      </c>
      <c r="DX1519" s="486">
        <v>-4.61744569154613E-2</v>
      </c>
      <c r="DY1519" s="486">
        <v>165.61192405416801</v>
      </c>
      <c r="DZ1519" s="486">
        <v>0.51728019593241104</v>
      </c>
      <c r="EA1519" s="486">
        <v>-0.186956557269292</v>
      </c>
      <c r="EB1519" s="486">
        <v>100.068013089028</v>
      </c>
    </row>
    <row r="1520" spans="1:132">
      <c r="A1520" s="11">
        <v>44693</v>
      </c>
      <c r="B1520" s="64"/>
      <c r="C1520" s="25" t="s">
        <v>117</v>
      </c>
      <c r="H1520" s="3" t="e">
        <f>((F1520)/(E1520/100))</f>
        <v>#DIV/0!</v>
      </c>
      <c r="I1520" s="4" t="e">
        <f>E1520/F1520</f>
        <v>#DIV/0!</v>
      </c>
      <c r="J1520" s="4" t="e">
        <f>100/G1520</f>
        <v>#DIV/0!</v>
      </c>
      <c r="N1520" s="37" t="e">
        <f>M1520/(K1520/100)</f>
        <v>#DIV/0!</v>
      </c>
      <c r="O1520" s="37" t="e">
        <f>N1520/J1520</f>
        <v>#DIV/0!</v>
      </c>
      <c r="P1520" s="5" t="e">
        <f>M1520/(L1520/100)</f>
        <v>#DIV/0!</v>
      </c>
      <c r="Q1520" s="5" t="e">
        <f>P1520*I1520</f>
        <v>#DIV/0!</v>
      </c>
      <c r="U1520" s="15" t="e">
        <f>100-(T1520-R1520)/S1520*100</f>
        <v>#DIV/0!</v>
      </c>
      <c r="X1520" s="2">
        <v>12.11</v>
      </c>
      <c r="AB1520" s="14" t="e">
        <f>((AE1520-AC1520)*(1000/AD1520))*1000</f>
        <v>#DIV/0!</v>
      </c>
      <c r="AF1520" s="7" t="e">
        <f>#REF!*0.8</f>
        <v>#REF!</v>
      </c>
      <c r="AH1520" s="8" t="e">
        <f>((AG1520)*(H1520/100))</f>
        <v>#DIV/0!</v>
      </c>
      <c r="AI1520" s="7" t="e">
        <f>AG1520/AH1520</f>
        <v>#DIV/0!</v>
      </c>
      <c r="AO1520" s="20" t="s">
        <v>177</v>
      </c>
      <c r="AP1520" s="481">
        <v>0.16400000000000001</v>
      </c>
      <c r="AQ1520" s="481">
        <v>3.0000000000000001E-3</v>
      </c>
      <c r="AR1520" s="481" t="s">
        <v>121</v>
      </c>
      <c r="AS1520" s="481">
        <v>6.0000000000000001E-3</v>
      </c>
      <c r="AT1520" s="481">
        <v>7.4999999999999997E-2</v>
      </c>
      <c r="AU1520" s="481">
        <v>3.0000000000000001E-3</v>
      </c>
      <c r="AV1520" s="481">
        <v>5.5E-2</v>
      </c>
      <c r="AW1520" s="481">
        <v>2E-3</v>
      </c>
      <c r="AX1520" s="481">
        <v>1.0999999999999999E-2</v>
      </c>
      <c r="AY1520" s="481">
        <v>1E-3</v>
      </c>
      <c r="AZ1520" s="481">
        <v>2.3E-2</v>
      </c>
      <c r="BA1520" s="481">
        <v>2E-3</v>
      </c>
      <c r="BB1520" s="481">
        <v>6.2E-2</v>
      </c>
      <c r="BC1520" s="481">
        <v>2E-3</v>
      </c>
      <c r="BD1520" s="481">
        <v>0.71299999999999997</v>
      </c>
      <c r="BE1520" s="481">
        <v>1.2E-2</v>
      </c>
      <c r="BF1520" s="481" t="s">
        <v>121</v>
      </c>
      <c r="BG1520" s="481">
        <v>8.9999999999999993E-3</v>
      </c>
      <c r="BH1520" s="481">
        <v>2.3759999999999999</v>
      </c>
      <c r="BI1520" s="481">
        <v>1.385</v>
      </c>
      <c r="BJ1520" s="481" t="s">
        <v>121</v>
      </c>
      <c r="BK1520" s="481">
        <v>3.0000000000000001E-3</v>
      </c>
      <c r="BL1520" s="481" t="s">
        <v>121</v>
      </c>
      <c r="BM1520" s="481">
        <v>2E-3</v>
      </c>
      <c r="BN1520" s="481">
        <v>8.6999999999999994E-2</v>
      </c>
      <c r="BO1520" s="481">
        <v>7.0000000000000001E-3</v>
      </c>
      <c r="BP1520" s="481">
        <v>61.402999999999999</v>
      </c>
      <c r="BQ1520" s="481">
        <v>0.152</v>
      </c>
      <c r="BR1520" s="481">
        <v>3.0000000000000001E-3</v>
      </c>
      <c r="BS1520" s="481">
        <v>1E-3</v>
      </c>
      <c r="BT1520" s="481">
        <v>14.718</v>
      </c>
      <c r="BU1520" s="481">
        <v>0.14000000000000001</v>
      </c>
      <c r="BV1520" s="481">
        <v>10.7</v>
      </c>
      <c r="BW1520" s="481">
        <v>0.105</v>
      </c>
      <c r="BX1520" s="481" t="s">
        <v>121</v>
      </c>
      <c r="BY1520" s="481">
        <v>6.0000000000000001E-3</v>
      </c>
      <c r="BZ1520" s="481">
        <v>1.7250000000000001</v>
      </c>
      <c r="CA1520" s="481">
        <v>3.6999999999999998E-2</v>
      </c>
      <c r="CB1520" s="481" t="s">
        <v>121</v>
      </c>
      <c r="CC1520" s="481">
        <v>14.922000000000001</v>
      </c>
      <c r="CD1520" s="481">
        <v>0.04</v>
      </c>
      <c r="CE1520" s="481">
        <v>5.0000000000000001E-3</v>
      </c>
      <c r="CF1520" s="481">
        <v>2E-3</v>
      </c>
      <c r="CG1520" s="481">
        <v>1E-3</v>
      </c>
      <c r="CH1520" s="481" t="s">
        <v>121</v>
      </c>
      <c r="CI1520" s="481">
        <v>2E-3</v>
      </c>
      <c r="CJ1520" s="481" t="s">
        <v>121</v>
      </c>
      <c r="CK1520" s="481">
        <v>0.17</v>
      </c>
      <c r="CL1520" s="481" t="s">
        <v>121</v>
      </c>
      <c r="CM1520" s="481">
        <v>2E-3</v>
      </c>
      <c r="CN1520" s="481">
        <v>6.0000000000000001E-3</v>
      </c>
      <c r="CO1520" s="481">
        <v>1E-3</v>
      </c>
      <c r="CP1520" s="481">
        <v>3.7610000000000001</v>
      </c>
      <c r="CQ1520" s="481">
        <v>7.2999999999999995E-2</v>
      </c>
      <c r="CR1520" s="481" t="s">
        <v>121</v>
      </c>
      <c r="CS1520" s="481">
        <v>2E-3</v>
      </c>
      <c r="CT1520" s="481">
        <v>2.5619999999999998</v>
      </c>
      <c r="CU1520" s="481">
        <v>0.311</v>
      </c>
      <c r="CV1520" s="481">
        <v>2.5000000000000001E-2</v>
      </c>
      <c r="CW1520" s="481">
        <v>1E-3</v>
      </c>
      <c r="CX1520" s="481">
        <v>0.19800000000000001</v>
      </c>
      <c r="CY1520" s="481">
        <v>0.01</v>
      </c>
      <c r="CZ1520" s="481" t="s">
        <v>121</v>
      </c>
      <c r="DA1520" s="481">
        <v>2E-3</v>
      </c>
      <c r="DB1520" s="481" t="s">
        <v>121</v>
      </c>
      <c r="DC1520" s="481">
        <v>4.0000000000000001E-3</v>
      </c>
      <c r="DD1520" s="481">
        <v>3.1E-2</v>
      </c>
      <c r="DE1520" s="481">
        <v>7.0000000000000001E-3</v>
      </c>
      <c r="DF1520" s="481">
        <v>0.96499999999999997</v>
      </c>
      <c r="DG1520" s="481">
        <v>0.01</v>
      </c>
      <c r="DH1520" s="481">
        <v>7.0000000000000001E-3</v>
      </c>
      <c r="DI1520" s="481">
        <v>1E-3</v>
      </c>
      <c r="DJ1520" s="481">
        <v>0.11799999999999999</v>
      </c>
      <c r="DK1520" s="481">
        <v>1E-3</v>
      </c>
      <c r="DL1520" s="61" t="str">
        <f t="shared" si="28"/>
        <v xml:space="preserve">UTV </v>
      </c>
    </row>
    <row r="1521" spans="1:149">
      <c r="A1521" s="11">
        <v>44693</v>
      </c>
      <c r="B1521" s="64"/>
      <c r="C1521" s="25" t="s">
        <v>122</v>
      </c>
      <c r="D1521" s="21">
        <v>26</v>
      </c>
      <c r="E1521" s="2">
        <v>100</v>
      </c>
      <c r="F1521" s="2">
        <v>64</v>
      </c>
      <c r="H1521" s="3">
        <f>((F1521)/(E1521/100))</f>
        <v>64</v>
      </c>
      <c r="I1521" s="4">
        <f>E1521/F1521</f>
        <v>1.5625</v>
      </c>
      <c r="J1521" s="4" t="e">
        <f>100/G1521</f>
        <v>#DIV/0!</v>
      </c>
      <c r="N1521" s="37" t="e">
        <f>M1521/(K1521/100)</f>
        <v>#DIV/0!</v>
      </c>
      <c r="O1521" s="37" t="e">
        <f>N1521/J1521</f>
        <v>#DIV/0!</v>
      </c>
      <c r="P1521" s="5" t="e">
        <f>M1521/(L1521/100)</f>
        <v>#DIV/0!</v>
      </c>
      <c r="Q1521" s="5" t="e">
        <f>P1521*I1521</f>
        <v>#DIV/0!</v>
      </c>
      <c r="U1521" s="15" t="e">
        <f>100-(T1521-R1521)/S1521*100</f>
        <v>#DIV/0!</v>
      </c>
      <c r="V1521" s="21">
        <v>1.2</v>
      </c>
      <c r="X1521" s="2">
        <v>12.24</v>
      </c>
      <c r="Y1521" s="2">
        <v>5.96</v>
      </c>
      <c r="Z1521" s="21">
        <v>775</v>
      </c>
      <c r="AB1521" s="14" t="e">
        <f>((AE1521-AC1521)*(1000/AD1521))*1000</f>
        <v>#DIV/0!</v>
      </c>
      <c r="AF1521" s="7" t="e">
        <f>#REF!*0.8</f>
        <v>#REF!</v>
      </c>
      <c r="AG1521" s="2">
        <v>135</v>
      </c>
      <c r="AH1521" s="8">
        <f>((AG1521)*(H1521/100))</f>
        <v>86.4</v>
      </c>
      <c r="AI1521" s="7">
        <f>AG1521/AH1521</f>
        <v>1.5625</v>
      </c>
      <c r="AJ1521" s="6">
        <v>15.12</v>
      </c>
      <c r="AK1521" s="2">
        <v>0.317</v>
      </c>
      <c r="AO1521" s="20" t="s">
        <v>2020</v>
      </c>
      <c r="AP1521" s="479">
        <v>9.7000000000000003E-2</v>
      </c>
      <c r="AQ1521" s="479">
        <v>2E-3</v>
      </c>
      <c r="AR1521" s="479">
        <v>0.03</v>
      </c>
      <c r="AS1521" s="479">
        <v>3.0000000000000001E-3</v>
      </c>
      <c r="AT1521" s="479">
        <v>5.0000000000000001E-3</v>
      </c>
      <c r="AU1521" s="479">
        <v>2E-3</v>
      </c>
      <c r="AV1521" s="479">
        <v>1.9E-2</v>
      </c>
      <c r="AW1521" s="479">
        <v>2E-3</v>
      </c>
      <c r="AX1521" s="479">
        <v>2E-3</v>
      </c>
      <c r="AY1521" s="479">
        <v>1E-3</v>
      </c>
      <c r="AZ1521" s="479">
        <v>3.1E-2</v>
      </c>
      <c r="BA1521" s="479">
        <v>3.0000000000000001E-3</v>
      </c>
      <c r="BB1521" s="479">
        <v>0.13600000000000001</v>
      </c>
      <c r="BC1521" s="479">
        <v>4.0000000000000001E-3</v>
      </c>
      <c r="BD1521" s="479">
        <v>6.4</v>
      </c>
      <c r="BE1521" s="479">
        <v>5.0999999999999997E-2</v>
      </c>
      <c r="BF1521" s="479" t="s">
        <v>121</v>
      </c>
      <c r="BG1521" s="479">
        <v>5.0000000000000001E-3</v>
      </c>
      <c r="BH1521" s="479">
        <v>2.9489999999999998</v>
      </c>
      <c r="BI1521" s="479">
        <v>0.94699999999999995</v>
      </c>
      <c r="BJ1521" s="479" t="s">
        <v>121</v>
      </c>
      <c r="BK1521" s="479">
        <v>3.0000000000000001E-3</v>
      </c>
      <c r="BL1521" s="479">
        <v>2E-3</v>
      </c>
      <c r="BM1521" s="479">
        <v>1E-3</v>
      </c>
      <c r="BN1521" s="479">
        <v>2.7559999999999998</v>
      </c>
      <c r="BO1521" s="479">
        <v>4.1000000000000002E-2</v>
      </c>
      <c r="BP1521" s="479">
        <v>57.252000000000002</v>
      </c>
      <c r="BQ1521" s="479">
        <v>0.19600000000000001</v>
      </c>
      <c r="BR1521" s="479">
        <v>3.0000000000000001E-3</v>
      </c>
      <c r="BS1521" s="479">
        <v>1E-3</v>
      </c>
      <c r="BT1521" s="479">
        <v>16.318000000000001</v>
      </c>
      <c r="BU1521" s="479">
        <v>0.155</v>
      </c>
      <c r="BV1521" s="479">
        <v>0.745</v>
      </c>
      <c r="BW1521" s="479">
        <v>0.02</v>
      </c>
      <c r="BX1521" s="479" t="s">
        <v>121</v>
      </c>
      <c r="BY1521" s="479">
        <v>1.4E-2</v>
      </c>
      <c r="BZ1521" s="479">
        <v>0.58099999999999996</v>
      </c>
      <c r="CA1521" s="479">
        <v>2.9000000000000001E-2</v>
      </c>
      <c r="CB1521" s="479" t="s">
        <v>121</v>
      </c>
      <c r="CC1521" s="479">
        <v>9.1940000000000008</v>
      </c>
      <c r="CD1521" s="479">
        <v>0.17199999999999999</v>
      </c>
      <c r="CE1521" s="479">
        <v>8.0000000000000002E-3</v>
      </c>
      <c r="CF1521" s="479">
        <v>2E-3</v>
      </c>
      <c r="CG1521" s="479">
        <v>1E-3</v>
      </c>
      <c r="CH1521" s="479">
        <v>2E-3</v>
      </c>
      <c r="CI1521" s="479">
        <v>1E-3</v>
      </c>
      <c r="CJ1521" s="479">
        <v>1.0029999999999999</v>
      </c>
      <c r="CK1521" s="479">
        <v>8.5000000000000006E-2</v>
      </c>
      <c r="CL1521" s="479" t="s">
        <v>121</v>
      </c>
      <c r="CM1521" s="479">
        <v>2E-3</v>
      </c>
      <c r="CN1521" s="479">
        <v>2E-3</v>
      </c>
      <c r="CO1521" s="479">
        <v>1E-3</v>
      </c>
      <c r="CP1521" s="479">
        <v>2.2599999999999998</v>
      </c>
      <c r="CQ1521" s="479">
        <v>4.4999999999999998E-2</v>
      </c>
      <c r="CR1521" s="479" t="s">
        <v>121</v>
      </c>
      <c r="CS1521" s="479">
        <v>2E-3</v>
      </c>
      <c r="CT1521" s="479">
        <v>6.9720000000000004</v>
      </c>
      <c r="CU1521" s="479">
        <v>0.29299999999999998</v>
      </c>
      <c r="CV1521" s="479">
        <v>5.3999999999999999E-2</v>
      </c>
      <c r="CW1521" s="479">
        <v>1E-3</v>
      </c>
      <c r="CX1521" s="479">
        <v>1.0389999999999999</v>
      </c>
      <c r="CY1521" s="479">
        <v>2.1999999999999999E-2</v>
      </c>
      <c r="CZ1521" s="479" t="s">
        <v>121</v>
      </c>
      <c r="DA1521" s="479">
        <v>2E-3</v>
      </c>
      <c r="DB1521" s="479">
        <v>1.6E-2</v>
      </c>
      <c r="DC1521" s="479">
        <v>7.0000000000000001E-3</v>
      </c>
      <c r="DD1521" s="479" t="s">
        <v>121</v>
      </c>
      <c r="DE1521" s="479">
        <v>1.2999999999999999E-2</v>
      </c>
      <c r="DF1521" s="479">
        <v>1.131</v>
      </c>
      <c r="DG1521" s="479">
        <v>1.2E-2</v>
      </c>
      <c r="DH1521" s="479">
        <v>1.4999999999999999E-2</v>
      </c>
      <c r="DI1521" s="479">
        <v>1E-3</v>
      </c>
      <c r="DJ1521" s="479">
        <v>4.0000000000000001E-3</v>
      </c>
      <c r="DK1521" s="479">
        <v>1E-3</v>
      </c>
      <c r="DL1521" s="61" t="str">
        <f t="shared" si="28"/>
        <v>DK II 12.05.2022</v>
      </c>
      <c r="DM1521" s="481">
        <v>-7.32298741423039E-3</v>
      </c>
      <c r="DN1521" s="481">
        <v>-5.0390741696984299E-3</v>
      </c>
      <c r="DO1521" s="481">
        <v>2.4944699451385301E-2</v>
      </c>
      <c r="DP1521" s="481">
        <v>0.31696079008609501</v>
      </c>
      <c r="DQ1521" s="481">
        <v>5.3941085071591496E-3</v>
      </c>
      <c r="DR1521" s="481">
        <v>-1.6044599669663099E-4</v>
      </c>
      <c r="DS1521" s="481">
        <v>0.194356852507273</v>
      </c>
      <c r="DT1521" s="481">
        <v>-5.42752364358329E-3</v>
      </c>
      <c r="DU1521" s="481">
        <v>2.7496212837849502E-4</v>
      </c>
      <c r="DV1521" s="481">
        <v>2.3589038580318299E-3</v>
      </c>
      <c r="DW1521" s="481">
        <v>6.5159403640070404E-2</v>
      </c>
      <c r="DX1521" s="481">
        <v>-2.0845909720337698E-2</v>
      </c>
      <c r="DY1521" s="481">
        <v>559.25024330680799</v>
      </c>
      <c r="DZ1521" s="481">
        <v>3.8604097667785199E-2</v>
      </c>
      <c r="EA1521" s="481">
        <v>0.206282483118535</v>
      </c>
      <c r="EB1521" s="481">
        <v>97.289790683826894</v>
      </c>
    </row>
    <row r="1522" spans="1:149">
      <c r="A1522" s="11">
        <v>44693</v>
      </c>
      <c r="B1522" s="64" t="s">
        <v>120</v>
      </c>
      <c r="C1522" s="25" t="s">
        <v>119</v>
      </c>
      <c r="D1522" s="21">
        <v>33</v>
      </c>
      <c r="E1522" s="2">
        <v>100</v>
      </c>
      <c r="F1522" s="2">
        <v>67</v>
      </c>
      <c r="H1522" s="3">
        <f>((F1522)/(E1522/100))</f>
        <v>67</v>
      </c>
      <c r="I1522" s="4">
        <f>E1522/F1522</f>
        <v>1.4925373134328359</v>
      </c>
      <c r="J1522" s="4" t="e">
        <f>100/G1522</f>
        <v>#DIV/0!</v>
      </c>
      <c r="N1522" s="37" t="e">
        <f>M1522/(K1522/100)</f>
        <v>#DIV/0!</v>
      </c>
      <c r="O1522" s="37" t="e">
        <f>N1522/J1522</f>
        <v>#DIV/0!</v>
      </c>
      <c r="P1522" s="5" t="e">
        <f>M1522/(L1522/100)</f>
        <v>#DIV/0!</v>
      </c>
      <c r="Q1522" s="5" t="e">
        <f>P1522*I1522</f>
        <v>#DIV/0!</v>
      </c>
      <c r="U1522" s="15" t="e">
        <f>100-(T1522-R1522)/S1522*100</f>
        <v>#DIV/0!</v>
      </c>
      <c r="V1522" s="21">
        <v>7.05</v>
      </c>
      <c r="X1522" s="2">
        <v>12.3</v>
      </c>
      <c r="Y1522" s="2">
        <v>12.44</v>
      </c>
      <c r="Z1522" s="21">
        <v>3159</v>
      </c>
      <c r="AB1522" s="14" t="e">
        <f>((AE1522-AC1522)*(1000/AD1522))*1000</f>
        <v>#DIV/0!</v>
      </c>
      <c r="AF1522" s="7" t="e">
        <f>#REF!*0.8</f>
        <v>#REF!</v>
      </c>
      <c r="AG1522" s="2">
        <v>150</v>
      </c>
      <c r="AH1522" s="8">
        <f>((AG1522)*(H1522/100))</f>
        <v>100.5</v>
      </c>
      <c r="AI1522" s="7">
        <f>AG1522/AH1522</f>
        <v>1.4925373134328359</v>
      </c>
      <c r="AJ1522" s="6">
        <v>71.86</v>
      </c>
      <c r="AK1522" s="2">
        <v>1.0529999999999999</v>
      </c>
      <c r="AO1522" s="20" t="s">
        <v>2021</v>
      </c>
      <c r="AP1522" s="480">
        <v>5.6000000000000001E-2</v>
      </c>
      <c r="AQ1522" s="480">
        <v>1E-3</v>
      </c>
      <c r="AR1522" s="480">
        <v>5.3999999999999999E-2</v>
      </c>
      <c r="AS1522" s="480">
        <v>3.0000000000000001E-3</v>
      </c>
      <c r="AT1522" s="480">
        <v>7.0000000000000001E-3</v>
      </c>
      <c r="AU1522" s="480">
        <v>2E-3</v>
      </c>
      <c r="AV1522" s="480">
        <v>1.9E-2</v>
      </c>
      <c r="AW1522" s="480">
        <v>2E-3</v>
      </c>
      <c r="AX1522" s="480" t="s">
        <v>121</v>
      </c>
      <c r="AY1522" s="480">
        <v>2E-3</v>
      </c>
      <c r="AZ1522" s="480">
        <v>7.0999999999999994E-2</v>
      </c>
      <c r="BA1522" s="480">
        <v>3.0000000000000001E-3</v>
      </c>
      <c r="BB1522" s="480">
        <v>0.223</v>
      </c>
      <c r="BC1522" s="480">
        <v>4.0000000000000001E-3</v>
      </c>
      <c r="BD1522" s="480">
        <v>2.665</v>
      </c>
      <c r="BE1522" s="480">
        <v>2.1000000000000001E-2</v>
      </c>
      <c r="BF1522" s="480" t="s">
        <v>121</v>
      </c>
      <c r="BG1522" s="480">
        <v>4.0000000000000001E-3</v>
      </c>
      <c r="BH1522" s="480">
        <v>3.0649999999999999</v>
      </c>
      <c r="BI1522" s="480">
        <v>0.82299999999999995</v>
      </c>
      <c r="BJ1522" s="480" t="s">
        <v>121</v>
      </c>
      <c r="BK1522" s="480">
        <v>2E-3</v>
      </c>
      <c r="BL1522" s="480" t="s">
        <v>121</v>
      </c>
      <c r="BM1522" s="480">
        <v>2E-3</v>
      </c>
      <c r="BN1522" s="480">
        <v>0.13</v>
      </c>
      <c r="BO1522" s="480">
        <v>7.0000000000000001E-3</v>
      </c>
      <c r="BP1522" s="480">
        <v>60.441000000000003</v>
      </c>
      <c r="BQ1522" s="480">
        <v>0.14899999999999999</v>
      </c>
      <c r="BR1522" s="480" t="s">
        <v>121</v>
      </c>
      <c r="BS1522" s="480">
        <v>2E-3</v>
      </c>
      <c r="BT1522" s="480">
        <v>12.332000000000001</v>
      </c>
      <c r="BU1522" s="480">
        <v>0.11899999999999999</v>
      </c>
      <c r="BV1522" s="480">
        <v>1.5549999999999999</v>
      </c>
      <c r="BW1522" s="480">
        <v>2.5999999999999999E-2</v>
      </c>
      <c r="BX1522" s="480" t="s">
        <v>121</v>
      </c>
      <c r="BY1522" s="480">
        <v>8.9999999999999993E-3</v>
      </c>
      <c r="BZ1522" s="480">
        <v>1.3149999999999999</v>
      </c>
      <c r="CA1522" s="480">
        <v>3.4000000000000002E-2</v>
      </c>
      <c r="CB1522" s="480" t="s">
        <v>121</v>
      </c>
      <c r="CC1522" s="480">
        <v>7.2460000000000004</v>
      </c>
      <c r="CD1522" s="480">
        <v>0.26700000000000002</v>
      </c>
      <c r="CE1522" s="480">
        <v>8.0000000000000002E-3</v>
      </c>
      <c r="CF1522" s="480">
        <v>3.0000000000000001E-3</v>
      </c>
      <c r="CG1522" s="480">
        <v>1E-3</v>
      </c>
      <c r="CH1522" s="480" t="s">
        <v>121</v>
      </c>
      <c r="CI1522" s="480">
        <v>2E-3</v>
      </c>
      <c r="CJ1522" s="480">
        <v>0.504</v>
      </c>
      <c r="CK1522" s="480">
        <v>6.8000000000000005E-2</v>
      </c>
      <c r="CL1522" s="480" t="s">
        <v>121</v>
      </c>
      <c r="CM1522" s="480">
        <v>2E-3</v>
      </c>
      <c r="CN1522" s="480">
        <v>3.0000000000000001E-3</v>
      </c>
      <c r="CO1522" s="480">
        <v>1E-3</v>
      </c>
      <c r="CP1522" s="480">
        <v>1.34</v>
      </c>
      <c r="CQ1522" s="480">
        <v>3.4000000000000002E-2</v>
      </c>
      <c r="CR1522" s="480" t="s">
        <v>121</v>
      </c>
      <c r="CS1522" s="480">
        <v>2E-3</v>
      </c>
      <c r="CT1522" s="480">
        <v>9.2870000000000008</v>
      </c>
      <c r="CU1522" s="480">
        <v>0.30199999999999999</v>
      </c>
      <c r="CV1522" s="480">
        <v>2.5999999999999999E-2</v>
      </c>
      <c r="CW1522" s="480">
        <v>1E-3</v>
      </c>
      <c r="CX1522" s="480">
        <v>1.181</v>
      </c>
      <c r="CY1522" s="480">
        <v>1.9E-2</v>
      </c>
      <c r="CZ1522" s="480" t="s">
        <v>121</v>
      </c>
      <c r="DA1522" s="480">
        <v>2E-3</v>
      </c>
      <c r="DB1522" s="480">
        <v>8.9999999999999993E-3</v>
      </c>
      <c r="DC1522" s="480">
        <v>6.0000000000000001E-3</v>
      </c>
      <c r="DD1522" s="480" t="s">
        <v>121</v>
      </c>
      <c r="DE1522" s="480">
        <v>7.0000000000000001E-3</v>
      </c>
      <c r="DF1522" s="480">
        <v>0.45</v>
      </c>
      <c r="DG1522" s="480">
        <v>5.0000000000000001E-3</v>
      </c>
      <c r="DH1522" s="480">
        <v>1.4E-2</v>
      </c>
      <c r="DI1522" s="480">
        <v>1E-3</v>
      </c>
      <c r="DJ1522" s="480">
        <v>4.0000000000000001E-3</v>
      </c>
      <c r="DK1522" s="480">
        <v>1E-3</v>
      </c>
      <c r="DL1522" s="61" t="str">
        <f t="shared" si="28"/>
        <v>DK III W1 12.05.2022</v>
      </c>
      <c r="DM1522" s="481">
        <v>4.82769681677034E-3</v>
      </c>
      <c r="DN1522" s="481">
        <v>4.0016830858584903E-3</v>
      </c>
      <c r="DO1522" s="481">
        <v>1.25304758595915E-2</v>
      </c>
      <c r="DP1522" s="481">
        <v>1.05333100446905</v>
      </c>
      <c r="DQ1522" s="481">
        <v>6.0772261568598704E-3</v>
      </c>
      <c r="DR1522" s="481">
        <v>6.0275939826632098E-3</v>
      </c>
      <c r="DS1522" s="481">
        <v>0.30995657096596002</v>
      </c>
      <c r="DT1522" s="481">
        <v>-1.9842788495358501E-2</v>
      </c>
      <c r="DU1522" s="481">
        <v>7.6784238068739201E-4</v>
      </c>
      <c r="DV1522" s="481">
        <v>0.47055649203868999</v>
      </c>
      <c r="DW1522" s="481">
        <v>1.65770196170129</v>
      </c>
      <c r="DX1522" s="481">
        <v>0.14514104400743899</v>
      </c>
      <c r="DY1522" s="481">
        <v>673.66989077023095</v>
      </c>
      <c r="DZ1522" s="481">
        <v>6.6958020078221103E-2</v>
      </c>
      <c r="EA1522" s="481">
        <v>-0.11359797948995699</v>
      </c>
      <c r="EB1522" s="481">
        <v>98.355295741332299</v>
      </c>
    </row>
    <row r="1523" spans="1:149">
      <c r="A1523" s="11">
        <v>44693</v>
      </c>
      <c r="B1523" s="64" t="s">
        <v>2022</v>
      </c>
      <c r="C1523" s="25" t="s">
        <v>1877</v>
      </c>
      <c r="D1523" s="21">
        <v>33</v>
      </c>
      <c r="E1523" s="2">
        <v>100</v>
      </c>
      <c r="F1523" s="2">
        <v>100</v>
      </c>
      <c r="G1523" s="2">
        <v>67</v>
      </c>
      <c r="H1523" s="3">
        <f>((F1523)/(E1523/100))</f>
        <v>100</v>
      </c>
      <c r="I1523" s="4">
        <f>E1523/F1523</f>
        <v>1</v>
      </c>
      <c r="J1523" s="4">
        <f>100/G1523</f>
        <v>1.4925373134328359</v>
      </c>
      <c r="K1523" s="2">
        <v>20</v>
      </c>
      <c r="M1523" s="2">
        <f>100.675-99.485</f>
        <v>1.1899999999999977</v>
      </c>
      <c r="N1523" s="37">
        <f>M1523/(K1523/100)</f>
        <v>5.9499999999999886</v>
      </c>
      <c r="O1523" s="37">
        <f>N1523/J1523</f>
        <v>3.9864999999999919</v>
      </c>
      <c r="P1523" s="5" t="e">
        <f>M1523/(L1523/100)</f>
        <v>#DIV/0!</v>
      </c>
      <c r="Q1523" s="5" t="e">
        <f>P1523*I1523</f>
        <v>#DIV/0!</v>
      </c>
      <c r="U1523" s="15" t="e">
        <f>100-(T1523-R1523)/S1523*100</f>
        <v>#DIV/0!</v>
      </c>
      <c r="X1523" s="2">
        <v>8.86</v>
      </c>
      <c r="Y1523" s="2">
        <v>3.1</v>
      </c>
      <c r="AB1523" s="14" t="e">
        <f>((AE1523-AC1523)*(1000/AD1523))*1000</f>
        <v>#DIV/0!</v>
      </c>
      <c r="AF1523" s="7" t="e">
        <f>#REF!*0.8</f>
        <v>#REF!</v>
      </c>
      <c r="AG1523" s="2">
        <v>100</v>
      </c>
      <c r="AH1523" s="8">
        <f>((AG1523)*(H1523/100))</f>
        <v>100</v>
      </c>
      <c r="AI1523" s="7">
        <f>AG1523/AH1523</f>
        <v>1</v>
      </c>
      <c r="AJ1523" s="6">
        <v>148.5</v>
      </c>
      <c r="AM1523" s="21">
        <v>13.02</v>
      </c>
      <c r="AN1523" s="21">
        <v>7.99</v>
      </c>
      <c r="AO1523" s="20" t="s">
        <v>2023</v>
      </c>
      <c r="DL1523" s="61" t="str">
        <f t="shared" si="28"/>
        <v xml:space="preserve">ENE 2159 7-10 </v>
      </c>
    </row>
    <row r="1524" spans="1:149">
      <c r="A1524" s="11">
        <v>44694</v>
      </c>
      <c r="B1524" s="64" t="s">
        <v>2025</v>
      </c>
      <c r="C1524" s="25" t="s">
        <v>859</v>
      </c>
      <c r="H1524" s="3" t="e">
        <f>((F1524)/(E1524/100))</f>
        <v>#DIV/0!</v>
      </c>
      <c r="I1524" s="4" t="e">
        <f>E1524/F1524</f>
        <v>#DIV/0!</v>
      </c>
      <c r="J1524" s="4" t="e">
        <f>100/G1524</f>
        <v>#DIV/0!</v>
      </c>
      <c r="N1524" s="37" t="e">
        <f>M1524/(K1524/100)</f>
        <v>#DIV/0!</v>
      </c>
      <c r="O1524" s="37" t="e">
        <f>N1524/J1524</f>
        <v>#DIV/0!</v>
      </c>
      <c r="P1524" s="5" t="e">
        <f>M1524/(L1524/100)</f>
        <v>#DIV/0!</v>
      </c>
      <c r="Q1524" s="5" t="e">
        <f>P1524*I1524</f>
        <v>#DIV/0!</v>
      </c>
      <c r="U1524" s="15" t="e">
        <f>100-(T1524-R1524)/S1524*100</f>
        <v>#DIV/0!</v>
      </c>
      <c r="V1524" s="21">
        <v>39.770000000000003</v>
      </c>
      <c r="X1524" s="2">
        <v>8.9600000000000009</v>
      </c>
      <c r="Y1524" s="2">
        <v>5.72</v>
      </c>
      <c r="Z1524" s="21">
        <v>1076</v>
      </c>
      <c r="AB1524" s="14" t="e">
        <f>((AE1524-AC1524)*(1000/AD1524))*1000</f>
        <v>#DIV/0!</v>
      </c>
      <c r="AF1524" s="7" t="e">
        <f>#REF!*0.8</f>
        <v>#REF!</v>
      </c>
      <c r="AG1524" s="2">
        <v>100</v>
      </c>
      <c r="AH1524" s="8" t="e">
        <f>((AG1524)*(H1524/100))</f>
        <v>#DIV/0!</v>
      </c>
      <c r="AI1524" s="7" t="e">
        <f>AG1524/AH1524</f>
        <v>#DIV/0!</v>
      </c>
      <c r="AJ1524" s="6">
        <v>91.6</v>
      </c>
      <c r="AK1524" s="2">
        <v>9.5000000000000001E-2</v>
      </c>
      <c r="AO1524" s="20" t="s">
        <v>2024</v>
      </c>
      <c r="DL1524" s="61" t="str">
        <f t="shared" ref="DL1524:DL1585" si="29">AO1524</f>
        <v>CH 7343 KW 19</v>
      </c>
      <c r="DM1524" s="488">
        <v>-2.5605994207651799E-2</v>
      </c>
      <c r="DN1524" s="488">
        <v>1.95713288470169E-2</v>
      </c>
      <c r="DO1524" s="488">
        <v>3.3366335672375201E-2</v>
      </c>
      <c r="DP1524" s="488">
        <v>9.5217126886762399E-2</v>
      </c>
      <c r="DQ1524" s="488">
        <v>4.1554807346778203E-2</v>
      </c>
      <c r="DR1524" s="488">
        <v>1.5906952200560098E-2</v>
      </c>
      <c r="DS1524" s="488">
        <v>-0.198532557592594</v>
      </c>
      <c r="DT1524" s="488">
        <v>-4.74001897458375E-3</v>
      </c>
      <c r="DU1524" s="488">
        <v>-4.3975709113233397E-3</v>
      </c>
      <c r="DV1524" s="488">
        <v>0.28401395253033701</v>
      </c>
      <c r="DW1524" s="488">
        <v>2.37235631166452E-2</v>
      </c>
      <c r="DX1524" s="488">
        <v>-0.15269877970185999</v>
      </c>
      <c r="DY1524" s="488">
        <v>43.856210448235501</v>
      </c>
      <c r="DZ1524" s="488">
        <v>0.45111824352597801</v>
      </c>
      <c r="EA1524" s="488">
        <v>-7.4987816920066494E-2</v>
      </c>
      <c r="EB1524" s="488">
        <v>99.1007585914343</v>
      </c>
    </row>
    <row r="1525" spans="1:149">
      <c r="A1525" s="11">
        <v>44694</v>
      </c>
      <c r="B1525" s="66" t="s">
        <v>120</v>
      </c>
      <c r="C1525" s="25" t="s">
        <v>119</v>
      </c>
      <c r="D1525" s="21">
        <v>28</v>
      </c>
      <c r="E1525" s="2">
        <v>100</v>
      </c>
      <c r="F1525" s="2">
        <v>72</v>
      </c>
      <c r="H1525" s="3">
        <f>((F1525)/(E1525/100))</f>
        <v>72</v>
      </c>
      <c r="I1525" s="4">
        <f>E1525/F1525</f>
        <v>1.3888888888888888</v>
      </c>
      <c r="J1525" s="4" t="e">
        <f>100/G1525</f>
        <v>#DIV/0!</v>
      </c>
      <c r="N1525" s="37" t="e">
        <f>M1525/(K1525/100)</f>
        <v>#DIV/0!</v>
      </c>
      <c r="O1525" s="37" t="e">
        <f>N1525/J1525</f>
        <v>#DIV/0!</v>
      </c>
      <c r="P1525" s="5" t="e">
        <f>M1525/(L1525/100)</f>
        <v>#DIV/0!</v>
      </c>
      <c r="Q1525" s="5" t="e">
        <f>P1525*I1525</f>
        <v>#DIV/0!</v>
      </c>
      <c r="U1525" s="15" t="e">
        <f>100-(T1525-R1525)/S1525*100</f>
        <v>#DIV/0!</v>
      </c>
      <c r="V1525" s="21">
        <v>0.62</v>
      </c>
      <c r="X1525" s="2">
        <v>11.06</v>
      </c>
      <c r="Y1525" s="2">
        <v>9.69</v>
      </c>
      <c r="Z1525" s="21">
        <v>2543</v>
      </c>
      <c r="AB1525" s="14" t="e">
        <f>((AE1525-AC1525)*(1000/AD1525))*1000</f>
        <v>#DIV/0!</v>
      </c>
      <c r="AF1525" s="7" t="e">
        <f>#REF!*0.8</f>
        <v>#REF!</v>
      </c>
      <c r="AG1525" s="2">
        <v>139</v>
      </c>
      <c r="AH1525" s="8">
        <f>((AG1525)*(H1525/100))</f>
        <v>100.08</v>
      </c>
      <c r="AI1525" s="7">
        <f>AG1525/AH1525</f>
        <v>1.3888888888888888</v>
      </c>
      <c r="AJ1525" s="6">
        <v>107</v>
      </c>
      <c r="AK1525" s="2">
        <v>1.4</v>
      </c>
      <c r="AO1525" s="20" t="s">
        <v>2026</v>
      </c>
      <c r="AP1525" s="485">
        <v>0.13600000000000001</v>
      </c>
      <c r="AQ1525" s="485">
        <v>2E-3</v>
      </c>
      <c r="AR1525" s="485">
        <v>7.1999999999999995E-2</v>
      </c>
      <c r="AS1525" s="485">
        <v>3.0000000000000001E-3</v>
      </c>
      <c r="AT1525" s="485">
        <v>1.9E-2</v>
      </c>
      <c r="AU1525" s="485">
        <v>2E-3</v>
      </c>
      <c r="AV1525" s="485">
        <v>2.8000000000000001E-2</v>
      </c>
      <c r="AW1525" s="485">
        <v>2E-3</v>
      </c>
      <c r="AX1525" s="485">
        <v>2E-3</v>
      </c>
      <c r="AY1525" s="485">
        <v>1E-3</v>
      </c>
      <c r="AZ1525" s="485">
        <v>0.20300000000000001</v>
      </c>
      <c r="BA1525" s="485">
        <v>4.0000000000000001E-3</v>
      </c>
      <c r="BB1525" s="485">
        <v>0.29599999999999999</v>
      </c>
      <c r="BC1525" s="485">
        <v>4.0000000000000001E-3</v>
      </c>
      <c r="BD1525" s="485">
        <v>2.09</v>
      </c>
      <c r="BE1525" s="485">
        <v>0.02</v>
      </c>
      <c r="BF1525" s="485" t="s">
        <v>121</v>
      </c>
      <c r="BG1525" s="485">
        <v>5.0000000000000001E-3</v>
      </c>
      <c r="BH1525" s="485">
        <v>3.67</v>
      </c>
      <c r="BI1525" s="485">
        <v>0.88500000000000001</v>
      </c>
      <c r="BJ1525" s="485" t="s">
        <v>121</v>
      </c>
      <c r="BK1525" s="485">
        <v>3.0000000000000001E-3</v>
      </c>
      <c r="BL1525" s="485" t="s">
        <v>121</v>
      </c>
      <c r="BM1525" s="485">
        <v>2E-3</v>
      </c>
      <c r="BN1525" s="485">
        <v>0.13400000000000001</v>
      </c>
      <c r="BO1525" s="485">
        <v>7.0000000000000001E-3</v>
      </c>
      <c r="BP1525" s="485">
        <v>66.453999999999994</v>
      </c>
      <c r="BQ1525" s="485">
        <v>0.129</v>
      </c>
      <c r="BR1525" s="485" t="s">
        <v>121</v>
      </c>
      <c r="BS1525" s="485">
        <v>2E-3</v>
      </c>
      <c r="BT1525" s="485">
        <v>13.829000000000001</v>
      </c>
      <c r="BU1525" s="485">
        <v>0.124</v>
      </c>
      <c r="BV1525" s="485">
        <v>1.4390000000000001</v>
      </c>
      <c r="BW1525" s="485">
        <v>2.5000000000000001E-2</v>
      </c>
      <c r="BX1525" s="485" t="s">
        <v>121</v>
      </c>
      <c r="BY1525" s="485">
        <v>7.0000000000000001E-3</v>
      </c>
      <c r="BZ1525" s="485">
        <v>0.81100000000000005</v>
      </c>
      <c r="CA1525" s="485">
        <v>2.8000000000000001E-2</v>
      </c>
      <c r="CB1525" s="485" t="s">
        <v>121</v>
      </c>
      <c r="CC1525" s="485">
        <v>8.6859999999999999</v>
      </c>
      <c r="CD1525" s="485">
        <v>0.15</v>
      </c>
      <c r="CE1525" s="485">
        <v>7.0000000000000001E-3</v>
      </c>
      <c r="CF1525" s="485">
        <v>4.0000000000000001E-3</v>
      </c>
      <c r="CG1525" s="485">
        <v>1E-3</v>
      </c>
      <c r="CH1525" s="485" t="s">
        <v>121</v>
      </c>
      <c r="CI1525" s="485">
        <v>2E-3</v>
      </c>
      <c r="CJ1525" s="485">
        <v>0.38200000000000001</v>
      </c>
      <c r="CK1525" s="485">
        <v>6.3E-2</v>
      </c>
      <c r="CL1525" s="485" t="s">
        <v>121</v>
      </c>
      <c r="CM1525" s="485">
        <v>2E-3</v>
      </c>
      <c r="CN1525" s="485">
        <v>3.0000000000000001E-3</v>
      </c>
      <c r="CO1525" s="485">
        <v>1E-3</v>
      </c>
      <c r="CP1525" s="485">
        <v>1.4450000000000001</v>
      </c>
      <c r="CQ1525" s="485">
        <v>3.4000000000000002E-2</v>
      </c>
      <c r="CR1525" s="485" t="s">
        <v>121</v>
      </c>
      <c r="CS1525" s="485">
        <v>2E-3</v>
      </c>
      <c r="CT1525" s="485">
        <v>7.3920000000000003</v>
      </c>
      <c r="CU1525" s="485">
        <v>0.27400000000000002</v>
      </c>
      <c r="CV1525" s="485">
        <v>2.1999999999999999E-2</v>
      </c>
      <c r="CW1525" s="485">
        <v>1E-3</v>
      </c>
      <c r="CX1525" s="485">
        <v>0.75900000000000001</v>
      </c>
      <c r="CY1525" s="485">
        <v>1.6E-2</v>
      </c>
      <c r="CZ1525" s="485" t="s">
        <v>121</v>
      </c>
      <c r="DA1525" s="485">
        <v>2E-3</v>
      </c>
      <c r="DB1525" s="485">
        <v>2.4E-2</v>
      </c>
      <c r="DC1525" s="485">
        <v>5.0000000000000001E-3</v>
      </c>
      <c r="DD1525" s="485" t="s">
        <v>121</v>
      </c>
      <c r="DE1525" s="485">
        <v>8.0000000000000002E-3</v>
      </c>
      <c r="DF1525" s="485">
        <v>0.61699999999999999</v>
      </c>
      <c r="DG1525" s="485">
        <v>6.0000000000000001E-3</v>
      </c>
      <c r="DH1525" s="485">
        <v>0.01</v>
      </c>
      <c r="DI1525" s="485">
        <v>1E-3</v>
      </c>
      <c r="DJ1525" s="485">
        <v>4.0000000000000001E-3</v>
      </c>
      <c r="DK1525" s="485">
        <v>1E-3</v>
      </c>
      <c r="DL1525" s="61" t="str">
        <f t="shared" si="29"/>
        <v>DK III W1 13.05.2022</v>
      </c>
      <c r="DM1525" s="486">
        <v>-2.7876568104555199E-2</v>
      </c>
      <c r="DN1525" s="486">
        <v>8.5672424823235397E-3</v>
      </c>
      <c r="DO1525" s="486">
        <v>6.0440917743823798E-2</v>
      </c>
      <c r="DP1525" s="486">
        <v>1.47833455437516</v>
      </c>
      <c r="DQ1525" s="486">
        <v>9.7037700149610294E-3</v>
      </c>
      <c r="DR1525" s="486">
        <v>-6.42742195441729E-3</v>
      </c>
      <c r="DS1525" s="486">
        <v>-2.0272974295130301E-2</v>
      </c>
      <c r="DT1525" s="486">
        <v>-2.6181172303312999E-2</v>
      </c>
      <c r="DU1525" s="486">
        <v>3.03947184014474E-3</v>
      </c>
      <c r="DV1525" s="486">
        <v>0.16937429625497699</v>
      </c>
      <c r="DW1525" s="486">
        <v>0.70661577916216001</v>
      </c>
      <c r="DX1525" s="486">
        <v>0.112992711249747</v>
      </c>
      <c r="DY1525" s="486">
        <v>541.39184437511597</v>
      </c>
      <c r="DZ1525" s="486">
        <v>0.67924896522246503</v>
      </c>
      <c r="EA1525" s="486">
        <v>7.9458666967584704E-2</v>
      </c>
      <c r="EB1525" s="486">
        <v>98.910978577163704</v>
      </c>
    </row>
    <row r="1526" spans="1:149">
      <c r="A1526" s="11">
        <v>44694</v>
      </c>
      <c r="B1526" s="66" t="s">
        <v>207</v>
      </c>
      <c r="C1526" s="25" t="s">
        <v>119</v>
      </c>
      <c r="D1526" s="21">
        <v>43</v>
      </c>
      <c r="E1526" s="2">
        <v>100</v>
      </c>
      <c r="F1526" s="2">
        <v>57</v>
      </c>
      <c r="H1526" s="3">
        <f>((F1526)/(E1526/100))</f>
        <v>57</v>
      </c>
      <c r="I1526" s="4">
        <f>E1526/F1526</f>
        <v>1.7543859649122806</v>
      </c>
      <c r="J1526" s="4" t="e">
        <f>100/G1526</f>
        <v>#DIV/0!</v>
      </c>
      <c r="N1526" s="37" t="e">
        <f>M1526/(K1526/100)</f>
        <v>#DIV/0!</v>
      </c>
      <c r="O1526" s="37" t="e">
        <f>N1526/J1526</f>
        <v>#DIV/0!</v>
      </c>
      <c r="P1526" s="5" t="e">
        <f>M1526/(L1526/100)</f>
        <v>#DIV/0!</v>
      </c>
      <c r="Q1526" s="5" t="e">
        <f>P1526*I1526</f>
        <v>#DIV/0!</v>
      </c>
      <c r="U1526" s="15" t="e">
        <f>100-(T1526-R1526)/S1526*100</f>
        <v>#DIV/0!</v>
      </c>
      <c r="V1526" s="21">
        <v>0.87</v>
      </c>
      <c r="X1526" s="2">
        <v>11.86</v>
      </c>
      <c r="Y1526" s="2">
        <v>8.2100000000000009</v>
      </c>
      <c r="Z1526" s="21">
        <v>1936</v>
      </c>
      <c r="AB1526" s="14" t="e">
        <f>((AE1526-AC1526)*(1000/AD1526))*1000</f>
        <v>#DIV/0!</v>
      </c>
      <c r="AF1526" s="7" t="e">
        <f>#REF!*0.8</f>
        <v>#REF!</v>
      </c>
      <c r="AG1526" s="2">
        <v>177</v>
      </c>
      <c r="AH1526" s="8">
        <f>((AG1526)*(H1526/100))</f>
        <v>100.88999999999999</v>
      </c>
      <c r="AI1526" s="7">
        <f>AG1526/AH1526</f>
        <v>1.754385964912281</v>
      </c>
      <c r="AJ1526" s="6">
        <v>166.1</v>
      </c>
      <c r="AK1526" s="2">
        <v>0.8</v>
      </c>
      <c r="AO1526" s="20" t="s">
        <v>2027</v>
      </c>
      <c r="AP1526" s="482">
        <v>3.2000000000000001E-2</v>
      </c>
      <c r="AQ1526" s="482">
        <v>1E-3</v>
      </c>
      <c r="AR1526" s="482" t="s">
        <v>121</v>
      </c>
      <c r="AS1526" s="482">
        <v>3.0000000000000001E-3</v>
      </c>
      <c r="AT1526" s="482">
        <v>3.0000000000000001E-3</v>
      </c>
      <c r="AU1526" s="482">
        <v>1E-3</v>
      </c>
      <c r="AV1526" s="482">
        <v>0.02</v>
      </c>
      <c r="AW1526" s="482">
        <v>1E-3</v>
      </c>
      <c r="AX1526" s="482" t="s">
        <v>121</v>
      </c>
      <c r="AY1526" s="482">
        <v>2E-3</v>
      </c>
      <c r="AZ1526" s="482">
        <v>1.6E-2</v>
      </c>
      <c r="BA1526" s="482">
        <v>2E-3</v>
      </c>
      <c r="BB1526" s="482">
        <v>6.8000000000000005E-2</v>
      </c>
      <c r="BC1526" s="482">
        <v>2E-3</v>
      </c>
      <c r="BD1526" s="482">
        <v>1.7909999999999999</v>
      </c>
      <c r="BE1526" s="482">
        <v>1.4999999999999999E-2</v>
      </c>
      <c r="BF1526" s="482" t="s">
        <v>121</v>
      </c>
      <c r="BG1526" s="482">
        <v>2E-3</v>
      </c>
      <c r="BH1526" s="482">
        <v>1.52</v>
      </c>
      <c r="BI1526" s="482">
        <v>0.53900000000000003</v>
      </c>
      <c r="BJ1526" s="482" t="s">
        <v>121</v>
      </c>
      <c r="BK1526" s="482">
        <v>2E-3</v>
      </c>
      <c r="BL1526" s="482" t="s">
        <v>121</v>
      </c>
      <c r="BM1526" s="482">
        <v>2E-3</v>
      </c>
      <c r="BN1526" s="482">
        <v>3.5000000000000003E-2</v>
      </c>
      <c r="BO1526" s="482">
        <v>5.0000000000000001E-3</v>
      </c>
      <c r="BP1526" s="482">
        <v>73.766999999999996</v>
      </c>
      <c r="BQ1526" s="482">
        <v>9.6000000000000002E-2</v>
      </c>
      <c r="BR1526" s="482" t="s">
        <v>121</v>
      </c>
      <c r="BS1526" s="482">
        <v>2E-3</v>
      </c>
      <c r="BT1526" s="482">
        <v>9.8369999999999997</v>
      </c>
      <c r="BU1526" s="482">
        <v>9.1999999999999998E-2</v>
      </c>
      <c r="BV1526" s="482">
        <v>0.84899999999999998</v>
      </c>
      <c r="BW1526" s="482">
        <v>1.9E-2</v>
      </c>
      <c r="BX1526" s="482" t="s">
        <v>121</v>
      </c>
      <c r="BY1526" s="482">
        <v>6.0000000000000001E-3</v>
      </c>
      <c r="BZ1526" s="482">
        <v>0.39</v>
      </c>
      <c r="CA1526" s="482">
        <v>1.7999999999999999E-2</v>
      </c>
      <c r="CB1526" s="482" t="s">
        <v>121</v>
      </c>
      <c r="CC1526" s="482">
        <v>5.383</v>
      </c>
      <c r="CD1526" s="482">
        <v>0.10100000000000001</v>
      </c>
      <c r="CE1526" s="482">
        <v>5.0000000000000001E-3</v>
      </c>
      <c r="CF1526" s="482" t="s">
        <v>121</v>
      </c>
      <c r="CG1526" s="482">
        <v>2E-3</v>
      </c>
      <c r="CH1526" s="482" t="s">
        <v>121</v>
      </c>
      <c r="CI1526" s="482">
        <v>2E-3</v>
      </c>
      <c r="CJ1526" s="482">
        <v>0.47</v>
      </c>
      <c r="CK1526" s="482">
        <v>5.8000000000000003E-2</v>
      </c>
      <c r="CL1526" s="482" t="s">
        <v>121</v>
      </c>
      <c r="CM1526" s="482">
        <v>2E-3</v>
      </c>
      <c r="CN1526" s="482" t="s">
        <v>121</v>
      </c>
      <c r="CO1526" s="482">
        <v>2E-3</v>
      </c>
      <c r="CP1526" s="482">
        <v>1.071</v>
      </c>
      <c r="CQ1526" s="482">
        <v>2.9000000000000001E-2</v>
      </c>
      <c r="CR1526" s="482" t="s">
        <v>121</v>
      </c>
      <c r="CS1526" s="482">
        <v>2E-3</v>
      </c>
      <c r="CT1526" s="482">
        <v>5.0229999999999997</v>
      </c>
      <c r="CU1526" s="482">
        <v>0.23400000000000001</v>
      </c>
      <c r="CV1526" s="482">
        <v>1.7000000000000001E-2</v>
      </c>
      <c r="CW1526" s="482">
        <v>1E-3</v>
      </c>
      <c r="CX1526" s="482">
        <v>0.55800000000000005</v>
      </c>
      <c r="CY1526" s="482">
        <v>1.2E-2</v>
      </c>
      <c r="CZ1526" s="482" t="s">
        <v>121</v>
      </c>
      <c r="DA1526" s="482">
        <v>2E-3</v>
      </c>
      <c r="DB1526" s="482">
        <v>4.5999999999999999E-2</v>
      </c>
      <c r="DC1526" s="482">
        <v>4.0000000000000001E-3</v>
      </c>
      <c r="DD1526" s="482" t="s">
        <v>121</v>
      </c>
      <c r="DE1526" s="482">
        <v>5.0000000000000001E-3</v>
      </c>
      <c r="DF1526" s="482">
        <v>0.22600000000000001</v>
      </c>
      <c r="DG1526" s="482">
        <v>3.0000000000000001E-3</v>
      </c>
      <c r="DH1526" s="482">
        <v>5.0000000000000001E-3</v>
      </c>
      <c r="DI1526" s="482">
        <v>1E-3</v>
      </c>
      <c r="DJ1526" s="482">
        <v>2E-3</v>
      </c>
      <c r="DK1526" s="482">
        <v>1E-3</v>
      </c>
      <c r="DL1526" s="61" t="str">
        <f t="shared" si="29"/>
        <v>DK III W2 13.05.2022</v>
      </c>
      <c r="DM1526" s="486">
        <v>-2.4956346875318801E-2</v>
      </c>
      <c r="DN1526" s="486">
        <v>6.2692715942774997E-4</v>
      </c>
      <c r="DO1526" s="486">
        <v>2.3553735721935601E-2</v>
      </c>
      <c r="DP1526" s="486">
        <v>0.80276945156380097</v>
      </c>
      <c r="DQ1526" s="486">
        <v>6.2809910069980797E-3</v>
      </c>
      <c r="DR1526" s="486">
        <v>4.0176263449112501E-4</v>
      </c>
      <c r="DS1526" s="486">
        <v>-0.16718787938711899</v>
      </c>
      <c r="DT1526" s="486">
        <v>9.0955877371492696E-4</v>
      </c>
      <c r="DU1526" s="486">
        <v>2.0766790458350498E-3</v>
      </c>
      <c r="DV1526" s="486">
        <v>-8.2946563915503504E-3</v>
      </c>
      <c r="DW1526" s="486">
        <v>1.8755693022744799</v>
      </c>
      <c r="DX1526" s="486">
        <v>-8.4906929029430103E-2</v>
      </c>
      <c r="DY1526" s="486">
        <v>721.89371606501902</v>
      </c>
      <c r="DZ1526" s="486">
        <v>0.58138358057628603</v>
      </c>
      <c r="EA1526" s="486">
        <v>-0.35737172596293898</v>
      </c>
      <c r="EB1526" s="486">
        <v>99.663050826392805</v>
      </c>
    </row>
    <row r="1527" spans="1:149">
      <c r="A1527" s="11">
        <v>44694</v>
      </c>
      <c r="B1527" s="66"/>
      <c r="C1527" s="25" t="s">
        <v>117</v>
      </c>
      <c r="H1527" s="3" t="e">
        <f>((F1527)/(E1527/100))</f>
        <v>#DIV/0!</v>
      </c>
      <c r="I1527" s="4" t="e">
        <f>E1527/F1527</f>
        <v>#DIV/0!</v>
      </c>
      <c r="J1527" s="4" t="e">
        <f>100/G1527</f>
        <v>#DIV/0!</v>
      </c>
      <c r="N1527" s="37" t="e">
        <f>M1527/(K1527/100)</f>
        <v>#DIV/0!</v>
      </c>
      <c r="O1527" s="37" t="e">
        <f>N1527/J1527</f>
        <v>#DIV/0!</v>
      </c>
      <c r="P1527" s="5" t="e">
        <f>M1527/(L1527/100)</f>
        <v>#DIV/0!</v>
      </c>
      <c r="Q1527" s="5" t="e">
        <f>P1527*I1527</f>
        <v>#DIV/0!</v>
      </c>
      <c r="U1527" s="15" t="e">
        <f>100-(T1527-R1527)/S1527*100</f>
        <v>#DIV/0!</v>
      </c>
      <c r="X1527" s="2">
        <v>12.39</v>
      </c>
      <c r="AB1527" s="14" t="e">
        <f>((AE1527-AC1527)*(1000/AD1527))*1000</f>
        <v>#DIV/0!</v>
      </c>
      <c r="AF1527" s="7" t="e">
        <f>#REF!*0.8</f>
        <v>#REF!</v>
      </c>
      <c r="AG1527" s="2">
        <v>60</v>
      </c>
      <c r="AH1527" s="8" t="e">
        <f>((AG1527)*(H1527/100))</f>
        <v>#DIV/0!</v>
      </c>
      <c r="AI1527" s="7" t="e">
        <f>AG1527/AH1527</f>
        <v>#DIV/0!</v>
      </c>
      <c r="AO1527" s="20" t="s">
        <v>2028</v>
      </c>
      <c r="AP1527" s="484">
        <v>0.26100000000000001</v>
      </c>
      <c r="AQ1527" s="484">
        <v>4.0000000000000001E-3</v>
      </c>
      <c r="AR1527" s="484">
        <v>1.2999999999999999E-2</v>
      </c>
      <c r="AS1527" s="484">
        <v>3.0000000000000001E-3</v>
      </c>
      <c r="AT1527" s="484">
        <v>0.121</v>
      </c>
      <c r="AU1527" s="484">
        <v>4.0000000000000001E-3</v>
      </c>
      <c r="AV1527" s="484">
        <v>7.4999999999999997E-2</v>
      </c>
      <c r="AW1527" s="484">
        <v>3.0000000000000001E-3</v>
      </c>
      <c r="AX1527" s="484">
        <v>1.7999999999999999E-2</v>
      </c>
      <c r="AY1527" s="484">
        <v>1E-3</v>
      </c>
      <c r="AZ1527" s="484">
        <v>2.1000000000000001E-2</v>
      </c>
      <c r="BA1527" s="484">
        <v>2E-3</v>
      </c>
      <c r="BB1527" s="484">
        <v>0.105</v>
      </c>
      <c r="BC1527" s="484">
        <v>3.0000000000000001E-3</v>
      </c>
      <c r="BD1527" s="484">
        <v>0.64300000000000002</v>
      </c>
      <c r="BE1527" s="484">
        <v>1.2E-2</v>
      </c>
      <c r="BF1527" s="484" t="s">
        <v>121</v>
      </c>
      <c r="BG1527" s="484">
        <v>1.2999999999999999E-2</v>
      </c>
      <c r="BH1527" s="484" t="s">
        <v>121</v>
      </c>
      <c r="BI1527" s="484">
        <v>2.6850000000000001</v>
      </c>
      <c r="BJ1527" s="484" t="s">
        <v>121</v>
      </c>
      <c r="BK1527" s="484">
        <v>4.0000000000000001E-3</v>
      </c>
      <c r="BL1527" s="484" t="s">
        <v>121</v>
      </c>
      <c r="BM1527" s="484">
        <v>2E-3</v>
      </c>
      <c r="BN1527" s="484">
        <v>0.12</v>
      </c>
      <c r="BO1527" s="484">
        <v>8.0000000000000002E-3</v>
      </c>
      <c r="BP1527" s="484">
        <v>54.485999999999997</v>
      </c>
      <c r="BQ1527" s="484">
        <v>0.17899999999999999</v>
      </c>
      <c r="BR1527" s="484">
        <v>3.0000000000000001E-3</v>
      </c>
      <c r="BS1527" s="484">
        <v>1E-3</v>
      </c>
      <c r="BT1527" s="484">
        <v>18.658000000000001</v>
      </c>
      <c r="BU1527" s="484">
        <v>0.20899999999999999</v>
      </c>
      <c r="BV1527" s="484">
        <v>14.618</v>
      </c>
      <c r="BW1527" s="484">
        <v>0.248</v>
      </c>
      <c r="BX1527" s="484" t="s">
        <v>121</v>
      </c>
      <c r="BY1527" s="484">
        <v>5.0000000000000001E-3</v>
      </c>
      <c r="BZ1527" s="484">
        <v>3.8279999999999998</v>
      </c>
      <c r="CA1527" s="484">
        <v>6.3E-2</v>
      </c>
      <c r="CB1527" s="484" t="s">
        <v>121</v>
      </c>
      <c r="CC1527" s="484">
        <v>25.651</v>
      </c>
      <c r="CD1527" s="484">
        <v>3.5000000000000003E-2</v>
      </c>
      <c r="CE1527" s="484">
        <v>5.0000000000000001E-3</v>
      </c>
      <c r="CF1527" s="484">
        <v>2E-3</v>
      </c>
      <c r="CG1527" s="484">
        <v>1E-3</v>
      </c>
      <c r="CH1527" s="484" t="s">
        <v>121</v>
      </c>
      <c r="CI1527" s="484">
        <v>2E-3</v>
      </c>
      <c r="CJ1527" s="484" t="s">
        <v>121</v>
      </c>
      <c r="CK1527" s="484">
        <v>0.18</v>
      </c>
      <c r="CL1527" s="484" t="s">
        <v>121</v>
      </c>
      <c r="CM1527" s="484">
        <v>2E-3</v>
      </c>
      <c r="CN1527" s="484">
        <v>7.0000000000000001E-3</v>
      </c>
      <c r="CO1527" s="484">
        <v>1E-3</v>
      </c>
      <c r="CP1527" s="484">
        <v>1.927</v>
      </c>
      <c r="CQ1527" s="484">
        <v>6.8000000000000005E-2</v>
      </c>
      <c r="CR1527" s="484" t="s">
        <v>121</v>
      </c>
      <c r="CS1527" s="484">
        <v>2E-3</v>
      </c>
      <c r="CT1527" s="484">
        <v>1.605</v>
      </c>
      <c r="CU1527" s="484">
        <v>0.32900000000000001</v>
      </c>
      <c r="CV1527" s="484">
        <v>0.02</v>
      </c>
      <c r="CW1527" s="484">
        <v>1E-3</v>
      </c>
      <c r="CX1527" s="484">
        <v>0.16</v>
      </c>
      <c r="CY1527" s="484">
        <v>1.0999999999999999E-2</v>
      </c>
      <c r="CZ1527" s="484" t="s">
        <v>121</v>
      </c>
      <c r="DA1527" s="484">
        <v>2E-3</v>
      </c>
      <c r="DB1527" s="484" t="s">
        <v>121</v>
      </c>
      <c r="DC1527" s="484">
        <v>6.0000000000000001E-3</v>
      </c>
      <c r="DD1527" s="484">
        <v>4.1000000000000002E-2</v>
      </c>
      <c r="DE1527" s="484">
        <v>8.0000000000000002E-3</v>
      </c>
      <c r="DF1527" s="484">
        <v>1.0920000000000001</v>
      </c>
      <c r="DG1527" s="484">
        <v>1.2999999999999999E-2</v>
      </c>
      <c r="DH1527" s="484">
        <v>1.2E-2</v>
      </c>
      <c r="DI1527" s="484">
        <v>1E-3</v>
      </c>
      <c r="DJ1527" s="484">
        <v>9.8000000000000004E-2</v>
      </c>
      <c r="DK1527" s="484">
        <v>1E-3</v>
      </c>
      <c r="DL1527" s="61" t="str">
        <f t="shared" si="29"/>
        <v>UTV 13.05.2022</v>
      </c>
    </row>
    <row r="1528" spans="1:149">
      <c r="A1528" s="11">
        <v>44694</v>
      </c>
      <c r="B1528" s="66" t="s">
        <v>84</v>
      </c>
      <c r="C1528" s="25" t="s">
        <v>745</v>
      </c>
      <c r="H1528" s="3" t="e">
        <f>((F1528)/(E1528/100))</f>
        <v>#DIV/0!</v>
      </c>
      <c r="I1528" s="4" t="e">
        <f>E1528/F1528</f>
        <v>#DIV/0!</v>
      </c>
      <c r="J1528" s="4" t="e">
        <f>100/G1528</f>
        <v>#DIV/0!</v>
      </c>
      <c r="N1528" s="37" t="e">
        <f>M1528/(K1528/100)</f>
        <v>#DIV/0!</v>
      </c>
      <c r="O1528" s="37" t="e">
        <f>N1528/J1528</f>
        <v>#DIV/0!</v>
      </c>
      <c r="P1528" s="5" t="e">
        <f>M1528/(L1528/100)</f>
        <v>#DIV/0!</v>
      </c>
      <c r="Q1528" s="5" t="e">
        <f>P1528*I1528</f>
        <v>#DIV/0!</v>
      </c>
      <c r="U1528" s="15" t="e">
        <f>100-(T1528-R1528)/S1528*100</f>
        <v>#DIV/0!</v>
      </c>
      <c r="Z1528" s="21">
        <v>2197</v>
      </c>
      <c r="AB1528" s="14" t="e">
        <f>((AE1528-AC1528)*(1000/AD1528))*1000</f>
        <v>#DIV/0!</v>
      </c>
      <c r="AF1528" s="7" t="e">
        <f>#REF!*0.8</f>
        <v>#REF!</v>
      </c>
      <c r="AG1528" s="2">
        <v>50</v>
      </c>
      <c r="AH1528" s="8" t="e">
        <f>((AG1528)*(H1528/100))</f>
        <v>#DIV/0!</v>
      </c>
      <c r="AI1528" s="7" t="e">
        <f>AG1528/AH1528</f>
        <v>#DIV/0!</v>
      </c>
      <c r="DL1528" s="61">
        <f t="shared" si="29"/>
        <v>0</v>
      </c>
    </row>
    <row r="1529" spans="1:149">
      <c r="A1529" s="11">
        <v>44694</v>
      </c>
      <c r="B1529" s="66" t="s">
        <v>721</v>
      </c>
      <c r="C1529" s="25" t="s">
        <v>2029</v>
      </c>
      <c r="D1529" s="21">
        <v>30</v>
      </c>
      <c r="E1529" s="2">
        <v>100</v>
      </c>
      <c r="F1529" s="2">
        <v>100</v>
      </c>
      <c r="G1529" s="2">
        <v>70</v>
      </c>
      <c r="H1529" s="3">
        <f>((F1529)/(E1529/100))</f>
        <v>100</v>
      </c>
      <c r="I1529" s="4">
        <f>E1529/F1529</f>
        <v>1</v>
      </c>
      <c r="J1529" s="4">
        <f>100/G1529</f>
        <v>1.4285714285714286</v>
      </c>
      <c r="K1529" s="2">
        <v>20</v>
      </c>
      <c r="M1529" s="2">
        <f>98.727-98.706</f>
        <v>2.1000000000000796E-2</v>
      </c>
      <c r="N1529" s="37">
        <f>M1529/(K1529/100)</f>
        <v>0.10500000000000398</v>
      </c>
      <c r="O1529" s="37">
        <f>N1529/J1529</f>
        <v>7.3500000000002785E-2</v>
      </c>
      <c r="P1529" s="5" t="e">
        <f>M1529/(L1529/100)</f>
        <v>#DIV/0!</v>
      </c>
      <c r="Q1529" s="5" t="e">
        <f>P1529*I1529</f>
        <v>#DIV/0!</v>
      </c>
      <c r="R1529" s="21">
        <v>56.753</v>
      </c>
      <c r="S1529" s="21">
        <v>11.112</v>
      </c>
      <c r="T1529" s="21">
        <v>66.626999999999995</v>
      </c>
      <c r="U1529" s="15">
        <f>100-(T1529-R1529)/S1529*100</f>
        <v>11.141108711303133</v>
      </c>
      <c r="V1529" s="21">
        <v>0.28999999999999998</v>
      </c>
      <c r="X1529" s="2">
        <v>8.2200000000000006</v>
      </c>
      <c r="Y1529" s="2">
        <v>2.95</v>
      </c>
      <c r="Z1529" s="21">
        <v>0</v>
      </c>
      <c r="AB1529" s="14" t="e">
        <f>((AE1529-AC1529)*(1000/AD1529))*1000</f>
        <v>#DIV/0!</v>
      </c>
      <c r="AF1529" s="7" t="e">
        <f>#REF!*0.8</f>
        <v>#REF!</v>
      </c>
      <c r="AG1529" s="2">
        <v>100</v>
      </c>
      <c r="AH1529" s="8">
        <f>((AG1529)*(H1529/100))</f>
        <v>100</v>
      </c>
      <c r="AI1529" s="7">
        <f>AG1529/AH1529</f>
        <v>1</v>
      </c>
      <c r="AJ1529" s="6">
        <v>31.21</v>
      </c>
      <c r="AK1529" s="2">
        <v>0.45100000000000001</v>
      </c>
      <c r="AL1529" s="2">
        <v>1E-3</v>
      </c>
      <c r="AM1529" s="21">
        <v>9.14</v>
      </c>
      <c r="AN1529" s="21">
        <v>7.37</v>
      </c>
      <c r="AO1529" s="20" t="s">
        <v>2029</v>
      </c>
      <c r="AP1529" s="483">
        <v>2E-3</v>
      </c>
      <c r="AQ1529" s="483">
        <v>1E-3</v>
      </c>
      <c r="AR1529" s="483">
        <v>8.0000000000000002E-3</v>
      </c>
      <c r="AS1529" s="483">
        <v>3.0000000000000001E-3</v>
      </c>
      <c r="AT1529" s="483" t="s">
        <v>121</v>
      </c>
      <c r="AU1529" s="483">
        <v>3.0000000000000001E-3</v>
      </c>
      <c r="AV1529" s="483">
        <v>5.0000000000000001E-3</v>
      </c>
      <c r="AW1529" s="483">
        <v>2E-3</v>
      </c>
      <c r="AX1529" s="483" t="s">
        <v>121</v>
      </c>
      <c r="AY1529" s="483">
        <v>2E-3</v>
      </c>
      <c r="AZ1529" s="483">
        <v>9.1999999999999998E-2</v>
      </c>
      <c r="BA1529" s="483">
        <v>6.0000000000000001E-3</v>
      </c>
      <c r="BB1529" s="483">
        <v>1.6E-2</v>
      </c>
      <c r="BC1529" s="483">
        <v>2E-3</v>
      </c>
      <c r="BD1529" s="483">
        <v>3.153</v>
      </c>
      <c r="BE1529" s="483">
        <v>0.14099999999999999</v>
      </c>
      <c r="BF1529" s="483" t="s">
        <v>121</v>
      </c>
      <c r="BG1529" s="483">
        <v>8.0000000000000002E-3</v>
      </c>
      <c r="BH1529" s="483">
        <v>4.0170000000000003</v>
      </c>
      <c r="BI1529" s="483">
        <v>1.224</v>
      </c>
      <c r="BJ1529" s="483" t="s">
        <v>121</v>
      </c>
      <c r="BK1529" s="483">
        <v>2E-3</v>
      </c>
      <c r="BL1529" s="483" t="s">
        <v>121</v>
      </c>
      <c r="BM1529" s="483">
        <v>2E-3</v>
      </c>
      <c r="BN1529" s="483">
        <v>2.9000000000000001E-2</v>
      </c>
      <c r="BO1529" s="483">
        <v>6.0000000000000001E-3</v>
      </c>
      <c r="BP1529" s="483">
        <v>52.893000000000001</v>
      </c>
      <c r="BQ1529" s="483">
        <v>0.223</v>
      </c>
      <c r="BR1529" s="483">
        <v>5.0000000000000001E-3</v>
      </c>
      <c r="BS1529" s="483">
        <v>1E-3</v>
      </c>
      <c r="BT1529" s="483">
        <v>1.982</v>
      </c>
      <c r="BU1529" s="483">
        <v>9.5000000000000001E-2</v>
      </c>
      <c r="BV1529" s="483">
        <v>0.222</v>
      </c>
      <c r="BW1529" s="483">
        <v>8.4000000000000005E-2</v>
      </c>
      <c r="BX1529" s="483" t="s">
        <v>121</v>
      </c>
      <c r="BY1529" s="483">
        <v>8.9999999999999993E-3</v>
      </c>
      <c r="BZ1529" s="483">
        <v>6.0999999999999999E-2</v>
      </c>
      <c r="CA1529" s="483">
        <v>1.9E-2</v>
      </c>
      <c r="CB1529" s="483">
        <v>13.276</v>
      </c>
      <c r="CC1529" s="483">
        <v>6.5410000000000004</v>
      </c>
      <c r="CD1529" s="483">
        <v>0.371</v>
      </c>
      <c r="CE1529" s="483">
        <v>1.9E-2</v>
      </c>
      <c r="CF1529" s="483" t="s">
        <v>121</v>
      </c>
      <c r="CG1529" s="483">
        <v>2E-3</v>
      </c>
      <c r="CH1529" s="483">
        <v>7.8E-2</v>
      </c>
      <c r="CI1529" s="483">
        <v>3.0000000000000001E-3</v>
      </c>
      <c r="CJ1529" s="483" t="s">
        <v>121</v>
      </c>
      <c r="CK1529" s="483">
        <v>1.708</v>
      </c>
      <c r="CL1529" s="483" t="s">
        <v>121</v>
      </c>
      <c r="CM1529" s="483">
        <v>2E-3</v>
      </c>
      <c r="CN1529" s="483" t="s">
        <v>121</v>
      </c>
      <c r="CO1529" s="483">
        <v>2E-3</v>
      </c>
      <c r="CP1529" s="483">
        <v>0.63900000000000001</v>
      </c>
      <c r="CQ1529" s="483">
        <v>5.1999999999999998E-2</v>
      </c>
      <c r="CR1529" s="483" t="s">
        <v>121</v>
      </c>
      <c r="CS1529" s="483">
        <v>2E-3</v>
      </c>
      <c r="CT1529" s="483" t="s">
        <v>121</v>
      </c>
      <c r="CU1529" s="483">
        <v>32.835000000000001</v>
      </c>
      <c r="CV1529" s="483">
        <v>2E-3</v>
      </c>
      <c r="CW1529" s="483">
        <v>1E-3</v>
      </c>
      <c r="CX1529" s="483">
        <v>22.521999999999998</v>
      </c>
      <c r="CY1529" s="483">
        <v>0.94</v>
      </c>
      <c r="CZ1529" s="483" t="s">
        <v>121</v>
      </c>
      <c r="DA1529" s="483">
        <v>2E-3</v>
      </c>
      <c r="DB1529" s="483">
        <v>0.29699999999999999</v>
      </c>
      <c r="DC1529" s="483">
        <v>2.7E-2</v>
      </c>
      <c r="DD1529" s="483">
        <v>5.0000000000000001E-3</v>
      </c>
      <c r="DE1529" s="483">
        <v>3.0000000000000001E-3</v>
      </c>
      <c r="DF1529" s="483">
        <v>2.7E-2</v>
      </c>
      <c r="DG1529" s="483">
        <v>2E-3</v>
      </c>
      <c r="DH1529" s="483">
        <v>0.29099999999999998</v>
      </c>
      <c r="DI1529" s="483">
        <v>1.0999999999999999E-2</v>
      </c>
      <c r="DJ1529" s="483" t="s">
        <v>121</v>
      </c>
      <c r="DK1529" s="483">
        <v>2E-3</v>
      </c>
      <c r="DL1529" s="61" t="str">
        <f t="shared" si="29"/>
        <v>22-0108</v>
      </c>
      <c r="DM1529" s="488">
        <v>-1.9033222299062701E-2</v>
      </c>
      <c r="DN1529" s="488">
        <v>7.4731566886988097E-3</v>
      </c>
      <c r="DO1529" s="488">
        <v>1.29176443272735E-3</v>
      </c>
      <c r="DP1529" s="488">
        <v>0.450698846725615</v>
      </c>
      <c r="DQ1529" s="488">
        <v>1.1316614684747499</v>
      </c>
      <c r="DR1529" s="488">
        <v>2.4102550751501601E-2</v>
      </c>
      <c r="DS1529" s="488">
        <v>-2.73046518017876E-3</v>
      </c>
      <c r="DT1529" s="488">
        <v>-2.7724356116920399E-2</v>
      </c>
      <c r="DU1529" s="488">
        <v>-3.3621577306056998E-3</v>
      </c>
      <c r="DV1529" s="488">
        <v>5.0345850698313302E-3</v>
      </c>
      <c r="DW1529" s="488">
        <v>4.4785826890095699E-2</v>
      </c>
      <c r="DX1529" s="488">
        <v>-0.137213400145245</v>
      </c>
      <c r="DY1529" s="488">
        <v>414.02964668200701</v>
      </c>
      <c r="DZ1529" s="488">
        <v>2.9071270514894401E-2</v>
      </c>
      <c r="EA1529" s="488">
        <v>-0.19787032557007</v>
      </c>
      <c r="EB1529" s="488">
        <v>99.492028802077002</v>
      </c>
      <c r="EC1529" s="10" t="s">
        <v>1951</v>
      </c>
      <c r="ED1529" s="488">
        <v>-1.1212488951832101E-2</v>
      </c>
      <c r="EE1529" s="488">
        <v>5.3868925131812802E-2</v>
      </c>
      <c r="EF1529" s="488">
        <v>-2.54043555728889E-2</v>
      </c>
      <c r="EG1529" s="488">
        <v>0.332641033941385</v>
      </c>
      <c r="EH1529" s="488">
        <v>0.91313709659317299</v>
      </c>
      <c r="EI1529" s="488">
        <v>1.2308260344449399E-2</v>
      </c>
      <c r="EJ1529" s="488">
        <v>4.14251396597149E-2</v>
      </c>
      <c r="EK1529" s="488">
        <v>1.10486871601604E-2</v>
      </c>
      <c r="EL1529" s="488">
        <v>-7.1089239386136196E-3</v>
      </c>
      <c r="EM1529" s="488">
        <v>4.2880613244078498E-2</v>
      </c>
      <c r="EN1529" s="488">
        <v>1.8330200571272898E-2</v>
      </c>
      <c r="EO1529" s="488">
        <v>0.36315377226974299</v>
      </c>
      <c r="EP1529" s="488">
        <v>285.31826219730198</v>
      </c>
      <c r="EQ1529" s="488">
        <v>0.264872132427315</v>
      </c>
      <c r="ER1529" s="488">
        <v>0.21896923890648501</v>
      </c>
      <c r="ES1529" s="488">
        <v>94.942149215121702</v>
      </c>
    </row>
    <row r="1530" spans="1:149">
      <c r="A1530" s="11">
        <v>44694</v>
      </c>
      <c r="B1530" s="64" t="s">
        <v>522</v>
      </c>
      <c r="C1530" s="25" t="s">
        <v>128</v>
      </c>
      <c r="H1530" s="3" t="e">
        <f>((F1530)/(E1530/100))</f>
        <v>#DIV/0!</v>
      </c>
      <c r="I1530" s="4" t="e">
        <f>E1530/F1530</f>
        <v>#DIV/0!</v>
      </c>
      <c r="J1530" s="4" t="e">
        <f>100/G1530</f>
        <v>#DIV/0!</v>
      </c>
      <c r="N1530" s="37" t="e">
        <f>M1530/(K1530/100)</f>
        <v>#DIV/0!</v>
      </c>
      <c r="O1530" s="37" t="e">
        <f>N1530/J1530</f>
        <v>#DIV/0!</v>
      </c>
      <c r="P1530" s="5" t="e">
        <f>M1530/(L1530/100)</f>
        <v>#DIV/0!</v>
      </c>
      <c r="Q1530" s="5" t="e">
        <f>P1530*I1530</f>
        <v>#DIV/0!</v>
      </c>
      <c r="U1530" s="15" t="e">
        <f>100-(T1530-R1530)/S1530*100</f>
        <v>#DIV/0!</v>
      </c>
      <c r="AB1530" s="14" t="e">
        <f>((AE1530-AC1530)*(1000/AD1530))*1000</f>
        <v>#DIV/0!</v>
      </c>
      <c r="AF1530" s="7" t="e">
        <f>#REF!*0.8</f>
        <v>#REF!</v>
      </c>
      <c r="AH1530" s="8" t="e">
        <f>((AG1530)*(H1530/100))</f>
        <v>#DIV/0!</v>
      </c>
      <c r="AI1530" s="7" t="e">
        <f>AG1530/AH1530</f>
        <v>#DIV/0!</v>
      </c>
      <c r="AO1530" s="68" t="s">
        <v>522</v>
      </c>
      <c r="AP1530" s="486" t="s">
        <v>121</v>
      </c>
      <c r="AQ1530" s="486">
        <v>3.0000000000000001E-3</v>
      </c>
      <c r="AR1530" s="486" t="s">
        <v>121</v>
      </c>
      <c r="AS1530" s="486">
        <v>1.2999999999999999E-2</v>
      </c>
      <c r="AT1530" s="486" t="s">
        <v>121</v>
      </c>
      <c r="AU1530" s="486">
        <v>8.0000000000000002E-3</v>
      </c>
      <c r="AV1530" s="486">
        <v>8.3049999999999997</v>
      </c>
      <c r="AW1530" s="486">
        <v>0.14099999999999999</v>
      </c>
      <c r="AX1530" s="486" t="s">
        <v>121</v>
      </c>
      <c r="AY1530" s="486">
        <v>5.0000000000000001E-3</v>
      </c>
      <c r="AZ1530" s="486">
        <v>1.069</v>
      </c>
      <c r="BA1530" s="486">
        <v>1.7000000000000001E-2</v>
      </c>
      <c r="BB1530" s="486">
        <v>6.0999999999999999E-2</v>
      </c>
      <c r="BC1530" s="486">
        <v>6.0000000000000001E-3</v>
      </c>
      <c r="BD1530" s="486">
        <v>22.466999999999999</v>
      </c>
      <c r="BE1530" s="486">
        <v>0.22</v>
      </c>
      <c r="BF1530" s="486" t="s">
        <v>121</v>
      </c>
      <c r="BG1530" s="486">
        <v>6.2E-2</v>
      </c>
      <c r="BH1530" s="486">
        <v>8.0000000000000002E-3</v>
      </c>
      <c r="BI1530" s="486">
        <v>2E-3</v>
      </c>
      <c r="BJ1530" s="486">
        <v>6.0000000000000001E-3</v>
      </c>
      <c r="BK1530" s="486">
        <v>3.0000000000000001E-3</v>
      </c>
      <c r="BL1530" s="486">
        <v>56.274999999999999</v>
      </c>
      <c r="BM1530" s="486">
        <v>0.502</v>
      </c>
      <c r="BN1530" s="486">
        <v>1.9E-2</v>
      </c>
      <c r="BO1530" s="486">
        <v>2E-3</v>
      </c>
      <c r="BP1530" s="486">
        <v>1.1160000000000001</v>
      </c>
      <c r="BQ1530" s="486">
        <v>0.10199999999999999</v>
      </c>
      <c r="BR1530" s="486">
        <v>5.0999999999999997E-2</v>
      </c>
      <c r="BS1530" s="486">
        <v>2.4E-2</v>
      </c>
      <c r="BT1530" s="486">
        <v>0.29299999999999998</v>
      </c>
      <c r="BU1530" s="486">
        <v>5.2999999999999999E-2</v>
      </c>
      <c r="BV1530" s="486">
        <v>0.2</v>
      </c>
      <c r="BW1530" s="486">
        <v>1.7000000000000001E-2</v>
      </c>
      <c r="BX1530" s="486" t="s">
        <v>121</v>
      </c>
      <c r="BY1530" s="486">
        <v>2E-3</v>
      </c>
      <c r="BZ1530" s="486" t="s">
        <v>121</v>
      </c>
      <c r="CA1530" s="486">
        <v>2E-3</v>
      </c>
      <c r="CB1530" s="486" t="s">
        <v>121</v>
      </c>
      <c r="CC1530" s="486">
        <v>2E-3</v>
      </c>
      <c r="CD1530" s="486" t="s">
        <v>121</v>
      </c>
      <c r="CE1530" s="486">
        <v>2E-3</v>
      </c>
      <c r="CF1530" s="486" t="s">
        <v>121</v>
      </c>
      <c r="CG1530" s="486">
        <v>2E-3</v>
      </c>
      <c r="CH1530" s="486">
        <v>1.0999999999999999E-2</v>
      </c>
      <c r="CI1530" s="486">
        <v>1E-3</v>
      </c>
      <c r="CJ1530" s="486">
        <v>0.26900000000000002</v>
      </c>
      <c r="CK1530" s="486">
        <v>2.8000000000000001E-2</v>
      </c>
      <c r="CL1530" s="486" t="s">
        <v>121</v>
      </c>
      <c r="CM1530" s="486">
        <v>2E-3</v>
      </c>
      <c r="CN1530" s="486" t="s">
        <v>121</v>
      </c>
      <c r="CO1530" s="486">
        <v>1.7000000000000001E-2</v>
      </c>
      <c r="CP1530" s="486" t="s">
        <v>121</v>
      </c>
      <c r="CQ1530" s="486">
        <v>7.0000000000000007E-2</v>
      </c>
      <c r="CR1530" s="486">
        <v>9.1660000000000004</v>
      </c>
      <c r="CS1530" s="486">
        <v>0.125</v>
      </c>
      <c r="CT1530" s="486">
        <v>0.623</v>
      </c>
      <c r="CU1530" s="486">
        <v>0.01</v>
      </c>
      <c r="CV1530" s="486" t="s">
        <v>121</v>
      </c>
      <c r="CW1530" s="486">
        <v>2E-3</v>
      </c>
      <c r="CX1530" s="486"/>
      <c r="CY1530" s="486"/>
      <c r="CZ1530" s="486"/>
      <c r="DA1530" s="486"/>
      <c r="DB1530" s="486"/>
      <c r="DC1530" s="486"/>
      <c r="DD1530" s="486"/>
      <c r="DE1530" s="486"/>
      <c r="DF1530" s="486"/>
      <c r="DG1530" s="486"/>
      <c r="DH1530" s="486">
        <v>1.02</v>
      </c>
      <c r="DI1530" s="486"/>
      <c r="DJ1530" s="486"/>
      <c r="DK1530" s="486"/>
      <c r="DL1530" s="61" t="str">
        <f t="shared" si="29"/>
        <v>Anlieferung 27-1</v>
      </c>
    </row>
    <row r="1531" spans="1:149">
      <c r="A1531" s="11">
        <v>44694</v>
      </c>
      <c r="B1531" s="64" t="s">
        <v>523</v>
      </c>
      <c r="C1531" s="25" t="s">
        <v>128</v>
      </c>
      <c r="H1531" s="3" t="e">
        <f>((F1531)/(E1531/100))</f>
        <v>#DIV/0!</v>
      </c>
      <c r="I1531" s="4" t="e">
        <f>E1531/F1531</f>
        <v>#DIV/0!</v>
      </c>
      <c r="J1531" s="4" t="e">
        <f>100/G1531</f>
        <v>#DIV/0!</v>
      </c>
      <c r="N1531" s="37" t="e">
        <f>M1531/(K1531/100)</f>
        <v>#DIV/0!</v>
      </c>
      <c r="O1531" s="37" t="e">
        <f>N1531/J1531</f>
        <v>#DIV/0!</v>
      </c>
      <c r="P1531" s="5" t="e">
        <f>M1531/(L1531/100)</f>
        <v>#DIV/0!</v>
      </c>
      <c r="Q1531" s="5" t="e">
        <f>P1531*I1531</f>
        <v>#DIV/0!</v>
      </c>
      <c r="U1531" s="15" t="e">
        <f>100-(T1531-R1531)/S1531*100</f>
        <v>#DIV/0!</v>
      </c>
      <c r="AB1531" s="14" t="e">
        <f>((AE1531-AC1531)*(1000/AD1531))*1000</f>
        <v>#DIV/0!</v>
      </c>
      <c r="AF1531" s="7" t="e">
        <f>#REF!*0.8</f>
        <v>#REF!</v>
      </c>
      <c r="AH1531" s="8" t="e">
        <f>((AG1531)*(H1531/100))</f>
        <v>#DIV/0!</v>
      </c>
      <c r="AI1531" s="7" t="e">
        <f>AG1531/AH1531</f>
        <v>#DIV/0!</v>
      </c>
      <c r="AO1531" s="68" t="s">
        <v>523</v>
      </c>
      <c r="AP1531" s="486" t="s">
        <v>121</v>
      </c>
      <c r="AQ1531" s="486">
        <v>4.0000000000000001E-3</v>
      </c>
      <c r="AR1531" s="486" t="s">
        <v>121</v>
      </c>
      <c r="AS1531" s="486">
        <v>1.4E-2</v>
      </c>
      <c r="AT1531" s="486" t="s">
        <v>121</v>
      </c>
      <c r="AU1531" s="486">
        <v>8.9999999999999993E-3</v>
      </c>
      <c r="AV1531" s="486">
        <v>6.9539999999999997</v>
      </c>
      <c r="AW1531" s="486">
        <v>0.20399999999999999</v>
      </c>
      <c r="AX1531" s="486" t="s">
        <v>121</v>
      </c>
      <c r="AY1531" s="486">
        <v>6.0000000000000001E-3</v>
      </c>
      <c r="AZ1531" s="486">
        <v>4.1000000000000002E-2</v>
      </c>
      <c r="BA1531" s="486">
        <v>5.0000000000000001E-3</v>
      </c>
      <c r="BB1531" s="486">
        <v>15.55</v>
      </c>
      <c r="BC1531" s="486">
        <v>0.67100000000000004</v>
      </c>
      <c r="BD1531" s="486">
        <v>17.239000000000001</v>
      </c>
      <c r="BE1531" s="486">
        <v>0.60299999999999998</v>
      </c>
      <c r="BF1531" s="486" t="s">
        <v>121</v>
      </c>
      <c r="BG1531" s="486">
        <v>1.2999999999999999E-2</v>
      </c>
      <c r="BH1531" s="486">
        <v>5.0000000000000001E-3</v>
      </c>
      <c r="BI1531" s="486">
        <v>3.0000000000000001E-3</v>
      </c>
      <c r="BJ1531" s="486">
        <v>7.0000000000000001E-3</v>
      </c>
      <c r="BK1531" s="486">
        <v>3.0000000000000001E-3</v>
      </c>
      <c r="BL1531" s="486">
        <v>39.409999999999997</v>
      </c>
      <c r="BM1531" s="486">
        <v>0.83599999999999997</v>
      </c>
      <c r="BN1531" s="486">
        <v>0.13300000000000001</v>
      </c>
      <c r="BO1531" s="486">
        <v>6.0000000000000001E-3</v>
      </c>
      <c r="BP1531" s="486">
        <v>0.80300000000000005</v>
      </c>
      <c r="BQ1531" s="486">
        <v>0.1</v>
      </c>
      <c r="BR1531" s="486" t="s">
        <v>121</v>
      </c>
      <c r="BS1531" s="486">
        <v>3.2000000000000001E-2</v>
      </c>
      <c r="BT1531" s="486">
        <v>0.33400000000000002</v>
      </c>
      <c r="BU1531" s="486">
        <v>5.1999999999999998E-2</v>
      </c>
      <c r="BV1531" s="486">
        <v>0.13100000000000001</v>
      </c>
      <c r="BW1531" s="486">
        <v>1.4E-2</v>
      </c>
      <c r="BX1531" s="486" t="s">
        <v>121</v>
      </c>
      <c r="BY1531" s="486">
        <v>7.0000000000000001E-3</v>
      </c>
      <c r="BZ1531" s="486">
        <v>2E-3</v>
      </c>
      <c r="CA1531" s="486">
        <v>1E-3</v>
      </c>
      <c r="CB1531" s="486" t="s">
        <v>121</v>
      </c>
      <c r="CC1531" s="486">
        <v>2E-3</v>
      </c>
      <c r="CD1531" s="486" t="s">
        <v>121</v>
      </c>
      <c r="CE1531" s="486">
        <v>2E-3</v>
      </c>
      <c r="CF1531" s="486" t="s">
        <v>121</v>
      </c>
      <c r="CG1531" s="486">
        <v>3.0000000000000001E-3</v>
      </c>
      <c r="CH1531" s="486">
        <v>3.0000000000000001E-3</v>
      </c>
      <c r="CI1531" s="486">
        <v>1E-3</v>
      </c>
      <c r="CJ1531" s="486">
        <v>0.113</v>
      </c>
      <c r="CK1531" s="486">
        <v>1.4999999999999999E-2</v>
      </c>
      <c r="CL1531" s="486" t="s">
        <v>121</v>
      </c>
      <c r="CM1531" s="486">
        <v>3.0000000000000001E-3</v>
      </c>
      <c r="CN1531" s="486" t="s">
        <v>121</v>
      </c>
      <c r="CO1531" s="486">
        <v>1.2E-2</v>
      </c>
      <c r="CP1531" s="486" t="s">
        <v>121</v>
      </c>
      <c r="CQ1531" s="486">
        <v>3.3000000000000002E-2</v>
      </c>
      <c r="CR1531" s="486">
        <v>2.8839999999999999</v>
      </c>
      <c r="CS1531" s="486">
        <v>0.125</v>
      </c>
      <c r="CT1531" s="486">
        <v>5.1050000000000004</v>
      </c>
      <c r="CU1531" s="486">
        <v>0.1</v>
      </c>
      <c r="CV1531" s="486" t="s">
        <v>121</v>
      </c>
      <c r="CW1531" s="486">
        <v>2E-3</v>
      </c>
      <c r="CX1531" s="486">
        <v>3.9369999999999998</v>
      </c>
      <c r="CY1531" s="486">
        <v>0.56899999999999995</v>
      </c>
      <c r="CZ1531" s="486">
        <v>6.4000000000000001E-2</v>
      </c>
      <c r="DA1531" s="486">
        <v>2.4E-2</v>
      </c>
      <c r="DB1531" s="486" t="s">
        <v>121</v>
      </c>
      <c r="DC1531" s="486">
        <v>9.7000000000000003E-2</v>
      </c>
      <c r="DD1531" s="486">
        <v>6.0670000000000002</v>
      </c>
      <c r="DE1531" s="486">
        <v>3.6619999999999999</v>
      </c>
      <c r="DF1531" s="486" t="s">
        <v>121</v>
      </c>
      <c r="DG1531" s="486">
        <v>1.1200000000000001</v>
      </c>
      <c r="DH1531" s="486">
        <v>1.202</v>
      </c>
      <c r="DI1531" s="486">
        <v>6.7000000000000004E-2</v>
      </c>
      <c r="DJ1531" s="486" t="s">
        <v>121</v>
      </c>
      <c r="DK1531" s="486">
        <v>29.484000000000002</v>
      </c>
      <c r="DL1531" s="61" t="str">
        <f t="shared" si="29"/>
        <v>Anlieferung 27-2</v>
      </c>
    </row>
    <row r="1532" spans="1:149">
      <c r="A1532" s="11">
        <v>44694</v>
      </c>
      <c r="B1532" s="64" t="s">
        <v>524</v>
      </c>
      <c r="C1532" s="25" t="s">
        <v>128</v>
      </c>
      <c r="H1532" s="3" t="e">
        <f>((F1532)/(E1532/100))</f>
        <v>#DIV/0!</v>
      </c>
      <c r="I1532" s="4" t="e">
        <f>E1532/F1532</f>
        <v>#DIV/0!</v>
      </c>
      <c r="J1532" s="4" t="e">
        <f>100/G1532</f>
        <v>#DIV/0!</v>
      </c>
      <c r="N1532" s="37" t="e">
        <f>M1532/(K1532/100)</f>
        <v>#DIV/0!</v>
      </c>
      <c r="O1532" s="37" t="e">
        <f>N1532/J1532</f>
        <v>#DIV/0!</v>
      </c>
      <c r="P1532" s="5" t="e">
        <f>M1532/(L1532/100)</f>
        <v>#DIV/0!</v>
      </c>
      <c r="Q1532" s="5" t="e">
        <f>P1532*I1532</f>
        <v>#DIV/0!</v>
      </c>
      <c r="U1532" s="15" t="e">
        <f>100-(T1532-R1532)/S1532*100</f>
        <v>#DIV/0!</v>
      </c>
      <c r="AB1532" s="14" t="e">
        <f>((AE1532-AC1532)*(1000/AD1532))*1000</f>
        <v>#DIV/0!</v>
      </c>
      <c r="AF1532" s="7" t="e">
        <f>#REF!*0.8</f>
        <v>#REF!</v>
      </c>
      <c r="AH1532" s="8" t="e">
        <f>((AG1532)*(H1532/100))</f>
        <v>#DIV/0!</v>
      </c>
      <c r="AI1532" s="7" t="e">
        <f>AG1532/AH1532</f>
        <v>#DIV/0!</v>
      </c>
      <c r="AO1532" s="68" t="s">
        <v>524</v>
      </c>
      <c r="AP1532" s="486">
        <v>5.0000000000000001E-3</v>
      </c>
      <c r="AQ1532" s="486">
        <v>2E-3</v>
      </c>
      <c r="AR1532" s="486">
        <v>1.6E-2</v>
      </c>
      <c r="AS1532" s="486">
        <v>8.9999999999999993E-3</v>
      </c>
      <c r="AT1532" s="486" t="s">
        <v>121</v>
      </c>
      <c r="AU1532" s="486">
        <v>8.9999999999999993E-3</v>
      </c>
      <c r="AV1532" s="486">
        <v>6.798</v>
      </c>
      <c r="AW1532" s="486">
        <v>0.13200000000000001</v>
      </c>
      <c r="AX1532" s="486" t="s">
        <v>121</v>
      </c>
      <c r="AY1532" s="486">
        <v>5.0000000000000001E-3</v>
      </c>
      <c r="AZ1532" s="486">
        <v>0.111</v>
      </c>
      <c r="BA1532" s="486">
        <v>1.0999999999999999E-2</v>
      </c>
      <c r="BB1532" s="486">
        <v>2.351</v>
      </c>
      <c r="BC1532" s="486">
        <v>3.5999999999999997E-2</v>
      </c>
      <c r="BD1532" s="486">
        <v>1.008</v>
      </c>
      <c r="BE1532" s="486">
        <v>2.9000000000000001E-2</v>
      </c>
      <c r="BF1532" s="486">
        <v>0.188</v>
      </c>
      <c r="BG1532" s="486">
        <v>5.0000000000000001E-3</v>
      </c>
      <c r="BH1532" s="486">
        <v>3.0000000000000001E-3</v>
      </c>
      <c r="BI1532" s="486">
        <v>2E-3</v>
      </c>
      <c r="BJ1532" s="486" t="s">
        <v>121</v>
      </c>
      <c r="BK1532" s="486">
        <v>4.0000000000000001E-3</v>
      </c>
      <c r="BL1532" s="486">
        <v>75.262</v>
      </c>
      <c r="BM1532" s="486">
        <v>0.33400000000000002</v>
      </c>
      <c r="BN1532" s="486">
        <v>3.1E-2</v>
      </c>
      <c r="BO1532" s="486">
        <v>2E-3</v>
      </c>
      <c r="BP1532" s="486">
        <v>3.4289999999999998</v>
      </c>
      <c r="BQ1532" s="486">
        <v>0.126</v>
      </c>
      <c r="BR1532" s="486" t="s">
        <v>121</v>
      </c>
      <c r="BS1532" s="486">
        <v>1.2E-2</v>
      </c>
      <c r="BT1532" s="486">
        <v>1.6359999999999999</v>
      </c>
      <c r="BU1532" s="486">
        <v>7.0000000000000007E-2</v>
      </c>
      <c r="BV1532" s="486">
        <v>0.28399999999999997</v>
      </c>
      <c r="BW1532" s="486">
        <v>0.02</v>
      </c>
      <c r="BX1532" s="486" t="s">
        <v>121</v>
      </c>
      <c r="BY1532" s="486">
        <v>4.0000000000000001E-3</v>
      </c>
      <c r="BZ1532" s="486">
        <v>4.0000000000000001E-3</v>
      </c>
      <c r="CA1532" s="486">
        <v>1E-3</v>
      </c>
      <c r="CB1532" s="486" t="s">
        <v>121</v>
      </c>
      <c r="CC1532" s="486">
        <v>2E-3</v>
      </c>
      <c r="CD1532" s="486">
        <v>3.0000000000000001E-3</v>
      </c>
      <c r="CE1532" s="486">
        <v>1E-3</v>
      </c>
      <c r="CF1532" s="486" t="s">
        <v>121</v>
      </c>
      <c r="CG1532" s="486">
        <v>2E-3</v>
      </c>
      <c r="CH1532" s="486">
        <v>0.38600000000000001</v>
      </c>
      <c r="CI1532" s="486">
        <v>7.0000000000000001E-3</v>
      </c>
      <c r="CJ1532" s="486">
        <v>2.552</v>
      </c>
      <c r="CK1532" s="486">
        <v>0.114</v>
      </c>
      <c r="CL1532" s="486" t="s">
        <v>121</v>
      </c>
      <c r="CM1532" s="486">
        <v>2E-3</v>
      </c>
      <c r="CN1532" s="486" t="s">
        <v>121</v>
      </c>
      <c r="CO1532" s="486">
        <v>6.7000000000000004E-2</v>
      </c>
      <c r="CP1532" s="486">
        <v>7.8E-2</v>
      </c>
      <c r="CQ1532" s="486">
        <v>2.9000000000000001E-2</v>
      </c>
      <c r="CR1532" s="486">
        <v>3.3149999999999999</v>
      </c>
      <c r="CS1532" s="486">
        <v>4.7E-2</v>
      </c>
      <c r="CT1532" s="486">
        <v>2.536</v>
      </c>
      <c r="CU1532" s="486">
        <v>0.04</v>
      </c>
      <c r="CV1532" s="486" t="s">
        <v>121</v>
      </c>
      <c r="CW1532" s="486">
        <v>2E-3</v>
      </c>
      <c r="CX1532" s="486"/>
      <c r="CY1532" s="486"/>
      <c r="CZ1532" s="486"/>
      <c r="DA1532" s="486"/>
      <c r="DB1532" s="486"/>
      <c r="DC1532" s="486"/>
      <c r="DD1532" s="486"/>
      <c r="DE1532" s="486"/>
      <c r="DF1532" s="486"/>
      <c r="DG1532" s="486"/>
      <c r="DH1532" s="486">
        <v>0.28999999999999998</v>
      </c>
      <c r="DI1532" s="486"/>
      <c r="DJ1532" s="486"/>
      <c r="DK1532" s="486"/>
      <c r="DL1532" s="61" t="str">
        <f t="shared" si="29"/>
        <v>Anlieferung 27-3</v>
      </c>
    </row>
    <row r="1533" spans="1:149">
      <c r="A1533" s="11">
        <v>44694</v>
      </c>
      <c r="B1533" s="64" t="s">
        <v>525</v>
      </c>
      <c r="C1533" s="25" t="s">
        <v>128</v>
      </c>
      <c r="H1533" s="3" t="e">
        <f>((F1533)/(E1533/100))</f>
        <v>#DIV/0!</v>
      </c>
      <c r="I1533" s="4" t="e">
        <f>E1533/F1533</f>
        <v>#DIV/0!</v>
      </c>
      <c r="J1533" s="4" t="e">
        <f>100/G1533</f>
        <v>#DIV/0!</v>
      </c>
      <c r="N1533" s="37" t="e">
        <f>M1533/(K1533/100)</f>
        <v>#DIV/0!</v>
      </c>
      <c r="O1533" s="37" t="e">
        <f>N1533/J1533</f>
        <v>#DIV/0!</v>
      </c>
      <c r="P1533" s="5" t="e">
        <f>M1533/(L1533/100)</f>
        <v>#DIV/0!</v>
      </c>
      <c r="Q1533" s="5" t="e">
        <f>P1533*I1533</f>
        <v>#DIV/0!</v>
      </c>
      <c r="U1533" s="15" t="e">
        <f>100-(T1533-R1533)/S1533*100</f>
        <v>#DIV/0!</v>
      </c>
      <c r="AB1533" s="14" t="e">
        <f>((AE1533-AC1533)*(1000/AD1533))*1000</f>
        <v>#DIV/0!</v>
      </c>
      <c r="AF1533" s="7" t="e">
        <f>#REF!*0.8</f>
        <v>#REF!</v>
      </c>
      <c r="AH1533" s="8" t="e">
        <f>((AG1533)*(H1533/100))</f>
        <v>#DIV/0!</v>
      </c>
      <c r="AI1533" s="7" t="e">
        <f>AG1533/AH1533</f>
        <v>#DIV/0!</v>
      </c>
      <c r="AO1533" s="68" t="s">
        <v>525</v>
      </c>
      <c r="AP1533" s="486">
        <v>0.01</v>
      </c>
      <c r="AQ1533" s="486">
        <v>2E-3</v>
      </c>
      <c r="AR1533" s="486">
        <v>2.5999999999999999E-2</v>
      </c>
      <c r="AS1533" s="486">
        <v>8.0000000000000002E-3</v>
      </c>
      <c r="AT1533" s="486" t="s">
        <v>121</v>
      </c>
      <c r="AU1533" s="486">
        <v>8.9999999999999993E-3</v>
      </c>
      <c r="AV1533" s="486">
        <v>5.976</v>
      </c>
      <c r="AW1533" s="486">
        <v>0.11700000000000001</v>
      </c>
      <c r="AX1533" s="486" t="s">
        <v>121</v>
      </c>
      <c r="AY1533" s="486">
        <v>7.0000000000000001E-3</v>
      </c>
      <c r="AZ1533" s="486">
        <v>6.8000000000000005E-2</v>
      </c>
      <c r="BA1533" s="486">
        <v>1.0999999999999999E-2</v>
      </c>
      <c r="BB1533" s="486">
        <v>5.0880000000000001</v>
      </c>
      <c r="BC1533" s="486">
        <v>6.9000000000000006E-2</v>
      </c>
      <c r="BD1533" s="486">
        <v>0.71399999999999997</v>
      </c>
      <c r="BE1533" s="486">
        <v>2.4E-2</v>
      </c>
      <c r="BF1533" s="486">
        <v>0.187</v>
      </c>
      <c r="BG1533" s="486">
        <v>5.0000000000000001E-3</v>
      </c>
      <c r="BH1533" s="486" t="s">
        <v>121</v>
      </c>
      <c r="BI1533" s="486">
        <v>4.0000000000000001E-3</v>
      </c>
      <c r="BJ1533" s="486" t="s">
        <v>121</v>
      </c>
      <c r="BK1533" s="486">
        <v>7.0000000000000001E-3</v>
      </c>
      <c r="BL1533" s="486">
        <v>71.988</v>
      </c>
      <c r="BM1533" s="486">
        <v>0.36799999999999999</v>
      </c>
      <c r="BN1533" s="486">
        <v>6.0000000000000001E-3</v>
      </c>
      <c r="BO1533" s="486">
        <v>2E-3</v>
      </c>
      <c r="BP1533" s="486">
        <v>4.165</v>
      </c>
      <c r="BQ1533" s="486">
        <v>0.14199999999999999</v>
      </c>
      <c r="BR1533" s="486" t="s">
        <v>121</v>
      </c>
      <c r="BS1533" s="486">
        <v>1.7000000000000001E-2</v>
      </c>
      <c r="BT1533" s="486">
        <v>1.8260000000000001</v>
      </c>
      <c r="BU1533" s="486">
        <v>7.5999999999999998E-2</v>
      </c>
      <c r="BV1533" s="486">
        <v>0.32900000000000001</v>
      </c>
      <c r="BW1533" s="486">
        <v>0.02</v>
      </c>
      <c r="BX1533" s="486" t="s">
        <v>121</v>
      </c>
      <c r="BY1533" s="486">
        <v>4.0000000000000001E-3</v>
      </c>
      <c r="BZ1533" s="486">
        <v>5.0000000000000001E-3</v>
      </c>
      <c r="CA1533" s="486">
        <v>1E-3</v>
      </c>
      <c r="CB1533" s="486" t="s">
        <v>121</v>
      </c>
      <c r="CC1533" s="486">
        <v>2E-3</v>
      </c>
      <c r="CD1533" s="486">
        <v>4.0000000000000001E-3</v>
      </c>
      <c r="CE1533" s="486">
        <v>1E-3</v>
      </c>
      <c r="CF1533" s="486" t="s">
        <v>121</v>
      </c>
      <c r="CG1533" s="486">
        <v>2E-3</v>
      </c>
      <c r="CH1533" s="486">
        <v>0.49199999999999999</v>
      </c>
      <c r="CI1533" s="486">
        <v>8.9999999999999993E-3</v>
      </c>
      <c r="CJ1533" s="486">
        <v>2.6850000000000001</v>
      </c>
      <c r="CK1533" s="486">
        <v>0.127</v>
      </c>
      <c r="CL1533" s="486">
        <v>2E-3</v>
      </c>
      <c r="CM1533" s="486">
        <v>1E-3</v>
      </c>
      <c r="CN1533" s="486" t="s">
        <v>121</v>
      </c>
      <c r="CO1533" s="486">
        <v>7.4999999999999997E-2</v>
      </c>
      <c r="CP1533" s="486">
        <v>0.155</v>
      </c>
      <c r="CQ1533" s="486">
        <v>3.1E-2</v>
      </c>
      <c r="CR1533" s="486">
        <v>3.633</v>
      </c>
      <c r="CS1533" s="486">
        <v>5.0999999999999997E-2</v>
      </c>
      <c r="CT1533" s="486">
        <v>2.641</v>
      </c>
      <c r="CU1533" s="486">
        <v>4.2999999999999997E-2</v>
      </c>
      <c r="CV1533" s="486" t="s">
        <v>121</v>
      </c>
      <c r="CW1533" s="486">
        <v>2E-3</v>
      </c>
      <c r="CX1533" s="486"/>
      <c r="CY1533" s="486"/>
      <c r="CZ1533" s="486"/>
      <c r="DA1533" s="486"/>
      <c r="DB1533" s="486"/>
      <c r="DC1533" s="486"/>
      <c r="DD1533" s="486"/>
      <c r="DE1533" s="486"/>
      <c r="DF1533" s="486"/>
      <c r="DG1533" s="486"/>
      <c r="DH1533" s="486">
        <v>0.97</v>
      </c>
      <c r="DI1533" s="486"/>
      <c r="DJ1533" s="486"/>
      <c r="DK1533" s="486"/>
      <c r="DL1533" s="61" t="str">
        <f t="shared" si="29"/>
        <v>Anlieferung 27-4</v>
      </c>
    </row>
    <row r="1534" spans="1:149">
      <c r="A1534" s="11">
        <v>44694</v>
      </c>
      <c r="B1534" s="64" t="s">
        <v>526</v>
      </c>
      <c r="C1534" s="25" t="s">
        <v>128</v>
      </c>
      <c r="H1534" s="3" t="e">
        <f>((F1534)/(E1534/100))</f>
        <v>#DIV/0!</v>
      </c>
      <c r="I1534" s="4" t="e">
        <f>E1534/F1534</f>
        <v>#DIV/0!</v>
      </c>
      <c r="J1534" s="4" t="e">
        <f>100/G1534</f>
        <v>#DIV/0!</v>
      </c>
      <c r="N1534" s="37" t="e">
        <f>M1534/(K1534/100)</f>
        <v>#DIV/0!</v>
      </c>
      <c r="O1534" s="37" t="e">
        <f>N1534/J1534</f>
        <v>#DIV/0!</v>
      </c>
      <c r="P1534" s="5" t="e">
        <f>M1534/(L1534/100)</f>
        <v>#DIV/0!</v>
      </c>
      <c r="Q1534" s="5" t="e">
        <f>P1534*I1534</f>
        <v>#DIV/0!</v>
      </c>
      <c r="U1534" s="15" t="e">
        <f>100-(T1534-R1534)/S1534*100</f>
        <v>#DIV/0!</v>
      </c>
      <c r="AB1534" s="14" t="e">
        <f>((AE1534-AC1534)*(1000/AD1534))*1000</f>
        <v>#DIV/0!</v>
      </c>
      <c r="AF1534" s="7" t="e">
        <f>#REF!*0.8</f>
        <v>#REF!</v>
      </c>
      <c r="AH1534" s="8" t="e">
        <f>((AG1534)*(H1534/100))</f>
        <v>#DIV/0!</v>
      </c>
      <c r="AI1534" s="7" t="e">
        <f>AG1534/AH1534</f>
        <v>#DIV/0!</v>
      </c>
      <c r="AO1534" s="68" t="s">
        <v>526</v>
      </c>
      <c r="AP1534" s="486">
        <v>2.5999999999999999E-2</v>
      </c>
      <c r="AQ1534" s="486">
        <v>7.0000000000000001E-3</v>
      </c>
      <c r="AR1534" s="486" t="s">
        <v>121</v>
      </c>
      <c r="AS1534" s="486">
        <v>1.2999999999999999E-2</v>
      </c>
      <c r="AT1534" s="486" t="s">
        <v>121</v>
      </c>
      <c r="AU1534" s="486">
        <v>0.01</v>
      </c>
      <c r="AV1534" s="486">
        <v>8.0139999999999993</v>
      </c>
      <c r="AW1534" s="486">
        <v>0.14299999999999999</v>
      </c>
      <c r="AX1534" s="486">
        <v>7.0000000000000001E-3</v>
      </c>
      <c r="AY1534" s="486">
        <v>4.0000000000000001E-3</v>
      </c>
      <c r="AZ1534" s="486">
        <v>2.1890000000000001</v>
      </c>
      <c r="BA1534" s="486">
        <v>2.8000000000000001E-2</v>
      </c>
      <c r="BB1534" s="486">
        <v>0.311</v>
      </c>
      <c r="BC1534" s="486">
        <v>0.01</v>
      </c>
      <c r="BD1534" s="486">
        <v>17.088999999999999</v>
      </c>
      <c r="BE1534" s="486">
        <v>0.182</v>
      </c>
      <c r="BF1534" s="486" t="s">
        <v>121</v>
      </c>
      <c r="BG1534" s="486">
        <v>1.0999999999999999E-2</v>
      </c>
      <c r="BH1534" s="486">
        <v>0.02</v>
      </c>
      <c r="BI1534" s="486">
        <v>6.0000000000000001E-3</v>
      </c>
      <c r="BJ1534" s="486" t="s">
        <v>121</v>
      </c>
      <c r="BK1534" s="486">
        <v>5.0000000000000001E-3</v>
      </c>
      <c r="BL1534" s="486">
        <v>62.784999999999997</v>
      </c>
      <c r="BM1534" s="486">
        <v>0.45100000000000001</v>
      </c>
      <c r="BN1534" s="486">
        <v>2.0430000000000001</v>
      </c>
      <c r="BO1534" s="486">
        <v>3.2000000000000001E-2</v>
      </c>
      <c r="BP1534" s="486">
        <v>0.93700000000000006</v>
      </c>
      <c r="BQ1534" s="486">
        <v>9.8000000000000004E-2</v>
      </c>
      <c r="BR1534" s="486">
        <v>5.6000000000000001E-2</v>
      </c>
      <c r="BS1534" s="486">
        <v>2.1999999999999999E-2</v>
      </c>
      <c r="BT1534" s="486">
        <v>0.28699999999999998</v>
      </c>
      <c r="BU1534" s="486">
        <v>5.1999999999999998E-2</v>
      </c>
      <c r="BV1534" s="486">
        <v>0.11</v>
      </c>
      <c r="BW1534" s="486">
        <v>1.9E-2</v>
      </c>
      <c r="BX1534" s="486" t="s">
        <v>121</v>
      </c>
      <c r="BY1534" s="486">
        <v>3.0000000000000001E-3</v>
      </c>
      <c r="BZ1534" s="486">
        <v>2E-3</v>
      </c>
      <c r="CA1534" s="486">
        <v>1E-3</v>
      </c>
      <c r="CB1534" s="486" t="s">
        <v>121</v>
      </c>
      <c r="CC1534" s="486">
        <v>2E-3</v>
      </c>
      <c r="CD1534" s="486">
        <v>8.9999999999999993E-3</v>
      </c>
      <c r="CE1534" s="486">
        <v>2E-3</v>
      </c>
      <c r="CF1534" s="486" t="s">
        <v>121</v>
      </c>
      <c r="CG1534" s="486">
        <v>8.9999999999999993E-3</v>
      </c>
      <c r="CH1534" s="486">
        <v>4.0000000000000001E-3</v>
      </c>
      <c r="CI1534" s="486">
        <v>1E-3</v>
      </c>
      <c r="CJ1534" s="486">
        <v>0.14599999999999999</v>
      </c>
      <c r="CK1534" s="486">
        <v>1.6E-2</v>
      </c>
      <c r="CL1534" s="486" t="s">
        <v>121</v>
      </c>
      <c r="CM1534" s="486">
        <v>3.0000000000000001E-3</v>
      </c>
      <c r="CN1534" s="486">
        <v>1.9E-2</v>
      </c>
      <c r="CO1534" s="486">
        <v>7.0000000000000001E-3</v>
      </c>
      <c r="CP1534" s="486" t="s">
        <v>121</v>
      </c>
      <c r="CQ1534" s="486">
        <v>4.9000000000000002E-2</v>
      </c>
      <c r="CR1534" s="486">
        <v>4.4820000000000002</v>
      </c>
      <c r="CS1534" s="486">
        <v>6.4000000000000001E-2</v>
      </c>
      <c r="CT1534" s="486">
        <v>1.4570000000000001</v>
      </c>
      <c r="CU1534" s="486">
        <v>2.3E-2</v>
      </c>
      <c r="CV1534" s="486" t="s">
        <v>121</v>
      </c>
      <c r="CW1534" s="486">
        <v>2E-3</v>
      </c>
      <c r="CX1534" s="486"/>
      <c r="CY1534" s="486"/>
      <c r="CZ1534" s="486" t="s">
        <v>121</v>
      </c>
      <c r="DA1534" s="486">
        <v>5.6000000000000001E-2</v>
      </c>
      <c r="DB1534" s="486"/>
      <c r="DC1534" s="486"/>
      <c r="DD1534" s="486"/>
      <c r="DE1534" s="486"/>
      <c r="DF1534" s="486"/>
      <c r="DG1534" s="486"/>
      <c r="DH1534" s="486">
        <v>1.03</v>
      </c>
      <c r="DI1534" s="486"/>
      <c r="DJ1534" s="486"/>
      <c r="DK1534" s="486"/>
      <c r="DL1534" s="61" t="str">
        <f t="shared" si="29"/>
        <v>Anlieferung 27-5</v>
      </c>
    </row>
    <row r="1535" spans="1:149">
      <c r="A1535" s="11">
        <v>44694</v>
      </c>
      <c r="B1535" s="64" t="s">
        <v>527</v>
      </c>
      <c r="C1535" s="25" t="s">
        <v>128</v>
      </c>
      <c r="H1535" s="3" t="e">
        <f>((F1535)/(E1535/100))</f>
        <v>#DIV/0!</v>
      </c>
      <c r="I1535" s="4" t="e">
        <f>E1535/F1535</f>
        <v>#DIV/0!</v>
      </c>
      <c r="J1535" s="4" t="e">
        <f>100/G1535</f>
        <v>#DIV/0!</v>
      </c>
      <c r="N1535" s="37" t="e">
        <f>M1535/(K1535/100)</f>
        <v>#DIV/0!</v>
      </c>
      <c r="O1535" s="37" t="e">
        <f>N1535/J1535</f>
        <v>#DIV/0!</v>
      </c>
      <c r="P1535" s="5" t="e">
        <f>M1535/(L1535/100)</f>
        <v>#DIV/0!</v>
      </c>
      <c r="Q1535" s="5" t="e">
        <f>P1535*I1535</f>
        <v>#DIV/0!</v>
      </c>
      <c r="U1535" s="15" t="e">
        <f>100-(T1535-R1535)/S1535*100</f>
        <v>#DIV/0!</v>
      </c>
      <c r="AB1535" s="14" t="e">
        <f>((AE1535-AC1535)*(1000/AD1535))*1000</f>
        <v>#DIV/0!</v>
      </c>
      <c r="AF1535" s="7" t="e">
        <f>#REF!*0.8</f>
        <v>#REF!</v>
      </c>
      <c r="AH1535" s="8" t="e">
        <f>((AG1535)*(H1535/100))</f>
        <v>#DIV/0!</v>
      </c>
      <c r="AI1535" s="7" t="e">
        <f>AG1535/AH1535</f>
        <v>#DIV/0!</v>
      </c>
      <c r="AO1535" s="68" t="s">
        <v>527</v>
      </c>
      <c r="AP1535" s="486" t="s">
        <v>121</v>
      </c>
      <c r="AQ1535" s="486">
        <v>3.0000000000000001E-3</v>
      </c>
      <c r="AR1535" s="486" t="s">
        <v>121</v>
      </c>
      <c r="AS1535" s="486">
        <v>1.0999999999999999E-2</v>
      </c>
      <c r="AT1535" s="486" t="s">
        <v>121</v>
      </c>
      <c r="AU1535" s="486">
        <v>8.9999999999999993E-3</v>
      </c>
      <c r="AV1535" s="486">
        <v>10.458</v>
      </c>
      <c r="AW1535" s="486">
        <v>3.093</v>
      </c>
      <c r="AX1535" s="486">
        <v>1.4E-2</v>
      </c>
      <c r="AY1535" s="486">
        <v>5.0000000000000001E-3</v>
      </c>
      <c r="AZ1535" s="486">
        <v>0.45300000000000001</v>
      </c>
      <c r="BA1535" s="486">
        <v>7.4999999999999997E-2</v>
      </c>
      <c r="BB1535" s="486">
        <v>3.9E-2</v>
      </c>
      <c r="BC1535" s="486">
        <v>8.9999999999999993E-3</v>
      </c>
      <c r="BD1535" s="486">
        <v>12.005000000000001</v>
      </c>
      <c r="BE1535" s="486">
        <v>1.577</v>
      </c>
      <c r="BF1535" s="486" t="s">
        <v>121</v>
      </c>
      <c r="BG1535" s="486">
        <v>6.0000000000000001E-3</v>
      </c>
      <c r="BH1535" s="486">
        <v>6.0000000000000001E-3</v>
      </c>
      <c r="BI1535" s="486">
        <v>2E-3</v>
      </c>
      <c r="BJ1535" s="486" t="s">
        <v>121</v>
      </c>
      <c r="BK1535" s="486">
        <v>7.0000000000000001E-3</v>
      </c>
      <c r="BL1535" s="486">
        <v>56.491</v>
      </c>
      <c r="BM1535" s="486">
        <v>0.51300000000000001</v>
      </c>
      <c r="BN1535" s="486">
        <v>3.2000000000000001E-2</v>
      </c>
      <c r="BO1535" s="486">
        <v>8.0000000000000002E-3</v>
      </c>
      <c r="BP1535" s="486">
        <v>1.04</v>
      </c>
      <c r="BQ1535" s="486">
        <v>0.11600000000000001</v>
      </c>
      <c r="BR1535" s="486" t="s">
        <v>121</v>
      </c>
      <c r="BS1535" s="486">
        <v>2.7E-2</v>
      </c>
      <c r="BT1535" s="486">
        <v>0.315</v>
      </c>
      <c r="BU1535" s="486">
        <v>4.9000000000000002E-2</v>
      </c>
      <c r="BV1535" s="486">
        <v>0.10299999999999999</v>
      </c>
      <c r="BW1535" s="486">
        <v>1.9E-2</v>
      </c>
      <c r="BX1535" s="486" t="s">
        <v>121</v>
      </c>
      <c r="BY1535" s="486">
        <v>3.0000000000000001E-3</v>
      </c>
      <c r="BZ1535" s="486" t="s">
        <v>121</v>
      </c>
      <c r="CA1535" s="486">
        <v>2E-3</v>
      </c>
      <c r="CB1535" s="486" t="s">
        <v>121</v>
      </c>
      <c r="CC1535" s="486">
        <v>2E-3</v>
      </c>
      <c r="CD1535" s="486">
        <v>3.0000000000000001E-3</v>
      </c>
      <c r="CE1535" s="486">
        <v>1E-3</v>
      </c>
      <c r="CF1535" s="486" t="s">
        <v>121</v>
      </c>
      <c r="CG1535" s="486">
        <v>2E-3</v>
      </c>
      <c r="CH1535" s="486">
        <v>5.0000000000000001E-3</v>
      </c>
      <c r="CI1535" s="486">
        <v>1E-3</v>
      </c>
      <c r="CJ1535" s="486">
        <v>0.23300000000000001</v>
      </c>
      <c r="CK1535" s="486">
        <v>0.04</v>
      </c>
      <c r="CL1535" s="486" t="s">
        <v>121</v>
      </c>
      <c r="CM1535" s="486">
        <v>2E-3</v>
      </c>
      <c r="CN1535" s="486">
        <v>8.9999999999999993E-3</v>
      </c>
      <c r="CO1535" s="486">
        <v>6.0000000000000001E-3</v>
      </c>
      <c r="CP1535" s="486" t="s">
        <v>121</v>
      </c>
      <c r="CQ1535" s="486">
        <v>7.1999999999999995E-2</v>
      </c>
      <c r="CR1535" s="486">
        <v>10.25</v>
      </c>
      <c r="CS1535" s="486">
        <v>1.8859999999999999</v>
      </c>
      <c r="CT1535" s="486">
        <v>1</v>
      </c>
      <c r="CU1535" s="486">
        <v>0.24</v>
      </c>
      <c r="CV1535" s="486" t="s">
        <v>121</v>
      </c>
      <c r="CW1535" s="486">
        <v>2E-3</v>
      </c>
      <c r="CX1535" s="486">
        <v>5.1369999999999996</v>
      </c>
      <c r="CY1535" s="486">
        <v>2.8690000000000002</v>
      </c>
      <c r="CZ1535" s="486">
        <v>5.8999999999999997E-2</v>
      </c>
      <c r="DA1535" s="486">
        <v>3.3000000000000002E-2</v>
      </c>
      <c r="DB1535" s="486" t="s">
        <v>121</v>
      </c>
      <c r="DC1535" s="486">
        <v>0.47</v>
      </c>
      <c r="DD1535" s="486" t="s">
        <v>121</v>
      </c>
      <c r="DE1535" s="486">
        <v>26.263000000000002</v>
      </c>
      <c r="DF1535" s="486" t="s">
        <v>121</v>
      </c>
      <c r="DG1535" s="486">
        <v>5.0819999999999999</v>
      </c>
      <c r="DH1535" s="486">
        <v>2.35</v>
      </c>
      <c r="DI1535" s="486">
        <v>0.20699999999999999</v>
      </c>
      <c r="DJ1535" s="486" t="s">
        <v>121</v>
      </c>
      <c r="DK1535" s="486">
        <v>68.837000000000003</v>
      </c>
      <c r="DL1535" s="61" t="str">
        <f t="shared" si="29"/>
        <v>Anlieferung 27-6</v>
      </c>
    </row>
    <row r="1536" spans="1:149">
      <c r="A1536" s="11">
        <v>44694</v>
      </c>
      <c r="B1536" s="64" t="s">
        <v>528</v>
      </c>
      <c r="C1536" s="25" t="s">
        <v>128</v>
      </c>
      <c r="H1536" s="3" t="e">
        <f>((F1536)/(E1536/100))</f>
        <v>#DIV/0!</v>
      </c>
      <c r="I1536" s="4" t="e">
        <f>E1536/F1536</f>
        <v>#DIV/0!</v>
      </c>
      <c r="J1536" s="4" t="e">
        <f>100/G1536</f>
        <v>#DIV/0!</v>
      </c>
      <c r="N1536" s="37" t="e">
        <f>M1536/(K1536/100)</f>
        <v>#DIV/0!</v>
      </c>
      <c r="O1536" s="37" t="e">
        <f>N1536/J1536</f>
        <v>#DIV/0!</v>
      </c>
      <c r="P1536" s="5" t="e">
        <f>M1536/(L1536/100)</f>
        <v>#DIV/0!</v>
      </c>
      <c r="Q1536" s="5" t="e">
        <f>P1536*I1536</f>
        <v>#DIV/0!</v>
      </c>
      <c r="U1536" s="15" t="e">
        <f>100-(T1536-R1536)/S1536*100</f>
        <v>#DIV/0!</v>
      </c>
      <c r="AB1536" s="14" t="e">
        <f>((AE1536-AC1536)*(1000/AD1536))*1000</f>
        <v>#DIV/0!</v>
      </c>
      <c r="AF1536" s="7" t="e">
        <f>#REF!*0.8</f>
        <v>#REF!</v>
      </c>
      <c r="AH1536" s="8" t="e">
        <f>((AG1536)*(H1536/100))</f>
        <v>#DIV/0!</v>
      </c>
      <c r="AI1536" s="7" t="e">
        <f>AG1536/AH1536</f>
        <v>#DIV/0!</v>
      </c>
      <c r="AO1536" s="68" t="s">
        <v>528</v>
      </c>
      <c r="AP1536" s="486">
        <v>8.9999999999999993E-3</v>
      </c>
      <c r="AQ1536" s="486">
        <v>3.0000000000000001E-3</v>
      </c>
      <c r="AR1536" s="486">
        <v>4.5999999999999999E-2</v>
      </c>
      <c r="AS1536" s="486">
        <v>8.0000000000000002E-3</v>
      </c>
      <c r="AT1536" s="486" t="s">
        <v>121</v>
      </c>
      <c r="AU1536" s="486">
        <v>1.2E-2</v>
      </c>
      <c r="AV1536" s="486">
        <v>3.0179999999999998</v>
      </c>
      <c r="AW1536" s="486">
        <v>6.0999999999999999E-2</v>
      </c>
      <c r="AX1536" s="486" t="s">
        <v>121</v>
      </c>
      <c r="AY1536" s="486">
        <v>6.0000000000000001E-3</v>
      </c>
      <c r="AZ1536" s="486">
        <v>0.29299999999999998</v>
      </c>
      <c r="BA1536" s="486">
        <v>0.01</v>
      </c>
      <c r="BB1536" s="486">
        <v>3.7280000000000002</v>
      </c>
      <c r="BC1536" s="486">
        <v>5.8000000000000003E-2</v>
      </c>
      <c r="BD1536" s="486">
        <v>6.7839999999999998</v>
      </c>
      <c r="BE1536" s="486">
        <v>9.9000000000000005E-2</v>
      </c>
      <c r="BF1536" s="486" t="s">
        <v>121</v>
      </c>
      <c r="BG1536" s="486">
        <v>1.4999999999999999E-2</v>
      </c>
      <c r="BH1536" s="486">
        <v>4.0000000000000001E-3</v>
      </c>
      <c r="BI1536" s="486">
        <v>2E-3</v>
      </c>
      <c r="BJ1536" s="486">
        <v>7.0000000000000001E-3</v>
      </c>
      <c r="BK1536" s="486">
        <v>3.0000000000000001E-3</v>
      </c>
      <c r="BL1536" s="486">
        <v>54.067</v>
      </c>
      <c r="BM1536" s="486">
        <v>0.67900000000000005</v>
      </c>
      <c r="BN1536" s="486">
        <v>0.121</v>
      </c>
      <c r="BO1536" s="486">
        <v>4.0000000000000001E-3</v>
      </c>
      <c r="BP1536" s="486">
        <v>2.1800000000000002</v>
      </c>
      <c r="BQ1536" s="486">
        <v>7.8E-2</v>
      </c>
      <c r="BR1536" s="486" t="s">
        <v>121</v>
      </c>
      <c r="BS1536" s="486">
        <v>2.4E-2</v>
      </c>
      <c r="BT1536" s="486">
        <v>0.76500000000000001</v>
      </c>
      <c r="BU1536" s="486">
        <v>3.9E-2</v>
      </c>
      <c r="BV1536" s="486">
        <v>0.29599999999999999</v>
      </c>
      <c r="BW1536" s="486">
        <v>1.9E-2</v>
      </c>
      <c r="BX1536" s="486" t="s">
        <v>121</v>
      </c>
      <c r="BY1536" s="486">
        <v>4.0000000000000001E-3</v>
      </c>
      <c r="BZ1536" s="486">
        <v>3.0000000000000001E-3</v>
      </c>
      <c r="CA1536" s="486">
        <v>1E-3</v>
      </c>
      <c r="CB1536" s="486" t="s">
        <v>121</v>
      </c>
      <c r="CC1536" s="486">
        <v>2E-3</v>
      </c>
      <c r="CD1536" s="486">
        <v>5.0000000000000001E-3</v>
      </c>
      <c r="CE1536" s="486">
        <v>1E-3</v>
      </c>
      <c r="CF1536" s="486" t="s">
        <v>121</v>
      </c>
      <c r="CG1536" s="486">
        <v>2E-3</v>
      </c>
      <c r="CH1536" s="486">
        <v>0.32900000000000001</v>
      </c>
      <c r="CI1536" s="486">
        <v>6.0000000000000001E-3</v>
      </c>
      <c r="CJ1536" s="486">
        <v>0.498</v>
      </c>
      <c r="CK1536" s="486">
        <v>6.5000000000000002E-2</v>
      </c>
      <c r="CL1536" s="486" t="s">
        <v>121</v>
      </c>
      <c r="CM1536" s="486">
        <v>2E-3</v>
      </c>
      <c r="CN1536" s="486" t="s">
        <v>121</v>
      </c>
      <c r="CO1536" s="486">
        <v>4.1000000000000002E-2</v>
      </c>
      <c r="CP1536" s="486" t="s">
        <v>121</v>
      </c>
      <c r="CQ1536" s="486">
        <v>5.6000000000000001E-2</v>
      </c>
      <c r="CR1536" s="486">
        <v>6.6989999999999998</v>
      </c>
      <c r="CS1536" s="486">
        <v>9.7000000000000003E-2</v>
      </c>
      <c r="CT1536" s="486">
        <v>2.9009999999999998</v>
      </c>
      <c r="CU1536" s="486">
        <v>4.5999999999999999E-2</v>
      </c>
      <c r="CV1536" s="486" t="s">
        <v>121</v>
      </c>
      <c r="CW1536" s="486">
        <v>2E-3</v>
      </c>
      <c r="CX1536" s="486"/>
      <c r="CY1536" s="486"/>
      <c r="CZ1536" s="486">
        <v>18.242999999999999</v>
      </c>
      <c r="DA1536" s="486">
        <v>0.38400000000000001</v>
      </c>
      <c r="DB1536" s="486"/>
      <c r="DC1536" s="486"/>
      <c r="DD1536" s="486"/>
      <c r="DE1536" s="486"/>
      <c r="DF1536" s="486"/>
      <c r="DG1536" s="486"/>
      <c r="DH1536" s="486">
        <v>1.62</v>
      </c>
      <c r="DI1536" s="486"/>
      <c r="DJ1536" s="486"/>
      <c r="DK1536" s="486"/>
      <c r="DL1536" s="61" t="str">
        <f t="shared" si="29"/>
        <v>Anlieferung 27-7</v>
      </c>
    </row>
    <row r="1537" spans="1:132">
      <c r="A1537" s="11">
        <v>44694</v>
      </c>
      <c r="B1537" s="64" t="s">
        <v>529</v>
      </c>
      <c r="C1537" s="25" t="s">
        <v>128</v>
      </c>
      <c r="H1537" s="3" t="e">
        <f>((F1537)/(E1537/100))</f>
        <v>#DIV/0!</v>
      </c>
      <c r="I1537" s="4" t="e">
        <f>E1537/F1537</f>
        <v>#DIV/0!</v>
      </c>
      <c r="J1537" s="4" t="e">
        <f>100/G1537</f>
        <v>#DIV/0!</v>
      </c>
      <c r="N1537" s="37" t="e">
        <f>M1537/(K1537/100)</f>
        <v>#DIV/0!</v>
      </c>
      <c r="O1537" s="37" t="e">
        <f>N1537/J1537</f>
        <v>#DIV/0!</v>
      </c>
      <c r="P1537" s="5" t="e">
        <f>M1537/(L1537/100)</f>
        <v>#DIV/0!</v>
      </c>
      <c r="Q1537" s="5" t="e">
        <f>P1537*I1537</f>
        <v>#DIV/0!</v>
      </c>
      <c r="U1537" s="15" t="e">
        <f>100-(T1537-R1537)/S1537*100</f>
        <v>#DIV/0!</v>
      </c>
      <c r="AB1537" s="14" t="e">
        <f>((AE1537-AC1537)*(1000/AD1537))*1000</f>
        <v>#DIV/0!</v>
      </c>
      <c r="AF1537" s="7" t="e">
        <f>#REF!*0.8</f>
        <v>#REF!</v>
      </c>
      <c r="AH1537" s="8" t="e">
        <f>((AG1537)*(H1537/100))</f>
        <v>#DIV/0!</v>
      </c>
      <c r="AI1537" s="7" t="e">
        <f>AG1537/AH1537</f>
        <v>#DIV/0!</v>
      </c>
      <c r="AO1537" s="68" t="s">
        <v>529</v>
      </c>
      <c r="AP1537" s="486" t="s">
        <v>121</v>
      </c>
      <c r="AQ1537" s="486">
        <v>3.0000000000000001E-3</v>
      </c>
      <c r="AR1537" s="486" t="s">
        <v>121</v>
      </c>
      <c r="AS1537" s="486">
        <v>1.0999999999999999E-2</v>
      </c>
      <c r="AT1537" s="486">
        <v>0.36499999999999999</v>
      </c>
      <c r="AU1537" s="486">
        <v>1.4999999999999999E-2</v>
      </c>
      <c r="AV1537" s="486">
        <v>5.9640000000000004</v>
      </c>
      <c r="AW1537" s="486">
        <v>0.108</v>
      </c>
      <c r="AX1537" s="486" t="s">
        <v>121</v>
      </c>
      <c r="AY1537" s="486">
        <v>6.0000000000000001E-3</v>
      </c>
      <c r="AZ1537" s="486">
        <v>1.3640000000000001</v>
      </c>
      <c r="BA1537" s="486">
        <v>1.9E-2</v>
      </c>
      <c r="BB1537" s="486">
        <v>3.8010000000000002</v>
      </c>
      <c r="BC1537" s="486">
        <v>5.2999999999999999E-2</v>
      </c>
      <c r="BD1537" s="486">
        <v>12.569000000000001</v>
      </c>
      <c r="BE1537" s="486">
        <v>0.128</v>
      </c>
      <c r="BF1537" s="486" t="s">
        <v>121</v>
      </c>
      <c r="BG1537" s="486">
        <v>1.2E-2</v>
      </c>
      <c r="BH1537" s="486" t="s">
        <v>121</v>
      </c>
      <c r="BI1537" s="486">
        <v>4.0000000000000001E-3</v>
      </c>
      <c r="BJ1537" s="486" t="s">
        <v>121</v>
      </c>
      <c r="BK1537" s="486">
        <v>5.0000000000000001E-3</v>
      </c>
      <c r="BL1537" s="486">
        <v>62.970999999999997</v>
      </c>
      <c r="BM1537" s="486">
        <v>0.42899999999999999</v>
      </c>
      <c r="BN1537" s="486">
        <v>5.7000000000000002E-2</v>
      </c>
      <c r="BO1537" s="486">
        <v>3.0000000000000001E-3</v>
      </c>
      <c r="BP1537" s="486">
        <v>2.6720000000000002</v>
      </c>
      <c r="BQ1537" s="486">
        <v>0.106</v>
      </c>
      <c r="BR1537" s="486" t="s">
        <v>121</v>
      </c>
      <c r="BS1537" s="486">
        <v>3.9E-2</v>
      </c>
      <c r="BT1537" s="486">
        <v>0.19400000000000001</v>
      </c>
      <c r="BU1537" s="486">
        <v>4.2000000000000003E-2</v>
      </c>
      <c r="BV1537" s="486">
        <v>0.11700000000000001</v>
      </c>
      <c r="BW1537" s="486">
        <v>1.7000000000000001E-2</v>
      </c>
      <c r="BX1537" s="486">
        <v>0.158</v>
      </c>
      <c r="BY1537" s="486">
        <v>4.0000000000000001E-3</v>
      </c>
      <c r="BZ1537" s="486" t="s">
        <v>121</v>
      </c>
      <c r="CA1537" s="486">
        <v>2E-3</v>
      </c>
      <c r="CB1537" s="486" t="s">
        <v>121</v>
      </c>
      <c r="CC1537" s="486">
        <v>2E-3</v>
      </c>
      <c r="CD1537" s="486" t="s">
        <v>121</v>
      </c>
      <c r="CE1537" s="486">
        <v>2E-3</v>
      </c>
      <c r="CF1537" s="486" t="s">
        <v>121</v>
      </c>
      <c r="CG1537" s="486">
        <v>2E-3</v>
      </c>
      <c r="CH1537" s="486">
        <v>2.7E-2</v>
      </c>
      <c r="CI1537" s="486">
        <v>1E-3</v>
      </c>
      <c r="CJ1537" s="486">
        <v>0.315</v>
      </c>
      <c r="CK1537" s="486">
        <v>3.5000000000000003E-2</v>
      </c>
      <c r="CL1537" s="486" t="s">
        <v>121</v>
      </c>
      <c r="CM1537" s="486">
        <v>2E-3</v>
      </c>
      <c r="CN1537" s="486" t="s">
        <v>121</v>
      </c>
      <c r="CO1537" s="486">
        <v>2.4E-2</v>
      </c>
      <c r="CP1537" s="486" t="s">
        <v>121</v>
      </c>
      <c r="CQ1537" s="486">
        <v>5.2999999999999999E-2</v>
      </c>
      <c r="CR1537" s="486">
        <v>6.1319999999999997</v>
      </c>
      <c r="CS1537" s="486">
        <v>0.08</v>
      </c>
      <c r="CT1537" s="486">
        <v>2.222</v>
      </c>
      <c r="CU1537" s="486">
        <v>3.4000000000000002E-2</v>
      </c>
      <c r="CV1537" s="486" t="s">
        <v>121</v>
      </c>
      <c r="CW1537" s="486">
        <v>2E-3</v>
      </c>
      <c r="CX1537" s="486"/>
      <c r="CY1537" s="486"/>
      <c r="CZ1537" s="486">
        <v>1.0549999999999999</v>
      </c>
      <c r="DA1537" s="486">
        <v>4.7E-2</v>
      </c>
      <c r="DB1537" s="486"/>
      <c r="DC1537" s="486"/>
      <c r="DD1537" s="486"/>
      <c r="DE1537" s="486"/>
      <c r="DF1537" s="486"/>
      <c r="DG1537" s="486"/>
      <c r="DH1537" s="486">
        <v>0.93</v>
      </c>
      <c r="DI1537" s="486"/>
      <c r="DJ1537" s="486"/>
      <c r="DK1537" s="486"/>
      <c r="DL1537" s="61" t="str">
        <f t="shared" si="29"/>
        <v>Anlieferung 27-8</v>
      </c>
    </row>
    <row r="1538" spans="1:132">
      <c r="A1538" s="11">
        <v>44694</v>
      </c>
      <c r="B1538" s="64" t="s">
        <v>530</v>
      </c>
      <c r="C1538" s="25" t="s">
        <v>128</v>
      </c>
      <c r="H1538" s="3" t="e">
        <f>((F1538)/(E1538/100))</f>
        <v>#DIV/0!</v>
      </c>
      <c r="I1538" s="4" t="e">
        <f>E1538/F1538</f>
        <v>#DIV/0!</v>
      </c>
      <c r="J1538" s="4" t="e">
        <f>100/G1538</f>
        <v>#DIV/0!</v>
      </c>
      <c r="N1538" s="37" t="e">
        <f>M1538/(K1538/100)</f>
        <v>#DIV/0!</v>
      </c>
      <c r="O1538" s="37" t="e">
        <f>N1538/J1538</f>
        <v>#DIV/0!</v>
      </c>
      <c r="P1538" s="5" t="e">
        <f>M1538/(L1538/100)</f>
        <v>#DIV/0!</v>
      </c>
      <c r="Q1538" s="5" t="e">
        <f>P1538*I1538</f>
        <v>#DIV/0!</v>
      </c>
      <c r="U1538" s="15" t="e">
        <f>100-(T1538-R1538)/S1538*100</f>
        <v>#DIV/0!</v>
      </c>
      <c r="AB1538" s="14" t="e">
        <f>((AE1538-AC1538)*(1000/AD1538))*1000</f>
        <v>#DIV/0!</v>
      </c>
      <c r="AF1538" s="7" t="e">
        <f>#REF!*0.8</f>
        <v>#REF!</v>
      </c>
      <c r="AH1538" s="8" t="e">
        <f>((AG1538)*(H1538/100))</f>
        <v>#DIV/0!</v>
      </c>
      <c r="AI1538" s="7" t="e">
        <f>AG1538/AH1538</f>
        <v>#DIV/0!</v>
      </c>
      <c r="AO1538" s="68" t="s">
        <v>530</v>
      </c>
      <c r="AP1538" s="486">
        <v>2.5000000000000001E-2</v>
      </c>
      <c r="AQ1538" s="486">
        <v>4.0000000000000001E-3</v>
      </c>
      <c r="AR1538" s="486" t="s">
        <v>121</v>
      </c>
      <c r="AS1538" s="486">
        <v>8.0000000000000002E-3</v>
      </c>
      <c r="AT1538" s="486" t="s">
        <v>121</v>
      </c>
      <c r="AU1538" s="486">
        <v>8.9999999999999993E-3</v>
      </c>
      <c r="AV1538" s="486">
        <v>3.4470000000000001</v>
      </c>
      <c r="AW1538" s="486">
        <v>5.2999999999999999E-2</v>
      </c>
      <c r="AX1538" s="486">
        <v>8.9999999999999993E-3</v>
      </c>
      <c r="AY1538" s="486">
        <v>3.0000000000000001E-3</v>
      </c>
      <c r="AZ1538" s="486">
        <v>0.433</v>
      </c>
      <c r="BA1538" s="486">
        <v>8.0000000000000002E-3</v>
      </c>
      <c r="BB1538" s="486">
        <v>7.4059999999999997</v>
      </c>
      <c r="BC1538" s="486">
        <v>7.2999999999999995E-2</v>
      </c>
      <c r="BD1538" s="486">
        <v>10.768000000000001</v>
      </c>
      <c r="BE1538" s="486">
        <v>8.2000000000000003E-2</v>
      </c>
      <c r="BF1538" s="486" t="s">
        <v>121</v>
      </c>
      <c r="BG1538" s="486">
        <v>8.0000000000000002E-3</v>
      </c>
      <c r="BH1538" s="486">
        <v>7.0000000000000001E-3</v>
      </c>
      <c r="BI1538" s="486">
        <v>4.0000000000000001E-3</v>
      </c>
      <c r="BJ1538" s="486" t="s">
        <v>121</v>
      </c>
      <c r="BK1538" s="486">
        <v>3.0000000000000001E-3</v>
      </c>
      <c r="BL1538" s="486">
        <v>72.930000000000007</v>
      </c>
      <c r="BM1538" s="486">
        <v>0.22600000000000001</v>
      </c>
      <c r="BN1538" s="486">
        <v>1.0269999999999999</v>
      </c>
      <c r="BO1538" s="486">
        <v>1.4E-2</v>
      </c>
      <c r="BP1538" s="486">
        <v>1.9159999999999999</v>
      </c>
      <c r="BQ1538" s="486">
        <v>8.5999999999999993E-2</v>
      </c>
      <c r="BR1538" s="486" t="s">
        <v>121</v>
      </c>
      <c r="BS1538" s="486">
        <v>0.02</v>
      </c>
      <c r="BT1538" s="486">
        <v>0.14499999999999999</v>
      </c>
      <c r="BU1538" s="486">
        <v>3.5000000000000003E-2</v>
      </c>
      <c r="BV1538" s="486">
        <v>4.5999999999999999E-2</v>
      </c>
      <c r="BW1538" s="486">
        <v>0.01</v>
      </c>
      <c r="BX1538" s="486">
        <v>3.1E-2</v>
      </c>
      <c r="BY1538" s="486">
        <v>1E-3</v>
      </c>
      <c r="BZ1538" s="486" t="s">
        <v>121</v>
      </c>
      <c r="CA1538" s="486">
        <v>2E-3</v>
      </c>
      <c r="CB1538" s="486" t="s">
        <v>121</v>
      </c>
      <c r="CC1538" s="486">
        <v>2E-3</v>
      </c>
      <c r="CD1538" s="486">
        <v>4.0000000000000001E-3</v>
      </c>
      <c r="CE1538" s="486">
        <v>1E-3</v>
      </c>
      <c r="CF1538" s="486" t="s">
        <v>121</v>
      </c>
      <c r="CG1538" s="486">
        <v>3.0000000000000001E-3</v>
      </c>
      <c r="CH1538" s="486">
        <v>8.0000000000000002E-3</v>
      </c>
      <c r="CI1538" s="486">
        <v>1E-3</v>
      </c>
      <c r="CJ1538" s="486">
        <v>0.217</v>
      </c>
      <c r="CK1538" s="486">
        <v>2.3E-2</v>
      </c>
      <c r="CL1538" s="486" t="s">
        <v>121</v>
      </c>
      <c r="CM1538" s="486">
        <v>2E-3</v>
      </c>
      <c r="CN1538" s="486" t="s">
        <v>121</v>
      </c>
      <c r="CO1538" s="486">
        <v>1.4999999999999999E-2</v>
      </c>
      <c r="CP1538" s="486" t="s">
        <v>121</v>
      </c>
      <c r="CQ1538" s="486">
        <v>1.9E-2</v>
      </c>
      <c r="CR1538" s="486">
        <v>1.3280000000000001</v>
      </c>
      <c r="CS1538" s="486">
        <v>1.7000000000000001E-2</v>
      </c>
      <c r="CT1538" s="486">
        <v>7.9000000000000001E-2</v>
      </c>
      <c r="CU1538" s="486">
        <v>2E-3</v>
      </c>
      <c r="CV1538" s="486" t="s">
        <v>121</v>
      </c>
      <c r="CW1538" s="486">
        <v>2E-3</v>
      </c>
      <c r="CX1538" s="486"/>
      <c r="CY1538" s="486"/>
      <c r="CZ1538" s="486">
        <v>0.17199999999999999</v>
      </c>
      <c r="DA1538" s="486">
        <v>2.4E-2</v>
      </c>
      <c r="DB1538" s="486"/>
      <c r="DC1538" s="486"/>
      <c r="DD1538" s="486"/>
      <c r="DE1538" s="486"/>
      <c r="DF1538" s="486"/>
      <c r="DG1538" s="486"/>
      <c r="DH1538" s="486">
        <v>1.23</v>
      </c>
      <c r="DI1538" s="486"/>
      <c r="DJ1538" s="486"/>
      <c r="DK1538" s="486"/>
      <c r="DL1538" s="61" t="str">
        <f t="shared" si="29"/>
        <v>Anlieferung 27-9</v>
      </c>
    </row>
    <row r="1539" spans="1:132">
      <c r="A1539" s="11">
        <v>44694</v>
      </c>
      <c r="B1539" s="64" t="s">
        <v>531</v>
      </c>
      <c r="C1539" s="25" t="s">
        <v>128</v>
      </c>
      <c r="H1539" s="3" t="e">
        <f>((F1539)/(E1539/100))</f>
        <v>#DIV/0!</v>
      </c>
      <c r="I1539" s="4" t="e">
        <f>E1539/F1539</f>
        <v>#DIV/0!</v>
      </c>
      <c r="J1539" s="4" t="e">
        <f>100/G1539</f>
        <v>#DIV/0!</v>
      </c>
      <c r="N1539" s="37" t="e">
        <f>M1539/(K1539/100)</f>
        <v>#DIV/0!</v>
      </c>
      <c r="O1539" s="37" t="e">
        <f>N1539/J1539</f>
        <v>#DIV/0!</v>
      </c>
      <c r="P1539" s="5" t="e">
        <f>M1539/(L1539/100)</f>
        <v>#DIV/0!</v>
      </c>
      <c r="Q1539" s="5" t="e">
        <f>P1539*I1539</f>
        <v>#DIV/0!</v>
      </c>
      <c r="U1539" s="15" t="e">
        <f>100-(T1539-R1539)/S1539*100</f>
        <v>#DIV/0!</v>
      </c>
      <c r="AB1539" s="14" t="e">
        <f>((AE1539-AC1539)*(1000/AD1539))*1000</f>
        <v>#DIV/0!</v>
      </c>
      <c r="AF1539" s="7" t="e">
        <f>#REF!*0.8</f>
        <v>#REF!</v>
      </c>
      <c r="AH1539" s="8" t="e">
        <f>((AG1539)*(H1539/100))</f>
        <v>#DIV/0!</v>
      </c>
      <c r="AI1539" s="7" t="e">
        <f>AG1539/AH1539</f>
        <v>#DIV/0!</v>
      </c>
      <c r="AO1539" s="68" t="s">
        <v>531</v>
      </c>
      <c r="AP1539" s="486" t="s">
        <v>121</v>
      </c>
      <c r="AQ1539" s="486">
        <v>4.0000000000000001E-3</v>
      </c>
      <c r="AR1539" s="486" t="s">
        <v>121</v>
      </c>
      <c r="AS1539" s="486">
        <v>1.2999999999999999E-2</v>
      </c>
      <c r="AT1539" s="486" t="s">
        <v>121</v>
      </c>
      <c r="AU1539" s="486">
        <v>0.01</v>
      </c>
      <c r="AV1539" s="486">
        <v>8.0690000000000008</v>
      </c>
      <c r="AW1539" s="486">
        <v>0.28799999999999998</v>
      </c>
      <c r="AX1539" s="486" t="s">
        <v>121</v>
      </c>
      <c r="AY1539" s="486">
        <v>0.01</v>
      </c>
      <c r="AZ1539" s="486">
        <v>3.9E-2</v>
      </c>
      <c r="BA1539" s="486">
        <v>5.0000000000000001E-3</v>
      </c>
      <c r="BB1539" s="486">
        <v>15.407</v>
      </c>
      <c r="BC1539" s="486">
        <v>0.45400000000000001</v>
      </c>
      <c r="BD1539" s="486">
        <v>14.253</v>
      </c>
      <c r="BE1539" s="486">
        <v>0.434</v>
      </c>
      <c r="BF1539" s="486" t="s">
        <v>121</v>
      </c>
      <c r="BG1539" s="486">
        <v>7.0000000000000001E-3</v>
      </c>
      <c r="BH1539" s="486" t="s">
        <v>121</v>
      </c>
      <c r="BI1539" s="486">
        <v>4.0000000000000001E-3</v>
      </c>
      <c r="BJ1539" s="486" t="s">
        <v>121</v>
      </c>
      <c r="BK1539" s="486">
        <v>5.0000000000000001E-3</v>
      </c>
      <c r="BL1539" s="486">
        <v>50.875999999999998</v>
      </c>
      <c r="BM1539" s="486">
        <v>0.65100000000000002</v>
      </c>
      <c r="BN1539" s="486">
        <v>0.16400000000000001</v>
      </c>
      <c r="BO1539" s="486">
        <v>6.0000000000000001E-3</v>
      </c>
      <c r="BP1539" s="486">
        <v>0.81899999999999995</v>
      </c>
      <c r="BQ1539" s="486">
        <v>0.1</v>
      </c>
      <c r="BR1539" s="486" t="s">
        <v>121</v>
      </c>
      <c r="BS1539" s="486">
        <v>2.9000000000000001E-2</v>
      </c>
      <c r="BT1539" s="486">
        <v>0.38300000000000001</v>
      </c>
      <c r="BU1539" s="486">
        <v>5.3999999999999999E-2</v>
      </c>
      <c r="BV1539" s="486">
        <v>8.4000000000000005E-2</v>
      </c>
      <c r="BW1539" s="486">
        <v>1.2E-2</v>
      </c>
      <c r="BX1539" s="486" t="s">
        <v>121</v>
      </c>
      <c r="BY1539" s="486">
        <v>6.0000000000000001E-3</v>
      </c>
      <c r="BZ1539" s="486">
        <v>2E-3</v>
      </c>
      <c r="CA1539" s="486">
        <v>1E-3</v>
      </c>
      <c r="CB1539" s="486" t="s">
        <v>121</v>
      </c>
      <c r="CC1539" s="486">
        <v>2E-3</v>
      </c>
      <c r="CD1539" s="486">
        <v>3.0000000000000001E-3</v>
      </c>
      <c r="CE1539" s="486">
        <v>1E-3</v>
      </c>
      <c r="CF1539" s="486" t="s">
        <v>121</v>
      </c>
      <c r="CG1539" s="486">
        <v>2E-3</v>
      </c>
      <c r="CH1539" s="486">
        <v>4.0000000000000001E-3</v>
      </c>
      <c r="CI1539" s="486">
        <v>1E-3</v>
      </c>
      <c r="CJ1539" s="486">
        <v>0.121</v>
      </c>
      <c r="CK1539" s="486">
        <v>1.7000000000000001E-2</v>
      </c>
      <c r="CL1539" s="486" t="s">
        <v>121</v>
      </c>
      <c r="CM1539" s="486">
        <v>2E-3</v>
      </c>
      <c r="CN1539" s="486" t="s">
        <v>121</v>
      </c>
      <c r="CO1539" s="486">
        <v>1.4E-2</v>
      </c>
      <c r="CP1539" s="486" t="s">
        <v>121</v>
      </c>
      <c r="CQ1539" s="486">
        <v>2.7E-2</v>
      </c>
      <c r="CR1539" s="486">
        <v>1.915</v>
      </c>
      <c r="CS1539" s="486">
        <v>5.8999999999999997E-2</v>
      </c>
      <c r="CT1539" s="486">
        <v>3.9460000000000002</v>
      </c>
      <c r="CU1539" s="486">
        <v>7.8E-2</v>
      </c>
      <c r="CV1539" s="486" t="s">
        <v>121</v>
      </c>
      <c r="CW1539" s="486">
        <v>2E-3</v>
      </c>
      <c r="CX1539" s="486">
        <v>2.657</v>
      </c>
      <c r="CY1539" s="486">
        <v>0.46899999999999997</v>
      </c>
      <c r="CZ1539" s="486">
        <v>9.0999999999999998E-2</v>
      </c>
      <c r="DA1539" s="486">
        <v>2.7E-2</v>
      </c>
      <c r="DB1539" s="486" t="s">
        <v>121</v>
      </c>
      <c r="DC1539" s="486">
        <v>8.5999999999999993E-2</v>
      </c>
      <c r="DD1539" s="486" t="s">
        <v>121</v>
      </c>
      <c r="DE1539" s="486">
        <v>7.3739999999999997</v>
      </c>
      <c r="DF1539" s="486" t="s">
        <v>121</v>
      </c>
      <c r="DG1539" s="486">
        <v>1.012</v>
      </c>
      <c r="DH1539" s="486">
        <v>1.153</v>
      </c>
      <c r="DI1539" s="486">
        <v>6.3E-2</v>
      </c>
      <c r="DJ1539" s="486" t="s">
        <v>121</v>
      </c>
      <c r="DK1539" s="486">
        <v>27.885000000000002</v>
      </c>
      <c r="DL1539" s="61" t="str">
        <f t="shared" si="29"/>
        <v>Anlieferung 27-10</v>
      </c>
    </row>
    <row r="1540" spans="1:132">
      <c r="A1540" s="11">
        <v>44694</v>
      </c>
      <c r="B1540" s="64" t="s">
        <v>532</v>
      </c>
      <c r="C1540" s="25" t="s">
        <v>128</v>
      </c>
      <c r="H1540" s="3" t="e">
        <f>((F1540)/(E1540/100))</f>
        <v>#DIV/0!</v>
      </c>
      <c r="I1540" s="4" t="e">
        <f>E1540/F1540</f>
        <v>#DIV/0!</v>
      </c>
      <c r="J1540" s="4" t="e">
        <f>100/G1540</f>
        <v>#DIV/0!</v>
      </c>
      <c r="N1540" s="37" t="e">
        <f>M1540/(K1540/100)</f>
        <v>#DIV/0!</v>
      </c>
      <c r="O1540" s="37" t="e">
        <f>N1540/J1540</f>
        <v>#DIV/0!</v>
      </c>
      <c r="P1540" s="5" t="e">
        <f>M1540/(L1540/100)</f>
        <v>#DIV/0!</v>
      </c>
      <c r="Q1540" s="5" t="e">
        <f>P1540*I1540</f>
        <v>#DIV/0!</v>
      </c>
      <c r="U1540" s="15" t="e">
        <f>100-(T1540-R1540)/S1540*100</f>
        <v>#DIV/0!</v>
      </c>
      <c r="AB1540" s="14" t="e">
        <f>((AE1540-AC1540)*(1000/AD1540))*1000</f>
        <v>#DIV/0!</v>
      </c>
      <c r="AF1540" s="7" t="e">
        <f>#REF!*0.8</f>
        <v>#REF!</v>
      </c>
      <c r="AH1540" s="8" t="e">
        <f>((AG1540)*(H1540/100))</f>
        <v>#DIV/0!</v>
      </c>
      <c r="AI1540" s="7" t="e">
        <f>AG1540/AH1540</f>
        <v>#DIV/0!</v>
      </c>
      <c r="AO1540" s="68" t="s">
        <v>532</v>
      </c>
      <c r="AP1540" s="486" t="s">
        <v>121</v>
      </c>
      <c r="AQ1540" s="486">
        <v>8.9999999999999993E-3</v>
      </c>
      <c r="AR1540" s="486" t="s">
        <v>121</v>
      </c>
      <c r="AS1540" s="486">
        <v>1.4999999999999999E-2</v>
      </c>
      <c r="AT1540" s="486" t="s">
        <v>121</v>
      </c>
      <c r="AU1540" s="486">
        <v>8.0000000000000002E-3</v>
      </c>
      <c r="AV1540" s="486">
        <v>4.8289999999999997</v>
      </c>
      <c r="AW1540" s="486">
        <v>0.108</v>
      </c>
      <c r="AX1540" s="486" t="s">
        <v>121</v>
      </c>
      <c r="AY1540" s="486">
        <v>5.0000000000000001E-3</v>
      </c>
      <c r="AZ1540" s="486">
        <v>1.369</v>
      </c>
      <c r="BA1540" s="486">
        <v>2.7E-2</v>
      </c>
      <c r="BB1540" s="486">
        <v>0.502</v>
      </c>
      <c r="BC1540" s="486">
        <v>1.7999999999999999E-2</v>
      </c>
      <c r="BD1540" s="486">
        <v>39.497</v>
      </c>
      <c r="BE1540" s="486">
        <v>0.877</v>
      </c>
      <c r="BF1540" s="486" t="s">
        <v>121</v>
      </c>
      <c r="BG1540" s="486">
        <v>1.0999999999999999E-2</v>
      </c>
      <c r="BH1540" s="486">
        <v>1.9E-2</v>
      </c>
      <c r="BI1540" s="486">
        <v>5.0000000000000001E-3</v>
      </c>
      <c r="BJ1540" s="486" t="s">
        <v>121</v>
      </c>
      <c r="BK1540" s="486">
        <v>8.0000000000000002E-3</v>
      </c>
      <c r="BL1540" s="486">
        <v>35.256</v>
      </c>
      <c r="BM1540" s="486">
        <v>0.747</v>
      </c>
      <c r="BN1540" s="486">
        <v>1.1870000000000001</v>
      </c>
      <c r="BO1540" s="486">
        <v>2.5000000000000001E-2</v>
      </c>
      <c r="BP1540" s="486">
        <v>0.66700000000000004</v>
      </c>
      <c r="BQ1540" s="486">
        <v>0.1</v>
      </c>
      <c r="BR1540" s="486" t="s">
        <v>121</v>
      </c>
      <c r="BS1540" s="486">
        <v>7.4999999999999997E-2</v>
      </c>
      <c r="BT1540" s="486">
        <v>0.187</v>
      </c>
      <c r="BU1540" s="486">
        <v>5.5E-2</v>
      </c>
      <c r="BV1540" s="486">
        <v>0.32100000000000001</v>
      </c>
      <c r="BW1540" s="486">
        <v>2.1000000000000001E-2</v>
      </c>
      <c r="BX1540" s="486" t="s">
        <v>121</v>
      </c>
      <c r="BY1540" s="486">
        <v>4.0000000000000001E-3</v>
      </c>
      <c r="BZ1540" s="486" t="s">
        <v>121</v>
      </c>
      <c r="CA1540" s="486">
        <v>2E-3</v>
      </c>
      <c r="CB1540" s="486" t="s">
        <v>121</v>
      </c>
      <c r="CC1540" s="486">
        <v>2E-3</v>
      </c>
      <c r="CD1540" s="486">
        <v>4.0000000000000001E-3</v>
      </c>
      <c r="CE1540" s="486">
        <v>2E-3</v>
      </c>
      <c r="CF1540" s="486" t="s">
        <v>121</v>
      </c>
      <c r="CG1540" s="486">
        <v>3.0000000000000001E-3</v>
      </c>
      <c r="CH1540" s="486">
        <v>2E-3</v>
      </c>
      <c r="CI1540" s="486">
        <v>1E-3</v>
      </c>
      <c r="CJ1540" s="486">
        <v>9.5000000000000001E-2</v>
      </c>
      <c r="CK1540" s="486">
        <v>1.7000000000000001E-2</v>
      </c>
      <c r="CL1540" s="486" t="s">
        <v>121</v>
      </c>
      <c r="CM1540" s="486">
        <v>3.0000000000000001E-3</v>
      </c>
      <c r="CN1540" s="486" t="s">
        <v>121</v>
      </c>
      <c r="CO1540" s="486">
        <v>1.0999999999999999E-2</v>
      </c>
      <c r="CP1540" s="486" t="s">
        <v>121</v>
      </c>
      <c r="CQ1540" s="486">
        <v>5.3999999999999999E-2</v>
      </c>
      <c r="CR1540" s="486">
        <v>4.5819999999999999</v>
      </c>
      <c r="CS1540" s="486">
        <v>0.114</v>
      </c>
      <c r="CT1540" s="486">
        <v>1.7490000000000001</v>
      </c>
      <c r="CU1540" s="486">
        <v>3.1E-2</v>
      </c>
      <c r="CV1540" s="486" t="s">
        <v>121</v>
      </c>
      <c r="CW1540" s="486">
        <v>2E-3</v>
      </c>
      <c r="CX1540" s="486">
        <v>3.8490000000000002</v>
      </c>
      <c r="CY1540" s="486">
        <v>0.52100000000000002</v>
      </c>
      <c r="CZ1540" s="486">
        <v>4.5999999999999999E-2</v>
      </c>
      <c r="DA1540" s="486">
        <v>2.1000000000000001E-2</v>
      </c>
      <c r="DB1540" s="486" t="s">
        <v>121</v>
      </c>
      <c r="DC1540" s="486">
        <v>8.7999999999999995E-2</v>
      </c>
      <c r="DD1540" s="486" t="s">
        <v>121</v>
      </c>
      <c r="DE1540" s="486">
        <v>5.19</v>
      </c>
      <c r="DF1540" s="486" t="s">
        <v>121</v>
      </c>
      <c r="DG1540" s="486">
        <v>0.85499999999999998</v>
      </c>
      <c r="DH1540" s="486">
        <v>0.94899999999999995</v>
      </c>
      <c r="DI1540" s="486">
        <v>4.2999999999999997E-2</v>
      </c>
      <c r="DJ1540" s="486" t="s">
        <v>121</v>
      </c>
      <c r="DK1540" s="486">
        <v>23.65</v>
      </c>
      <c r="DL1540" s="61" t="str">
        <f t="shared" si="29"/>
        <v>Anlieferung 27-11</v>
      </c>
    </row>
    <row r="1541" spans="1:132">
      <c r="A1541" s="11">
        <v>44694</v>
      </c>
      <c r="B1541" s="64" t="s">
        <v>533</v>
      </c>
      <c r="C1541" s="25" t="s">
        <v>128</v>
      </c>
      <c r="H1541" s="3" t="e">
        <f>((F1541)/(E1541/100))</f>
        <v>#DIV/0!</v>
      </c>
      <c r="I1541" s="4" t="e">
        <f>E1541/F1541</f>
        <v>#DIV/0!</v>
      </c>
      <c r="J1541" s="4" t="e">
        <f>100/G1541</f>
        <v>#DIV/0!</v>
      </c>
      <c r="N1541" s="37" t="e">
        <f>M1541/(K1541/100)</f>
        <v>#DIV/0!</v>
      </c>
      <c r="O1541" s="37" t="e">
        <f>N1541/J1541</f>
        <v>#DIV/0!</v>
      </c>
      <c r="P1541" s="5" t="e">
        <f>M1541/(L1541/100)</f>
        <v>#DIV/0!</v>
      </c>
      <c r="Q1541" s="5" t="e">
        <f>P1541*I1541</f>
        <v>#DIV/0!</v>
      </c>
      <c r="U1541" s="15" t="e">
        <f>100-(T1541-R1541)/S1541*100</f>
        <v>#DIV/0!</v>
      </c>
      <c r="AB1541" s="14" t="e">
        <f>((AE1541-AC1541)*(1000/AD1541))*1000</f>
        <v>#DIV/0!</v>
      </c>
      <c r="AF1541" s="7" t="e">
        <f>#REF!*0.8</f>
        <v>#REF!</v>
      </c>
      <c r="AH1541" s="8" t="e">
        <f>((AG1541)*(H1541/100))</f>
        <v>#DIV/0!</v>
      </c>
      <c r="AI1541" s="7" t="e">
        <f>AG1541/AH1541</f>
        <v>#DIV/0!</v>
      </c>
      <c r="AO1541" s="68" t="s">
        <v>533</v>
      </c>
      <c r="AP1541" s="486">
        <v>2.9000000000000001E-2</v>
      </c>
      <c r="AQ1541" s="486">
        <v>7.0000000000000001E-3</v>
      </c>
      <c r="AR1541" s="486" t="s">
        <v>121</v>
      </c>
      <c r="AS1541" s="486">
        <v>1.0999999999999999E-2</v>
      </c>
      <c r="AT1541" s="486" t="s">
        <v>121</v>
      </c>
      <c r="AU1541" s="486">
        <v>8.0000000000000002E-3</v>
      </c>
      <c r="AV1541" s="486">
        <v>3.8690000000000002</v>
      </c>
      <c r="AW1541" s="486">
        <v>0.11600000000000001</v>
      </c>
      <c r="AX1541" s="486" t="s">
        <v>121</v>
      </c>
      <c r="AY1541" s="486">
        <v>7.0000000000000001E-3</v>
      </c>
      <c r="AZ1541" s="486">
        <v>1.1459999999999999</v>
      </c>
      <c r="BA1541" s="486">
        <v>2.5999999999999999E-2</v>
      </c>
      <c r="BB1541" s="486">
        <v>22.504000000000001</v>
      </c>
      <c r="BC1541" s="486">
        <v>0.59499999999999997</v>
      </c>
      <c r="BD1541" s="486">
        <v>12.491</v>
      </c>
      <c r="BE1541" s="486">
        <v>0.44400000000000001</v>
      </c>
      <c r="BF1541" s="486" t="s">
        <v>121</v>
      </c>
      <c r="BG1541" s="486">
        <v>1.2999999999999999E-2</v>
      </c>
      <c r="BH1541" s="486">
        <v>1.2E-2</v>
      </c>
      <c r="BI1541" s="486">
        <v>6.0000000000000001E-3</v>
      </c>
      <c r="BJ1541" s="486">
        <v>6.0000000000000001E-3</v>
      </c>
      <c r="BK1541" s="486">
        <v>3.0000000000000001E-3</v>
      </c>
      <c r="BL1541" s="486">
        <v>45.707999999999998</v>
      </c>
      <c r="BM1541" s="486">
        <v>0.64300000000000002</v>
      </c>
      <c r="BN1541" s="486">
        <v>1.218</v>
      </c>
      <c r="BO1541" s="486">
        <v>2.5999999999999999E-2</v>
      </c>
      <c r="BP1541" s="486">
        <v>2.1720000000000002</v>
      </c>
      <c r="BQ1541" s="486">
        <v>0.127</v>
      </c>
      <c r="BR1541" s="486" t="s">
        <v>121</v>
      </c>
      <c r="BS1541" s="486">
        <v>2.5000000000000001E-2</v>
      </c>
      <c r="BT1541" s="486">
        <v>0.11700000000000001</v>
      </c>
      <c r="BU1541" s="486">
        <v>4.3999999999999997E-2</v>
      </c>
      <c r="BV1541" s="486">
        <v>7.9000000000000001E-2</v>
      </c>
      <c r="BW1541" s="486">
        <v>1.4999999999999999E-2</v>
      </c>
      <c r="BX1541" s="486">
        <v>9.4E-2</v>
      </c>
      <c r="BY1541" s="486">
        <v>3.0000000000000001E-3</v>
      </c>
      <c r="BZ1541" s="486" t="s">
        <v>121</v>
      </c>
      <c r="CA1541" s="486">
        <v>2E-3</v>
      </c>
      <c r="CB1541" s="486" t="s">
        <v>121</v>
      </c>
      <c r="CC1541" s="486">
        <v>2E-3</v>
      </c>
      <c r="CD1541" s="486">
        <v>5.0000000000000001E-3</v>
      </c>
      <c r="CE1541" s="486">
        <v>2E-3</v>
      </c>
      <c r="CF1541" s="486" t="s">
        <v>121</v>
      </c>
      <c r="CG1541" s="486">
        <v>5.0000000000000001E-3</v>
      </c>
      <c r="CH1541" s="486">
        <v>1.2999999999999999E-2</v>
      </c>
      <c r="CI1541" s="486">
        <v>1E-3</v>
      </c>
      <c r="CJ1541" s="486">
        <v>0.23</v>
      </c>
      <c r="CK1541" s="486">
        <v>2.7E-2</v>
      </c>
      <c r="CL1541" s="486" t="s">
        <v>121</v>
      </c>
      <c r="CM1541" s="486">
        <v>3.0000000000000001E-3</v>
      </c>
      <c r="CN1541" s="486" t="s">
        <v>121</v>
      </c>
      <c r="CO1541" s="486">
        <v>2.1000000000000001E-2</v>
      </c>
      <c r="CP1541" s="486" t="s">
        <v>121</v>
      </c>
      <c r="CQ1541" s="486">
        <v>3.5999999999999997E-2</v>
      </c>
      <c r="CR1541" s="486">
        <v>3.7650000000000001</v>
      </c>
      <c r="CS1541" s="486">
        <v>0.1</v>
      </c>
      <c r="CT1541" s="486">
        <v>0.437</v>
      </c>
      <c r="CU1541" s="486">
        <v>1.0999999999999999E-2</v>
      </c>
      <c r="CV1541" s="486" t="s">
        <v>121</v>
      </c>
      <c r="CW1541" s="486">
        <v>2E-3</v>
      </c>
      <c r="CX1541" s="486">
        <v>4.4109999999999996</v>
      </c>
      <c r="CY1541" s="486">
        <v>0.53100000000000003</v>
      </c>
      <c r="CZ1541" s="486">
        <v>0.48599999999999999</v>
      </c>
      <c r="DA1541" s="486">
        <v>3.1E-2</v>
      </c>
      <c r="DB1541" s="486" t="s">
        <v>121</v>
      </c>
      <c r="DC1541" s="486">
        <v>7.3999999999999996E-2</v>
      </c>
      <c r="DD1541" s="486" t="s">
        <v>121</v>
      </c>
      <c r="DE1541" s="486">
        <v>5.5640000000000001</v>
      </c>
      <c r="DF1541" s="486" t="s">
        <v>121</v>
      </c>
      <c r="DG1541" s="486">
        <v>0.91200000000000003</v>
      </c>
      <c r="DH1541" s="486">
        <v>1.1830000000000001</v>
      </c>
      <c r="DI1541" s="486">
        <v>5.3999999999999999E-2</v>
      </c>
      <c r="DJ1541" s="486" t="s">
        <v>121</v>
      </c>
      <c r="DK1541" s="486">
        <v>25.529</v>
      </c>
      <c r="DL1541" s="61" t="str">
        <f t="shared" si="29"/>
        <v>Anlieferung 27-12</v>
      </c>
    </row>
    <row r="1542" spans="1:132">
      <c r="A1542" s="11">
        <v>44694</v>
      </c>
      <c r="B1542" s="64" t="s">
        <v>534</v>
      </c>
      <c r="C1542" s="25" t="s">
        <v>128</v>
      </c>
      <c r="H1542" s="3" t="e">
        <f>((F1542)/(E1542/100))</f>
        <v>#DIV/0!</v>
      </c>
      <c r="I1542" s="4" t="e">
        <f>E1542/F1542</f>
        <v>#DIV/0!</v>
      </c>
      <c r="J1542" s="4" t="e">
        <f>100/G1542</f>
        <v>#DIV/0!</v>
      </c>
      <c r="N1542" s="37" t="e">
        <f>M1542/(K1542/100)</f>
        <v>#DIV/0!</v>
      </c>
      <c r="O1542" s="37" t="e">
        <f>N1542/J1542</f>
        <v>#DIV/0!</v>
      </c>
      <c r="P1542" s="5" t="e">
        <f>M1542/(L1542/100)</f>
        <v>#DIV/0!</v>
      </c>
      <c r="Q1542" s="5" t="e">
        <f>P1542*I1542</f>
        <v>#DIV/0!</v>
      </c>
      <c r="U1542" s="15" t="e">
        <f>100-(T1542-R1542)/S1542*100</f>
        <v>#DIV/0!</v>
      </c>
      <c r="AB1542" s="14" t="e">
        <f>((AE1542-AC1542)*(1000/AD1542))*1000</f>
        <v>#DIV/0!</v>
      </c>
      <c r="AF1542" s="7" t="e">
        <f>#REF!*0.8</f>
        <v>#REF!</v>
      </c>
      <c r="AH1542" s="8" t="e">
        <f>((AG1542)*(H1542/100))</f>
        <v>#DIV/0!</v>
      </c>
      <c r="AI1542" s="7" t="e">
        <f>AG1542/AH1542</f>
        <v>#DIV/0!</v>
      </c>
      <c r="AO1542" s="68" t="s">
        <v>534</v>
      </c>
      <c r="AP1542" s="486" t="s">
        <v>121</v>
      </c>
      <c r="AQ1542" s="486">
        <v>4.0000000000000001E-3</v>
      </c>
      <c r="AR1542" s="486" t="s">
        <v>121</v>
      </c>
      <c r="AS1542" s="486">
        <v>1.6E-2</v>
      </c>
      <c r="AT1542" s="486" t="s">
        <v>121</v>
      </c>
      <c r="AU1542" s="486">
        <v>8.0000000000000002E-3</v>
      </c>
      <c r="AV1542" s="486">
        <v>6.2610000000000001</v>
      </c>
      <c r="AW1542" s="486">
        <v>0.151</v>
      </c>
      <c r="AX1542" s="486" t="s">
        <v>121</v>
      </c>
      <c r="AY1542" s="486">
        <v>6.0000000000000001E-3</v>
      </c>
      <c r="AZ1542" s="486">
        <v>1.3480000000000001</v>
      </c>
      <c r="BA1542" s="486">
        <v>2.7E-2</v>
      </c>
      <c r="BB1542" s="486">
        <v>14.503</v>
      </c>
      <c r="BC1542" s="486">
        <v>0.23300000000000001</v>
      </c>
      <c r="BD1542" s="486">
        <v>17.978000000000002</v>
      </c>
      <c r="BE1542" s="486">
        <v>0.32900000000000001</v>
      </c>
      <c r="BF1542" s="486" t="s">
        <v>121</v>
      </c>
      <c r="BG1542" s="486">
        <v>1.0999999999999999E-2</v>
      </c>
      <c r="BH1542" s="486">
        <v>7.0000000000000001E-3</v>
      </c>
      <c r="BI1542" s="486">
        <v>2E-3</v>
      </c>
      <c r="BJ1542" s="486" t="s">
        <v>121</v>
      </c>
      <c r="BK1542" s="486">
        <v>4.0000000000000001E-3</v>
      </c>
      <c r="BL1542" s="486">
        <v>48.167000000000002</v>
      </c>
      <c r="BM1542" s="486">
        <v>0.61699999999999999</v>
      </c>
      <c r="BN1542" s="486">
        <v>2.3E-2</v>
      </c>
      <c r="BO1542" s="486">
        <v>2E-3</v>
      </c>
      <c r="BP1542" s="486">
        <v>0.98199999999999998</v>
      </c>
      <c r="BQ1542" s="486">
        <v>9.8000000000000004E-2</v>
      </c>
      <c r="BR1542" s="486" t="s">
        <v>121</v>
      </c>
      <c r="BS1542" s="486">
        <v>4.2999999999999997E-2</v>
      </c>
      <c r="BT1542" s="486">
        <v>0.40100000000000002</v>
      </c>
      <c r="BU1542" s="486">
        <v>5.2999999999999999E-2</v>
      </c>
      <c r="BV1542" s="486">
        <v>0.193</v>
      </c>
      <c r="BW1542" s="486">
        <v>1.7999999999999999E-2</v>
      </c>
      <c r="BX1542" s="486">
        <v>0.01</v>
      </c>
      <c r="BY1542" s="486">
        <v>1E-3</v>
      </c>
      <c r="BZ1542" s="486" t="s">
        <v>121</v>
      </c>
      <c r="CA1542" s="486">
        <v>2E-3</v>
      </c>
      <c r="CB1542" s="486" t="s">
        <v>121</v>
      </c>
      <c r="CC1542" s="486">
        <v>2E-3</v>
      </c>
      <c r="CD1542" s="486">
        <v>3.0000000000000001E-3</v>
      </c>
      <c r="CE1542" s="486">
        <v>1E-3</v>
      </c>
      <c r="CF1542" s="486" t="s">
        <v>121</v>
      </c>
      <c r="CG1542" s="486">
        <v>2E-3</v>
      </c>
      <c r="CH1542" s="486">
        <v>0.126</v>
      </c>
      <c r="CI1542" s="486">
        <v>3.0000000000000001E-3</v>
      </c>
      <c r="CJ1542" s="486">
        <v>0.26300000000000001</v>
      </c>
      <c r="CK1542" s="486">
        <v>6.2E-2</v>
      </c>
      <c r="CL1542" s="486" t="s">
        <v>121</v>
      </c>
      <c r="CM1542" s="486">
        <v>2E-3</v>
      </c>
      <c r="CN1542" s="486" t="s">
        <v>121</v>
      </c>
      <c r="CO1542" s="486">
        <v>4.7E-2</v>
      </c>
      <c r="CP1542" s="486" t="s">
        <v>121</v>
      </c>
      <c r="CQ1542" s="486">
        <v>2.8000000000000001E-2</v>
      </c>
      <c r="CR1542" s="486">
        <v>0.56000000000000005</v>
      </c>
      <c r="CS1542" s="486">
        <v>1.4999999999999999E-2</v>
      </c>
      <c r="CT1542" s="486">
        <v>0.313</v>
      </c>
      <c r="CU1542" s="486">
        <v>7.0000000000000001E-3</v>
      </c>
      <c r="CV1542" s="486" t="s">
        <v>121</v>
      </c>
      <c r="CW1542" s="486">
        <v>2E-3</v>
      </c>
      <c r="CX1542" s="486">
        <v>1.8160000000000001</v>
      </c>
      <c r="CY1542" s="486">
        <v>0.44700000000000001</v>
      </c>
      <c r="CZ1542" s="486">
        <v>5.4459999999999997</v>
      </c>
      <c r="DA1542" s="486">
        <v>0.24</v>
      </c>
      <c r="DB1542" s="486" t="s">
        <v>121</v>
      </c>
      <c r="DC1542" s="486">
        <v>7.2999999999999995E-2</v>
      </c>
      <c r="DD1542" s="486" t="s">
        <v>121</v>
      </c>
      <c r="DE1542" s="486">
        <v>7.34</v>
      </c>
      <c r="DF1542" s="486" t="s">
        <v>121</v>
      </c>
      <c r="DG1542" s="486">
        <v>0.86199999999999999</v>
      </c>
      <c r="DH1542" s="486">
        <v>1.593</v>
      </c>
      <c r="DI1542" s="486">
        <v>8.3000000000000004E-2</v>
      </c>
      <c r="DJ1542" s="486" t="s">
        <v>121</v>
      </c>
      <c r="DK1542" s="486">
        <v>24.609000000000002</v>
      </c>
      <c r="DL1542" s="61" t="str">
        <f t="shared" si="29"/>
        <v>Anlieferung 27-13</v>
      </c>
    </row>
    <row r="1543" spans="1:132">
      <c r="A1543" s="11">
        <v>44694</v>
      </c>
      <c r="B1543" s="64" t="s">
        <v>535</v>
      </c>
      <c r="C1543" s="25" t="s">
        <v>128</v>
      </c>
      <c r="H1543" s="3" t="e">
        <f>((F1543)/(E1543/100))</f>
        <v>#DIV/0!</v>
      </c>
      <c r="I1543" s="4" t="e">
        <f>E1543/F1543</f>
        <v>#DIV/0!</v>
      </c>
      <c r="J1543" s="4" t="e">
        <f>100/G1543</f>
        <v>#DIV/0!</v>
      </c>
      <c r="N1543" s="37" t="e">
        <f>M1543/(K1543/100)</f>
        <v>#DIV/0!</v>
      </c>
      <c r="O1543" s="37" t="e">
        <f>N1543/J1543</f>
        <v>#DIV/0!</v>
      </c>
      <c r="P1543" s="5" t="e">
        <f>M1543/(L1543/100)</f>
        <v>#DIV/0!</v>
      </c>
      <c r="Q1543" s="5" t="e">
        <f>P1543*I1543</f>
        <v>#DIV/0!</v>
      </c>
      <c r="U1543" s="15" t="e">
        <f>100-(T1543-R1543)/S1543*100</f>
        <v>#DIV/0!</v>
      </c>
      <c r="AB1543" s="14" t="e">
        <f>((AE1543-AC1543)*(1000/AD1543))*1000</f>
        <v>#DIV/0!</v>
      </c>
      <c r="AF1543" s="7" t="e">
        <f>#REF!*0.8</f>
        <v>#REF!</v>
      </c>
      <c r="AH1543" s="8" t="e">
        <f>((AG1543)*(H1543/100))</f>
        <v>#DIV/0!</v>
      </c>
      <c r="AI1543" s="7" t="e">
        <f>AG1543/AH1543</f>
        <v>#DIV/0!</v>
      </c>
      <c r="AO1543" s="68" t="s">
        <v>535</v>
      </c>
      <c r="AP1543" s="486">
        <v>5.0000000000000001E-3</v>
      </c>
      <c r="AQ1543" s="486">
        <v>2E-3</v>
      </c>
      <c r="AR1543" s="486" t="s">
        <v>121</v>
      </c>
      <c r="AS1543" s="486">
        <v>1.6E-2</v>
      </c>
      <c r="AT1543" s="486">
        <v>2.032</v>
      </c>
      <c r="AU1543" s="486">
        <v>0.04</v>
      </c>
      <c r="AV1543" s="486">
        <v>2.3220000000000001</v>
      </c>
      <c r="AW1543" s="486">
        <v>4.3999999999999997E-2</v>
      </c>
      <c r="AX1543" s="486" t="s">
        <v>121</v>
      </c>
      <c r="AY1543" s="486">
        <v>5.0000000000000001E-3</v>
      </c>
      <c r="AZ1543" s="486">
        <v>1.8109999999999999</v>
      </c>
      <c r="BA1543" s="486">
        <v>2.4E-2</v>
      </c>
      <c r="BB1543" s="486">
        <v>9.9260000000000002</v>
      </c>
      <c r="BC1543" s="486">
        <v>0.13</v>
      </c>
      <c r="BD1543" s="486">
        <v>14.433</v>
      </c>
      <c r="BE1543" s="486">
        <v>0.14499999999999999</v>
      </c>
      <c r="BF1543" s="486" t="s">
        <v>121</v>
      </c>
      <c r="BG1543" s="486">
        <v>1.0999999999999999E-2</v>
      </c>
      <c r="BH1543" s="486">
        <v>5.0000000000000001E-3</v>
      </c>
      <c r="BI1543" s="486">
        <v>2E-3</v>
      </c>
      <c r="BJ1543" s="486" t="s">
        <v>121</v>
      </c>
      <c r="BK1543" s="486">
        <v>4.0000000000000001E-3</v>
      </c>
      <c r="BL1543" s="486">
        <v>46.43</v>
      </c>
      <c r="BM1543" s="486">
        <v>0.61799999999999999</v>
      </c>
      <c r="BN1543" s="486">
        <v>1.4E-2</v>
      </c>
      <c r="BO1543" s="486">
        <v>2E-3</v>
      </c>
      <c r="BP1543" s="486">
        <v>0.59599999999999997</v>
      </c>
      <c r="BQ1543" s="486">
        <v>7.9000000000000001E-2</v>
      </c>
      <c r="BR1543" s="486" t="s">
        <v>121</v>
      </c>
      <c r="BS1543" s="486">
        <v>2.7E-2</v>
      </c>
      <c r="BT1543" s="486">
        <v>0.20399999999999999</v>
      </c>
      <c r="BU1543" s="486">
        <v>3.9E-2</v>
      </c>
      <c r="BV1543" s="486">
        <v>0.182</v>
      </c>
      <c r="BW1543" s="486">
        <v>1.7999999999999999E-2</v>
      </c>
      <c r="BX1543" s="486">
        <v>1.0620000000000001</v>
      </c>
      <c r="BY1543" s="486">
        <v>1.7999999999999999E-2</v>
      </c>
      <c r="BZ1543" s="486" t="s">
        <v>121</v>
      </c>
      <c r="CA1543" s="486">
        <v>2E-3</v>
      </c>
      <c r="CB1543" s="486" t="s">
        <v>121</v>
      </c>
      <c r="CC1543" s="486">
        <v>2E-3</v>
      </c>
      <c r="CD1543" s="486" t="s">
        <v>121</v>
      </c>
      <c r="CE1543" s="486">
        <v>2E-3</v>
      </c>
      <c r="CF1543" s="486" t="s">
        <v>121</v>
      </c>
      <c r="CG1543" s="486">
        <v>2E-3</v>
      </c>
      <c r="CH1543" s="486">
        <v>8.3000000000000004E-2</v>
      </c>
      <c r="CI1543" s="486">
        <v>2E-3</v>
      </c>
      <c r="CJ1543" s="486">
        <v>0.105</v>
      </c>
      <c r="CK1543" s="486">
        <v>4.8000000000000001E-2</v>
      </c>
      <c r="CL1543" s="486" t="s">
        <v>121</v>
      </c>
      <c r="CM1543" s="486">
        <v>2E-3</v>
      </c>
      <c r="CN1543" s="486" t="s">
        <v>121</v>
      </c>
      <c r="CO1543" s="486">
        <v>3.7999999999999999E-2</v>
      </c>
      <c r="CP1543" s="486">
        <v>0.43</v>
      </c>
      <c r="CQ1543" s="486">
        <v>4.2000000000000003E-2</v>
      </c>
      <c r="CR1543" s="486">
        <v>7.7990000000000004</v>
      </c>
      <c r="CS1543" s="486">
        <v>0.104</v>
      </c>
      <c r="CT1543" s="486">
        <v>3.7999999999999999E-2</v>
      </c>
      <c r="CU1543" s="486">
        <v>2E-3</v>
      </c>
      <c r="CV1543" s="486" t="s">
        <v>121</v>
      </c>
      <c r="CW1543" s="486">
        <v>2E-3</v>
      </c>
      <c r="CX1543" s="486">
        <v>1.27</v>
      </c>
      <c r="CY1543" s="486">
        <v>0.29899999999999999</v>
      </c>
      <c r="CZ1543" s="486">
        <v>3.5630000000000002</v>
      </c>
      <c r="DA1543" s="486">
        <v>8.1000000000000003E-2</v>
      </c>
      <c r="DB1543" s="486">
        <v>4.7E-2</v>
      </c>
      <c r="DC1543" s="486">
        <v>3.0000000000000001E-3</v>
      </c>
      <c r="DD1543" s="486" t="s">
        <v>121</v>
      </c>
      <c r="DE1543" s="486">
        <v>3.5609999999999999</v>
      </c>
      <c r="DF1543" s="486">
        <v>0.11799999999999999</v>
      </c>
      <c r="DG1543" s="486">
        <v>1.7999999999999999E-2</v>
      </c>
      <c r="DH1543" s="486">
        <v>1.637</v>
      </c>
      <c r="DI1543" s="486">
        <v>1.7000000000000001E-2</v>
      </c>
      <c r="DJ1543" s="486">
        <v>2.3719999999999999</v>
      </c>
      <c r="DK1543" s="486">
        <v>7.0000000000000007E-2</v>
      </c>
      <c r="DL1543" s="61" t="str">
        <f t="shared" si="29"/>
        <v>Anlieferung 27-14</v>
      </c>
    </row>
    <row r="1544" spans="1:132">
      <c r="A1544" s="11">
        <v>44694</v>
      </c>
      <c r="B1544" s="64" t="s">
        <v>536</v>
      </c>
      <c r="C1544" s="25" t="s">
        <v>128</v>
      </c>
      <c r="H1544" s="3" t="e">
        <f>((F1544)/(E1544/100))</f>
        <v>#DIV/0!</v>
      </c>
      <c r="I1544" s="4" t="e">
        <f>E1544/F1544</f>
        <v>#DIV/0!</v>
      </c>
      <c r="J1544" s="4" t="e">
        <f>100/G1544</f>
        <v>#DIV/0!</v>
      </c>
      <c r="N1544" s="37" t="e">
        <f>M1544/(K1544/100)</f>
        <v>#DIV/0!</v>
      </c>
      <c r="O1544" s="37" t="e">
        <f>N1544/J1544</f>
        <v>#DIV/0!</v>
      </c>
      <c r="P1544" s="5" t="e">
        <f>M1544/(L1544/100)</f>
        <v>#DIV/0!</v>
      </c>
      <c r="Q1544" s="5" t="e">
        <f>P1544*I1544</f>
        <v>#DIV/0!</v>
      </c>
      <c r="U1544" s="15" t="e">
        <f>100-(T1544-R1544)/S1544*100</f>
        <v>#DIV/0!</v>
      </c>
      <c r="AB1544" s="14" t="e">
        <f>((AE1544-AC1544)*(1000/AD1544))*1000</f>
        <v>#DIV/0!</v>
      </c>
      <c r="AF1544" s="7" t="e">
        <f>#REF!*0.8</f>
        <v>#REF!</v>
      </c>
      <c r="AH1544" s="8" t="e">
        <f>((AG1544)*(H1544/100))</f>
        <v>#DIV/0!</v>
      </c>
      <c r="AI1544" s="7" t="e">
        <f>AG1544/AH1544</f>
        <v>#DIV/0!</v>
      </c>
      <c r="AO1544" s="68" t="s">
        <v>536</v>
      </c>
      <c r="AP1544" s="486" t="s">
        <v>121</v>
      </c>
      <c r="AQ1544" s="486">
        <v>3.0000000000000001E-3</v>
      </c>
      <c r="AR1544" s="486" t="s">
        <v>121</v>
      </c>
      <c r="AS1544" s="486">
        <v>0.01</v>
      </c>
      <c r="AT1544" s="486">
        <v>1.05</v>
      </c>
      <c r="AU1544" s="486">
        <v>2.5000000000000001E-2</v>
      </c>
      <c r="AV1544" s="486">
        <v>4.5570000000000004</v>
      </c>
      <c r="AW1544" s="486">
        <v>9.0999999999999998E-2</v>
      </c>
      <c r="AX1544" s="486">
        <v>6.0000000000000001E-3</v>
      </c>
      <c r="AY1544" s="486">
        <v>3.0000000000000001E-3</v>
      </c>
      <c r="AZ1544" s="486">
        <v>1.5980000000000001</v>
      </c>
      <c r="BA1544" s="486">
        <v>2.9000000000000001E-2</v>
      </c>
      <c r="BB1544" s="486">
        <v>6.2910000000000004</v>
      </c>
      <c r="BC1544" s="486">
        <v>0.125</v>
      </c>
      <c r="BD1544" s="486">
        <v>10.784000000000001</v>
      </c>
      <c r="BE1544" s="486">
        <v>0.23699999999999999</v>
      </c>
      <c r="BF1544" s="486" t="s">
        <v>121</v>
      </c>
      <c r="BG1544" s="486">
        <v>5.0000000000000001E-3</v>
      </c>
      <c r="BH1544" s="486">
        <v>3.0000000000000001E-3</v>
      </c>
      <c r="BI1544" s="486">
        <v>2E-3</v>
      </c>
      <c r="BJ1544" s="486" t="s">
        <v>121</v>
      </c>
      <c r="BK1544" s="486">
        <v>4.0000000000000001E-3</v>
      </c>
      <c r="BL1544" s="486">
        <v>61.338999999999999</v>
      </c>
      <c r="BM1544" s="486">
        <v>0.40500000000000003</v>
      </c>
      <c r="BN1544" s="486">
        <v>5.0999999999999997E-2</v>
      </c>
      <c r="BO1544" s="486">
        <v>2E-3</v>
      </c>
      <c r="BP1544" s="486">
        <v>0.879</v>
      </c>
      <c r="BQ1544" s="486">
        <v>8.4000000000000005E-2</v>
      </c>
      <c r="BR1544" s="486" t="s">
        <v>121</v>
      </c>
      <c r="BS1544" s="486">
        <v>2.8000000000000001E-2</v>
      </c>
      <c r="BT1544" s="486">
        <v>0.186</v>
      </c>
      <c r="BU1544" s="486">
        <v>3.9E-2</v>
      </c>
      <c r="BV1544" s="486">
        <v>7.4999999999999997E-2</v>
      </c>
      <c r="BW1544" s="486">
        <v>1.4999999999999999E-2</v>
      </c>
      <c r="BX1544" s="486">
        <v>0.58799999999999997</v>
      </c>
      <c r="BY1544" s="486">
        <v>8.9999999999999993E-3</v>
      </c>
      <c r="BZ1544" s="486" t="s">
        <v>121</v>
      </c>
      <c r="CA1544" s="486">
        <v>2E-3</v>
      </c>
      <c r="CB1544" s="486" t="s">
        <v>121</v>
      </c>
      <c r="CC1544" s="486">
        <v>2E-3</v>
      </c>
      <c r="CD1544" s="486">
        <v>2E-3</v>
      </c>
      <c r="CE1544" s="486">
        <v>1E-3</v>
      </c>
      <c r="CF1544" s="486" t="s">
        <v>121</v>
      </c>
      <c r="CG1544" s="486">
        <v>2E-3</v>
      </c>
      <c r="CH1544" s="486">
        <v>3.2000000000000001E-2</v>
      </c>
      <c r="CI1544" s="486">
        <v>1E-3</v>
      </c>
      <c r="CJ1544" s="486">
        <v>0.129</v>
      </c>
      <c r="CK1544" s="486">
        <v>2.9000000000000001E-2</v>
      </c>
      <c r="CL1544" s="486" t="s">
        <v>121</v>
      </c>
      <c r="CM1544" s="486">
        <v>2E-3</v>
      </c>
      <c r="CN1544" s="486" t="s">
        <v>121</v>
      </c>
      <c r="CO1544" s="486">
        <v>2.8000000000000001E-2</v>
      </c>
      <c r="CP1544" s="486" t="s">
        <v>121</v>
      </c>
      <c r="CQ1544" s="486">
        <v>3.3000000000000002E-2</v>
      </c>
      <c r="CR1544" s="486">
        <v>2.9940000000000002</v>
      </c>
      <c r="CS1544" s="486">
        <v>0.06</v>
      </c>
      <c r="CT1544" s="486">
        <v>0.63100000000000001</v>
      </c>
      <c r="CU1544" s="486">
        <v>8.9999999999999993E-3</v>
      </c>
      <c r="CV1544" s="486" t="s">
        <v>121</v>
      </c>
      <c r="CW1544" s="486">
        <v>2E-3</v>
      </c>
      <c r="CX1544" s="486">
        <v>2.3380000000000001</v>
      </c>
      <c r="CY1544" s="486">
        <v>0.34300000000000003</v>
      </c>
      <c r="CZ1544" s="486">
        <v>1.419</v>
      </c>
      <c r="DA1544" s="486">
        <v>5.8999999999999997E-2</v>
      </c>
      <c r="DB1544" s="486" t="s">
        <v>121</v>
      </c>
      <c r="DC1544" s="486">
        <v>8.5999999999999993E-2</v>
      </c>
      <c r="DD1544" s="486">
        <v>3.581</v>
      </c>
      <c r="DE1544" s="486">
        <v>2.2970000000000002</v>
      </c>
      <c r="DF1544" s="486" t="s">
        <v>121</v>
      </c>
      <c r="DG1544" s="486">
        <v>0.82599999999999996</v>
      </c>
      <c r="DH1544" s="486">
        <v>1.4650000000000001</v>
      </c>
      <c r="DI1544" s="486">
        <v>0.06</v>
      </c>
      <c r="DJ1544" s="486" t="s">
        <v>121</v>
      </c>
      <c r="DK1544" s="486">
        <v>22.975999999999999</v>
      </c>
      <c r="DL1544" s="61" t="str">
        <f t="shared" si="29"/>
        <v>Anlieferung 27-15</v>
      </c>
    </row>
    <row r="1545" spans="1:132">
      <c r="A1545" s="11">
        <v>44694</v>
      </c>
      <c r="B1545" s="64" t="s">
        <v>537</v>
      </c>
      <c r="C1545" s="25" t="s">
        <v>128</v>
      </c>
      <c r="H1545" s="3" t="e">
        <f>((F1545)/(E1545/100))</f>
        <v>#DIV/0!</v>
      </c>
      <c r="I1545" s="4" t="e">
        <f>E1545/F1545</f>
        <v>#DIV/0!</v>
      </c>
      <c r="J1545" s="4" t="e">
        <f>100/G1545</f>
        <v>#DIV/0!</v>
      </c>
      <c r="N1545" s="37" t="e">
        <f>M1545/(K1545/100)</f>
        <v>#DIV/0!</v>
      </c>
      <c r="O1545" s="37" t="e">
        <f>N1545/J1545</f>
        <v>#DIV/0!</v>
      </c>
      <c r="P1545" s="5" t="e">
        <f>M1545/(L1545/100)</f>
        <v>#DIV/0!</v>
      </c>
      <c r="Q1545" s="5" t="e">
        <f>P1545*I1545</f>
        <v>#DIV/0!</v>
      </c>
      <c r="U1545" s="15" t="e">
        <f>100-(T1545-R1545)/S1545*100</f>
        <v>#DIV/0!</v>
      </c>
      <c r="AB1545" s="14" t="e">
        <f>((AE1545-AC1545)*(1000/AD1545))*1000</f>
        <v>#DIV/0!</v>
      </c>
      <c r="AF1545" s="7" t="e">
        <f>#REF!*0.8</f>
        <v>#REF!</v>
      </c>
      <c r="AH1545" s="8" t="e">
        <f>((AG1545)*(H1545/100))</f>
        <v>#DIV/0!</v>
      </c>
      <c r="AI1545" s="7" t="e">
        <f>AG1545/AH1545</f>
        <v>#DIV/0!</v>
      </c>
      <c r="AO1545" s="68" t="s">
        <v>537</v>
      </c>
      <c r="AP1545" s="486" t="s">
        <v>121</v>
      </c>
      <c r="AQ1545" s="486">
        <v>4.0000000000000001E-3</v>
      </c>
      <c r="AR1545" s="486" t="s">
        <v>121</v>
      </c>
      <c r="AS1545" s="486">
        <v>1.2E-2</v>
      </c>
      <c r="AT1545" s="486">
        <v>0.39500000000000002</v>
      </c>
      <c r="AU1545" s="486">
        <v>1.4E-2</v>
      </c>
      <c r="AV1545" s="486">
        <v>5.7910000000000004</v>
      </c>
      <c r="AW1545" s="486">
        <v>0.13400000000000001</v>
      </c>
      <c r="AX1545" s="486">
        <v>5.0000000000000001E-3</v>
      </c>
      <c r="AY1545" s="486">
        <v>3.0000000000000001E-3</v>
      </c>
      <c r="AZ1545" s="486">
        <v>1.349</v>
      </c>
      <c r="BA1545" s="486">
        <v>2.3E-2</v>
      </c>
      <c r="BB1545" s="486">
        <v>8.4939999999999998</v>
      </c>
      <c r="BC1545" s="486">
        <v>0.151</v>
      </c>
      <c r="BD1545" s="486">
        <v>18.510999999999999</v>
      </c>
      <c r="BE1545" s="486">
        <v>0.35399999999999998</v>
      </c>
      <c r="BF1545" s="486" t="s">
        <v>121</v>
      </c>
      <c r="BG1545" s="486">
        <v>0.01</v>
      </c>
      <c r="BH1545" s="486">
        <v>7.0000000000000001E-3</v>
      </c>
      <c r="BI1545" s="486">
        <v>2E-3</v>
      </c>
      <c r="BJ1545" s="486" t="s">
        <v>121</v>
      </c>
      <c r="BK1545" s="486">
        <v>4.0000000000000001E-3</v>
      </c>
      <c r="BL1545" s="486">
        <v>42.533000000000001</v>
      </c>
      <c r="BM1545" s="486">
        <v>0.65900000000000003</v>
      </c>
      <c r="BN1545" s="486">
        <v>7.0999999999999994E-2</v>
      </c>
      <c r="BO1545" s="486">
        <v>3.0000000000000001E-3</v>
      </c>
      <c r="BP1545" s="486">
        <v>1.075</v>
      </c>
      <c r="BQ1545" s="486">
        <v>8.8999999999999996E-2</v>
      </c>
      <c r="BR1545" s="486" t="s">
        <v>121</v>
      </c>
      <c r="BS1545" s="486">
        <v>0.03</v>
      </c>
      <c r="BT1545" s="486">
        <v>0.17399999999999999</v>
      </c>
      <c r="BU1545" s="486">
        <v>4.1000000000000002E-2</v>
      </c>
      <c r="BV1545" s="486">
        <v>0.17499999999999999</v>
      </c>
      <c r="BW1545" s="486">
        <v>1.7000000000000001E-2</v>
      </c>
      <c r="BX1545" s="486">
        <v>0.19400000000000001</v>
      </c>
      <c r="BY1545" s="486">
        <v>4.0000000000000001E-3</v>
      </c>
      <c r="BZ1545" s="486" t="s">
        <v>121</v>
      </c>
      <c r="CA1545" s="486">
        <v>2E-3</v>
      </c>
      <c r="CB1545" s="486" t="s">
        <v>121</v>
      </c>
      <c r="CC1545" s="486">
        <v>2E-3</v>
      </c>
      <c r="CD1545" s="486">
        <v>2E-3</v>
      </c>
      <c r="CE1545" s="486">
        <v>1E-3</v>
      </c>
      <c r="CF1545" s="486" t="s">
        <v>121</v>
      </c>
      <c r="CG1545" s="486">
        <v>2E-3</v>
      </c>
      <c r="CH1545" s="486">
        <v>0.05</v>
      </c>
      <c r="CI1545" s="486">
        <v>2E-3</v>
      </c>
      <c r="CJ1545" s="486">
        <v>0.23499999999999999</v>
      </c>
      <c r="CK1545" s="486">
        <v>3.5000000000000003E-2</v>
      </c>
      <c r="CL1545" s="486" t="s">
        <v>121</v>
      </c>
      <c r="CM1545" s="486">
        <v>2E-3</v>
      </c>
      <c r="CN1545" s="486" t="s">
        <v>121</v>
      </c>
      <c r="CO1545" s="486">
        <v>3.3000000000000002E-2</v>
      </c>
      <c r="CP1545" s="486">
        <v>0.127</v>
      </c>
      <c r="CQ1545" s="486">
        <v>3.5999999999999997E-2</v>
      </c>
      <c r="CR1545" s="486">
        <v>6.11</v>
      </c>
      <c r="CS1545" s="486">
        <v>0.107</v>
      </c>
      <c r="CT1545" s="486">
        <v>0.504</v>
      </c>
      <c r="CU1545" s="486">
        <v>8.9999999999999993E-3</v>
      </c>
      <c r="CV1545" s="486" t="s">
        <v>121</v>
      </c>
      <c r="CW1545" s="486">
        <v>2E-3</v>
      </c>
      <c r="CX1545" s="486">
        <v>3.46</v>
      </c>
      <c r="CY1545" s="486">
        <v>0.42899999999999999</v>
      </c>
      <c r="CZ1545" s="486">
        <v>2.2029999999999998</v>
      </c>
      <c r="DA1545" s="486">
        <v>9.1999999999999998E-2</v>
      </c>
      <c r="DB1545" s="486" t="s">
        <v>121</v>
      </c>
      <c r="DC1545" s="486">
        <v>7.0999999999999994E-2</v>
      </c>
      <c r="DD1545" s="486">
        <v>7.282</v>
      </c>
      <c r="DE1545" s="486">
        <v>2.7709999999999999</v>
      </c>
      <c r="DF1545" s="486" t="s">
        <v>121</v>
      </c>
      <c r="DG1545" s="486">
        <v>0.751</v>
      </c>
      <c r="DH1545" s="486">
        <v>1.254</v>
      </c>
      <c r="DI1545" s="486">
        <v>5.1999999999999998E-2</v>
      </c>
      <c r="DJ1545" s="486" t="s">
        <v>121</v>
      </c>
      <c r="DK1545" s="486">
        <v>21.780999999999999</v>
      </c>
      <c r="DL1545" s="61" t="str">
        <f t="shared" si="29"/>
        <v>Anlieferung 27-16</v>
      </c>
    </row>
    <row r="1546" spans="1:132">
      <c r="A1546" s="11">
        <v>44694</v>
      </c>
      <c r="B1546" s="64" t="s">
        <v>538</v>
      </c>
      <c r="C1546" s="25" t="s">
        <v>128</v>
      </c>
      <c r="H1546" s="3" t="e">
        <f>((F1546)/(E1546/100))</f>
        <v>#DIV/0!</v>
      </c>
      <c r="I1546" s="4" t="e">
        <f>E1546/F1546</f>
        <v>#DIV/0!</v>
      </c>
      <c r="J1546" s="4" t="e">
        <f>100/G1546</f>
        <v>#DIV/0!</v>
      </c>
      <c r="N1546" s="37" t="e">
        <f>M1546/(K1546/100)</f>
        <v>#DIV/0!</v>
      </c>
      <c r="O1546" s="37" t="e">
        <f>N1546/J1546</f>
        <v>#DIV/0!</v>
      </c>
      <c r="P1546" s="5" t="e">
        <f>M1546/(L1546/100)</f>
        <v>#DIV/0!</v>
      </c>
      <c r="Q1546" s="5" t="e">
        <f>P1546*I1546</f>
        <v>#DIV/0!</v>
      </c>
      <c r="U1546" s="15" t="e">
        <f>100-(T1546-R1546)/S1546*100</f>
        <v>#DIV/0!</v>
      </c>
      <c r="AB1546" s="14" t="e">
        <f>((AE1546-AC1546)*(1000/AD1546))*1000</f>
        <v>#DIV/0!</v>
      </c>
      <c r="AF1546" s="7" t="e">
        <f>#REF!*0.8</f>
        <v>#REF!</v>
      </c>
      <c r="AH1546" s="8" t="e">
        <f>((AG1546)*(H1546/100))</f>
        <v>#DIV/0!</v>
      </c>
      <c r="AI1546" s="7" t="e">
        <f>AG1546/AH1546</f>
        <v>#DIV/0!</v>
      </c>
      <c r="AO1546" s="68" t="s">
        <v>538</v>
      </c>
      <c r="AP1546" s="486" t="s">
        <v>121</v>
      </c>
      <c r="AQ1546" s="486">
        <v>3.0000000000000001E-3</v>
      </c>
      <c r="AR1546" s="486" t="s">
        <v>121</v>
      </c>
      <c r="AS1546" s="486">
        <v>1.2E-2</v>
      </c>
      <c r="AT1546" s="486" t="s">
        <v>121</v>
      </c>
      <c r="AU1546" s="486">
        <v>8.0000000000000002E-3</v>
      </c>
      <c r="AV1546" s="486">
        <v>5.234</v>
      </c>
      <c r="AW1546" s="486">
        <v>9.2999999999999999E-2</v>
      </c>
      <c r="AX1546" s="486" t="s">
        <v>121</v>
      </c>
      <c r="AY1546" s="486">
        <v>4.0000000000000001E-3</v>
      </c>
      <c r="AZ1546" s="486">
        <v>1.1319999999999999</v>
      </c>
      <c r="BA1546" s="486">
        <v>1.9E-2</v>
      </c>
      <c r="BB1546" s="486">
        <v>1.7450000000000001</v>
      </c>
      <c r="BC1546" s="486">
        <v>2.9000000000000001E-2</v>
      </c>
      <c r="BD1546" s="486">
        <v>9.984</v>
      </c>
      <c r="BE1546" s="486">
        <v>0.109</v>
      </c>
      <c r="BF1546" s="486" t="s">
        <v>121</v>
      </c>
      <c r="BG1546" s="486">
        <v>8.4000000000000005E-2</v>
      </c>
      <c r="BH1546" s="486" t="s">
        <v>121</v>
      </c>
      <c r="BI1546" s="486">
        <v>3.0000000000000001E-3</v>
      </c>
      <c r="BJ1546" s="486" t="s">
        <v>121</v>
      </c>
      <c r="BK1546" s="486">
        <v>5.0000000000000001E-3</v>
      </c>
      <c r="BL1546" s="486">
        <v>67.210999999999999</v>
      </c>
      <c r="BM1546" s="486">
        <v>0.375</v>
      </c>
      <c r="BN1546" s="486">
        <v>1.4999999999999999E-2</v>
      </c>
      <c r="BO1546" s="486">
        <v>2E-3</v>
      </c>
      <c r="BP1546" s="486">
        <v>3.8889999999999998</v>
      </c>
      <c r="BQ1546" s="486">
        <v>0.14000000000000001</v>
      </c>
      <c r="BR1546" s="486" t="s">
        <v>121</v>
      </c>
      <c r="BS1546" s="486">
        <v>2.7E-2</v>
      </c>
      <c r="BT1546" s="486">
        <v>0.72499999999999998</v>
      </c>
      <c r="BU1546" s="486">
        <v>5.8999999999999997E-2</v>
      </c>
      <c r="BV1546" s="486">
        <v>0.14299999999999999</v>
      </c>
      <c r="BW1546" s="486">
        <v>1.7000000000000001E-2</v>
      </c>
      <c r="BX1546" s="486" t="s">
        <v>121</v>
      </c>
      <c r="BY1546" s="486">
        <v>4.0000000000000001E-3</v>
      </c>
      <c r="BZ1546" s="486">
        <v>3.0000000000000001E-3</v>
      </c>
      <c r="CA1546" s="486">
        <v>1E-3</v>
      </c>
      <c r="CB1546" s="486" t="s">
        <v>121</v>
      </c>
      <c r="CC1546" s="486">
        <v>2E-3</v>
      </c>
      <c r="CD1546" s="486" t="s">
        <v>121</v>
      </c>
      <c r="CE1546" s="486">
        <v>2E-3</v>
      </c>
      <c r="CF1546" s="486" t="s">
        <v>121</v>
      </c>
      <c r="CG1546" s="486">
        <v>2E-3</v>
      </c>
      <c r="CH1546" s="486">
        <v>0.10199999999999999</v>
      </c>
      <c r="CI1546" s="486">
        <v>2E-3</v>
      </c>
      <c r="CJ1546" s="486">
        <v>1.83</v>
      </c>
      <c r="CK1546" s="486">
        <v>7.4999999999999997E-2</v>
      </c>
      <c r="CL1546" s="486" t="s">
        <v>121</v>
      </c>
      <c r="CM1546" s="486">
        <v>2E-3</v>
      </c>
      <c r="CN1546" s="486" t="s">
        <v>121</v>
      </c>
      <c r="CO1546" s="486">
        <v>5.7000000000000002E-2</v>
      </c>
      <c r="CP1546" s="486" t="s">
        <v>121</v>
      </c>
      <c r="CQ1546" s="486">
        <v>5.1999999999999998E-2</v>
      </c>
      <c r="CR1546" s="486">
        <v>4.8380000000000001</v>
      </c>
      <c r="CS1546" s="486">
        <v>6.5000000000000002E-2</v>
      </c>
      <c r="CT1546" s="486">
        <v>3.0510000000000002</v>
      </c>
      <c r="CU1546" s="486">
        <v>4.5999999999999999E-2</v>
      </c>
      <c r="CV1546" s="486" t="s">
        <v>121</v>
      </c>
      <c r="CW1546" s="486">
        <v>2E-3</v>
      </c>
      <c r="CX1546" s="486"/>
      <c r="CY1546" s="486"/>
      <c r="CZ1546" s="486"/>
      <c r="DA1546" s="486"/>
      <c r="DB1546" s="486"/>
      <c r="DC1546" s="486"/>
      <c r="DD1546" s="486"/>
      <c r="DE1546" s="486"/>
      <c r="DF1546" s="486"/>
      <c r="DG1546" s="486"/>
      <c r="DH1546" s="486">
        <v>0.76</v>
      </c>
      <c r="DI1546" s="486"/>
      <c r="DJ1546" s="486"/>
      <c r="DK1546" s="486"/>
      <c r="DL1546" s="61" t="str">
        <f t="shared" si="29"/>
        <v>Anlieferung 27-17</v>
      </c>
    </row>
    <row r="1547" spans="1:132">
      <c r="A1547" s="11">
        <v>44694</v>
      </c>
      <c r="B1547" s="64" t="s">
        <v>539</v>
      </c>
      <c r="C1547" s="25" t="s">
        <v>128</v>
      </c>
      <c r="H1547" s="3" t="e">
        <f>((F1547)/(E1547/100))</f>
        <v>#DIV/0!</v>
      </c>
      <c r="I1547" s="4" t="e">
        <f>E1547/F1547</f>
        <v>#DIV/0!</v>
      </c>
      <c r="J1547" s="4" t="e">
        <f>100/G1547</f>
        <v>#DIV/0!</v>
      </c>
      <c r="N1547" s="37" t="e">
        <f>M1547/(K1547/100)</f>
        <v>#DIV/0!</v>
      </c>
      <c r="O1547" s="37" t="e">
        <f>N1547/J1547</f>
        <v>#DIV/0!</v>
      </c>
      <c r="P1547" s="5" t="e">
        <f>M1547/(L1547/100)</f>
        <v>#DIV/0!</v>
      </c>
      <c r="Q1547" s="5" t="e">
        <f>P1547*I1547</f>
        <v>#DIV/0!</v>
      </c>
      <c r="U1547" s="15" t="e">
        <f>100-(T1547-R1547)/S1547*100</f>
        <v>#DIV/0!</v>
      </c>
      <c r="AB1547" s="14" t="e">
        <f>((AE1547-AC1547)*(1000/AD1547))*1000</f>
        <v>#DIV/0!</v>
      </c>
      <c r="AF1547" s="7" t="e">
        <f>#REF!*0.8</f>
        <v>#REF!</v>
      </c>
      <c r="AH1547" s="8" t="e">
        <f>((AG1547)*(H1547/100))</f>
        <v>#DIV/0!</v>
      </c>
      <c r="AI1547" s="7" t="e">
        <f>AG1547/AH1547</f>
        <v>#DIV/0!</v>
      </c>
      <c r="AO1547" s="68" t="s">
        <v>539</v>
      </c>
      <c r="AP1547" s="486" t="s">
        <v>121</v>
      </c>
      <c r="AQ1547" s="486">
        <v>4.0000000000000001E-3</v>
      </c>
      <c r="AR1547" s="486" t="s">
        <v>121</v>
      </c>
      <c r="AS1547" s="486">
        <v>1.2999999999999999E-2</v>
      </c>
      <c r="AT1547" s="486" t="s">
        <v>121</v>
      </c>
      <c r="AU1547" s="486">
        <v>8.9999999999999993E-3</v>
      </c>
      <c r="AV1547" s="486">
        <v>8.1359999999999992</v>
      </c>
      <c r="AW1547" s="486">
        <v>0.28399999999999997</v>
      </c>
      <c r="AX1547" s="486" t="s">
        <v>121</v>
      </c>
      <c r="AY1547" s="486">
        <v>8.9999999999999993E-3</v>
      </c>
      <c r="AZ1547" s="486">
        <v>3.5999999999999997E-2</v>
      </c>
      <c r="BA1547" s="486">
        <v>4.0000000000000001E-3</v>
      </c>
      <c r="BB1547" s="486">
        <v>16.582000000000001</v>
      </c>
      <c r="BC1547" s="486">
        <v>0.47</v>
      </c>
      <c r="BD1547" s="486">
        <v>12.586</v>
      </c>
      <c r="BE1547" s="486">
        <v>0.36</v>
      </c>
      <c r="BF1547" s="486" t="s">
        <v>121</v>
      </c>
      <c r="BG1547" s="486">
        <v>1.0999999999999999E-2</v>
      </c>
      <c r="BH1547" s="486" t="s">
        <v>121</v>
      </c>
      <c r="BI1547" s="486">
        <v>6.0000000000000001E-3</v>
      </c>
      <c r="BJ1547" s="486" t="s">
        <v>121</v>
      </c>
      <c r="BK1547" s="486">
        <v>5.0000000000000001E-3</v>
      </c>
      <c r="BL1547" s="486">
        <v>47.051000000000002</v>
      </c>
      <c r="BM1547" s="486">
        <v>0.71499999999999997</v>
      </c>
      <c r="BN1547" s="486">
        <v>0.17199999999999999</v>
      </c>
      <c r="BO1547" s="486">
        <v>6.0000000000000001E-3</v>
      </c>
      <c r="BP1547" s="486">
        <v>0.66700000000000004</v>
      </c>
      <c r="BQ1547" s="486">
        <v>9.7000000000000003E-2</v>
      </c>
      <c r="BR1547" s="486" t="s">
        <v>121</v>
      </c>
      <c r="BS1547" s="486">
        <v>2.8000000000000001E-2</v>
      </c>
      <c r="BT1547" s="486">
        <v>0.34100000000000003</v>
      </c>
      <c r="BU1547" s="486">
        <v>5.1999999999999998E-2</v>
      </c>
      <c r="BV1547" s="486">
        <v>8.5000000000000006E-2</v>
      </c>
      <c r="BW1547" s="486">
        <v>1.2E-2</v>
      </c>
      <c r="BX1547" s="486" t="s">
        <v>121</v>
      </c>
      <c r="BY1547" s="486">
        <v>6.0000000000000001E-3</v>
      </c>
      <c r="BZ1547" s="486">
        <v>2E-3</v>
      </c>
      <c r="CA1547" s="486">
        <v>1E-3</v>
      </c>
      <c r="CB1547" s="486" t="s">
        <v>121</v>
      </c>
      <c r="CC1547" s="486">
        <v>2E-3</v>
      </c>
      <c r="CD1547" s="486">
        <v>4.0000000000000001E-3</v>
      </c>
      <c r="CE1547" s="486">
        <v>1E-3</v>
      </c>
      <c r="CF1547" s="486" t="s">
        <v>121</v>
      </c>
      <c r="CG1547" s="486">
        <v>2E-3</v>
      </c>
      <c r="CH1547" s="486">
        <v>4.0000000000000001E-3</v>
      </c>
      <c r="CI1547" s="486">
        <v>1E-3</v>
      </c>
      <c r="CJ1547" s="486">
        <v>0.114</v>
      </c>
      <c r="CK1547" s="486">
        <v>1.6E-2</v>
      </c>
      <c r="CL1547" s="486" t="s">
        <v>121</v>
      </c>
      <c r="CM1547" s="486">
        <v>2E-3</v>
      </c>
      <c r="CN1547" s="486" t="s">
        <v>121</v>
      </c>
      <c r="CO1547" s="486">
        <v>8.9999999999999993E-3</v>
      </c>
      <c r="CP1547" s="486" t="s">
        <v>121</v>
      </c>
      <c r="CQ1547" s="486">
        <v>2.5999999999999999E-2</v>
      </c>
      <c r="CR1547" s="486">
        <v>1.51</v>
      </c>
      <c r="CS1547" s="486">
        <v>4.5999999999999999E-2</v>
      </c>
      <c r="CT1547" s="486">
        <v>4.1440000000000001</v>
      </c>
      <c r="CU1547" s="486">
        <v>7.8E-2</v>
      </c>
      <c r="CV1547" s="486" t="s">
        <v>121</v>
      </c>
      <c r="CW1547" s="486">
        <v>2E-3</v>
      </c>
      <c r="CX1547" s="486">
        <v>2.7069999999999999</v>
      </c>
      <c r="CY1547" s="486">
        <v>0.45200000000000001</v>
      </c>
      <c r="CZ1547" s="486">
        <v>7.1999999999999995E-2</v>
      </c>
      <c r="DA1547" s="486">
        <v>2.5999999999999999E-2</v>
      </c>
      <c r="DB1547" s="486" t="s">
        <v>121</v>
      </c>
      <c r="DC1547" s="486">
        <v>8.4000000000000005E-2</v>
      </c>
      <c r="DD1547" s="486">
        <v>4.6289999999999996</v>
      </c>
      <c r="DE1547" s="486">
        <v>3.0640000000000001</v>
      </c>
      <c r="DF1547" s="486" t="s">
        <v>121</v>
      </c>
      <c r="DG1547" s="486">
        <v>0.97899999999999998</v>
      </c>
      <c r="DH1547" s="486">
        <v>1.145</v>
      </c>
      <c r="DI1547" s="486">
        <v>0.06</v>
      </c>
      <c r="DJ1547" s="486" t="s">
        <v>121</v>
      </c>
      <c r="DK1547" s="486">
        <v>27.149000000000001</v>
      </c>
      <c r="DL1547" s="61" t="str">
        <f t="shared" si="29"/>
        <v>Anlieferung 27-18</v>
      </c>
    </row>
    <row r="1548" spans="1:132">
      <c r="A1548" s="11">
        <v>44694</v>
      </c>
      <c r="B1548" s="64" t="s">
        <v>540</v>
      </c>
      <c r="C1548" s="25" t="s">
        <v>128</v>
      </c>
      <c r="H1548" s="3" t="e">
        <f>((F1548)/(E1548/100))</f>
        <v>#DIV/0!</v>
      </c>
      <c r="I1548" s="4" t="e">
        <f>E1548/F1548</f>
        <v>#DIV/0!</v>
      </c>
      <c r="J1548" s="4" t="e">
        <f>100/G1548</f>
        <v>#DIV/0!</v>
      </c>
      <c r="N1548" s="37" t="e">
        <f>M1548/(K1548/100)</f>
        <v>#DIV/0!</v>
      </c>
      <c r="O1548" s="37" t="e">
        <f>N1548/J1548</f>
        <v>#DIV/0!</v>
      </c>
      <c r="P1548" s="5" t="e">
        <f>M1548/(L1548/100)</f>
        <v>#DIV/0!</v>
      </c>
      <c r="Q1548" s="5" t="e">
        <f>P1548*I1548</f>
        <v>#DIV/0!</v>
      </c>
      <c r="U1548" s="15" t="e">
        <f>100-(T1548-R1548)/S1548*100</f>
        <v>#DIV/0!</v>
      </c>
      <c r="AB1548" s="14" t="e">
        <f>((AE1548-AC1548)*(1000/AD1548))*1000</f>
        <v>#DIV/0!</v>
      </c>
      <c r="AF1548" s="7" t="e">
        <f>#REF!*0.8</f>
        <v>#REF!</v>
      </c>
      <c r="AH1548" s="8" t="e">
        <f>((AG1548)*(H1548/100))</f>
        <v>#DIV/0!</v>
      </c>
      <c r="AI1548" s="7" t="e">
        <f>AG1548/AH1548</f>
        <v>#DIV/0!</v>
      </c>
      <c r="AO1548" s="68" t="s">
        <v>540</v>
      </c>
      <c r="AP1548" s="486" t="s">
        <v>121</v>
      </c>
      <c r="AQ1548" s="486">
        <v>7.0000000000000001E-3</v>
      </c>
      <c r="AR1548" s="486" t="s">
        <v>121</v>
      </c>
      <c r="AS1548" s="486">
        <v>1.6E-2</v>
      </c>
      <c r="AT1548" s="486" t="s">
        <v>121</v>
      </c>
      <c r="AU1548" s="486">
        <v>1.2E-2</v>
      </c>
      <c r="AV1548" s="486">
        <v>11.500999999999999</v>
      </c>
      <c r="AW1548" s="486">
        <v>0.626</v>
      </c>
      <c r="AX1548" s="486" t="s">
        <v>121</v>
      </c>
      <c r="AY1548" s="486">
        <v>1.0999999999999999E-2</v>
      </c>
      <c r="AZ1548" s="486">
        <v>1.3520000000000001</v>
      </c>
      <c r="BA1548" s="486">
        <v>2.4E-2</v>
      </c>
      <c r="BB1548" s="486">
        <v>8.1329999999999991</v>
      </c>
      <c r="BC1548" s="486">
        <v>0.13400000000000001</v>
      </c>
      <c r="BD1548" s="486">
        <v>2.5350000000000001</v>
      </c>
      <c r="BE1548" s="486">
        <v>5.5E-2</v>
      </c>
      <c r="BF1548" s="486" t="s">
        <v>121</v>
      </c>
      <c r="BG1548" s="486">
        <v>1.0999999999999999E-2</v>
      </c>
      <c r="BH1548" s="486" t="s">
        <v>121</v>
      </c>
      <c r="BI1548" s="486">
        <v>6.0000000000000001E-3</v>
      </c>
      <c r="BJ1548" s="486" t="s">
        <v>121</v>
      </c>
      <c r="BK1548" s="486">
        <v>7.0000000000000001E-3</v>
      </c>
      <c r="BL1548" s="486">
        <v>34.393999999999998</v>
      </c>
      <c r="BM1548" s="486">
        <v>1.073</v>
      </c>
      <c r="BN1548" s="486">
        <v>0.221</v>
      </c>
      <c r="BO1548" s="486">
        <v>7.0000000000000001E-3</v>
      </c>
      <c r="BP1548" s="486">
        <v>1.571</v>
      </c>
      <c r="BQ1548" s="486">
        <v>0.12</v>
      </c>
      <c r="BR1548" s="486" t="s">
        <v>121</v>
      </c>
      <c r="BS1548" s="486">
        <v>1.9E-2</v>
      </c>
      <c r="BT1548" s="486">
        <v>1.121</v>
      </c>
      <c r="BU1548" s="486">
        <v>7.8E-2</v>
      </c>
      <c r="BV1548" s="486">
        <v>0.113</v>
      </c>
      <c r="BW1548" s="486">
        <v>2.1999999999999999E-2</v>
      </c>
      <c r="BX1548" s="486" t="s">
        <v>121</v>
      </c>
      <c r="BY1548" s="486">
        <v>8.0000000000000002E-3</v>
      </c>
      <c r="BZ1548" s="486">
        <v>5.0000000000000001E-3</v>
      </c>
      <c r="CA1548" s="486">
        <v>1E-3</v>
      </c>
      <c r="CB1548" s="486" t="s">
        <v>121</v>
      </c>
      <c r="CC1548" s="486">
        <v>2E-3</v>
      </c>
      <c r="CD1548" s="486">
        <v>3.0000000000000001E-3</v>
      </c>
      <c r="CE1548" s="486">
        <v>1E-3</v>
      </c>
      <c r="CF1548" s="486" t="s">
        <v>121</v>
      </c>
      <c r="CG1548" s="486">
        <v>3.0000000000000001E-3</v>
      </c>
      <c r="CH1548" s="486">
        <v>0.14099999999999999</v>
      </c>
      <c r="CI1548" s="486">
        <v>5.0000000000000001E-3</v>
      </c>
      <c r="CJ1548" s="486">
        <v>2.125</v>
      </c>
      <c r="CK1548" s="486">
        <v>6.6000000000000003E-2</v>
      </c>
      <c r="CL1548" s="486" t="s">
        <v>121</v>
      </c>
      <c r="CM1548" s="486">
        <v>2E-3</v>
      </c>
      <c r="CN1548" s="486" t="s">
        <v>121</v>
      </c>
      <c r="CO1548" s="486">
        <v>3.2000000000000001E-2</v>
      </c>
      <c r="CP1548" s="486" t="s">
        <v>121</v>
      </c>
      <c r="CQ1548" s="486">
        <v>2.8000000000000001E-2</v>
      </c>
      <c r="CR1548" s="486">
        <v>1.4990000000000001</v>
      </c>
      <c r="CS1548" s="486">
        <v>3.1E-2</v>
      </c>
      <c r="CT1548" s="486">
        <v>7.22</v>
      </c>
      <c r="CU1548" s="486">
        <v>0.22500000000000001</v>
      </c>
      <c r="CV1548" s="486" t="s">
        <v>121</v>
      </c>
      <c r="CW1548" s="486">
        <v>2E-3</v>
      </c>
      <c r="CX1548" s="486">
        <v>3.6819999999999999</v>
      </c>
      <c r="CY1548" s="486">
        <v>0.69699999999999995</v>
      </c>
      <c r="CZ1548" s="486">
        <v>8.1790000000000003</v>
      </c>
      <c r="DA1548" s="486">
        <v>0.67600000000000005</v>
      </c>
      <c r="DB1548" s="486" t="s">
        <v>121</v>
      </c>
      <c r="DC1548" s="486">
        <v>0.13800000000000001</v>
      </c>
      <c r="DD1548" s="486">
        <v>15.324999999999999</v>
      </c>
      <c r="DE1548" s="486">
        <v>3.9940000000000002</v>
      </c>
      <c r="DF1548" s="486" t="s">
        <v>121</v>
      </c>
      <c r="DG1548" s="486">
        <v>1.5209999999999999</v>
      </c>
      <c r="DH1548" s="486">
        <v>0.878</v>
      </c>
      <c r="DI1548" s="486">
        <v>8.2000000000000003E-2</v>
      </c>
      <c r="DJ1548" s="486" t="s">
        <v>121</v>
      </c>
      <c r="DK1548" s="486">
        <v>36.933999999999997</v>
      </c>
      <c r="DL1548" s="61" t="str">
        <f t="shared" si="29"/>
        <v>Anlieferung 27-19</v>
      </c>
    </row>
    <row r="1549" spans="1:132">
      <c r="A1549" s="11">
        <v>44694</v>
      </c>
      <c r="B1549" s="64" t="s">
        <v>541</v>
      </c>
      <c r="C1549" s="25" t="s">
        <v>128</v>
      </c>
      <c r="H1549" s="3" t="e">
        <f>((F1549)/(E1549/100))</f>
        <v>#DIV/0!</v>
      </c>
      <c r="I1549" s="4" t="e">
        <f>E1549/F1549</f>
        <v>#DIV/0!</v>
      </c>
      <c r="J1549" s="4" t="e">
        <f>100/G1549</f>
        <v>#DIV/0!</v>
      </c>
      <c r="N1549" s="37" t="e">
        <f>M1549/(K1549/100)</f>
        <v>#DIV/0!</v>
      </c>
      <c r="O1549" s="37" t="e">
        <f>N1549/J1549</f>
        <v>#DIV/0!</v>
      </c>
      <c r="P1549" s="5" t="e">
        <f>M1549/(L1549/100)</f>
        <v>#DIV/0!</v>
      </c>
      <c r="Q1549" s="5" t="e">
        <f>P1549*I1549</f>
        <v>#DIV/0!</v>
      </c>
      <c r="U1549" s="15" t="e">
        <f>100-(T1549-R1549)/S1549*100</f>
        <v>#DIV/0!</v>
      </c>
      <c r="AB1549" s="14" t="e">
        <f>((AE1549-AC1549)*(1000/AD1549))*1000</f>
        <v>#DIV/0!</v>
      </c>
      <c r="AF1549" s="7" t="e">
        <f>#REF!*0.8</f>
        <v>#REF!</v>
      </c>
      <c r="AH1549" s="8" t="e">
        <f>((AG1549)*(H1549/100))</f>
        <v>#DIV/0!</v>
      </c>
      <c r="AI1549" s="7" t="e">
        <f>AG1549/AH1549</f>
        <v>#DIV/0!</v>
      </c>
      <c r="AO1549" s="68" t="s">
        <v>541</v>
      </c>
      <c r="AP1549" s="486" t="s">
        <v>121</v>
      </c>
      <c r="AQ1549" s="486">
        <v>3.0000000000000001E-3</v>
      </c>
      <c r="AR1549" s="486">
        <v>2.5000000000000001E-2</v>
      </c>
      <c r="AS1549" s="486">
        <v>8.0000000000000002E-3</v>
      </c>
      <c r="AT1549" s="486" t="s">
        <v>121</v>
      </c>
      <c r="AU1549" s="486">
        <v>8.0000000000000002E-3</v>
      </c>
      <c r="AV1549" s="486">
        <v>7.1529999999999996</v>
      </c>
      <c r="AW1549" s="486">
        <v>0.151</v>
      </c>
      <c r="AX1549" s="486">
        <v>6.0000000000000001E-3</v>
      </c>
      <c r="AY1549" s="486">
        <v>3.0000000000000001E-3</v>
      </c>
      <c r="AZ1549" s="486">
        <v>1.306</v>
      </c>
      <c r="BA1549" s="486">
        <v>2.1999999999999999E-2</v>
      </c>
      <c r="BB1549" s="486">
        <v>8.07</v>
      </c>
      <c r="BC1549" s="486">
        <v>0.111</v>
      </c>
      <c r="BD1549" s="486">
        <v>16.347999999999999</v>
      </c>
      <c r="BE1549" s="486">
        <v>0.222</v>
      </c>
      <c r="BF1549" s="486" t="s">
        <v>121</v>
      </c>
      <c r="BG1549" s="486">
        <v>7.0000000000000001E-3</v>
      </c>
      <c r="BH1549" s="486">
        <v>6.0000000000000001E-3</v>
      </c>
      <c r="BI1549" s="486">
        <v>2E-3</v>
      </c>
      <c r="BJ1549" s="486" t="s">
        <v>121</v>
      </c>
      <c r="BK1549" s="486">
        <v>4.0000000000000001E-3</v>
      </c>
      <c r="BL1549" s="486">
        <v>43.83</v>
      </c>
      <c r="BM1549" s="486">
        <v>0.65800000000000003</v>
      </c>
      <c r="BN1549" s="486">
        <v>8.9999999999999993E-3</v>
      </c>
      <c r="BO1549" s="486">
        <v>1E-3</v>
      </c>
      <c r="BP1549" s="486">
        <v>1.0469999999999999</v>
      </c>
      <c r="BQ1549" s="486">
        <v>9.8000000000000004E-2</v>
      </c>
      <c r="BR1549" s="486" t="s">
        <v>121</v>
      </c>
      <c r="BS1549" s="486">
        <v>4.8000000000000001E-2</v>
      </c>
      <c r="BT1549" s="486">
        <v>0.37</v>
      </c>
      <c r="BU1549" s="486">
        <v>5.0999999999999997E-2</v>
      </c>
      <c r="BV1549" s="486">
        <v>0.19900000000000001</v>
      </c>
      <c r="BW1549" s="486">
        <v>1.7000000000000001E-2</v>
      </c>
      <c r="BX1549" s="486">
        <v>3.0000000000000001E-3</v>
      </c>
      <c r="BY1549" s="486">
        <v>1E-3</v>
      </c>
      <c r="BZ1549" s="486" t="s">
        <v>121</v>
      </c>
      <c r="CA1549" s="486">
        <v>2E-3</v>
      </c>
      <c r="CB1549" s="486" t="s">
        <v>121</v>
      </c>
      <c r="CC1549" s="486">
        <v>2E-3</v>
      </c>
      <c r="CD1549" s="486">
        <v>3.0000000000000001E-3</v>
      </c>
      <c r="CE1549" s="486">
        <v>1E-3</v>
      </c>
      <c r="CF1549" s="486" t="s">
        <v>121</v>
      </c>
      <c r="CG1549" s="486">
        <v>2E-3</v>
      </c>
      <c r="CH1549" s="486">
        <v>0.16400000000000001</v>
      </c>
      <c r="CI1549" s="486">
        <v>4.0000000000000001E-3</v>
      </c>
      <c r="CJ1549" s="486">
        <v>0.109</v>
      </c>
      <c r="CK1549" s="486">
        <v>5.8999999999999997E-2</v>
      </c>
      <c r="CL1549" s="486" t="s">
        <v>121</v>
      </c>
      <c r="CM1549" s="486">
        <v>2E-3</v>
      </c>
      <c r="CN1549" s="486" t="s">
        <v>121</v>
      </c>
      <c r="CO1549" s="486">
        <v>4.1000000000000002E-2</v>
      </c>
      <c r="CP1549" s="486">
        <v>0.17199999999999999</v>
      </c>
      <c r="CQ1549" s="486">
        <v>3.1E-2</v>
      </c>
      <c r="CR1549" s="486">
        <v>4.5529999999999999</v>
      </c>
      <c r="CS1549" s="486">
        <v>6.5000000000000002E-2</v>
      </c>
      <c r="CT1549" s="486">
        <v>7.0000000000000007E-2</v>
      </c>
      <c r="CU1549" s="486">
        <v>2E-3</v>
      </c>
      <c r="CV1549" s="486" t="s">
        <v>121</v>
      </c>
      <c r="CW1549" s="486">
        <v>2E-3</v>
      </c>
      <c r="CX1549" s="486">
        <v>1.917</v>
      </c>
      <c r="CY1549" s="486">
        <v>0.39700000000000002</v>
      </c>
      <c r="CZ1549" s="486">
        <v>6.6420000000000003</v>
      </c>
      <c r="DA1549" s="486">
        <v>0.251</v>
      </c>
      <c r="DB1549" s="486">
        <v>0.126</v>
      </c>
      <c r="DC1549" s="486">
        <v>3.7999999999999999E-2</v>
      </c>
      <c r="DD1549" s="486">
        <v>6.0709999999999997</v>
      </c>
      <c r="DE1549" s="486">
        <v>2.87</v>
      </c>
      <c r="DF1549" s="486" t="s">
        <v>121</v>
      </c>
      <c r="DG1549" s="486">
        <v>0.69</v>
      </c>
      <c r="DH1549" s="486">
        <v>1.792</v>
      </c>
      <c r="DI1549" s="486">
        <v>7.8E-2</v>
      </c>
      <c r="DJ1549" s="486" t="s">
        <v>121</v>
      </c>
      <c r="DK1549" s="486">
        <v>20.443000000000001</v>
      </c>
      <c r="DL1549" s="61" t="str">
        <f t="shared" si="29"/>
        <v>Anlieferung 27-20</v>
      </c>
    </row>
    <row r="1550" spans="1:132">
      <c r="A1550" s="11">
        <v>44697</v>
      </c>
      <c r="B1550" s="66" t="s">
        <v>2032</v>
      </c>
      <c r="C1550" s="25" t="s">
        <v>2031</v>
      </c>
      <c r="D1550" s="21">
        <v>4</v>
      </c>
      <c r="E1550" s="2">
        <v>100</v>
      </c>
      <c r="F1550" s="2">
        <v>100</v>
      </c>
      <c r="G1550" s="2">
        <v>96</v>
      </c>
      <c r="H1550" s="3">
        <f>((F1550)/(E1550/100))</f>
        <v>100</v>
      </c>
      <c r="I1550" s="4">
        <f>E1550/F1550</f>
        <v>1</v>
      </c>
      <c r="J1550" s="4">
        <f>100/G1550</f>
        <v>1.0416666666666667</v>
      </c>
      <c r="N1550" s="37" t="e">
        <f>M1550/(K1550/100)</f>
        <v>#DIV/0!</v>
      </c>
      <c r="O1550" s="37" t="e">
        <f>N1550/J1550</f>
        <v>#DIV/0!</v>
      </c>
      <c r="P1550" s="5" t="e">
        <f>M1550/(L1550/100)</f>
        <v>#DIV/0!</v>
      </c>
      <c r="Q1550" s="5" t="e">
        <f>P1550*I1550</f>
        <v>#DIV/0!</v>
      </c>
      <c r="R1550" s="21">
        <v>61.667999999999999</v>
      </c>
      <c r="S1550" s="21">
        <v>11.295999999999999</v>
      </c>
      <c r="T1550" s="21">
        <v>70.325000000000003</v>
      </c>
      <c r="U1550" s="15">
        <f>100-(T1550-R1550)/S1550*100</f>
        <v>23.362252124645849</v>
      </c>
      <c r="V1550" s="21">
        <v>0.18</v>
      </c>
      <c r="X1550" s="2">
        <v>11.82</v>
      </c>
      <c r="Y1550" s="2">
        <v>2.4300000000000002</v>
      </c>
      <c r="AB1550" s="14" t="e">
        <f>((AE1550-AC1550)*(1000/AD1550))*1000</f>
        <v>#DIV/0!</v>
      </c>
      <c r="AF1550" s="7" t="e">
        <f>#REF!*0.8</f>
        <v>#REF!</v>
      </c>
      <c r="AG1550" s="2">
        <v>100</v>
      </c>
      <c r="AH1550" s="8">
        <f>((AG1550)*(H1550/100))</f>
        <v>100</v>
      </c>
      <c r="AI1550" s="7">
        <f>AG1550/AH1550</f>
        <v>1</v>
      </c>
      <c r="AJ1550" s="6">
        <v>3.7229999999999999</v>
      </c>
      <c r="AK1550" s="2">
        <v>9.6000000000000002E-2</v>
      </c>
      <c r="AL1550" s="2">
        <v>0</v>
      </c>
      <c r="AM1550" s="21">
        <v>17.760000000000002</v>
      </c>
      <c r="AN1550" s="21">
        <v>11.87</v>
      </c>
      <c r="AO1550" s="20" t="s">
        <v>2031</v>
      </c>
      <c r="AP1550" s="487">
        <v>1.2E-2</v>
      </c>
      <c r="AQ1550" s="487">
        <v>1E-3</v>
      </c>
      <c r="AR1550" s="487" t="s">
        <v>121</v>
      </c>
      <c r="AS1550" s="487">
        <v>4.0000000000000001E-3</v>
      </c>
      <c r="AT1550" s="487">
        <v>7.0000000000000001E-3</v>
      </c>
      <c r="AU1550" s="487">
        <v>2E-3</v>
      </c>
      <c r="AV1550" s="487">
        <v>0.01</v>
      </c>
      <c r="AW1550" s="487">
        <v>2E-3</v>
      </c>
      <c r="AX1550" s="487" t="s">
        <v>121</v>
      </c>
      <c r="AY1550" s="487">
        <v>2E-3</v>
      </c>
      <c r="AZ1550" s="487">
        <v>2.1000000000000001E-2</v>
      </c>
      <c r="BA1550" s="487">
        <v>4.0000000000000001E-3</v>
      </c>
      <c r="BB1550" s="487">
        <v>1.1579999999999999</v>
      </c>
      <c r="BC1550" s="487">
        <v>1.0999999999999999E-2</v>
      </c>
      <c r="BD1550" s="487">
        <v>1.0589999999999999</v>
      </c>
      <c r="BE1550" s="487">
        <v>1.4999999999999999E-2</v>
      </c>
      <c r="BF1550" s="487" t="s">
        <v>121</v>
      </c>
      <c r="BG1550" s="487">
        <v>4.0000000000000001E-3</v>
      </c>
      <c r="BH1550" s="487">
        <v>3.6840000000000002</v>
      </c>
      <c r="BI1550" s="487">
        <v>1.101</v>
      </c>
      <c r="BJ1550" s="487">
        <v>2E-3</v>
      </c>
      <c r="BK1550" s="487">
        <v>1E-3</v>
      </c>
      <c r="BL1550" s="487" t="s">
        <v>121</v>
      </c>
      <c r="BM1550" s="487">
        <v>2E-3</v>
      </c>
      <c r="BN1550" s="487">
        <v>0.28199999999999997</v>
      </c>
      <c r="BO1550" s="487">
        <v>8.9999999999999993E-3</v>
      </c>
      <c r="BP1550" s="487">
        <v>49.222000000000001</v>
      </c>
      <c r="BQ1550" s="487">
        <v>0.21299999999999999</v>
      </c>
      <c r="BR1550" s="487" t="s">
        <v>121</v>
      </c>
      <c r="BS1550" s="487">
        <v>2E-3</v>
      </c>
      <c r="BT1550" s="487">
        <v>5.2130000000000001</v>
      </c>
      <c r="BU1550" s="487">
        <v>9.9000000000000005E-2</v>
      </c>
      <c r="BV1550" s="487">
        <v>0.22700000000000001</v>
      </c>
      <c r="BW1550" s="487">
        <v>1.4999999999999999E-2</v>
      </c>
      <c r="BX1550" s="487" t="s">
        <v>121</v>
      </c>
      <c r="BY1550" s="487">
        <v>5.0000000000000001E-3</v>
      </c>
      <c r="BZ1550" s="487">
        <v>2.8889999999999998</v>
      </c>
      <c r="CA1550" s="487">
        <v>5.3999999999999999E-2</v>
      </c>
      <c r="CB1550" s="487">
        <v>10.643000000000001</v>
      </c>
      <c r="CC1550" s="487">
        <v>6.3090000000000002</v>
      </c>
      <c r="CD1550" s="487">
        <v>0.29399999999999998</v>
      </c>
      <c r="CE1550" s="487">
        <v>8.9999999999999993E-3</v>
      </c>
      <c r="CF1550" s="487" t="s">
        <v>121</v>
      </c>
      <c r="CG1550" s="487">
        <v>2E-3</v>
      </c>
      <c r="CH1550" s="487">
        <v>3.0000000000000001E-3</v>
      </c>
      <c r="CI1550" s="487">
        <v>1E-3</v>
      </c>
      <c r="CJ1550" s="487">
        <v>1.282</v>
      </c>
      <c r="CK1550" s="487">
        <v>9.0999999999999998E-2</v>
      </c>
      <c r="CL1550" s="487" t="s">
        <v>121</v>
      </c>
      <c r="CM1550" s="487">
        <v>2E-3</v>
      </c>
      <c r="CN1550" s="487">
        <v>7.0000000000000001E-3</v>
      </c>
      <c r="CO1550" s="487">
        <v>1E-3</v>
      </c>
      <c r="CP1550" s="487">
        <v>0.68899999999999995</v>
      </c>
      <c r="CQ1550" s="487">
        <v>2.9000000000000001E-2</v>
      </c>
      <c r="CR1550" s="487" t="s">
        <v>121</v>
      </c>
      <c r="CS1550" s="487">
        <v>2E-3</v>
      </c>
      <c r="CT1550" s="487">
        <v>3.3250000000000002</v>
      </c>
      <c r="CU1550" s="487">
        <v>0.251</v>
      </c>
      <c r="CV1550" s="487">
        <v>2.4E-2</v>
      </c>
      <c r="CW1550" s="487">
        <v>1E-3</v>
      </c>
      <c r="CX1550" s="487">
        <v>19.783000000000001</v>
      </c>
      <c r="CY1550" s="487">
        <v>0.122</v>
      </c>
      <c r="CZ1550" s="487" t="s">
        <v>121</v>
      </c>
      <c r="DA1550" s="487">
        <v>2E-3</v>
      </c>
      <c r="DB1550" s="487">
        <v>8.1000000000000003E-2</v>
      </c>
      <c r="DC1550" s="487">
        <v>2.1000000000000001E-2</v>
      </c>
      <c r="DD1550" s="487" t="s">
        <v>121</v>
      </c>
      <c r="DE1550" s="487">
        <v>5.0000000000000001E-3</v>
      </c>
      <c r="DF1550" s="487">
        <v>6.9000000000000006E-2</v>
      </c>
      <c r="DG1550" s="487">
        <v>2E-3</v>
      </c>
      <c r="DH1550" s="487">
        <v>1.0999999999999999E-2</v>
      </c>
      <c r="DI1550" s="487">
        <v>1E-3</v>
      </c>
      <c r="DJ1550" s="487" t="s">
        <v>121</v>
      </c>
      <c r="DK1550" s="487">
        <v>2E-3</v>
      </c>
      <c r="DL1550" s="61" t="str">
        <f t="shared" si="29"/>
        <v>19-0013</v>
      </c>
      <c r="DM1550" s="488">
        <v>-2.291445422446E-2</v>
      </c>
      <c r="DN1550" s="488">
        <v>2.05504521069153E-2</v>
      </c>
      <c r="DO1550" s="488">
        <v>-1.6473772047628302E-2</v>
      </c>
      <c r="DP1550" s="488">
        <v>9.5519776188408095E-2</v>
      </c>
      <c r="DQ1550" s="488">
        <v>0.27480269087520398</v>
      </c>
      <c r="DR1550" s="488">
        <v>0.18645819751335699</v>
      </c>
      <c r="DS1550" s="488">
        <v>-7.3204965551983206E-2</v>
      </c>
      <c r="DT1550" s="488">
        <v>-9.9875619281732993E-3</v>
      </c>
      <c r="DU1550" s="488">
        <v>-3.6775040237528602E-3</v>
      </c>
      <c r="DV1550" s="488">
        <v>-6.9450211929352598E-3</v>
      </c>
      <c r="DW1550" s="488">
        <v>0.197418070063721</v>
      </c>
      <c r="DX1550" s="488">
        <v>-0.121097876072443</v>
      </c>
      <c r="DY1550" s="488">
        <v>53.7085232772232</v>
      </c>
      <c r="DZ1550" s="488">
        <v>0.322037829160154</v>
      </c>
      <c r="EA1550" s="488">
        <v>9.1802390377641299</v>
      </c>
      <c r="EB1550" s="488">
        <v>99.921700984412894</v>
      </c>
    </row>
    <row r="1551" spans="1:132">
      <c r="A1551" s="11">
        <v>44697</v>
      </c>
      <c r="B1551" s="66" t="s">
        <v>2032</v>
      </c>
      <c r="C1551" s="25" t="s">
        <v>2033</v>
      </c>
      <c r="D1551" s="21">
        <v>1.9</v>
      </c>
      <c r="E1551" s="2">
        <v>100</v>
      </c>
      <c r="F1551" s="2">
        <v>100</v>
      </c>
      <c r="G1551" s="2">
        <v>98.1</v>
      </c>
      <c r="H1551" s="3">
        <f>((F1551)/(E1551/100))</f>
        <v>100</v>
      </c>
      <c r="I1551" s="4">
        <f>E1551/F1551</f>
        <v>1</v>
      </c>
      <c r="J1551" s="4">
        <f>100/G1551</f>
        <v>1.0193679918450562</v>
      </c>
      <c r="N1551" s="37" t="e">
        <f>M1551/(K1551/100)</f>
        <v>#DIV/0!</v>
      </c>
      <c r="O1551" s="37" t="e">
        <f>N1551/J1551</f>
        <v>#DIV/0!</v>
      </c>
      <c r="P1551" s="5" t="e">
        <f>M1551/(L1551/100)</f>
        <v>#DIV/0!</v>
      </c>
      <c r="Q1551" s="5" t="e">
        <f>P1551*I1551</f>
        <v>#DIV/0!</v>
      </c>
      <c r="R1551" s="21">
        <v>54.475999999999999</v>
      </c>
      <c r="S1551" s="21">
        <v>10.766</v>
      </c>
      <c r="T1551" s="21">
        <v>64.183999999999997</v>
      </c>
      <c r="U1551" s="15">
        <f>100-(T1551-R1551)/S1551*100</f>
        <v>9.8272338844510756</v>
      </c>
      <c r="V1551" s="21">
        <v>1.35</v>
      </c>
      <c r="X1551" s="2">
        <v>12.73</v>
      </c>
      <c r="Y1551" s="2">
        <v>32.4</v>
      </c>
      <c r="Z1551" s="21">
        <v>4178</v>
      </c>
      <c r="AB1551" s="14">
        <f>((AE1551-AC1551)*(1000/AD1551))*1000</f>
        <v>22467.071263880458</v>
      </c>
      <c r="AC1551" s="21">
        <v>89.834999999999994</v>
      </c>
      <c r="AD1551" s="21">
        <v>150.93199999999999</v>
      </c>
      <c r="AE1551" s="21">
        <v>93.225999999999999</v>
      </c>
      <c r="AF1551" s="7" t="e">
        <f>#REF!*0.8</f>
        <v>#REF!</v>
      </c>
      <c r="AG1551" s="2">
        <v>100</v>
      </c>
      <c r="AH1551" s="8">
        <f>((AG1551)*(H1551/100))</f>
        <v>100</v>
      </c>
      <c r="AI1551" s="7">
        <f>AG1551/AH1551</f>
        <v>1</v>
      </c>
      <c r="AK1551" s="2">
        <v>0.64</v>
      </c>
      <c r="AL1551" s="2">
        <v>0</v>
      </c>
      <c r="AM1551" s="21">
        <v>7.67</v>
      </c>
      <c r="AN1551" s="21">
        <v>4.03</v>
      </c>
      <c r="AO1551" s="20" t="s">
        <v>2033</v>
      </c>
      <c r="AP1551" s="487">
        <v>0.27600000000000002</v>
      </c>
      <c r="AQ1551" s="487">
        <v>4.0000000000000001E-3</v>
      </c>
      <c r="AR1551" s="487">
        <v>5.0000000000000001E-3</v>
      </c>
      <c r="AS1551" s="487">
        <v>3.0000000000000001E-3</v>
      </c>
      <c r="AT1551" s="487">
        <v>4.7E-2</v>
      </c>
      <c r="AU1551" s="487">
        <v>3.0000000000000001E-3</v>
      </c>
      <c r="AV1551" s="487">
        <v>2.4E-2</v>
      </c>
      <c r="AW1551" s="487">
        <v>2E-3</v>
      </c>
      <c r="AX1551" s="487">
        <v>5.0000000000000001E-3</v>
      </c>
      <c r="AY1551" s="487">
        <v>1E-3</v>
      </c>
      <c r="AZ1551" s="487">
        <v>0.08</v>
      </c>
      <c r="BA1551" s="487">
        <v>5.0000000000000001E-3</v>
      </c>
      <c r="BB1551" s="487">
        <v>0.113</v>
      </c>
      <c r="BC1551" s="487">
        <v>3.0000000000000001E-3</v>
      </c>
      <c r="BD1551" s="487">
        <v>1.3640000000000001</v>
      </c>
      <c r="BE1551" s="487">
        <v>0.02</v>
      </c>
      <c r="BF1551" s="487" t="s">
        <v>121</v>
      </c>
      <c r="BG1551" s="487">
        <v>3.0000000000000001E-3</v>
      </c>
      <c r="BH1551" s="487">
        <v>4.04</v>
      </c>
      <c r="BI1551" s="487">
        <v>1.865</v>
      </c>
      <c r="BJ1551" s="487">
        <v>1.2999999999999999E-2</v>
      </c>
      <c r="BK1551" s="487">
        <v>3.0000000000000001E-3</v>
      </c>
      <c r="BL1551" s="487" t="s">
        <v>121</v>
      </c>
      <c r="BM1551" s="487">
        <v>2E-3</v>
      </c>
      <c r="BN1551" s="487">
        <v>0.34</v>
      </c>
      <c r="BO1551" s="487">
        <v>1.0999999999999999E-2</v>
      </c>
      <c r="BP1551" s="487">
        <v>27.611000000000001</v>
      </c>
      <c r="BQ1551" s="487">
        <v>0.32800000000000001</v>
      </c>
      <c r="BR1551" s="487" t="s">
        <v>121</v>
      </c>
      <c r="BS1551" s="487">
        <v>2E-3</v>
      </c>
      <c r="BT1551" s="487">
        <v>13.192</v>
      </c>
      <c r="BU1551" s="487">
        <v>0.16800000000000001</v>
      </c>
      <c r="BV1551" s="487">
        <v>3.7480000000000002</v>
      </c>
      <c r="BW1551" s="487">
        <v>6.0999999999999999E-2</v>
      </c>
      <c r="BX1551" s="487" t="s">
        <v>121</v>
      </c>
      <c r="BY1551" s="487">
        <v>7.0000000000000001E-3</v>
      </c>
      <c r="BZ1551" s="487">
        <v>9.5500000000000007</v>
      </c>
      <c r="CA1551" s="487">
        <v>0.122</v>
      </c>
      <c r="CB1551" s="487">
        <v>19.734000000000002</v>
      </c>
      <c r="CC1551" s="487">
        <v>10.449</v>
      </c>
      <c r="CD1551" s="487">
        <v>0.86499999999999999</v>
      </c>
      <c r="CE1551" s="487">
        <v>1.7000000000000001E-2</v>
      </c>
      <c r="CF1551" s="487" t="s">
        <v>121</v>
      </c>
      <c r="CG1551" s="487">
        <v>2E-3</v>
      </c>
      <c r="CH1551" s="487">
        <v>2E-3</v>
      </c>
      <c r="CI1551" s="487">
        <v>1E-3</v>
      </c>
      <c r="CJ1551" s="487">
        <v>2.6120000000000001</v>
      </c>
      <c r="CK1551" s="487">
        <v>0.13200000000000001</v>
      </c>
      <c r="CL1551" s="487" t="s">
        <v>121</v>
      </c>
      <c r="CM1551" s="487">
        <v>2E-3</v>
      </c>
      <c r="CN1551" s="487">
        <v>2.7E-2</v>
      </c>
      <c r="CO1551" s="487">
        <v>1E-3</v>
      </c>
      <c r="CP1551" s="487">
        <v>3.2090000000000001</v>
      </c>
      <c r="CQ1551" s="487">
        <v>6.9000000000000006E-2</v>
      </c>
      <c r="CR1551" s="487" t="s">
        <v>121</v>
      </c>
      <c r="CS1551" s="487">
        <v>2E-3</v>
      </c>
      <c r="CT1551" s="487">
        <v>3.367</v>
      </c>
      <c r="CU1551" s="487">
        <v>0.28000000000000003</v>
      </c>
      <c r="CV1551" s="487">
        <v>5.6000000000000001E-2</v>
      </c>
      <c r="CW1551" s="487">
        <v>1E-3</v>
      </c>
      <c r="CX1551" s="487">
        <v>8.8770000000000007</v>
      </c>
      <c r="CY1551" s="487">
        <v>7.9000000000000001E-2</v>
      </c>
      <c r="CZ1551" s="487" t="s">
        <v>121</v>
      </c>
      <c r="DA1551" s="487">
        <v>2E-3</v>
      </c>
      <c r="DB1551" s="487">
        <v>4.2000000000000003E-2</v>
      </c>
      <c r="DC1551" s="487">
        <v>1.6E-2</v>
      </c>
      <c r="DD1551" s="487" t="s">
        <v>121</v>
      </c>
      <c r="DE1551" s="487">
        <v>1.0999999999999999E-2</v>
      </c>
      <c r="DF1551" s="487">
        <v>0.77900000000000003</v>
      </c>
      <c r="DG1551" s="487">
        <v>0.01</v>
      </c>
      <c r="DH1551" s="487">
        <v>1.0999999999999999E-2</v>
      </c>
      <c r="DI1551" s="487">
        <v>1E-3</v>
      </c>
      <c r="DJ1551" s="487">
        <v>8.0000000000000002E-3</v>
      </c>
      <c r="DK1551" s="487">
        <v>1E-3</v>
      </c>
      <c r="DL1551" s="61" t="str">
        <f t="shared" si="29"/>
        <v>19-0014</v>
      </c>
      <c r="DM1551" s="488">
        <v>-5.0063785053508902E-3</v>
      </c>
      <c r="DN1551" s="488">
        <v>2.58269489581761E-2</v>
      </c>
      <c r="DO1551" s="488">
        <v>-1.1470316245055E-2</v>
      </c>
      <c r="DP1551" s="488">
        <v>0.64048191590474801</v>
      </c>
      <c r="DQ1551" s="488">
        <v>3.0643618289959398</v>
      </c>
      <c r="DR1551" s="488">
        <v>9.5746584607676304E-3</v>
      </c>
      <c r="DS1551" s="488">
        <v>0.58746506449608804</v>
      </c>
      <c r="DT1551" s="488">
        <v>6.9455059444493896E-3</v>
      </c>
      <c r="DU1551" s="488">
        <v>-7.33285593037593E-3</v>
      </c>
      <c r="DV1551" s="488">
        <v>-7.64468728712424E-3</v>
      </c>
      <c r="DW1551" s="488">
        <v>0.333967285644722</v>
      </c>
      <c r="DX1551" s="488">
        <v>-0.128404464074938</v>
      </c>
      <c r="DY1551" s="488">
        <v>477.27484496498897</v>
      </c>
      <c r="DZ1551" s="488">
        <v>0.16841063585527999</v>
      </c>
      <c r="EA1551" s="488">
        <v>3.0291896711366499E-2</v>
      </c>
      <c r="EB1551" s="488">
        <v>99.981847067585505</v>
      </c>
    </row>
    <row r="1552" spans="1:132">
      <c r="A1552" s="11">
        <v>44697</v>
      </c>
      <c r="B1552" s="64" t="s">
        <v>2034</v>
      </c>
      <c r="C1552" s="25" t="s">
        <v>243</v>
      </c>
      <c r="H1552" s="3" t="e">
        <f>((F1552)/(E1552/100))</f>
        <v>#DIV/0!</v>
      </c>
      <c r="I1552" s="4" t="e">
        <f>E1552/F1552</f>
        <v>#DIV/0!</v>
      </c>
      <c r="J1552" s="4" t="e">
        <f>100/G1552</f>
        <v>#DIV/0!</v>
      </c>
      <c r="N1552" s="37" t="e">
        <f>M1552/(K1552/100)</f>
        <v>#DIV/0!</v>
      </c>
      <c r="O1552" s="37" t="e">
        <f>N1552/J1552</f>
        <v>#DIV/0!</v>
      </c>
      <c r="P1552" s="5" t="e">
        <f>M1552/(L1552/100)</f>
        <v>#DIV/0!</v>
      </c>
      <c r="Q1552" s="5" t="e">
        <f>P1552*I1552</f>
        <v>#DIV/0!</v>
      </c>
      <c r="U1552" s="15" t="e">
        <f>100-(T1552-R1552)/S1552*100</f>
        <v>#DIV/0!</v>
      </c>
      <c r="V1552" s="21">
        <v>198</v>
      </c>
      <c r="X1552" s="2">
        <v>10.92</v>
      </c>
      <c r="Y1552" s="2">
        <v>6.23</v>
      </c>
      <c r="AB1552" s="14" t="e">
        <f>((AE1552-AC1552)*(1000/AD1552))*1000</f>
        <v>#DIV/0!</v>
      </c>
      <c r="AF1552" s="7" t="e">
        <f>#REF!*0.8</f>
        <v>#REF!</v>
      </c>
      <c r="AG1552" s="2">
        <v>120</v>
      </c>
      <c r="AH1552" s="8" t="e">
        <f>((AG1552)*(H1552/100))</f>
        <v>#DIV/0!</v>
      </c>
      <c r="AI1552" s="7" t="e">
        <f>AG1552/AH1552</f>
        <v>#DIV/0!</v>
      </c>
      <c r="AO1552" s="20" t="s">
        <v>2035</v>
      </c>
      <c r="DL1552" s="61" t="str">
        <f t="shared" si="29"/>
        <v>VNE 1921 16.05.2022</v>
      </c>
    </row>
    <row r="1553" spans="1:132">
      <c r="A1553" s="11">
        <v>44697</v>
      </c>
      <c r="B1553" s="66" t="s">
        <v>2039</v>
      </c>
      <c r="C1553" s="25" t="s">
        <v>117</v>
      </c>
      <c r="H1553" s="3" t="e">
        <f>((F1553)/(E1553/100))</f>
        <v>#DIV/0!</v>
      </c>
      <c r="I1553" s="4" t="e">
        <f>E1553/F1553</f>
        <v>#DIV/0!</v>
      </c>
      <c r="J1553" s="4" t="e">
        <f>100/G1553</f>
        <v>#DIV/0!</v>
      </c>
      <c r="N1553" s="37" t="e">
        <f>M1553/(K1553/100)</f>
        <v>#DIV/0!</v>
      </c>
      <c r="O1553" s="37" t="e">
        <f>N1553/J1553</f>
        <v>#DIV/0!</v>
      </c>
      <c r="P1553" s="5" t="e">
        <f>M1553/(L1553/100)</f>
        <v>#DIV/0!</v>
      </c>
      <c r="Q1553" s="5" t="e">
        <f>P1553*I1553</f>
        <v>#DIV/0!</v>
      </c>
      <c r="U1553" s="15" t="e">
        <f>100-(T1553-R1553)/S1553*100</f>
        <v>#DIV/0!</v>
      </c>
      <c r="AB1553" s="14" t="e">
        <f>((AE1553-AC1553)*(1000/AD1553))*1000</f>
        <v>#DIV/0!</v>
      </c>
      <c r="AF1553" s="7" t="e">
        <f>#REF!*0.8</f>
        <v>#REF!</v>
      </c>
      <c r="AH1553" s="8" t="e">
        <f>((AG1553)*(H1553/100))</f>
        <v>#DIV/0!</v>
      </c>
      <c r="AI1553" s="7" t="e">
        <f>AG1553/AH1553</f>
        <v>#DIV/0!</v>
      </c>
      <c r="AO1553" s="20"/>
      <c r="DL1553" s="61">
        <f t="shared" si="29"/>
        <v>0</v>
      </c>
    </row>
    <row r="1554" spans="1:132">
      <c r="A1554" s="11">
        <v>44697</v>
      </c>
      <c r="B1554" s="66" t="s">
        <v>2039</v>
      </c>
      <c r="C1554" s="25" t="s">
        <v>119</v>
      </c>
      <c r="E1554" s="2">
        <v>100</v>
      </c>
      <c r="H1554" s="3">
        <f>((F1554)/(E1554/100))</f>
        <v>0</v>
      </c>
      <c r="I1554" s="4" t="e">
        <f>E1554/F1554</f>
        <v>#DIV/0!</v>
      </c>
      <c r="J1554" s="4" t="e">
        <f>100/G1554</f>
        <v>#DIV/0!</v>
      </c>
      <c r="N1554" s="37" t="e">
        <f>M1554/(K1554/100)</f>
        <v>#DIV/0!</v>
      </c>
      <c r="O1554" s="37" t="e">
        <f>N1554/J1554</f>
        <v>#DIV/0!</v>
      </c>
      <c r="P1554" s="5" t="e">
        <f>M1554/(L1554/100)</f>
        <v>#DIV/0!</v>
      </c>
      <c r="Q1554" s="5" t="e">
        <f>P1554*I1554</f>
        <v>#DIV/0!</v>
      </c>
      <c r="U1554" s="15" t="e">
        <f>100-(T1554-R1554)/S1554*100</f>
        <v>#DIV/0!</v>
      </c>
      <c r="AB1554" s="14" t="e">
        <f>((AE1554-AC1554)*(1000/AD1554))*1000</f>
        <v>#DIV/0!</v>
      </c>
      <c r="AF1554" s="7" t="e">
        <f>#REF!*0.8</f>
        <v>#REF!</v>
      </c>
      <c r="AH1554" s="8">
        <f>((AG1554)*(H1554/100))</f>
        <v>0</v>
      </c>
      <c r="AI1554" s="7" t="e">
        <f>AG1554/AH1554</f>
        <v>#DIV/0!</v>
      </c>
      <c r="AO1554" s="20"/>
      <c r="DL1554" s="61">
        <f t="shared" si="29"/>
        <v>0</v>
      </c>
    </row>
    <row r="1555" spans="1:132">
      <c r="A1555" s="11">
        <v>44697</v>
      </c>
      <c r="B1555" s="66" t="s">
        <v>207</v>
      </c>
      <c r="C1555" s="25" t="s">
        <v>119</v>
      </c>
      <c r="D1555" s="21">
        <v>40</v>
      </c>
      <c r="E1555" s="2">
        <v>100</v>
      </c>
      <c r="F1555" s="2">
        <v>60</v>
      </c>
      <c r="H1555" s="3">
        <f>((F1555)/(E1555/100))</f>
        <v>60</v>
      </c>
      <c r="I1555" s="4">
        <f>E1555/F1555</f>
        <v>1.6666666666666667</v>
      </c>
      <c r="J1555" s="4" t="e">
        <f>100/G1555</f>
        <v>#DIV/0!</v>
      </c>
      <c r="N1555" s="37" t="e">
        <f>M1555/(K1555/100)</f>
        <v>#DIV/0!</v>
      </c>
      <c r="O1555" s="37" t="e">
        <f>N1555/J1555</f>
        <v>#DIV/0!</v>
      </c>
      <c r="P1555" s="5" t="e">
        <f>M1555/(L1555/100)</f>
        <v>#DIV/0!</v>
      </c>
      <c r="Q1555" s="5" t="e">
        <f>P1555*I1555</f>
        <v>#DIV/0!</v>
      </c>
      <c r="U1555" s="15" t="e">
        <f>100-(T1555-R1555)/S1555*100</f>
        <v>#DIV/0!</v>
      </c>
      <c r="V1555" s="21">
        <v>0.68</v>
      </c>
      <c r="X1555" s="2">
        <v>11.6</v>
      </c>
      <c r="Y1555" s="2">
        <v>9.8800000000000008</v>
      </c>
      <c r="Z1555" s="21">
        <v>2010</v>
      </c>
      <c r="AB1555" s="14" t="e">
        <f>((AE1555-AC1555)*(1000/AD1555))*1000</f>
        <v>#DIV/0!</v>
      </c>
      <c r="AF1555" s="7" t="e">
        <f>#REF!*0.8</f>
        <v>#REF!</v>
      </c>
      <c r="AG1555" s="2">
        <v>168</v>
      </c>
      <c r="AH1555" s="8">
        <f>((AG1555)*(H1555/100))</f>
        <v>100.8</v>
      </c>
      <c r="AI1555" s="7">
        <f>AG1555/AH1555</f>
        <v>1.6666666666666667</v>
      </c>
      <c r="AJ1555" s="6">
        <v>76.150000000000006</v>
      </c>
      <c r="AK1555" s="2">
        <v>0.751</v>
      </c>
      <c r="AL1555" s="2">
        <v>3.5000000000000003E-2</v>
      </c>
      <c r="AO1555" s="20" t="s">
        <v>2036</v>
      </c>
      <c r="AP1555" s="488">
        <v>4.7E-2</v>
      </c>
      <c r="AQ1555" s="488">
        <v>1E-3</v>
      </c>
      <c r="AR1555" s="488">
        <v>1.4E-2</v>
      </c>
      <c r="AS1555" s="488">
        <v>2E-3</v>
      </c>
      <c r="AT1555" s="488">
        <v>4.0000000000000001E-3</v>
      </c>
      <c r="AU1555" s="488">
        <v>2E-3</v>
      </c>
      <c r="AV1555" s="488">
        <v>0.02</v>
      </c>
      <c r="AW1555" s="488">
        <v>1E-3</v>
      </c>
      <c r="AX1555" s="488" t="s">
        <v>121</v>
      </c>
      <c r="AY1555" s="488">
        <v>2E-3</v>
      </c>
      <c r="AZ1555" s="488">
        <v>2.9000000000000001E-2</v>
      </c>
      <c r="BA1555" s="488">
        <v>2E-3</v>
      </c>
      <c r="BB1555" s="488">
        <v>7.8E-2</v>
      </c>
      <c r="BC1555" s="488">
        <v>2E-3</v>
      </c>
      <c r="BD1555" s="488">
        <v>1.921</v>
      </c>
      <c r="BE1555" s="488">
        <v>1.7999999999999999E-2</v>
      </c>
      <c r="BF1555" s="488" t="s">
        <v>121</v>
      </c>
      <c r="BG1555" s="488">
        <v>3.0000000000000001E-3</v>
      </c>
      <c r="BH1555" s="488">
        <v>1.865</v>
      </c>
      <c r="BI1555" s="488">
        <v>0.66500000000000004</v>
      </c>
      <c r="BJ1555" s="488">
        <v>2E-3</v>
      </c>
      <c r="BK1555" s="488">
        <v>1E-3</v>
      </c>
      <c r="BL1555" s="488" t="s">
        <v>121</v>
      </c>
      <c r="BM1555" s="488">
        <v>2E-3</v>
      </c>
      <c r="BN1555" s="488">
        <v>0.35499999999999998</v>
      </c>
      <c r="BO1555" s="488">
        <v>8.0000000000000002E-3</v>
      </c>
      <c r="BP1555" s="488">
        <v>73.991</v>
      </c>
      <c r="BQ1555" s="488">
        <v>9.7000000000000003E-2</v>
      </c>
      <c r="BR1555" s="488" t="s">
        <v>121</v>
      </c>
      <c r="BS1555" s="488">
        <v>2E-3</v>
      </c>
      <c r="BT1555" s="488">
        <v>11.49</v>
      </c>
      <c r="BU1555" s="488">
        <v>0.109</v>
      </c>
      <c r="BV1555" s="488">
        <v>0.72499999999999998</v>
      </c>
      <c r="BW1555" s="488">
        <v>1.9E-2</v>
      </c>
      <c r="BX1555" s="488" t="s">
        <v>121</v>
      </c>
      <c r="BY1555" s="488">
        <v>8.9999999999999993E-3</v>
      </c>
      <c r="BZ1555" s="488">
        <v>0.65500000000000003</v>
      </c>
      <c r="CA1555" s="488">
        <v>2.3E-2</v>
      </c>
      <c r="CB1555" s="488" t="s">
        <v>121</v>
      </c>
      <c r="CC1555" s="488">
        <v>10.02</v>
      </c>
      <c r="CD1555" s="488">
        <v>7.8E-2</v>
      </c>
      <c r="CE1555" s="488">
        <v>5.0000000000000001E-3</v>
      </c>
      <c r="CF1555" s="488">
        <v>2E-3</v>
      </c>
      <c r="CG1555" s="488">
        <v>1E-3</v>
      </c>
      <c r="CH1555" s="488" t="s">
        <v>121</v>
      </c>
      <c r="CI1555" s="488">
        <v>2E-3</v>
      </c>
      <c r="CJ1555" s="488">
        <v>0.55200000000000005</v>
      </c>
      <c r="CK1555" s="488">
        <v>6.7000000000000004E-2</v>
      </c>
      <c r="CL1555" s="488" t="s">
        <v>121</v>
      </c>
      <c r="CM1555" s="488">
        <v>2E-3</v>
      </c>
      <c r="CN1555" s="488" t="s">
        <v>121</v>
      </c>
      <c r="CO1555" s="488">
        <v>2E-3</v>
      </c>
      <c r="CP1555" s="488">
        <v>1.4219999999999999</v>
      </c>
      <c r="CQ1555" s="488">
        <v>3.5000000000000003E-2</v>
      </c>
      <c r="CR1555" s="488" t="s">
        <v>121</v>
      </c>
      <c r="CS1555" s="488">
        <v>2E-3</v>
      </c>
      <c r="CT1555" s="488">
        <v>5.14</v>
      </c>
      <c r="CU1555" s="488">
        <v>0.253</v>
      </c>
      <c r="CV1555" s="488">
        <v>2.3E-2</v>
      </c>
      <c r="CW1555" s="488">
        <v>1E-3</v>
      </c>
      <c r="CX1555" s="488">
        <v>1.228</v>
      </c>
      <c r="CY1555" s="488">
        <v>1.7000000000000001E-2</v>
      </c>
      <c r="CZ1555" s="488" t="s">
        <v>121</v>
      </c>
      <c r="DA1555" s="488">
        <v>2E-3</v>
      </c>
      <c r="DB1555" s="488">
        <v>4.3999999999999997E-2</v>
      </c>
      <c r="DC1555" s="488">
        <v>5.0000000000000001E-3</v>
      </c>
      <c r="DD1555" s="488" t="s">
        <v>121</v>
      </c>
      <c r="DE1555" s="488">
        <v>6.0000000000000001E-3</v>
      </c>
      <c r="DF1555" s="488">
        <v>0.29399999999999998</v>
      </c>
      <c r="DG1555" s="488">
        <v>4.0000000000000001E-3</v>
      </c>
      <c r="DH1555" s="488">
        <v>1.0999999999999999E-2</v>
      </c>
      <c r="DI1555" s="488">
        <v>1E-3</v>
      </c>
      <c r="DJ1555" s="488">
        <v>5.0000000000000001E-3</v>
      </c>
      <c r="DK1555" s="488">
        <v>1E-3</v>
      </c>
      <c r="DL1555" s="61" t="str">
        <f t="shared" si="29"/>
        <v>DK III W2 16.05.2022</v>
      </c>
      <c r="DM1555" s="488">
        <v>-4.6773530352161898E-2</v>
      </c>
      <c r="DN1555" s="488">
        <v>8.8449198355289704E-3</v>
      </c>
      <c r="DO1555" s="488">
        <v>3.4607715254963201E-2</v>
      </c>
      <c r="DP1555" s="488">
        <v>0.75138568527248795</v>
      </c>
      <c r="DQ1555" s="488">
        <v>6.8075424679464799E-2</v>
      </c>
      <c r="DR1555" s="488">
        <v>3.00358856965692E-2</v>
      </c>
      <c r="DS1555" s="488">
        <v>-0.16588377317537401</v>
      </c>
      <c r="DT1555" s="488">
        <v>-1.5720506997271001E-2</v>
      </c>
      <c r="DU1555" s="488">
        <v>-6.6514960699269104E-3</v>
      </c>
      <c r="DV1555" s="488">
        <v>-2.5167188251830298E-3</v>
      </c>
      <c r="DW1555" s="488">
        <v>0.11494443550123599</v>
      </c>
      <c r="DX1555" s="488">
        <v>-2.1963016410633401E-2</v>
      </c>
      <c r="DY1555" s="488">
        <v>388.513876238965</v>
      </c>
      <c r="DZ1555" s="488">
        <v>0.104560937231423</v>
      </c>
      <c r="EA1555" s="488">
        <v>-0.131686285465486</v>
      </c>
      <c r="EB1555" s="488">
        <v>99.146170426100397</v>
      </c>
    </row>
    <row r="1556" spans="1:132">
      <c r="A1556" s="11">
        <v>44697</v>
      </c>
      <c r="B1556" s="66" t="s">
        <v>2037</v>
      </c>
      <c r="C1556" s="25" t="s">
        <v>696</v>
      </c>
      <c r="H1556" s="3" t="e">
        <f>((F1556)/(E1556/100))</f>
        <v>#DIV/0!</v>
      </c>
      <c r="I1556" s="4" t="e">
        <f>E1556/F1556</f>
        <v>#DIV/0!</v>
      </c>
      <c r="J1556" s="4" t="e">
        <f>100/G1556</f>
        <v>#DIV/0!</v>
      </c>
      <c r="N1556" s="37" t="e">
        <f>M1556/(K1556/100)</f>
        <v>#DIV/0!</v>
      </c>
      <c r="O1556" s="37" t="e">
        <f>N1556/J1556</f>
        <v>#DIV/0!</v>
      </c>
      <c r="P1556" s="5" t="e">
        <f>M1556/(L1556/100)</f>
        <v>#DIV/0!</v>
      </c>
      <c r="Q1556" s="5" t="e">
        <f>P1556*I1556</f>
        <v>#DIV/0!</v>
      </c>
      <c r="U1556" s="15" t="e">
        <f>100-(T1556-R1556)/S1556*100</f>
        <v>#DIV/0!</v>
      </c>
      <c r="V1556" s="21">
        <v>54.69</v>
      </c>
      <c r="X1556" s="2">
        <v>10.94</v>
      </c>
      <c r="Y1556" s="2">
        <v>70.900000000000006</v>
      </c>
      <c r="Z1556" s="21">
        <v>566</v>
      </c>
      <c r="AB1556" s="14">
        <f>((AE1556-AC1556)*(1000/AD1556))*1000</f>
        <v>87310.626125648851</v>
      </c>
      <c r="AC1556" s="21">
        <v>86.543000000000006</v>
      </c>
      <c r="AD1556" s="21">
        <v>151.024</v>
      </c>
      <c r="AE1556" s="21">
        <v>99.728999999999999</v>
      </c>
      <c r="AF1556" s="7" t="e">
        <f>#REF!*0.8</f>
        <v>#REF!</v>
      </c>
      <c r="AG1556" s="2">
        <v>100</v>
      </c>
      <c r="AH1556" s="8" t="e">
        <f>((AG1556)*(H1556/100))</f>
        <v>#DIV/0!</v>
      </c>
      <c r="AI1556" s="7" t="e">
        <f>AG1556/AH1556</f>
        <v>#DIV/0!</v>
      </c>
      <c r="AJ1556" s="6">
        <v>2147</v>
      </c>
      <c r="AO1556" s="20" t="s">
        <v>2038</v>
      </c>
      <c r="DL1556" s="61" t="str">
        <f t="shared" si="29"/>
        <v>VNE 1781 DOC</v>
      </c>
    </row>
    <row r="1557" spans="1:132">
      <c r="A1557" s="11">
        <v>44698</v>
      </c>
      <c r="B1557" s="66" t="s">
        <v>2040</v>
      </c>
      <c r="C1557" s="25" t="s">
        <v>1877</v>
      </c>
      <c r="D1557" s="21">
        <v>40</v>
      </c>
      <c r="E1557" s="2">
        <v>100</v>
      </c>
      <c r="F1557" s="2">
        <v>100</v>
      </c>
      <c r="G1557" s="2">
        <v>60</v>
      </c>
      <c r="H1557" s="3">
        <f>((F1557)/(E1557/100))</f>
        <v>100</v>
      </c>
      <c r="I1557" s="4">
        <f>E1557/F1557</f>
        <v>1</v>
      </c>
      <c r="J1557" s="4">
        <f>100/G1557</f>
        <v>1.6666666666666667</v>
      </c>
      <c r="K1557" s="2">
        <v>20</v>
      </c>
      <c r="M1557" s="2">
        <f>99.16-98.528</f>
        <v>0.63199999999999079</v>
      </c>
      <c r="N1557" s="37">
        <f>M1557/(K1557/100)</f>
        <v>3.159999999999954</v>
      </c>
      <c r="O1557" s="37">
        <f>N1557/J1557</f>
        <v>1.8959999999999724</v>
      </c>
      <c r="P1557" s="5" t="e">
        <f>M1557/(L1557/100)</f>
        <v>#DIV/0!</v>
      </c>
      <c r="Q1557" s="5" t="e">
        <f>P1557*I1557</f>
        <v>#DIV/0!</v>
      </c>
      <c r="U1557" s="15" t="e">
        <f>100-(T1557-R1557)/S1557*100</f>
        <v>#DIV/0!</v>
      </c>
      <c r="X1557" s="2">
        <v>8.42</v>
      </c>
      <c r="Y1557" s="2">
        <v>2.65</v>
      </c>
      <c r="AB1557" s="14" t="e">
        <f>((AE1557-AC1557)*(1000/AD1557))*1000</f>
        <v>#DIV/0!</v>
      </c>
      <c r="AF1557" s="7" t="e">
        <f>#REF!*0.8</f>
        <v>#REF!</v>
      </c>
      <c r="AG1557" s="2">
        <v>100</v>
      </c>
      <c r="AH1557" s="8">
        <f>((AG1557)*(H1557/100))</f>
        <v>100</v>
      </c>
      <c r="AI1557" s="7">
        <f>AG1557/AH1557</f>
        <v>1</v>
      </c>
      <c r="AJ1557" s="6">
        <v>119.4</v>
      </c>
      <c r="AM1557" s="21">
        <v>9.9499999999999993</v>
      </c>
      <c r="AN1557" s="21">
        <v>7.14</v>
      </c>
      <c r="DL1557" s="61">
        <f t="shared" si="29"/>
        <v>0</v>
      </c>
    </row>
    <row r="1558" spans="1:132">
      <c r="A1558" s="11">
        <v>44698</v>
      </c>
      <c r="B1558" s="66" t="s">
        <v>2042</v>
      </c>
      <c r="C1558" s="25" t="s">
        <v>2043</v>
      </c>
      <c r="H1558" s="3" t="e">
        <f>((F1558)/(E1558/100))</f>
        <v>#DIV/0!</v>
      </c>
      <c r="I1558" s="4" t="e">
        <f>E1558/F1558</f>
        <v>#DIV/0!</v>
      </c>
      <c r="J1558" s="4" t="e">
        <f>100/G1558</f>
        <v>#DIV/0!</v>
      </c>
      <c r="N1558" s="37" t="e">
        <f>M1558/(K1558/100)</f>
        <v>#DIV/0!</v>
      </c>
      <c r="O1558" s="37" t="e">
        <f>N1558/J1558</f>
        <v>#DIV/0!</v>
      </c>
      <c r="P1558" s="5" t="e">
        <f>M1558/(L1558/100)</f>
        <v>#DIV/0!</v>
      </c>
      <c r="Q1558" s="5" t="e">
        <f>P1558*I1558</f>
        <v>#DIV/0!</v>
      </c>
      <c r="U1558" s="15" t="e">
        <f>100-(T1558-R1558)/S1558*100</f>
        <v>#DIV/0!</v>
      </c>
      <c r="AB1558" s="14" t="e">
        <f>((AE1558-AC1558)*(1000/AD1558))*1000</f>
        <v>#DIV/0!</v>
      </c>
      <c r="AF1558" s="7" t="e">
        <f>#REF!*0.8</f>
        <v>#REF!</v>
      </c>
      <c r="AH1558" s="8" t="e">
        <f>((AG1558)*(H1558/100))</f>
        <v>#DIV/0!</v>
      </c>
      <c r="AI1558" s="7" t="e">
        <f>AG1558/AH1558</f>
        <v>#DIV/0!</v>
      </c>
      <c r="AO1558" s="20" t="s">
        <v>2043</v>
      </c>
      <c r="AP1558" s="491">
        <v>8.9999999999999993E-3</v>
      </c>
      <c r="AQ1558" s="491">
        <v>1E-3</v>
      </c>
      <c r="AR1558" s="491" t="s">
        <v>121</v>
      </c>
      <c r="AS1558" s="491">
        <v>3.0000000000000001E-3</v>
      </c>
      <c r="AT1558" s="491" t="s">
        <v>121</v>
      </c>
      <c r="AU1558" s="491">
        <v>2E-3</v>
      </c>
      <c r="AV1558" s="491">
        <v>2E-3</v>
      </c>
      <c r="AW1558" s="491">
        <v>1E-3</v>
      </c>
      <c r="AX1558" s="491" t="s">
        <v>121</v>
      </c>
      <c r="AY1558" s="491">
        <v>2E-3</v>
      </c>
      <c r="AZ1558" s="491">
        <v>1.2999999999999999E-2</v>
      </c>
      <c r="BA1558" s="491">
        <v>2E-3</v>
      </c>
      <c r="BB1558" s="491">
        <v>2.5000000000000001E-2</v>
      </c>
      <c r="BC1558" s="491">
        <v>1E-3</v>
      </c>
      <c r="BD1558" s="491">
        <v>1.8720000000000001</v>
      </c>
      <c r="BE1558" s="491">
        <v>1.7000000000000001E-2</v>
      </c>
      <c r="BF1558" s="491" t="s">
        <v>121</v>
      </c>
      <c r="BG1558" s="491">
        <v>3.0000000000000001E-3</v>
      </c>
      <c r="BH1558" s="491">
        <v>1.607</v>
      </c>
      <c r="BI1558" s="491">
        <v>0.59899999999999998</v>
      </c>
      <c r="BJ1558" s="491">
        <v>2E-3</v>
      </c>
      <c r="BK1558" s="491">
        <v>1E-3</v>
      </c>
      <c r="BL1558" s="491" t="s">
        <v>121</v>
      </c>
      <c r="BM1558" s="491">
        <v>2E-3</v>
      </c>
      <c r="BN1558" s="491">
        <v>6.0999999999999999E-2</v>
      </c>
      <c r="BO1558" s="491">
        <v>6.0000000000000001E-3</v>
      </c>
      <c r="BP1558" s="491">
        <v>74.94</v>
      </c>
      <c r="BQ1558" s="491">
        <v>9.5000000000000001E-2</v>
      </c>
      <c r="BR1558" s="491" t="s">
        <v>121</v>
      </c>
      <c r="BS1558" s="491">
        <v>2E-3</v>
      </c>
      <c r="BT1558" s="491">
        <v>9.2129999999999992</v>
      </c>
      <c r="BU1558" s="491">
        <v>9.2999999999999999E-2</v>
      </c>
      <c r="BV1558" s="491">
        <v>1.7689999999999999</v>
      </c>
      <c r="BW1558" s="491">
        <v>2.9000000000000001E-2</v>
      </c>
      <c r="BX1558" s="491" t="s">
        <v>121</v>
      </c>
      <c r="BY1558" s="491">
        <v>6.0000000000000001E-3</v>
      </c>
      <c r="BZ1558" s="491">
        <v>0.85</v>
      </c>
      <c r="CA1558" s="491">
        <v>2.5000000000000001E-2</v>
      </c>
      <c r="CB1558" s="491" t="s">
        <v>121</v>
      </c>
      <c r="CC1558" s="491">
        <v>6.1340000000000003</v>
      </c>
      <c r="CD1558" s="491">
        <v>4.7E-2</v>
      </c>
      <c r="CE1558" s="491">
        <v>5.0000000000000001E-3</v>
      </c>
      <c r="CF1558" s="491" t="s">
        <v>121</v>
      </c>
      <c r="CG1558" s="491">
        <v>2E-3</v>
      </c>
      <c r="CH1558" s="491" t="s">
        <v>121</v>
      </c>
      <c r="CI1558" s="491">
        <v>2E-3</v>
      </c>
      <c r="CJ1558" s="491" t="s">
        <v>121</v>
      </c>
      <c r="CK1558" s="491">
        <v>9.1999999999999998E-2</v>
      </c>
      <c r="CL1558" s="491" t="s">
        <v>121</v>
      </c>
      <c r="CM1558" s="491">
        <v>2E-3</v>
      </c>
      <c r="CN1558" s="491">
        <v>8.0000000000000002E-3</v>
      </c>
      <c r="CO1558" s="491">
        <v>1E-3</v>
      </c>
      <c r="CP1558" s="491">
        <v>1.6819999999999999</v>
      </c>
      <c r="CQ1558" s="491">
        <v>3.9E-2</v>
      </c>
      <c r="CR1558" s="491" t="s">
        <v>121</v>
      </c>
      <c r="CS1558" s="491">
        <v>2E-3</v>
      </c>
      <c r="CT1558" s="491">
        <v>7.4619999999999997</v>
      </c>
      <c r="CU1558" s="491">
        <v>0.29799999999999999</v>
      </c>
      <c r="CV1558" s="491">
        <v>1.7000000000000001E-2</v>
      </c>
      <c r="CW1558" s="491">
        <v>1E-3</v>
      </c>
      <c r="CX1558" s="491">
        <v>0.14299999999999999</v>
      </c>
      <c r="CY1558" s="491">
        <v>8.0000000000000002E-3</v>
      </c>
      <c r="CZ1558" s="491" t="s">
        <v>121</v>
      </c>
      <c r="DA1558" s="491">
        <v>2E-3</v>
      </c>
      <c r="DB1558" s="491">
        <v>7.0000000000000001E-3</v>
      </c>
      <c r="DC1558" s="491">
        <v>2E-3</v>
      </c>
      <c r="DD1558" s="491">
        <v>0.03</v>
      </c>
      <c r="DE1558" s="491">
        <v>3.0000000000000001E-3</v>
      </c>
      <c r="DF1558" s="491">
        <v>4.9000000000000002E-2</v>
      </c>
      <c r="DG1558" s="491">
        <v>2E-3</v>
      </c>
      <c r="DH1558" s="491">
        <v>8.0000000000000002E-3</v>
      </c>
      <c r="DI1558" s="491">
        <v>1E-3</v>
      </c>
      <c r="DJ1558" s="491">
        <v>0.104</v>
      </c>
      <c r="DK1558" s="491">
        <v>1E-3</v>
      </c>
      <c r="DL1558" s="61" t="str">
        <f t="shared" si="29"/>
        <v>22-0087</v>
      </c>
    </row>
    <row r="1559" spans="1:132">
      <c r="A1559" s="11">
        <v>44698</v>
      </c>
      <c r="B1559" s="66" t="s">
        <v>2042</v>
      </c>
      <c r="C1559" s="25" t="s">
        <v>2041</v>
      </c>
      <c r="H1559" s="3" t="e">
        <f>((F1559)/(E1559/100))</f>
        <v>#DIV/0!</v>
      </c>
      <c r="I1559" s="4" t="e">
        <f>E1559/F1559</f>
        <v>#DIV/0!</v>
      </c>
      <c r="J1559" s="4" t="e">
        <f>100/G1559</f>
        <v>#DIV/0!</v>
      </c>
      <c r="N1559" s="37" t="e">
        <f>M1559/(K1559/100)</f>
        <v>#DIV/0!</v>
      </c>
      <c r="O1559" s="37" t="e">
        <f>N1559/J1559</f>
        <v>#DIV/0!</v>
      </c>
      <c r="P1559" s="5" t="e">
        <f>M1559/(L1559/100)</f>
        <v>#DIV/0!</v>
      </c>
      <c r="Q1559" s="5" t="e">
        <f>P1559*I1559</f>
        <v>#DIV/0!</v>
      </c>
      <c r="U1559" s="15" t="e">
        <f>100-(T1559-R1559)/S1559*100</f>
        <v>#DIV/0!</v>
      </c>
      <c r="AB1559" s="14" t="e">
        <f>((AE1559-AC1559)*(1000/AD1559))*1000</f>
        <v>#DIV/0!</v>
      </c>
      <c r="AF1559" s="7" t="e">
        <f>#REF!*0.8</f>
        <v>#REF!</v>
      </c>
      <c r="AH1559" s="8" t="e">
        <f>((AG1559)*(H1559/100))</f>
        <v>#DIV/0!</v>
      </c>
      <c r="AI1559" s="7" t="e">
        <f>AG1559/AH1559</f>
        <v>#DIV/0!</v>
      </c>
      <c r="AO1559" s="20" t="s">
        <v>2041</v>
      </c>
      <c r="AP1559" s="490" t="s">
        <v>121</v>
      </c>
      <c r="AQ1559" s="490">
        <v>2E-3</v>
      </c>
      <c r="AR1559" s="490" t="s">
        <v>121</v>
      </c>
      <c r="AS1559" s="490">
        <v>3.0000000000000001E-3</v>
      </c>
      <c r="AT1559" s="490" t="s">
        <v>121</v>
      </c>
      <c r="AU1559" s="490">
        <v>2E-3</v>
      </c>
      <c r="AV1559" s="490" t="s">
        <v>121</v>
      </c>
      <c r="AW1559" s="490">
        <v>2E-3</v>
      </c>
      <c r="AX1559" s="490" t="s">
        <v>121</v>
      </c>
      <c r="AY1559" s="490">
        <v>2E-3</v>
      </c>
      <c r="AZ1559" s="490">
        <v>7.0000000000000001E-3</v>
      </c>
      <c r="BA1559" s="490">
        <v>1E-3</v>
      </c>
      <c r="BB1559" s="490">
        <v>1.4E-2</v>
      </c>
      <c r="BC1559" s="490">
        <v>1E-3</v>
      </c>
      <c r="BD1559" s="490">
        <v>0.17799999999999999</v>
      </c>
      <c r="BE1559" s="490">
        <v>6.0000000000000001E-3</v>
      </c>
      <c r="BF1559" s="490" t="s">
        <v>121</v>
      </c>
      <c r="BG1559" s="490">
        <v>2E-3</v>
      </c>
      <c r="BH1559" s="490" t="s">
        <v>121</v>
      </c>
      <c r="BI1559" s="490">
        <v>0.99099999999999999</v>
      </c>
      <c r="BJ1559" s="490" t="s">
        <v>121</v>
      </c>
      <c r="BK1559" s="490">
        <v>2E-3</v>
      </c>
      <c r="BL1559" s="490" t="s">
        <v>121</v>
      </c>
      <c r="BM1559" s="490">
        <v>2E-3</v>
      </c>
      <c r="BN1559" s="490">
        <v>1.2999999999999999E-2</v>
      </c>
      <c r="BO1559" s="490">
        <v>5.0000000000000001E-3</v>
      </c>
      <c r="BP1559" s="490">
        <v>89.236000000000004</v>
      </c>
      <c r="BQ1559" s="490">
        <v>4.8000000000000001E-2</v>
      </c>
      <c r="BR1559" s="490" t="s">
        <v>121</v>
      </c>
      <c r="BS1559" s="490">
        <v>2E-3</v>
      </c>
      <c r="BT1559" s="490">
        <v>0.27300000000000002</v>
      </c>
      <c r="BU1559" s="490">
        <v>1.4999999999999999E-2</v>
      </c>
      <c r="BV1559" s="490">
        <v>2.3809999999999998</v>
      </c>
      <c r="BW1559" s="490">
        <v>2.9000000000000001E-2</v>
      </c>
      <c r="BX1559" s="490" t="s">
        <v>121</v>
      </c>
      <c r="BY1559" s="490">
        <v>3.0000000000000001E-3</v>
      </c>
      <c r="BZ1559" s="490">
        <v>4.4999999999999998E-2</v>
      </c>
      <c r="CA1559" s="490">
        <v>7.0000000000000001E-3</v>
      </c>
      <c r="CB1559" s="490" t="s">
        <v>121</v>
      </c>
      <c r="CC1559" s="490">
        <v>8.0090000000000003</v>
      </c>
      <c r="CD1559" s="490" t="s">
        <v>121</v>
      </c>
      <c r="CE1559" s="490">
        <v>5.0000000000000001E-3</v>
      </c>
      <c r="CF1559" s="490" t="s">
        <v>121</v>
      </c>
      <c r="CG1559" s="490">
        <v>2E-3</v>
      </c>
      <c r="CH1559" s="490" t="s">
        <v>121</v>
      </c>
      <c r="CI1559" s="490">
        <v>2E-3</v>
      </c>
      <c r="CJ1559" s="490" t="s">
        <v>121</v>
      </c>
      <c r="CK1559" s="490">
        <v>0.13300000000000001</v>
      </c>
      <c r="CL1559" s="490" t="s">
        <v>121</v>
      </c>
      <c r="CM1559" s="490">
        <v>2E-3</v>
      </c>
      <c r="CN1559" s="490">
        <v>3.0000000000000001E-3</v>
      </c>
      <c r="CO1559" s="490">
        <v>1E-3</v>
      </c>
      <c r="CP1559" s="490">
        <v>6.7859999999999996</v>
      </c>
      <c r="CQ1559" s="490">
        <v>6.5000000000000002E-2</v>
      </c>
      <c r="CR1559" s="490" t="s">
        <v>121</v>
      </c>
      <c r="CS1559" s="490">
        <v>2E-3</v>
      </c>
      <c r="CT1559" s="490">
        <v>0.68700000000000006</v>
      </c>
      <c r="CU1559" s="490">
        <v>0.156</v>
      </c>
      <c r="CV1559" s="490" t="s">
        <v>121</v>
      </c>
      <c r="CW1559" s="490">
        <v>2E-3</v>
      </c>
      <c r="CX1559" s="490">
        <v>2.3E-2</v>
      </c>
      <c r="CY1559" s="490">
        <v>3.0000000000000001E-3</v>
      </c>
      <c r="CZ1559" s="490" t="s">
        <v>121</v>
      </c>
      <c r="DA1559" s="490">
        <v>3.0000000000000001E-3</v>
      </c>
      <c r="DB1559" s="490" t="s">
        <v>121</v>
      </c>
      <c r="DC1559" s="490">
        <v>2E-3</v>
      </c>
      <c r="DD1559" s="490">
        <v>7.6999999999999999E-2</v>
      </c>
      <c r="DE1559" s="490">
        <v>3.0000000000000001E-3</v>
      </c>
      <c r="DF1559" s="490">
        <v>0.02</v>
      </c>
      <c r="DG1559" s="490">
        <v>1E-3</v>
      </c>
      <c r="DH1559" s="490" t="s">
        <v>121</v>
      </c>
      <c r="DI1559" s="490">
        <v>2E-3</v>
      </c>
      <c r="DJ1559" s="490">
        <v>0.249</v>
      </c>
      <c r="DK1559" s="490">
        <v>2E-3</v>
      </c>
      <c r="DL1559" s="61" t="str">
        <f t="shared" si="29"/>
        <v>22-0088</v>
      </c>
    </row>
    <row r="1560" spans="1:132">
      <c r="A1560" s="11">
        <v>44698</v>
      </c>
      <c r="B1560" s="66"/>
      <c r="C1560" s="25" t="s">
        <v>124</v>
      </c>
      <c r="D1560" s="21">
        <v>25</v>
      </c>
      <c r="E1560" s="2">
        <v>100</v>
      </c>
      <c r="F1560" s="2">
        <v>75</v>
      </c>
      <c r="H1560" s="3">
        <f>((F1560)/(E1560/100))</f>
        <v>75</v>
      </c>
      <c r="I1560" s="4">
        <f>E1560/F1560</f>
        <v>1.3333333333333333</v>
      </c>
      <c r="J1560" s="4" t="e">
        <f>100/G1560</f>
        <v>#DIV/0!</v>
      </c>
      <c r="N1560" s="37" t="e">
        <f>M1560/(K1560/100)</f>
        <v>#DIV/0!</v>
      </c>
      <c r="O1560" s="37" t="e">
        <f>N1560/J1560</f>
        <v>#DIV/0!</v>
      </c>
      <c r="P1560" s="5" t="e">
        <f>M1560/(L1560/100)</f>
        <v>#DIV/0!</v>
      </c>
      <c r="Q1560" s="5" t="e">
        <f>P1560*I1560</f>
        <v>#DIV/0!</v>
      </c>
      <c r="U1560" s="15" t="e">
        <f>100-(T1560-R1560)/S1560*100</f>
        <v>#DIV/0!</v>
      </c>
      <c r="V1560" s="21">
        <v>1.76</v>
      </c>
      <c r="X1560" s="2">
        <v>10.51</v>
      </c>
      <c r="Y1560" s="2">
        <v>4.01</v>
      </c>
      <c r="Z1560" s="21">
        <v>591</v>
      </c>
      <c r="AB1560" s="14" t="e">
        <f>((AE1560-AC1560)*(1000/AD1560))*1000</f>
        <v>#DIV/0!</v>
      </c>
      <c r="AF1560" s="7" t="e">
        <f>#REF!*0.8</f>
        <v>#REF!</v>
      </c>
      <c r="AG1560" s="2">
        <v>133</v>
      </c>
      <c r="AH1560" s="8">
        <f>((AG1560)*(H1560/100))</f>
        <v>99.75</v>
      </c>
      <c r="AI1560" s="7">
        <f>AG1560/AH1560</f>
        <v>1.3333333333333333</v>
      </c>
      <c r="AJ1560" s="6">
        <v>30.75</v>
      </c>
      <c r="AK1560" s="2">
        <v>0.34300000000000003</v>
      </c>
      <c r="AO1560" s="20" t="s">
        <v>2044</v>
      </c>
      <c r="AP1560" s="492">
        <v>7.2999999999999995E-2</v>
      </c>
      <c r="AQ1560" s="492">
        <v>2E-3</v>
      </c>
      <c r="AR1560" s="492">
        <v>4.9000000000000002E-2</v>
      </c>
      <c r="AS1560" s="492">
        <v>3.0000000000000001E-3</v>
      </c>
      <c r="AT1560" s="492" t="s">
        <v>121</v>
      </c>
      <c r="AU1560" s="492">
        <v>3.0000000000000001E-3</v>
      </c>
      <c r="AV1560" s="492">
        <v>2.5999999999999999E-2</v>
      </c>
      <c r="AW1560" s="492">
        <v>2E-3</v>
      </c>
      <c r="AX1560" s="492" t="s">
        <v>121</v>
      </c>
      <c r="AY1560" s="492">
        <v>2E-3</v>
      </c>
      <c r="AZ1560" s="492">
        <v>0.16600000000000001</v>
      </c>
      <c r="BA1560" s="492">
        <v>5.0000000000000001E-3</v>
      </c>
      <c r="BB1560" s="492">
        <v>5.6000000000000001E-2</v>
      </c>
      <c r="BC1560" s="492">
        <v>2E-3</v>
      </c>
      <c r="BD1560" s="492">
        <v>9.0619999999999994</v>
      </c>
      <c r="BE1560" s="492">
        <v>5.7000000000000002E-2</v>
      </c>
      <c r="BF1560" s="492" t="s">
        <v>121</v>
      </c>
      <c r="BG1560" s="492">
        <v>7.0000000000000001E-3</v>
      </c>
      <c r="BH1560" s="492">
        <v>3.3439999999999999</v>
      </c>
      <c r="BI1560" s="492">
        <v>0.86699999999999999</v>
      </c>
      <c r="BJ1560" s="492" t="s">
        <v>121</v>
      </c>
      <c r="BK1560" s="492">
        <v>3.0000000000000001E-3</v>
      </c>
      <c r="BL1560" s="492" t="s">
        <v>121</v>
      </c>
      <c r="BM1560" s="492">
        <v>2E-3</v>
      </c>
      <c r="BN1560" s="492">
        <v>0.157</v>
      </c>
      <c r="BO1560" s="492">
        <v>8.9999999999999993E-3</v>
      </c>
      <c r="BP1560" s="492">
        <v>61.869</v>
      </c>
      <c r="BQ1560" s="492">
        <v>0.16200000000000001</v>
      </c>
      <c r="BR1560" s="492">
        <v>2E-3</v>
      </c>
      <c r="BS1560" s="492">
        <v>1E-3</v>
      </c>
      <c r="BT1560" s="492">
        <v>12.487</v>
      </c>
      <c r="BU1560" s="492">
        <v>0.14699999999999999</v>
      </c>
      <c r="BV1560" s="492">
        <v>0.378</v>
      </c>
      <c r="BW1560" s="492">
        <v>1.4E-2</v>
      </c>
      <c r="BX1560" s="492" t="s">
        <v>121</v>
      </c>
      <c r="BY1560" s="492">
        <v>1.4E-2</v>
      </c>
      <c r="BZ1560" s="492">
        <v>0.46400000000000002</v>
      </c>
      <c r="CA1560" s="492">
        <v>0.03</v>
      </c>
      <c r="CB1560" s="492" t="s">
        <v>121</v>
      </c>
      <c r="CC1560" s="492">
        <v>7.8129999999999997</v>
      </c>
      <c r="CD1560" s="492">
        <v>0.23499999999999999</v>
      </c>
      <c r="CE1560" s="492">
        <v>8.9999999999999993E-3</v>
      </c>
      <c r="CF1560" s="492" t="s">
        <v>121</v>
      </c>
      <c r="CG1560" s="492">
        <v>2E-3</v>
      </c>
      <c r="CH1560" s="492" t="s">
        <v>121</v>
      </c>
      <c r="CI1560" s="492">
        <v>2E-3</v>
      </c>
      <c r="CJ1560" s="492">
        <v>1.458</v>
      </c>
      <c r="CK1560" s="492">
        <v>8.8999999999999996E-2</v>
      </c>
      <c r="CL1560" s="492" t="s">
        <v>121</v>
      </c>
      <c r="CM1560" s="492">
        <v>2E-3</v>
      </c>
      <c r="CN1560" s="492">
        <v>2E-3</v>
      </c>
      <c r="CO1560" s="492">
        <v>1E-3</v>
      </c>
      <c r="CP1560" s="492">
        <v>2.9420000000000002</v>
      </c>
      <c r="CQ1560" s="492">
        <v>4.8000000000000001E-2</v>
      </c>
      <c r="CR1560" s="492" t="s">
        <v>121</v>
      </c>
      <c r="CS1560" s="492">
        <v>2E-3</v>
      </c>
      <c r="CT1560" s="492">
        <v>5.1829999999999998</v>
      </c>
      <c r="CU1560" s="492">
        <v>0.252</v>
      </c>
      <c r="CV1560" s="492">
        <v>1.7999999999999999E-2</v>
      </c>
      <c r="CW1560" s="492">
        <v>1E-3</v>
      </c>
      <c r="CX1560" s="492">
        <v>0.55600000000000005</v>
      </c>
      <c r="CY1560" s="492">
        <v>1.7999999999999999E-2</v>
      </c>
      <c r="CZ1560" s="492" t="s">
        <v>121</v>
      </c>
      <c r="DA1560" s="492">
        <v>2E-3</v>
      </c>
      <c r="DB1560" s="492" t="s">
        <v>121</v>
      </c>
      <c r="DC1560" s="492">
        <v>8.0000000000000002E-3</v>
      </c>
      <c r="DD1560" s="492" t="s">
        <v>121</v>
      </c>
      <c r="DE1560" s="492">
        <v>0.02</v>
      </c>
      <c r="DF1560" s="492">
        <v>1.4359999999999999</v>
      </c>
      <c r="DG1560" s="492">
        <v>1.2999999999999999E-2</v>
      </c>
      <c r="DH1560" s="492">
        <v>1.4E-2</v>
      </c>
      <c r="DI1560" s="492">
        <v>1E-3</v>
      </c>
      <c r="DJ1560" s="492">
        <v>2E-3</v>
      </c>
      <c r="DK1560" s="492">
        <v>1E-3</v>
      </c>
      <c r="DL1560" s="61" t="str">
        <f t="shared" si="29"/>
        <v>DK II 17.05.2022</v>
      </c>
      <c r="DM1560" s="495">
        <v>1.1684928317245401E-2</v>
      </c>
      <c r="DN1560" s="495">
        <v>2.21032460142812E-3</v>
      </c>
      <c r="DO1560" s="495">
        <v>8.8283202005072607E-3</v>
      </c>
      <c r="DP1560" s="495">
        <v>0.343245661618507</v>
      </c>
      <c r="DQ1560" s="495">
        <v>1.6747312002760101E-2</v>
      </c>
      <c r="DR1560" s="495">
        <v>3.0519925268230699E-3</v>
      </c>
      <c r="DS1560" s="495">
        <v>1.5304090699623201E-2</v>
      </c>
      <c r="DT1560" s="495">
        <v>8.2384352716954705E-4</v>
      </c>
      <c r="DU1560" s="495">
        <v>1.2594988969099399E-3</v>
      </c>
      <c r="DV1560" s="495">
        <v>1.05213344091586E-2</v>
      </c>
      <c r="DW1560" s="495">
        <v>0.17269596604727999</v>
      </c>
      <c r="DX1560" s="495">
        <v>4.9500621485633597E-2</v>
      </c>
      <c r="DY1560" s="495">
        <v>436.257329567927</v>
      </c>
      <c r="DZ1560" s="495">
        <v>4.1194802173692098E-2</v>
      </c>
      <c r="EA1560" s="495">
        <v>2.4502162242163199</v>
      </c>
      <c r="EB1560" s="495">
        <v>97.826375289507297</v>
      </c>
    </row>
    <row r="1561" spans="1:132">
      <c r="A1561" s="11">
        <v>44698</v>
      </c>
      <c r="B1561" s="66" t="s">
        <v>120</v>
      </c>
      <c r="C1561" s="25" t="s">
        <v>119</v>
      </c>
      <c r="D1561" s="21">
        <v>29</v>
      </c>
      <c r="E1561" s="2">
        <v>100</v>
      </c>
      <c r="F1561" s="2">
        <v>71</v>
      </c>
      <c r="H1561" s="3">
        <f>((F1561)/(E1561/100))</f>
        <v>71</v>
      </c>
      <c r="I1561" s="4">
        <f>E1561/F1561</f>
        <v>1.408450704225352</v>
      </c>
      <c r="J1561" s="4" t="e">
        <f>100/G1561</f>
        <v>#DIV/0!</v>
      </c>
      <c r="N1561" s="37" t="e">
        <f>M1561/(K1561/100)</f>
        <v>#DIV/0!</v>
      </c>
      <c r="O1561" s="37" t="e">
        <f>N1561/J1561</f>
        <v>#DIV/0!</v>
      </c>
      <c r="P1561" s="5" t="e">
        <f>M1561/(L1561/100)</f>
        <v>#DIV/0!</v>
      </c>
      <c r="Q1561" s="5" t="e">
        <f>P1561*I1561</f>
        <v>#DIV/0!</v>
      </c>
      <c r="U1561" s="15" t="e">
        <f>100-(T1561-R1561)/S1561*100</f>
        <v>#DIV/0!</v>
      </c>
      <c r="V1561" s="21">
        <v>6.82</v>
      </c>
      <c r="X1561" s="2">
        <v>12.13</v>
      </c>
      <c r="Y1561" s="2">
        <v>14.67</v>
      </c>
      <c r="Z1561" s="21">
        <v>3410</v>
      </c>
      <c r="AB1561" s="14" t="e">
        <f>((AE1561-AC1561)*(1000/AD1561))*1000</f>
        <v>#DIV/0!</v>
      </c>
      <c r="AF1561" s="7" t="e">
        <f>#REF!*0.8</f>
        <v>#REF!</v>
      </c>
      <c r="AG1561" s="2">
        <v>141</v>
      </c>
      <c r="AH1561" s="8">
        <f>((AG1561)*(H1561/100))</f>
        <v>100.11</v>
      </c>
      <c r="AI1561" s="7">
        <f>AG1561/AH1561</f>
        <v>1.408450704225352</v>
      </c>
      <c r="AJ1561" s="6">
        <v>76.38</v>
      </c>
      <c r="AK1561" s="2">
        <v>0.48199999999999998</v>
      </c>
      <c r="AO1561" s="20" t="s">
        <v>2045</v>
      </c>
      <c r="AP1561" s="493">
        <v>0.108</v>
      </c>
      <c r="AQ1561" s="493">
        <v>2E-3</v>
      </c>
      <c r="AR1561" s="493">
        <v>5.2999999999999999E-2</v>
      </c>
      <c r="AS1561" s="493">
        <v>3.0000000000000001E-3</v>
      </c>
      <c r="AT1561" s="493">
        <v>1.7999999999999999E-2</v>
      </c>
      <c r="AU1561" s="493">
        <v>2E-3</v>
      </c>
      <c r="AV1561" s="493">
        <v>1.9E-2</v>
      </c>
      <c r="AW1561" s="493">
        <v>2E-3</v>
      </c>
      <c r="AX1561" s="493" t="s">
        <v>121</v>
      </c>
      <c r="AY1561" s="493">
        <v>2E-3</v>
      </c>
      <c r="AZ1561" s="493">
        <v>0.04</v>
      </c>
      <c r="BA1561" s="493">
        <v>2E-3</v>
      </c>
      <c r="BB1561" s="493">
        <v>0.22500000000000001</v>
      </c>
      <c r="BC1561" s="493">
        <v>4.0000000000000001E-3</v>
      </c>
      <c r="BD1561" s="493">
        <v>1.8680000000000001</v>
      </c>
      <c r="BE1561" s="493">
        <v>1.9E-2</v>
      </c>
      <c r="BF1561" s="493" t="s">
        <v>121</v>
      </c>
      <c r="BG1561" s="493">
        <v>3.0000000000000001E-3</v>
      </c>
      <c r="BH1561" s="493">
        <v>3.238</v>
      </c>
      <c r="BI1561" s="493">
        <v>0.755</v>
      </c>
      <c r="BJ1561" s="493" t="s">
        <v>121</v>
      </c>
      <c r="BK1561" s="493">
        <v>3.0000000000000001E-3</v>
      </c>
      <c r="BL1561" s="493" t="s">
        <v>121</v>
      </c>
      <c r="BM1561" s="493">
        <v>2E-3</v>
      </c>
      <c r="BN1561" s="493">
        <v>0.85599999999999998</v>
      </c>
      <c r="BO1561" s="493">
        <v>1.4E-2</v>
      </c>
      <c r="BP1561" s="493">
        <v>68.513000000000005</v>
      </c>
      <c r="BQ1561" s="493">
        <v>0.129</v>
      </c>
      <c r="BR1561" s="493">
        <v>2E-3</v>
      </c>
      <c r="BS1561" s="493">
        <v>1E-3</v>
      </c>
      <c r="BT1561" s="493">
        <v>12.087999999999999</v>
      </c>
      <c r="BU1561" s="493">
        <v>0.113</v>
      </c>
      <c r="BV1561" s="493">
        <v>1.6719999999999999</v>
      </c>
      <c r="BW1561" s="493">
        <v>2.7E-2</v>
      </c>
      <c r="BX1561" s="493">
        <v>8.9999999999999993E-3</v>
      </c>
      <c r="BY1561" s="493">
        <v>5.0000000000000001E-3</v>
      </c>
      <c r="BZ1561" s="493">
        <v>0.81899999999999995</v>
      </c>
      <c r="CA1561" s="493">
        <v>2.5999999999999999E-2</v>
      </c>
      <c r="CB1561" s="493" t="s">
        <v>121</v>
      </c>
      <c r="CC1561" s="493">
        <v>6.4749999999999996</v>
      </c>
      <c r="CD1561" s="493">
        <v>0.111</v>
      </c>
      <c r="CE1561" s="493">
        <v>6.0000000000000001E-3</v>
      </c>
      <c r="CF1561" s="493">
        <v>2E-3</v>
      </c>
      <c r="CG1561" s="493">
        <v>1E-3</v>
      </c>
      <c r="CH1561" s="493" t="s">
        <v>121</v>
      </c>
      <c r="CI1561" s="493">
        <v>2E-3</v>
      </c>
      <c r="CJ1561" s="493">
        <v>0.38300000000000001</v>
      </c>
      <c r="CK1561" s="493">
        <v>6.5000000000000002E-2</v>
      </c>
      <c r="CL1561" s="493" t="s">
        <v>121</v>
      </c>
      <c r="CM1561" s="493">
        <v>2E-3</v>
      </c>
      <c r="CN1561" s="493">
        <v>3.0000000000000001E-3</v>
      </c>
      <c r="CO1561" s="493">
        <v>1E-3</v>
      </c>
      <c r="CP1561" s="493">
        <v>1.6819999999999999</v>
      </c>
      <c r="CQ1561" s="493">
        <v>3.6999999999999998E-2</v>
      </c>
      <c r="CR1561" s="493" t="s">
        <v>121</v>
      </c>
      <c r="CS1561" s="493">
        <v>2E-3</v>
      </c>
      <c r="CT1561" s="493">
        <v>6.9160000000000004</v>
      </c>
      <c r="CU1561" s="493">
        <v>0.27200000000000002</v>
      </c>
      <c r="CV1561" s="493">
        <v>3.3000000000000002E-2</v>
      </c>
      <c r="CW1561" s="493">
        <v>1E-3</v>
      </c>
      <c r="CX1561" s="493">
        <v>0.83499999999999996</v>
      </c>
      <c r="CY1561" s="493">
        <v>1.7000000000000001E-2</v>
      </c>
      <c r="CZ1561" s="493" t="s">
        <v>121</v>
      </c>
      <c r="DA1561" s="493">
        <v>2E-3</v>
      </c>
      <c r="DB1561" s="493">
        <v>1.2E-2</v>
      </c>
      <c r="DC1561" s="493">
        <v>5.0000000000000001E-3</v>
      </c>
      <c r="DD1561" s="493" t="s">
        <v>121</v>
      </c>
      <c r="DE1561" s="493">
        <v>8.0000000000000002E-3</v>
      </c>
      <c r="DF1561" s="493">
        <v>0.45600000000000002</v>
      </c>
      <c r="DG1561" s="493">
        <v>5.0000000000000001E-3</v>
      </c>
      <c r="DH1561" s="493">
        <v>2.5000000000000001E-2</v>
      </c>
      <c r="DI1561" s="493">
        <v>1E-3</v>
      </c>
      <c r="DJ1561" s="493">
        <v>8.9999999999999993E-3</v>
      </c>
      <c r="DK1561" s="493">
        <v>1E-3</v>
      </c>
      <c r="DL1561" s="61" t="str">
        <f t="shared" si="29"/>
        <v>DK III W1 17.05.2022</v>
      </c>
      <c r="DM1561" s="495">
        <v>3.4651144725854802E-2</v>
      </c>
      <c r="DN1561" s="495">
        <v>2.4688095906117602E-3</v>
      </c>
      <c r="DO1561" s="495">
        <v>2.3488712224089499E-2</v>
      </c>
      <c r="DP1561" s="495">
        <v>0.48172070789731197</v>
      </c>
      <c r="DQ1561" s="495">
        <v>2.8018822336414801E-2</v>
      </c>
      <c r="DR1561" s="495">
        <v>-1.1372791805827001E-2</v>
      </c>
      <c r="DS1561" s="495">
        <v>4.02963308226061E-2</v>
      </c>
      <c r="DT1561" s="495">
        <v>1.68786310420369E-2</v>
      </c>
      <c r="DU1561" s="495">
        <v>-1.10162665253707E-4</v>
      </c>
      <c r="DV1561" s="495">
        <v>3.7989857467831303E-2</v>
      </c>
      <c r="DW1561" s="495">
        <v>0.243231184423951</v>
      </c>
      <c r="DX1561" s="495">
        <v>2.4814850986953501E-2</v>
      </c>
      <c r="DY1561" s="495">
        <v>1069.10930849334</v>
      </c>
      <c r="DZ1561" s="495">
        <v>-0.47382081939724602</v>
      </c>
      <c r="EA1561" s="495">
        <v>1.2166041628982001E-2</v>
      </c>
      <c r="EB1561" s="495">
        <v>98.362458574109297</v>
      </c>
    </row>
    <row r="1562" spans="1:132">
      <c r="A1562" s="11">
        <v>44698</v>
      </c>
      <c r="B1562" s="66"/>
      <c r="C1562" s="25" t="s">
        <v>117</v>
      </c>
      <c r="H1562" s="3" t="e">
        <f>((F1562)/(E1562/100))</f>
        <v>#DIV/0!</v>
      </c>
      <c r="I1562" s="4" t="e">
        <f>E1562/F1562</f>
        <v>#DIV/0!</v>
      </c>
      <c r="J1562" s="4" t="e">
        <f>100/G1562</f>
        <v>#DIV/0!</v>
      </c>
      <c r="N1562" s="37" t="e">
        <f>M1562/(K1562/100)</f>
        <v>#DIV/0!</v>
      </c>
      <c r="O1562" s="37" t="e">
        <f>N1562/J1562</f>
        <v>#DIV/0!</v>
      </c>
      <c r="P1562" s="5" t="e">
        <f>M1562/(L1562/100)</f>
        <v>#DIV/0!</v>
      </c>
      <c r="Q1562" s="5" t="e">
        <f>P1562*I1562</f>
        <v>#DIV/0!</v>
      </c>
      <c r="U1562" s="15" t="e">
        <f>100-(T1562-R1562)/S1562*100</f>
        <v>#DIV/0!</v>
      </c>
      <c r="X1562" s="2">
        <v>12.032</v>
      </c>
      <c r="AB1562" s="14" t="e">
        <f>((AE1562-AC1562)*(1000/AD1562))*1000</f>
        <v>#DIV/0!</v>
      </c>
      <c r="AF1562" s="7" t="e">
        <f>#REF!*0.8</f>
        <v>#REF!</v>
      </c>
      <c r="AG1562" s="2">
        <v>60</v>
      </c>
      <c r="AH1562" s="8" t="e">
        <f>((AG1562)*(H1562/100))</f>
        <v>#DIV/0!</v>
      </c>
      <c r="AI1562" s="7" t="e">
        <f>AG1562/AH1562</f>
        <v>#DIV/0!</v>
      </c>
      <c r="AO1562" s="20" t="s">
        <v>2046</v>
      </c>
      <c r="AP1562" s="495">
        <v>0.11600000000000001</v>
      </c>
      <c r="AQ1562" s="495">
        <v>2E-3</v>
      </c>
      <c r="AR1562" s="495" t="s">
        <v>121</v>
      </c>
      <c r="AS1562" s="495">
        <v>4.0000000000000001E-3</v>
      </c>
      <c r="AT1562" s="495">
        <v>4.2999999999999997E-2</v>
      </c>
      <c r="AU1562" s="495">
        <v>2E-3</v>
      </c>
      <c r="AV1562" s="495">
        <v>3.3000000000000002E-2</v>
      </c>
      <c r="AW1562" s="495">
        <v>2E-3</v>
      </c>
      <c r="AX1562" s="495">
        <v>6.0000000000000001E-3</v>
      </c>
      <c r="AY1562" s="495">
        <v>1E-3</v>
      </c>
      <c r="AZ1562" s="495">
        <v>1.2999999999999999E-2</v>
      </c>
      <c r="BA1562" s="495">
        <v>1E-3</v>
      </c>
      <c r="BB1562" s="495">
        <v>4.8000000000000001E-2</v>
      </c>
      <c r="BC1562" s="495">
        <v>2E-3</v>
      </c>
      <c r="BD1562" s="495">
        <v>0.39500000000000002</v>
      </c>
      <c r="BE1562" s="495">
        <v>8.9999999999999993E-3</v>
      </c>
      <c r="BF1562" s="495" t="s">
        <v>121</v>
      </c>
      <c r="BG1562" s="495">
        <v>6.0000000000000001E-3</v>
      </c>
      <c r="BH1562" s="495" t="s">
        <v>121</v>
      </c>
      <c r="BI1562" s="495">
        <v>2.4649999999999999</v>
      </c>
      <c r="BJ1562" s="495" t="s">
        <v>121</v>
      </c>
      <c r="BK1562" s="495">
        <v>2E-3</v>
      </c>
      <c r="BL1562" s="495" t="s">
        <v>121</v>
      </c>
      <c r="BM1562" s="495">
        <v>2E-3</v>
      </c>
      <c r="BN1562" s="495">
        <v>5.3999999999999999E-2</v>
      </c>
      <c r="BO1562" s="495">
        <v>7.0000000000000001E-3</v>
      </c>
      <c r="BP1562" s="495">
        <v>71.171000000000006</v>
      </c>
      <c r="BQ1562" s="495">
        <v>0.115</v>
      </c>
      <c r="BR1562" s="495" t="s">
        <v>121</v>
      </c>
      <c r="BS1562" s="495">
        <v>2E-3</v>
      </c>
      <c r="BT1562" s="495">
        <v>10.413</v>
      </c>
      <c r="BU1562" s="495">
        <v>0.10199999999999999</v>
      </c>
      <c r="BV1562" s="495">
        <v>11.355</v>
      </c>
      <c r="BW1562" s="495">
        <v>0.106</v>
      </c>
      <c r="BX1562" s="495" t="s">
        <v>121</v>
      </c>
      <c r="BY1562" s="495">
        <v>5.0000000000000001E-3</v>
      </c>
      <c r="BZ1562" s="495">
        <v>1.214</v>
      </c>
      <c r="CA1562" s="495">
        <v>2.8000000000000001E-2</v>
      </c>
      <c r="CB1562" s="495" t="s">
        <v>121</v>
      </c>
      <c r="CC1562" s="495">
        <v>14.422000000000001</v>
      </c>
      <c r="CD1562" s="495">
        <v>0.02</v>
      </c>
      <c r="CE1562" s="495">
        <v>4.0000000000000001E-3</v>
      </c>
      <c r="CF1562" s="495" t="s">
        <v>121</v>
      </c>
      <c r="CG1562" s="495">
        <v>2E-3</v>
      </c>
      <c r="CH1562" s="495" t="s">
        <v>121</v>
      </c>
      <c r="CI1562" s="495">
        <v>2E-3</v>
      </c>
      <c r="CJ1562" s="495" t="s">
        <v>121</v>
      </c>
      <c r="CK1562" s="495">
        <v>0.184</v>
      </c>
      <c r="CL1562" s="495" t="s">
        <v>121</v>
      </c>
      <c r="CM1562" s="495">
        <v>2E-3</v>
      </c>
      <c r="CN1562" s="495">
        <v>4.0000000000000001E-3</v>
      </c>
      <c r="CO1562" s="495">
        <v>1E-3</v>
      </c>
      <c r="CP1562" s="495">
        <v>2.7770000000000001</v>
      </c>
      <c r="CQ1562" s="495">
        <v>6.2E-2</v>
      </c>
      <c r="CR1562" s="495" t="s">
        <v>121</v>
      </c>
      <c r="CS1562" s="495">
        <v>2E-3</v>
      </c>
      <c r="CT1562" s="495">
        <v>1.4319999999999999</v>
      </c>
      <c r="CU1562" s="495">
        <v>0.28100000000000003</v>
      </c>
      <c r="CV1562" s="495">
        <v>1.4999999999999999E-2</v>
      </c>
      <c r="CW1562" s="495">
        <v>1E-3</v>
      </c>
      <c r="CX1562" s="495">
        <v>9.8000000000000004E-2</v>
      </c>
      <c r="CY1562" s="495">
        <v>6.0000000000000001E-3</v>
      </c>
      <c r="CZ1562" s="495" t="s">
        <v>121</v>
      </c>
      <c r="DA1562" s="495">
        <v>2E-3</v>
      </c>
      <c r="DB1562" s="495" t="s">
        <v>121</v>
      </c>
      <c r="DC1562" s="495">
        <v>4.0000000000000001E-3</v>
      </c>
      <c r="DD1562" s="495">
        <v>4.3999999999999997E-2</v>
      </c>
      <c r="DE1562" s="495">
        <v>6.0000000000000001E-3</v>
      </c>
      <c r="DF1562" s="495">
        <v>0.58899999999999997</v>
      </c>
      <c r="DG1562" s="495">
        <v>6.0000000000000001E-3</v>
      </c>
      <c r="DH1562" s="495">
        <v>3.0000000000000001E-3</v>
      </c>
      <c r="DI1562" s="495">
        <v>1E-3</v>
      </c>
      <c r="DJ1562" s="495">
        <v>0.14599999999999999</v>
      </c>
      <c r="DK1562" s="495">
        <v>1E-3</v>
      </c>
      <c r="DL1562" s="61" t="str">
        <f t="shared" si="29"/>
        <v>UTV 17.05.2022</v>
      </c>
    </row>
    <row r="1563" spans="1:132">
      <c r="A1563" s="11">
        <v>44698</v>
      </c>
      <c r="B1563" s="66" t="s">
        <v>372</v>
      </c>
      <c r="C1563" s="25" t="s">
        <v>119</v>
      </c>
      <c r="D1563" s="21">
        <v>41</v>
      </c>
      <c r="E1563" s="2">
        <v>100</v>
      </c>
      <c r="F1563" s="2">
        <v>59</v>
      </c>
      <c r="H1563" s="3">
        <f>((F1563)/(E1563/100))</f>
        <v>59</v>
      </c>
      <c r="I1563" s="4">
        <f>E1563/F1563</f>
        <v>1.6949152542372881</v>
      </c>
      <c r="J1563" s="4" t="e">
        <f>100/G1563</f>
        <v>#DIV/0!</v>
      </c>
      <c r="N1563" s="37" t="e">
        <f>M1563/(K1563/100)</f>
        <v>#DIV/0!</v>
      </c>
      <c r="O1563" s="37" t="e">
        <f>N1563/J1563</f>
        <v>#DIV/0!</v>
      </c>
      <c r="P1563" s="5" t="e">
        <f>M1563/(L1563/100)</f>
        <v>#DIV/0!</v>
      </c>
      <c r="Q1563" s="5" t="e">
        <f>P1563*I1563</f>
        <v>#DIV/0!</v>
      </c>
      <c r="U1563" s="15" t="e">
        <f>100-(T1563-R1563)/S1563*100</f>
        <v>#DIV/0!</v>
      </c>
      <c r="AB1563" s="14" t="e">
        <f>((AE1563-AC1563)*(1000/AD1563))*1000</f>
        <v>#DIV/0!</v>
      </c>
      <c r="AF1563" s="7" t="e">
        <f>#REF!*0.8</f>
        <v>#REF!</v>
      </c>
      <c r="AG1563" s="2">
        <v>171</v>
      </c>
      <c r="AH1563" s="8">
        <f>((AG1563)*(H1563/100))</f>
        <v>100.89</v>
      </c>
      <c r="AI1563" s="7">
        <f>AG1563/AH1563</f>
        <v>1.6949152542372881</v>
      </c>
      <c r="AJ1563" s="6">
        <v>81.680000000000007</v>
      </c>
      <c r="AK1563" s="2">
        <v>1.179</v>
      </c>
      <c r="AO1563" s="20" t="s">
        <v>2047</v>
      </c>
      <c r="AP1563" s="494">
        <v>3.5999999999999997E-2</v>
      </c>
      <c r="AQ1563" s="494">
        <v>1E-3</v>
      </c>
      <c r="AR1563" s="494">
        <v>1.6E-2</v>
      </c>
      <c r="AS1563" s="494">
        <v>2E-3</v>
      </c>
      <c r="AT1563" s="494">
        <v>6.0000000000000001E-3</v>
      </c>
      <c r="AU1563" s="494">
        <v>2E-3</v>
      </c>
      <c r="AV1563" s="494">
        <v>1.2E-2</v>
      </c>
      <c r="AW1563" s="494">
        <v>1E-3</v>
      </c>
      <c r="AX1563" s="494" t="s">
        <v>121</v>
      </c>
      <c r="AY1563" s="494">
        <v>2E-3</v>
      </c>
      <c r="AZ1563" s="494">
        <v>2.1999999999999999E-2</v>
      </c>
      <c r="BA1563" s="494">
        <v>2E-3</v>
      </c>
      <c r="BB1563" s="494">
        <v>0.129</v>
      </c>
      <c r="BC1563" s="494">
        <v>3.0000000000000001E-3</v>
      </c>
      <c r="BD1563" s="494">
        <v>1.2410000000000001</v>
      </c>
      <c r="BE1563" s="494">
        <v>1.2999999999999999E-2</v>
      </c>
      <c r="BF1563" s="494" t="s">
        <v>121</v>
      </c>
      <c r="BG1563" s="494">
        <v>2E-3</v>
      </c>
      <c r="BH1563" s="494">
        <v>2.677</v>
      </c>
      <c r="BI1563" s="494">
        <v>0.64600000000000002</v>
      </c>
      <c r="BJ1563" s="494" t="s">
        <v>121</v>
      </c>
      <c r="BK1563" s="494">
        <v>2E-3</v>
      </c>
      <c r="BL1563" s="494" t="s">
        <v>121</v>
      </c>
      <c r="BM1563" s="494">
        <v>2E-3</v>
      </c>
      <c r="BN1563" s="494">
        <v>0.158</v>
      </c>
      <c r="BO1563" s="494">
        <v>6.0000000000000001E-3</v>
      </c>
      <c r="BP1563" s="494">
        <v>71.905000000000001</v>
      </c>
      <c r="BQ1563" s="494">
        <v>0.10100000000000001</v>
      </c>
      <c r="BR1563" s="494" t="s">
        <v>121</v>
      </c>
      <c r="BS1563" s="494">
        <v>2E-3</v>
      </c>
      <c r="BT1563" s="494">
        <v>14.869</v>
      </c>
      <c r="BU1563" s="494">
        <v>0.11600000000000001</v>
      </c>
      <c r="BV1563" s="494">
        <v>0.89</v>
      </c>
      <c r="BW1563" s="494">
        <v>1.9E-2</v>
      </c>
      <c r="BX1563" s="494" t="s">
        <v>121</v>
      </c>
      <c r="BY1563" s="494">
        <v>5.0000000000000001E-3</v>
      </c>
      <c r="BZ1563" s="494">
        <v>0.40200000000000002</v>
      </c>
      <c r="CA1563" s="494">
        <v>2.1000000000000001E-2</v>
      </c>
      <c r="CB1563" s="494" t="s">
        <v>121</v>
      </c>
      <c r="CC1563" s="494">
        <v>5.8380000000000001</v>
      </c>
      <c r="CD1563" s="494">
        <v>4.5999999999999999E-2</v>
      </c>
      <c r="CE1563" s="494">
        <v>4.0000000000000001E-3</v>
      </c>
      <c r="CF1563" s="494" t="s">
        <v>121</v>
      </c>
      <c r="CG1563" s="494">
        <v>2E-3</v>
      </c>
      <c r="CH1563" s="494" t="s">
        <v>121</v>
      </c>
      <c r="CI1563" s="494">
        <v>2E-3</v>
      </c>
      <c r="CJ1563" s="494">
        <v>0.376</v>
      </c>
      <c r="CK1563" s="494">
        <v>5.8999999999999997E-2</v>
      </c>
      <c r="CL1563" s="494" t="s">
        <v>121</v>
      </c>
      <c r="CM1563" s="494">
        <v>2E-3</v>
      </c>
      <c r="CN1563" s="494" t="s">
        <v>121</v>
      </c>
      <c r="CO1563" s="494">
        <v>2E-3</v>
      </c>
      <c r="CP1563" s="494">
        <v>1.3779999999999999</v>
      </c>
      <c r="CQ1563" s="494">
        <v>3.2000000000000001E-2</v>
      </c>
      <c r="CR1563" s="494" t="s">
        <v>121</v>
      </c>
      <c r="CS1563" s="494">
        <v>2E-3</v>
      </c>
      <c r="CT1563" s="494">
        <v>4.7889999999999997</v>
      </c>
      <c r="CU1563" s="494">
        <v>0.23</v>
      </c>
      <c r="CV1563" s="494">
        <v>2.4E-2</v>
      </c>
      <c r="CW1563" s="494">
        <v>1E-3</v>
      </c>
      <c r="CX1563" s="494">
        <v>0.65900000000000003</v>
      </c>
      <c r="CY1563" s="494">
        <v>1.4E-2</v>
      </c>
      <c r="CZ1563" s="494" t="s">
        <v>121</v>
      </c>
      <c r="DA1563" s="494">
        <v>2E-3</v>
      </c>
      <c r="DB1563" s="494">
        <v>6.2E-2</v>
      </c>
      <c r="DC1563" s="494">
        <v>5.0000000000000001E-3</v>
      </c>
      <c r="DD1563" s="494" t="s">
        <v>121</v>
      </c>
      <c r="DE1563" s="494">
        <v>5.0000000000000001E-3</v>
      </c>
      <c r="DF1563" s="494">
        <v>0.28699999999999998</v>
      </c>
      <c r="DG1563" s="494">
        <v>4.0000000000000001E-3</v>
      </c>
      <c r="DH1563" s="494">
        <v>8.0000000000000002E-3</v>
      </c>
      <c r="DI1563" s="494">
        <v>1E-3</v>
      </c>
      <c r="DJ1563" s="494">
        <v>5.0000000000000001E-3</v>
      </c>
      <c r="DK1563" s="494">
        <v>1E-3</v>
      </c>
      <c r="DL1563" s="61" t="str">
        <f t="shared" si="29"/>
        <v>DK III ENE 2600 17.05.2022</v>
      </c>
      <c r="DM1563" s="495">
        <v>1.1452684047991201E-2</v>
      </c>
      <c r="DN1563" s="495">
        <v>1.48580664594626E-2</v>
      </c>
      <c r="DO1563" s="495">
        <v>5.0718026226251503E-2</v>
      </c>
      <c r="DP1563" s="495">
        <v>1.17899907557382</v>
      </c>
      <c r="DQ1563" s="495">
        <v>7.5358519656740203E-2</v>
      </c>
      <c r="DR1563" s="495">
        <v>-2.70248231274887E-2</v>
      </c>
      <c r="DS1563" s="495">
        <v>-0.107109884133487</v>
      </c>
      <c r="DT1563" s="495">
        <v>2.3412517648232E-2</v>
      </c>
      <c r="DU1563" s="495">
        <v>1.10520410546452E-3</v>
      </c>
      <c r="DV1563" s="495">
        <v>4.4162793929649804E-3</v>
      </c>
      <c r="DW1563" s="495">
        <v>-7.6523231415962104E-3</v>
      </c>
      <c r="DX1563" s="495">
        <v>4.3321024729368197E-2</v>
      </c>
      <c r="DY1563" s="495">
        <v>73.6801402700127</v>
      </c>
      <c r="DZ1563" s="495">
        <v>-0.11968936864077501</v>
      </c>
      <c r="EA1563" s="495">
        <v>15.289086104642401</v>
      </c>
      <c r="EB1563" s="495">
        <v>99.944981582398199</v>
      </c>
    </row>
    <row r="1564" spans="1:132">
      <c r="A1564" s="11">
        <v>44699</v>
      </c>
      <c r="B1564" s="66" t="s">
        <v>84</v>
      </c>
      <c r="C1564" s="25" t="s">
        <v>830</v>
      </c>
      <c r="H1564" s="3" t="e">
        <f>((F1564)/(E1564/100))</f>
        <v>#DIV/0!</v>
      </c>
      <c r="I1564" s="4" t="e">
        <f>E1564/F1564</f>
        <v>#DIV/0!</v>
      </c>
      <c r="J1564" s="4" t="e">
        <f>100/G1564</f>
        <v>#DIV/0!</v>
      </c>
      <c r="N1564" s="37" t="e">
        <f>M1564/(K1564/100)</f>
        <v>#DIV/0!</v>
      </c>
      <c r="O1564" s="37" t="e">
        <f>N1564/J1564</f>
        <v>#DIV/0!</v>
      </c>
      <c r="P1564" s="5" t="e">
        <f>M1564/(L1564/100)</f>
        <v>#DIV/0!</v>
      </c>
      <c r="Q1564" s="5" t="e">
        <f>P1564*I1564</f>
        <v>#DIV/0!</v>
      </c>
      <c r="U1564" s="15" t="e">
        <f>100-(T1564-R1564)/S1564*100</f>
        <v>#DIV/0!</v>
      </c>
      <c r="X1564" s="2">
        <v>11.59</v>
      </c>
      <c r="Y1564" s="2">
        <v>4.67</v>
      </c>
      <c r="Z1564" s="21">
        <v>1214</v>
      </c>
      <c r="AB1564" s="14" t="e">
        <f>((AE1564-AC1564)*(1000/AD1564))*1000</f>
        <v>#DIV/0!</v>
      </c>
      <c r="AF1564" s="7" t="e">
        <f>#REF!*0.8</f>
        <v>#REF!</v>
      </c>
      <c r="AH1564" s="8" t="e">
        <f>((AG1564)*(H1564/100))</f>
        <v>#DIV/0!</v>
      </c>
      <c r="AI1564" s="7" t="e">
        <f>AG1564/AH1564</f>
        <v>#DIV/0!</v>
      </c>
      <c r="AO1564" s="20"/>
      <c r="DL1564" s="61">
        <f t="shared" si="29"/>
        <v>0</v>
      </c>
    </row>
    <row r="1565" spans="1:132">
      <c r="A1565" s="11">
        <v>44699</v>
      </c>
      <c r="B1565" s="64" t="s">
        <v>544</v>
      </c>
      <c r="C1565" s="25" t="s">
        <v>128</v>
      </c>
      <c r="H1565" s="3" t="e">
        <f>((F1565)/(E1565/100))</f>
        <v>#DIV/0!</v>
      </c>
      <c r="I1565" s="4" t="e">
        <f>E1565/F1565</f>
        <v>#DIV/0!</v>
      </c>
      <c r="J1565" s="4" t="e">
        <f>100/G1565</f>
        <v>#DIV/0!</v>
      </c>
      <c r="N1565" s="37" t="e">
        <f>M1565/(K1565/100)</f>
        <v>#DIV/0!</v>
      </c>
      <c r="O1565" s="37" t="e">
        <f>N1565/J1565</f>
        <v>#DIV/0!</v>
      </c>
      <c r="P1565" s="5" t="e">
        <f>M1565/(L1565/100)</f>
        <v>#DIV/0!</v>
      </c>
      <c r="Q1565" s="5" t="e">
        <f>P1565*I1565</f>
        <v>#DIV/0!</v>
      </c>
      <c r="U1565" s="15" t="e">
        <f>100-(T1565-R1565)/S1565*100</f>
        <v>#DIV/0!</v>
      </c>
      <c r="AB1565" s="14" t="e">
        <f>((AE1565-AC1565)*(1000/AD1565))*1000</f>
        <v>#DIV/0!</v>
      </c>
      <c r="AF1565" s="7" t="e">
        <f>#REF!*0.8</f>
        <v>#REF!</v>
      </c>
      <c r="AH1565" s="8" t="e">
        <f>((AG1565)*(H1565/100))</f>
        <v>#DIV/0!</v>
      </c>
      <c r="AI1565" s="7" t="e">
        <f>AG1565/AH1565</f>
        <v>#DIV/0!</v>
      </c>
      <c r="AO1565" s="68" t="s">
        <v>544</v>
      </c>
      <c r="AP1565" s="497" t="s">
        <v>121</v>
      </c>
      <c r="AQ1565" s="497">
        <v>5.0000000000000001E-3</v>
      </c>
      <c r="AR1565" s="497" t="s">
        <v>121</v>
      </c>
      <c r="AS1565" s="497">
        <v>1.2E-2</v>
      </c>
      <c r="AT1565" s="497">
        <v>0.26</v>
      </c>
      <c r="AU1565" s="497">
        <v>1.0999999999999999E-2</v>
      </c>
      <c r="AV1565" s="497">
        <v>4.819</v>
      </c>
      <c r="AW1565" s="497">
        <v>0.11600000000000001</v>
      </c>
      <c r="AX1565" s="497" t="s">
        <v>121</v>
      </c>
      <c r="AY1565" s="497">
        <v>5.0000000000000001E-3</v>
      </c>
      <c r="AZ1565" s="497">
        <v>1.1140000000000001</v>
      </c>
      <c r="BA1565" s="497">
        <v>2.5999999999999999E-2</v>
      </c>
      <c r="BB1565" s="497">
        <v>10.651999999999999</v>
      </c>
      <c r="BC1565" s="497">
        <v>0.224</v>
      </c>
      <c r="BD1565" s="497">
        <v>11.715999999999999</v>
      </c>
      <c r="BE1565" s="497">
        <v>0.28000000000000003</v>
      </c>
      <c r="BF1565" s="497" t="s">
        <v>121</v>
      </c>
      <c r="BG1565" s="497">
        <v>8.0000000000000002E-3</v>
      </c>
      <c r="BH1565" s="497">
        <v>4.2839999999999998</v>
      </c>
      <c r="BI1565" s="497">
        <v>0.53900000000000003</v>
      </c>
      <c r="BJ1565" s="497">
        <v>6.0000000000000001E-3</v>
      </c>
      <c r="BK1565" s="497">
        <v>3.0000000000000001E-3</v>
      </c>
      <c r="BL1565" s="497" t="s">
        <v>121</v>
      </c>
      <c r="BM1565" s="497">
        <v>5.0000000000000001E-3</v>
      </c>
      <c r="BN1565" s="497">
        <v>5.5469999999999997</v>
      </c>
      <c r="BO1565" s="497">
        <v>0.253</v>
      </c>
      <c r="BP1565" s="497">
        <v>42.49</v>
      </c>
      <c r="BQ1565" s="497">
        <v>0.72199999999999998</v>
      </c>
      <c r="BR1565" s="497">
        <v>0.24099999999999999</v>
      </c>
      <c r="BS1565" s="497">
        <v>6.0000000000000001E-3</v>
      </c>
      <c r="BT1565" s="497">
        <v>1.8819999999999999</v>
      </c>
      <c r="BU1565" s="497">
        <v>0.122</v>
      </c>
      <c r="BV1565" s="497" t="s">
        <v>121</v>
      </c>
      <c r="BW1565" s="497">
        <v>8.8999999999999996E-2</v>
      </c>
      <c r="BX1565" s="497" t="s">
        <v>121</v>
      </c>
      <c r="BY1565" s="497">
        <v>4.1000000000000002E-2</v>
      </c>
      <c r="BZ1565" s="497">
        <v>0.504</v>
      </c>
      <c r="CA1565" s="497">
        <v>4.8000000000000001E-2</v>
      </c>
      <c r="CB1565" s="497">
        <v>7.8010000000000002</v>
      </c>
      <c r="CC1565" s="497">
        <v>3.2829999999999999</v>
      </c>
      <c r="CD1565" s="497">
        <v>0.17599999999999999</v>
      </c>
      <c r="CE1565" s="497">
        <v>1.7000000000000001E-2</v>
      </c>
      <c r="CF1565" s="497">
        <v>5.0000000000000001E-3</v>
      </c>
      <c r="CG1565" s="497">
        <v>3.0000000000000001E-3</v>
      </c>
      <c r="CH1565" s="497">
        <v>2E-3</v>
      </c>
      <c r="CI1565" s="497">
        <v>1E-3</v>
      </c>
      <c r="CJ1565" s="497" t="s">
        <v>121</v>
      </c>
      <c r="CK1565" s="497">
        <v>1.0669999999999999</v>
      </c>
      <c r="CL1565" s="497" t="s">
        <v>121</v>
      </c>
      <c r="CM1565" s="497">
        <v>2E-3</v>
      </c>
      <c r="CN1565" s="497">
        <v>3.0000000000000001E-3</v>
      </c>
      <c r="CO1565" s="497">
        <v>1E-3</v>
      </c>
      <c r="CP1565" s="497">
        <v>1.1459999999999999</v>
      </c>
      <c r="CQ1565" s="497">
        <v>7.1999999999999995E-2</v>
      </c>
      <c r="CR1565" s="497" t="s">
        <v>121</v>
      </c>
      <c r="CS1565" s="497">
        <v>2E-3</v>
      </c>
      <c r="CT1565" s="497" t="s">
        <v>121</v>
      </c>
      <c r="CU1565" s="497">
        <v>28.960999999999999</v>
      </c>
      <c r="CV1565" s="497">
        <v>0.13</v>
      </c>
      <c r="CW1565" s="497">
        <v>3.0000000000000001E-3</v>
      </c>
      <c r="CX1565" s="497">
        <v>0.83099999999999996</v>
      </c>
      <c r="CY1565" s="497">
        <v>6.0999999999999999E-2</v>
      </c>
      <c r="CZ1565" s="497">
        <v>2E-3</v>
      </c>
      <c r="DA1565" s="497">
        <v>1E-3</v>
      </c>
      <c r="DB1565" s="497" t="s">
        <v>121</v>
      </c>
      <c r="DC1565" s="497">
        <v>3.4000000000000002E-2</v>
      </c>
      <c r="DD1565" s="497" t="s">
        <v>121</v>
      </c>
      <c r="DE1565" s="497">
        <v>4.3999999999999997E-2</v>
      </c>
      <c r="DF1565" s="497">
        <v>4.3570000000000002</v>
      </c>
      <c r="DG1565" s="497">
        <v>9.1999999999999998E-2</v>
      </c>
      <c r="DH1565" s="497">
        <v>2.012</v>
      </c>
      <c r="DI1565" s="497">
        <v>3.5000000000000003E-2</v>
      </c>
      <c r="DJ1565" s="497" t="s">
        <v>121</v>
      </c>
      <c r="DK1565" s="497">
        <v>2E-3</v>
      </c>
      <c r="DL1565" s="61" t="str">
        <f t="shared" si="29"/>
        <v>Anlieferung 28-1</v>
      </c>
    </row>
    <row r="1566" spans="1:132">
      <c r="A1566" s="11">
        <v>44699</v>
      </c>
      <c r="B1566" s="64" t="s">
        <v>545</v>
      </c>
      <c r="C1566" s="25" t="s">
        <v>128</v>
      </c>
      <c r="H1566" s="3" t="e">
        <f>((F1566)/(E1566/100))</f>
        <v>#DIV/0!</v>
      </c>
      <c r="I1566" s="4" t="e">
        <f>E1566/F1566</f>
        <v>#DIV/0!</v>
      </c>
      <c r="J1566" s="4" t="e">
        <f>100/G1566</f>
        <v>#DIV/0!</v>
      </c>
      <c r="N1566" s="37" t="e">
        <f>M1566/(K1566/100)</f>
        <v>#DIV/0!</v>
      </c>
      <c r="O1566" s="37" t="e">
        <f>N1566/J1566</f>
        <v>#DIV/0!</v>
      </c>
      <c r="P1566" s="5" t="e">
        <f>M1566/(L1566/100)</f>
        <v>#DIV/0!</v>
      </c>
      <c r="Q1566" s="5" t="e">
        <f>P1566*I1566</f>
        <v>#DIV/0!</v>
      </c>
      <c r="U1566" s="15" t="e">
        <f>100-(T1566-R1566)/S1566*100</f>
        <v>#DIV/0!</v>
      </c>
      <c r="AB1566" s="14" t="e">
        <f>((AE1566-AC1566)*(1000/AD1566))*1000</f>
        <v>#DIV/0!</v>
      </c>
      <c r="AF1566" s="7" t="e">
        <f>#REF!*0.8</f>
        <v>#REF!</v>
      </c>
      <c r="AH1566" s="8" t="e">
        <f>((AG1566)*(H1566/100))</f>
        <v>#DIV/0!</v>
      </c>
      <c r="AI1566" s="7" t="e">
        <f>AG1566/AH1566</f>
        <v>#DIV/0!</v>
      </c>
      <c r="AO1566" s="68" t="s">
        <v>545</v>
      </c>
      <c r="AP1566" s="497" t="s">
        <v>121</v>
      </c>
      <c r="AQ1566" s="497">
        <v>3.0000000000000001E-3</v>
      </c>
      <c r="AR1566" s="497" t="s">
        <v>121</v>
      </c>
      <c r="AS1566" s="497">
        <v>1.0999999999999999E-2</v>
      </c>
      <c r="AT1566" s="497">
        <v>0.48</v>
      </c>
      <c r="AU1566" s="497">
        <v>1.2E-2</v>
      </c>
      <c r="AV1566" s="497">
        <v>0.49299999999999999</v>
      </c>
      <c r="AW1566" s="497">
        <v>1.2E-2</v>
      </c>
      <c r="AX1566" s="497" t="s">
        <v>121</v>
      </c>
      <c r="AY1566" s="497">
        <v>2E-3</v>
      </c>
      <c r="AZ1566" s="497">
        <v>2.2290000000000001</v>
      </c>
      <c r="BA1566" s="497">
        <v>2.8000000000000001E-2</v>
      </c>
      <c r="BB1566" s="497">
        <v>4.077</v>
      </c>
      <c r="BC1566" s="497">
        <v>0.06</v>
      </c>
      <c r="BD1566" s="497">
        <v>40.308999999999997</v>
      </c>
      <c r="BE1566" s="497">
        <v>0.374</v>
      </c>
      <c r="BF1566" s="497" t="s">
        <v>121</v>
      </c>
      <c r="BG1566" s="497">
        <v>0.01</v>
      </c>
      <c r="BH1566" s="497">
        <v>1.5960000000000001</v>
      </c>
      <c r="BI1566" s="497">
        <v>0.52500000000000002</v>
      </c>
      <c r="BJ1566" s="497">
        <v>7.0000000000000001E-3</v>
      </c>
      <c r="BK1566" s="497">
        <v>2E-3</v>
      </c>
      <c r="BL1566" s="497" t="s">
        <v>121</v>
      </c>
      <c r="BM1566" s="497">
        <v>3.0000000000000001E-3</v>
      </c>
      <c r="BN1566" s="497">
        <v>0.04</v>
      </c>
      <c r="BO1566" s="497">
        <v>1.2999999999999999E-2</v>
      </c>
      <c r="BP1566" s="497">
        <v>42.027000000000001</v>
      </c>
      <c r="BQ1566" s="497">
        <v>0.45700000000000002</v>
      </c>
      <c r="BR1566" s="497">
        <v>7.2999999999999995E-2</v>
      </c>
      <c r="BS1566" s="497">
        <v>3.0000000000000001E-3</v>
      </c>
      <c r="BT1566" s="497">
        <v>1.6359999999999999</v>
      </c>
      <c r="BU1566" s="497">
        <v>9.5000000000000001E-2</v>
      </c>
      <c r="BV1566" s="497">
        <v>5.0999999999999997E-2</v>
      </c>
      <c r="BW1566" s="497">
        <v>5.0000000000000001E-3</v>
      </c>
      <c r="BX1566" s="497" t="s">
        <v>121</v>
      </c>
      <c r="BY1566" s="497">
        <v>4.7E-2</v>
      </c>
      <c r="BZ1566" s="497" t="s">
        <v>121</v>
      </c>
      <c r="CA1566" s="497">
        <v>5.1999999999999998E-2</v>
      </c>
      <c r="CB1566" s="497" t="s">
        <v>121</v>
      </c>
      <c r="CC1566" s="497">
        <v>8.9990000000000006</v>
      </c>
      <c r="CD1566" s="497">
        <v>8.7999999999999995E-2</v>
      </c>
      <c r="CE1566" s="497">
        <v>1.4999999999999999E-2</v>
      </c>
      <c r="CF1566" s="497">
        <v>0.38800000000000001</v>
      </c>
      <c r="CG1566" s="497">
        <v>7.0000000000000001E-3</v>
      </c>
      <c r="CH1566" s="497" t="s">
        <v>121</v>
      </c>
      <c r="CI1566" s="497">
        <v>2E-3</v>
      </c>
      <c r="CJ1566" s="497">
        <v>0.104</v>
      </c>
      <c r="CK1566" s="497">
        <v>2.8000000000000001E-2</v>
      </c>
      <c r="CL1566" s="497" t="s">
        <v>121</v>
      </c>
      <c r="CM1566" s="497">
        <v>2E-3</v>
      </c>
      <c r="CN1566" s="497" t="s">
        <v>121</v>
      </c>
      <c r="CO1566" s="497">
        <v>2E-3</v>
      </c>
      <c r="CP1566" s="497">
        <v>0.98399999999999999</v>
      </c>
      <c r="CQ1566" s="497">
        <v>1.9E-2</v>
      </c>
      <c r="CR1566" s="497" t="s">
        <v>121</v>
      </c>
      <c r="CS1566" s="497">
        <v>2E-3</v>
      </c>
      <c r="CT1566" s="497">
        <v>4.95</v>
      </c>
      <c r="CU1566" s="497">
        <v>0.155</v>
      </c>
      <c r="CV1566" s="497" t="s">
        <v>121</v>
      </c>
      <c r="CW1566" s="497">
        <v>2E-3</v>
      </c>
      <c r="CX1566" s="497">
        <v>8.7999999999999995E-2</v>
      </c>
      <c r="CY1566" s="497">
        <v>1.6E-2</v>
      </c>
      <c r="CZ1566" s="497" t="s">
        <v>121</v>
      </c>
      <c r="DA1566" s="497">
        <v>2E-3</v>
      </c>
      <c r="DB1566" s="497">
        <v>2.3E-2</v>
      </c>
      <c r="DC1566" s="497">
        <v>7.0000000000000001E-3</v>
      </c>
      <c r="DD1566" s="497" t="s">
        <v>121</v>
      </c>
      <c r="DE1566" s="497">
        <v>1.4999999999999999E-2</v>
      </c>
      <c r="DF1566" s="497">
        <v>0.32800000000000001</v>
      </c>
      <c r="DG1566" s="497">
        <v>0.01</v>
      </c>
      <c r="DH1566" s="497">
        <v>1.7999999999999999E-2</v>
      </c>
      <c r="DI1566" s="497">
        <v>1E-3</v>
      </c>
      <c r="DJ1566" s="497" t="s">
        <v>121</v>
      </c>
      <c r="DK1566" s="497">
        <v>2E-3</v>
      </c>
      <c r="DL1566" s="61" t="str">
        <f t="shared" si="29"/>
        <v>Anlieferung 28-2</v>
      </c>
    </row>
    <row r="1567" spans="1:132">
      <c r="A1567" s="11">
        <v>44699</v>
      </c>
      <c r="B1567" s="64" t="s">
        <v>546</v>
      </c>
      <c r="C1567" s="25" t="s">
        <v>128</v>
      </c>
      <c r="H1567" s="3" t="e">
        <f>((F1567)/(E1567/100))</f>
        <v>#DIV/0!</v>
      </c>
      <c r="I1567" s="4" t="e">
        <f>E1567/F1567</f>
        <v>#DIV/0!</v>
      </c>
      <c r="J1567" s="4" t="e">
        <f>100/G1567</f>
        <v>#DIV/0!</v>
      </c>
      <c r="N1567" s="37" t="e">
        <f>M1567/(K1567/100)</f>
        <v>#DIV/0!</v>
      </c>
      <c r="O1567" s="37" t="e">
        <f>N1567/J1567</f>
        <v>#DIV/0!</v>
      </c>
      <c r="P1567" s="5" t="e">
        <f>M1567/(L1567/100)</f>
        <v>#DIV/0!</v>
      </c>
      <c r="Q1567" s="5" t="e">
        <f>P1567*I1567</f>
        <v>#DIV/0!</v>
      </c>
      <c r="U1567" s="15" t="e">
        <f>100-(T1567-R1567)/S1567*100</f>
        <v>#DIV/0!</v>
      </c>
      <c r="AB1567" s="14" t="e">
        <f>((AE1567-AC1567)*(1000/AD1567))*1000</f>
        <v>#DIV/0!</v>
      </c>
      <c r="AF1567" s="7" t="e">
        <f>#REF!*0.8</f>
        <v>#REF!</v>
      </c>
      <c r="AH1567" s="8" t="e">
        <f>((AG1567)*(H1567/100))</f>
        <v>#DIV/0!</v>
      </c>
      <c r="AI1567" s="7" t="e">
        <f>AG1567/AH1567</f>
        <v>#DIV/0!</v>
      </c>
      <c r="AO1567" s="68" t="s">
        <v>546</v>
      </c>
      <c r="AP1567" s="497" t="s">
        <v>121</v>
      </c>
      <c r="AQ1567" s="497">
        <v>4.0000000000000001E-3</v>
      </c>
      <c r="AR1567" s="497" t="s">
        <v>121</v>
      </c>
      <c r="AS1567" s="497">
        <v>1.7000000000000001E-2</v>
      </c>
      <c r="AT1567" s="497" t="s">
        <v>121</v>
      </c>
      <c r="AU1567" s="497">
        <v>1.2E-2</v>
      </c>
      <c r="AV1567" s="497">
        <v>3.887</v>
      </c>
      <c r="AW1567" s="497">
        <v>9.6000000000000002E-2</v>
      </c>
      <c r="AX1567" s="497" t="s">
        <v>121</v>
      </c>
      <c r="AY1567" s="497">
        <v>7.0000000000000001E-3</v>
      </c>
      <c r="AZ1567" s="497">
        <v>1.409</v>
      </c>
      <c r="BA1567" s="497">
        <v>2.5000000000000001E-2</v>
      </c>
      <c r="BB1567" s="497">
        <v>0.51600000000000001</v>
      </c>
      <c r="BC1567" s="497">
        <v>1.7000000000000001E-2</v>
      </c>
      <c r="BD1567" s="497">
        <v>4.6509999999999998</v>
      </c>
      <c r="BE1567" s="497">
        <v>9.0999999999999998E-2</v>
      </c>
      <c r="BF1567" s="497" t="s">
        <v>121</v>
      </c>
      <c r="BG1567" s="497">
        <v>1.4E-2</v>
      </c>
      <c r="BH1567" s="497"/>
      <c r="BI1567" s="497"/>
      <c r="BJ1567" s="497" t="s">
        <v>121</v>
      </c>
      <c r="BK1567" s="497">
        <v>4.0000000000000001E-3</v>
      </c>
      <c r="BL1567" s="497" t="s">
        <v>121</v>
      </c>
      <c r="BM1567" s="497">
        <v>5.0000000000000001E-3</v>
      </c>
      <c r="BN1567" s="497">
        <v>10.364000000000001</v>
      </c>
      <c r="BO1567" s="497">
        <v>0.28599999999999998</v>
      </c>
      <c r="BP1567" s="497">
        <v>59.085999999999999</v>
      </c>
      <c r="BQ1567" s="497">
        <v>0.752</v>
      </c>
      <c r="BR1567" s="497">
        <v>0.13200000000000001</v>
      </c>
      <c r="BS1567" s="497">
        <v>5.0000000000000001E-3</v>
      </c>
      <c r="BT1567" s="497">
        <v>2.5089999999999999</v>
      </c>
      <c r="BU1567" s="497">
        <v>8.8999999999999996E-2</v>
      </c>
      <c r="BV1567" s="497"/>
      <c r="BW1567" s="497"/>
      <c r="BX1567" s="497" t="s">
        <v>121</v>
      </c>
      <c r="BY1567" s="497">
        <v>2.5999999999999999E-2</v>
      </c>
      <c r="BZ1567" s="497">
        <v>1.6359999999999999</v>
      </c>
      <c r="CA1567" s="497">
        <v>5.1999999999999998E-2</v>
      </c>
      <c r="CB1567" s="497"/>
      <c r="CC1567" s="497"/>
      <c r="CD1567" s="497">
        <v>0.15</v>
      </c>
      <c r="CE1567" s="497">
        <v>2.5000000000000001E-2</v>
      </c>
      <c r="CF1567" s="497" t="s">
        <v>121</v>
      </c>
      <c r="CG1567" s="497">
        <v>0.01</v>
      </c>
      <c r="CH1567" s="497">
        <v>0.01</v>
      </c>
      <c r="CI1567" s="497">
        <v>1E-3</v>
      </c>
      <c r="CJ1567" s="497"/>
      <c r="CK1567" s="497"/>
      <c r="CL1567" s="497" t="s">
        <v>121</v>
      </c>
      <c r="CM1567" s="497">
        <v>3.0000000000000001E-3</v>
      </c>
      <c r="CN1567" s="497" t="s">
        <v>121</v>
      </c>
      <c r="CO1567" s="497">
        <v>2E-3</v>
      </c>
      <c r="CP1567" s="497"/>
      <c r="CQ1567" s="497">
        <v>1.2999999999999999E-2</v>
      </c>
      <c r="CR1567" s="497" t="s">
        <v>121</v>
      </c>
      <c r="CS1567" s="497">
        <v>2E-3</v>
      </c>
      <c r="CT1567" s="497"/>
      <c r="CU1567" s="497"/>
      <c r="CV1567" s="497">
        <v>0.183</v>
      </c>
      <c r="CW1567" s="497">
        <v>5.0000000000000001E-3</v>
      </c>
      <c r="CX1567" s="497">
        <v>4.234</v>
      </c>
      <c r="CY1567" s="497">
        <v>8.2000000000000003E-2</v>
      </c>
      <c r="CZ1567" s="497" t="s">
        <v>121</v>
      </c>
      <c r="DA1567" s="497">
        <v>2E-3</v>
      </c>
      <c r="DB1567" s="497" t="s">
        <v>121</v>
      </c>
      <c r="DC1567" s="497">
        <v>3.5000000000000003E-2</v>
      </c>
      <c r="DD1567" s="497" t="s">
        <v>121</v>
      </c>
      <c r="DE1567" s="497">
        <v>2.1000000000000001E-2</v>
      </c>
      <c r="DF1567" s="497">
        <v>0.25700000000000001</v>
      </c>
      <c r="DG1567" s="497">
        <v>0.01</v>
      </c>
      <c r="DH1567" s="497">
        <v>10.977</v>
      </c>
      <c r="DI1567" s="497">
        <v>0.216</v>
      </c>
      <c r="DJ1567" s="497" t="s">
        <v>121</v>
      </c>
      <c r="DK1567" s="497">
        <v>2E-3</v>
      </c>
      <c r="DL1567" s="61" t="str">
        <f t="shared" si="29"/>
        <v>Anlieferung 28-3</v>
      </c>
    </row>
    <row r="1568" spans="1:132">
      <c r="A1568" s="11">
        <v>44699</v>
      </c>
      <c r="B1568" s="64" t="s">
        <v>547</v>
      </c>
      <c r="C1568" s="25" t="s">
        <v>128</v>
      </c>
      <c r="H1568" s="3" t="e">
        <f>((F1568)/(E1568/100))</f>
        <v>#DIV/0!</v>
      </c>
      <c r="I1568" s="4" t="e">
        <f>E1568/F1568</f>
        <v>#DIV/0!</v>
      </c>
      <c r="J1568" s="4" t="e">
        <f>100/G1568</f>
        <v>#DIV/0!</v>
      </c>
      <c r="N1568" s="37" t="e">
        <f>M1568/(K1568/100)</f>
        <v>#DIV/0!</v>
      </c>
      <c r="O1568" s="37" t="e">
        <f>N1568/J1568</f>
        <v>#DIV/0!</v>
      </c>
      <c r="P1568" s="5" t="e">
        <f>M1568/(L1568/100)</f>
        <v>#DIV/0!</v>
      </c>
      <c r="Q1568" s="5" t="e">
        <f>P1568*I1568</f>
        <v>#DIV/0!</v>
      </c>
      <c r="U1568" s="15" t="e">
        <f>100-(T1568-R1568)/S1568*100</f>
        <v>#DIV/0!</v>
      </c>
      <c r="AB1568" s="14" t="e">
        <f>((AE1568-AC1568)*(1000/AD1568))*1000</f>
        <v>#DIV/0!</v>
      </c>
      <c r="AF1568" s="7" t="e">
        <f>#REF!*0.8</f>
        <v>#REF!</v>
      </c>
      <c r="AH1568" s="8" t="e">
        <f>((AG1568)*(H1568/100))</f>
        <v>#DIV/0!</v>
      </c>
      <c r="AI1568" s="7" t="e">
        <f>AG1568/AH1568</f>
        <v>#DIV/0!</v>
      </c>
      <c r="AO1568" s="68" t="s">
        <v>547</v>
      </c>
      <c r="AP1568" s="497" t="s">
        <v>121</v>
      </c>
      <c r="AQ1568" s="497">
        <v>3.0000000000000001E-3</v>
      </c>
      <c r="AR1568" s="497" t="s">
        <v>121</v>
      </c>
      <c r="AS1568" s="497">
        <v>1.4999999999999999E-2</v>
      </c>
      <c r="AT1568" s="497" t="s">
        <v>121</v>
      </c>
      <c r="AU1568" s="497">
        <v>8.9999999999999993E-3</v>
      </c>
      <c r="AV1568" s="497">
        <v>8.6319999999999997</v>
      </c>
      <c r="AW1568" s="497">
        <v>0.16600000000000001</v>
      </c>
      <c r="AX1568" s="497" t="s">
        <v>121</v>
      </c>
      <c r="AY1568" s="497">
        <v>6.0000000000000001E-3</v>
      </c>
      <c r="AZ1568" s="497">
        <v>1.9690000000000001</v>
      </c>
      <c r="BA1568" s="497">
        <v>2.9000000000000001E-2</v>
      </c>
      <c r="BB1568" s="497">
        <v>8.7999999999999995E-2</v>
      </c>
      <c r="BC1568" s="497">
        <v>7.0000000000000001E-3</v>
      </c>
      <c r="BD1568" s="497">
        <v>37.267000000000003</v>
      </c>
      <c r="BE1568" s="497">
        <v>0.42099999999999999</v>
      </c>
      <c r="BF1568" s="497" t="s">
        <v>121</v>
      </c>
      <c r="BG1568" s="497">
        <v>0.01</v>
      </c>
      <c r="BH1568" s="497">
        <v>3.6160000000000001</v>
      </c>
      <c r="BI1568" s="497">
        <v>0.41599999999999998</v>
      </c>
      <c r="BJ1568" s="497">
        <v>8.9999999999999993E-3</v>
      </c>
      <c r="BK1568" s="497">
        <v>2E-3</v>
      </c>
      <c r="BL1568" s="497">
        <v>8.0000000000000002E-3</v>
      </c>
      <c r="BM1568" s="497">
        <v>3.0000000000000001E-3</v>
      </c>
      <c r="BN1568" s="497">
        <v>4.3999999999999997E-2</v>
      </c>
      <c r="BO1568" s="497">
        <v>2.4E-2</v>
      </c>
      <c r="BP1568" s="497">
        <v>34.131999999999998</v>
      </c>
      <c r="BQ1568" s="497">
        <v>0.76400000000000001</v>
      </c>
      <c r="BR1568" s="497">
        <v>2E-3</v>
      </c>
      <c r="BS1568" s="497">
        <v>1E-3</v>
      </c>
      <c r="BT1568" s="497">
        <v>0.64500000000000002</v>
      </c>
      <c r="BU1568" s="497">
        <v>0.09</v>
      </c>
      <c r="BV1568" s="497">
        <v>2.3E-2</v>
      </c>
      <c r="BW1568" s="497">
        <v>3.0000000000000001E-3</v>
      </c>
      <c r="BX1568" s="497" t="s">
        <v>121</v>
      </c>
      <c r="BY1568" s="497">
        <v>4.4999999999999998E-2</v>
      </c>
      <c r="BZ1568" s="497">
        <v>0.13600000000000001</v>
      </c>
      <c r="CA1568" s="497">
        <v>4.9000000000000002E-2</v>
      </c>
      <c r="CB1568" s="497" t="s">
        <v>121</v>
      </c>
      <c r="CC1568" s="497">
        <v>6.68</v>
      </c>
      <c r="CD1568" s="497">
        <v>0.35099999999999998</v>
      </c>
      <c r="CE1568" s="497">
        <v>2.1000000000000001E-2</v>
      </c>
      <c r="CF1568" s="497">
        <v>2E-3</v>
      </c>
      <c r="CG1568" s="497">
        <v>1E-3</v>
      </c>
      <c r="CH1568" s="497" t="s">
        <v>121</v>
      </c>
      <c r="CI1568" s="497">
        <v>2E-3</v>
      </c>
      <c r="CJ1568" s="497">
        <v>0.27700000000000002</v>
      </c>
      <c r="CK1568" s="497">
        <v>1.7999999999999999E-2</v>
      </c>
      <c r="CL1568" s="497" t="s">
        <v>121</v>
      </c>
      <c r="CM1568" s="497">
        <v>2E-3</v>
      </c>
      <c r="CN1568" s="497" t="s">
        <v>121</v>
      </c>
      <c r="CO1568" s="497">
        <v>2E-3</v>
      </c>
      <c r="CP1568" s="497">
        <v>0.92500000000000004</v>
      </c>
      <c r="CQ1568" s="497">
        <v>1.0999999999999999E-2</v>
      </c>
      <c r="CR1568" s="497" t="s">
        <v>121</v>
      </c>
      <c r="CS1568" s="497">
        <v>2E-3</v>
      </c>
      <c r="CT1568" s="497">
        <v>1.4650000000000001</v>
      </c>
      <c r="CU1568" s="497">
        <v>5.8000000000000003E-2</v>
      </c>
      <c r="CV1568" s="497">
        <v>3.0000000000000001E-3</v>
      </c>
      <c r="CW1568" s="497">
        <v>1E-3</v>
      </c>
      <c r="CX1568" s="497">
        <v>0.193</v>
      </c>
      <c r="CY1568" s="497">
        <v>1.9E-2</v>
      </c>
      <c r="CZ1568" s="497" t="s">
        <v>121</v>
      </c>
      <c r="DA1568" s="497">
        <v>2E-3</v>
      </c>
      <c r="DB1568" s="497" t="s">
        <v>121</v>
      </c>
      <c r="DC1568" s="497">
        <v>1.2E-2</v>
      </c>
      <c r="DD1568" s="497" t="s">
        <v>121</v>
      </c>
      <c r="DE1568" s="497">
        <v>7.8E-2</v>
      </c>
      <c r="DF1568" s="497">
        <v>10.125</v>
      </c>
      <c r="DG1568" s="497">
        <v>0.157</v>
      </c>
      <c r="DH1568" s="497">
        <v>0.02</v>
      </c>
      <c r="DI1568" s="497">
        <v>1E-3</v>
      </c>
      <c r="DJ1568" s="497" t="s">
        <v>121</v>
      </c>
      <c r="DK1568" s="497">
        <v>2E-3</v>
      </c>
      <c r="DL1568" s="61" t="str">
        <f t="shared" si="29"/>
        <v>Anlieferung 28-4</v>
      </c>
    </row>
    <row r="1569" spans="1:116">
      <c r="A1569" s="11">
        <v>44699</v>
      </c>
      <c r="B1569" s="64" t="s">
        <v>548</v>
      </c>
      <c r="C1569" s="25" t="s">
        <v>128</v>
      </c>
      <c r="H1569" s="3" t="e">
        <f>((F1569)/(E1569/100))</f>
        <v>#DIV/0!</v>
      </c>
      <c r="I1569" s="4" t="e">
        <f>E1569/F1569</f>
        <v>#DIV/0!</v>
      </c>
      <c r="J1569" s="4" t="e">
        <f>100/G1569</f>
        <v>#DIV/0!</v>
      </c>
      <c r="N1569" s="37" t="e">
        <f>M1569/(K1569/100)</f>
        <v>#DIV/0!</v>
      </c>
      <c r="O1569" s="37" t="e">
        <f>N1569/J1569</f>
        <v>#DIV/0!</v>
      </c>
      <c r="P1569" s="5" t="e">
        <f>M1569/(L1569/100)</f>
        <v>#DIV/0!</v>
      </c>
      <c r="Q1569" s="5" t="e">
        <f>P1569*I1569</f>
        <v>#DIV/0!</v>
      </c>
      <c r="U1569" s="15" t="e">
        <f>100-(T1569-R1569)/S1569*100</f>
        <v>#DIV/0!</v>
      </c>
      <c r="AB1569" s="14" t="e">
        <f>((AE1569-AC1569)*(1000/AD1569))*1000</f>
        <v>#DIV/0!</v>
      </c>
      <c r="AF1569" s="7" t="e">
        <f>#REF!*0.8</f>
        <v>#REF!</v>
      </c>
      <c r="AH1569" s="8" t="e">
        <f>((AG1569)*(H1569/100))</f>
        <v>#DIV/0!</v>
      </c>
      <c r="AI1569" s="7" t="e">
        <f>AG1569/AH1569</f>
        <v>#DIV/0!</v>
      </c>
      <c r="AO1569" s="68" t="s">
        <v>548</v>
      </c>
      <c r="AP1569" s="497" t="s">
        <v>121</v>
      </c>
      <c r="AQ1569" s="497">
        <v>3.0000000000000001E-3</v>
      </c>
      <c r="AR1569" s="497" t="s">
        <v>121</v>
      </c>
      <c r="AS1569" s="497">
        <v>1.4E-2</v>
      </c>
      <c r="AT1569" s="497" t="s">
        <v>121</v>
      </c>
      <c r="AU1569" s="497">
        <v>8.9999999999999993E-3</v>
      </c>
      <c r="AV1569" s="497">
        <v>8.8940000000000001</v>
      </c>
      <c r="AW1569" s="497">
        <v>0.16600000000000001</v>
      </c>
      <c r="AX1569" s="497">
        <v>7.0000000000000001E-3</v>
      </c>
      <c r="AY1569" s="497">
        <v>4.0000000000000001E-3</v>
      </c>
      <c r="AZ1569" s="497">
        <v>1.409</v>
      </c>
      <c r="BA1569" s="497">
        <v>2.1999999999999999E-2</v>
      </c>
      <c r="BB1569" s="497">
        <v>9.7159999999999993</v>
      </c>
      <c r="BC1569" s="497">
        <v>0.14299999999999999</v>
      </c>
      <c r="BD1569" s="497">
        <v>29.32</v>
      </c>
      <c r="BE1569" s="497">
        <v>0.29899999999999999</v>
      </c>
      <c r="BF1569" s="497" t="s">
        <v>121</v>
      </c>
      <c r="BG1569" s="497">
        <v>8.9999999999999993E-3</v>
      </c>
      <c r="BH1569" s="497">
        <v>3.3290000000000002</v>
      </c>
      <c r="BI1569" s="497">
        <v>0.39200000000000002</v>
      </c>
      <c r="BJ1569" s="497">
        <v>7.0000000000000001E-3</v>
      </c>
      <c r="BK1569" s="497">
        <v>2E-3</v>
      </c>
      <c r="BL1569" s="497" t="s">
        <v>121</v>
      </c>
      <c r="BM1569" s="497">
        <v>4.0000000000000001E-3</v>
      </c>
      <c r="BN1569" s="497">
        <v>0.1</v>
      </c>
      <c r="BO1569" s="497">
        <v>2.5999999999999999E-2</v>
      </c>
      <c r="BP1569" s="497">
        <v>31.635000000000002</v>
      </c>
      <c r="BQ1569" s="497">
        <v>0.82</v>
      </c>
      <c r="BR1569" s="497">
        <v>3.0000000000000001E-3</v>
      </c>
      <c r="BS1569" s="497">
        <v>1E-3</v>
      </c>
      <c r="BT1569" s="497">
        <v>0.45300000000000001</v>
      </c>
      <c r="BU1569" s="497">
        <v>8.5000000000000006E-2</v>
      </c>
      <c r="BV1569" s="497">
        <v>0.04</v>
      </c>
      <c r="BW1569" s="497">
        <v>3.0000000000000001E-3</v>
      </c>
      <c r="BX1569" s="497" t="s">
        <v>121</v>
      </c>
      <c r="BY1569" s="497">
        <v>3.7999999999999999E-2</v>
      </c>
      <c r="BZ1569" s="497">
        <v>0.16600000000000001</v>
      </c>
      <c r="CA1569" s="497">
        <v>4.8000000000000001E-2</v>
      </c>
      <c r="CB1569" s="497" t="s">
        <v>121</v>
      </c>
      <c r="CC1569" s="497">
        <v>4.1260000000000003</v>
      </c>
      <c r="CD1569" s="497">
        <v>0.23499999999999999</v>
      </c>
      <c r="CE1569" s="497">
        <v>1.7999999999999999E-2</v>
      </c>
      <c r="CF1569" s="497" t="s">
        <v>121</v>
      </c>
      <c r="CG1569" s="497">
        <v>2E-3</v>
      </c>
      <c r="CH1569" s="497" t="s">
        <v>121</v>
      </c>
      <c r="CI1569" s="497">
        <v>2E-3</v>
      </c>
      <c r="CJ1569" s="497">
        <v>0.38600000000000001</v>
      </c>
      <c r="CK1569" s="497">
        <v>0.02</v>
      </c>
      <c r="CL1569" s="497" t="s">
        <v>121</v>
      </c>
      <c r="CM1569" s="497">
        <v>2E-3</v>
      </c>
      <c r="CN1569" s="497" t="s">
        <v>121</v>
      </c>
      <c r="CO1569" s="497">
        <v>2E-3</v>
      </c>
      <c r="CP1569" s="497">
        <v>0.93500000000000005</v>
      </c>
      <c r="CQ1569" s="497">
        <v>1.2E-2</v>
      </c>
      <c r="CR1569" s="497" t="s">
        <v>121</v>
      </c>
      <c r="CS1569" s="497">
        <v>2E-3</v>
      </c>
      <c r="CT1569" s="497">
        <v>1.4179999999999999</v>
      </c>
      <c r="CU1569" s="497">
        <v>5.8000000000000003E-2</v>
      </c>
      <c r="CV1569" s="497">
        <v>5.0000000000000001E-3</v>
      </c>
      <c r="CW1569" s="497">
        <v>1E-3</v>
      </c>
      <c r="CX1569" s="497">
        <v>0.22800000000000001</v>
      </c>
      <c r="CY1569" s="497">
        <v>2.1999999999999999E-2</v>
      </c>
      <c r="CZ1569" s="497" t="s">
        <v>121</v>
      </c>
      <c r="DA1569" s="497">
        <v>2E-3</v>
      </c>
      <c r="DB1569" s="497" t="s">
        <v>121</v>
      </c>
      <c r="DC1569" s="497">
        <v>1.2999999999999999E-2</v>
      </c>
      <c r="DD1569" s="497">
        <v>0.32100000000000001</v>
      </c>
      <c r="DE1569" s="497">
        <v>4.7E-2</v>
      </c>
      <c r="DF1569" s="497">
        <v>8.0739999999999998</v>
      </c>
      <c r="DG1569" s="497">
        <v>0.12</v>
      </c>
      <c r="DH1569" s="497">
        <v>3.2000000000000001E-2</v>
      </c>
      <c r="DI1569" s="497">
        <v>1E-3</v>
      </c>
      <c r="DJ1569" s="497" t="s">
        <v>121</v>
      </c>
      <c r="DK1569" s="497">
        <v>2E-3</v>
      </c>
      <c r="DL1569" s="61" t="str">
        <f t="shared" si="29"/>
        <v>Anlieferung 28-5</v>
      </c>
    </row>
    <row r="1570" spans="1:116">
      <c r="A1570" s="11">
        <v>44699</v>
      </c>
      <c r="B1570" s="64" t="s">
        <v>549</v>
      </c>
      <c r="C1570" s="25" t="s">
        <v>128</v>
      </c>
      <c r="H1570" s="3" t="e">
        <f>((F1570)/(E1570/100))</f>
        <v>#DIV/0!</v>
      </c>
      <c r="I1570" s="4" t="e">
        <f>E1570/F1570</f>
        <v>#DIV/0!</v>
      </c>
      <c r="J1570" s="4" t="e">
        <f>100/G1570</f>
        <v>#DIV/0!</v>
      </c>
      <c r="N1570" s="37" t="e">
        <f>M1570/(K1570/100)</f>
        <v>#DIV/0!</v>
      </c>
      <c r="O1570" s="37" t="e">
        <f>N1570/J1570</f>
        <v>#DIV/0!</v>
      </c>
      <c r="P1570" s="5" t="e">
        <f>M1570/(L1570/100)</f>
        <v>#DIV/0!</v>
      </c>
      <c r="Q1570" s="5" t="e">
        <f>P1570*I1570</f>
        <v>#DIV/0!</v>
      </c>
      <c r="U1570" s="15" t="e">
        <f>100-(T1570-R1570)/S1570*100</f>
        <v>#DIV/0!</v>
      </c>
      <c r="AB1570" s="14" t="e">
        <f>((AE1570-AC1570)*(1000/AD1570))*1000</f>
        <v>#DIV/0!</v>
      </c>
      <c r="AF1570" s="7" t="e">
        <f>#REF!*0.8</f>
        <v>#REF!</v>
      </c>
      <c r="AH1570" s="8" t="e">
        <f>((AG1570)*(H1570/100))</f>
        <v>#DIV/0!</v>
      </c>
      <c r="AI1570" s="7" t="e">
        <f>AG1570/AH1570</f>
        <v>#DIV/0!</v>
      </c>
      <c r="AO1570" s="68" t="s">
        <v>549</v>
      </c>
      <c r="AP1570" s="497" t="s">
        <v>121</v>
      </c>
      <c r="AQ1570" s="497">
        <v>2E-3</v>
      </c>
      <c r="AR1570" s="497" t="s">
        <v>121</v>
      </c>
      <c r="AS1570" s="497">
        <v>1.0999999999999999E-2</v>
      </c>
      <c r="AT1570" s="497">
        <v>0.26800000000000002</v>
      </c>
      <c r="AU1570" s="497">
        <v>0.01</v>
      </c>
      <c r="AV1570" s="497">
        <v>9.5519999999999996</v>
      </c>
      <c r="AW1570" s="497">
        <v>0.16</v>
      </c>
      <c r="AX1570" s="497">
        <v>1.0999999999999999E-2</v>
      </c>
      <c r="AY1570" s="497">
        <v>4.0000000000000001E-3</v>
      </c>
      <c r="AZ1570" s="497">
        <v>2.7069999999999999</v>
      </c>
      <c r="BA1570" s="497">
        <v>3.3000000000000002E-2</v>
      </c>
      <c r="BB1570" s="497">
        <v>0.53300000000000003</v>
      </c>
      <c r="BC1570" s="497">
        <v>1.2999999999999999E-2</v>
      </c>
      <c r="BD1570" s="497">
        <v>15.509</v>
      </c>
      <c r="BE1570" s="497">
        <v>0.159</v>
      </c>
      <c r="BF1570" s="497" t="s">
        <v>121</v>
      </c>
      <c r="BG1570" s="497">
        <v>6.0000000000000001E-3</v>
      </c>
      <c r="BH1570" s="497">
        <v>3.2839999999999998</v>
      </c>
      <c r="BI1570" s="497">
        <v>0.50800000000000001</v>
      </c>
      <c r="BJ1570" s="497">
        <v>5.0000000000000001E-3</v>
      </c>
      <c r="BK1570" s="497">
        <v>2E-3</v>
      </c>
      <c r="BL1570" s="497" t="s">
        <v>121</v>
      </c>
      <c r="BM1570" s="497">
        <v>6.0000000000000001E-3</v>
      </c>
      <c r="BN1570" s="497">
        <v>0.33200000000000002</v>
      </c>
      <c r="BO1570" s="497">
        <v>2.9000000000000001E-2</v>
      </c>
      <c r="BP1570" s="497">
        <v>47.402999999999999</v>
      </c>
      <c r="BQ1570" s="497">
        <v>0.58099999999999996</v>
      </c>
      <c r="BR1570" s="497">
        <v>2.5999999999999999E-2</v>
      </c>
      <c r="BS1570" s="497">
        <v>2E-3</v>
      </c>
      <c r="BT1570" s="497">
        <v>0.52100000000000002</v>
      </c>
      <c r="BU1570" s="497">
        <v>8.3000000000000004E-2</v>
      </c>
      <c r="BV1570" s="497">
        <v>2.5000000000000001E-2</v>
      </c>
      <c r="BW1570" s="497">
        <v>4.0000000000000001E-3</v>
      </c>
      <c r="BX1570" s="497" t="s">
        <v>121</v>
      </c>
      <c r="BY1570" s="497">
        <v>3.5000000000000003E-2</v>
      </c>
      <c r="BZ1570" s="497">
        <v>0.254</v>
      </c>
      <c r="CA1570" s="497">
        <v>4.5999999999999999E-2</v>
      </c>
      <c r="CB1570" s="497">
        <v>5.827</v>
      </c>
      <c r="CC1570" s="497">
        <v>3.3639999999999999</v>
      </c>
      <c r="CD1570" s="497">
        <v>0.151</v>
      </c>
      <c r="CE1570" s="497">
        <v>0.02</v>
      </c>
      <c r="CF1570" s="497">
        <v>8.5000000000000006E-2</v>
      </c>
      <c r="CG1570" s="497">
        <v>2E-3</v>
      </c>
      <c r="CH1570" s="497" t="s">
        <v>121</v>
      </c>
      <c r="CI1570" s="497">
        <v>2E-3</v>
      </c>
      <c r="CJ1570" s="497">
        <v>0.23599999999999999</v>
      </c>
      <c r="CK1570" s="497">
        <v>2.8000000000000001E-2</v>
      </c>
      <c r="CL1570" s="497" t="s">
        <v>121</v>
      </c>
      <c r="CM1570" s="497">
        <v>2E-3</v>
      </c>
      <c r="CN1570" s="497" t="s">
        <v>121</v>
      </c>
      <c r="CO1570" s="497">
        <v>2E-3</v>
      </c>
      <c r="CP1570" s="497">
        <v>1.2769999999999999</v>
      </c>
      <c r="CQ1570" s="497">
        <v>1.9E-2</v>
      </c>
      <c r="CR1570" s="497" t="s">
        <v>121</v>
      </c>
      <c r="CS1570" s="497">
        <v>2E-3</v>
      </c>
      <c r="CT1570" s="497">
        <v>1.8380000000000001</v>
      </c>
      <c r="CU1570" s="497">
        <v>9.4E-2</v>
      </c>
      <c r="CV1570" s="497">
        <v>1.0999999999999999E-2</v>
      </c>
      <c r="CW1570" s="497">
        <v>1E-3</v>
      </c>
      <c r="CX1570" s="497">
        <v>0.22700000000000001</v>
      </c>
      <c r="CY1570" s="497">
        <v>2.3E-2</v>
      </c>
      <c r="CZ1570" s="497" t="s">
        <v>121</v>
      </c>
      <c r="DA1570" s="497">
        <v>2E-3</v>
      </c>
      <c r="DB1570" s="497">
        <v>2.1999999999999999E-2</v>
      </c>
      <c r="DC1570" s="497">
        <v>0.01</v>
      </c>
      <c r="DD1570" s="497" t="s">
        <v>121</v>
      </c>
      <c r="DE1570" s="497">
        <v>6.9000000000000006E-2</v>
      </c>
      <c r="DF1570" s="497">
        <v>9.875</v>
      </c>
      <c r="DG1570" s="497">
        <v>0.126</v>
      </c>
      <c r="DH1570" s="497">
        <v>1.7000000000000001E-2</v>
      </c>
      <c r="DI1570" s="497">
        <v>1E-3</v>
      </c>
      <c r="DJ1570" s="497" t="s">
        <v>121</v>
      </c>
      <c r="DK1570" s="497">
        <v>2E-3</v>
      </c>
      <c r="DL1570" s="61" t="str">
        <f t="shared" si="29"/>
        <v>Anlieferung 28-6</v>
      </c>
    </row>
    <row r="1571" spans="1:116">
      <c r="A1571" s="11">
        <v>44699</v>
      </c>
      <c r="B1571" s="64" t="s">
        <v>550</v>
      </c>
      <c r="C1571" s="25" t="s">
        <v>128</v>
      </c>
      <c r="H1571" s="3" t="e">
        <f>((F1571)/(E1571/100))</f>
        <v>#DIV/0!</v>
      </c>
      <c r="I1571" s="4" t="e">
        <f>E1571/F1571</f>
        <v>#DIV/0!</v>
      </c>
      <c r="J1571" s="4" t="e">
        <f>100/G1571</f>
        <v>#DIV/0!</v>
      </c>
      <c r="N1571" s="37" t="e">
        <f>M1571/(K1571/100)</f>
        <v>#DIV/0!</v>
      </c>
      <c r="O1571" s="37" t="e">
        <f>N1571/J1571</f>
        <v>#DIV/0!</v>
      </c>
      <c r="P1571" s="5" t="e">
        <f>M1571/(L1571/100)</f>
        <v>#DIV/0!</v>
      </c>
      <c r="Q1571" s="5" t="e">
        <f>P1571*I1571</f>
        <v>#DIV/0!</v>
      </c>
      <c r="U1571" s="15" t="e">
        <f>100-(T1571-R1571)/S1571*100</f>
        <v>#DIV/0!</v>
      </c>
      <c r="AB1571" s="14" t="e">
        <f>((AE1571-AC1571)*(1000/AD1571))*1000</f>
        <v>#DIV/0!</v>
      </c>
      <c r="AF1571" s="7" t="e">
        <f>#REF!*0.8</f>
        <v>#REF!</v>
      </c>
      <c r="AH1571" s="8" t="e">
        <f>((AG1571)*(H1571/100))</f>
        <v>#DIV/0!</v>
      </c>
      <c r="AI1571" s="7" t="e">
        <f>AG1571/AH1571</f>
        <v>#DIV/0!</v>
      </c>
      <c r="AO1571" s="68" t="s">
        <v>550</v>
      </c>
      <c r="AP1571" s="497">
        <v>4.4999999999999998E-2</v>
      </c>
      <c r="AQ1571" s="497">
        <v>7.0000000000000001E-3</v>
      </c>
      <c r="AR1571" s="497">
        <v>1.4999999999999999E-2</v>
      </c>
      <c r="AS1571" s="497">
        <v>7.0000000000000001E-3</v>
      </c>
      <c r="AT1571" s="497" t="s">
        <v>121</v>
      </c>
      <c r="AU1571" s="497">
        <v>6.0000000000000001E-3</v>
      </c>
      <c r="AV1571" s="497">
        <v>3.7330000000000001</v>
      </c>
      <c r="AW1571" s="497">
        <v>6.6000000000000003E-2</v>
      </c>
      <c r="AX1571" s="497">
        <v>7.0000000000000001E-3</v>
      </c>
      <c r="AY1571" s="497">
        <v>2E-3</v>
      </c>
      <c r="AZ1571" s="497">
        <v>1.3089999999999999</v>
      </c>
      <c r="BA1571" s="497">
        <v>2.8000000000000001E-2</v>
      </c>
      <c r="BB1571" s="497">
        <v>1.8859999999999999</v>
      </c>
      <c r="BC1571" s="497">
        <v>3.7999999999999999E-2</v>
      </c>
      <c r="BD1571" s="497">
        <v>13.44</v>
      </c>
      <c r="BE1571" s="497">
        <v>0.26900000000000002</v>
      </c>
      <c r="BF1571" s="497" t="s">
        <v>121</v>
      </c>
      <c r="BG1571" s="497">
        <v>7.0000000000000001E-3</v>
      </c>
      <c r="BH1571" s="497">
        <v>1.147</v>
      </c>
      <c r="BI1571" s="497">
        <v>0.30299999999999999</v>
      </c>
      <c r="BJ1571" s="497">
        <v>1.0999999999999999E-2</v>
      </c>
      <c r="BK1571" s="497">
        <v>6.0000000000000001E-3</v>
      </c>
      <c r="BL1571" s="497" t="s">
        <v>121</v>
      </c>
      <c r="BM1571" s="497">
        <v>6.0000000000000001E-3</v>
      </c>
      <c r="BN1571" s="497">
        <v>4.1189999999999998</v>
      </c>
      <c r="BO1571" s="497">
        <v>0.14899999999999999</v>
      </c>
      <c r="BP1571" s="497">
        <v>64.647999999999996</v>
      </c>
      <c r="BQ1571" s="497">
        <v>0.371</v>
      </c>
      <c r="BR1571" s="497">
        <v>2.4649999999999999</v>
      </c>
      <c r="BS1571" s="497">
        <v>3.5999999999999997E-2</v>
      </c>
      <c r="BT1571" s="497">
        <v>0.82499999999999996</v>
      </c>
      <c r="BU1571" s="497">
        <v>7.2999999999999995E-2</v>
      </c>
      <c r="BV1571" s="497" t="s">
        <v>121</v>
      </c>
      <c r="BW1571" s="497">
        <v>7.2999999999999995E-2</v>
      </c>
      <c r="BX1571" s="497" t="s">
        <v>121</v>
      </c>
      <c r="BY1571" s="497">
        <v>2.5999999999999999E-2</v>
      </c>
      <c r="BZ1571" s="497">
        <v>0.309</v>
      </c>
      <c r="CA1571" s="497">
        <v>0.04</v>
      </c>
      <c r="CB1571" s="497" t="s">
        <v>121</v>
      </c>
      <c r="CC1571" s="497">
        <v>3.2320000000000002</v>
      </c>
      <c r="CD1571" s="497">
        <v>0.20300000000000001</v>
      </c>
      <c r="CE1571" s="497">
        <v>1.7000000000000001E-2</v>
      </c>
      <c r="CF1571" s="497" t="s">
        <v>121</v>
      </c>
      <c r="CG1571" s="497">
        <v>2E-3</v>
      </c>
      <c r="CH1571" s="497" t="s">
        <v>121</v>
      </c>
      <c r="CI1571" s="497">
        <v>2E-3</v>
      </c>
      <c r="CJ1571" s="497" t="s">
        <v>121</v>
      </c>
      <c r="CK1571" s="497">
        <v>0.89200000000000002</v>
      </c>
      <c r="CL1571" s="497" t="s">
        <v>121</v>
      </c>
      <c r="CM1571" s="497">
        <v>2E-3</v>
      </c>
      <c r="CN1571" s="497">
        <v>1.2999999999999999E-2</v>
      </c>
      <c r="CO1571" s="497">
        <v>2E-3</v>
      </c>
      <c r="CP1571" s="497">
        <v>1.0209999999999999</v>
      </c>
      <c r="CQ1571" s="497">
        <v>5.6000000000000001E-2</v>
      </c>
      <c r="CR1571" s="497" t="s">
        <v>121</v>
      </c>
      <c r="CS1571" s="497">
        <v>6.0000000000000001E-3</v>
      </c>
      <c r="CT1571" s="497" t="s">
        <v>121</v>
      </c>
      <c r="CU1571" s="497">
        <v>25.263000000000002</v>
      </c>
      <c r="CV1571" s="497">
        <v>0.10100000000000001</v>
      </c>
      <c r="CW1571" s="497">
        <v>2E-3</v>
      </c>
      <c r="CX1571" s="497">
        <v>0.33800000000000002</v>
      </c>
      <c r="CY1571" s="497">
        <v>4.3999999999999997E-2</v>
      </c>
      <c r="CZ1571" s="497" t="s">
        <v>121</v>
      </c>
      <c r="DA1571" s="497">
        <v>3.0000000000000001E-3</v>
      </c>
      <c r="DB1571" s="497" t="s">
        <v>121</v>
      </c>
      <c r="DC1571" s="497">
        <v>3.5000000000000003E-2</v>
      </c>
      <c r="DD1571" s="497" t="s">
        <v>121</v>
      </c>
      <c r="DE1571" s="497">
        <v>2.5999999999999999E-2</v>
      </c>
      <c r="DF1571" s="497">
        <v>1.343</v>
      </c>
      <c r="DG1571" s="497">
        <v>2.7E-2</v>
      </c>
      <c r="DH1571" s="497">
        <v>0.191</v>
      </c>
      <c r="DI1571" s="497">
        <v>3.0000000000000001E-3</v>
      </c>
      <c r="DJ1571" s="497" t="s">
        <v>121</v>
      </c>
      <c r="DK1571" s="497">
        <v>2E-3</v>
      </c>
      <c r="DL1571" s="61" t="str">
        <f t="shared" si="29"/>
        <v>Anlieferung 28-7</v>
      </c>
    </row>
    <row r="1572" spans="1:116">
      <c r="A1572" s="11">
        <v>44699</v>
      </c>
      <c r="B1572" s="64" t="s">
        <v>551</v>
      </c>
      <c r="C1572" s="25" t="s">
        <v>128</v>
      </c>
      <c r="H1572" s="3" t="e">
        <f>((F1572)/(E1572/100))</f>
        <v>#DIV/0!</v>
      </c>
      <c r="I1572" s="4" t="e">
        <f>E1572/F1572</f>
        <v>#DIV/0!</v>
      </c>
      <c r="J1572" s="4" t="e">
        <f>100/G1572</f>
        <v>#DIV/0!</v>
      </c>
      <c r="N1572" s="37" t="e">
        <f>M1572/(K1572/100)</f>
        <v>#DIV/0!</v>
      </c>
      <c r="O1572" s="37" t="e">
        <f>N1572/J1572</f>
        <v>#DIV/0!</v>
      </c>
      <c r="P1572" s="5" t="e">
        <f>M1572/(L1572/100)</f>
        <v>#DIV/0!</v>
      </c>
      <c r="Q1572" s="5" t="e">
        <f>P1572*I1572</f>
        <v>#DIV/0!</v>
      </c>
      <c r="U1572" s="15" t="e">
        <f>100-(T1572-R1572)/S1572*100</f>
        <v>#DIV/0!</v>
      </c>
      <c r="AB1572" s="14" t="e">
        <f>((AE1572-AC1572)*(1000/AD1572))*1000</f>
        <v>#DIV/0!</v>
      </c>
      <c r="AF1572" s="7" t="e">
        <f>#REF!*0.8</f>
        <v>#REF!</v>
      </c>
      <c r="AH1572" s="8" t="e">
        <f>((AG1572)*(H1572/100))</f>
        <v>#DIV/0!</v>
      </c>
      <c r="AI1572" s="7" t="e">
        <f>AG1572/AH1572</f>
        <v>#DIV/0!</v>
      </c>
      <c r="AO1572" s="68" t="s">
        <v>551</v>
      </c>
      <c r="AP1572" s="497" t="s">
        <v>121</v>
      </c>
      <c r="AQ1572" s="497">
        <v>5.0000000000000001E-3</v>
      </c>
      <c r="AR1572" s="497" t="s">
        <v>121</v>
      </c>
      <c r="AS1572" s="497">
        <v>1.2E-2</v>
      </c>
      <c r="AT1572" s="497" t="s">
        <v>121</v>
      </c>
      <c r="AU1572" s="497">
        <v>8.9999999999999993E-3</v>
      </c>
      <c r="AV1572" s="497" t="s">
        <v>121</v>
      </c>
      <c r="AW1572" s="497">
        <v>6.2409999999999997</v>
      </c>
      <c r="AX1572" s="497" t="s">
        <v>121</v>
      </c>
      <c r="AY1572" s="497">
        <v>7.0000000000000001E-3</v>
      </c>
      <c r="AZ1572" s="497">
        <v>1.4770000000000001</v>
      </c>
      <c r="BA1572" s="497">
        <v>0.92800000000000005</v>
      </c>
      <c r="BB1572" s="497" t="s">
        <v>121</v>
      </c>
      <c r="BC1572" s="497">
        <v>3.5790000000000002</v>
      </c>
      <c r="BD1572" s="497">
        <v>17.486999999999998</v>
      </c>
      <c r="BE1572" s="497">
        <v>10.888999999999999</v>
      </c>
      <c r="BF1572" s="497" t="s">
        <v>121</v>
      </c>
      <c r="BG1572" s="497">
        <v>8.9999999999999993E-3</v>
      </c>
      <c r="BH1572" s="497" t="s">
        <v>121</v>
      </c>
      <c r="BI1572" s="497">
        <v>13.734999999999999</v>
      </c>
      <c r="BJ1572" s="497" t="s">
        <v>121</v>
      </c>
      <c r="BK1572" s="497">
        <v>5.0000000000000001E-3</v>
      </c>
      <c r="BL1572" s="497" t="s">
        <v>121</v>
      </c>
      <c r="BM1572" s="497">
        <v>6.0000000000000001E-3</v>
      </c>
      <c r="BN1572" s="497" t="s">
        <v>121</v>
      </c>
      <c r="BO1572" s="497">
        <v>4.7629999999999999</v>
      </c>
      <c r="BP1572" s="497">
        <v>58.180999999999997</v>
      </c>
      <c r="BQ1572" s="497">
        <v>0.46100000000000002</v>
      </c>
      <c r="BR1572" s="497" t="s">
        <v>121</v>
      </c>
      <c r="BS1572" s="497">
        <v>0.13100000000000001</v>
      </c>
      <c r="BT1572" s="497">
        <v>1.018</v>
      </c>
      <c r="BU1572" s="497">
        <v>0.56100000000000005</v>
      </c>
      <c r="BV1572" s="497" t="s">
        <v>121</v>
      </c>
      <c r="BW1572" s="497">
        <v>2.165</v>
      </c>
      <c r="BX1572" s="497" t="s">
        <v>121</v>
      </c>
      <c r="BY1572" s="497">
        <v>0.03</v>
      </c>
      <c r="BZ1572" s="497">
        <v>0.249</v>
      </c>
      <c r="CA1572" s="497">
        <v>0.13900000000000001</v>
      </c>
      <c r="CB1572" s="497" t="s">
        <v>121</v>
      </c>
      <c r="CC1572" s="497">
        <v>84.001999999999995</v>
      </c>
      <c r="CD1572" s="497">
        <v>0.17199999999999999</v>
      </c>
      <c r="CE1572" s="497">
        <v>0.105</v>
      </c>
      <c r="CF1572" s="497" t="s">
        <v>121</v>
      </c>
      <c r="CG1572" s="497">
        <v>1.2E-2</v>
      </c>
      <c r="CH1572" s="497" t="s">
        <v>121</v>
      </c>
      <c r="CI1572" s="497">
        <v>2E-3</v>
      </c>
      <c r="CJ1572" s="497" t="s">
        <v>121</v>
      </c>
      <c r="CK1572" s="497">
        <v>21.841000000000001</v>
      </c>
      <c r="CL1572" s="497" t="s">
        <v>121</v>
      </c>
      <c r="CM1572" s="497">
        <v>2E-3</v>
      </c>
      <c r="CN1572" s="497" t="s">
        <v>121</v>
      </c>
      <c r="CO1572" s="497">
        <v>4.0000000000000001E-3</v>
      </c>
      <c r="CP1572" s="497" t="s">
        <v>121</v>
      </c>
      <c r="CQ1572" s="497">
        <v>1.4470000000000001</v>
      </c>
      <c r="CR1572" s="497" t="s">
        <v>121</v>
      </c>
      <c r="CS1572" s="497">
        <v>2E-3</v>
      </c>
      <c r="CT1572" s="497" t="s">
        <v>121</v>
      </c>
      <c r="CU1572" s="497">
        <v>91.494</v>
      </c>
      <c r="CV1572" s="497" t="s">
        <v>121</v>
      </c>
      <c r="CW1572" s="497">
        <v>9.1999999999999998E-2</v>
      </c>
      <c r="CX1572" s="497">
        <v>0.42799999999999999</v>
      </c>
      <c r="CY1572" s="497">
        <v>0.25900000000000001</v>
      </c>
      <c r="CZ1572" s="497" t="s">
        <v>121</v>
      </c>
      <c r="DA1572" s="497">
        <v>2E-3</v>
      </c>
      <c r="DB1572" s="497" t="s">
        <v>121</v>
      </c>
      <c r="DC1572" s="497">
        <v>2.8000000000000001E-2</v>
      </c>
      <c r="DD1572" s="497" t="s">
        <v>121</v>
      </c>
      <c r="DE1572" s="497">
        <v>5.1999999999999998E-2</v>
      </c>
      <c r="DF1572" s="497" t="s">
        <v>121</v>
      </c>
      <c r="DG1572" s="497">
        <v>6.69</v>
      </c>
      <c r="DH1572" s="497" t="s">
        <v>121</v>
      </c>
      <c r="DI1572" s="497">
        <v>0.66700000000000004</v>
      </c>
      <c r="DJ1572" s="497" t="s">
        <v>121</v>
      </c>
      <c r="DK1572" s="497">
        <v>2E-3</v>
      </c>
      <c r="DL1572" s="61" t="str">
        <f t="shared" si="29"/>
        <v>Anlieferung 28-8</v>
      </c>
    </row>
    <row r="1573" spans="1:116">
      <c r="A1573" s="11">
        <v>44699</v>
      </c>
      <c r="B1573" s="64" t="s">
        <v>552</v>
      </c>
      <c r="C1573" s="25" t="s">
        <v>128</v>
      </c>
      <c r="H1573" s="3" t="e">
        <f>((F1573)/(E1573/100))</f>
        <v>#DIV/0!</v>
      </c>
      <c r="I1573" s="4" t="e">
        <f>E1573/F1573</f>
        <v>#DIV/0!</v>
      </c>
      <c r="J1573" s="4" t="e">
        <f>100/G1573</f>
        <v>#DIV/0!</v>
      </c>
      <c r="N1573" s="37" t="e">
        <f>M1573/(K1573/100)</f>
        <v>#DIV/0!</v>
      </c>
      <c r="O1573" s="37" t="e">
        <f>N1573/J1573</f>
        <v>#DIV/0!</v>
      </c>
      <c r="P1573" s="5" t="e">
        <f>M1573/(L1573/100)</f>
        <v>#DIV/0!</v>
      </c>
      <c r="Q1573" s="5" t="e">
        <f>P1573*I1573</f>
        <v>#DIV/0!</v>
      </c>
      <c r="U1573" s="15" t="e">
        <f>100-(T1573-R1573)/S1573*100</f>
        <v>#DIV/0!</v>
      </c>
      <c r="AB1573" s="14" t="e">
        <f>((AE1573-AC1573)*(1000/AD1573))*1000</f>
        <v>#DIV/0!</v>
      </c>
      <c r="AF1573" s="7" t="e">
        <f>#REF!*0.8</f>
        <v>#REF!</v>
      </c>
      <c r="AH1573" s="8" t="e">
        <f>((AG1573)*(H1573/100))</f>
        <v>#DIV/0!</v>
      </c>
      <c r="AI1573" s="7" t="e">
        <f>AG1573/AH1573</f>
        <v>#DIV/0!</v>
      </c>
      <c r="AO1573" s="68" t="s">
        <v>552</v>
      </c>
      <c r="AP1573" s="497" t="s">
        <v>121</v>
      </c>
      <c r="AQ1573" s="497">
        <v>5.0000000000000001E-3</v>
      </c>
      <c r="AR1573" s="497">
        <v>1.9E-2</v>
      </c>
      <c r="AS1573" s="497">
        <v>8.0000000000000002E-3</v>
      </c>
      <c r="AT1573" s="497">
        <v>0.20899999999999999</v>
      </c>
      <c r="AU1573" s="497">
        <v>0.01</v>
      </c>
      <c r="AV1573" s="497">
        <v>4.6900000000000004</v>
      </c>
      <c r="AW1573" s="497">
        <v>0.11899999999999999</v>
      </c>
      <c r="AX1573" s="497" t="s">
        <v>121</v>
      </c>
      <c r="AY1573" s="497">
        <v>7.0000000000000001E-3</v>
      </c>
      <c r="AZ1573" s="497">
        <v>0.92100000000000004</v>
      </c>
      <c r="BA1573" s="497">
        <v>0.02</v>
      </c>
      <c r="BB1573" s="497">
        <v>10.750999999999999</v>
      </c>
      <c r="BC1573" s="497">
        <v>0.2</v>
      </c>
      <c r="BD1573" s="497">
        <v>18.631</v>
      </c>
      <c r="BE1573" s="497">
        <v>0.38700000000000001</v>
      </c>
      <c r="BF1573" s="497" t="s">
        <v>121</v>
      </c>
      <c r="BG1573" s="497">
        <v>8.9999999999999993E-3</v>
      </c>
      <c r="BH1573" s="497">
        <v>3.3519999999999999</v>
      </c>
      <c r="BI1573" s="497">
        <v>0.47799999999999998</v>
      </c>
      <c r="BJ1573" s="497" t="s">
        <v>121</v>
      </c>
      <c r="BK1573" s="497">
        <v>4.0000000000000001E-3</v>
      </c>
      <c r="BL1573" s="497">
        <v>5.0000000000000001E-3</v>
      </c>
      <c r="BM1573" s="497">
        <v>3.0000000000000001E-3</v>
      </c>
      <c r="BN1573" s="497">
        <v>4.3079999999999998</v>
      </c>
      <c r="BO1573" s="497">
        <v>0.188</v>
      </c>
      <c r="BP1573" s="497">
        <v>42.023000000000003</v>
      </c>
      <c r="BQ1573" s="497">
        <v>0.71</v>
      </c>
      <c r="BR1573" s="497">
        <v>0.30099999999999999</v>
      </c>
      <c r="BS1573" s="497">
        <v>8.0000000000000002E-3</v>
      </c>
      <c r="BT1573" s="497">
        <v>1.2749999999999999</v>
      </c>
      <c r="BU1573" s="497">
        <v>9.7000000000000003E-2</v>
      </c>
      <c r="BV1573" s="497" t="s">
        <v>121</v>
      </c>
      <c r="BW1573" s="497">
        <v>7.1999999999999995E-2</v>
      </c>
      <c r="BX1573" s="497" t="s">
        <v>121</v>
      </c>
      <c r="BY1573" s="497">
        <v>3.2000000000000001E-2</v>
      </c>
      <c r="BZ1573" s="497">
        <v>0.35599999999999998</v>
      </c>
      <c r="CA1573" s="497">
        <v>4.5999999999999999E-2</v>
      </c>
      <c r="CB1573" s="497">
        <v>5.0190000000000001</v>
      </c>
      <c r="CC1573" s="497">
        <v>3.1640000000000001</v>
      </c>
      <c r="CD1573" s="497">
        <v>0.214</v>
      </c>
      <c r="CE1573" s="497">
        <v>1.7000000000000001E-2</v>
      </c>
      <c r="CF1573" s="497">
        <v>1.0999999999999999E-2</v>
      </c>
      <c r="CG1573" s="497">
        <v>2E-3</v>
      </c>
      <c r="CH1573" s="497">
        <v>2E-3</v>
      </c>
      <c r="CI1573" s="497">
        <v>1E-3</v>
      </c>
      <c r="CJ1573" s="497" t="s">
        <v>121</v>
      </c>
      <c r="CK1573" s="497">
        <v>0.88</v>
      </c>
      <c r="CL1573" s="497" t="s">
        <v>121</v>
      </c>
      <c r="CM1573" s="497">
        <v>2E-3</v>
      </c>
      <c r="CN1573" s="497">
        <v>2E-3</v>
      </c>
      <c r="CO1573" s="497">
        <v>1E-3</v>
      </c>
      <c r="CP1573" s="497">
        <v>1.121</v>
      </c>
      <c r="CQ1573" s="497">
        <v>5.8000000000000003E-2</v>
      </c>
      <c r="CR1573" s="497" t="s">
        <v>121</v>
      </c>
      <c r="CS1573" s="497">
        <v>3.0000000000000001E-3</v>
      </c>
      <c r="CT1573" s="497" t="s">
        <v>121</v>
      </c>
      <c r="CU1573" s="497">
        <v>24.919</v>
      </c>
      <c r="CV1573" s="497">
        <v>0.10199999999999999</v>
      </c>
      <c r="CW1573" s="497">
        <v>3.0000000000000001E-3</v>
      </c>
      <c r="CX1573" s="497">
        <v>0.48799999999999999</v>
      </c>
      <c r="CY1573" s="497">
        <v>5.8999999999999997E-2</v>
      </c>
      <c r="CZ1573" s="497" t="s">
        <v>121</v>
      </c>
      <c r="DA1573" s="497">
        <v>2E-3</v>
      </c>
      <c r="DB1573" s="497" t="s">
        <v>121</v>
      </c>
      <c r="DC1573" s="497">
        <v>3.5000000000000003E-2</v>
      </c>
      <c r="DD1573" s="497" t="s">
        <v>121</v>
      </c>
      <c r="DE1573" s="497">
        <v>4.5999999999999999E-2</v>
      </c>
      <c r="DF1573" s="497">
        <v>4.8</v>
      </c>
      <c r="DG1573" s="497">
        <v>0.09</v>
      </c>
      <c r="DH1573" s="497">
        <v>1.3819999999999999</v>
      </c>
      <c r="DI1573" s="497">
        <v>2.7E-2</v>
      </c>
      <c r="DJ1573" s="497" t="s">
        <v>121</v>
      </c>
      <c r="DK1573" s="497">
        <v>2E-3</v>
      </c>
      <c r="DL1573" s="61" t="str">
        <f t="shared" si="29"/>
        <v>Anlieferung 28-9</v>
      </c>
    </row>
    <row r="1574" spans="1:116">
      <c r="A1574" s="11">
        <v>44699</v>
      </c>
      <c r="B1574" s="64" t="s">
        <v>553</v>
      </c>
      <c r="C1574" s="25" t="s">
        <v>128</v>
      </c>
      <c r="H1574" s="3" t="e">
        <f>((F1574)/(E1574/100))</f>
        <v>#DIV/0!</v>
      </c>
      <c r="I1574" s="4" t="e">
        <f>E1574/F1574</f>
        <v>#DIV/0!</v>
      </c>
      <c r="J1574" s="4" t="e">
        <f>100/G1574</f>
        <v>#DIV/0!</v>
      </c>
      <c r="N1574" s="37" t="e">
        <f>M1574/(K1574/100)</f>
        <v>#DIV/0!</v>
      </c>
      <c r="O1574" s="37" t="e">
        <f>N1574/J1574</f>
        <v>#DIV/0!</v>
      </c>
      <c r="P1574" s="5" t="e">
        <f>M1574/(L1574/100)</f>
        <v>#DIV/0!</v>
      </c>
      <c r="Q1574" s="5" t="e">
        <f>P1574*I1574</f>
        <v>#DIV/0!</v>
      </c>
      <c r="U1574" s="15" t="e">
        <f>100-(T1574-R1574)/S1574*100</f>
        <v>#DIV/0!</v>
      </c>
      <c r="AB1574" s="14" t="e">
        <f>((AE1574-AC1574)*(1000/AD1574))*1000</f>
        <v>#DIV/0!</v>
      </c>
      <c r="AF1574" s="7" t="e">
        <f>#REF!*0.8</f>
        <v>#REF!</v>
      </c>
      <c r="AH1574" s="8" t="e">
        <f>((AG1574)*(H1574/100))</f>
        <v>#DIV/0!</v>
      </c>
      <c r="AI1574" s="7" t="e">
        <f>AG1574/AH1574</f>
        <v>#DIV/0!</v>
      </c>
      <c r="AO1574" s="68" t="s">
        <v>553</v>
      </c>
      <c r="AP1574" s="497">
        <v>0.02</v>
      </c>
      <c r="AQ1574" s="497">
        <v>7.0000000000000001E-3</v>
      </c>
      <c r="AR1574" s="497" t="s">
        <v>121</v>
      </c>
      <c r="AS1574" s="497">
        <v>1.2999999999999999E-2</v>
      </c>
      <c r="AT1574" s="497" t="s">
        <v>121</v>
      </c>
      <c r="AU1574" s="497">
        <v>8.9999999999999993E-3</v>
      </c>
      <c r="AV1574" s="497">
        <v>7.7210000000000001</v>
      </c>
      <c r="AW1574" s="497">
        <v>0.20499999999999999</v>
      </c>
      <c r="AX1574" s="497" t="s">
        <v>121</v>
      </c>
      <c r="AY1574" s="497">
        <v>6.0000000000000001E-3</v>
      </c>
      <c r="AZ1574" s="497">
        <v>1.9750000000000001</v>
      </c>
      <c r="BA1574" s="497">
        <v>3.5000000000000003E-2</v>
      </c>
      <c r="BB1574" s="497">
        <v>0.36599999999999999</v>
      </c>
      <c r="BC1574" s="497">
        <v>1.2999999999999999E-2</v>
      </c>
      <c r="BD1574" s="497">
        <v>22</v>
      </c>
      <c r="BE1574" s="497">
        <v>0.47799999999999998</v>
      </c>
      <c r="BF1574" s="497" t="s">
        <v>121</v>
      </c>
      <c r="BG1574" s="497">
        <v>7.0000000000000001E-3</v>
      </c>
      <c r="BH1574" s="497">
        <v>3.2490000000000001</v>
      </c>
      <c r="BI1574" s="497">
        <v>0.45400000000000001</v>
      </c>
      <c r="BJ1574" s="497">
        <v>2.5000000000000001E-2</v>
      </c>
      <c r="BK1574" s="497">
        <v>6.0000000000000001E-3</v>
      </c>
      <c r="BL1574" s="497" t="s">
        <v>121</v>
      </c>
      <c r="BM1574" s="497">
        <v>5.0000000000000001E-3</v>
      </c>
      <c r="BN1574" s="497" t="s">
        <v>121</v>
      </c>
      <c r="BO1574" s="497">
        <v>3.5999999999999997E-2</v>
      </c>
      <c r="BP1574" s="497">
        <v>49.923000000000002</v>
      </c>
      <c r="BQ1574" s="497">
        <v>0.60499999999999998</v>
      </c>
      <c r="BR1574" s="497">
        <v>1.919</v>
      </c>
      <c r="BS1574" s="497">
        <v>3.4000000000000002E-2</v>
      </c>
      <c r="BT1574" s="497">
        <v>0.47499999999999998</v>
      </c>
      <c r="BU1574" s="497">
        <v>9.1999999999999998E-2</v>
      </c>
      <c r="BV1574" s="497" t="s">
        <v>121</v>
      </c>
      <c r="BW1574" s="497">
        <v>7.1999999999999995E-2</v>
      </c>
      <c r="BX1574" s="497" t="s">
        <v>121</v>
      </c>
      <c r="BY1574" s="497">
        <v>4.8000000000000001E-2</v>
      </c>
      <c r="BZ1574" s="497">
        <v>0.11899999999999999</v>
      </c>
      <c r="CA1574" s="497">
        <v>0.05</v>
      </c>
      <c r="CB1574" s="497">
        <v>4.9930000000000003</v>
      </c>
      <c r="CC1574" s="497">
        <v>2.9620000000000002</v>
      </c>
      <c r="CD1574" s="497">
        <v>0.188</v>
      </c>
      <c r="CE1574" s="497">
        <v>0.02</v>
      </c>
      <c r="CF1574" s="497" t="s">
        <v>121</v>
      </c>
      <c r="CG1574" s="497">
        <v>3.0000000000000001E-3</v>
      </c>
      <c r="CH1574" s="497" t="s">
        <v>121</v>
      </c>
      <c r="CI1574" s="497">
        <v>2E-3</v>
      </c>
      <c r="CJ1574" s="497" t="s">
        <v>121</v>
      </c>
      <c r="CK1574" s="497">
        <v>0.86799999999999999</v>
      </c>
      <c r="CL1574" s="497" t="s">
        <v>121</v>
      </c>
      <c r="CM1574" s="497">
        <v>2E-3</v>
      </c>
      <c r="CN1574" s="497">
        <v>8.9999999999999993E-3</v>
      </c>
      <c r="CO1574" s="497">
        <v>2E-3</v>
      </c>
      <c r="CP1574" s="497">
        <v>1.0029999999999999</v>
      </c>
      <c r="CQ1574" s="497">
        <v>5.1999999999999998E-2</v>
      </c>
      <c r="CR1574" s="497" t="s">
        <v>121</v>
      </c>
      <c r="CS1574" s="497">
        <v>6.0000000000000001E-3</v>
      </c>
      <c r="CT1574" s="497" t="s">
        <v>121</v>
      </c>
      <c r="CU1574" s="497">
        <v>24.396999999999998</v>
      </c>
      <c r="CV1574" s="497">
        <v>3.0000000000000001E-3</v>
      </c>
      <c r="CW1574" s="497">
        <v>1E-3</v>
      </c>
      <c r="CX1574" s="497">
        <v>0.129</v>
      </c>
      <c r="CY1574" s="497">
        <v>1.4999999999999999E-2</v>
      </c>
      <c r="CZ1574" s="497" t="s">
        <v>121</v>
      </c>
      <c r="DA1574" s="497">
        <v>3.0000000000000001E-3</v>
      </c>
      <c r="DB1574" s="497">
        <v>1.9E-2</v>
      </c>
      <c r="DC1574" s="497">
        <v>6.0000000000000001E-3</v>
      </c>
      <c r="DD1574" s="497" t="s">
        <v>121</v>
      </c>
      <c r="DE1574" s="497">
        <v>0.05</v>
      </c>
      <c r="DF1574" s="497">
        <v>4.41</v>
      </c>
      <c r="DG1574" s="497">
        <v>9.5000000000000001E-2</v>
      </c>
      <c r="DH1574" s="497">
        <v>1.41</v>
      </c>
      <c r="DI1574" s="497">
        <v>2.4E-2</v>
      </c>
      <c r="DJ1574" s="497" t="s">
        <v>121</v>
      </c>
      <c r="DK1574" s="497">
        <v>2E-3</v>
      </c>
      <c r="DL1574" s="61" t="str">
        <f t="shared" si="29"/>
        <v>Anlieferung 28-10</v>
      </c>
    </row>
    <row r="1575" spans="1:116">
      <c r="A1575" s="11">
        <v>44699</v>
      </c>
      <c r="B1575" s="64" t="s">
        <v>554</v>
      </c>
      <c r="C1575" s="25" t="s">
        <v>128</v>
      </c>
      <c r="H1575" s="3" t="e">
        <f>((F1575)/(E1575/100))</f>
        <v>#DIV/0!</v>
      </c>
      <c r="I1575" s="4" t="e">
        <f>E1575/F1575</f>
        <v>#DIV/0!</v>
      </c>
      <c r="J1575" s="4" t="e">
        <f>100/G1575</f>
        <v>#DIV/0!</v>
      </c>
      <c r="N1575" s="37" t="e">
        <f>M1575/(K1575/100)</f>
        <v>#DIV/0!</v>
      </c>
      <c r="O1575" s="37" t="e">
        <f>N1575/J1575</f>
        <v>#DIV/0!</v>
      </c>
      <c r="P1575" s="5" t="e">
        <f>M1575/(L1575/100)</f>
        <v>#DIV/0!</v>
      </c>
      <c r="Q1575" s="5" t="e">
        <f>P1575*I1575</f>
        <v>#DIV/0!</v>
      </c>
      <c r="U1575" s="15" t="e">
        <f>100-(T1575-R1575)/S1575*100</f>
        <v>#DIV/0!</v>
      </c>
      <c r="AB1575" s="14" t="e">
        <f>((AE1575-AC1575)*(1000/AD1575))*1000</f>
        <v>#DIV/0!</v>
      </c>
      <c r="AF1575" s="7" t="e">
        <f>#REF!*0.8</f>
        <v>#REF!</v>
      </c>
      <c r="AH1575" s="8" t="e">
        <f>((AG1575)*(H1575/100))</f>
        <v>#DIV/0!</v>
      </c>
      <c r="AI1575" s="7" t="e">
        <f>AG1575/AH1575</f>
        <v>#DIV/0!</v>
      </c>
      <c r="AO1575" s="68" t="s">
        <v>554</v>
      </c>
      <c r="AP1575" s="497" t="s">
        <v>121</v>
      </c>
      <c r="AQ1575" s="497">
        <v>4.0000000000000001E-3</v>
      </c>
      <c r="AR1575" s="497" t="s">
        <v>121</v>
      </c>
      <c r="AS1575" s="497">
        <v>1.2E-2</v>
      </c>
      <c r="AT1575" s="497">
        <v>0.93899999999999995</v>
      </c>
      <c r="AU1575" s="497">
        <v>0.23699999999999999</v>
      </c>
      <c r="AV1575" s="497">
        <v>6.6210000000000004</v>
      </c>
      <c r="AW1575" s="497">
        <v>1.651</v>
      </c>
      <c r="AX1575" s="497">
        <v>6.0000000000000001E-3</v>
      </c>
      <c r="AY1575" s="497">
        <v>4.0000000000000001E-3</v>
      </c>
      <c r="AZ1575" s="497">
        <v>1.7490000000000001</v>
      </c>
      <c r="BA1575" s="497">
        <v>0.22900000000000001</v>
      </c>
      <c r="BB1575" s="497">
        <v>2.5190000000000001</v>
      </c>
      <c r="BC1575" s="497">
        <v>0.40799999999999997</v>
      </c>
      <c r="BD1575" s="497">
        <v>15.557</v>
      </c>
      <c r="BE1575" s="497">
        <v>1.837</v>
      </c>
      <c r="BF1575" s="497" t="s">
        <v>121</v>
      </c>
      <c r="BG1575" s="497">
        <v>7.0000000000000001E-3</v>
      </c>
      <c r="BH1575" s="497">
        <v>4.7530000000000001</v>
      </c>
      <c r="BI1575" s="497">
        <v>2.504</v>
      </c>
      <c r="BJ1575" s="497">
        <v>5.0000000000000001E-3</v>
      </c>
      <c r="BK1575" s="497">
        <v>2E-3</v>
      </c>
      <c r="BL1575" s="497" t="s">
        <v>121</v>
      </c>
      <c r="BM1575" s="497">
        <v>7.0000000000000001E-3</v>
      </c>
      <c r="BN1575" s="497">
        <v>2.8559999999999999</v>
      </c>
      <c r="BO1575" s="497">
        <v>0.872</v>
      </c>
      <c r="BP1575" s="497">
        <v>53.073</v>
      </c>
      <c r="BQ1575" s="497">
        <v>0.54600000000000004</v>
      </c>
      <c r="BR1575" s="497">
        <v>0.13800000000000001</v>
      </c>
      <c r="BS1575" s="497">
        <v>2.8000000000000001E-2</v>
      </c>
      <c r="BT1575" s="497">
        <v>0.94</v>
      </c>
      <c r="BU1575" s="497">
        <v>0.09</v>
      </c>
      <c r="BV1575" s="497" t="s">
        <v>121</v>
      </c>
      <c r="BW1575" s="497">
        <v>0.37</v>
      </c>
      <c r="BX1575" s="497" t="s">
        <v>121</v>
      </c>
      <c r="BY1575" s="497">
        <v>3.1E-2</v>
      </c>
      <c r="BZ1575" s="497">
        <v>0.40600000000000003</v>
      </c>
      <c r="CA1575" s="497">
        <v>4.4999999999999998E-2</v>
      </c>
      <c r="CB1575" s="497" t="s">
        <v>121</v>
      </c>
      <c r="CC1575" s="497">
        <v>31.951000000000001</v>
      </c>
      <c r="CD1575" s="497">
        <v>0.14499999999999999</v>
      </c>
      <c r="CE1575" s="497">
        <v>2.4E-2</v>
      </c>
      <c r="CF1575" s="497">
        <v>0.28999999999999998</v>
      </c>
      <c r="CG1575" s="497">
        <v>6.2E-2</v>
      </c>
      <c r="CH1575" s="497" t="s">
        <v>121</v>
      </c>
      <c r="CI1575" s="497">
        <v>2E-3</v>
      </c>
      <c r="CJ1575" s="497" t="s">
        <v>121</v>
      </c>
      <c r="CK1575" s="497">
        <v>4.5019999999999998</v>
      </c>
      <c r="CL1575" s="497" t="s">
        <v>121</v>
      </c>
      <c r="CM1575" s="497">
        <v>2E-3</v>
      </c>
      <c r="CN1575" s="497">
        <v>3.0000000000000001E-3</v>
      </c>
      <c r="CO1575" s="497">
        <v>1E-3</v>
      </c>
      <c r="CP1575" s="497">
        <v>2.0270000000000001</v>
      </c>
      <c r="CQ1575" s="497">
        <v>0.14799999999999999</v>
      </c>
      <c r="CR1575" s="497" t="s">
        <v>121</v>
      </c>
      <c r="CS1575" s="497">
        <v>2E-3</v>
      </c>
      <c r="CT1575" s="497" t="s">
        <v>121</v>
      </c>
      <c r="CU1575" s="497">
        <v>64.373999999999995</v>
      </c>
      <c r="CV1575" s="497">
        <v>6.3E-2</v>
      </c>
      <c r="CW1575" s="497">
        <v>1.2999999999999999E-2</v>
      </c>
      <c r="CX1575" s="497">
        <v>0.55000000000000004</v>
      </c>
      <c r="CY1575" s="497">
        <v>7.1999999999999995E-2</v>
      </c>
      <c r="CZ1575" s="497" t="s">
        <v>121</v>
      </c>
      <c r="DA1575" s="497">
        <v>2E-3</v>
      </c>
      <c r="DB1575" s="497" t="s">
        <v>121</v>
      </c>
      <c r="DC1575" s="497">
        <v>3.7999999999999999E-2</v>
      </c>
      <c r="DD1575" s="497" t="s">
        <v>121</v>
      </c>
      <c r="DE1575" s="497">
        <v>5.5E-2</v>
      </c>
      <c r="DF1575" s="497">
        <v>6.4480000000000004</v>
      </c>
      <c r="DG1575" s="497">
        <v>1.0629999999999999</v>
      </c>
      <c r="DH1575" s="497">
        <v>0.9</v>
      </c>
      <c r="DI1575" s="497">
        <v>0.191</v>
      </c>
      <c r="DJ1575" s="497" t="s">
        <v>121</v>
      </c>
      <c r="DK1575" s="497">
        <v>2E-3</v>
      </c>
      <c r="DL1575" s="61" t="str">
        <f t="shared" si="29"/>
        <v>Anlieferung 28-11</v>
      </c>
    </row>
    <row r="1576" spans="1:116">
      <c r="A1576" s="11">
        <v>44699</v>
      </c>
      <c r="B1576" s="64" t="s">
        <v>555</v>
      </c>
      <c r="C1576" s="25" t="s">
        <v>128</v>
      </c>
      <c r="H1576" s="3" t="e">
        <f>((F1576)/(E1576/100))</f>
        <v>#DIV/0!</v>
      </c>
      <c r="I1576" s="4" t="e">
        <f>E1576/F1576</f>
        <v>#DIV/0!</v>
      </c>
      <c r="J1576" s="4" t="e">
        <f>100/G1576</f>
        <v>#DIV/0!</v>
      </c>
      <c r="N1576" s="37" t="e">
        <f>M1576/(K1576/100)</f>
        <v>#DIV/0!</v>
      </c>
      <c r="O1576" s="37" t="e">
        <f>N1576/J1576</f>
        <v>#DIV/0!</v>
      </c>
      <c r="P1576" s="5" t="e">
        <f>M1576/(L1576/100)</f>
        <v>#DIV/0!</v>
      </c>
      <c r="Q1576" s="5" t="e">
        <f>P1576*I1576</f>
        <v>#DIV/0!</v>
      </c>
      <c r="U1576" s="15" t="e">
        <f>100-(T1576-R1576)/S1576*100</f>
        <v>#DIV/0!</v>
      </c>
      <c r="AB1576" s="14" t="e">
        <f>((AE1576-AC1576)*(1000/AD1576))*1000</f>
        <v>#DIV/0!</v>
      </c>
      <c r="AF1576" s="7" t="e">
        <f>#REF!*0.8</f>
        <v>#REF!</v>
      </c>
      <c r="AH1576" s="8" t="e">
        <f>((AG1576)*(H1576/100))</f>
        <v>#DIV/0!</v>
      </c>
      <c r="AI1576" s="7" t="e">
        <f>AG1576/AH1576</f>
        <v>#DIV/0!</v>
      </c>
      <c r="AO1576" s="68" t="s">
        <v>555</v>
      </c>
      <c r="AP1576" s="497" t="s">
        <v>121</v>
      </c>
      <c r="AQ1576" s="497">
        <v>2E-3</v>
      </c>
      <c r="AR1576" s="497" t="s">
        <v>121</v>
      </c>
      <c r="AS1576" s="497">
        <v>1.4999999999999999E-2</v>
      </c>
      <c r="AT1576" s="497" t="s">
        <v>121</v>
      </c>
      <c r="AU1576" s="497">
        <v>6.0000000000000001E-3</v>
      </c>
      <c r="AV1576" s="497">
        <v>4.4800000000000004</v>
      </c>
      <c r="AW1576" s="497">
        <v>7.0999999999999994E-2</v>
      </c>
      <c r="AX1576" s="497">
        <v>7.0000000000000001E-3</v>
      </c>
      <c r="AY1576" s="497">
        <v>3.0000000000000001E-3</v>
      </c>
      <c r="AZ1576" s="497">
        <v>1.7629999999999999</v>
      </c>
      <c r="BA1576" s="497">
        <v>2.1999999999999999E-2</v>
      </c>
      <c r="BB1576" s="497">
        <v>6.2E-2</v>
      </c>
      <c r="BC1576" s="497">
        <v>4.0000000000000001E-3</v>
      </c>
      <c r="BD1576" s="497">
        <v>14.831</v>
      </c>
      <c r="BE1576" s="497">
        <v>0.153</v>
      </c>
      <c r="BF1576" s="497" t="s">
        <v>121</v>
      </c>
      <c r="BG1576" s="497">
        <v>7.0000000000000001E-3</v>
      </c>
      <c r="BH1576" s="497">
        <v>3.2570000000000001</v>
      </c>
      <c r="BI1576" s="497">
        <v>0.621</v>
      </c>
      <c r="BJ1576" s="497">
        <v>3.0000000000000001E-3</v>
      </c>
      <c r="BK1576" s="497">
        <v>1E-3</v>
      </c>
      <c r="BL1576" s="497">
        <v>8.0000000000000002E-3</v>
      </c>
      <c r="BM1576" s="497">
        <v>2E-3</v>
      </c>
      <c r="BN1576" s="497">
        <v>4.2119999999999997</v>
      </c>
      <c r="BO1576" s="497">
        <v>0.09</v>
      </c>
      <c r="BP1576" s="497">
        <v>59.372999999999998</v>
      </c>
      <c r="BQ1576" s="497">
        <v>0.38500000000000001</v>
      </c>
      <c r="BR1576" s="497">
        <v>8.0000000000000002E-3</v>
      </c>
      <c r="BS1576" s="497">
        <v>1E-3</v>
      </c>
      <c r="BT1576" s="497">
        <v>3.7269999999999999</v>
      </c>
      <c r="BU1576" s="497">
        <v>0.107</v>
      </c>
      <c r="BV1576" s="497">
        <v>2.1000000000000001E-2</v>
      </c>
      <c r="BW1576" s="497">
        <v>6.0000000000000001E-3</v>
      </c>
      <c r="BX1576" s="497" t="s">
        <v>121</v>
      </c>
      <c r="BY1576" s="497">
        <v>3.9E-2</v>
      </c>
      <c r="BZ1576" s="497" t="s">
        <v>121</v>
      </c>
      <c r="CA1576" s="497">
        <v>5.0999999999999997E-2</v>
      </c>
      <c r="CB1576" s="497" t="s">
        <v>121</v>
      </c>
      <c r="CC1576" s="497">
        <v>8.2759999999999998</v>
      </c>
      <c r="CD1576" s="497">
        <v>0.19500000000000001</v>
      </c>
      <c r="CE1576" s="497">
        <v>1.7000000000000001E-2</v>
      </c>
      <c r="CF1576" s="497" t="s">
        <v>121</v>
      </c>
      <c r="CG1576" s="497">
        <v>2E-3</v>
      </c>
      <c r="CH1576" s="497" t="s">
        <v>121</v>
      </c>
      <c r="CI1576" s="497">
        <v>2E-3</v>
      </c>
      <c r="CJ1576" s="497">
        <v>0.24299999999999999</v>
      </c>
      <c r="CK1576" s="497">
        <v>3.5000000000000003E-2</v>
      </c>
      <c r="CL1576" s="497" t="s">
        <v>121</v>
      </c>
      <c r="CM1576" s="497">
        <v>2E-3</v>
      </c>
      <c r="CN1576" s="497" t="s">
        <v>121</v>
      </c>
      <c r="CO1576" s="497">
        <v>2E-3</v>
      </c>
      <c r="CP1576" s="497">
        <v>0.69599999999999995</v>
      </c>
      <c r="CQ1576" s="497">
        <v>1.7999999999999999E-2</v>
      </c>
      <c r="CR1576" s="497" t="s">
        <v>121</v>
      </c>
      <c r="CS1576" s="497">
        <v>2E-3</v>
      </c>
      <c r="CT1576" s="497">
        <v>0.503</v>
      </c>
      <c r="CU1576" s="497">
        <v>8.6999999999999994E-2</v>
      </c>
      <c r="CV1576" s="497">
        <v>0.107</v>
      </c>
      <c r="CW1576" s="497">
        <v>2E-3</v>
      </c>
      <c r="CX1576" s="497" t="s">
        <v>121</v>
      </c>
      <c r="CY1576" s="497">
        <v>0.111</v>
      </c>
      <c r="CZ1576" s="497" t="s">
        <v>121</v>
      </c>
      <c r="DA1576" s="497">
        <v>2E-3</v>
      </c>
      <c r="DB1576" s="497" t="s">
        <v>121</v>
      </c>
      <c r="DC1576" s="497">
        <v>3.5999999999999997E-2</v>
      </c>
      <c r="DD1576" s="497" t="s">
        <v>121</v>
      </c>
      <c r="DE1576" s="497">
        <v>4.8000000000000001E-2</v>
      </c>
      <c r="DF1576" s="497">
        <v>6.4939999999999998</v>
      </c>
      <c r="DG1576" s="497">
        <v>8.2000000000000003E-2</v>
      </c>
      <c r="DH1576" s="497">
        <v>6.0000000000000001E-3</v>
      </c>
      <c r="DI1576" s="497">
        <v>1E-3</v>
      </c>
      <c r="DJ1576" s="497" t="s">
        <v>121</v>
      </c>
      <c r="DK1576" s="497">
        <v>2E-3</v>
      </c>
      <c r="DL1576" s="61" t="str">
        <f t="shared" si="29"/>
        <v>Anlieferung 28-12</v>
      </c>
    </row>
    <row r="1577" spans="1:116">
      <c r="A1577" s="11">
        <v>44699</v>
      </c>
      <c r="B1577" s="64" t="s">
        <v>556</v>
      </c>
      <c r="C1577" s="25" t="s">
        <v>128</v>
      </c>
      <c r="H1577" s="3" t="e">
        <f>((F1577)/(E1577/100))</f>
        <v>#DIV/0!</v>
      </c>
      <c r="I1577" s="4" t="e">
        <f>E1577/F1577</f>
        <v>#DIV/0!</v>
      </c>
      <c r="J1577" s="4" t="e">
        <f>100/G1577</f>
        <v>#DIV/0!</v>
      </c>
      <c r="N1577" s="37" t="e">
        <f>M1577/(K1577/100)</f>
        <v>#DIV/0!</v>
      </c>
      <c r="O1577" s="37" t="e">
        <f>N1577/J1577</f>
        <v>#DIV/0!</v>
      </c>
      <c r="P1577" s="5" t="e">
        <f>M1577/(L1577/100)</f>
        <v>#DIV/0!</v>
      </c>
      <c r="Q1577" s="5" t="e">
        <f>P1577*I1577</f>
        <v>#DIV/0!</v>
      </c>
      <c r="U1577" s="15" t="e">
        <f>100-(T1577-R1577)/S1577*100</f>
        <v>#DIV/0!</v>
      </c>
      <c r="AB1577" s="14" t="e">
        <f>((AE1577-AC1577)*(1000/AD1577))*1000</f>
        <v>#DIV/0!</v>
      </c>
      <c r="AF1577" s="7" t="e">
        <f>#REF!*0.8</f>
        <v>#REF!</v>
      </c>
      <c r="AH1577" s="8" t="e">
        <f>((AG1577)*(H1577/100))</f>
        <v>#DIV/0!</v>
      </c>
      <c r="AI1577" s="7" t="e">
        <f>AG1577/AH1577</f>
        <v>#DIV/0!</v>
      </c>
      <c r="AO1577" s="68" t="s">
        <v>556</v>
      </c>
      <c r="AP1577" s="497" t="s">
        <v>121</v>
      </c>
      <c r="AQ1577" s="497">
        <v>3.0000000000000001E-3</v>
      </c>
      <c r="AR1577" s="497">
        <v>1.2E-2</v>
      </c>
      <c r="AS1577" s="497">
        <v>8.0000000000000002E-3</v>
      </c>
      <c r="AT1577" s="497" t="s">
        <v>121</v>
      </c>
      <c r="AU1577" s="497">
        <v>7.0000000000000001E-3</v>
      </c>
      <c r="AV1577" s="497">
        <v>5.9640000000000004</v>
      </c>
      <c r="AW1577" s="497">
        <v>0.122</v>
      </c>
      <c r="AX1577" s="497" t="s">
        <v>121</v>
      </c>
      <c r="AY1577" s="497">
        <v>5.0000000000000001E-3</v>
      </c>
      <c r="AZ1577" s="497">
        <v>1.214</v>
      </c>
      <c r="BA1577" s="497">
        <v>2.3E-2</v>
      </c>
      <c r="BB1577" s="497">
        <v>7.1589999999999998</v>
      </c>
      <c r="BC1577" s="497">
        <v>0.107</v>
      </c>
      <c r="BD1577" s="497">
        <v>16.981000000000002</v>
      </c>
      <c r="BE1577" s="497">
        <v>0.26500000000000001</v>
      </c>
      <c r="BF1577" s="497" t="s">
        <v>121</v>
      </c>
      <c r="BG1577" s="497">
        <v>0.01</v>
      </c>
      <c r="BH1577" s="497">
        <v>1.26</v>
      </c>
      <c r="BI1577" s="497">
        <v>0.38400000000000001</v>
      </c>
      <c r="BJ1577" s="497">
        <v>6.0000000000000001E-3</v>
      </c>
      <c r="BK1577" s="497">
        <v>2E-3</v>
      </c>
      <c r="BL1577" s="497" t="s">
        <v>121</v>
      </c>
      <c r="BM1577" s="497">
        <v>4.0000000000000001E-3</v>
      </c>
      <c r="BN1577" s="497">
        <v>5.6420000000000003</v>
      </c>
      <c r="BO1577" s="497">
        <v>0.218</v>
      </c>
      <c r="BP1577" s="497">
        <v>50.756</v>
      </c>
      <c r="BQ1577" s="497">
        <v>0.56200000000000006</v>
      </c>
      <c r="BR1577" s="497">
        <v>1.0999999999999999E-2</v>
      </c>
      <c r="BS1577" s="497">
        <v>1E-3</v>
      </c>
      <c r="BT1577" s="497">
        <v>0.95399999999999996</v>
      </c>
      <c r="BU1577" s="497">
        <v>9.4E-2</v>
      </c>
      <c r="BV1577" s="497" t="s">
        <v>121</v>
      </c>
      <c r="BW1577" s="497">
        <v>0.10299999999999999</v>
      </c>
      <c r="BX1577" s="497" t="s">
        <v>121</v>
      </c>
      <c r="BY1577" s="497">
        <v>4.8000000000000001E-2</v>
      </c>
      <c r="BZ1577" s="497">
        <v>0.38300000000000001</v>
      </c>
      <c r="CA1577" s="497">
        <v>5.0999999999999997E-2</v>
      </c>
      <c r="CB1577" s="497" t="s">
        <v>121</v>
      </c>
      <c r="CC1577" s="497">
        <v>4.3719999999999999</v>
      </c>
      <c r="CD1577" s="497">
        <v>0.21099999999999999</v>
      </c>
      <c r="CE1577" s="497">
        <v>1.7000000000000001E-2</v>
      </c>
      <c r="CF1577" s="497" t="s">
        <v>121</v>
      </c>
      <c r="CG1577" s="497">
        <v>2E-3</v>
      </c>
      <c r="CH1577" s="497" t="s">
        <v>121</v>
      </c>
      <c r="CI1577" s="497">
        <v>2E-3</v>
      </c>
      <c r="CJ1577" s="497" t="s">
        <v>121</v>
      </c>
      <c r="CK1577" s="497">
        <v>0.79300000000000004</v>
      </c>
      <c r="CL1577" s="497" t="s">
        <v>121</v>
      </c>
      <c r="CM1577" s="497">
        <v>2E-3</v>
      </c>
      <c r="CN1577" s="497">
        <v>3.0000000000000001E-3</v>
      </c>
      <c r="CO1577" s="497">
        <v>1E-3</v>
      </c>
      <c r="CP1577" s="497">
        <v>1.631</v>
      </c>
      <c r="CQ1577" s="497">
        <v>7.4999999999999997E-2</v>
      </c>
      <c r="CR1577" s="497" t="s">
        <v>121</v>
      </c>
      <c r="CS1577" s="497">
        <v>2E-3</v>
      </c>
      <c r="CT1577" s="497" t="s">
        <v>121</v>
      </c>
      <c r="CU1577" s="497">
        <v>22.2</v>
      </c>
      <c r="CV1577" s="497">
        <v>0.16</v>
      </c>
      <c r="CW1577" s="497">
        <v>3.0000000000000001E-3</v>
      </c>
      <c r="CX1577" s="497">
        <v>0.124</v>
      </c>
      <c r="CY1577" s="497">
        <v>5.8999999999999997E-2</v>
      </c>
      <c r="CZ1577" s="497" t="s">
        <v>121</v>
      </c>
      <c r="DA1577" s="497">
        <v>2E-3</v>
      </c>
      <c r="DB1577" s="497" t="s">
        <v>121</v>
      </c>
      <c r="DC1577" s="497">
        <v>3.5999999999999997E-2</v>
      </c>
      <c r="DD1577" s="497">
        <v>0.16600000000000001</v>
      </c>
      <c r="DE1577" s="497">
        <v>0.03</v>
      </c>
      <c r="DF1577" s="497">
        <v>4.2590000000000003</v>
      </c>
      <c r="DG1577" s="497">
        <v>6.5000000000000002E-2</v>
      </c>
      <c r="DH1577" s="497">
        <v>5.8000000000000003E-2</v>
      </c>
      <c r="DI1577" s="497">
        <v>2E-3</v>
      </c>
      <c r="DJ1577" s="497" t="s">
        <v>121</v>
      </c>
      <c r="DK1577" s="497">
        <v>2E-3</v>
      </c>
      <c r="DL1577" s="61" t="str">
        <f t="shared" si="29"/>
        <v>Anlieferung 28-13</v>
      </c>
    </row>
    <row r="1578" spans="1:116">
      <c r="A1578" s="11">
        <v>44699</v>
      </c>
      <c r="B1578" s="64" t="s">
        <v>557</v>
      </c>
      <c r="C1578" s="25" t="s">
        <v>128</v>
      </c>
      <c r="H1578" s="3" t="e">
        <f>((F1578)/(E1578/100))</f>
        <v>#DIV/0!</v>
      </c>
      <c r="I1578" s="4" t="e">
        <f>E1578/F1578</f>
        <v>#DIV/0!</v>
      </c>
      <c r="J1578" s="4" t="e">
        <f>100/G1578</f>
        <v>#DIV/0!</v>
      </c>
      <c r="N1578" s="37" t="e">
        <f>M1578/(K1578/100)</f>
        <v>#DIV/0!</v>
      </c>
      <c r="O1578" s="37" t="e">
        <f>N1578/J1578</f>
        <v>#DIV/0!</v>
      </c>
      <c r="P1578" s="5" t="e">
        <f>M1578/(L1578/100)</f>
        <v>#DIV/0!</v>
      </c>
      <c r="Q1578" s="5" t="e">
        <f>P1578*I1578</f>
        <v>#DIV/0!</v>
      </c>
      <c r="U1578" s="15" t="e">
        <f>100-(T1578-R1578)/S1578*100</f>
        <v>#DIV/0!</v>
      </c>
      <c r="AB1578" s="14" t="e">
        <f>((AE1578-AC1578)*(1000/AD1578))*1000</f>
        <v>#DIV/0!</v>
      </c>
      <c r="AF1578" s="7" t="e">
        <f>#REF!*0.8</f>
        <v>#REF!</v>
      </c>
      <c r="AH1578" s="8" t="e">
        <f>((AG1578)*(H1578/100))</f>
        <v>#DIV/0!</v>
      </c>
      <c r="AI1578" s="7" t="e">
        <f>AG1578/AH1578</f>
        <v>#DIV/0!</v>
      </c>
      <c r="AO1578" s="68" t="s">
        <v>557</v>
      </c>
      <c r="AP1578" s="497" t="s">
        <v>121</v>
      </c>
      <c r="AQ1578" s="497">
        <v>2E-3</v>
      </c>
      <c r="AR1578" s="497" t="s">
        <v>121</v>
      </c>
      <c r="AS1578" s="497">
        <v>1.2E-2</v>
      </c>
      <c r="AT1578" s="497" t="s">
        <v>121</v>
      </c>
      <c r="AU1578" s="497">
        <v>0.01</v>
      </c>
      <c r="AV1578" s="497">
        <v>10.648999999999999</v>
      </c>
      <c r="AW1578" s="497">
        <v>0.28599999999999998</v>
      </c>
      <c r="AX1578" s="497">
        <v>0.01</v>
      </c>
      <c r="AY1578" s="497">
        <v>4.0000000000000001E-3</v>
      </c>
      <c r="AZ1578" s="497">
        <v>0.11799999999999999</v>
      </c>
      <c r="BA1578" s="497">
        <v>5.0000000000000001E-3</v>
      </c>
      <c r="BB1578" s="497">
        <v>5.8999999999999997E-2</v>
      </c>
      <c r="BC1578" s="497">
        <v>6.0000000000000001E-3</v>
      </c>
      <c r="BD1578" s="497">
        <v>14.813000000000001</v>
      </c>
      <c r="BE1578" s="497">
        <v>0.30299999999999999</v>
      </c>
      <c r="BF1578" s="497" t="s">
        <v>121</v>
      </c>
      <c r="BG1578" s="497">
        <v>0.01</v>
      </c>
      <c r="BH1578" s="497">
        <v>2.4550000000000001</v>
      </c>
      <c r="BI1578" s="497">
        <v>0.39100000000000001</v>
      </c>
      <c r="BJ1578" s="497">
        <v>7.0000000000000001E-3</v>
      </c>
      <c r="BK1578" s="497">
        <v>2E-3</v>
      </c>
      <c r="BL1578" s="497" t="s">
        <v>121</v>
      </c>
      <c r="BM1578" s="497">
        <v>6.0000000000000001E-3</v>
      </c>
      <c r="BN1578" s="497">
        <v>6.9000000000000006E-2</v>
      </c>
      <c r="BO1578" s="497">
        <v>2.7E-2</v>
      </c>
      <c r="BP1578" s="497">
        <v>53.744</v>
      </c>
      <c r="BQ1578" s="497">
        <v>0.55500000000000005</v>
      </c>
      <c r="BR1578" s="497">
        <v>1.2999999999999999E-2</v>
      </c>
      <c r="BS1578" s="497">
        <v>2E-3</v>
      </c>
      <c r="BT1578" s="497">
        <v>0.96199999999999997</v>
      </c>
      <c r="BU1578" s="497">
        <v>9.9000000000000005E-2</v>
      </c>
      <c r="BV1578" s="497" t="s">
        <v>121</v>
      </c>
      <c r="BW1578" s="497">
        <v>7.0000000000000007E-2</v>
      </c>
      <c r="BX1578" s="497" t="s">
        <v>121</v>
      </c>
      <c r="BY1578" s="497">
        <v>4.2000000000000003E-2</v>
      </c>
      <c r="BZ1578" s="497">
        <v>0.252</v>
      </c>
      <c r="CA1578" s="497">
        <v>4.9000000000000002E-2</v>
      </c>
      <c r="CB1578" s="497" t="s">
        <v>121</v>
      </c>
      <c r="CC1578" s="497">
        <v>4.0350000000000001</v>
      </c>
      <c r="CD1578" s="497">
        <v>0.129</v>
      </c>
      <c r="CE1578" s="497">
        <v>1.2999999999999999E-2</v>
      </c>
      <c r="CF1578" s="497" t="s">
        <v>121</v>
      </c>
      <c r="CG1578" s="497">
        <v>3.0000000000000001E-3</v>
      </c>
      <c r="CH1578" s="497" t="s">
        <v>121</v>
      </c>
      <c r="CI1578" s="497">
        <v>2E-3</v>
      </c>
      <c r="CJ1578" s="497" t="s">
        <v>121</v>
      </c>
      <c r="CK1578" s="497">
        <v>0.85</v>
      </c>
      <c r="CL1578" s="497" t="s">
        <v>121</v>
      </c>
      <c r="CM1578" s="497">
        <v>2E-3</v>
      </c>
      <c r="CN1578" s="497">
        <v>2E-3</v>
      </c>
      <c r="CO1578" s="497">
        <v>1E-3</v>
      </c>
      <c r="CP1578" s="497">
        <v>1.516</v>
      </c>
      <c r="CQ1578" s="497">
        <v>7.0000000000000007E-2</v>
      </c>
      <c r="CR1578" s="497" t="s">
        <v>121</v>
      </c>
      <c r="CS1578" s="497">
        <v>2E-3</v>
      </c>
      <c r="CT1578" s="497" t="s">
        <v>121</v>
      </c>
      <c r="CU1578" s="497">
        <v>24.173999999999999</v>
      </c>
      <c r="CV1578" s="497">
        <v>5.0000000000000001E-3</v>
      </c>
      <c r="CW1578" s="497">
        <v>1E-3</v>
      </c>
      <c r="CX1578" s="497">
        <v>0.24399999999999999</v>
      </c>
      <c r="CY1578" s="497">
        <v>1.7000000000000001E-2</v>
      </c>
      <c r="CZ1578" s="497" t="s">
        <v>121</v>
      </c>
      <c r="DA1578" s="497">
        <v>2E-3</v>
      </c>
      <c r="DB1578" s="497" t="s">
        <v>121</v>
      </c>
      <c r="DC1578" s="497">
        <v>1.0999999999999999E-2</v>
      </c>
      <c r="DD1578" s="497" t="s">
        <v>121</v>
      </c>
      <c r="DE1578" s="497">
        <v>7.2999999999999995E-2</v>
      </c>
      <c r="DF1578" s="497">
        <v>10.135999999999999</v>
      </c>
      <c r="DG1578" s="497">
        <v>0.20100000000000001</v>
      </c>
      <c r="DH1578" s="497">
        <v>1.004</v>
      </c>
      <c r="DI1578" s="497">
        <v>1.6E-2</v>
      </c>
      <c r="DJ1578" s="497" t="s">
        <v>121</v>
      </c>
      <c r="DK1578" s="497">
        <v>2E-3</v>
      </c>
      <c r="DL1578" s="61" t="str">
        <f t="shared" si="29"/>
        <v>Anlieferung 28-14</v>
      </c>
    </row>
    <row r="1579" spans="1:116">
      <c r="A1579" s="11">
        <v>44699</v>
      </c>
      <c r="B1579" s="64" t="s">
        <v>558</v>
      </c>
      <c r="C1579" s="25" t="s">
        <v>128</v>
      </c>
      <c r="H1579" s="3" t="e">
        <f>((F1579)/(E1579/100))</f>
        <v>#DIV/0!</v>
      </c>
      <c r="I1579" s="4" t="e">
        <f>E1579/F1579</f>
        <v>#DIV/0!</v>
      </c>
      <c r="J1579" s="4" t="e">
        <f>100/G1579</f>
        <v>#DIV/0!</v>
      </c>
      <c r="N1579" s="37" t="e">
        <f>M1579/(K1579/100)</f>
        <v>#DIV/0!</v>
      </c>
      <c r="O1579" s="37" t="e">
        <f>N1579/J1579</f>
        <v>#DIV/0!</v>
      </c>
      <c r="P1579" s="5" t="e">
        <f>M1579/(L1579/100)</f>
        <v>#DIV/0!</v>
      </c>
      <c r="Q1579" s="5" t="e">
        <f>P1579*I1579</f>
        <v>#DIV/0!</v>
      </c>
      <c r="U1579" s="15" t="e">
        <f>100-(T1579-R1579)/S1579*100</f>
        <v>#DIV/0!</v>
      </c>
      <c r="AB1579" s="14" t="e">
        <f>((AE1579-AC1579)*(1000/AD1579))*1000</f>
        <v>#DIV/0!</v>
      </c>
      <c r="AF1579" s="7" t="e">
        <f>#REF!*0.8</f>
        <v>#REF!</v>
      </c>
      <c r="AH1579" s="8" t="e">
        <f>((AG1579)*(H1579/100))</f>
        <v>#DIV/0!</v>
      </c>
      <c r="AI1579" s="7" t="e">
        <f>AG1579/AH1579</f>
        <v>#DIV/0!</v>
      </c>
      <c r="AO1579" s="68" t="s">
        <v>558</v>
      </c>
      <c r="AP1579" s="497" t="s">
        <v>121</v>
      </c>
      <c r="AQ1579" s="497">
        <v>5.0000000000000001E-3</v>
      </c>
      <c r="AR1579" s="497">
        <v>2.9000000000000001E-2</v>
      </c>
      <c r="AS1579" s="497">
        <v>8.9999999999999993E-3</v>
      </c>
      <c r="AT1579" s="497" t="s">
        <v>121</v>
      </c>
      <c r="AU1579" s="497">
        <v>8.9999999999999993E-3</v>
      </c>
      <c r="AV1579" s="497">
        <v>2.6389999999999998</v>
      </c>
      <c r="AW1579" s="497">
        <v>4.9000000000000002E-2</v>
      </c>
      <c r="AX1579" s="497" t="s">
        <v>121</v>
      </c>
      <c r="AY1579" s="497">
        <v>4.0000000000000001E-3</v>
      </c>
      <c r="AZ1579" s="497">
        <v>0.22900000000000001</v>
      </c>
      <c r="BA1579" s="497">
        <v>1.0999999999999999E-2</v>
      </c>
      <c r="BB1579" s="497">
        <v>2.738</v>
      </c>
      <c r="BC1579" s="497">
        <v>7.0999999999999994E-2</v>
      </c>
      <c r="BD1579" s="497">
        <v>35.164999999999999</v>
      </c>
      <c r="BE1579" s="497">
        <v>0.85899999999999999</v>
      </c>
      <c r="BF1579" s="497" t="s">
        <v>121</v>
      </c>
      <c r="BG1579" s="497">
        <v>1.0999999999999999E-2</v>
      </c>
      <c r="BH1579" s="497">
        <v>1.738</v>
      </c>
      <c r="BI1579" s="497">
        <v>0.52600000000000002</v>
      </c>
      <c r="BJ1579" s="497">
        <v>0.01</v>
      </c>
      <c r="BK1579" s="497">
        <v>3.0000000000000001E-3</v>
      </c>
      <c r="BL1579" s="497">
        <v>6.0000000000000001E-3</v>
      </c>
      <c r="BM1579" s="497">
        <v>3.0000000000000001E-3</v>
      </c>
      <c r="BN1579" s="497">
        <v>4.9930000000000003</v>
      </c>
      <c r="BO1579" s="497">
        <v>0.158</v>
      </c>
      <c r="BP1579" s="497">
        <v>36.484999999999999</v>
      </c>
      <c r="BQ1579" s="497">
        <v>0.70399999999999996</v>
      </c>
      <c r="BR1579" s="497">
        <v>0.27800000000000002</v>
      </c>
      <c r="BS1579" s="497">
        <v>7.0000000000000001E-3</v>
      </c>
      <c r="BT1579" s="497">
        <v>3.5920000000000001</v>
      </c>
      <c r="BU1579" s="497">
        <v>0.188</v>
      </c>
      <c r="BV1579" s="497" t="s">
        <v>121</v>
      </c>
      <c r="BW1579" s="497">
        <v>8.3000000000000004E-2</v>
      </c>
      <c r="BX1579" s="497" t="s">
        <v>121</v>
      </c>
      <c r="BY1579" s="497">
        <v>4.2000000000000003E-2</v>
      </c>
      <c r="BZ1579" s="497">
        <v>0.191</v>
      </c>
      <c r="CA1579" s="497">
        <v>4.2999999999999997E-2</v>
      </c>
      <c r="CB1579" s="497" t="s">
        <v>121</v>
      </c>
      <c r="CC1579" s="497">
        <v>5.8250000000000002</v>
      </c>
      <c r="CD1579" s="497">
        <v>0.434</v>
      </c>
      <c r="CE1579" s="497">
        <v>2.1000000000000001E-2</v>
      </c>
      <c r="CF1579" s="497" t="s">
        <v>121</v>
      </c>
      <c r="CG1579" s="497">
        <v>3.0000000000000001E-3</v>
      </c>
      <c r="CH1579" s="497" t="s">
        <v>121</v>
      </c>
      <c r="CI1579" s="497">
        <v>2E-3</v>
      </c>
      <c r="CJ1579" s="497" t="s">
        <v>121</v>
      </c>
      <c r="CK1579" s="497">
        <v>1.022</v>
      </c>
      <c r="CL1579" s="497" t="s">
        <v>121</v>
      </c>
      <c r="CM1579" s="497">
        <v>2E-3</v>
      </c>
      <c r="CN1579" s="497">
        <v>2E-3</v>
      </c>
      <c r="CO1579" s="497">
        <v>1E-3</v>
      </c>
      <c r="CP1579" s="497">
        <v>0.96399999999999997</v>
      </c>
      <c r="CQ1579" s="497">
        <v>5.7000000000000002E-2</v>
      </c>
      <c r="CR1579" s="497" t="s">
        <v>121</v>
      </c>
      <c r="CS1579" s="497">
        <v>4.0000000000000001E-3</v>
      </c>
      <c r="CT1579" s="497" t="s">
        <v>121</v>
      </c>
      <c r="CU1579" s="497">
        <v>27.271000000000001</v>
      </c>
      <c r="CV1579" s="497">
        <v>0.14699999999999999</v>
      </c>
      <c r="CW1579" s="497">
        <v>3.0000000000000001E-3</v>
      </c>
      <c r="CX1579" s="497">
        <v>0.21099999999999999</v>
      </c>
      <c r="CY1579" s="497">
        <v>6.3E-2</v>
      </c>
      <c r="CZ1579" s="497" t="s">
        <v>121</v>
      </c>
      <c r="DA1579" s="497">
        <v>2E-3</v>
      </c>
      <c r="DB1579" s="497" t="s">
        <v>121</v>
      </c>
      <c r="DC1579" s="497">
        <v>3.9E-2</v>
      </c>
      <c r="DD1579" s="497" t="s">
        <v>121</v>
      </c>
      <c r="DE1579" s="497">
        <v>5.1999999999999998E-2</v>
      </c>
      <c r="DF1579" s="497">
        <v>5.3479999999999999</v>
      </c>
      <c r="DG1579" s="497">
        <v>0.13</v>
      </c>
      <c r="DH1579" s="497">
        <v>0.76800000000000002</v>
      </c>
      <c r="DI1579" s="497">
        <v>1.2999999999999999E-2</v>
      </c>
      <c r="DJ1579" s="497" t="s">
        <v>121</v>
      </c>
      <c r="DK1579" s="497">
        <v>2E-3</v>
      </c>
      <c r="DL1579" s="61" t="str">
        <f t="shared" si="29"/>
        <v>Anlieferung 28-15</v>
      </c>
    </row>
    <row r="1580" spans="1:116">
      <c r="A1580" s="11">
        <v>44699</v>
      </c>
      <c r="B1580" s="64" t="s">
        <v>559</v>
      </c>
      <c r="C1580" s="25" t="s">
        <v>128</v>
      </c>
      <c r="H1580" s="3" t="e">
        <f>((F1580)/(E1580/100))</f>
        <v>#DIV/0!</v>
      </c>
      <c r="I1580" s="4" t="e">
        <f>E1580/F1580</f>
        <v>#DIV/0!</v>
      </c>
      <c r="J1580" s="4" t="e">
        <f>100/G1580</f>
        <v>#DIV/0!</v>
      </c>
      <c r="N1580" s="37" t="e">
        <f>M1580/(K1580/100)</f>
        <v>#DIV/0!</v>
      </c>
      <c r="O1580" s="37" t="e">
        <f>N1580/J1580</f>
        <v>#DIV/0!</v>
      </c>
      <c r="P1580" s="5" t="e">
        <f>M1580/(L1580/100)</f>
        <v>#DIV/0!</v>
      </c>
      <c r="Q1580" s="5" t="e">
        <f>P1580*I1580</f>
        <v>#DIV/0!</v>
      </c>
      <c r="U1580" s="15" t="e">
        <f>100-(T1580-R1580)/S1580*100</f>
        <v>#DIV/0!</v>
      </c>
      <c r="AB1580" s="14" t="e">
        <f>((AE1580-AC1580)*(1000/AD1580))*1000</f>
        <v>#DIV/0!</v>
      </c>
      <c r="AF1580" s="7" t="e">
        <f>#REF!*0.8</f>
        <v>#REF!</v>
      </c>
      <c r="AH1580" s="8" t="e">
        <f>((AG1580)*(H1580/100))</f>
        <v>#DIV/0!</v>
      </c>
      <c r="AI1580" s="7" t="e">
        <f>AG1580/AH1580</f>
        <v>#DIV/0!</v>
      </c>
      <c r="AO1580" s="68" t="s">
        <v>559</v>
      </c>
      <c r="AP1580" s="497" t="s">
        <v>121</v>
      </c>
      <c r="AQ1580" s="497">
        <v>4.0000000000000001E-3</v>
      </c>
      <c r="AR1580" s="497" t="s">
        <v>121</v>
      </c>
      <c r="AS1580" s="497">
        <v>1.2E-2</v>
      </c>
      <c r="AT1580" s="497" t="s">
        <v>121</v>
      </c>
      <c r="AU1580" s="497">
        <v>8.9999999999999993E-3</v>
      </c>
      <c r="AV1580" s="497">
        <v>8.7680000000000007</v>
      </c>
      <c r="AW1580" s="497">
        <v>0.29099999999999998</v>
      </c>
      <c r="AX1580" s="497" t="s">
        <v>121</v>
      </c>
      <c r="AY1580" s="497">
        <v>6.0000000000000001E-3</v>
      </c>
      <c r="AZ1580" s="497">
        <v>3.3000000000000002E-2</v>
      </c>
      <c r="BA1580" s="497">
        <v>4.0000000000000001E-3</v>
      </c>
      <c r="BB1580" s="497">
        <v>15.353999999999999</v>
      </c>
      <c r="BC1580" s="497">
        <v>0.41399999999999998</v>
      </c>
      <c r="BD1580" s="497">
        <v>11.125</v>
      </c>
      <c r="BE1580" s="497">
        <v>0.30399999999999999</v>
      </c>
      <c r="BF1580" s="497" t="s">
        <v>121</v>
      </c>
      <c r="BG1580" s="497">
        <v>7.0000000000000001E-3</v>
      </c>
      <c r="BH1580" s="497">
        <v>2.8330000000000002</v>
      </c>
      <c r="BI1580" s="497">
        <v>0.44400000000000001</v>
      </c>
      <c r="BJ1580" s="497" t="s">
        <v>121</v>
      </c>
      <c r="BK1580" s="497">
        <v>4.0000000000000001E-3</v>
      </c>
      <c r="BL1580" s="497" t="s">
        <v>121</v>
      </c>
      <c r="BM1580" s="497">
        <v>6.0000000000000001E-3</v>
      </c>
      <c r="BN1580" s="497">
        <v>5.8000000000000003E-2</v>
      </c>
      <c r="BO1580" s="497">
        <v>2.5999999999999999E-2</v>
      </c>
      <c r="BP1580" s="497">
        <v>50.32</v>
      </c>
      <c r="BQ1580" s="497">
        <v>0.65500000000000003</v>
      </c>
      <c r="BR1580" s="497">
        <v>0.17100000000000001</v>
      </c>
      <c r="BS1580" s="497">
        <v>6.0000000000000001E-3</v>
      </c>
      <c r="BT1580" s="497">
        <v>0.63300000000000001</v>
      </c>
      <c r="BU1580" s="497">
        <v>9.2999999999999999E-2</v>
      </c>
      <c r="BV1580" s="497" t="s">
        <v>121</v>
      </c>
      <c r="BW1580" s="497">
        <v>8.3000000000000004E-2</v>
      </c>
      <c r="BX1580" s="497" t="s">
        <v>121</v>
      </c>
      <c r="BY1580" s="497">
        <v>2.5999999999999999E-2</v>
      </c>
      <c r="BZ1580" s="497">
        <v>0.29199999999999998</v>
      </c>
      <c r="CA1580" s="497">
        <v>0.05</v>
      </c>
      <c r="CB1580" s="497" t="s">
        <v>121</v>
      </c>
      <c r="CC1580" s="497">
        <v>4.4640000000000004</v>
      </c>
      <c r="CD1580" s="497">
        <v>6.6000000000000003E-2</v>
      </c>
      <c r="CE1580" s="497">
        <v>1.0999999999999999E-2</v>
      </c>
      <c r="CF1580" s="497" t="s">
        <v>121</v>
      </c>
      <c r="CG1580" s="497">
        <v>5.0000000000000001E-3</v>
      </c>
      <c r="CH1580" s="497" t="s">
        <v>121</v>
      </c>
      <c r="CI1580" s="497">
        <v>2E-3</v>
      </c>
      <c r="CJ1580" s="497" t="s">
        <v>121</v>
      </c>
      <c r="CK1580" s="497">
        <v>0.97799999999999998</v>
      </c>
      <c r="CL1580" s="497" t="s">
        <v>121</v>
      </c>
      <c r="CM1580" s="497">
        <v>2E-3</v>
      </c>
      <c r="CN1580" s="497">
        <v>3.0000000000000001E-3</v>
      </c>
      <c r="CO1580" s="497">
        <v>1E-3</v>
      </c>
      <c r="CP1580" s="497">
        <v>1.056</v>
      </c>
      <c r="CQ1580" s="497">
        <v>5.8000000000000003E-2</v>
      </c>
      <c r="CR1580" s="497" t="s">
        <v>121</v>
      </c>
      <c r="CS1580" s="497">
        <v>2E-3</v>
      </c>
      <c r="CT1580" s="497" t="s">
        <v>121</v>
      </c>
      <c r="CU1580" s="497">
        <v>27.163</v>
      </c>
      <c r="CV1580" s="497">
        <v>3.0000000000000001E-3</v>
      </c>
      <c r="CW1580" s="497">
        <v>1E-3</v>
      </c>
      <c r="CX1580" s="497">
        <v>0.108</v>
      </c>
      <c r="CY1580" s="497">
        <v>1.4999999999999999E-2</v>
      </c>
      <c r="CZ1580" s="497" t="s">
        <v>121</v>
      </c>
      <c r="DA1580" s="497">
        <v>2E-3</v>
      </c>
      <c r="DB1580" s="497" t="s">
        <v>121</v>
      </c>
      <c r="DC1580" s="497">
        <v>8.0000000000000002E-3</v>
      </c>
      <c r="DD1580" s="497" t="s">
        <v>121</v>
      </c>
      <c r="DE1580" s="497">
        <v>2.5999999999999999E-2</v>
      </c>
      <c r="DF1580" s="497">
        <v>1.7370000000000001</v>
      </c>
      <c r="DG1580" s="497">
        <v>0.05</v>
      </c>
      <c r="DH1580" s="497">
        <v>3.5539999999999998</v>
      </c>
      <c r="DI1580" s="497">
        <v>6.3E-2</v>
      </c>
      <c r="DJ1580" s="497" t="s">
        <v>121</v>
      </c>
      <c r="DK1580" s="497">
        <v>2E-3</v>
      </c>
      <c r="DL1580" s="61" t="str">
        <f t="shared" si="29"/>
        <v>Anlieferung 28-16</v>
      </c>
    </row>
    <row r="1581" spans="1:116">
      <c r="A1581" s="11">
        <v>44699</v>
      </c>
      <c r="B1581" s="64" t="s">
        <v>560</v>
      </c>
      <c r="C1581" s="25" t="s">
        <v>128</v>
      </c>
      <c r="H1581" s="3" t="e">
        <f>((F1581)/(E1581/100))</f>
        <v>#DIV/0!</v>
      </c>
      <c r="I1581" s="4" t="e">
        <f>E1581/F1581</f>
        <v>#DIV/0!</v>
      </c>
      <c r="J1581" s="4" t="e">
        <f>100/G1581</f>
        <v>#DIV/0!</v>
      </c>
      <c r="N1581" s="37" t="e">
        <f>M1581/(K1581/100)</f>
        <v>#DIV/0!</v>
      </c>
      <c r="O1581" s="37" t="e">
        <f>N1581/J1581</f>
        <v>#DIV/0!</v>
      </c>
      <c r="P1581" s="5" t="e">
        <f>M1581/(L1581/100)</f>
        <v>#DIV/0!</v>
      </c>
      <c r="Q1581" s="5" t="e">
        <f>P1581*I1581</f>
        <v>#DIV/0!</v>
      </c>
      <c r="U1581" s="15" t="e">
        <f>100-(T1581-R1581)/S1581*100</f>
        <v>#DIV/0!</v>
      </c>
      <c r="AB1581" s="14" t="e">
        <f>((AE1581-AC1581)*(1000/AD1581))*1000</f>
        <v>#DIV/0!</v>
      </c>
      <c r="AF1581" s="7" t="e">
        <f>#REF!*0.8</f>
        <v>#REF!</v>
      </c>
      <c r="AH1581" s="8" t="e">
        <f>((AG1581)*(H1581/100))</f>
        <v>#DIV/0!</v>
      </c>
      <c r="AI1581" s="7" t="e">
        <f>AG1581/AH1581</f>
        <v>#DIV/0!</v>
      </c>
      <c r="AO1581" s="68" t="s">
        <v>560</v>
      </c>
      <c r="AP1581" s="497" t="s">
        <v>121</v>
      </c>
      <c r="AQ1581" s="497">
        <v>3.0000000000000001E-3</v>
      </c>
      <c r="AR1581" s="497">
        <v>0.04</v>
      </c>
      <c r="AS1581" s="497">
        <v>0.01</v>
      </c>
      <c r="AT1581" s="497" t="s">
        <v>121</v>
      </c>
      <c r="AU1581" s="497">
        <v>8.9999999999999993E-3</v>
      </c>
      <c r="AV1581" s="497">
        <v>10.086</v>
      </c>
      <c r="AW1581" s="497">
        <v>0.187</v>
      </c>
      <c r="AX1581" s="497">
        <v>6.0000000000000001E-3</v>
      </c>
      <c r="AY1581" s="497">
        <v>4.0000000000000001E-3</v>
      </c>
      <c r="AZ1581" s="497">
        <v>1.415</v>
      </c>
      <c r="BA1581" s="497">
        <v>2.1999999999999999E-2</v>
      </c>
      <c r="BB1581" s="497">
        <v>0.61699999999999999</v>
      </c>
      <c r="BC1581" s="497">
        <v>1.6E-2</v>
      </c>
      <c r="BD1581" s="497">
        <v>33.813000000000002</v>
      </c>
      <c r="BE1581" s="497">
        <v>0.376</v>
      </c>
      <c r="BF1581" s="497" t="s">
        <v>121</v>
      </c>
      <c r="BG1581" s="497">
        <v>8.9999999999999993E-3</v>
      </c>
      <c r="BH1581" s="497">
        <v>4.7510000000000003</v>
      </c>
      <c r="BI1581" s="497">
        <v>0.434</v>
      </c>
      <c r="BJ1581" s="497">
        <v>1.0999999999999999E-2</v>
      </c>
      <c r="BK1581" s="497">
        <v>2E-3</v>
      </c>
      <c r="BL1581" s="497">
        <v>7.0000000000000001E-3</v>
      </c>
      <c r="BM1581" s="497">
        <v>3.0000000000000001E-3</v>
      </c>
      <c r="BN1581" s="497">
        <v>0.13900000000000001</v>
      </c>
      <c r="BO1581" s="497">
        <v>2.7E-2</v>
      </c>
      <c r="BP1581" s="497">
        <v>35.542999999999999</v>
      </c>
      <c r="BQ1581" s="497">
        <v>0.751</v>
      </c>
      <c r="BR1581" s="497">
        <v>1.6E-2</v>
      </c>
      <c r="BS1581" s="497">
        <v>2E-3</v>
      </c>
      <c r="BT1581" s="497">
        <v>0.52700000000000002</v>
      </c>
      <c r="BU1581" s="497">
        <v>9.4E-2</v>
      </c>
      <c r="BV1581" s="497">
        <v>0.06</v>
      </c>
      <c r="BW1581" s="497">
        <v>3.0000000000000001E-3</v>
      </c>
      <c r="BX1581" s="497" t="s">
        <v>121</v>
      </c>
      <c r="BY1581" s="497">
        <v>4.2999999999999997E-2</v>
      </c>
      <c r="BZ1581" s="497">
        <v>0.19400000000000001</v>
      </c>
      <c r="CA1581" s="497">
        <v>5.0999999999999997E-2</v>
      </c>
      <c r="CB1581" s="497" t="s">
        <v>121</v>
      </c>
      <c r="CC1581" s="497">
        <v>5.8049999999999997</v>
      </c>
      <c r="CD1581" s="497">
        <v>0.34100000000000003</v>
      </c>
      <c r="CE1581" s="497">
        <v>0.02</v>
      </c>
      <c r="CF1581" s="497">
        <v>2E-3</v>
      </c>
      <c r="CG1581" s="497">
        <v>1E-3</v>
      </c>
      <c r="CH1581" s="497" t="s">
        <v>121</v>
      </c>
      <c r="CI1581" s="497">
        <v>2E-3</v>
      </c>
      <c r="CJ1581" s="497">
        <v>0.33800000000000002</v>
      </c>
      <c r="CK1581" s="497">
        <v>1.9E-2</v>
      </c>
      <c r="CL1581" s="497" t="s">
        <v>121</v>
      </c>
      <c r="CM1581" s="497">
        <v>2E-3</v>
      </c>
      <c r="CN1581" s="497" t="s">
        <v>121</v>
      </c>
      <c r="CO1581" s="497">
        <v>2E-3</v>
      </c>
      <c r="CP1581" s="497">
        <v>1.085</v>
      </c>
      <c r="CQ1581" s="497">
        <v>1.2E-2</v>
      </c>
      <c r="CR1581" s="497" t="s">
        <v>121</v>
      </c>
      <c r="CS1581" s="497">
        <v>2E-3</v>
      </c>
      <c r="CT1581" s="497">
        <v>1.5680000000000001</v>
      </c>
      <c r="CU1581" s="497">
        <v>5.7000000000000002E-2</v>
      </c>
      <c r="CV1581" s="497">
        <v>7.0000000000000001E-3</v>
      </c>
      <c r="CW1581" s="497">
        <v>1E-3</v>
      </c>
      <c r="CX1581" s="497">
        <v>0.22800000000000001</v>
      </c>
      <c r="CY1581" s="497">
        <v>2.3E-2</v>
      </c>
      <c r="CZ1581" s="497" t="s">
        <v>121</v>
      </c>
      <c r="DA1581" s="497">
        <v>2E-3</v>
      </c>
      <c r="DB1581" s="497">
        <v>1.4E-2</v>
      </c>
      <c r="DC1581" s="497">
        <v>8.9999999999999993E-3</v>
      </c>
      <c r="DD1581" s="497" t="s">
        <v>121</v>
      </c>
      <c r="DE1581" s="497">
        <v>7.2999999999999995E-2</v>
      </c>
      <c r="DF1581" s="497">
        <v>9.1649999999999991</v>
      </c>
      <c r="DG1581" s="497">
        <v>0.13800000000000001</v>
      </c>
      <c r="DH1581" s="497">
        <v>1.4999999999999999E-2</v>
      </c>
      <c r="DI1581" s="497">
        <v>1E-3</v>
      </c>
      <c r="DJ1581" s="497" t="s">
        <v>121</v>
      </c>
      <c r="DK1581" s="497">
        <v>2E-3</v>
      </c>
      <c r="DL1581" s="61" t="str">
        <f t="shared" si="29"/>
        <v>Anlieferung 28-17</v>
      </c>
    </row>
    <row r="1582" spans="1:116">
      <c r="A1582" s="11">
        <v>44699</v>
      </c>
      <c r="B1582" s="64" t="s">
        <v>561</v>
      </c>
      <c r="C1582" s="25" t="s">
        <v>128</v>
      </c>
      <c r="H1582" s="3" t="e">
        <f>((F1582)/(E1582/100))</f>
        <v>#DIV/0!</v>
      </c>
      <c r="I1582" s="4" t="e">
        <f>E1582/F1582</f>
        <v>#DIV/0!</v>
      </c>
      <c r="J1582" s="4" t="e">
        <f>100/G1582</f>
        <v>#DIV/0!</v>
      </c>
      <c r="N1582" s="37" t="e">
        <f>M1582/(K1582/100)</f>
        <v>#DIV/0!</v>
      </c>
      <c r="O1582" s="37" t="e">
        <f>N1582/J1582</f>
        <v>#DIV/0!</v>
      </c>
      <c r="P1582" s="5" t="e">
        <f>M1582/(L1582/100)</f>
        <v>#DIV/0!</v>
      </c>
      <c r="Q1582" s="5" t="e">
        <f>P1582*I1582</f>
        <v>#DIV/0!</v>
      </c>
      <c r="U1582" s="15" t="e">
        <f>100-(T1582-R1582)/S1582*100</f>
        <v>#DIV/0!</v>
      </c>
      <c r="AB1582" s="14" t="e">
        <f>((AE1582-AC1582)*(1000/AD1582))*1000</f>
        <v>#DIV/0!</v>
      </c>
      <c r="AF1582" s="7" t="e">
        <f>#REF!*0.8</f>
        <v>#REF!</v>
      </c>
      <c r="AH1582" s="8" t="e">
        <f>((AG1582)*(H1582/100))</f>
        <v>#DIV/0!</v>
      </c>
      <c r="AI1582" s="7" t="e">
        <f>AG1582/AH1582</f>
        <v>#DIV/0!</v>
      </c>
      <c r="AO1582" s="68" t="s">
        <v>561</v>
      </c>
      <c r="AP1582" s="497" t="s">
        <v>121</v>
      </c>
      <c r="AQ1582" s="497">
        <v>3.0000000000000001E-3</v>
      </c>
      <c r="AR1582" s="497" t="s">
        <v>121</v>
      </c>
      <c r="AS1582" s="497">
        <v>1.2E-2</v>
      </c>
      <c r="AT1582" s="497" t="s">
        <v>121</v>
      </c>
      <c r="AU1582" s="497">
        <v>0.01</v>
      </c>
      <c r="AV1582" s="497">
        <v>11.871</v>
      </c>
      <c r="AW1582" s="497">
        <v>0.317</v>
      </c>
      <c r="AX1582" s="497">
        <v>1.4E-2</v>
      </c>
      <c r="AY1582" s="497">
        <v>4.0000000000000001E-3</v>
      </c>
      <c r="AZ1582" s="497">
        <v>0.28399999999999997</v>
      </c>
      <c r="BA1582" s="497">
        <v>7.0000000000000001E-3</v>
      </c>
      <c r="BB1582" s="497">
        <v>5.3999999999999999E-2</v>
      </c>
      <c r="BC1582" s="497">
        <v>6.0000000000000001E-3</v>
      </c>
      <c r="BD1582" s="497">
        <v>14.773</v>
      </c>
      <c r="BE1582" s="497">
        <v>0.27100000000000002</v>
      </c>
      <c r="BF1582" s="497" t="s">
        <v>121</v>
      </c>
      <c r="BG1582" s="497">
        <v>7.0000000000000001E-3</v>
      </c>
      <c r="BH1582" s="497">
        <v>2.3849999999999998</v>
      </c>
      <c r="BI1582" s="497">
        <v>0.36399999999999999</v>
      </c>
      <c r="BJ1582" s="497">
        <v>3.0000000000000001E-3</v>
      </c>
      <c r="BK1582" s="497">
        <v>2E-3</v>
      </c>
      <c r="BL1582" s="497" t="s">
        <v>121</v>
      </c>
      <c r="BM1582" s="497">
        <v>4.0000000000000001E-3</v>
      </c>
      <c r="BN1582" s="497" t="s">
        <v>121</v>
      </c>
      <c r="BO1582" s="497">
        <v>5.6000000000000001E-2</v>
      </c>
      <c r="BP1582" s="497">
        <v>53.518000000000001</v>
      </c>
      <c r="BQ1582" s="497">
        <v>0.54800000000000004</v>
      </c>
      <c r="BR1582" s="497">
        <v>4.7E-2</v>
      </c>
      <c r="BS1582" s="497">
        <v>2E-3</v>
      </c>
      <c r="BT1582" s="497">
        <v>0.85399999999999998</v>
      </c>
      <c r="BU1582" s="497">
        <v>0.09</v>
      </c>
      <c r="BV1582" s="497" t="s">
        <v>121</v>
      </c>
      <c r="BW1582" s="497">
        <v>6.6000000000000003E-2</v>
      </c>
      <c r="BX1582" s="497" t="s">
        <v>121</v>
      </c>
      <c r="BY1582" s="497">
        <v>2.9000000000000001E-2</v>
      </c>
      <c r="BZ1582" s="497">
        <v>0.25600000000000001</v>
      </c>
      <c r="CA1582" s="497">
        <v>4.4999999999999998E-2</v>
      </c>
      <c r="CB1582" s="497" t="s">
        <v>121</v>
      </c>
      <c r="CC1582" s="497">
        <v>3.7879999999999998</v>
      </c>
      <c r="CD1582" s="497">
        <v>0.127</v>
      </c>
      <c r="CE1582" s="497">
        <v>1.2999999999999999E-2</v>
      </c>
      <c r="CF1582" s="497" t="s">
        <v>121</v>
      </c>
      <c r="CG1582" s="497">
        <v>2E-3</v>
      </c>
      <c r="CH1582" s="497" t="s">
        <v>121</v>
      </c>
      <c r="CI1582" s="497">
        <v>2E-3</v>
      </c>
      <c r="CJ1582" s="497" t="s">
        <v>121</v>
      </c>
      <c r="CK1582" s="497">
        <v>1.0409999999999999</v>
      </c>
      <c r="CL1582" s="497" t="s">
        <v>121</v>
      </c>
      <c r="CM1582" s="497">
        <v>2E-3</v>
      </c>
      <c r="CN1582" s="497">
        <v>2E-3</v>
      </c>
      <c r="CO1582" s="497">
        <v>1E-3</v>
      </c>
      <c r="CP1582" s="497">
        <v>1.5580000000000001</v>
      </c>
      <c r="CQ1582" s="497">
        <v>6.9000000000000006E-2</v>
      </c>
      <c r="CR1582" s="497" t="s">
        <v>121</v>
      </c>
      <c r="CS1582" s="497">
        <v>2E-3</v>
      </c>
      <c r="CT1582" s="497" t="s">
        <v>121</v>
      </c>
      <c r="CU1582" s="497">
        <v>22.81</v>
      </c>
      <c r="CV1582" s="497">
        <v>5.0000000000000001E-3</v>
      </c>
      <c r="CW1582" s="497">
        <v>1E-3</v>
      </c>
      <c r="CX1582" s="497">
        <v>0.217</v>
      </c>
      <c r="CY1582" s="497">
        <v>1.6E-2</v>
      </c>
      <c r="CZ1582" s="497" t="s">
        <v>121</v>
      </c>
      <c r="DA1582" s="497">
        <v>2E-3</v>
      </c>
      <c r="DB1582" s="497">
        <v>8.9999999999999993E-3</v>
      </c>
      <c r="DC1582" s="497">
        <v>6.0000000000000001E-3</v>
      </c>
      <c r="DD1582" s="497" t="s">
        <v>121</v>
      </c>
      <c r="DE1582" s="497">
        <v>6.9000000000000006E-2</v>
      </c>
      <c r="DF1582" s="497">
        <v>9.6880000000000006</v>
      </c>
      <c r="DG1582" s="497">
        <v>0.17299999999999999</v>
      </c>
      <c r="DH1582" s="497">
        <v>0.97399999999999998</v>
      </c>
      <c r="DI1582" s="497">
        <v>1.4999999999999999E-2</v>
      </c>
      <c r="DJ1582" s="497" t="s">
        <v>121</v>
      </c>
      <c r="DK1582" s="497">
        <v>2E-3</v>
      </c>
      <c r="DL1582" s="61" t="str">
        <f t="shared" si="29"/>
        <v>Anlieferung 28-18</v>
      </c>
    </row>
    <row r="1583" spans="1:116">
      <c r="A1583" s="11">
        <v>44699</v>
      </c>
      <c r="B1583" s="66" t="s">
        <v>2048</v>
      </c>
      <c r="C1583" s="25" t="s">
        <v>206</v>
      </c>
      <c r="H1583" s="3" t="e">
        <f>((F1583)/(E1583/100))</f>
        <v>#DIV/0!</v>
      </c>
      <c r="I1583" s="4" t="e">
        <f>E1583/F1583</f>
        <v>#DIV/0!</v>
      </c>
      <c r="J1583" s="4" t="e">
        <f>100/G1583</f>
        <v>#DIV/0!</v>
      </c>
      <c r="N1583" s="37" t="e">
        <f>M1583/(K1583/100)</f>
        <v>#DIV/0!</v>
      </c>
      <c r="O1583" s="37" t="e">
        <f>N1583/J1583</f>
        <v>#DIV/0!</v>
      </c>
      <c r="P1583" s="5" t="e">
        <f>M1583/(L1583/100)</f>
        <v>#DIV/0!</v>
      </c>
      <c r="Q1583" s="5" t="e">
        <f>P1583*I1583</f>
        <v>#DIV/0!</v>
      </c>
      <c r="U1583" s="15" t="e">
        <f>100-(T1583-R1583)/S1583*100</f>
        <v>#DIV/0!</v>
      </c>
      <c r="AB1583" s="14" t="e">
        <f>((AE1583-AC1583)*(1000/AD1583))*1000</f>
        <v>#DIV/0!</v>
      </c>
      <c r="AF1583" s="7" t="e">
        <f>#REF!*0.8</f>
        <v>#REF!</v>
      </c>
      <c r="AH1583" s="8" t="e">
        <f>((AG1583)*(H1583/100))</f>
        <v>#DIV/0!</v>
      </c>
      <c r="AI1583" s="7" t="e">
        <f>AG1583/AH1583</f>
        <v>#DIV/0!</v>
      </c>
      <c r="AO1583" s="20" t="s">
        <v>2049</v>
      </c>
      <c r="AP1583" s="496">
        <v>4.0000000000000001E-3</v>
      </c>
      <c r="AQ1583" s="496">
        <v>1E-3</v>
      </c>
      <c r="AR1583" s="496" t="s">
        <v>121</v>
      </c>
      <c r="AS1583" s="496">
        <v>2E-3</v>
      </c>
      <c r="AT1583" s="496" t="s">
        <v>121</v>
      </c>
      <c r="AU1583" s="496">
        <v>2E-3</v>
      </c>
      <c r="AV1583" s="496">
        <v>2E-3</v>
      </c>
      <c r="AW1583" s="496">
        <v>1E-3</v>
      </c>
      <c r="AX1583" s="496" t="s">
        <v>121</v>
      </c>
      <c r="AY1583" s="496">
        <v>2E-3</v>
      </c>
      <c r="AZ1583" s="496">
        <v>1.7999999999999999E-2</v>
      </c>
      <c r="BA1583" s="496">
        <v>1E-3</v>
      </c>
      <c r="BB1583" s="496">
        <v>1.0999999999999999E-2</v>
      </c>
      <c r="BC1583" s="496">
        <v>1E-3</v>
      </c>
      <c r="BD1583" s="496">
        <v>0.72299999999999998</v>
      </c>
      <c r="BE1583" s="496">
        <v>8.9999999999999993E-3</v>
      </c>
      <c r="BF1583" s="496" t="s">
        <v>121</v>
      </c>
      <c r="BG1583" s="496">
        <v>2E-3</v>
      </c>
      <c r="BH1583" s="496">
        <v>1.1000000000000001</v>
      </c>
      <c r="BI1583" s="496">
        <v>0.29899999999999999</v>
      </c>
      <c r="BJ1583" s="496" t="s">
        <v>121</v>
      </c>
      <c r="BK1583" s="496">
        <v>2E-3</v>
      </c>
      <c r="BL1583" s="496" t="s">
        <v>121</v>
      </c>
      <c r="BM1583" s="496">
        <v>2E-3</v>
      </c>
      <c r="BN1583" s="496">
        <v>6.0000000000000001E-3</v>
      </c>
      <c r="BO1583" s="496">
        <v>4.0000000000000001E-3</v>
      </c>
      <c r="BP1583" s="496">
        <v>84.156000000000006</v>
      </c>
      <c r="BQ1583" s="496">
        <v>5.8999999999999997E-2</v>
      </c>
      <c r="BR1583" s="496" t="s">
        <v>121</v>
      </c>
      <c r="BS1583" s="496">
        <v>2E-3</v>
      </c>
      <c r="BT1583" s="496">
        <v>7.1870000000000003</v>
      </c>
      <c r="BU1583" s="496">
        <v>7.0000000000000007E-2</v>
      </c>
      <c r="BV1583" s="496">
        <v>0.17100000000000001</v>
      </c>
      <c r="BW1583" s="496">
        <v>7.0000000000000001E-3</v>
      </c>
      <c r="BX1583" s="496" t="s">
        <v>121</v>
      </c>
      <c r="BY1583" s="496">
        <v>4.0000000000000001E-3</v>
      </c>
      <c r="BZ1583" s="496">
        <v>0.252</v>
      </c>
      <c r="CA1583" s="496">
        <v>1.4E-2</v>
      </c>
      <c r="CB1583" s="496" t="s">
        <v>121</v>
      </c>
      <c r="CC1583" s="496">
        <v>3.0049999999999999</v>
      </c>
      <c r="CD1583" s="496" t="s">
        <v>121</v>
      </c>
      <c r="CE1583" s="496">
        <v>6.0000000000000001E-3</v>
      </c>
      <c r="CF1583" s="496" t="s">
        <v>121</v>
      </c>
      <c r="CG1583" s="496">
        <v>2E-3</v>
      </c>
      <c r="CH1583" s="496" t="s">
        <v>121</v>
      </c>
      <c r="CI1583" s="496">
        <v>2E-3</v>
      </c>
      <c r="CJ1583" s="496">
        <v>1.9850000000000001</v>
      </c>
      <c r="CK1583" s="496">
        <v>6.2E-2</v>
      </c>
      <c r="CL1583" s="496" t="s">
        <v>121</v>
      </c>
      <c r="CM1583" s="496">
        <v>2E-3</v>
      </c>
      <c r="CN1583" s="496" t="s">
        <v>121</v>
      </c>
      <c r="CO1583" s="496">
        <v>2E-3</v>
      </c>
      <c r="CP1583" s="496">
        <v>0.29899999999999999</v>
      </c>
      <c r="CQ1583" s="496">
        <v>1.2E-2</v>
      </c>
      <c r="CR1583" s="496" t="s">
        <v>121</v>
      </c>
      <c r="CS1583" s="496">
        <v>2E-3</v>
      </c>
      <c r="CT1583" s="496">
        <v>0.94799999999999995</v>
      </c>
      <c r="CU1583" s="496">
        <v>0.10299999999999999</v>
      </c>
      <c r="CV1583" s="496">
        <v>4.0000000000000001E-3</v>
      </c>
      <c r="CW1583" s="496">
        <v>1E-3</v>
      </c>
      <c r="CX1583" s="496">
        <v>8.4000000000000005E-2</v>
      </c>
      <c r="CY1583" s="496">
        <v>5.0000000000000001E-3</v>
      </c>
      <c r="CZ1583" s="496" t="s">
        <v>121</v>
      </c>
      <c r="DA1583" s="496">
        <v>2E-3</v>
      </c>
      <c r="DB1583" s="496">
        <v>4.0000000000000001E-3</v>
      </c>
      <c r="DC1583" s="496">
        <v>2E-3</v>
      </c>
      <c r="DD1583" s="496" t="s">
        <v>121</v>
      </c>
      <c r="DE1583" s="496">
        <v>5.0000000000000001E-3</v>
      </c>
      <c r="DF1583" s="496">
        <v>0.30299999999999999</v>
      </c>
      <c r="DG1583" s="496">
        <v>3.0000000000000001E-3</v>
      </c>
      <c r="DH1583" s="496" t="s">
        <v>121</v>
      </c>
      <c r="DI1583" s="496">
        <v>2E-3</v>
      </c>
      <c r="DJ1583" s="496" t="s">
        <v>121</v>
      </c>
      <c r="DK1583" s="496">
        <v>2E-3</v>
      </c>
      <c r="DL1583" s="61" t="str">
        <f t="shared" si="29"/>
        <v>ENE 1914 JK 18.05.2022</v>
      </c>
    </row>
    <row r="1584" spans="1:116">
      <c r="A1584" s="11">
        <v>44699</v>
      </c>
      <c r="B1584" s="66" t="s">
        <v>834</v>
      </c>
      <c r="C1584" s="25" t="s">
        <v>745</v>
      </c>
      <c r="H1584" s="3" t="e">
        <f>((F1584)/(E1584/100))</f>
        <v>#DIV/0!</v>
      </c>
      <c r="I1584" s="4" t="e">
        <f>E1584/F1584</f>
        <v>#DIV/0!</v>
      </c>
      <c r="J1584" s="4" t="e">
        <f>100/G1584</f>
        <v>#DIV/0!</v>
      </c>
      <c r="N1584" s="37" t="e">
        <f>M1584/(K1584/100)</f>
        <v>#DIV/0!</v>
      </c>
      <c r="O1584" s="37" t="e">
        <f>N1584/J1584</f>
        <v>#DIV/0!</v>
      </c>
      <c r="P1584" s="5" t="e">
        <f>M1584/(L1584/100)</f>
        <v>#DIV/0!</v>
      </c>
      <c r="Q1584" s="5" t="e">
        <f>P1584*I1584</f>
        <v>#DIV/0!</v>
      </c>
      <c r="U1584" s="15" t="e">
        <f>100-(T1584-R1584)/S1584*100</f>
        <v>#DIV/0!</v>
      </c>
      <c r="X1584" s="2">
        <v>12.59</v>
      </c>
      <c r="Y1584" s="2">
        <v>15.52</v>
      </c>
      <c r="Z1584" s="21">
        <v>2356</v>
      </c>
      <c r="AB1584" s="14" t="e">
        <f>((AE1584-AC1584)*(1000/AD1584))*1000</f>
        <v>#DIV/0!</v>
      </c>
      <c r="AF1584" s="7" t="e">
        <f>#REF!*0.8</f>
        <v>#REF!</v>
      </c>
      <c r="AH1584" s="8" t="e">
        <f>((AG1584)*(H1584/100))</f>
        <v>#DIV/0!</v>
      </c>
      <c r="AI1584" s="7" t="e">
        <f>AG1584/AH1584</f>
        <v>#DIV/0!</v>
      </c>
      <c r="AO1584" s="20"/>
      <c r="DL1584" s="61">
        <f t="shared" si="29"/>
        <v>0</v>
      </c>
    </row>
    <row r="1585" spans="1:149">
      <c r="A1585" s="11">
        <v>44699</v>
      </c>
      <c r="B1585" s="66" t="s">
        <v>841</v>
      </c>
      <c r="C1585" s="25" t="s">
        <v>745</v>
      </c>
      <c r="H1585" s="3" t="e">
        <f>((F1585)/(E1585/100))</f>
        <v>#DIV/0!</v>
      </c>
      <c r="I1585" s="4" t="e">
        <f>E1585/F1585</f>
        <v>#DIV/0!</v>
      </c>
      <c r="J1585" s="4" t="e">
        <f>100/G1585</f>
        <v>#DIV/0!</v>
      </c>
      <c r="N1585" s="37" t="e">
        <f>M1585/(K1585/100)</f>
        <v>#DIV/0!</v>
      </c>
      <c r="O1585" s="37" t="e">
        <f>N1585/J1585</f>
        <v>#DIV/0!</v>
      </c>
      <c r="P1585" s="5" t="e">
        <f>M1585/(L1585/100)</f>
        <v>#DIV/0!</v>
      </c>
      <c r="Q1585" s="5" t="e">
        <f>P1585*I1585</f>
        <v>#DIV/0!</v>
      </c>
      <c r="U1585" s="15" t="e">
        <f>100-(T1585-R1585)/S1585*100</f>
        <v>#DIV/0!</v>
      </c>
      <c r="X1585" s="2">
        <v>12.2</v>
      </c>
      <c r="Y1585" s="2">
        <v>13.64</v>
      </c>
      <c r="Z1585" s="21">
        <v>2051</v>
      </c>
      <c r="AB1585" s="14" t="e">
        <f>((AE1585-AC1585)*(1000/AD1585))*1000</f>
        <v>#DIV/0!</v>
      </c>
      <c r="AF1585" s="7" t="e">
        <f>#REF!*0.8</f>
        <v>#REF!</v>
      </c>
      <c r="AH1585" s="8" t="e">
        <f>((AG1585)*(H1585/100))</f>
        <v>#DIV/0!</v>
      </c>
      <c r="AI1585" s="7" t="e">
        <f>AG1585/AH1585</f>
        <v>#DIV/0!</v>
      </c>
      <c r="AO1585" s="20"/>
      <c r="DL1585" s="61">
        <f t="shared" si="29"/>
        <v>0</v>
      </c>
    </row>
    <row r="1586" spans="1:149">
      <c r="A1586" s="11">
        <v>44699</v>
      </c>
      <c r="B1586" s="66"/>
      <c r="C1586" s="25" t="s">
        <v>1759</v>
      </c>
      <c r="D1586" s="21">
        <v>34</v>
      </c>
      <c r="E1586" s="2">
        <v>100</v>
      </c>
      <c r="F1586" s="2">
        <v>66</v>
      </c>
      <c r="H1586" s="3">
        <f>((F1586)/(E1586/100))</f>
        <v>66</v>
      </c>
      <c r="I1586" s="4">
        <f>E1586/F1586</f>
        <v>1.5151515151515151</v>
      </c>
      <c r="J1586" s="4" t="e">
        <f>100/G1586</f>
        <v>#DIV/0!</v>
      </c>
      <c r="N1586" s="37" t="e">
        <f>M1586/(K1586/100)</f>
        <v>#DIV/0!</v>
      </c>
      <c r="O1586" s="37" t="e">
        <f>N1586/J1586</f>
        <v>#DIV/0!</v>
      </c>
      <c r="P1586" s="5" t="e">
        <f>M1586/(L1586/100)</f>
        <v>#DIV/0!</v>
      </c>
      <c r="Q1586" s="5" t="e">
        <f>P1586*I1586</f>
        <v>#DIV/0!</v>
      </c>
      <c r="U1586" s="15" t="e">
        <f>100-(T1586-R1586)/S1586*100</f>
        <v>#DIV/0!</v>
      </c>
      <c r="X1586" s="2">
        <v>10.7</v>
      </c>
      <c r="Y1586" s="2">
        <v>6.29</v>
      </c>
      <c r="Z1586" s="21">
        <v>1239</v>
      </c>
      <c r="AB1586" s="14" t="e">
        <f>((AE1586-AC1586)*(1000/AD1586))*1000</f>
        <v>#DIV/0!</v>
      </c>
      <c r="AF1586" s="7" t="e">
        <f>#REF!*0.8</f>
        <v>#REF!</v>
      </c>
      <c r="AG1586" s="2">
        <v>152</v>
      </c>
      <c r="AH1586" s="8">
        <f>((AG1586)*(H1586/100))</f>
        <v>100.32000000000001</v>
      </c>
      <c r="AI1586" s="7">
        <f>AG1586/AH1586</f>
        <v>1.5151515151515151</v>
      </c>
      <c r="AJ1586" s="6">
        <v>45.25</v>
      </c>
      <c r="AK1586" s="2">
        <v>2E-3</v>
      </c>
      <c r="AL1586" s="2">
        <v>8.0000000000000002E-3</v>
      </c>
      <c r="AM1586" s="21">
        <v>1.64</v>
      </c>
      <c r="AN1586" s="21">
        <v>4.6500000000000004</v>
      </c>
      <c r="AO1586" s="20" t="s">
        <v>2050</v>
      </c>
      <c r="AP1586" s="498">
        <v>4.9000000000000002E-2</v>
      </c>
      <c r="AQ1586" s="498">
        <v>1E-3</v>
      </c>
      <c r="AR1586" s="498">
        <v>3.9E-2</v>
      </c>
      <c r="AS1586" s="498">
        <v>3.0000000000000001E-3</v>
      </c>
      <c r="AT1586" s="498">
        <v>8.9999999999999993E-3</v>
      </c>
      <c r="AU1586" s="498">
        <v>2E-3</v>
      </c>
      <c r="AV1586" s="498">
        <v>3.1E-2</v>
      </c>
      <c r="AW1586" s="498">
        <v>2E-3</v>
      </c>
      <c r="AX1586" s="498" t="s">
        <v>121</v>
      </c>
      <c r="AY1586" s="498">
        <v>2E-3</v>
      </c>
      <c r="AZ1586" s="498">
        <v>5.8000000000000003E-2</v>
      </c>
      <c r="BA1586" s="498">
        <v>3.0000000000000001E-3</v>
      </c>
      <c r="BB1586" s="498">
        <v>0.109</v>
      </c>
      <c r="BC1586" s="498">
        <v>3.0000000000000001E-3</v>
      </c>
      <c r="BD1586" s="498">
        <v>4.7069999999999999</v>
      </c>
      <c r="BE1586" s="498">
        <v>3.5000000000000003E-2</v>
      </c>
      <c r="BF1586" s="498" t="s">
        <v>121</v>
      </c>
      <c r="BG1586" s="498">
        <v>4.0000000000000001E-3</v>
      </c>
      <c r="BH1586" s="498">
        <v>2.8069999999999999</v>
      </c>
      <c r="BI1586" s="498">
        <v>0.75800000000000001</v>
      </c>
      <c r="BJ1586" s="498" t="s">
        <v>121</v>
      </c>
      <c r="BK1586" s="498">
        <v>2E-3</v>
      </c>
      <c r="BL1586" s="498" t="s">
        <v>121</v>
      </c>
      <c r="BM1586" s="498">
        <v>2E-3</v>
      </c>
      <c r="BN1586" s="498">
        <v>1.0609999999999999</v>
      </c>
      <c r="BO1586" s="498">
        <v>1.7000000000000001E-2</v>
      </c>
      <c r="BP1586" s="498">
        <v>67.808999999999997</v>
      </c>
      <c r="BQ1586" s="498">
        <v>0.13600000000000001</v>
      </c>
      <c r="BR1586" s="498">
        <v>2E-3</v>
      </c>
      <c r="BS1586" s="498">
        <v>1E-3</v>
      </c>
      <c r="BT1586" s="498">
        <v>12.239000000000001</v>
      </c>
      <c r="BU1586" s="498">
        <v>0.13</v>
      </c>
      <c r="BV1586" s="498">
        <v>0.56699999999999995</v>
      </c>
      <c r="BW1586" s="498">
        <v>1.6E-2</v>
      </c>
      <c r="BX1586" s="498" t="s">
        <v>121</v>
      </c>
      <c r="BY1586" s="498">
        <v>1.2E-2</v>
      </c>
      <c r="BZ1586" s="498">
        <v>0.47499999999999998</v>
      </c>
      <c r="CA1586" s="498">
        <v>2.5999999999999999E-2</v>
      </c>
      <c r="CB1586" s="498" t="s">
        <v>121</v>
      </c>
      <c r="CC1586" s="498">
        <v>8.6829999999999998</v>
      </c>
      <c r="CD1586" s="498">
        <v>0.20799999999999999</v>
      </c>
      <c r="CE1586" s="498">
        <v>8.0000000000000002E-3</v>
      </c>
      <c r="CF1586" s="498">
        <v>2E-3</v>
      </c>
      <c r="CG1586" s="498">
        <v>1E-3</v>
      </c>
      <c r="CH1586" s="498" t="s">
        <v>121</v>
      </c>
      <c r="CI1586" s="498">
        <v>2E-3</v>
      </c>
      <c r="CJ1586" s="498">
        <v>0.99</v>
      </c>
      <c r="CK1586" s="498">
        <v>7.3999999999999996E-2</v>
      </c>
      <c r="CL1586" s="498" t="s">
        <v>121</v>
      </c>
      <c r="CM1586" s="498">
        <v>2E-3</v>
      </c>
      <c r="CN1586" s="498">
        <v>2E-3</v>
      </c>
      <c r="CO1586" s="498">
        <v>1E-3</v>
      </c>
      <c r="CP1586" s="498">
        <v>1.9470000000000001</v>
      </c>
      <c r="CQ1586" s="498">
        <v>3.7999999999999999E-2</v>
      </c>
      <c r="CR1586" s="498" t="s">
        <v>121</v>
      </c>
      <c r="CS1586" s="498">
        <v>2E-3</v>
      </c>
      <c r="CT1586" s="498">
        <v>4.5999999999999996</v>
      </c>
      <c r="CU1586" s="498">
        <v>0.23100000000000001</v>
      </c>
      <c r="CV1586" s="498">
        <v>3.2000000000000001E-2</v>
      </c>
      <c r="CW1586" s="498">
        <v>1E-3</v>
      </c>
      <c r="CX1586" s="498">
        <v>1.0409999999999999</v>
      </c>
      <c r="CY1586" s="498">
        <v>2.1999999999999999E-2</v>
      </c>
      <c r="CZ1586" s="498" t="s">
        <v>121</v>
      </c>
      <c r="DA1586" s="498">
        <v>2E-3</v>
      </c>
      <c r="DB1586" s="498">
        <v>2.9000000000000001E-2</v>
      </c>
      <c r="DC1586" s="498">
        <v>8.0000000000000002E-3</v>
      </c>
      <c r="DD1586" s="498" t="s">
        <v>121</v>
      </c>
      <c r="DE1586" s="498">
        <v>1.2E-2</v>
      </c>
      <c r="DF1586" s="498">
        <v>1.1639999999999999</v>
      </c>
      <c r="DG1586" s="498">
        <v>1.0999999999999999E-2</v>
      </c>
      <c r="DH1586" s="498">
        <v>1.2E-2</v>
      </c>
      <c r="DI1586" s="498">
        <v>1E-3</v>
      </c>
      <c r="DJ1586" s="498">
        <v>5.0000000000000001E-3</v>
      </c>
      <c r="DK1586" s="498">
        <v>1E-3</v>
      </c>
      <c r="DL1586" s="61" t="str">
        <f t="shared" ref="DL1586:DL1649" si="30">AO1586</f>
        <v>Box 1.4-2</v>
      </c>
      <c r="DM1586" s="500">
        <v>1.34409903024171E-3</v>
      </c>
      <c r="DN1586" s="500">
        <v>-3.9220212319219802E-3</v>
      </c>
      <c r="DO1586" s="500">
        <v>8.0504812771053404E-3</v>
      </c>
      <c r="DP1586" s="500">
        <v>1.7992446324761901E-3</v>
      </c>
      <c r="DQ1586" s="500">
        <v>5.2248048681248199E-3</v>
      </c>
      <c r="DR1586" s="500">
        <v>-9.6915832656557397E-4</v>
      </c>
      <c r="DS1586" s="500">
        <v>2.6049308992984199E-2</v>
      </c>
      <c r="DT1586" s="500">
        <v>-2.5069356360512898E-3</v>
      </c>
      <c r="DU1586" s="500">
        <v>5.2187258303593804E-4</v>
      </c>
      <c r="DV1586" s="500">
        <v>-5.0076755021996201E-3</v>
      </c>
      <c r="DW1586" s="500">
        <v>4.7897179168720397E-2</v>
      </c>
      <c r="DX1586" s="500">
        <v>-1.44025294865651E-2</v>
      </c>
      <c r="DY1586" s="500">
        <v>0.67161353878941599</v>
      </c>
      <c r="DZ1586" s="500">
        <v>-0.32214192440692002</v>
      </c>
      <c r="EA1586" s="500">
        <v>4.3490340360984999E-3</v>
      </c>
      <c r="EB1586" s="500">
        <v>100.16945208783601</v>
      </c>
    </row>
    <row r="1587" spans="1:149">
      <c r="A1587" s="11">
        <v>44699</v>
      </c>
      <c r="B1587" s="66" t="s">
        <v>120</v>
      </c>
      <c r="C1587" s="25" t="s">
        <v>119</v>
      </c>
      <c r="D1587" s="21">
        <v>30</v>
      </c>
      <c r="E1587" s="2">
        <v>100</v>
      </c>
      <c r="F1587" s="2">
        <v>70</v>
      </c>
      <c r="H1587" s="3">
        <f>((F1587)/(E1587/100))</f>
        <v>70</v>
      </c>
      <c r="I1587" s="4">
        <f>E1587/F1587</f>
        <v>1.4285714285714286</v>
      </c>
      <c r="J1587" s="4" t="e">
        <f>100/G1587</f>
        <v>#DIV/0!</v>
      </c>
      <c r="N1587" s="37" t="e">
        <f>M1587/(K1587/100)</f>
        <v>#DIV/0!</v>
      </c>
      <c r="O1587" s="37" t="e">
        <f>N1587/J1587</f>
        <v>#DIV/0!</v>
      </c>
      <c r="P1587" s="5" t="e">
        <f>M1587/(L1587/100)</f>
        <v>#DIV/0!</v>
      </c>
      <c r="Q1587" s="5" t="e">
        <f>P1587*I1587</f>
        <v>#DIV/0!</v>
      </c>
      <c r="U1587" s="15" t="e">
        <f>100-(T1587-R1587)/S1587*100</f>
        <v>#DIV/0!</v>
      </c>
      <c r="V1587" s="21">
        <v>0.75</v>
      </c>
      <c r="X1587" s="2">
        <v>11.18</v>
      </c>
      <c r="Y1587" s="2">
        <v>10.58</v>
      </c>
      <c r="Z1587" s="21">
        <v>2931</v>
      </c>
      <c r="AB1587" s="14" t="e">
        <f>((AE1587-AC1587)*(1000/AD1587))*1000</f>
        <v>#DIV/0!</v>
      </c>
      <c r="AF1587" s="7" t="e">
        <f>#REF!*0.8</f>
        <v>#REF!</v>
      </c>
      <c r="AG1587" s="2">
        <v>133</v>
      </c>
      <c r="AH1587" s="8">
        <f>((AG1587)*(H1587/100))</f>
        <v>93.1</v>
      </c>
      <c r="AI1587" s="7">
        <f>AG1587/AH1587</f>
        <v>1.4285714285714286</v>
      </c>
      <c r="AJ1587" s="6">
        <v>91.73</v>
      </c>
      <c r="AK1587" s="2">
        <v>1.2E-2</v>
      </c>
      <c r="AL1587" s="2">
        <v>8.0000000000000002E-3</v>
      </c>
      <c r="AO1587" s="20" t="s">
        <v>2051</v>
      </c>
      <c r="AP1587" s="499">
        <v>0.10199999999999999</v>
      </c>
      <c r="AQ1587" s="499">
        <v>2E-3</v>
      </c>
      <c r="AR1587" s="499">
        <v>2.1999999999999999E-2</v>
      </c>
      <c r="AS1587" s="499">
        <v>3.0000000000000001E-3</v>
      </c>
      <c r="AT1587" s="499">
        <v>1.7000000000000001E-2</v>
      </c>
      <c r="AU1587" s="499">
        <v>2E-3</v>
      </c>
      <c r="AV1587" s="499">
        <v>1.7000000000000001E-2</v>
      </c>
      <c r="AW1587" s="499">
        <v>2E-3</v>
      </c>
      <c r="AX1587" s="499">
        <v>2E-3</v>
      </c>
      <c r="AY1587" s="499">
        <v>1E-3</v>
      </c>
      <c r="AZ1587" s="499">
        <v>4.2999999999999997E-2</v>
      </c>
      <c r="BA1587" s="499">
        <v>3.0000000000000001E-3</v>
      </c>
      <c r="BB1587" s="499">
        <v>0.20699999999999999</v>
      </c>
      <c r="BC1587" s="499">
        <v>4.0000000000000001E-3</v>
      </c>
      <c r="BD1587" s="499">
        <v>2.6349999999999998</v>
      </c>
      <c r="BE1587" s="499">
        <v>2.1999999999999999E-2</v>
      </c>
      <c r="BF1587" s="499" t="s">
        <v>121</v>
      </c>
      <c r="BG1587" s="499">
        <v>2E-3</v>
      </c>
      <c r="BH1587" s="499">
        <v>3.9039999999999999</v>
      </c>
      <c r="BI1587" s="499">
        <v>0.93899999999999995</v>
      </c>
      <c r="BJ1587" s="499" t="s">
        <v>121</v>
      </c>
      <c r="BK1587" s="499">
        <v>2E-3</v>
      </c>
      <c r="BL1587" s="499" t="s">
        <v>121</v>
      </c>
      <c r="BM1587" s="499">
        <v>2E-3</v>
      </c>
      <c r="BN1587" s="499">
        <v>0.17499999999999999</v>
      </c>
      <c r="BO1587" s="499">
        <v>7.0000000000000001E-3</v>
      </c>
      <c r="BP1587" s="499">
        <v>62.57</v>
      </c>
      <c r="BQ1587" s="499">
        <v>0.13800000000000001</v>
      </c>
      <c r="BR1587" s="499" t="s">
        <v>121</v>
      </c>
      <c r="BS1587" s="499">
        <v>2E-3</v>
      </c>
      <c r="BT1587" s="499">
        <v>13.340999999999999</v>
      </c>
      <c r="BU1587" s="499">
        <v>0.125</v>
      </c>
      <c r="BV1587" s="499">
        <v>1.3720000000000001</v>
      </c>
      <c r="BW1587" s="499">
        <v>2.5999999999999999E-2</v>
      </c>
      <c r="BX1587" s="499" t="s">
        <v>121</v>
      </c>
      <c r="BY1587" s="499">
        <v>7.0000000000000001E-3</v>
      </c>
      <c r="BZ1587" s="499">
        <v>0.97099999999999997</v>
      </c>
      <c r="CA1587" s="499">
        <v>0.03</v>
      </c>
      <c r="CB1587" s="499" t="s">
        <v>121</v>
      </c>
      <c r="CC1587" s="499">
        <v>8.1859999999999999</v>
      </c>
      <c r="CD1587" s="499">
        <v>0.106</v>
      </c>
      <c r="CE1587" s="499">
        <v>6.0000000000000001E-3</v>
      </c>
      <c r="CF1587" s="499">
        <v>2E-3</v>
      </c>
      <c r="CG1587" s="499">
        <v>1E-3</v>
      </c>
      <c r="CH1587" s="499" t="s">
        <v>121</v>
      </c>
      <c r="CI1587" s="499">
        <v>2E-3</v>
      </c>
      <c r="CJ1587" s="499">
        <v>0.89200000000000002</v>
      </c>
      <c r="CK1587" s="499">
        <v>7.9000000000000001E-2</v>
      </c>
      <c r="CL1587" s="499" t="s">
        <v>121</v>
      </c>
      <c r="CM1587" s="499">
        <v>2E-3</v>
      </c>
      <c r="CN1587" s="499">
        <v>2E-3</v>
      </c>
      <c r="CO1587" s="499">
        <v>1E-3</v>
      </c>
      <c r="CP1587" s="499">
        <v>1.6359999999999999</v>
      </c>
      <c r="CQ1587" s="499">
        <v>3.7999999999999999E-2</v>
      </c>
      <c r="CR1587" s="499" t="s">
        <v>121</v>
      </c>
      <c r="CS1587" s="499">
        <v>2E-3</v>
      </c>
      <c r="CT1587" s="499">
        <v>9.4529999999999994</v>
      </c>
      <c r="CU1587" s="499">
        <v>0.312</v>
      </c>
      <c r="CV1587" s="499">
        <v>2.9000000000000001E-2</v>
      </c>
      <c r="CW1587" s="499">
        <v>1E-3</v>
      </c>
      <c r="CX1587" s="499">
        <v>1.944</v>
      </c>
      <c r="CY1587" s="499">
        <v>2.4E-2</v>
      </c>
      <c r="CZ1587" s="499" t="s">
        <v>121</v>
      </c>
      <c r="DA1587" s="499">
        <v>2E-3</v>
      </c>
      <c r="DB1587" s="499">
        <v>2.9000000000000001E-2</v>
      </c>
      <c r="DC1587" s="499">
        <v>7.0000000000000001E-3</v>
      </c>
      <c r="DD1587" s="499" t="s">
        <v>121</v>
      </c>
      <c r="DE1587" s="499">
        <v>7.0000000000000001E-3</v>
      </c>
      <c r="DF1587" s="499">
        <v>0.49399999999999999</v>
      </c>
      <c r="DG1587" s="499">
        <v>5.0000000000000001E-3</v>
      </c>
      <c r="DH1587" s="499">
        <v>1.9E-2</v>
      </c>
      <c r="DI1587" s="499">
        <v>1E-3</v>
      </c>
      <c r="DJ1587" s="499">
        <v>0.01</v>
      </c>
      <c r="DK1587" s="499">
        <v>1E-3</v>
      </c>
      <c r="DL1587" s="61" t="str">
        <f t="shared" si="30"/>
        <v>DK III W1 18.05.2022</v>
      </c>
      <c r="DM1587" s="500">
        <v>7.9277884117315497E-3</v>
      </c>
      <c r="DN1587" s="500">
        <v>1.1986973811308799E-2</v>
      </c>
      <c r="DO1587" s="500">
        <v>8.0759916256184904E-3</v>
      </c>
      <c r="DP1587" s="500">
        <v>1.21988771111199E-2</v>
      </c>
      <c r="DQ1587" s="500">
        <v>1.69241203258865E-3</v>
      </c>
      <c r="DR1587" s="500">
        <v>-2.8634132694371699E-2</v>
      </c>
      <c r="DS1587" s="500">
        <v>-3.6188251755848798E-2</v>
      </c>
      <c r="DT1587" s="500">
        <v>-4.7841961020613902E-2</v>
      </c>
      <c r="DU1587" s="500">
        <v>2.0941170341892698E-3</v>
      </c>
      <c r="DV1587" s="500">
        <v>-1.64029670806617E-2</v>
      </c>
      <c r="DW1587" s="500">
        <v>3.4070723558710797E-2</v>
      </c>
      <c r="DX1587" s="500">
        <v>-0.107942589733386</v>
      </c>
      <c r="DY1587" s="500">
        <v>-5.8631965372514099</v>
      </c>
      <c r="DZ1587" s="500">
        <v>-1.6591260530916101</v>
      </c>
      <c r="EA1587" s="500">
        <v>-3.1160928065616302E-2</v>
      </c>
      <c r="EB1587" s="500">
        <v>100.38343797873399</v>
      </c>
    </row>
    <row r="1588" spans="1:149">
      <c r="A1588" s="11">
        <v>44699</v>
      </c>
      <c r="B1588" s="66"/>
      <c r="C1588" s="25" t="s">
        <v>117</v>
      </c>
      <c r="H1588" s="3" t="e">
        <f>((F1588)/(E1588/100))</f>
        <v>#DIV/0!</v>
      </c>
      <c r="I1588" s="4" t="e">
        <f>E1588/F1588</f>
        <v>#DIV/0!</v>
      </c>
      <c r="J1588" s="4" t="e">
        <f>100/G1588</f>
        <v>#DIV/0!</v>
      </c>
      <c r="N1588" s="37" t="e">
        <f>M1588/(K1588/100)</f>
        <v>#DIV/0!</v>
      </c>
      <c r="O1588" s="37" t="e">
        <f>N1588/J1588</f>
        <v>#DIV/0!</v>
      </c>
      <c r="P1588" s="5" t="e">
        <f>M1588/(L1588/100)</f>
        <v>#DIV/0!</v>
      </c>
      <c r="Q1588" s="5" t="e">
        <f>P1588*I1588</f>
        <v>#DIV/0!</v>
      </c>
      <c r="U1588" s="15" t="e">
        <f>100-(T1588-R1588)/S1588*100</f>
        <v>#DIV/0!</v>
      </c>
      <c r="X1588" s="2">
        <v>11.79</v>
      </c>
      <c r="AB1588" s="14" t="e">
        <f>((AE1588-AC1588)*(1000/AD1588))*1000</f>
        <v>#DIV/0!</v>
      </c>
      <c r="AF1588" s="7" t="e">
        <f>#REF!*0.8</f>
        <v>#REF!</v>
      </c>
      <c r="AH1588" s="8" t="e">
        <f>((AG1588)*(H1588/100))</f>
        <v>#DIV/0!</v>
      </c>
      <c r="AI1588" s="7" t="e">
        <f>AG1588/AH1588</f>
        <v>#DIV/0!</v>
      </c>
      <c r="AO1588" s="20" t="s">
        <v>2052</v>
      </c>
      <c r="AP1588" s="500">
        <v>0.16800000000000001</v>
      </c>
      <c r="AQ1588" s="500">
        <v>2E-3</v>
      </c>
      <c r="AR1588" s="500" t="s">
        <v>121</v>
      </c>
      <c r="AS1588" s="500">
        <v>5.0000000000000001E-3</v>
      </c>
      <c r="AT1588" s="500">
        <v>5.2999999999999999E-2</v>
      </c>
      <c r="AU1588" s="500">
        <v>3.0000000000000001E-3</v>
      </c>
      <c r="AV1588" s="500">
        <v>4.3999999999999997E-2</v>
      </c>
      <c r="AW1588" s="500">
        <v>2E-3</v>
      </c>
      <c r="AX1588" s="500">
        <v>0.01</v>
      </c>
      <c r="AY1588" s="500">
        <v>1E-3</v>
      </c>
      <c r="AZ1588" s="500">
        <v>1.7000000000000001E-2</v>
      </c>
      <c r="BA1588" s="500">
        <v>1E-3</v>
      </c>
      <c r="BB1588" s="500">
        <v>4.9000000000000002E-2</v>
      </c>
      <c r="BC1588" s="500">
        <v>2E-3</v>
      </c>
      <c r="BD1588" s="500">
        <v>0.47799999999999998</v>
      </c>
      <c r="BE1588" s="500">
        <v>8.9999999999999993E-3</v>
      </c>
      <c r="BF1588" s="500" t="s">
        <v>121</v>
      </c>
      <c r="BG1588" s="500">
        <v>6.0000000000000001E-3</v>
      </c>
      <c r="BH1588" s="500" t="s">
        <v>121</v>
      </c>
      <c r="BI1588" s="500">
        <v>2.4119999999999999</v>
      </c>
      <c r="BJ1588" s="500" t="s">
        <v>121</v>
      </c>
      <c r="BK1588" s="500">
        <v>3.0000000000000001E-3</v>
      </c>
      <c r="BL1588" s="500" t="s">
        <v>121</v>
      </c>
      <c r="BM1588" s="500">
        <v>2E-3</v>
      </c>
      <c r="BN1588" s="500">
        <v>4.3999999999999997E-2</v>
      </c>
      <c r="BO1588" s="500">
        <v>7.0000000000000001E-3</v>
      </c>
      <c r="BP1588" s="500">
        <v>70.412999999999997</v>
      </c>
      <c r="BQ1588" s="500">
        <v>0.11799999999999999</v>
      </c>
      <c r="BR1588" s="500" t="s">
        <v>121</v>
      </c>
      <c r="BS1588" s="500">
        <v>2E-3</v>
      </c>
      <c r="BT1588" s="500">
        <v>6.5869999999999997</v>
      </c>
      <c r="BU1588" s="500">
        <v>8.2000000000000003E-2</v>
      </c>
      <c r="BV1588" s="500">
        <v>15.622</v>
      </c>
      <c r="BW1588" s="500">
        <v>0.152</v>
      </c>
      <c r="BX1588" s="500" t="s">
        <v>121</v>
      </c>
      <c r="BY1588" s="500">
        <v>4.0000000000000001E-3</v>
      </c>
      <c r="BZ1588" s="500">
        <v>1.113</v>
      </c>
      <c r="CA1588" s="500">
        <v>2.5999999999999999E-2</v>
      </c>
      <c r="CB1588" s="500" t="s">
        <v>121</v>
      </c>
      <c r="CC1588" s="500">
        <v>18.466999999999999</v>
      </c>
      <c r="CD1588" s="500">
        <v>1.4999999999999999E-2</v>
      </c>
      <c r="CE1588" s="500">
        <v>4.0000000000000001E-3</v>
      </c>
      <c r="CF1588" s="500" t="s">
        <v>121</v>
      </c>
      <c r="CG1588" s="500">
        <v>2E-3</v>
      </c>
      <c r="CH1588" s="500" t="s">
        <v>121</v>
      </c>
      <c r="CI1588" s="500">
        <v>2E-3</v>
      </c>
      <c r="CJ1588" s="500" t="s">
        <v>121</v>
      </c>
      <c r="CK1588" s="500">
        <v>0.17499999999999999</v>
      </c>
      <c r="CL1588" s="500" t="s">
        <v>121</v>
      </c>
      <c r="CM1588" s="500">
        <v>2E-3</v>
      </c>
      <c r="CN1588" s="500">
        <v>6.0000000000000001E-3</v>
      </c>
      <c r="CO1588" s="500">
        <v>1E-3</v>
      </c>
      <c r="CP1588" s="500">
        <v>2.81</v>
      </c>
      <c r="CQ1588" s="500">
        <v>6.8000000000000005E-2</v>
      </c>
      <c r="CR1588" s="500" t="s">
        <v>121</v>
      </c>
      <c r="CS1588" s="500">
        <v>2E-3</v>
      </c>
      <c r="CT1588" s="500">
        <v>1.4870000000000001</v>
      </c>
      <c r="CU1588" s="500">
        <v>0.311</v>
      </c>
      <c r="CV1588" s="500">
        <v>0.01</v>
      </c>
      <c r="CW1588" s="500">
        <v>1E-3</v>
      </c>
      <c r="CX1588" s="500">
        <v>6.0999999999999999E-2</v>
      </c>
      <c r="CY1588" s="500">
        <v>5.0000000000000001E-3</v>
      </c>
      <c r="CZ1588" s="500" t="s">
        <v>121</v>
      </c>
      <c r="DA1588" s="500">
        <v>2E-3</v>
      </c>
      <c r="DB1588" s="500" t="s">
        <v>121</v>
      </c>
      <c r="DC1588" s="500">
        <v>3.0000000000000001E-3</v>
      </c>
      <c r="DD1588" s="500">
        <v>3.9E-2</v>
      </c>
      <c r="DE1588" s="500">
        <v>6.0000000000000001E-3</v>
      </c>
      <c r="DF1588" s="500">
        <v>0.80600000000000005</v>
      </c>
      <c r="DG1588" s="500">
        <v>8.0000000000000002E-3</v>
      </c>
      <c r="DH1588" s="500">
        <v>3.0000000000000001E-3</v>
      </c>
      <c r="DI1588" s="500">
        <v>1E-3</v>
      </c>
      <c r="DJ1588" s="500">
        <v>0.156</v>
      </c>
      <c r="DK1588" s="500">
        <v>2E-3</v>
      </c>
      <c r="DL1588" s="61" t="str">
        <f t="shared" si="30"/>
        <v>UTV 18.05.2022</v>
      </c>
    </row>
    <row r="1589" spans="1:149">
      <c r="A1589" s="11">
        <v>44700</v>
      </c>
      <c r="B1589" s="66" t="s">
        <v>2053</v>
      </c>
      <c r="C1589" s="25" t="s">
        <v>1877</v>
      </c>
      <c r="D1589" s="21">
        <v>34</v>
      </c>
      <c r="E1589" s="2">
        <v>100</v>
      </c>
      <c r="F1589" s="2">
        <v>100</v>
      </c>
      <c r="G1589" s="2">
        <v>66</v>
      </c>
      <c r="H1589" s="3">
        <f>((F1589)/(E1589/100))</f>
        <v>100</v>
      </c>
      <c r="I1589" s="4">
        <f>E1589/F1589</f>
        <v>1</v>
      </c>
      <c r="J1589" s="4">
        <f>100/G1589</f>
        <v>1.5151515151515151</v>
      </c>
      <c r="K1589" s="2">
        <v>20</v>
      </c>
      <c r="M1589" s="2">
        <f>100.309-99.552</f>
        <v>0.75699999999999079</v>
      </c>
      <c r="N1589" s="37">
        <f>M1589/(K1589/100)</f>
        <v>3.784999999999954</v>
      </c>
      <c r="O1589" s="37">
        <f>N1589/J1589</f>
        <v>2.4980999999999698</v>
      </c>
      <c r="P1589" s="5" t="e">
        <f>M1589/(L1589/100)</f>
        <v>#DIV/0!</v>
      </c>
      <c r="Q1589" s="5" t="e">
        <f>P1589*I1589</f>
        <v>#DIV/0!</v>
      </c>
      <c r="U1589" s="15" t="e">
        <f>100-(T1589-R1589)/S1589*100</f>
        <v>#DIV/0!</v>
      </c>
      <c r="X1589" s="2">
        <v>8.43</v>
      </c>
      <c r="Y1589" s="2">
        <v>2.91</v>
      </c>
      <c r="AB1589" s="14" t="e">
        <f>((AE1589-AC1589)*(1000/AD1589))*1000</f>
        <v>#DIV/0!</v>
      </c>
      <c r="AF1589" s="7" t="e">
        <f>#REF!*0.8</f>
        <v>#REF!</v>
      </c>
      <c r="AG1589" s="2">
        <v>100</v>
      </c>
      <c r="AH1589" s="8">
        <f>((AG1589)*(H1589/100))</f>
        <v>100</v>
      </c>
      <c r="AI1589" s="7">
        <f>AG1589/AH1589</f>
        <v>1</v>
      </c>
      <c r="AJ1589" s="6">
        <v>151.80000000000001</v>
      </c>
      <c r="AM1589" s="21">
        <v>11.35</v>
      </c>
      <c r="AN1589" s="21">
        <v>7.21</v>
      </c>
      <c r="AO1589" s="20"/>
      <c r="DL1589" s="61">
        <f t="shared" si="30"/>
        <v>0</v>
      </c>
    </row>
    <row r="1590" spans="1:149">
      <c r="A1590" s="11">
        <v>44700</v>
      </c>
      <c r="B1590" s="66"/>
      <c r="C1590" s="25" t="s">
        <v>337</v>
      </c>
      <c r="D1590" s="21">
        <v>11</v>
      </c>
      <c r="E1590" s="2">
        <v>100</v>
      </c>
      <c r="F1590" s="2">
        <v>100</v>
      </c>
      <c r="G1590" s="2">
        <v>89</v>
      </c>
      <c r="H1590" s="3">
        <f>((F1590)/(E1590/100))</f>
        <v>100</v>
      </c>
      <c r="I1590" s="4">
        <f>E1590/F1590</f>
        <v>1</v>
      </c>
      <c r="J1590" s="4">
        <f>100/G1590</f>
        <v>1.1235955056179776</v>
      </c>
      <c r="K1590" s="2">
        <v>20</v>
      </c>
      <c r="M1590" s="2">
        <f>101.094-101.083</f>
        <v>1.099999999999568E-2</v>
      </c>
      <c r="N1590" s="37">
        <f>M1590/(K1590/100)</f>
        <v>5.49999999999784E-2</v>
      </c>
      <c r="O1590" s="37">
        <f>N1590/J1590</f>
        <v>4.8949999999980773E-2</v>
      </c>
      <c r="P1590" s="5" t="e">
        <f>M1590/(L1590/100)</f>
        <v>#DIV/0!</v>
      </c>
      <c r="Q1590" s="5" t="e">
        <f>P1590*I1590</f>
        <v>#DIV/0!</v>
      </c>
      <c r="R1590" s="21">
        <v>54.491</v>
      </c>
      <c r="S1590" s="21">
        <v>14.773999999999999</v>
      </c>
      <c r="T1590" s="21">
        <v>68.828999999999994</v>
      </c>
      <c r="U1590" s="15">
        <f>100-(T1590-R1590)/S1590*100</f>
        <v>2.951130364153272</v>
      </c>
      <c r="V1590" s="21">
        <v>0.496</v>
      </c>
      <c r="X1590" s="2">
        <v>8.14</v>
      </c>
      <c r="Y1590" s="2">
        <v>0.55000000000000004</v>
      </c>
      <c r="Z1590" s="21">
        <v>223</v>
      </c>
      <c r="AB1590" s="14" t="e">
        <f>((AE1590-AC1590)*(1000/AD1590))*1000</f>
        <v>#DIV/0!</v>
      </c>
      <c r="AF1590" s="7" t="e">
        <f>#REF!*0.8</f>
        <v>#REF!</v>
      </c>
      <c r="AG1590" s="2">
        <v>100</v>
      </c>
      <c r="AH1590" s="8">
        <f>((AG1590)*(H1590/100))</f>
        <v>100</v>
      </c>
      <c r="AI1590" s="7">
        <f>AG1590/AH1590</f>
        <v>1</v>
      </c>
      <c r="AJ1590" s="6">
        <v>10.08</v>
      </c>
      <c r="AK1590" s="2">
        <v>0.02</v>
      </c>
      <c r="AL1590" s="2">
        <v>0</v>
      </c>
      <c r="AM1590" s="21">
        <v>0.44</v>
      </c>
      <c r="AN1590" s="21">
        <v>0.56999999999999995</v>
      </c>
      <c r="AO1590" s="20" t="s">
        <v>2055</v>
      </c>
      <c r="AP1590" s="501" t="s">
        <v>121</v>
      </c>
      <c r="AQ1590" s="501">
        <v>2E-3</v>
      </c>
      <c r="AR1590" s="501" t="s">
        <v>121</v>
      </c>
      <c r="AS1590" s="501">
        <v>3.0000000000000001E-3</v>
      </c>
      <c r="AT1590" s="501" t="s">
        <v>121</v>
      </c>
      <c r="AU1590" s="501">
        <v>2E-3</v>
      </c>
      <c r="AV1590" s="501" t="s">
        <v>121</v>
      </c>
      <c r="AW1590" s="501">
        <v>2E-3</v>
      </c>
      <c r="AX1590" s="501" t="s">
        <v>121</v>
      </c>
      <c r="AY1590" s="501">
        <v>2E-3</v>
      </c>
      <c r="AZ1590" s="501">
        <v>8.9999999999999993E-3</v>
      </c>
      <c r="BA1590" s="501">
        <v>1E-3</v>
      </c>
      <c r="BB1590" s="501">
        <v>5.0000000000000001E-3</v>
      </c>
      <c r="BC1590" s="501">
        <v>1E-3</v>
      </c>
      <c r="BD1590" s="501">
        <v>0.92100000000000004</v>
      </c>
      <c r="BE1590" s="501">
        <v>1.0999999999999999E-2</v>
      </c>
      <c r="BF1590" s="501" t="s">
        <v>121</v>
      </c>
      <c r="BG1590" s="501">
        <v>5.0000000000000001E-3</v>
      </c>
      <c r="BH1590" s="501">
        <v>1.702</v>
      </c>
      <c r="BI1590" s="501">
        <v>0.33500000000000002</v>
      </c>
      <c r="BJ1590" s="501" t="s">
        <v>121</v>
      </c>
      <c r="BK1590" s="501">
        <v>2E-3</v>
      </c>
      <c r="BL1590" s="501" t="s">
        <v>121</v>
      </c>
      <c r="BM1590" s="501">
        <v>2E-3</v>
      </c>
      <c r="BN1590" s="501">
        <v>4.5999999999999999E-2</v>
      </c>
      <c r="BO1590" s="501">
        <v>5.0000000000000001E-3</v>
      </c>
      <c r="BP1590" s="501">
        <v>71.076999999999998</v>
      </c>
      <c r="BQ1590" s="501">
        <v>0.105</v>
      </c>
      <c r="BR1590" s="501" t="s">
        <v>121</v>
      </c>
      <c r="BS1590" s="501">
        <v>2E-3</v>
      </c>
      <c r="BT1590" s="501">
        <v>0.30199999999999999</v>
      </c>
      <c r="BU1590" s="501">
        <v>1.7999999999999999E-2</v>
      </c>
      <c r="BV1590" s="501">
        <v>4.5999999999999999E-2</v>
      </c>
      <c r="BW1590" s="501">
        <v>6.0000000000000001E-3</v>
      </c>
      <c r="BX1590" s="501" t="s">
        <v>121</v>
      </c>
      <c r="BY1590" s="501">
        <v>5.0000000000000001E-3</v>
      </c>
      <c r="BZ1590" s="501">
        <v>0.98099999999999998</v>
      </c>
      <c r="CA1590" s="501">
        <v>2.1000000000000001E-2</v>
      </c>
      <c r="CB1590" s="501" t="s">
        <v>121</v>
      </c>
      <c r="CC1590" s="501">
        <v>3.266</v>
      </c>
      <c r="CD1590" s="501">
        <v>1.2E-2</v>
      </c>
      <c r="CE1590" s="501">
        <v>4.0000000000000001E-3</v>
      </c>
      <c r="CF1590" s="501" t="s">
        <v>121</v>
      </c>
      <c r="CG1590" s="501">
        <v>2E-3</v>
      </c>
      <c r="CH1590" s="501" t="s">
        <v>121</v>
      </c>
      <c r="CI1590" s="501">
        <v>2E-3</v>
      </c>
      <c r="CJ1590" s="501">
        <v>6.5000000000000002E-2</v>
      </c>
      <c r="CK1590" s="501">
        <v>2.5000000000000001E-2</v>
      </c>
      <c r="CL1590" s="501" t="s">
        <v>121</v>
      </c>
      <c r="CM1590" s="501">
        <v>2E-3</v>
      </c>
      <c r="CN1590" s="501">
        <v>5.0000000000000001E-3</v>
      </c>
      <c r="CO1590" s="501">
        <v>1E-3</v>
      </c>
      <c r="CP1590" s="501">
        <v>7.0000000000000007E-2</v>
      </c>
      <c r="CQ1590" s="501">
        <v>8.0000000000000002E-3</v>
      </c>
      <c r="CR1590" s="501" t="s">
        <v>121</v>
      </c>
      <c r="CS1590" s="501">
        <v>2E-3</v>
      </c>
      <c r="CT1590" s="501">
        <v>24.504999999999999</v>
      </c>
      <c r="CU1590" s="501">
        <v>0.32100000000000001</v>
      </c>
      <c r="CV1590" s="501">
        <v>7.0000000000000001E-3</v>
      </c>
      <c r="CW1590" s="501">
        <v>1E-3</v>
      </c>
      <c r="CX1590" s="501">
        <v>0.186</v>
      </c>
      <c r="CY1590" s="501">
        <v>5.0000000000000001E-3</v>
      </c>
      <c r="CZ1590" s="501" t="s">
        <v>121</v>
      </c>
      <c r="DA1590" s="501">
        <v>2E-3</v>
      </c>
      <c r="DB1590" s="501">
        <v>3.0000000000000001E-3</v>
      </c>
      <c r="DC1590" s="501">
        <v>2E-3</v>
      </c>
      <c r="DD1590" s="501" t="s">
        <v>121</v>
      </c>
      <c r="DE1590" s="501">
        <v>3.0000000000000001E-3</v>
      </c>
      <c r="DF1590" s="501">
        <v>5.0000000000000001E-3</v>
      </c>
      <c r="DG1590" s="501">
        <v>1E-3</v>
      </c>
      <c r="DH1590" s="501">
        <v>4.4999999999999998E-2</v>
      </c>
      <c r="DI1590" s="501">
        <v>1E-3</v>
      </c>
      <c r="DJ1590" s="501" t="s">
        <v>121</v>
      </c>
      <c r="DK1590" s="501">
        <v>2E-3</v>
      </c>
      <c r="DL1590" s="61" t="str">
        <f t="shared" si="30"/>
        <v>Toni 19.05.2022</v>
      </c>
      <c r="DM1590" s="504">
        <v>6.8382999522407801E-3</v>
      </c>
      <c r="DN1590" s="504">
        <v>-6.4470450686197099E-3</v>
      </c>
      <c r="DO1590" s="504">
        <v>-4.1091721586838097E-2</v>
      </c>
      <c r="DP1590" s="504">
        <v>1.9521100960032501E-2</v>
      </c>
      <c r="DQ1590" s="504">
        <v>3.1908977611602198E-2</v>
      </c>
      <c r="DR1590" s="504">
        <v>3.2073771505062201E-2</v>
      </c>
      <c r="DS1590" s="504">
        <v>-0.23263359006918799</v>
      </c>
      <c r="DT1590" s="504">
        <v>1.5561176072376901E-2</v>
      </c>
      <c r="DU1590" s="504">
        <v>2.8760081688433302E-4</v>
      </c>
      <c r="DV1590" s="504">
        <v>-1.34535845929026E-2</v>
      </c>
      <c r="DW1590" s="504">
        <v>7.0628722070507205E-4</v>
      </c>
      <c r="DX1590" s="504">
        <v>-0.106588863656291</v>
      </c>
      <c r="DY1590" s="504">
        <v>53.950262208148501</v>
      </c>
      <c r="DZ1590" s="504">
        <v>-1.63399987263867</v>
      </c>
      <c r="EA1590" s="504">
        <v>-0.146099464937792</v>
      </c>
      <c r="EB1590" s="504">
        <v>149.370461037881</v>
      </c>
      <c r="EC1590" s="10" t="s">
        <v>1951</v>
      </c>
      <c r="ED1590" s="504">
        <v>3.3108593828182001E-2</v>
      </c>
      <c r="EE1590" s="504">
        <v>2.3632528518413499E-2</v>
      </c>
      <c r="EF1590" s="504">
        <v>-7.2154643113789399E-2</v>
      </c>
      <c r="EG1590" s="504">
        <v>1.10959608238508E-2</v>
      </c>
      <c r="EH1590" s="504">
        <v>6.1340146150722898E-2</v>
      </c>
      <c r="EI1590" s="504">
        <v>3.3245603447894902E-3</v>
      </c>
      <c r="EJ1590" s="504">
        <v>-0.12444344488989501</v>
      </c>
      <c r="EK1590" s="504">
        <v>2.89509280980993E-2</v>
      </c>
      <c r="EL1590" s="504">
        <v>-7.0727725260624796E-4</v>
      </c>
      <c r="EM1590" s="504">
        <v>2.2122906401189E-2</v>
      </c>
      <c r="EN1590" s="504">
        <v>8.4416511604199801E-2</v>
      </c>
      <c r="EO1590" s="504">
        <v>5.0020627464407497</v>
      </c>
      <c r="EP1590" s="504">
        <v>33.943553642840598</v>
      </c>
      <c r="EQ1590" s="504">
        <v>-1.0358211702971001</v>
      </c>
      <c r="ER1590" s="504">
        <v>21.6605517919024</v>
      </c>
      <c r="ES1590" s="504">
        <v>147.88280768807601</v>
      </c>
    </row>
    <row r="1591" spans="1:149">
      <c r="A1591" s="11">
        <v>44700</v>
      </c>
      <c r="B1591" s="66"/>
      <c r="C1591" s="25" t="s">
        <v>2054</v>
      </c>
      <c r="D1591" s="21">
        <v>1</v>
      </c>
      <c r="E1591" s="2">
        <v>100</v>
      </c>
      <c r="F1591" s="2">
        <v>100</v>
      </c>
      <c r="G1591" s="2">
        <v>99</v>
      </c>
      <c r="H1591" s="3">
        <f>((F1591)/(E1591/100))</f>
        <v>100</v>
      </c>
      <c r="I1591" s="4">
        <f>E1591/F1591</f>
        <v>1</v>
      </c>
      <c r="J1591" s="4">
        <f>100/G1591</f>
        <v>1.0101010101010102</v>
      </c>
      <c r="N1591" s="37" t="e">
        <f>M1591/(K1591/100)</f>
        <v>#DIV/0!</v>
      </c>
      <c r="O1591" s="37" t="e">
        <f>N1591/J1591</f>
        <v>#DIV/0!</v>
      </c>
      <c r="P1591" s="5" t="e">
        <f>M1591/(L1591/100)</f>
        <v>#DIV/0!</v>
      </c>
      <c r="Q1591" s="5" t="e">
        <f>P1591*I1591</f>
        <v>#DIV/0!</v>
      </c>
      <c r="R1591" s="21">
        <v>54.896000000000001</v>
      </c>
      <c r="S1591" s="21">
        <v>10.112</v>
      </c>
      <c r="T1591" s="21">
        <v>64.882000000000005</v>
      </c>
      <c r="U1591" s="15">
        <f>100-(T1591-R1591)/S1591*100</f>
        <v>1.2460443037974187</v>
      </c>
      <c r="V1591" s="21">
        <v>0.54400000000000004</v>
      </c>
      <c r="X1591" s="2">
        <v>8.33</v>
      </c>
      <c r="Y1591" s="2">
        <v>0.6</v>
      </c>
      <c r="AB1591" s="14" t="e">
        <f>((AE1591-AC1591)*(1000/AD1591))*1000</f>
        <v>#DIV/0!</v>
      </c>
      <c r="AF1591" s="7" t="e">
        <f>#REF!*0.8</f>
        <v>#REF!</v>
      </c>
      <c r="AG1591" s="2">
        <v>100</v>
      </c>
      <c r="AH1591" s="8">
        <f>((AG1591)*(H1591/100))</f>
        <v>100</v>
      </c>
      <c r="AI1591" s="7">
        <f>AG1591/AH1591</f>
        <v>1</v>
      </c>
      <c r="AJ1591" s="6">
        <v>4.9800000000000004</v>
      </c>
      <c r="AK1591" s="2">
        <v>8.9999999999999993E-3</v>
      </c>
      <c r="AL1591" s="2">
        <v>0</v>
      </c>
      <c r="AO1591" s="20" t="s">
        <v>2056</v>
      </c>
      <c r="AP1591" s="502" t="s">
        <v>121</v>
      </c>
      <c r="AQ1591" s="502">
        <v>2E-3</v>
      </c>
      <c r="AR1591" s="502" t="s">
        <v>121</v>
      </c>
      <c r="AS1591" s="502">
        <v>3.0000000000000001E-3</v>
      </c>
      <c r="AT1591" s="502" t="s">
        <v>121</v>
      </c>
      <c r="AU1591" s="502">
        <v>2E-3</v>
      </c>
      <c r="AV1591" s="502">
        <v>5.0000000000000001E-3</v>
      </c>
      <c r="AW1591" s="502">
        <v>1E-3</v>
      </c>
      <c r="AX1591" s="502" t="s">
        <v>121</v>
      </c>
      <c r="AY1591" s="502">
        <v>2E-3</v>
      </c>
      <c r="AZ1591" s="502">
        <v>1.2999999999999999E-2</v>
      </c>
      <c r="BA1591" s="502">
        <v>1E-3</v>
      </c>
      <c r="BB1591" s="502">
        <v>6.0000000000000001E-3</v>
      </c>
      <c r="BC1591" s="502">
        <v>1E-3</v>
      </c>
      <c r="BD1591" s="502">
        <v>0.68100000000000005</v>
      </c>
      <c r="BE1591" s="502">
        <v>0.01</v>
      </c>
      <c r="BF1591" s="502" t="s">
        <v>121</v>
      </c>
      <c r="BG1591" s="502">
        <v>2E-3</v>
      </c>
      <c r="BH1591" s="502">
        <v>1.038</v>
      </c>
      <c r="BI1591" s="502">
        <v>0.378</v>
      </c>
      <c r="BJ1591" s="502" t="s">
        <v>121</v>
      </c>
      <c r="BK1591" s="502">
        <v>2E-3</v>
      </c>
      <c r="BL1591" s="502" t="s">
        <v>121</v>
      </c>
      <c r="BM1591" s="502">
        <v>2E-3</v>
      </c>
      <c r="BN1591" s="502">
        <v>0.03</v>
      </c>
      <c r="BO1591" s="502">
        <v>5.0000000000000001E-3</v>
      </c>
      <c r="BP1591" s="502">
        <v>70.745999999999995</v>
      </c>
      <c r="BQ1591" s="502">
        <v>0.104</v>
      </c>
      <c r="BR1591" s="502" t="s">
        <v>121</v>
      </c>
      <c r="BS1591" s="502">
        <v>2E-3</v>
      </c>
      <c r="BT1591" s="502">
        <v>2.4700000000000002</v>
      </c>
      <c r="BU1591" s="502">
        <v>4.3999999999999997E-2</v>
      </c>
      <c r="BV1591" s="502">
        <v>7.1999999999999995E-2</v>
      </c>
      <c r="BW1591" s="502">
        <v>8.9999999999999993E-3</v>
      </c>
      <c r="BX1591" s="502" t="s">
        <v>121</v>
      </c>
      <c r="BY1591" s="502">
        <v>4.0000000000000001E-3</v>
      </c>
      <c r="BZ1591" s="502">
        <v>0.70499999999999996</v>
      </c>
      <c r="CA1591" s="502">
        <v>1.9E-2</v>
      </c>
      <c r="CB1591" s="502" t="s">
        <v>121</v>
      </c>
      <c r="CC1591" s="502">
        <v>3.1819999999999999</v>
      </c>
      <c r="CD1591" s="502" t="s">
        <v>121</v>
      </c>
      <c r="CE1591" s="502">
        <v>5.0000000000000001E-3</v>
      </c>
      <c r="CF1591" s="502" t="s">
        <v>121</v>
      </c>
      <c r="CG1591" s="502">
        <v>2E-3</v>
      </c>
      <c r="CH1591" s="502" t="s">
        <v>121</v>
      </c>
      <c r="CI1591" s="502">
        <v>2E-3</v>
      </c>
      <c r="CJ1591" s="502">
        <v>0.112</v>
      </c>
      <c r="CK1591" s="502">
        <v>0.04</v>
      </c>
      <c r="CL1591" s="502" t="s">
        <v>121</v>
      </c>
      <c r="CM1591" s="502">
        <v>2E-3</v>
      </c>
      <c r="CN1591" s="502">
        <v>4.0000000000000001E-3</v>
      </c>
      <c r="CO1591" s="502">
        <v>1E-3</v>
      </c>
      <c r="CP1591" s="502">
        <v>0.41499999999999998</v>
      </c>
      <c r="CQ1591" s="502">
        <v>1.9E-2</v>
      </c>
      <c r="CR1591" s="502" t="s">
        <v>121</v>
      </c>
      <c r="CS1591" s="502">
        <v>2E-3</v>
      </c>
      <c r="CT1591" s="502">
        <v>23.614999999999998</v>
      </c>
      <c r="CU1591" s="502">
        <v>0.375</v>
      </c>
      <c r="CV1591" s="502">
        <v>0.01</v>
      </c>
      <c r="CW1591" s="502">
        <v>1E-3</v>
      </c>
      <c r="CX1591" s="502">
        <v>4.9000000000000002E-2</v>
      </c>
      <c r="CY1591" s="502">
        <v>4.0000000000000001E-3</v>
      </c>
      <c r="CZ1591" s="502" t="s">
        <v>121</v>
      </c>
      <c r="DA1591" s="502">
        <v>2E-3</v>
      </c>
      <c r="DB1591" s="502" t="s">
        <v>121</v>
      </c>
      <c r="DC1591" s="502">
        <v>2E-3</v>
      </c>
      <c r="DD1591" s="502" t="s">
        <v>121</v>
      </c>
      <c r="DE1591" s="502">
        <v>3.0000000000000001E-3</v>
      </c>
      <c r="DF1591" s="502">
        <v>0.02</v>
      </c>
      <c r="DG1591" s="502">
        <v>1E-3</v>
      </c>
      <c r="DH1591" s="502">
        <v>5.0000000000000001E-3</v>
      </c>
      <c r="DI1591" s="502">
        <v>1E-3</v>
      </c>
      <c r="DJ1591" s="502" t="s">
        <v>121</v>
      </c>
      <c r="DK1591" s="502">
        <v>2E-3</v>
      </c>
      <c r="DL1591" s="61" t="str">
        <f t="shared" si="30"/>
        <v>Lukas 19.05.2022</v>
      </c>
      <c r="DM1591" s="504">
        <v>3.1982486307848002E-4</v>
      </c>
      <c r="DN1591" s="504">
        <v>-4.0135138560975901E-4</v>
      </c>
      <c r="DO1591" s="504">
        <v>-3.5242803657869803E-2</v>
      </c>
      <c r="DP1591" s="504">
        <v>9.0430531020973398E-3</v>
      </c>
      <c r="DQ1591" s="504">
        <v>8.9825096131712304E-3</v>
      </c>
      <c r="DR1591" s="504">
        <v>1.38841941330621E-2</v>
      </c>
      <c r="DS1591" s="504">
        <v>-0.23555524206042899</v>
      </c>
      <c r="DT1591" s="504">
        <v>2.9502901419694302E-2</v>
      </c>
      <c r="DU1591" s="504">
        <v>-7.5659760220752801E-4</v>
      </c>
      <c r="DV1591" s="504">
        <v>-9.5429954850072309E-3</v>
      </c>
      <c r="DW1591" s="504">
        <v>0.186069138443865</v>
      </c>
      <c r="DX1591" s="504">
        <v>1.0839612129862</v>
      </c>
      <c r="DY1591" s="504">
        <v>56.364948468334802</v>
      </c>
      <c r="DZ1591" s="504">
        <v>-1.1477611780180099</v>
      </c>
      <c r="EA1591" s="504">
        <v>5.4501623372460299</v>
      </c>
      <c r="EB1591" s="504">
        <v>149.77066239214</v>
      </c>
      <c r="EC1591" s="10" t="s">
        <v>1951</v>
      </c>
      <c r="ED1591" s="504">
        <v>-2.75141095274688E-2</v>
      </c>
      <c r="EE1591" s="504">
        <v>5.5648527383189601E-3</v>
      </c>
      <c r="EF1591" s="504">
        <v>-2.8003292715708498E-2</v>
      </c>
      <c r="EG1591" s="504">
        <v>1.04026344622424E-2</v>
      </c>
      <c r="EH1591" s="504">
        <v>4.7636546387348298E-3</v>
      </c>
      <c r="EI1591" s="504">
        <v>-1.1801294353728099E-2</v>
      </c>
      <c r="EJ1591" s="504">
        <v>-0.275272346827798</v>
      </c>
      <c r="EK1591" s="504">
        <v>-1.11542971809621E-2</v>
      </c>
      <c r="EL1591" s="504">
        <v>-3.9439303475115603E-3</v>
      </c>
      <c r="EM1591" s="504">
        <v>-5.65483137297441E-3</v>
      </c>
      <c r="EN1591" s="504">
        <v>-6.0264100764072497E-3</v>
      </c>
      <c r="EO1591" s="504">
        <v>0.37881930483340598</v>
      </c>
      <c r="EP1591" s="504">
        <v>20.578692796976199</v>
      </c>
      <c r="EQ1591" s="504">
        <v>-1.8130547414851901</v>
      </c>
      <c r="ER1591" s="504">
        <v>1.8279563514313599</v>
      </c>
      <c r="ES1591" s="504">
        <v>98.872187041413696</v>
      </c>
    </row>
    <row r="1592" spans="1:149">
      <c r="A1592" s="11">
        <v>44700</v>
      </c>
      <c r="B1592" s="66" t="s">
        <v>207</v>
      </c>
      <c r="C1592" s="25" t="s">
        <v>119</v>
      </c>
      <c r="D1592" s="21">
        <v>36</v>
      </c>
      <c r="E1592" s="2">
        <v>100</v>
      </c>
      <c r="F1592" s="2">
        <v>64</v>
      </c>
      <c r="H1592" s="3">
        <f>((F1592)/(E1592/100))</f>
        <v>64</v>
      </c>
      <c r="I1592" s="4">
        <f>E1592/F1592</f>
        <v>1.5625</v>
      </c>
      <c r="J1592" s="4" t="e">
        <f>100/G1592</f>
        <v>#DIV/0!</v>
      </c>
      <c r="N1592" s="37" t="e">
        <f>M1592/(K1592/100)</f>
        <v>#DIV/0!</v>
      </c>
      <c r="O1592" s="37" t="e">
        <f>N1592/J1592</f>
        <v>#DIV/0!</v>
      </c>
      <c r="P1592" s="5" t="e">
        <f>M1592/(L1592/100)</f>
        <v>#DIV/0!</v>
      </c>
      <c r="Q1592" s="5" t="e">
        <f>P1592*I1592</f>
        <v>#DIV/0!</v>
      </c>
      <c r="U1592" s="15" t="e">
        <f>100-(T1592-R1592)/S1592*100</f>
        <v>#DIV/0!</v>
      </c>
      <c r="V1592" s="21">
        <v>10.52</v>
      </c>
      <c r="X1592" s="2">
        <v>10.29</v>
      </c>
      <c r="Y1592" s="2">
        <v>7.71</v>
      </c>
      <c r="Z1592" s="21">
        <v>2309</v>
      </c>
      <c r="AB1592" s="14" t="e">
        <f>((AE1592-AC1592)*(1000/AD1592))*1000</f>
        <v>#DIV/0!</v>
      </c>
      <c r="AF1592" s="7" t="e">
        <f>#REF!*0.8</f>
        <v>#REF!</v>
      </c>
      <c r="AG1592" s="2">
        <v>156</v>
      </c>
      <c r="AH1592" s="8">
        <f>((AG1592)*(H1592/100))</f>
        <v>99.84</v>
      </c>
      <c r="AI1592" s="7">
        <f>AG1592/AH1592</f>
        <v>1.5625</v>
      </c>
      <c r="AJ1592" s="6">
        <v>18.59</v>
      </c>
      <c r="AK1592" s="2">
        <v>1.458</v>
      </c>
      <c r="AO1592" s="20" t="s">
        <v>2057</v>
      </c>
      <c r="AP1592" s="503">
        <v>0.08</v>
      </c>
      <c r="AQ1592" s="503">
        <v>1E-3</v>
      </c>
      <c r="AR1592" s="503">
        <v>2.9000000000000001E-2</v>
      </c>
      <c r="AS1592" s="503">
        <v>3.0000000000000001E-3</v>
      </c>
      <c r="AT1592" s="503">
        <v>8.9999999999999993E-3</v>
      </c>
      <c r="AU1592" s="503">
        <v>2E-3</v>
      </c>
      <c r="AV1592" s="503">
        <v>7.6999999999999999E-2</v>
      </c>
      <c r="AW1592" s="503">
        <v>2E-3</v>
      </c>
      <c r="AX1592" s="503">
        <v>2E-3</v>
      </c>
      <c r="AY1592" s="503">
        <v>1E-3</v>
      </c>
      <c r="AZ1592" s="503">
        <v>3.3000000000000002E-2</v>
      </c>
      <c r="BA1592" s="503">
        <v>2E-3</v>
      </c>
      <c r="BB1592" s="503">
        <v>0.14899999999999999</v>
      </c>
      <c r="BC1592" s="503">
        <v>3.0000000000000001E-3</v>
      </c>
      <c r="BD1592" s="503">
        <v>2.0449999999999999</v>
      </c>
      <c r="BE1592" s="503">
        <v>1.7999999999999999E-2</v>
      </c>
      <c r="BF1592" s="503" t="s">
        <v>121</v>
      </c>
      <c r="BG1592" s="503">
        <v>4.0000000000000001E-3</v>
      </c>
      <c r="BH1592" s="503">
        <v>2.8140000000000001</v>
      </c>
      <c r="BI1592" s="503">
        <v>0.66400000000000003</v>
      </c>
      <c r="BJ1592" s="503" t="s">
        <v>121</v>
      </c>
      <c r="BK1592" s="503">
        <v>2E-3</v>
      </c>
      <c r="BL1592" s="503" t="s">
        <v>121</v>
      </c>
      <c r="BM1592" s="503">
        <v>2E-3</v>
      </c>
      <c r="BN1592" s="503">
        <v>0.14399999999999999</v>
      </c>
      <c r="BO1592" s="503">
        <v>7.0000000000000001E-3</v>
      </c>
      <c r="BP1592" s="503">
        <v>69.974000000000004</v>
      </c>
      <c r="BQ1592" s="503">
        <v>0.112</v>
      </c>
      <c r="BR1592" s="503" t="s">
        <v>121</v>
      </c>
      <c r="BS1592" s="503">
        <v>2E-3</v>
      </c>
      <c r="BT1592" s="503">
        <v>12.512</v>
      </c>
      <c r="BU1592" s="503">
        <v>0.11600000000000001</v>
      </c>
      <c r="BV1592" s="503">
        <v>1.123</v>
      </c>
      <c r="BW1592" s="503">
        <v>2.1999999999999999E-2</v>
      </c>
      <c r="BX1592" s="503" t="s">
        <v>121</v>
      </c>
      <c r="BY1592" s="503">
        <v>7.0000000000000001E-3</v>
      </c>
      <c r="BZ1592" s="503">
        <v>0.73799999999999999</v>
      </c>
      <c r="CA1592" s="503">
        <v>2.7E-2</v>
      </c>
      <c r="CB1592" s="503" t="s">
        <v>121</v>
      </c>
      <c r="CC1592" s="503">
        <v>5.8710000000000004</v>
      </c>
      <c r="CD1592" s="503">
        <v>8.5999999999999993E-2</v>
      </c>
      <c r="CE1592" s="503">
        <v>5.0000000000000001E-3</v>
      </c>
      <c r="CF1592" s="503">
        <v>2E-3</v>
      </c>
      <c r="CG1592" s="503">
        <v>1E-3</v>
      </c>
      <c r="CH1592" s="503" t="s">
        <v>121</v>
      </c>
      <c r="CI1592" s="503">
        <v>2E-3</v>
      </c>
      <c r="CJ1592" s="503">
        <v>0.47199999999999998</v>
      </c>
      <c r="CK1592" s="503">
        <v>6.0999999999999999E-2</v>
      </c>
      <c r="CL1592" s="503" t="s">
        <v>121</v>
      </c>
      <c r="CM1592" s="503">
        <v>2E-3</v>
      </c>
      <c r="CN1592" s="503">
        <v>2E-3</v>
      </c>
      <c r="CO1592" s="503">
        <v>1E-3</v>
      </c>
      <c r="CP1592" s="503">
        <v>1.1299999999999999</v>
      </c>
      <c r="CQ1592" s="503">
        <v>0.03</v>
      </c>
      <c r="CR1592" s="503" t="s">
        <v>121</v>
      </c>
      <c r="CS1592" s="503">
        <v>2E-3</v>
      </c>
      <c r="CT1592" s="503">
        <v>6.47</v>
      </c>
      <c r="CU1592" s="503">
        <v>0.25700000000000001</v>
      </c>
      <c r="CV1592" s="503">
        <v>2.5999999999999999E-2</v>
      </c>
      <c r="CW1592" s="503">
        <v>1E-3</v>
      </c>
      <c r="CX1592" s="503">
        <v>1.5489999999999999</v>
      </c>
      <c r="CY1592" s="503">
        <v>2.1000000000000001E-2</v>
      </c>
      <c r="CZ1592" s="503" t="s">
        <v>121</v>
      </c>
      <c r="DA1592" s="503">
        <v>2E-3</v>
      </c>
      <c r="DB1592" s="503">
        <v>6.0999999999999999E-2</v>
      </c>
      <c r="DC1592" s="503">
        <v>6.0000000000000001E-3</v>
      </c>
      <c r="DD1592" s="503" t="s">
        <v>121</v>
      </c>
      <c r="DE1592" s="503">
        <v>7.0000000000000001E-3</v>
      </c>
      <c r="DF1592" s="503">
        <v>0.45400000000000001</v>
      </c>
      <c r="DG1592" s="503">
        <v>5.0000000000000001E-3</v>
      </c>
      <c r="DH1592" s="503">
        <v>1.0999999999999999E-2</v>
      </c>
      <c r="DI1592" s="503">
        <v>1E-3</v>
      </c>
      <c r="DJ1592" s="503">
        <v>7.0000000000000001E-3</v>
      </c>
      <c r="DK1592" s="503">
        <v>1E-3</v>
      </c>
      <c r="DL1592" s="61" t="str">
        <f t="shared" si="30"/>
        <v>DK III W2 19.05.2022</v>
      </c>
      <c r="DM1592" s="504">
        <v>6.3744282994781997E-3</v>
      </c>
      <c r="DN1592" s="504">
        <v>5.8383723570455499E-3</v>
      </c>
      <c r="DO1592" s="504">
        <v>-5.6678431661460402E-2</v>
      </c>
      <c r="DP1592" s="504">
        <v>1.4584789883107201</v>
      </c>
      <c r="DQ1592" s="504">
        <v>-3.3226465463319001E-3</v>
      </c>
      <c r="DR1592" s="504">
        <v>-5.0670021854352003E-3</v>
      </c>
      <c r="DS1592" s="504">
        <v>-0.35458533417273802</v>
      </c>
      <c r="DT1592" s="504">
        <v>5.0323759024765904E-3</v>
      </c>
      <c r="DU1592" s="504">
        <v>2.2976140630676699E-3</v>
      </c>
      <c r="DV1592" s="504">
        <v>-1.45081760280255E-2</v>
      </c>
      <c r="DW1592" s="504">
        <v>0.113697601152928</v>
      </c>
      <c r="DX1592" s="504">
        <v>-9.7400905513389494E-2</v>
      </c>
      <c r="DY1592" s="504">
        <v>673.27990647274396</v>
      </c>
      <c r="DZ1592" s="504">
        <v>-1.41407799788137</v>
      </c>
      <c r="EA1592" s="504">
        <v>31.997836508391099</v>
      </c>
      <c r="EB1592" s="504">
        <v>148.81350139781301</v>
      </c>
    </row>
    <row r="1593" spans="1:149">
      <c r="A1593" s="11">
        <v>44700</v>
      </c>
      <c r="B1593" s="66" t="s">
        <v>120</v>
      </c>
      <c r="C1593" s="25" t="s">
        <v>119</v>
      </c>
      <c r="D1593" s="21">
        <v>33</v>
      </c>
      <c r="E1593" s="2">
        <v>100</v>
      </c>
      <c r="F1593" s="2">
        <v>67</v>
      </c>
      <c r="H1593" s="3">
        <f>((F1593)/(E1593/100))</f>
        <v>67</v>
      </c>
      <c r="I1593" s="4">
        <f>E1593/F1593</f>
        <v>1.4925373134328359</v>
      </c>
      <c r="J1593" s="4" t="e">
        <f>100/G1593</f>
        <v>#DIV/0!</v>
      </c>
      <c r="N1593" s="37" t="e">
        <f>M1593/(K1593/100)</f>
        <v>#DIV/0!</v>
      </c>
      <c r="O1593" s="37" t="e">
        <f>N1593/J1593</f>
        <v>#DIV/0!</v>
      </c>
      <c r="P1593" s="5" t="e">
        <f>M1593/(L1593/100)</f>
        <v>#DIV/0!</v>
      </c>
      <c r="Q1593" s="5" t="e">
        <f>P1593*I1593</f>
        <v>#DIV/0!</v>
      </c>
      <c r="U1593" s="15" t="e">
        <f>100-(T1593-R1593)/S1593*100</f>
        <v>#DIV/0!</v>
      </c>
      <c r="V1593" s="21">
        <v>6.75</v>
      </c>
      <c r="X1593" s="2">
        <v>12.28</v>
      </c>
      <c r="Y1593" s="2">
        <v>12.25</v>
      </c>
      <c r="Z1593" s="21">
        <v>2907</v>
      </c>
      <c r="AB1593" s="14" t="e">
        <f>((AE1593-AC1593)*(1000/AD1593))*1000</f>
        <v>#DIV/0!</v>
      </c>
      <c r="AF1593" s="7" t="e">
        <f>#REF!*0.8</f>
        <v>#REF!</v>
      </c>
      <c r="AG1593" s="2">
        <v>150</v>
      </c>
      <c r="AH1593" s="8">
        <f>((AG1593)*(H1593/100))</f>
        <v>100.5</v>
      </c>
      <c r="AI1593" s="7">
        <f>AG1593/AH1593</f>
        <v>1.4925373134328359</v>
      </c>
      <c r="AJ1593" s="6">
        <v>120.7</v>
      </c>
      <c r="AK1593" s="2">
        <v>1.48</v>
      </c>
      <c r="AO1593" s="20" t="s">
        <v>2058</v>
      </c>
      <c r="AP1593" s="504">
        <v>0.13700000000000001</v>
      </c>
      <c r="AQ1593" s="504">
        <v>3.0000000000000001E-3</v>
      </c>
      <c r="AR1593" s="504">
        <v>5.6000000000000001E-2</v>
      </c>
      <c r="AS1593" s="504">
        <v>4.0000000000000001E-3</v>
      </c>
      <c r="AT1593" s="504">
        <v>5.0000000000000001E-3</v>
      </c>
      <c r="AU1593" s="504">
        <v>2E-3</v>
      </c>
      <c r="AV1593" s="504">
        <v>0.02</v>
      </c>
      <c r="AW1593" s="504">
        <v>2E-3</v>
      </c>
      <c r="AX1593" s="504">
        <v>3.0000000000000001E-3</v>
      </c>
      <c r="AY1593" s="504">
        <v>1E-3</v>
      </c>
      <c r="AZ1593" s="504">
        <v>3.4000000000000002E-2</v>
      </c>
      <c r="BA1593" s="504">
        <v>3.0000000000000001E-3</v>
      </c>
      <c r="BB1593" s="504">
        <v>0.123</v>
      </c>
      <c r="BC1593" s="504">
        <v>4.0000000000000001E-3</v>
      </c>
      <c r="BD1593" s="504">
        <v>15.153</v>
      </c>
      <c r="BE1593" s="504">
        <v>9.7000000000000003E-2</v>
      </c>
      <c r="BF1593" s="504" t="s">
        <v>121</v>
      </c>
      <c r="BG1593" s="504">
        <v>7.0000000000000001E-3</v>
      </c>
      <c r="BH1593" s="504">
        <v>2.0609999999999999</v>
      </c>
      <c r="BI1593" s="504">
        <v>0.76600000000000001</v>
      </c>
      <c r="BJ1593" s="504" t="s">
        <v>121</v>
      </c>
      <c r="BK1593" s="504">
        <v>4.0000000000000001E-3</v>
      </c>
      <c r="BL1593" s="504" t="s">
        <v>121</v>
      </c>
      <c r="BM1593" s="504">
        <v>2E-3</v>
      </c>
      <c r="BN1593" s="504">
        <v>0.08</v>
      </c>
      <c r="BO1593" s="504">
        <v>8.0000000000000002E-3</v>
      </c>
      <c r="BP1593" s="504">
        <v>66.623000000000005</v>
      </c>
      <c r="BQ1593" s="504">
        <v>0.16400000000000001</v>
      </c>
      <c r="BR1593" s="504">
        <v>2E-3</v>
      </c>
      <c r="BS1593" s="504">
        <v>1E-3</v>
      </c>
      <c r="BT1593" s="504">
        <v>6.431</v>
      </c>
      <c r="BU1593" s="504">
        <v>0.124</v>
      </c>
      <c r="BV1593" s="504">
        <v>0.97399999999999998</v>
      </c>
      <c r="BW1593" s="504">
        <v>2.4E-2</v>
      </c>
      <c r="BX1593" s="504" t="s">
        <v>121</v>
      </c>
      <c r="BY1593" s="504">
        <v>1.7999999999999999E-2</v>
      </c>
      <c r="BZ1593" s="504">
        <v>0.42899999999999999</v>
      </c>
      <c r="CA1593" s="504">
        <v>3.1E-2</v>
      </c>
      <c r="CB1593" s="504" t="s">
        <v>121</v>
      </c>
      <c r="CC1593" s="504">
        <v>8.7360000000000007</v>
      </c>
      <c r="CD1593" s="504">
        <v>0.55100000000000005</v>
      </c>
      <c r="CE1593" s="504">
        <v>1.2E-2</v>
      </c>
      <c r="CF1593" s="504">
        <v>2E-3</v>
      </c>
      <c r="CG1593" s="504">
        <v>1E-3</v>
      </c>
      <c r="CH1593" s="504" t="s">
        <v>121</v>
      </c>
      <c r="CI1593" s="504">
        <v>2E-3</v>
      </c>
      <c r="CJ1593" s="504">
        <v>0.14000000000000001</v>
      </c>
      <c r="CK1593" s="504">
        <v>5.5E-2</v>
      </c>
      <c r="CL1593" s="504" t="s">
        <v>121</v>
      </c>
      <c r="CM1593" s="504">
        <v>2E-3</v>
      </c>
      <c r="CN1593" s="504">
        <v>4.0000000000000001E-3</v>
      </c>
      <c r="CO1593" s="504">
        <v>1E-3</v>
      </c>
      <c r="CP1593" s="504">
        <v>0.73599999999999999</v>
      </c>
      <c r="CQ1593" s="504">
        <v>2.9000000000000001E-2</v>
      </c>
      <c r="CR1593" s="504" t="s">
        <v>121</v>
      </c>
      <c r="CS1593" s="504">
        <v>2E-3</v>
      </c>
      <c r="CT1593" s="504">
        <v>3.601</v>
      </c>
      <c r="CU1593" s="504">
        <v>0.24399999999999999</v>
      </c>
      <c r="CV1593" s="504">
        <v>0.01</v>
      </c>
      <c r="CW1593" s="504">
        <v>1E-3</v>
      </c>
      <c r="CX1593" s="504">
        <v>0.31900000000000001</v>
      </c>
      <c r="CY1593" s="504">
        <v>1.4999999999999999E-2</v>
      </c>
      <c r="CZ1593" s="504" t="s">
        <v>121</v>
      </c>
      <c r="DA1593" s="504">
        <v>2E-3</v>
      </c>
      <c r="DB1593" s="504">
        <v>2.8000000000000001E-2</v>
      </c>
      <c r="DC1593" s="504">
        <v>5.0000000000000001E-3</v>
      </c>
      <c r="DD1593" s="504" t="s">
        <v>121</v>
      </c>
      <c r="DE1593" s="504">
        <v>0.02</v>
      </c>
      <c r="DF1593" s="504">
        <v>2.4550000000000001</v>
      </c>
      <c r="DG1593" s="504">
        <v>2.3E-2</v>
      </c>
      <c r="DH1593" s="504">
        <v>7.0000000000000001E-3</v>
      </c>
      <c r="DI1593" s="504">
        <v>1E-3</v>
      </c>
      <c r="DJ1593" s="504">
        <v>8.0000000000000002E-3</v>
      </c>
      <c r="DK1593" s="504">
        <v>1E-3</v>
      </c>
      <c r="DL1593" s="61" t="str">
        <f t="shared" si="30"/>
        <v>DK III W1 19.05.2022</v>
      </c>
      <c r="DM1593" s="504">
        <v>2.37843601655288E-2</v>
      </c>
      <c r="DN1593" s="504">
        <v>-2.8508708183327498E-3</v>
      </c>
      <c r="DO1593" s="504">
        <v>-1.81359647834455E-2</v>
      </c>
      <c r="DP1593" s="504">
        <v>1.47964555605045</v>
      </c>
      <c r="DQ1593" s="504">
        <v>8.1026442503069201E-3</v>
      </c>
      <c r="DR1593" s="504">
        <v>1.9941386519617001E-2</v>
      </c>
      <c r="DS1593" s="504">
        <v>0.294843301823564</v>
      </c>
      <c r="DT1593" s="504">
        <v>1.10157011508842E-2</v>
      </c>
      <c r="DU1593" s="188">
        <v>9.7631859241779603E-5</v>
      </c>
      <c r="DV1593" s="504">
        <v>3.21108959272077E-2</v>
      </c>
      <c r="DW1593" s="504">
        <v>0.59609687661467503</v>
      </c>
      <c r="DX1593" s="504">
        <v>-3.9507842944891E-2</v>
      </c>
      <c r="DY1593" s="504">
        <v>962.04247276263698</v>
      </c>
      <c r="DZ1593" s="504">
        <v>-0.82889510034681102</v>
      </c>
      <c r="EA1593" s="504">
        <v>-0.17432233228519101</v>
      </c>
      <c r="EB1593" s="504">
        <v>147.98559332885301</v>
      </c>
    </row>
    <row r="1594" spans="1:149">
      <c r="A1594" s="11">
        <v>44700</v>
      </c>
      <c r="B1594" s="66" t="s">
        <v>2039</v>
      </c>
      <c r="C1594" s="25" t="s">
        <v>117</v>
      </c>
      <c r="H1594" s="3" t="e">
        <f>((F1594)/(E1594/100))</f>
        <v>#DIV/0!</v>
      </c>
      <c r="I1594" s="4" t="e">
        <f>E1594/F1594</f>
        <v>#DIV/0!</v>
      </c>
      <c r="J1594" s="4" t="e">
        <f>100/G1594</f>
        <v>#DIV/0!</v>
      </c>
      <c r="N1594" s="37" t="e">
        <f>M1594/(K1594/100)</f>
        <v>#DIV/0!</v>
      </c>
      <c r="O1594" s="37" t="e">
        <f>N1594/J1594</f>
        <v>#DIV/0!</v>
      </c>
      <c r="P1594" s="5" t="e">
        <f>M1594/(L1594/100)</f>
        <v>#DIV/0!</v>
      </c>
      <c r="Q1594" s="5" t="e">
        <f>P1594*I1594</f>
        <v>#DIV/0!</v>
      </c>
      <c r="U1594" s="15" t="e">
        <f>100-(T1594-R1594)/S1594*100</f>
        <v>#DIV/0!</v>
      </c>
      <c r="AB1594" s="14" t="e">
        <f>((AE1594-AC1594)*(1000/AD1594))*1000</f>
        <v>#DIV/0!</v>
      </c>
      <c r="AF1594" s="7" t="e">
        <f>#REF!*0.8</f>
        <v>#REF!</v>
      </c>
      <c r="AH1594" s="8" t="e">
        <f>((AG1594)*(H1594/100))</f>
        <v>#DIV/0!</v>
      </c>
      <c r="AI1594" s="7" t="e">
        <f>AG1594/AH1594</f>
        <v>#DIV/0!</v>
      </c>
      <c r="AO1594" s="20"/>
      <c r="DL1594" s="61">
        <f t="shared" si="30"/>
        <v>0</v>
      </c>
    </row>
    <row r="1595" spans="1:149">
      <c r="A1595" s="11">
        <v>44700</v>
      </c>
      <c r="B1595" s="66" t="s">
        <v>2060</v>
      </c>
      <c r="C1595" s="25" t="s">
        <v>2059</v>
      </c>
      <c r="H1595" s="3" t="e">
        <f>((F1595)/(E1595/100))</f>
        <v>#DIV/0!</v>
      </c>
      <c r="I1595" s="4" t="e">
        <f>E1595/F1595</f>
        <v>#DIV/0!</v>
      </c>
      <c r="J1595" s="4" t="e">
        <f>100/G1595</f>
        <v>#DIV/0!</v>
      </c>
      <c r="N1595" s="37" t="e">
        <f>M1595/(K1595/100)</f>
        <v>#DIV/0!</v>
      </c>
      <c r="O1595" s="37" t="e">
        <f>N1595/J1595</f>
        <v>#DIV/0!</v>
      </c>
      <c r="P1595" s="5" t="e">
        <f>M1595/(L1595/100)</f>
        <v>#DIV/0!</v>
      </c>
      <c r="Q1595" s="5" t="e">
        <f>P1595*I1595</f>
        <v>#DIV/0!</v>
      </c>
      <c r="U1595" s="15" t="e">
        <f>100-(T1595-R1595)/S1595*100</f>
        <v>#DIV/0!</v>
      </c>
      <c r="Z1595" s="21">
        <v>2706</v>
      </c>
      <c r="AB1595" s="14" t="e">
        <f>((AE1595-AC1595)*(1000/AD1595))*1000</f>
        <v>#DIV/0!</v>
      </c>
      <c r="AF1595" s="7" t="e">
        <f>#REF!*0.8</f>
        <v>#REF!</v>
      </c>
      <c r="AG1595" s="2">
        <v>200</v>
      </c>
      <c r="AH1595" s="8" t="e">
        <f>((AG1595)*(H1595/100))</f>
        <v>#DIV/0!</v>
      </c>
      <c r="AI1595" s="7" t="e">
        <f>AG1595/AH1595</f>
        <v>#DIV/0!</v>
      </c>
      <c r="AJ1595" s="6">
        <v>97.2</v>
      </c>
      <c r="AO1595" s="20" t="s">
        <v>2061</v>
      </c>
      <c r="DL1595" s="61" t="str">
        <f t="shared" si="30"/>
        <v xml:space="preserve">Versuch </v>
      </c>
    </row>
    <row r="1596" spans="1:149">
      <c r="A1596" s="11">
        <v>44701</v>
      </c>
      <c r="B1596" s="66" t="s">
        <v>84</v>
      </c>
      <c r="C1596" s="25" t="s">
        <v>745</v>
      </c>
      <c r="H1596" s="3" t="e">
        <f>((F1596)/(E1596/100))</f>
        <v>#DIV/0!</v>
      </c>
      <c r="I1596" s="4" t="e">
        <f>E1596/F1596</f>
        <v>#DIV/0!</v>
      </c>
      <c r="J1596" s="4" t="e">
        <f>100/G1596</f>
        <v>#DIV/0!</v>
      </c>
      <c r="N1596" s="37" t="e">
        <f>M1596/(K1596/100)</f>
        <v>#DIV/0!</v>
      </c>
      <c r="O1596" s="37" t="e">
        <f>N1596/J1596</f>
        <v>#DIV/0!</v>
      </c>
      <c r="P1596" s="5" t="e">
        <f>M1596/(L1596/100)</f>
        <v>#DIV/0!</v>
      </c>
      <c r="Q1596" s="5" t="e">
        <f>P1596*I1596</f>
        <v>#DIV/0!</v>
      </c>
      <c r="U1596" s="15" t="e">
        <f>100-(T1596-R1596)/S1596*100</f>
        <v>#DIV/0!</v>
      </c>
      <c r="AB1596" s="14" t="e">
        <f>((AE1596-AC1596)*(1000/AD1596))*1000</f>
        <v>#DIV/0!</v>
      </c>
      <c r="AF1596" s="7" t="e">
        <f>#REF!*0.8</f>
        <v>#REF!</v>
      </c>
      <c r="AH1596" s="8" t="e">
        <f>((AG1596)*(H1596/100))</f>
        <v>#DIV/0!</v>
      </c>
      <c r="AI1596" s="7" t="e">
        <f>AG1596/AH1596</f>
        <v>#DIV/0!</v>
      </c>
      <c r="DL1596" s="61">
        <f t="shared" si="30"/>
        <v>0</v>
      </c>
    </row>
    <row r="1597" spans="1:149">
      <c r="A1597" s="11">
        <v>44701</v>
      </c>
      <c r="B1597" s="66"/>
      <c r="C1597" s="25" t="s">
        <v>124</v>
      </c>
      <c r="D1597" s="21">
        <v>29</v>
      </c>
      <c r="E1597" s="2">
        <v>100</v>
      </c>
      <c r="F1597" s="2">
        <v>71</v>
      </c>
      <c r="H1597" s="3">
        <f>((F1597)/(E1597/100))</f>
        <v>71</v>
      </c>
      <c r="I1597" s="4">
        <f>E1597/F1597</f>
        <v>1.408450704225352</v>
      </c>
      <c r="J1597" s="4" t="e">
        <f>100/G1597</f>
        <v>#DIV/0!</v>
      </c>
      <c r="N1597" s="37" t="e">
        <f>M1597/(K1597/100)</f>
        <v>#DIV/0!</v>
      </c>
      <c r="O1597" s="37" t="e">
        <f>N1597/J1597</f>
        <v>#DIV/0!</v>
      </c>
      <c r="P1597" s="5" t="e">
        <f>M1597/(L1597/100)</f>
        <v>#DIV/0!</v>
      </c>
      <c r="Q1597" s="5" t="e">
        <f>P1597*I1597</f>
        <v>#DIV/0!</v>
      </c>
      <c r="U1597" s="15" t="e">
        <f>100-(T1597-R1597)/S1597*100</f>
        <v>#DIV/0!</v>
      </c>
      <c r="V1597" s="21">
        <v>0.84</v>
      </c>
      <c r="X1597" s="2">
        <v>11.07</v>
      </c>
      <c r="Y1597" s="2">
        <v>4.84</v>
      </c>
      <c r="Z1597" s="21">
        <v>978</v>
      </c>
      <c r="AB1597" s="14" t="e">
        <f>((AE1597-AC1597)*(1000/AD1597))*1000</f>
        <v>#DIV/0!</v>
      </c>
      <c r="AF1597" s="7" t="e">
        <f>#REF!*0.8</f>
        <v>#REF!</v>
      </c>
      <c r="AG1597" s="2">
        <v>141</v>
      </c>
      <c r="AH1597" s="8">
        <f>((AG1597)*(H1597/100))</f>
        <v>100.11</v>
      </c>
      <c r="AI1597" s="7">
        <f>AG1597/AH1597</f>
        <v>1.408450704225352</v>
      </c>
      <c r="AJ1597" s="6">
        <v>39.21</v>
      </c>
      <c r="AK1597" s="2">
        <v>0.19500000000000001</v>
      </c>
      <c r="AO1597" s="20" t="s">
        <v>2062</v>
      </c>
      <c r="AP1597" s="506">
        <v>5.0999999999999997E-2</v>
      </c>
      <c r="AQ1597" s="506">
        <v>1E-3</v>
      </c>
      <c r="AR1597" s="506">
        <v>2.4E-2</v>
      </c>
      <c r="AS1597" s="506">
        <v>3.0000000000000001E-3</v>
      </c>
      <c r="AT1597" s="506">
        <v>6.0000000000000001E-3</v>
      </c>
      <c r="AU1597" s="506">
        <v>2E-3</v>
      </c>
      <c r="AV1597" s="506">
        <v>2.5999999999999999E-2</v>
      </c>
      <c r="AW1597" s="506">
        <v>2E-3</v>
      </c>
      <c r="AX1597" s="506">
        <v>3.0000000000000001E-3</v>
      </c>
      <c r="AY1597" s="506">
        <v>1E-3</v>
      </c>
      <c r="AZ1597" s="506">
        <v>3.2000000000000001E-2</v>
      </c>
      <c r="BA1597" s="506">
        <v>3.0000000000000001E-3</v>
      </c>
      <c r="BB1597" s="506">
        <v>9.2999999999999999E-2</v>
      </c>
      <c r="BC1597" s="506">
        <v>3.0000000000000001E-3</v>
      </c>
      <c r="BD1597" s="506">
        <v>6.11</v>
      </c>
      <c r="BE1597" s="506">
        <v>4.2000000000000003E-2</v>
      </c>
      <c r="BF1597" s="506" t="s">
        <v>121</v>
      </c>
      <c r="BG1597" s="506">
        <v>7.0000000000000001E-3</v>
      </c>
      <c r="BH1597" s="506">
        <v>2.3759999999999999</v>
      </c>
      <c r="BI1597" s="506">
        <v>0.83099999999999996</v>
      </c>
      <c r="BJ1597" s="506" t="s">
        <v>121</v>
      </c>
      <c r="BK1597" s="506">
        <v>3.0000000000000001E-3</v>
      </c>
      <c r="BL1597" s="506" t="s">
        <v>121</v>
      </c>
      <c r="BM1597" s="506">
        <v>2E-3</v>
      </c>
      <c r="BN1597" s="506">
        <v>0.123</v>
      </c>
      <c r="BO1597" s="506">
        <v>8.0000000000000002E-3</v>
      </c>
      <c r="BP1597" s="506">
        <v>64.436000000000007</v>
      </c>
      <c r="BQ1597" s="506">
        <v>0.14599999999999999</v>
      </c>
      <c r="BR1597" s="506">
        <v>2E-3</v>
      </c>
      <c r="BS1597" s="506">
        <v>1E-3</v>
      </c>
      <c r="BT1597" s="506">
        <v>14.829000000000001</v>
      </c>
      <c r="BU1597" s="506">
        <v>0.154</v>
      </c>
      <c r="BV1597" s="506">
        <v>0.57499999999999996</v>
      </c>
      <c r="BW1597" s="506">
        <v>1.7000000000000001E-2</v>
      </c>
      <c r="BX1597" s="506" t="s">
        <v>121</v>
      </c>
      <c r="BY1597" s="506">
        <v>1.2E-2</v>
      </c>
      <c r="BZ1597" s="506">
        <v>0.436</v>
      </c>
      <c r="CA1597" s="506">
        <v>2.8000000000000001E-2</v>
      </c>
      <c r="CB1597" s="506" t="s">
        <v>121</v>
      </c>
      <c r="CC1597" s="506">
        <v>9.8409999999999993</v>
      </c>
      <c r="CD1597" s="506">
        <v>0.35899999999999999</v>
      </c>
      <c r="CE1597" s="506">
        <v>0.01</v>
      </c>
      <c r="CF1597" s="506" t="s">
        <v>121</v>
      </c>
      <c r="CG1597" s="506">
        <v>2E-3</v>
      </c>
      <c r="CH1597" s="506" t="s">
        <v>121</v>
      </c>
      <c r="CI1597" s="506">
        <v>2E-3</v>
      </c>
      <c r="CJ1597" s="506">
        <v>1.145</v>
      </c>
      <c r="CK1597" s="506">
        <v>8.5000000000000006E-2</v>
      </c>
      <c r="CL1597" s="506" t="s">
        <v>121</v>
      </c>
      <c r="CM1597" s="506">
        <v>2E-3</v>
      </c>
      <c r="CN1597" s="506">
        <v>2E-3</v>
      </c>
      <c r="CO1597" s="506">
        <v>1E-3</v>
      </c>
      <c r="CP1597" s="506">
        <v>2.6680000000000001</v>
      </c>
      <c r="CQ1597" s="506">
        <v>4.7E-2</v>
      </c>
      <c r="CR1597" s="506" t="s">
        <v>121</v>
      </c>
      <c r="CS1597" s="506">
        <v>2E-3</v>
      </c>
      <c r="CT1597" s="506">
        <v>4.0069999999999997</v>
      </c>
      <c r="CU1597" s="506">
        <v>0.24</v>
      </c>
      <c r="CV1597" s="506">
        <v>2.5999999999999999E-2</v>
      </c>
      <c r="CW1597" s="506">
        <v>1E-3</v>
      </c>
      <c r="CX1597" s="506">
        <v>0.47</v>
      </c>
      <c r="CY1597" s="506">
        <v>1.6E-2</v>
      </c>
      <c r="CZ1597" s="506" t="s">
        <v>121</v>
      </c>
      <c r="DA1597" s="506">
        <v>2E-3</v>
      </c>
      <c r="DB1597" s="506">
        <v>1.2E-2</v>
      </c>
      <c r="DC1597" s="506">
        <v>5.0000000000000001E-3</v>
      </c>
      <c r="DD1597" s="506" t="s">
        <v>121</v>
      </c>
      <c r="DE1597" s="506">
        <v>0.02</v>
      </c>
      <c r="DF1597" s="506">
        <v>2.1680000000000001</v>
      </c>
      <c r="DG1597" s="506">
        <v>1.7999999999999999E-2</v>
      </c>
      <c r="DH1597" s="506">
        <v>1.0999999999999999E-2</v>
      </c>
      <c r="DI1597" s="506">
        <v>1E-3</v>
      </c>
      <c r="DJ1597" s="506">
        <v>3.0000000000000001E-3</v>
      </c>
      <c r="DK1597" s="506">
        <v>1E-3</v>
      </c>
      <c r="DL1597" s="61" t="str">
        <f t="shared" si="30"/>
        <v>DK II 20.05.2022</v>
      </c>
      <c r="DM1597" s="510">
        <v>1.09342716818617E-2</v>
      </c>
      <c r="DN1597" s="510">
        <v>1.8432325517914599E-3</v>
      </c>
      <c r="DO1597" s="510">
        <v>1.5008044708930999E-4</v>
      </c>
      <c r="DP1597" s="510">
        <v>0.19453710893784201</v>
      </c>
      <c r="DQ1597" s="510">
        <v>8.1810886168818099E-4</v>
      </c>
      <c r="DR1597" s="510">
        <v>-2.4915201593177099E-2</v>
      </c>
      <c r="DS1597" s="510">
        <v>1.7319597882699701E-2</v>
      </c>
      <c r="DT1597" s="510">
        <v>-1.7470003144557902E-2</v>
      </c>
      <c r="DU1597" s="510">
        <v>1.1128054236564499E-3</v>
      </c>
      <c r="DV1597" s="510">
        <v>2.1564921293280599E-2</v>
      </c>
      <c r="DW1597" s="510">
        <v>0.13951353211991599</v>
      </c>
      <c r="DX1597" s="510">
        <v>-1.7643114560870799E-2</v>
      </c>
      <c r="DY1597" s="510">
        <v>527.69831683775897</v>
      </c>
      <c r="DZ1597" s="510">
        <v>-0.330433590789878</v>
      </c>
      <c r="EA1597" s="510">
        <v>2.0631666691237099E-2</v>
      </c>
      <c r="EB1597" s="510">
        <v>63.277487333539803</v>
      </c>
    </row>
    <row r="1598" spans="1:149">
      <c r="A1598" s="11">
        <v>44701</v>
      </c>
      <c r="B1598" s="66" t="s">
        <v>2064</v>
      </c>
      <c r="C1598" s="25" t="s">
        <v>119</v>
      </c>
      <c r="D1598" s="21">
        <v>29</v>
      </c>
      <c r="E1598" s="2">
        <v>100</v>
      </c>
      <c r="F1598" s="2">
        <v>71</v>
      </c>
      <c r="H1598" s="3">
        <f>((F1598)/(E1598/100))</f>
        <v>71</v>
      </c>
      <c r="I1598" s="4">
        <f>E1598/F1598</f>
        <v>1.408450704225352</v>
      </c>
      <c r="J1598" s="4" t="e">
        <f>100/G1598</f>
        <v>#DIV/0!</v>
      </c>
      <c r="N1598" s="37" t="e">
        <f>M1598/(K1598/100)</f>
        <v>#DIV/0!</v>
      </c>
      <c r="O1598" s="37" t="e">
        <f>N1598/J1598</f>
        <v>#DIV/0!</v>
      </c>
      <c r="P1598" s="5" t="e">
        <f>M1598/(L1598/100)</f>
        <v>#DIV/0!</v>
      </c>
      <c r="Q1598" s="5" t="e">
        <f>P1598*I1598</f>
        <v>#DIV/0!</v>
      </c>
      <c r="U1598" s="15" t="e">
        <f>100-(T1598-R1598)/S1598*100</f>
        <v>#DIV/0!</v>
      </c>
      <c r="V1598" s="21">
        <v>1.1879999999999999</v>
      </c>
      <c r="X1598" s="2">
        <v>12.27</v>
      </c>
      <c r="Y1598" s="2">
        <v>13.64</v>
      </c>
      <c r="Z1598" s="21">
        <v>3110</v>
      </c>
      <c r="AB1598" s="14" t="e">
        <f>((AE1598-AC1598)*(1000/AD1598))*1000</f>
        <v>#DIV/0!</v>
      </c>
      <c r="AF1598" s="7" t="e">
        <f>#REF!*0.8</f>
        <v>#REF!</v>
      </c>
      <c r="AG1598" s="2">
        <v>141</v>
      </c>
      <c r="AH1598" s="8">
        <f>((AG1598)*(H1598/100))</f>
        <v>100.11</v>
      </c>
      <c r="AI1598" s="7">
        <f>AG1598/AH1598</f>
        <v>1.408450704225352</v>
      </c>
      <c r="AJ1598" s="6">
        <v>180.1</v>
      </c>
      <c r="AK1598" s="2">
        <v>1.1879999999999999</v>
      </c>
      <c r="AO1598" s="20" t="s">
        <v>2066</v>
      </c>
      <c r="AP1598" s="508">
        <v>0.214</v>
      </c>
      <c r="AQ1598" s="508">
        <v>3.0000000000000001E-3</v>
      </c>
      <c r="AR1598" s="508">
        <v>0.124</v>
      </c>
      <c r="AS1598" s="508">
        <v>4.0000000000000001E-3</v>
      </c>
      <c r="AT1598" s="508">
        <v>1.2E-2</v>
      </c>
      <c r="AU1598" s="508">
        <v>2E-3</v>
      </c>
      <c r="AV1598" s="508">
        <v>2.7E-2</v>
      </c>
      <c r="AW1598" s="508">
        <v>2E-3</v>
      </c>
      <c r="AX1598" s="508">
        <v>8.9999999999999993E-3</v>
      </c>
      <c r="AY1598" s="508">
        <v>1E-3</v>
      </c>
      <c r="AZ1598" s="508">
        <v>6.3E-2</v>
      </c>
      <c r="BA1598" s="508">
        <v>3.0000000000000001E-3</v>
      </c>
      <c r="BB1598" s="508">
        <v>0.161</v>
      </c>
      <c r="BC1598" s="508">
        <v>4.0000000000000001E-3</v>
      </c>
      <c r="BD1598" s="508">
        <v>4.5910000000000002</v>
      </c>
      <c r="BE1598" s="508">
        <v>3.5000000000000003E-2</v>
      </c>
      <c r="BF1598" s="508" t="s">
        <v>121</v>
      </c>
      <c r="BG1598" s="508">
        <v>4.0000000000000001E-3</v>
      </c>
      <c r="BH1598" s="508">
        <v>3.2210000000000001</v>
      </c>
      <c r="BI1598" s="508">
        <v>0.73199999999999998</v>
      </c>
      <c r="BJ1598" s="508" t="s">
        <v>121</v>
      </c>
      <c r="BK1598" s="508">
        <v>4.0000000000000001E-3</v>
      </c>
      <c r="BL1598" s="508" t="s">
        <v>121</v>
      </c>
      <c r="BM1598" s="508">
        <v>2E-3</v>
      </c>
      <c r="BN1598" s="508">
        <v>0.58799999999999997</v>
      </c>
      <c r="BO1598" s="508">
        <v>1.2E-2</v>
      </c>
      <c r="BP1598" s="508">
        <v>63.771999999999998</v>
      </c>
      <c r="BQ1598" s="508">
        <v>0.151</v>
      </c>
      <c r="BR1598" s="508">
        <v>2E-3</v>
      </c>
      <c r="BS1598" s="508">
        <v>1E-3</v>
      </c>
      <c r="BT1598" s="508">
        <v>13.885</v>
      </c>
      <c r="BU1598" s="508">
        <v>0.13600000000000001</v>
      </c>
      <c r="BV1598" s="508">
        <v>1.2909999999999999</v>
      </c>
      <c r="BW1598" s="508">
        <v>2.1999999999999999E-2</v>
      </c>
      <c r="BX1598" s="508" t="s">
        <v>121</v>
      </c>
      <c r="BY1598" s="508">
        <v>0.01</v>
      </c>
      <c r="BZ1598" s="508">
        <v>1.032</v>
      </c>
      <c r="CA1598" s="508">
        <v>3.3000000000000002E-2</v>
      </c>
      <c r="CB1598" s="508" t="s">
        <v>121</v>
      </c>
      <c r="CC1598" s="508">
        <v>6.4690000000000003</v>
      </c>
      <c r="CD1598" s="508">
        <v>0.19800000000000001</v>
      </c>
      <c r="CE1598" s="508">
        <v>8.0000000000000002E-3</v>
      </c>
      <c r="CF1598" s="508">
        <v>4.0000000000000001E-3</v>
      </c>
      <c r="CG1598" s="508">
        <v>1E-3</v>
      </c>
      <c r="CH1598" s="508" t="s">
        <v>121</v>
      </c>
      <c r="CI1598" s="508">
        <v>2E-3</v>
      </c>
      <c r="CJ1598" s="508">
        <v>0.43099999999999999</v>
      </c>
      <c r="CK1598" s="508">
        <v>5.8999999999999997E-2</v>
      </c>
      <c r="CL1598" s="508" t="s">
        <v>121</v>
      </c>
      <c r="CM1598" s="508">
        <v>2E-3</v>
      </c>
      <c r="CN1598" s="508">
        <v>4.0000000000000001E-3</v>
      </c>
      <c r="CO1598" s="508">
        <v>1E-3</v>
      </c>
      <c r="CP1598" s="508">
        <v>1.52</v>
      </c>
      <c r="CQ1598" s="508">
        <v>3.2000000000000001E-2</v>
      </c>
      <c r="CR1598" s="508" t="s">
        <v>121</v>
      </c>
      <c r="CS1598" s="508">
        <v>2E-3</v>
      </c>
      <c r="CT1598" s="508">
        <v>6.3079999999999998</v>
      </c>
      <c r="CU1598" s="508">
        <v>0.24199999999999999</v>
      </c>
      <c r="CV1598" s="508">
        <v>2.7E-2</v>
      </c>
      <c r="CW1598" s="508">
        <v>1E-3</v>
      </c>
      <c r="CX1598" s="508">
        <v>1.6180000000000001</v>
      </c>
      <c r="CY1598" s="508">
        <v>2.5000000000000001E-2</v>
      </c>
      <c r="CZ1598" s="508" t="s">
        <v>121</v>
      </c>
      <c r="DA1598" s="508">
        <v>2E-3</v>
      </c>
      <c r="DB1598" s="508">
        <v>2.3E-2</v>
      </c>
      <c r="DC1598" s="508">
        <v>7.0000000000000001E-3</v>
      </c>
      <c r="DD1598" s="508" t="s">
        <v>121</v>
      </c>
      <c r="DE1598" s="508">
        <v>0.01</v>
      </c>
      <c r="DF1598" s="508">
        <v>0.82399999999999995</v>
      </c>
      <c r="DG1598" s="508">
        <v>8.0000000000000002E-3</v>
      </c>
      <c r="DH1598" s="508">
        <v>3.4000000000000002E-2</v>
      </c>
      <c r="DI1598" s="508">
        <v>1E-3</v>
      </c>
      <c r="DJ1598" s="508">
        <v>1.2999999999999999E-2</v>
      </c>
      <c r="DK1598" s="508">
        <v>1E-3</v>
      </c>
      <c r="DL1598" s="61" t="str">
        <f t="shared" si="30"/>
        <v>DK III Mischprobe W1 20.05.2022</v>
      </c>
      <c r="DM1598" s="510">
        <v>5.8143329958882703E-2</v>
      </c>
      <c r="DN1598" s="510">
        <v>5.8453757656095597E-2</v>
      </c>
      <c r="DO1598" s="510">
        <v>1.7195631072261901E-2</v>
      </c>
      <c r="DP1598" s="510">
        <v>1.18779592252905</v>
      </c>
      <c r="DQ1598" s="510">
        <v>2.02951331813244E-2</v>
      </c>
      <c r="DR1598" s="510">
        <v>-3.0547361642948599E-2</v>
      </c>
      <c r="DS1598" s="510">
        <v>1.0143262620928699</v>
      </c>
      <c r="DT1598" s="510">
        <v>-2.1989332495707298E-2</v>
      </c>
      <c r="DU1598" s="510">
        <v>4.08365924787173E-3</v>
      </c>
      <c r="DV1598" s="510">
        <v>0.27113047247632499</v>
      </c>
      <c r="DW1598" s="510">
        <v>0.26791254017675298</v>
      </c>
      <c r="DX1598" s="510">
        <v>-6.8005534834876197E-3</v>
      </c>
      <c r="DY1598" s="510">
        <v>1917.23953521659</v>
      </c>
      <c r="DZ1598" s="510">
        <v>-0.72399982917597405</v>
      </c>
      <c r="EA1598" s="510">
        <v>-8.2111695849664199E-2</v>
      </c>
      <c r="EB1598" s="510">
        <v>95.361488334653103</v>
      </c>
    </row>
    <row r="1599" spans="1:149">
      <c r="A1599" s="11">
        <v>44701</v>
      </c>
      <c r="B1599" s="66" t="s">
        <v>564</v>
      </c>
      <c r="C1599" s="25" t="s">
        <v>128</v>
      </c>
      <c r="H1599" s="3" t="e">
        <f>((F1599)/(E1599/100))</f>
        <v>#DIV/0!</v>
      </c>
      <c r="I1599" s="4" t="e">
        <f>E1599/F1599</f>
        <v>#DIV/0!</v>
      </c>
      <c r="J1599" s="4" t="e">
        <f>100/G1599</f>
        <v>#DIV/0!</v>
      </c>
      <c r="N1599" s="37" t="e">
        <f>M1599/(K1599/100)</f>
        <v>#DIV/0!</v>
      </c>
      <c r="O1599" s="37" t="e">
        <f>N1599/J1599</f>
        <v>#DIV/0!</v>
      </c>
      <c r="P1599" s="5" t="e">
        <f>M1599/(L1599/100)</f>
        <v>#DIV/0!</v>
      </c>
      <c r="Q1599" s="5" t="e">
        <f>P1599*I1599</f>
        <v>#DIV/0!</v>
      </c>
      <c r="U1599" s="15" t="e">
        <f>100-(T1599-R1599)/S1599*100</f>
        <v>#DIV/0!</v>
      </c>
      <c r="AB1599" s="14" t="e">
        <f>((AE1599-AC1599)*(1000/AD1599))*1000</f>
        <v>#DIV/0!</v>
      </c>
      <c r="AF1599" s="7" t="e">
        <f>#REF!*0.8</f>
        <v>#REF!</v>
      </c>
      <c r="AH1599" s="8" t="e">
        <f>((AG1599)*(H1599/100))</f>
        <v>#DIV/0!</v>
      </c>
      <c r="AI1599" s="7" t="e">
        <f>AG1599/AH1599</f>
        <v>#DIV/0!</v>
      </c>
      <c r="AO1599" s="505" t="s">
        <v>564</v>
      </c>
      <c r="AP1599" s="507" t="s">
        <v>121</v>
      </c>
      <c r="AQ1599" s="507">
        <v>4.0000000000000001E-3</v>
      </c>
      <c r="AR1599" s="507">
        <v>2.5999999999999999E-2</v>
      </c>
      <c r="AS1599" s="507">
        <v>8.9999999999999993E-3</v>
      </c>
      <c r="AT1599" s="507" t="s">
        <v>121</v>
      </c>
      <c r="AU1599" s="507">
        <v>8.0000000000000002E-3</v>
      </c>
      <c r="AV1599" s="507">
        <v>5.4889999999999999</v>
      </c>
      <c r="AW1599" s="507">
        <v>0.10199999999999999</v>
      </c>
      <c r="AX1599" s="507" t="s">
        <v>121</v>
      </c>
      <c r="AY1599" s="507">
        <v>7.0000000000000001E-3</v>
      </c>
      <c r="AZ1599" s="507">
        <v>1.1399999999999999</v>
      </c>
      <c r="BA1599" s="507">
        <v>1.7999999999999999E-2</v>
      </c>
      <c r="BB1599" s="507">
        <v>15.161</v>
      </c>
      <c r="BC1599" s="507">
        <v>0.21299999999999999</v>
      </c>
      <c r="BD1599" s="507">
        <v>32.118000000000002</v>
      </c>
      <c r="BE1599" s="507">
        <v>0.29599999999999999</v>
      </c>
      <c r="BF1599" s="507" t="s">
        <v>121</v>
      </c>
      <c r="BG1599" s="507">
        <v>1.2999999999999999E-2</v>
      </c>
      <c r="BH1599" s="507">
        <v>5.48</v>
      </c>
      <c r="BI1599" s="507">
        <v>0.45800000000000002</v>
      </c>
      <c r="BJ1599" s="507">
        <v>7.0000000000000001E-3</v>
      </c>
      <c r="BK1599" s="507">
        <v>2E-3</v>
      </c>
      <c r="BL1599" s="507">
        <v>1.0999999999999999E-2</v>
      </c>
      <c r="BM1599" s="507">
        <v>3.0000000000000001E-3</v>
      </c>
      <c r="BN1599" s="507">
        <v>6.7000000000000004E-2</v>
      </c>
      <c r="BO1599" s="507">
        <v>2.1000000000000001E-2</v>
      </c>
      <c r="BP1599" s="507">
        <v>28.106000000000002</v>
      </c>
      <c r="BQ1599" s="507">
        <v>0.81200000000000006</v>
      </c>
      <c r="BR1599" s="507">
        <v>0.12</v>
      </c>
      <c r="BS1599" s="507">
        <v>5.0000000000000001E-3</v>
      </c>
      <c r="BT1599" s="507">
        <v>0.436</v>
      </c>
      <c r="BU1599" s="507">
        <v>0.08</v>
      </c>
      <c r="BV1599" s="507">
        <v>2.4E-2</v>
      </c>
      <c r="BW1599" s="507">
        <v>3.0000000000000001E-3</v>
      </c>
      <c r="BX1599" s="507" t="s">
        <v>121</v>
      </c>
      <c r="BY1599" s="507">
        <v>3.6999999999999998E-2</v>
      </c>
      <c r="BZ1599" s="507" t="s">
        <v>121</v>
      </c>
      <c r="CA1599" s="507">
        <v>6.5000000000000002E-2</v>
      </c>
      <c r="CB1599" s="507">
        <v>5.8769999999999998</v>
      </c>
      <c r="CC1599" s="507">
        <v>2.7909999999999999</v>
      </c>
      <c r="CD1599" s="507">
        <v>0.32500000000000001</v>
      </c>
      <c r="CE1599" s="507">
        <v>1.7000000000000001E-2</v>
      </c>
      <c r="CF1599" s="507">
        <v>3.0000000000000001E-3</v>
      </c>
      <c r="CG1599" s="507">
        <v>1E-3</v>
      </c>
      <c r="CH1599" s="507" t="s">
        <v>121</v>
      </c>
      <c r="CI1599" s="507">
        <v>2E-3</v>
      </c>
      <c r="CJ1599" s="507">
        <v>0.25900000000000001</v>
      </c>
      <c r="CK1599" s="507">
        <v>1.7999999999999999E-2</v>
      </c>
      <c r="CL1599" s="507" t="s">
        <v>121</v>
      </c>
      <c r="CM1599" s="507">
        <v>2E-3</v>
      </c>
      <c r="CN1599" s="507" t="s">
        <v>121</v>
      </c>
      <c r="CO1599" s="507">
        <v>2E-3</v>
      </c>
      <c r="CP1599" s="507">
        <v>1.089</v>
      </c>
      <c r="CQ1599" s="507">
        <v>1.2999999999999999E-2</v>
      </c>
      <c r="CR1599" s="507" t="s">
        <v>121</v>
      </c>
      <c r="CS1599" s="507">
        <v>4.0000000000000001E-3</v>
      </c>
      <c r="CT1599" s="507">
        <v>1.304</v>
      </c>
      <c r="CU1599" s="507">
        <v>5.6000000000000001E-2</v>
      </c>
      <c r="CV1599" s="507">
        <v>4.0000000000000001E-3</v>
      </c>
      <c r="CW1599" s="507">
        <v>1E-3</v>
      </c>
      <c r="CX1599" s="507">
        <v>9.9000000000000005E-2</v>
      </c>
      <c r="CY1599" s="507">
        <v>1.7000000000000001E-2</v>
      </c>
      <c r="CZ1599" s="507" t="s">
        <v>121</v>
      </c>
      <c r="DA1599" s="507">
        <v>2E-3</v>
      </c>
      <c r="DB1599" s="507" t="s">
        <v>121</v>
      </c>
      <c r="DC1599" s="507">
        <v>1.6E-2</v>
      </c>
      <c r="DD1599" s="507" t="s">
        <v>121</v>
      </c>
      <c r="DE1599" s="507">
        <v>3.1E-2</v>
      </c>
      <c r="DF1599" s="507">
        <v>2.8220000000000001</v>
      </c>
      <c r="DG1599" s="507">
        <v>4.5999999999999999E-2</v>
      </c>
      <c r="DH1599" s="507">
        <v>1.7000000000000001E-2</v>
      </c>
      <c r="DI1599" s="507">
        <v>1E-3</v>
      </c>
      <c r="DJ1599" s="507" t="s">
        <v>121</v>
      </c>
      <c r="DK1599" s="507">
        <v>2E-3</v>
      </c>
      <c r="DL1599" s="61" t="str">
        <f t="shared" si="30"/>
        <v>Anlieferung 29-1</v>
      </c>
    </row>
    <row r="1600" spans="1:149">
      <c r="A1600" s="11">
        <v>44701</v>
      </c>
      <c r="B1600" s="66" t="s">
        <v>565</v>
      </c>
      <c r="C1600" s="25" t="s">
        <v>128</v>
      </c>
      <c r="H1600" s="3" t="e">
        <f>((F1600)/(E1600/100))</f>
        <v>#DIV/0!</v>
      </c>
      <c r="I1600" s="4" t="e">
        <f>E1600/F1600</f>
        <v>#DIV/0!</v>
      </c>
      <c r="J1600" s="4" t="e">
        <f>100/G1600</f>
        <v>#DIV/0!</v>
      </c>
      <c r="N1600" s="37" t="e">
        <f>M1600/(K1600/100)</f>
        <v>#DIV/0!</v>
      </c>
      <c r="O1600" s="37" t="e">
        <f>N1600/J1600</f>
        <v>#DIV/0!</v>
      </c>
      <c r="P1600" s="5" t="e">
        <f>M1600/(L1600/100)</f>
        <v>#DIV/0!</v>
      </c>
      <c r="Q1600" s="5" t="e">
        <f>P1600*I1600</f>
        <v>#DIV/0!</v>
      </c>
      <c r="U1600" s="15" t="e">
        <f>100-(T1600-R1600)/S1600*100</f>
        <v>#DIV/0!</v>
      </c>
      <c r="AB1600" s="14" t="e">
        <f>((AE1600-AC1600)*(1000/AD1600))*1000</f>
        <v>#DIV/0!</v>
      </c>
      <c r="AF1600" s="7" t="e">
        <f>#REF!*0.8</f>
        <v>#REF!</v>
      </c>
      <c r="AH1600" s="8" t="e">
        <f>((AG1600)*(H1600/100))</f>
        <v>#DIV/0!</v>
      </c>
      <c r="AI1600" s="7" t="e">
        <f>AG1600/AH1600</f>
        <v>#DIV/0!</v>
      </c>
      <c r="AO1600" s="505" t="s">
        <v>565</v>
      </c>
      <c r="AP1600" s="507" t="s">
        <v>121</v>
      </c>
      <c r="AQ1600" s="507">
        <v>4.0000000000000001E-3</v>
      </c>
      <c r="AR1600" s="507" t="s">
        <v>121</v>
      </c>
      <c r="AS1600" s="507">
        <v>1.2999999999999999E-2</v>
      </c>
      <c r="AT1600" s="507" t="s">
        <v>121</v>
      </c>
      <c r="AU1600" s="507">
        <v>8.9999999999999993E-3</v>
      </c>
      <c r="AV1600" s="507">
        <v>8.5069999999999997</v>
      </c>
      <c r="AW1600" s="507">
        <v>0.29099999999999998</v>
      </c>
      <c r="AX1600" s="507" t="s">
        <v>121</v>
      </c>
      <c r="AY1600" s="507">
        <v>6.0000000000000001E-3</v>
      </c>
      <c r="AZ1600" s="507">
        <v>2.7E-2</v>
      </c>
      <c r="BA1600" s="507">
        <v>4.0000000000000001E-3</v>
      </c>
      <c r="BB1600" s="507">
        <v>15.659000000000001</v>
      </c>
      <c r="BC1600" s="507">
        <v>0.48099999999999998</v>
      </c>
      <c r="BD1600" s="507">
        <v>12.074999999999999</v>
      </c>
      <c r="BE1600" s="507">
        <v>0.35499999999999998</v>
      </c>
      <c r="BF1600" s="507" t="s">
        <v>121</v>
      </c>
      <c r="BG1600" s="507">
        <v>7.0000000000000001E-3</v>
      </c>
      <c r="BH1600" s="507">
        <v>3.54</v>
      </c>
      <c r="BI1600" s="507">
        <v>0.499</v>
      </c>
      <c r="BJ1600" s="507" t="s">
        <v>121</v>
      </c>
      <c r="BK1600" s="507">
        <v>6.0000000000000001E-3</v>
      </c>
      <c r="BL1600" s="507" t="s">
        <v>121</v>
      </c>
      <c r="BM1600" s="507">
        <v>6.0000000000000001E-3</v>
      </c>
      <c r="BN1600" s="507">
        <v>0.06</v>
      </c>
      <c r="BO1600" s="507">
        <v>2.5999999999999999E-2</v>
      </c>
      <c r="BP1600" s="507">
        <v>44.66</v>
      </c>
      <c r="BQ1600" s="507">
        <v>0.754</v>
      </c>
      <c r="BR1600" s="507">
        <v>0.17899999999999999</v>
      </c>
      <c r="BS1600" s="507">
        <v>6.0000000000000001E-3</v>
      </c>
      <c r="BT1600" s="507">
        <v>0.66200000000000003</v>
      </c>
      <c r="BU1600" s="507">
        <v>9.7000000000000003E-2</v>
      </c>
      <c r="BV1600" s="507" t="s">
        <v>121</v>
      </c>
      <c r="BW1600" s="507">
        <v>9.0999999999999998E-2</v>
      </c>
      <c r="BX1600" s="507" t="s">
        <v>121</v>
      </c>
      <c r="BY1600" s="507">
        <v>2.8000000000000001E-2</v>
      </c>
      <c r="BZ1600" s="507">
        <v>0.34300000000000003</v>
      </c>
      <c r="CA1600" s="507">
        <v>5.2999999999999999E-2</v>
      </c>
      <c r="CB1600" s="507">
        <v>6.7130000000000001</v>
      </c>
      <c r="CC1600" s="507">
        <v>3.1789999999999998</v>
      </c>
      <c r="CD1600" s="507">
        <v>8.7999999999999995E-2</v>
      </c>
      <c r="CE1600" s="507">
        <v>1.2E-2</v>
      </c>
      <c r="CF1600" s="507" t="s">
        <v>121</v>
      </c>
      <c r="CG1600" s="507">
        <v>6.0000000000000001E-3</v>
      </c>
      <c r="CH1600" s="507">
        <v>2E-3</v>
      </c>
      <c r="CI1600" s="507">
        <v>1E-3</v>
      </c>
      <c r="CJ1600" s="507" t="s">
        <v>121</v>
      </c>
      <c r="CK1600" s="507">
        <v>1.054</v>
      </c>
      <c r="CL1600" s="507" t="s">
        <v>121</v>
      </c>
      <c r="CM1600" s="507">
        <v>2E-3</v>
      </c>
      <c r="CN1600" s="507">
        <v>4.0000000000000001E-3</v>
      </c>
      <c r="CO1600" s="507">
        <v>1E-3</v>
      </c>
      <c r="CP1600" s="507">
        <v>1.2569999999999999</v>
      </c>
      <c r="CQ1600" s="507">
        <v>6.9000000000000006E-2</v>
      </c>
      <c r="CR1600" s="507" t="s">
        <v>121</v>
      </c>
      <c r="CS1600" s="507">
        <v>2E-3</v>
      </c>
      <c r="CT1600" s="507" t="s">
        <v>121</v>
      </c>
      <c r="CU1600" s="507">
        <v>28.635000000000002</v>
      </c>
      <c r="CV1600" s="507">
        <v>3.0000000000000001E-3</v>
      </c>
      <c r="CW1600" s="507">
        <v>1E-3</v>
      </c>
      <c r="CX1600" s="507">
        <v>0.10299999999999999</v>
      </c>
      <c r="CY1600" s="507">
        <v>1.4E-2</v>
      </c>
      <c r="CZ1600" s="507" t="s">
        <v>121</v>
      </c>
      <c r="DA1600" s="507">
        <v>2E-3</v>
      </c>
      <c r="DB1600" s="507" t="s">
        <v>121</v>
      </c>
      <c r="DC1600" s="507">
        <v>1.2999999999999999E-2</v>
      </c>
      <c r="DD1600" s="507" t="s">
        <v>121</v>
      </c>
      <c r="DE1600" s="507">
        <v>2.7E-2</v>
      </c>
      <c r="DF1600" s="507">
        <v>1.87</v>
      </c>
      <c r="DG1600" s="507">
        <v>0.06</v>
      </c>
      <c r="DH1600" s="507">
        <v>4.2350000000000003</v>
      </c>
      <c r="DI1600" s="507">
        <v>7.6999999999999999E-2</v>
      </c>
      <c r="DJ1600" s="507" t="s">
        <v>121</v>
      </c>
      <c r="DK1600" s="507">
        <v>2E-3</v>
      </c>
      <c r="DL1600" s="61" t="str">
        <f t="shared" si="30"/>
        <v>Anlieferung 29-2</v>
      </c>
    </row>
    <row r="1601" spans="1:116">
      <c r="A1601" s="11">
        <v>44701</v>
      </c>
      <c r="B1601" s="66" t="s">
        <v>566</v>
      </c>
      <c r="C1601" s="25" t="s">
        <v>128</v>
      </c>
      <c r="H1601" s="3" t="e">
        <f>((F1601)/(E1601/100))</f>
        <v>#DIV/0!</v>
      </c>
      <c r="I1601" s="4" t="e">
        <f>E1601/F1601</f>
        <v>#DIV/0!</v>
      </c>
      <c r="J1601" s="4" t="e">
        <f>100/G1601</f>
        <v>#DIV/0!</v>
      </c>
      <c r="N1601" s="37" t="e">
        <f>M1601/(K1601/100)</f>
        <v>#DIV/0!</v>
      </c>
      <c r="O1601" s="37" t="e">
        <f>N1601/J1601</f>
        <v>#DIV/0!</v>
      </c>
      <c r="P1601" s="5" t="e">
        <f>M1601/(L1601/100)</f>
        <v>#DIV/0!</v>
      </c>
      <c r="Q1601" s="5" t="e">
        <f>P1601*I1601</f>
        <v>#DIV/0!</v>
      </c>
      <c r="U1601" s="15" t="e">
        <f>100-(T1601-R1601)/S1601*100</f>
        <v>#DIV/0!</v>
      </c>
      <c r="AB1601" s="14" t="e">
        <f>((AE1601-AC1601)*(1000/AD1601))*1000</f>
        <v>#DIV/0!</v>
      </c>
      <c r="AF1601" s="7" t="e">
        <f>#REF!*0.8</f>
        <v>#REF!</v>
      </c>
      <c r="AH1601" s="8" t="e">
        <f>((AG1601)*(H1601/100))</f>
        <v>#DIV/0!</v>
      </c>
      <c r="AI1601" s="7" t="e">
        <f>AG1601/AH1601</f>
        <v>#DIV/0!</v>
      </c>
      <c r="AO1601" s="505" t="s">
        <v>566</v>
      </c>
      <c r="AP1601" s="507">
        <v>8.9999999999999993E-3</v>
      </c>
      <c r="AQ1601" s="507">
        <v>2E-3</v>
      </c>
      <c r="AR1601" s="507">
        <v>2.1000000000000001E-2</v>
      </c>
      <c r="AS1601" s="507">
        <v>8.9999999999999993E-3</v>
      </c>
      <c r="AT1601" s="507" t="s">
        <v>121</v>
      </c>
      <c r="AU1601" s="507">
        <v>8.9999999999999993E-3</v>
      </c>
      <c r="AV1601" s="507">
        <v>4.9509999999999996</v>
      </c>
      <c r="AW1601" s="507">
        <v>9.5000000000000001E-2</v>
      </c>
      <c r="AX1601" s="507" t="s">
        <v>121</v>
      </c>
      <c r="AY1601" s="507">
        <v>7.0000000000000001E-3</v>
      </c>
      <c r="AZ1601" s="507">
        <v>0.06</v>
      </c>
      <c r="BA1601" s="507">
        <v>8.9999999999999993E-3</v>
      </c>
      <c r="BB1601" s="507">
        <v>8.6969999999999992</v>
      </c>
      <c r="BC1601" s="507">
        <v>0.16800000000000001</v>
      </c>
      <c r="BD1601" s="507">
        <v>0.24099999999999999</v>
      </c>
      <c r="BE1601" s="507">
        <v>1.7000000000000001E-2</v>
      </c>
      <c r="BF1601" s="507" t="s">
        <v>121</v>
      </c>
      <c r="BG1601" s="507">
        <v>0.01</v>
      </c>
      <c r="BH1601" s="507">
        <v>2.9620000000000002</v>
      </c>
      <c r="BI1601" s="507">
        <v>0.65400000000000003</v>
      </c>
      <c r="BJ1601" s="507" t="s">
        <v>121</v>
      </c>
      <c r="BK1601" s="507">
        <v>3.0000000000000001E-3</v>
      </c>
      <c r="BL1601" s="507" t="s">
        <v>121</v>
      </c>
      <c r="BM1601" s="507">
        <v>6.0000000000000001E-3</v>
      </c>
      <c r="BN1601" s="507">
        <v>18.123000000000001</v>
      </c>
      <c r="BO1601" s="507">
        <v>0.753</v>
      </c>
      <c r="BP1601" s="507">
        <v>39.798000000000002</v>
      </c>
      <c r="BQ1601" s="507">
        <v>0.876</v>
      </c>
      <c r="BR1601" s="507">
        <v>5.0000000000000001E-3</v>
      </c>
      <c r="BS1601" s="507">
        <v>2E-3</v>
      </c>
      <c r="BT1601" s="507">
        <v>2.7040000000000002</v>
      </c>
      <c r="BU1601" s="507">
        <v>0.214</v>
      </c>
      <c r="BV1601" s="507" t="s">
        <v>121</v>
      </c>
      <c r="BW1601" s="507">
        <v>0.113</v>
      </c>
      <c r="BX1601" s="507" t="s">
        <v>121</v>
      </c>
      <c r="BY1601" s="507">
        <v>0.01</v>
      </c>
      <c r="BZ1601" s="507">
        <v>1.248</v>
      </c>
      <c r="CA1601" s="507">
        <v>0.10299999999999999</v>
      </c>
      <c r="CB1601" s="507">
        <v>10.423999999999999</v>
      </c>
      <c r="CC1601" s="507">
        <v>4.2110000000000003</v>
      </c>
      <c r="CD1601" s="507">
        <v>0.29099999999999998</v>
      </c>
      <c r="CE1601" s="507">
        <v>0.02</v>
      </c>
      <c r="CF1601" s="507" t="s">
        <v>121</v>
      </c>
      <c r="CG1601" s="507">
        <v>4.0000000000000001E-3</v>
      </c>
      <c r="CH1601" s="507">
        <v>5.0000000000000001E-3</v>
      </c>
      <c r="CI1601" s="507">
        <v>1E-3</v>
      </c>
      <c r="CJ1601" s="507" t="s">
        <v>121</v>
      </c>
      <c r="CK1601" s="507">
        <v>1.3280000000000001</v>
      </c>
      <c r="CL1601" s="507" t="s">
        <v>121</v>
      </c>
      <c r="CM1601" s="507">
        <v>2E-3</v>
      </c>
      <c r="CN1601" s="507">
        <v>4.0000000000000001E-3</v>
      </c>
      <c r="CO1601" s="507">
        <v>1E-3</v>
      </c>
      <c r="CP1601" s="507">
        <v>1.6080000000000001</v>
      </c>
      <c r="CQ1601" s="507">
        <v>0.14599999999999999</v>
      </c>
      <c r="CR1601" s="507" t="s">
        <v>121</v>
      </c>
      <c r="CS1601" s="507">
        <v>2E-3</v>
      </c>
      <c r="CT1601" s="507" t="s">
        <v>121</v>
      </c>
      <c r="CU1601" s="507">
        <v>34.218000000000004</v>
      </c>
      <c r="CV1601" s="507">
        <v>0.47299999999999998</v>
      </c>
      <c r="CW1601" s="507">
        <v>8.9999999999999993E-3</v>
      </c>
      <c r="CX1601" s="507">
        <v>1.927</v>
      </c>
      <c r="CY1601" s="507">
        <v>0.13</v>
      </c>
      <c r="CZ1601" s="507" t="s">
        <v>121</v>
      </c>
      <c r="DA1601" s="507">
        <v>2E-3</v>
      </c>
      <c r="DB1601" s="507" t="s">
        <v>121</v>
      </c>
      <c r="DC1601" s="507">
        <v>0.05</v>
      </c>
      <c r="DD1601" s="507">
        <v>0.23799999999999999</v>
      </c>
      <c r="DE1601" s="507">
        <v>0.03</v>
      </c>
      <c r="DF1601" s="507">
        <v>3.6659999999999999</v>
      </c>
      <c r="DG1601" s="507">
        <v>7.1999999999999995E-2</v>
      </c>
      <c r="DH1601" s="507">
        <v>2.5430000000000001</v>
      </c>
      <c r="DI1601" s="507">
        <v>4.2999999999999997E-2</v>
      </c>
      <c r="DJ1601" s="507" t="s">
        <v>121</v>
      </c>
      <c r="DK1601" s="507">
        <v>2E-3</v>
      </c>
      <c r="DL1601" s="61" t="str">
        <f t="shared" si="30"/>
        <v>Anlieferung 29-3</v>
      </c>
    </row>
    <row r="1602" spans="1:116">
      <c r="A1602" s="11">
        <v>44701</v>
      </c>
      <c r="B1602" s="66" t="s">
        <v>567</v>
      </c>
      <c r="C1602" s="25" t="s">
        <v>128</v>
      </c>
      <c r="H1602" s="3" t="e">
        <f>((F1602)/(E1602/100))</f>
        <v>#DIV/0!</v>
      </c>
      <c r="I1602" s="4" t="e">
        <f>E1602/F1602</f>
        <v>#DIV/0!</v>
      </c>
      <c r="J1602" s="4" t="e">
        <f>100/G1602</f>
        <v>#DIV/0!</v>
      </c>
      <c r="N1602" s="37" t="e">
        <f>M1602/(K1602/100)</f>
        <v>#DIV/0!</v>
      </c>
      <c r="O1602" s="37" t="e">
        <f>N1602/J1602</f>
        <v>#DIV/0!</v>
      </c>
      <c r="P1602" s="5" t="e">
        <f>M1602/(L1602/100)</f>
        <v>#DIV/0!</v>
      </c>
      <c r="Q1602" s="5" t="e">
        <f>P1602*I1602</f>
        <v>#DIV/0!</v>
      </c>
      <c r="U1602" s="15" t="e">
        <f>100-(T1602-R1602)/S1602*100</f>
        <v>#DIV/0!</v>
      </c>
      <c r="AB1602" s="14" t="e">
        <f>((AE1602-AC1602)*(1000/AD1602))*1000</f>
        <v>#DIV/0!</v>
      </c>
      <c r="AF1602" s="7" t="e">
        <f>#REF!*0.8</f>
        <v>#REF!</v>
      </c>
      <c r="AH1602" s="8" t="e">
        <f>((AG1602)*(H1602/100))</f>
        <v>#DIV/0!</v>
      </c>
      <c r="AI1602" s="7" t="e">
        <f>AG1602/AH1602</f>
        <v>#DIV/0!</v>
      </c>
      <c r="AO1602" s="505" t="s">
        <v>567</v>
      </c>
      <c r="AP1602" s="507">
        <v>5.0000000000000001E-3</v>
      </c>
      <c r="AQ1602" s="507">
        <v>3.0000000000000001E-3</v>
      </c>
      <c r="AR1602" s="507" t="s">
        <v>121</v>
      </c>
      <c r="AS1602" s="507">
        <v>1.2E-2</v>
      </c>
      <c r="AT1602" s="507">
        <v>3.3000000000000002E-2</v>
      </c>
      <c r="AU1602" s="507">
        <v>6.0000000000000001E-3</v>
      </c>
      <c r="AV1602" s="507">
        <v>5.5579999999999998</v>
      </c>
      <c r="AW1602" s="507">
        <v>0.127</v>
      </c>
      <c r="AX1602" s="507">
        <v>8.0000000000000002E-3</v>
      </c>
      <c r="AY1602" s="507">
        <v>3.0000000000000001E-3</v>
      </c>
      <c r="AZ1602" s="507">
        <v>1.56</v>
      </c>
      <c r="BA1602" s="507">
        <v>2.9000000000000001E-2</v>
      </c>
      <c r="BB1602" s="507">
        <v>9.2870000000000008</v>
      </c>
      <c r="BC1602" s="507">
        <v>0.2</v>
      </c>
      <c r="BD1602" s="507">
        <v>11.314</v>
      </c>
      <c r="BE1602" s="507">
        <v>0.27900000000000003</v>
      </c>
      <c r="BF1602" s="507" t="s">
        <v>121</v>
      </c>
      <c r="BG1602" s="507">
        <v>0.01</v>
      </c>
      <c r="BH1602" s="507">
        <v>3.972</v>
      </c>
      <c r="BI1602" s="507">
        <v>0.40899999999999997</v>
      </c>
      <c r="BJ1602" s="507" t="s">
        <v>121</v>
      </c>
      <c r="BK1602" s="507">
        <v>7.0000000000000001E-3</v>
      </c>
      <c r="BL1602" s="507" t="s">
        <v>121</v>
      </c>
      <c r="BM1602" s="507">
        <v>4.0000000000000001E-3</v>
      </c>
      <c r="BN1602" s="507">
        <v>0.45200000000000001</v>
      </c>
      <c r="BO1602" s="507">
        <v>2.9000000000000001E-2</v>
      </c>
      <c r="BP1602" s="507">
        <v>57.67</v>
      </c>
      <c r="BQ1602" s="507">
        <v>0.46100000000000002</v>
      </c>
      <c r="BR1602" s="507">
        <v>0.39200000000000002</v>
      </c>
      <c r="BS1602" s="507">
        <v>8.9999999999999993E-3</v>
      </c>
      <c r="BT1602" s="507">
        <v>0.87</v>
      </c>
      <c r="BU1602" s="507">
        <v>0.08</v>
      </c>
      <c r="BV1602" s="507" t="s">
        <v>121</v>
      </c>
      <c r="BW1602" s="507">
        <v>6.0999999999999999E-2</v>
      </c>
      <c r="BX1602" s="507" t="s">
        <v>121</v>
      </c>
      <c r="BY1602" s="507">
        <v>2.4E-2</v>
      </c>
      <c r="BZ1602" s="507">
        <v>0.16500000000000001</v>
      </c>
      <c r="CA1602" s="507">
        <v>3.9E-2</v>
      </c>
      <c r="CB1602" s="507" t="s">
        <v>121</v>
      </c>
      <c r="CC1602" s="507">
        <v>5.0679999999999996</v>
      </c>
      <c r="CD1602" s="507">
        <v>7.9000000000000001E-2</v>
      </c>
      <c r="CE1602" s="507">
        <v>1.4999999999999999E-2</v>
      </c>
      <c r="CF1602" s="507">
        <v>5.7000000000000002E-2</v>
      </c>
      <c r="CG1602" s="507">
        <v>2E-3</v>
      </c>
      <c r="CH1602" s="507" t="s">
        <v>121</v>
      </c>
      <c r="CI1602" s="507">
        <v>2E-3</v>
      </c>
      <c r="CJ1602" s="507" t="s">
        <v>121</v>
      </c>
      <c r="CK1602" s="507">
        <v>0.747</v>
      </c>
      <c r="CL1602" s="507" t="s">
        <v>121</v>
      </c>
      <c r="CM1602" s="507">
        <v>2E-3</v>
      </c>
      <c r="CN1602" s="507">
        <v>2E-3</v>
      </c>
      <c r="CO1602" s="507">
        <v>1E-3</v>
      </c>
      <c r="CP1602" s="507">
        <v>1.2649999999999999</v>
      </c>
      <c r="CQ1602" s="507">
        <v>4.9000000000000002E-2</v>
      </c>
      <c r="CR1602" s="507" t="s">
        <v>121</v>
      </c>
      <c r="CS1602" s="507">
        <v>2E-3</v>
      </c>
      <c r="CT1602" s="507" t="s">
        <v>121</v>
      </c>
      <c r="CU1602" s="507">
        <v>21.733000000000001</v>
      </c>
      <c r="CV1602" s="507">
        <v>1.2E-2</v>
      </c>
      <c r="CW1602" s="507">
        <v>1E-3</v>
      </c>
      <c r="CX1602" s="507">
        <v>0.216</v>
      </c>
      <c r="CY1602" s="507">
        <v>2.1000000000000001E-2</v>
      </c>
      <c r="CZ1602" s="507" t="s">
        <v>121</v>
      </c>
      <c r="DA1602" s="507">
        <v>2E-3</v>
      </c>
      <c r="DB1602" s="507">
        <v>1.2999999999999999E-2</v>
      </c>
      <c r="DC1602" s="507">
        <v>8.0000000000000002E-3</v>
      </c>
      <c r="DD1602" s="507" t="s">
        <v>121</v>
      </c>
      <c r="DE1602" s="507">
        <v>0.05</v>
      </c>
      <c r="DF1602" s="507">
        <v>6.1639999999999997</v>
      </c>
      <c r="DG1602" s="507">
        <v>0.13100000000000001</v>
      </c>
      <c r="DH1602" s="507">
        <v>0.88500000000000001</v>
      </c>
      <c r="DI1602" s="507">
        <v>1.4999999999999999E-2</v>
      </c>
      <c r="DJ1602" s="507" t="s">
        <v>121</v>
      </c>
      <c r="DK1602" s="507">
        <v>2E-3</v>
      </c>
      <c r="DL1602" s="61" t="str">
        <f t="shared" si="30"/>
        <v>Anlieferung 29-4</v>
      </c>
    </row>
    <row r="1603" spans="1:116">
      <c r="A1603" s="11">
        <v>44701</v>
      </c>
      <c r="B1603" s="66" t="s">
        <v>568</v>
      </c>
      <c r="C1603" s="25" t="s">
        <v>128</v>
      </c>
      <c r="H1603" s="3" t="e">
        <f>((F1603)/(E1603/100))</f>
        <v>#DIV/0!</v>
      </c>
      <c r="I1603" s="4" t="e">
        <f>E1603/F1603</f>
        <v>#DIV/0!</v>
      </c>
      <c r="J1603" s="4" t="e">
        <f>100/G1603</f>
        <v>#DIV/0!</v>
      </c>
      <c r="N1603" s="37" t="e">
        <f>M1603/(K1603/100)</f>
        <v>#DIV/0!</v>
      </c>
      <c r="O1603" s="37" t="e">
        <f>N1603/J1603</f>
        <v>#DIV/0!</v>
      </c>
      <c r="P1603" s="5" t="e">
        <f>M1603/(L1603/100)</f>
        <v>#DIV/0!</v>
      </c>
      <c r="Q1603" s="5" t="e">
        <f>P1603*I1603</f>
        <v>#DIV/0!</v>
      </c>
      <c r="U1603" s="15" t="e">
        <f>100-(T1603-R1603)/S1603*100</f>
        <v>#DIV/0!</v>
      </c>
      <c r="AB1603" s="14" t="e">
        <f>((AE1603-AC1603)*(1000/AD1603))*1000</f>
        <v>#DIV/0!</v>
      </c>
      <c r="AF1603" s="7" t="e">
        <f>#REF!*0.8</f>
        <v>#REF!</v>
      </c>
      <c r="AH1603" s="8" t="e">
        <f>((AG1603)*(H1603/100))</f>
        <v>#DIV/0!</v>
      </c>
      <c r="AI1603" s="7" t="e">
        <f>AG1603/AH1603</f>
        <v>#DIV/0!</v>
      </c>
      <c r="AO1603" s="505" t="s">
        <v>568</v>
      </c>
      <c r="AP1603" s="507" t="s">
        <v>121</v>
      </c>
      <c r="AQ1603" s="507">
        <v>7.0000000000000001E-3</v>
      </c>
      <c r="AR1603" s="507">
        <v>1.2E-2</v>
      </c>
      <c r="AS1603" s="507">
        <v>8.0000000000000002E-3</v>
      </c>
      <c r="AT1603" s="507">
        <v>1.2999999999999999E-2</v>
      </c>
      <c r="AU1603" s="507">
        <v>5.0000000000000001E-3</v>
      </c>
      <c r="AV1603" s="507">
        <v>5.5640000000000001</v>
      </c>
      <c r="AW1603" s="507">
        <v>0.113</v>
      </c>
      <c r="AX1603" s="507">
        <v>8.0000000000000002E-3</v>
      </c>
      <c r="AY1603" s="507">
        <v>3.0000000000000001E-3</v>
      </c>
      <c r="AZ1603" s="507">
        <v>1.53</v>
      </c>
      <c r="BA1603" s="507">
        <v>2.5000000000000001E-2</v>
      </c>
      <c r="BB1603" s="507">
        <v>6.8239999999999998</v>
      </c>
      <c r="BC1603" s="507">
        <v>0.10299999999999999</v>
      </c>
      <c r="BD1603" s="507">
        <v>18.617000000000001</v>
      </c>
      <c r="BE1603" s="507">
        <v>0.28999999999999998</v>
      </c>
      <c r="BF1603" s="507" t="s">
        <v>121</v>
      </c>
      <c r="BG1603" s="507">
        <v>1.0999999999999999E-2</v>
      </c>
      <c r="BH1603" s="507">
        <v>3.2490000000000001</v>
      </c>
      <c r="BI1603" s="507">
        <v>0.39</v>
      </c>
      <c r="BJ1603" s="507">
        <v>6.0000000000000001E-3</v>
      </c>
      <c r="BK1603" s="507">
        <v>3.0000000000000001E-3</v>
      </c>
      <c r="BL1603" s="507" t="s">
        <v>121</v>
      </c>
      <c r="BM1603" s="507">
        <v>4.0000000000000001E-3</v>
      </c>
      <c r="BN1603" s="507">
        <v>4.226</v>
      </c>
      <c r="BO1603" s="507">
        <v>0.154</v>
      </c>
      <c r="BP1603" s="507">
        <v>46.767000000000003</v>
      </c>
      <c r="BQ1603" s="507">
        <v>0.60099999999999998</v>
      </c>
      <c r="BR1603" s="507">
        <v>0.253</v>
      </c>
      <c r="BS1603" s="507">
        <v>6.0000000000000001E-3</v>
      </c>
      <c r="BT1603" s="507">
        <v>0.93200000000000005</v>
      </c>
      <c r="BU1603" s="507">
        <v>8.1000000000000003E-2</v>
      </c>
      <c r="BV1603" s="507" t="s">
        <v>121</v>
      </c>
      <c r="BW1603" s="507">
        <v>6.4000000000000001E-2</v>
      </c>
      <c r="BX1603" s="507" t="s">
        <v>121</v>
      </c>
      <c r="BY1603" s="507">
        <v>3.1E-2</v>
      </c>
      <c r="BZ1603" s="507">
        <v>0.34499999999999997</v>
      </c>
      <c r="CA1603" s="507">
        <v>4.3999999999999997E-2</v>
      </c>
      <c r="CB1603" s="507">
        <v>4.6239999999999997</v>
      </c>
      <c r="CC1603" s="507">
        <v>2.5550000000000002</v>
      </c>
      <c r="CD1603" s="507">
        <v>0.19600000000000001</v>
      </c>
      <c r="CE1603" s="507">
        <v>1.7000000000000001E-2</v>
      </c>
      <c r="CF1603" s="507">
        <v>1.2E-2</v>
      </c>
      <c r="CG1603" s="507">
        <v>1E-3</v>
      </c>
      <c r="CH1603" s="507" t="s">
        <v>121</v>
      </c>
      <c r="CI1603" s="507">
        <v>2E-3</v>
      </c>
      <c r="CJ1603" s="507" t="s">
        <v>121</v>
      </c>
      <c r="CK1603" s="507">
        <v>0.82299999999999995</v>
      </c>
      <c r="CL1603" s="507" t="s">
        <v>121</v>
      </c>
      <c r="CM1603" s="507">
        <v>2E-3</v>
      </c>
      <c r="CN1603" s="507">
        <v>4.0000000000000001E-3</v>
      </c>
      <c r="CO1603" s="507">
        <v>1E-3</v>
      </c>
      <c r="CP1603" s="507">
        <v>0.997</v>
      </c>
      <c r="CQ1603" s="507">
        <v>4.2999999999999997E-2</v>
      </c>
      <c r="CR1603" s="507" t="s">
        <v>121</v>
      </c>
      <c r="CS1603" s="507">
        <v>2E-3</v>
      </c>
      <c r="CT1603" s="507" t="s">
        <v>121</v>
      </c>
      <c r="CU1603" s="507">
        <v>20.21</v>
      </c>
      <c r="CV1603" s="507">
        <v>9.5000000000000001E-2</v>
      </c>
      <c r="CW1603" s="507">
        <v>2E-3</v>
      </c>
      <c r="CX1603" s="507">
        <v>0.23599999999999999</v>
      </c>
      <c r="CY1603" s="507">
        <v>4.2000000000000003E-2</v>
      </c>
      <c r="CZ1603" s="507" t="s">
        <v>121</v>
      </c>
      <c r="DA1603" s="507">
        <v>2E-3</v>
      </c>
      <c r="DB1603" s="507" t="s">
        <v>121</v>
      </c>
      <c r="DC1603" s="507">
        <v>2.5000000000000001E-2</v>
      </c>
      <c r="DD1603" s="507" t="s">
        <v>121</v>
      </c>
      <c r="DE1603" s="507">
        <v>4.9000000000000002E-2</v>
      </c>
      <c r="DF1603" s="507">
        <v>5.4039999999999999</v>
      </c>
      <c r="DG1603" s="507">
        <v>8.1000000000000003E-2</v>
      </c>
      <c r="DH1603" s="507">
        <v>8.1000000000000003E-2</v>
      </c>
      <c r="DI1603" s="507">
        <v>2E-3</v>
      </c>
      <c r="DJ1603" s="507" t="s">
        <v>121</v>
      </c>
      <c r="DK1603" s="507">
        <v>2E-3</v>
      </c>
      <c r="DL1603" s="61" t="str">
        <f t="shared" si="30"/>
        <v>Anlieferung 29-5</v>
      </c>
    </row>
    <row r="1604" spans="1:116">
      <c r="A1604" s="11">
        <v>44701</v>
      </c>
      <c r="B1604" s="66" t="s">
        <v>569</v>
      </c>
      <c r="C1604" s="25" t="s">
        <v>128</v>
      </c>
      <c r="H1604" s="3" t="e">
        <f>((F1604)/(E1604/100))</f>
        <v>#DIV/0!</v>
      </c>
      <c r="I1604" s="4" t="e">
        <f>E1604/F1604</f>
        <v>#DIV/0!</v>
      </c>
      <c r="J1604" s="4" t="e">
        <f>100/G1604</f>
        <v>#DIV/0!</v>
      </c>
      <c r="N1604" s="37" t="e">
        <f>M1604/(K1604/100)</f>
        <v>#DIV/0!</v>
      </c>
      <c r="O1604" s="37" t="e">
        <f>N1604/J1604</f>
        <v>#DIV/0!</v>
      </c>
      <c r="P1604" s="5" t="e">
        <f>M1604/(L1604/100)</f>
        <v>#DIV/0!</v>
      </c>
      <c r="Q1604" s="5" t="e">
        <f>P1604*I1604</f>
        <v>#DIV/0!</v>
      </c>
      <c r="U1604" s="15" t="e">
        <f>100-(T1604-R1604)/S1604*100</f>
        <v>#DIV/0!</v>
      </c>
      <c r="AB1604" s="14" t="e">
        <f>((AE1604-AC1604)*(1000/AD1604))*1000</f>
        <v>#DIV/0!</v>
      </c>
      <c r="AF1604" s="7" t="e">
        <f>#REF!*0.8</f>
        <v>#REF!</v>
      </c>
      <c r="AH1604" s="8" t="e">
        <f>((AG1604)*(H1604/100))</f>
        <v>#DIV/0!</v>
      </c>
      <c r="AI1604" s="7" t="e">
        <f>AG1604/AH1604</f>
        <v>#DIV/0!</v>
      </c>
      <c r="AO1604" s="505" t="s">
        <v>569</v>
      </c>
      <c r="AP1604" s="507" t="s">
        <v>121</v>
      </c>
      <c r="AQ1604" s="507">
        <v>4.0000000000000001E-3</v>
      </c>
      <c r="AR1604" s="507" t="s">
        <v>121</v>
      </c>
      <c r="AS1604" s="507">
        <v>1.7000000000000001E-2</v>
      </c>
      <c r="AT1604" s="507">
        <v>0.38100000000000001</v>
      </c>
      <c r="AU1604" s="507">
        <v>1.4E-2</v>
      </c>
      <c r="AV1604" s="507">
        <v>7.1669999999999998</v>
      </c>
      <c r="AW1604" s="507">
        <v>0.17699999999999999</v>
      </c>
      <c r="AX1604" s="507">
        <v>8.9999999999999993E-3</v>
      </c>
      <c r="AY1604" s="507">
        <v>3.0000000000000001E-3</v>
      </c>
      <c r="AZ1604" s="507">
        <v>2.1280000000000001</v>
      </c>
      <c r="BA1604" s="507">
        <v>3.7999999999999999E-2</v>
      </c>
      <c r="BB1604" s="507">
        <v>3.7090000000000001</v>
      </c>
      <c r="BC1604" s="507">
        <v>6.9000000000000006E-2</v>
      </c>
      <c r="BD1604" s="507">
        <v>15.542999999999999</v>
      </c>
      <c r="BE1604" s="507">
        <v>0.312</v>
      </c>
      <c r="BF1604" s="507" t="s">
        <v>121</v>
      </c>
      <c r="BG1604" s="507">
        <v>7.0000000000000001E-3</v>
      </c>
      <c r="BH1604" s="507">
        <v>4.4619999999999997</v>
      </c>
      <c r="BI1604" s="507">
        <v>0.48799999999999999</v>
      </c>
      <c r="BJ1604" s="507">
        <v>4.0000000000000001E-3</v>
      </c>
      <c r="BK1604" s="507">
        <v>2E-3</v>
      </c>
      <c r="BL1604" s="507" t="s">
        <v>121</v>
      </c>
      <c r="BM1604" s="507">
        <v>4.0000000000000001E-3</v>
      </c>
      <c r="BN1604" s="507">
        <v>2.98</v>
      </c>
      <c r="BO1604" s="507">
        <v>0.14099999999999999</v>
      </c>
      <c r="BP1604" s="507">
        <v>47.063000000000002</v>
      </c>
      <c r="BQ1604" s="507">
        <v>0.61399999999999999</v>
      </c>
      <c r="BR1604" s="507">
        <v>0.214</v>
      </c>
      <c r="BS1604" s="507">
        <v>6.0000000000000001E-3</v>
      </c>
      <c r="BT1604" s="507">
        <v>1.4330000000000001</v>
      </c>
      <c r="BU1604" s="507">
        <v>0.104</v>
      </c>
      <c r="BV1604" s="507" t="s">
        <v>121</v>
      </c>
      <c r="BW1604" s="507">
        <v>7.5999999999999998E-2</v>
      </c>
      <c r="BX1604" s="507" t="s">
        <v>121</v>
      </c>
      <c r="BY1604" s="507">
        <v>3.1E-2</v>
      </c>
      <c r="BZ1604" s="507">
        <v>0.28599999999999998</v>
      </c>
      <c r="CA1604" s="507">
        <v>4.2999999999999997E-2</v>
      </c>
      <c r="CB1604" s="507">
        <v>5.7640000000000002</v>
      </c>
      <c r="CC1604" s="507">
        <v>2.9209999999999998</v>
      </c>
      <c r="CD1604" s="507">
        <v>0.16</v>
      </c>
      <c r="CE1604" s="507">
        <v>1.9E-2</v>
      </c>
      <c r="CF1604" s="507">
        <v>0.187</v>
      </c>
      <c r="CG1604" s="507">
        <v>4.0000000000000001E-3</v>
      </c>
      <c r="CH1604" s="507" t="s">
        <v>121</v>
      </c>
      <c r="CI1604" s="507">
        <v>2E-3</v>
      </c>
      <c r="CJ1604" s="507" t="s">
        <v>121</v>
      </c>
      <c r="CK1604" s="507">
        <v>0.92500000000000004</v>
      </c>
      <c r="CL1604" s="507" t="s">
        <v>121</v>
      </c>
      <c r="CM1604" s="507">
        <v>2E-3</v>
      </c>
      <c r="CN1604" s="507">
        <v>3.0000000000000001E-3</v>
      </c>
      <c r="CO1604" s="507">
        <v>1E-3</v>
      </c>
      <c r="CP1604" s="507">
        <v>1.3839999999999999</v>
      </c>
      <c r="CQ1604" s="507">
        <v>7.3999999999999996E-2</v>
      </c>
      <c r="CR1604" s="507" t="s">
        <v>121</v>
      </c>
      <c r="CS1604" s="507">
        <v>2E-3</v>
      </c>
      <c r="CT1604" s="507" t="s">
        <v>121</v>
      </c>
      <c r="CU1604" s="507">
        <v>25.88</v>
      </c>
      <c r="CV1604" s="507">
        <v>6.2E-2</v>
      </c>
      <c r="CW1604" s="507">
        <v>2E-3</v>
      </c>
      <c r="CX1604" s="507">
        <v>0.28999999999999998</v>
      </c>
      <c r="CY1604" s="507">
        <v>3.7999999999999999E-2</v>
      </c>
      <c r="CZ1604" s="507" t="s">
        <v>121</v>
      </c>
      <c r="DA1604" s="507">
        <v>2E-3</v>
      </c>
      <c r="DB1604" s="507" t="s">
        <v>121</v>
      </c>
      <c r="DC1604" s="507">
        <v>3.4000000000000002E-2</v>
      </c>
      <c r="DD1604" s="507" t="s">
        <v>121</v>
      </c>
      <c r="DE1604" s="507">
        <v>5.1999999999999998E-2</v>
      </c>
      <c r="DF1604" s="507">
        <v>5.8010000000000002</v>
      </c>
      <c r="DG1604" s="507">
        <v>0.10199999999999999</v>
      </c>
      <c r="DH1604" s="507">
        <v>0.94299999999999995</v>
      </c>
      <c r="DI1604" s="507">
        <v>1.4999999999999999E-2</v>
      </c>
      <c r="DJ1604" s="507" t="s">
        <v>121</v>
      </c>
      <c r="DK1604" s="507">
        <v>2E-3</v>
      </c>
      <c r="DL1604" s="61" t="str">
        <f t="shared" si="30"/>
        <v>Anlieferung 29-6</v>
      </c>
    </row>
    <row r="1605" spans="1:116">
      <c r="A1605" s="11">
        <v>44701</v>
      </c>
      <c r="B1605" s="66" t="s">
        <v>570</v>
      </c>
      <c r="C1605" s="25" t="s">
        <v>128</v>
      </c>
      <c r="H1605" s="3" t="e">
        <f>((F1605)/(E1605/100))</f>
        <v>#DIV/0!</v>
      </c>
      <c r="I1605" s="4" t="e">
        <f>E1605/F1605</f>
        <v>#DIV/0!</v>
      </c>
      <c r="J1605" s="4" t="e">
        <f>100/G1605</f>
        <v>#DIV/0!</v>
      </c>
      <c r="N1605" s="37" t="e">
        <f>M1605/(K1605/100)</f>
        <v>#DIV/0!</v>
      </c>
      <c r="O1605" s="37" t="e">
        <f>N1605/J1605</f>
        <v>#DIV/0!</v>
      </c>
      <c r="P1605" s="5" t="e">
        <f>M1605/(L1605/100)</f>
        <v>#DIV/0!</v>
      </c>
      <c r="Q1605" s="5" t="e">
        <f>P1605*I1605</f>
        <v>#DIV/0!</v>
      </c>
      <c r="U1605" s="15" t="e">
        <f>100-(T1605-R1605)/S1605*100</f>
        <v>#DIV/0!</v>
      </c>
      <c r="AB1605" s="14" t="e">
        <f>((AE1605-AC1605)*(1000/AD1605))*1000</f>
        <v>#DIV/0!</v>
      </c>
      <c r="AF1605" s="7" t="e">
        <f>#REF!*0.8</f>
        <v>#REF!</v>
      </c>
      <c r="AH1605" s="8" t="e">
        <f>((AG1605)*(H1605/100))</f>
        <v>#DIV/0!</v>
      </c>
      <c r="AI1605" s="7" t="e">
        <f>AG1605/AH1605</f>
        <v>#DIV/0!</v>
      </c>
      <c r="AO1605" s="505" t="s">
        <v>570</v>
      </c>
      <c r="AP1605" s="507" t="s">
        <v>121</v>
      </c>
      <c r="AQ1605" s="507">
        <v>4.0000000000000001E-3</v>
      </c>
      <c r="AR1605" s="507" t="s">
        <v>121</v>
      </c>
      <c r="AS1605" s="507">
        <v>1.7000000000000001E-2</v>
      </c>
      <c r="AT1605" s="507" t="s">
        <v>121</v>
      </c>
      <c r="AU1605" s="507">
        <v>1.2999999999999999E-2</v>
      </c>
      <c r="AV1605" s="507">
        <v>12.85</v>
      </c>
      <c r="AW1605" s="507">
        <v>0.71499999999999997</v>
      </c>
      <c r="AX1605" s="507" t="s">
        <v>121</v>
      </c>
      <c r="AY1605" s="507">
        <v>1.0999999999999999E-2</v>
      </c>
      <c r="AZ1605" s="507">
        <v>1.51</v>
      </c>
      <c r="BA1605" s="507">
        <v>2.7E-2</v>
      </c>
      <c r="BB1605" s="507">
        <v>6.1550000000000002</v>
      </c>
      <c r="BC1605" s="507">
        <v>0.109</v>
      </c>
      <c r="BD1605" s="507">
        <v>0.35799999999999998</v>
      </c>
      <c r="BE1605" s="507">
        <v>2.3E-2</v>
      </c>
      <c r="BF1605" s="507" t="s">
        <v>121</v>
      </c>
      <c r="BG1605" s="507">
        <v>1.2999999999999999E-2</v>
      </c>
      <c r="BH1605" s="507">
        <v>3.7530000000000001</v>
      </c>
      <c r="BI1605" s="507">
        <v>0.7</v>
      </c>
      <c r="BJ1605" s="507" t="s">
        <v>121</v>
      </c>
      <c r="BK1605" s="507">
        <v>4.0000000000000001E-3</v>
      </c>
      <c r="BL1605" s="507" t="s">
        <v>121</v>
      </c>
      <c r="BM1605" s="507">
        <v>6.0000000000000001E-3</v>
      </c>
      <c r="BN1605" s="507">
        <v>9.2959999999999994</v>
      </c>
      <c r="BO1605" s="507">
        <v>0.78100000000000003</v>
      </c>
      <c r="BP1605" s="507">
        <v>35.530999999999999</v>
      </c>
      <c r="BQ1605" s="507">
        <v>1.1319999999999999</v>
      </c>
      <c r="BR1605" s="507" t="s">
        <v>121</v>
      </c>
      <c r="BS1605" s="507">
        <v>3.0000000000000001E-3</v>
      </c>
      <c r="BT1605" s="507">
        <v>1.65</v>
      </c>
      <c r="BU1605" s="507">
        <v>0.13</v>
      </c>
      <c r="BV1605" s="507" t="s">
        <v>121</v>
      </c>
      <c r="BW1605" s="507">
        <v>0.14799999999999999</v>
      </c>
      <c r="BX1605" s="507" t="s">
        <v>121</v>
      </c>
      <c r="BY1605" s="507">
        <v>1.2E-2</v>
      </c>
      <c r="BZ1605" s="507">
        <v>1.427</v>
      </c>
      <c r="CA1605" s="507">
        <v>0.1</v>
      </c>
      <c r="CB1605" s="507">
        <v>13.481999999999999</v>
      </c>
      <c r="CC1605" s="507">
        <v>4.0149999999999997</v>
      </c>
      <c r="CD1605" s="507">
        <v>0.122</v>
      </c>
      <c r="CE1605" s="507">
        <v>2.5000000000000001E-2</v>
      </c>
      <c r="CF1605" s="507" t="s">
        <v>121</v>
      </c>
      <c r="CG1605" s="507">
        <v>8.9999999999999993E-3</v>
      </c>
      <c r="CH1605" s="507">
        <v>7.0000000000000001E-3</v>
      </c>
      <c r="CI1605" s="507">
        <v>1E-3</v>
      </c>
      <c r="CJ1605" s="507" t="s">
        <v>121</v>
      </c>
      <c r="CK1605" s="507">
        <v>1.597</v>
      </c>
      <c r="CL1605" s="507" t="s">
        <v>121</v>
      </c>
      <c r="CM1605" s="507">
        <v>2E-3</v>
      </c>
      <c r="CN1605" s="507">
        <v>3.0000000000000001E-3</v>
      </c>
      <c r="CO1605" s="507">
        <v>1E-3</v>
      </c>
      <c r="CP1605" s="507">
        <v>0.82599999999999996</v>
      </c>
      <c r="CQ1605" s="507">
        <v>8.5999999999999993E-2</v>
      </c>
      <c r="CR1605" s="507" t="s">
        <v>121</v>
      </c>
      <c r="CS1605" s="507">
        <v>2E-3</v>
      </c>
      <c r="CT1605" s="507" t="s">
        <v>121</v>
      </c>
      <c r="CU1605" s="507">
        <v>38.203000000000003</v>
      </c>
      <c r="CV1605" s="507">
        <v>0.18099999999999999</v>
      </c>
      <c r="CW1605" s="507">
        <v>6.0000000000000001E-3</v>
      </c>
      <c r="CX1605" s="507">
        <v>2.7170000000000001</v>
      </c>
      <c r="CY1605" s="507">
        <v>7.9000000000000001E-2</v>
      </c>
      <c r="CZ1605" s="507" t="s">
        <v>121</v>
      </c>
      <c r="DA1605" s="507">
        <v>2E-3</v>
      </c>
      <c r="DB1605" s="507" t="s">
        <v>121</v>
      </c>
      <c r="DC1605" s="507">
        <v>3.5000000000000003E-2</v>
      </c>
      <c r="DD1605" s="507" t="s">
        <v>121</v>
      </c>
      <c r="DE1605" s="507">
        <v>2.8000000000000001E-2</v>
      </c>
      <c r="DF1605" s="507">
        <v>1.4159999999999999</v>
      </c>
      <c r="DG1605" s="507">
        <v>3.1E-2</v>
      </c>
      <c r="DH1605" s="507">
        <v>8.6969999999999992</v>
      </c>
      <c r="DI1605" s="507">
        <v>0.27500000000000002</v>
      </c>
      <c r="DJ1605" s="507" t="s">
        <v>121</v>
      </c>
      <c r="DK1605" s="507">
        <v>2E-3</v>
      </c>
      <c r="DL1605" s="61" t="str">
        <f t="shared" si="30"/>
        <v>Anlieferung 29-7</v>
      </c>
    </row>
    <row r="1606" spans="1:116">
      <c r="A1606" s="11">
        <v>44701</v>
      </c>
      <c r="B1606" s="66" t="s">
        <v>571</v>
      </c>
      <c r="C1606" s="25" t="s">
        <v>128</v>
      </c>
      <c r="H1606" s="3" t="e">
        <f>((F1606)/(E1606/100))</f>
        <v>#DIV/0!</v>
      </c>
      <c r="I1606" s="4" t="e">
        <f>E1606/F1606</f>
        <v>#DIV/0!</v>
      </c>
      <c r="J1606" s="4" t="e">
        <f>100/G1606</f>
        <v>#DIV/0!</v>
      </c>
      <c r="N1606" s="37" t="e">
        <f>M1606/(K1606/100)</f>
        <v>#DIV/0!</v>
      </c>
      <c r="O1606" s="37" t="e">
        <f>N1606/J1606</f>
        <v>#DIV/0!</v>
      </c>
      <c r="P1606" s="5" t="e">
        <f>M1606/(L1606/100)</f>
        <v>#DIV/0!</v>
      </c>
      <c r="Q1606" s="5" t="e">
        <f>P1606*I1606</f>
        <v>#DIV/0!</v>
      </c>
      <c r="U1606" s="15" t="e">
        <f>100-(T1606-R1606)/S1606*100</f>
        <v>#DIV/0!</v>
      </c>
      <c r="AB1606" s="14" t="e">
        <f>((AE1606-AC1606)*(1000/AD1606))*1000</f>
        <v>#DIV/0!</v>
      </c>
      <c r="AF1606" s="7" t="e">
        <f>#REF!*0.8</f>
        <v>#REF!</v>
      </c>
      <c r="AH1606" s="8" t="e">
        <f>((AG1606)*(H1606/100))</f>
        <v>#DIV/0!</v>
      </c>
      <c r="AI1606" s="7" t="e">
        <f>AG1606/AH1606</f>
        <v>#DIV/0!</v>
      </c>
      <c r="AO1606" s="505" t="s">
        <v>571</v>
      </c>
      <c r="AP1606" s="507">
        <v>2.4E-2</v>
      </c>
      <c r="AQ1606" s="507">
        <v>6.0000000000000001E-3</v>
      </c>
      <c r="AR1606" s="507" t="s">
        <v>121</v>
      </c>
      <c r="AS1606" s="507">
        <v>1.2E-2</v>
      </c>
      <c r="AT1606" s="507" t="s">
        <v>121</v>
      </c>
      <c r="AU1606" s="507">
        <v>7.0000000000000001E-3</v>
      </c>
      <c r="AV1606" s="507">
        <v>3.746</v>
      </c>
      <c r="AW1606" s="507">
        <v>6.5000000000000002E-2</v>
      </c>
      <c r="AX1606" s="507" t="s">
        <v>121</v>
      </c>
      <c r="AY1606" s="507">
        <v>4.0000000000000001E-3</v>
      </c>
      <c r="AZ1606" s="507">
        <v>2.1389999999999998</v>
      </c>
      <c r="BA1606" s="507">
        <v>4.4999999999999998E-2</v>
      </c>
      <c r="BB1606" s="507">
        <v>2.4470000000000001</v>
      </c>
      <c r="BC1606" s="507">
        <v>3.9E-2</v>
      </c>
      <c r="BD1606" s="507">
        <v>14.683</v>
      </c>
      <c r="BE1606" s="507">
        <v>0.152</v>
      </c>
      <c r="BF1606" s="507" t="s">
        <v>121</v>
      </c>
      <c r="BG1606" s="507">
        <v>6.5000000000000002E-2</v>
      </c>
      <c r="BH1606" s="507"/>
      <c r="BI1606" s="507"/>
      <c r="BJ1606" s="507">
        <v>1.6E-2</v>
      </c>
      <c r="BK1606" s="507">
        <v>5.0000000000000001E-3</v>
      </c>
      <c r="BL1606" s="507" t="s">
        <v>121</v>
      </c>
      <c r="BM1606" s="507">
        <v>5.0000000000000001E-3</v>
      </c>
      <c r="BN1606" s="507"/>
      <c r="BO1606" s="507"/>
      <c r="BP1606" s="507">
        <v>66.332999999999998</v>
      </c>
      <c r="BQ1606" s="507">
        <v>0.35199999999999998</v>
      </c>
      <c r="BR1606" s="507">
        <v>1.3859999999999999</v>
      </c>
      <c r="BS1606" s="507">
        <v>2.3E-2</v>
      </c>
      <c r="BT1606" s="507"/>
      <c r="BU1606" s="507"/>
      <c r="BV1606" s="507"/>
      <c r="BW1606" s="507"/>
      <c r="BX1606" s="507">
        <v>3.5999999999999997E-2</v>
      </c>
      <c r="BY1606" s="507">
        <v>2.1000000000000001E-2</v>
      </c>
      <c r="BZ1606" s="507"/>
      <c r="CA1606" s="507"/>
      <c r="CB1606" s="507"/>
      <c r="CC1606" s="507"/>
      <c r="CD1606" s="507">
        <v>0.184</v>
      </c>
      <c r="CE1606" s="507">
        <v>0.02</v>
      </c>
      <c r="CF1606" s="507" t="s">
        <v>121</v>
      </c>
      <c r="CG1606" s="507">
        <v>2E-3</v>
      </c>
      <c r="CH1606" s="507" t="s">
        <v>121</v>
      </c>
      <c r="CI1606" s="507">
        <v>2E-3</v>
      </c>
      <c r="CJ1606" s="507"/>
      <c r="CK1606" s="507"/>
      <c r="CL1606" s="507" t="s">
        <v>121</v>
      </c>
      <c r="CM1606" s="507">
        <v>2E-3</v>
      </c>
      <c r="CN1606" s="507">
        <v>1.0999999999999999E-2</v>
      </c>
      <c r="CO1606" s="507">
        <v>2E-3</v>
      </c>
      <c r="CP1606" s="507"/>
      <c r="CQ1606" s="507"/>
      <c r="CR1606" s="507" t="s">
        <v>121</v>
      </c>
      <c r="CS1606" s="507">
        <v>4.0000000000000001E-3</v>
      </c>
      <c r="CT1606" s="507"/>
      <c r="CU1606" s="507"/>
      <c r="CV1606" s="507">
        <v>0.107</v>
      </c>
      <c r="CW1606" s="507">
        <v>3.0000000000000001E-3</v>
      </c>
      <c r="CX1606" s="507">
        <v>4</v>
      </c>
      <c r="CY1606" s="507">
        <v>9.8000000000000004E-2</v>
      </c>
      <c r="CZ1606" s="507" t="s">
        <v>121</v>
      </c>
      <c r="DA1606" s="507">
        <v>3.0000000000000001E-3</v>
      </c>
      <c r="DB1606" s="507">
        <v>1.4330000000000001</v>
      </c>
      <c r="DC1606" s="507">
        <v>4.5999999999999999E-2</v>
      </c>
      <c r="DD1606" s="507" t="s">
        <v>121</v>
      </c>
      <c r="DE1606" s="507">
        <v>0.04</v>
      </c>
      <c r="DF1606" s="507">
        <v>2.7410000000000001</v>
      </c>
      <c r="DG1606" s="507">
        <v>4.2000000000000003E-2</v>
      </c>
      <c r="DH1606" s="507">
        <v>0.63800000000000001</v>
      </c>
      <c r="DI1606" s="507">
        <v>1.0999999999999999E-2</v>
      </c>
      <c r="DJ1606" s="507" t="s">
        <v>121</v>
      </c>
      <c r="DK1606" s="507">
        <v>2E-3</v>
      </c>
      <c r="DL1606" s="61" t="str">
        <f t="shared" si="30"/>
        <v>Anlieferung 29-8</v>
      </c>
    </row>
    <row r="1607" spans="1:116">
      <c r="A1607" s="11">
        <v>44701</v>
      </c>
      <c r="B1607" s="66" t="s">
        <v>572</v>
      </c>
      <c r="C1607" s="25" t="s">
        <v>128</v>
      </c>
      <c r="H1607" s="3" t="e">
        <f>((F1607)/(E1607/100))</f>
        <v>#DIV/0!</v>
      </c>
      <c r="I1607" s="4" t="e">
        <f>E1607/F1607</f>
        <v>#DIV/0!</v>
      </c>
      <c r="J1607" s="4" t="e">
        <f>100/G1607</f>
        <v>#DIV/0!</v>
      </c>
      <c r="N1607" s="37" t="e">
        <f>M1607/(K1607/100)</f>
        <v>#DIV/0!</v>
      </c>
      <c r="O1607" s="37" t="e">
        <f>N1607/J1607</f>
        <v>#DIV/0!</v>
      </c>
      <c r="P1607" s="5" t="e">
        <f>M1607/(L1607/100)</f>
        <v>#DIV/0!</v>
      </c>
      <c r="Q1607" s="5" t="e">
        <f>P1607*I1607</f>
        <v>#DIV/0!</v>
      </c>
      <c r="U1607" s="15" t="e">
        <f>100-(T1607-R1607)/S1607*100</f>
        <v>#DIV/0!</v>
      </c>
      <c r="AB1607" s="14" t="e">
        <f>((AE1607-AC1607)*(1000/AD1607))*1000</f>
        <v>#DIV/0!</v>
      </c>
      <c r="AF1607" s="7" t="e">
        <f>#REF!*0.8</f>
        <v>#REF!</v>
      </c>
      <c r="AH1607" s="8" t="e">
        <f>((AG1607)*(H1607/100))</f>
        <v>#DIV/0!</v>
      </c>
      <c r="AI1607" s="7" t="e">
        <f>AG1607/AH1607</f>
        <v>#DIV/0!</v>
      </c>
      <c r="AO1607" s="505" t="s">
        <v>572</v>
      </c>
      <c r="AP1607" s="507" t="s">
        <v>121</v>
      </c>
      <c r="AQ1607" s="507">
        <v>5.0000000000000001E-3</v>
      </c>
      <c r="AR1607" s="507">
        <v>1.2999999999999999E-2</v>
      </c>
      <c r="AS1607" s="507">
        <v>8.0000000000000002E-3</v>
      </c>
      <c r="AT1607" s="507" t="s">
        <v>121</v>
      </c>
      <c r="AU1607" s="507">
        <v>8.0000000000000002E-3</v>
      </c>
      <c r="AV1607" s="507">
        <v>6.2670000000000003</v>
      </c>
      <c r="AW1607" s="507">
        <v>0.13900000000000001</v>
      </c>
      <c r="AX1607" s="507">
        <v>5.0000000000000001E-3</v>
      </c>
      <c r="AY1607" s="507">
        <v>3.0000000000000001E-3</v>
      </c>
      <c r="AZ1607" s="507">
        <v>2.0739999999999998</v>
      </c>
      <c r="BA1607" s="507">
        <v>3.3000000000000002E-2</v>
      </c>
      <c r="BB1607" s="507">
        <v>2.9249999999999998</v>
      </c>
      <c r="BC1607" s="507">
        <v>5.2999999999999999E-2</v>
      </c>
      <c r="BD1607" s="507">
        <v>19.530999999999999</v>
      </c>
      <c r="BE1607" s="507">
        <v>0.35699999999999998</v>
      </c>
      <c r="BF1607" s="507" t="s">
        <v>121</v>
      </c>
      <c r="BG1607" s="507">
        <v>7.0000000000000001E-3</v>
      </c>
      <c r="BH1607" s="507">
        <v>3.45</v>
      </c>
      <c r="BI1607" s="507">
        <v>0.41799999999999998</v>
      </c>
      <c r="BJ1607" s="507">
        <v>8.9999999999999993E-3</v>
      </c>
      <c r="BK1607" s="507">
        <v>3.0000000000000001E-3</v>
      </c>
      <c r="BL1607" s="507" t="s">
        <v>121</v>
      </c>
      <c r="BM1607" s="507">
        <v>5.0000000000000001E-3</v>
      </c>
      <c r="BN1607" s="507">
        <v>2.262</v>
      </c>
      <c r="BO1607" s="507">
        <v>9.4E-2</v>
      </c>
      <c r="BP1607" s="507">
        <v>45.655000000000001</v>
      </c>
      <c r="BQ1607" s="507">
        <v>0.60399999999999998</v>
      </c>
      <c r="BR1607" s="507">
        <v>0.432</v>
      </c>
      <c r="BS1607" s="507">
        <v>8.9999999999999993E-3</v>
      </c>
      <c r="BT1607" s="507">
        <v>0.53800000000000003</v>
      </c>
      <c r="BU1607" s="507">
        <v>7.1999999999999995E-2</v>
      </c>
      <c r="BV1607" s="507" t="s">
        <v>121</v>
      </c>
      <c r="BW1607" s="507">
        <v>6.3E-2</v>
      </c>
      <c r="BX1607" s="507" t="s">
        <v>121</v>
      </c>
      <c r="BY1607" s="507">
        <v>3.1E-2</v>
      </c>
      <c r="BZ1607" s="507">
        <v>0.27100000000000002</v>
      </c>
      <c r="CA1607" s="507">
        <v>4.2000000000000003E-2</v>
      </c>
      <c r="CB1607" s="507">
        <v>6.8490000000000002</v>
      </c>
      <c r="CC1607" s="507">
        <v>2.6659999999999999</v>
      </c>
      <c r="CD1607" s="507">
        <v>0.188</v>
      </c>
      <c r="CE1607" s="507">
        <v>1.7999999999999999E-2</v>
      </c>
      <c r="CF1607" s="507" t="s">
        <v>121</v>
      </c>
      <c r="CG1607" s="507">
        <v>2E-3</v>
      </c>
      <c r="CH1607" s="507" t="s">
        <v>121</v>
      </c>
      <c r="CI1607" s="507">
        <v>2E-3</v>
      </c>
      <c r="CJ1607" s="507" t="s">
        <v>121</v>
      </c>
      <c r="CK1607" s="507">
        <v>0.77800000000000002</v>
      </c>
      <c r="CL1607" s="507" t="s">
        <v>121</v>
      </c>
      <c r="CM1607" s="507">
        <v>2E-3</v>
      </c>
      <c r="CN1607" s="507">
        <v>4.0000000000000001E-3</v>
      </c>
      <c r="CO1607" s="507">
        <v>1E-3</v>
      </c>
      <c r="CP1607" s="507">
        <v>1.0580000000000001</v>
      </c>
      <c r="CQ1607" s="507">
        <v>4.8000000000000001E-2</v>
      </c>
      <c r="CR1607" s="507" t="s">
        <v>121</v>
      </c>
      <c r="CS1607" s="507">
        <v>3.0000000000000001E-3</v>
      </c>
      <c r="CT1607" s="507" t="s">
        <v>121</v>
      </c>
      <c r="CU1607" s="507">
        <v>22.468</v>
      </c>
      <c r="CV1607" s="507">
        <v>4.9000000000000002E-2</v>
      </c>
      <c r="CW1607" s="507">
        <v>2E-3</v>
      </c>
      <c r="CX1607" s="507">
        <v>0.33</v>
      </c>
      <c r="CY1607" s="507">
        <v>3.2000000000000001E-2</v>
      </c>
      <c r="CZ1607" s="507" t="s">
        <v>121</v>
      </c>
      <c r="DA1607" s="507">
        <v>2E-3</v>
      </c>
      <c r="DB1607" s="507" t="s">
        <v>121</v>
      </c>
      <c r="DC1607" s="507">
        <v>1.9E-2</v>
      </c>
      <c r="DD1607" s="507" t="s">
        <v>121</v>
      </c>
      <c r="DE1607" s="507">
        <v>0.06</v>
      </c>
      <c r="DF1607" s="507">
        <v>7.7930000000000001</v>
      </c>
      <c r="DG1607" s="507">
        <v>0.128</v>
      </c>
      <c r="DH1607" s="507">
        <v>0.27700000000000002</v>
      </c>
      <c r="DI1607" s="507">
        <v>5.0000000000000001E-3</v>
      </c>
      <c r="DJ1607" s="507" t="s">
        <v>121</v>
      </c>
      <c r="DK1607" s="507">
        <v>2E-3</v>
      </c>
      <c r="DL1607" s="61" t="str">
        <f t="shared" si="30"/>
        <v>Anlieferung 29-9</v>
      </c>
    </row>
    <row r="1608" spans="1:116">
      <c r="A1608" s="11">
        <v>44701</v>
      </c>
      <c r="B1608" s="66" t="s">
        <v>573</v>
      </c>
      <c r="C1608" s="25" t="s">
        <v>128</v>
      </c>
      <c r="H1608" s="3" t="e">
        <f>((F1608)/(E1608/100))</f>
        <v>#DIV/0!</v>
      </c>
      <c r="I1608" s="4" t="e">
        <f>E1608/F1608</f>
        <v>#DIV/0!</v>
      </c>
      <c r="J1608" s="4" t="e">
        <f>100/G1608</f>
        <v>#DIV/0!</v>
      </c>
      <c r="N1608" s="37" t="e">
        <f>M1608/(K1608/100)</f>
        <v>#DIV/0!</v>
      </c>
      <c r="O1608" s="37" t="e">
        <f>N1608/J1608</f>
        <v>#DIV/0!</v>
      </c>
      <c r="P1608" s="5" t="e">
        <f>M1608/(L1608/100)</f>
        <v>#DIV/0!</v>
      </c>
      <c r="Q1608" s="5" t="e">
        <f>P1608*I1608</f>
        <v>#DIV/0!</v>
      </c>
      <c r="U1608" s="15" t="e">
        <f>100-(T1608-R1608)/S1608*100</f>
        <v>#DIV/0!</v>
      </c>
      <c r="AB1608" s="14" t="e">
        <f>((AE1608-AC1608)*(1000/AD1608))*1000</f>
        <v>#DIV/0!</v>
      </c>
      <c r="AF1608" s="7" t="e">
        <f>#REF!*0.8</f>
        <v>#REF!</v>
      </c>
      <c r="AH1608" s="8" t="e">
        <f>((AG1608)*(H1608/100))</f>
        <v>#DIV/0!</v>
      </c>
      <c r="AI1608" s="7" t="e">
        <f>AG1608/AH1608</f>
        <v>#DIV/0!</v>
      </c>
      <c r="AO1608" s="505" t="s">
        <v>573</v>
      </c>
      <c r="AP1608" s="507">
        <v>1.2999999999999999E-2</v>
      </c>
      <c r="AQ1608" s="507">
        <v>2E-3</v>
      </c>
      <c r="AR1608" s="507">
        <v>2.8000000000000001E-2</v>
      </c>
      <c r="AS1608" s="507">
        <v>8.9999999999999993E-3</v>
      </c>
      <c r="AT1608" s="507" t="s">
        <v>121</v>
      </c>
      <c r="AU1608" s="507">
        <v>8.0000000000000002E-3</v>
      </c>
      <c r="AV1608" s="507">
        <v>5.5659999999999998</v>
      </c>
      <c r="AW1608" s="507">
        <v>0.128</v>
      </c>
      <c r="AX1608" s="507" t="s">
        <v>121</v>
      </c>
      <c r="AY1608" s="507">
        <v>6.0000000000000001E-3</v>
      </c>
      <c r="AZ1608" s="507">
        <v>7.6999999999999999E-2</v>
      </c>
      <c r="BA1608" s="507">
        <v>8.9999999999999993E-3</v>
      </c>
      <c r="BB1608" s="507">
        <v>7.3970000000000002</v>
      </c>
      <c r="BC1608" s="507">
        <v>0.114</v>
      </c>
      <c r="BD1608" s="507">
        <v>0.22600000000000001</v>
      </c>
      <c r="BE1608" s="507">
        <v>1.7000000000000001E-2</v>
      </c>
      <c r="BF1608" s="507" t="s">
        <v>121</v>
      </c>
      <c r="BG1608" s="507">
        <v>0.01</v>
      </c>
      <c r="BH1608" s="507">
        <v>2.4660000000000002</v>
      </c>
      <c r="BI1608" s="507">
        <v>0.54700000000000004</v>
      </c>
      <c r="BJ1608" s="507">
        <v>4.0000000000000001E-3</v>
      </c>
      <c r="BK1608" s="507">
        <v>2E-3</v>
      </c>
      <c r="BL1608" s="507" t="s">
        <v>121</v>
      </c>
      <c r="BM1608" s="507">
        <v>5.0000000000000001E-3</v>
      </c>
      <c r="BN1608" s="507">
        <v>20.295000000000002</v>
      </c>
      <c r="BO1608" s="507">
        <v>0.97</v>
      </c>
      <c r="BP1608" s="507">
        <v>42.7</v>
      </c>
      <c r="BQ1608" s="507">
        <v>0.84399999999999997</v>
      </c>
      <c r="BR1608" s="507">
        <v>7.0000000000000001E-3</v>
      </c>
      <c r="BS1608" s="507">
        <v>2E-3</v>
      </c>
      <c r="BT1608" s="507">
        <v>2.3839999999999999</v>
      </c>
      <c r="BU1608" s="507">
        <v>0.17699999999999999</v>
      </c>
      <c r="BV1608" s="507" t="s">
        <v>121</v>
      </c>
      <c r="BW1608" s="507">
        <v>0.10100000000000001</v>
      </c>
      <c r="BX1608" s="507">
        <v>1.0999999999999999E-2</v>
      </c>
      <c r="BY1608" s="507">
        <v>6.0000000000000001E-3</v>
      </c>
      <c r="BZ1608" s="507">
        <v>1.208</v>
      </c>
      <c r="CA1608" s="507">
        <v>9.4E-2</v>
      </c>
      <c r="CB1608" s="507">
        <v>6.6989999999999998</v>
      </c>
      <c r="CC1608" s="507">
        <v>3.6579999999999999</v>
      </c>
      <c r="CD1608" s="507">
        <v>0.33300000000000002</v>
      </c>
      <c r="CE1608" s="507">
        <v>2.1000000000000001E-2</v>
      </c>
      <c r="CF1608" s="507" t="s">
        <v>121</v>
      </c>
      <c r="CG1608" s="507">
        <v>4.0000000000000001E-3</v>
      </c>
      <c r="CH1608" s="507">
        <v>4.0000000000000001E-3</v>
      </c>
      <c r="CI1608" s="507">
        <v>1E-3</v>
      </c>
      <c r="CJ1608" s="507" t="s">
        <v>121</v>
      </c>
      <c r="CK1608" s="507">
        <v>1.194</v>
      </c>
      <c r="CL1608" s="507" t="s">
        <v>121</v>
      </c>
      <c r="CM1608" s="507">
        <v>2E-3</v>
      </c>
      <c r="CN1608" s="507">
        <v>4.0000000000000001E-3</v>
      </c>
      <c r="CO1608" s="507">
        <v>1E-3</v>
      </c>
      <c r="CP1608" s="507">
        <v>1.52</v>
      </c>
      <c r="CQ1608" s="507">
        <v>0.13200000000000001</v>
      </c>
      <c r="CR1608" s="507" t="s">
        <v>121</v>
      </c>
      <c r="CS1608" s="507">
        <v>2E-3</v>
      </c>
      <c r="CT1608" s="507" t="s">
        <v>121</v>
      </c>
      <c r="CU1608" s="507">
        <v>32.301000000000002</v>
      </c>
      <c r="CV1608" s="507">
        <v>0.42099999999999999</v>
      </c>
      <c r="CW1608" s="507">
        <v>8.9999999999999993E-3</v>
      </c>
      <c r="CX1608" s="507">
        <v>1.841</v>
      </c>
      <c r="CY1608" s="507">
        <v>0.112</v>
      </c>
      <c r="CZ1608" s="507" t="s">
        <v>121</v>
      </c>
      <c r="DA1608" s="507">
        <v>2E-3</v>
      </c>
      <c r="DB1608" s="507" t="s">
        <v>121</v>
      </c>
      <c r="DC1608" s="507">
        <v>4.7E-2</v>
      </c>
      <c r="DD1608" s="507">
        <v>0.224</v>
      </c>
      <c r="DE1608" s="507">
        <v>3.1E-2</v>
      </c>
      <c r="DF1608" s="507">
        <v>3.891</v>
      </c>
      <c r="DG1608" s="507">
        <v>6.2E-2</v>
      </c>
      <c r="DH1608" s="507">
        <v>2.677</v>
      </c>
      <c r="DI1608" s="507">
        <v>0.05</v>
      </c>
      <c r="DJ1608" s="507" t="s">
        <v>121</v>
      </c>
      <c r="DK1608" s="507">
        <v>2E-3</v>
      </c>
      <c r="DL1608" s="61" t="str">
        <f t="shared" si="30"/>
        <v>Anlieferung 29-10</v>
      </c>
    </row>
    <row r="1609" spans="1:116">
      <c r="A1609" s="11">
        <v>44701</v>
      </c>
      <c r="B1609" s="66" t="s">
        <v>574</v>
      </c>
      <c r="C1609" s="25" t="s">
        <v>128</v>
      </c>
      <c r="H1609" s="3" t="e">
        <f>((F1609)/(E1609/100))</f>
        <v>#DIV/0!</v>
      </c>
      <c r="I1609" s="4" t="e">
        <f>E1609/F1609</f>
        <v>#DIV/0!</v>
      </c>
      <c r="J1609" s="4" t="e">
        <f>100/G1609</f>
        <v>#DIV/0!</v>
      </c>
      <c r="N1609" s="37" t="e">
        <f>M1609/(K1609/100)</f>
        <v>#DIV/0!</v>
      </c>
      <c r="O1609" s="37" t="e">
        <f>N1609/J1609</f>
        <v>#DIV/0!</v>
      </c>
      <c r="P1609" s="5" t="e">
        <f>M1609/(L1609/100)</f>
        <v>#DIV/0!</v>
      </c>
      <c r="Q1609" s="5" t="e">
        <f>P1609*I1609</f>
        <v>#DIV/0!</v>
      </c>
      <c r="U1609" s="15" t="e">
        <f>100-(T1609-R1609)/S1609*100</f>
        <v>#DIV/0!</v>
      </c>
      <c r="AB1609" s="14" t="e">
        <f>((AE1609-AC1609)*(1000/AD1609))*1000</f>
        <v>#DIV/0!</v>
      </c>
      <c r="AF1609" s="7" t="e">
        <f>#REF!*0.8</f>
        <v>#REF!</v>
      </c>
      <c r="AH1609" s="8" t="e">
        <f>((AG1609)*(H1609/100))</f>
        <v>#DIV/0!</v>
      </c>
      <c r="AI1609" s="7" t="e">
        <f>AG1609/AH1609</f>
        <v>#DIV/0!</v>
      </c>
      <c r="AO1609" s="505" t="s">
        <v>574</v>
      </c>
      <c r="AP1609" s="507" t="s">
        <v>121</v>
      </c>
      <c r="AQ1609" s="507">
        <v>2E-3</v>
      </c>
      <c r="AR1609" s="507" t="s">
        <v>121</v>
      </c>
      <c r="AS1609" s="507">
        <v>1.4E-2</v>
      </c>
      <c r="AT1609" s="507" t="s">
        <v>121</v>
      </c>
      <c r="AU1609" s="507">
        <v>1.0999999999999999E-2</v>
      </c>
      <c r="AV1609" s="507">
        <v>16.13</v>
      </c>
      <c r="AW1609" s="507">
        <v>0.25600000000000001</v>
      </c>
      <c r="AX1609" s="507">
        <v>2.4E-2</v>
      </c>
      <c r="AY1609" s="507">
        <v>5.0000000000000001E-3</v>
      </c>
      <c r="AZ1609" s="507">
        <v>2.4729999999999999</v>
      </c>
      <c r="BA1609" s="507">
        <v>3.1E-2</v>
      </c>
      <c r="BB1609" s="507">
        <v>6.4000000000000001E-2</v>
      </c>
      <c r="BC1609" s="507">
        <v>6.0000000000000001E-3</v>
      </c>
      <c r="BD1609" s="507">
        <v>15.398999999999999</v>
      </c>
      <c r="BE1609" s="507">
        <v>0.17</v>
      </c>
      <c r="BF1609" s="507" t="s">
        <v>121</v>
      </c>
      <c r="BG1609" s="507">
        <v>7.0000000000000001E-3</v>
      </c>
      <c r="BH1609" s="507">
        <v>1.764</v>
      </c>
      <c r="BI1609" s="507">
        <v>0.27200000000000002</v>
      </c>
      <c r="BJ1609" s="507">
        <v>3.0000000000000001E-3</v>
      </c>
      <c r="BK1609" s="507">
        <v>2E-3</v>
      </c>
      <c r="BL1609" s="507" t="s">
        <v>121</v>
      </c>
      <c r="BM1609" s="507">
        <v>4.0000000000000001E-3</v>
      </c>
      <c r="BN1609" s="507">
        <v>0.215</v>
      </c>
      <c r="BO1609" s="507">
        <v>3.6999999999999998E-2</v>
      </c>
      <c r="BP1609" s="507">
        <v>51.161000000000001</v>
      </c>
      <c r="BQ1609" s="507">
        <v>0.55500000000000005</v>
      </c>
      <c r="BR1609" s="507">
        <v>3.3000000000000002E-2</v>
      </c>
      <c r="BS1609" s="507">
        <v>2E-3</v>
      </c>
      <c r="BT1609" s="507">
        <v>0.55000000000000004</v>
      </c>
      <c r="BU1609" s="507">
        <v>9.1999999999999998E-2</v>
      </c>
      <c r="BV1609" s="507">
        <v>7.0000000000000001E-3</v>
      </c>
      <c r="BW1609" s="507">
        <v>3.0000000000000001E-3</v>
      </c>
      <c r="BX1609" s="507" t="s">
        <v>121</v>
      </c>
      <c r="BY1609" s="507">
        <v>3.3000000000000002E-2</v>
      </c>
      <c r="BZ1609" s="507">
        <v>0.215</v>
      </c>
      <c r="CA1609" s="507">
        <v>4.8000000000000001E-2</v>
      </c>
      <c r="CB1609" s="507">
        <v>3.3559999999999999</v>
      </c>
      <c r="CC1609" s="507">
        <v>2.004</v>
      </c>
      <c r="CD1609" s="507">
        <v>0.13100000000000001</v>
      </c>
      <c r="CE1609" s="507">
        <v>2.1999999999999999E-2</v>
      </c>
      <c r="CF1609" s="507" t="s">
        <v>121</v>
      </c>
      <c r="CG1609" s="507">
        <v>2E-3</v>
      </c>
      <c r="CH1609" s="507" t="s">
        <v>121</v>
      </c>
      <c r="CI1609" s="507">
        <v>2E-3</v>
      </c>
      <c r="CJ1609" s="507">
        <v>0.317</v>
      </c>
      <c r="CK1609" s="507">
        <v>1.9E-2</v>
      </c>
      <c r="CL1609" s="507" t="s">
        <v>121</v>
      </c>
      <c r="CM1609" s="507">
        <v>2E-3</v>
      </c>
      <c r="CN1609" s="507">
        <v>2E-3</v>
      </c>
      <c r="CO1609" s="507">
        <v>1E-3</v>
      </c>
      <c r="CP1609" s="507">
        <v>1.149</v>
      </c>
      <c r="CQ1609" s="507">
        <v>1.2E-2</v>
      </c>
      <c r="CR1609" s="507" t="s">
        <v>121</v>
      </c>
      <c r="CS1609" s="507">
        <v>2E-3</v>
      </c>
      <c r="CT1609" s="507">
        <v>3.5030000000000001</v>
      </c>
      <c r="CU1609" s="507">
        <v>7.8E-2</v>
      </c>
      <c r="CV1609" s="507">
        <v>1.0999999999999999E-2</v>
      </c>
      <c r="CW1609" s="507">
        <v>1E-3</v>
      </c>
      <c r="CX1609" s="507">
        <v>0.28899999999999998</v>
      </c>
      <c r="CY1609" s="507">
        <v>2.3E-2</v>
      </c>
      <c r="CZ1609" s="507" t="s">
        <v>121</v>
      </c>
      <c r="DA1609" s="507">
        <v>2E-3</v>
      </c>
      <c r="DB1609" s="507">
        <v>2.5000000000000001E-2</v>
      </c>
      <c r="DC1609" s="507">
        <v>8.9999999999999993E-3</v>
      </c>
      <c r="DD1609" s="507" t="s">
        <v>121</v>
      </c>
      <c r="DE1609" s="507">
        <v>3.7999999999999999E-2</v>
      </c>
      <c r="DF1609" s="507">
        <v>3.1339999999999999</v>
      </c>
      <c r="DG1609" s="507">
        <v>4.3999999999999997E-2</v>
      </c>
      <c r="DH1609" s="507">
        <v>4.3999999999999997E-2</v>
      </c>
      <c r="DI1609" s="507">
        <v>1E-3</v>
      </c>
      <c r="DJ1609" s="507" t="s">
        <v>121</v>
      </c>
      <c r="DK1609" s="507">
        <v>2E-3</v>
      </c>
      <c r="DL1609" s="61" t="str">
        <f t="shared" si="30"/>
        <v>Anlieferung 29-11</v>
      </c>
    </row>
    <row r="1610" spans="1:116">
      <c r="A1610" s="11">
        <v>44701</v>
      </c>
      <c r="B1610" s="66" t="s">
        <v>575</v>
      </c>
      <c r="C1610" s="25" t="s">
        <v>128</v>
      </c>
      <c r="H1610" s="3" t="e">
        <f>((F1610)/(E1610/100))</f>
        <v>#DIV/0!</v>
      </c>
      <c r="I1610" s="4" t="e">
        <f>E1610/F1610</f>
        <v>#DIV/0!</v>
      </c>
      <c r="J1610" s="4" t="e">
        <f>100/G1610</f>
        <v>#DIV/0!</v>
      </c>
      <c r="N1610" s="37" t="e">
        <f>M1610/(K1610/100)</f>
        <v>#DIV/0!</v>
      </c>
      <c r="O1610" s="37" t="e">
        <f>N1610/J1610</f>
        <v>#DIV/0!</v>
      </c>
      <c r="P1610" s="5" t="e">
        <f>M1610/(L1610/100)</f>
        <v>#DIV/0!</v>
      </c>
      <c r="Q1610" s="5" t="e">
        <f>P1610*I1610</f>
        <v>#DIV/0!</v>
      </c>
      <c r="U1610" s="15" t="e">
        <f>100-(T1610-R1610)/S1610*100</f>
        <v>#DIV/0!</v>
      </c>
      <c r="AB1610" s="14" t="e">
        <f>((AE1610-AC1610)*(1000/AD1610))*1000</f>
        <v>#DIV/0!</v>
      </c>
      <c r="AF1610" s="7" t="e">
        <f>#REF!*0.8</f>
        <v>#REF!</v>
      </c>
      <c r="AH1610" s="8" t="e">
        <f>((AG1610)*(H1610/100))</f>
        <v>#DIV/0!</v>
      </c>
      <c r="AI1610" s="7" t="e">
        <f>AG1610/AH1610</f>
        <v>#DIV/0!</v>
      </c>
      <c r="AO1610" s="505" t="s">
        <v>575</v>
      </c>
      <c r="AP1610" s="507" t="s">
        <v>121</v>
      </c>
      <c r="AQ1610" s="507">
        <v>2E-3</v>
      </c>
      <c r="AR1610" s="507" t="s">
        <v>121</v>
      </c>
      <c r="AS1610" s="507">
        <v>1.0999999999999999E-2</v>
      </c>
      <c r="AT1610" s="507" t="s">
        <v>121</v>
      </c>
      <c r="AU1610" s="507">
        <v>8.0000000000000002E-3</v>
      </c>
      <c r="AV1610" s="507">
        <v>9.218</v>
      </c>
      <c r="AW1610" s="507">
        <v>0.14399999999999999</v>
      </c>
      <c r="AX1610" s="507">
        <v>1.7000000000000001E-2</v>
      </c>
      <c r="AY1610" s="507">
        <v>4.0000000000000001E-3</v>
      </c>
      <c r="AZ1610" s="507">
        <v>1.373</v>
      </c>
      <c r="BA1610" s="507">
        <v>1.7999999999999999E-2</v>
      </c>
      <c r="BB1610" s="507">
        <v>9.5000000000000001E-2</v>
      </c>
      <c r="BC1610" s="507">
        <v>6.0000000000000001E-3</v>
      </c>
      <c r="BD1610" s="507">
        <v>15.657999999999999</v>
      </c>
      <c r="BE1610" s="507">
        <v>0.14799999999999999</v>
      </c>
      <c r="BF1610" s="507" t="s">
        <v>121</v>
      </c>
      <c r="BG1610" s="507">
        <v>6.0000000000000001E-3</v>
      </c>
      <c r="BH1610" s="507">
        <v>2.17</v>
      </c>
      <c r="BI1610" s="507">
        <v>0.26300000000000001</v>
      </c>
      <c r="BJ1610" s="507">
        <v>4.0000000000000001E-3</v>
      </c>
      <c r="BK1610" s="507">
        <v>1E-3</v>
      </c>
      <c r="BL1610" s="507" t="s">
        <v>121</v>
      </c>
      <c r="BM1610" s="507">
        <v>5.0000000000000001E-3</v>
      </c>
      <c r="BN1610" s="507">
        <v>5.3999999999999999E-2</v>
      </c>
      <c r="BO1610" s="507">
        <v>2.4E-2</v>
      </c>
      <c r="BP1610" s="507">
        <v>59.838000000000001</v>
      </c>
      <c r="BQ1610" s="507">
        <v>0.41599999999999998</v>
      </c>
      <c r="BR1610" s="507">
        <v>3.0000000000000001E-3</v>
      </c>
      <c r="BS1610" s="507">
        <v>1E-3</v>
      </c>
      <c r="BT1610" s="507">
        <v>0.46200000000000002</v>
      </c>
      <c r="BU1610" s="507">
        <v>7.9000000000000001E-2</v>
      </c>
      <c r="BV1610" s="507">
        <v>1.0999999999999999E-2</v>
      </c>
      <c r="BW1610" s="507">
        <v>3.0000000000000001E-3</v>
      </c>
      <c r="BX1610" s="507" t="s">
        <v>121</v>
      </c>
      <c r="BY1610" s="507">
        <v>2.8000000000000001E-2</v>
      </c>
      <c r="BZ1610" s="507">
        <v>0.151</v>
      </c>
      <c r="CA1610" s="507">
        <v>4.2999999999999997E-2</v>
      </c>
      <c r="CB1610" s="507" t="s">
        <v>121</v>
      </c>
      <c r="CC1610" s="507">
        <v>3.7109999999999999</v>
      </c>
      <c r="CD1610" s="507">
        <v>9.6000000000000002E-2</v>
      </c>
      <c r="CE1610" s="507">
        <v>1.4999999999999999E-2</v>
      </c>
      <c r="CF1610" s="507">
        <v>2E-3</v>
      </c>
      <c r="CG1610" s="507">
        <v>1E-3</v>
      </c>
      <c r="CH1610" s="507" t="s">
        <v>121</v>
      </c>
      <c r="CI1610" s="507">
        <v>2E-3</v>
      </c>
      <c r="CJ1610" s="507">
        <v>0.27100000000000002</v>
      </c>
      <c r="CK1610" s="507">
        <v>1.7999999999999999E-2</v>
      </c>
      <c r="CL1610" s="507" t="s">
        <v>121</v>
      </c>
      <c r="CM1610" s="507">
        <v>2E-3</v>
      </c>
      <c r="CN1610" s="507" t="s">
        <v>121</v>
      </c>
      <c r="CO1610" s="507">
        <v>2E-3</v>
      </c>
      <c r="CP1610" s="507">
        <v>0.96299999999999997</v>
      </c>
      <c r="CQ1610" s="507">
        <v>1.2E-2</v>
      </c>
      <c r="CR1610" s="507" t="s">
        <v>121</v>
      </c>
      <c r="CS1610" s="507">
        <v>2E-3</v>
      </c>
      <c r="CT1610" s="507">
        <v>1.18</v>
      </c>
      <c r="CU1610" s="507">
        <v>5.2999999999999999E-2</v>
      </c>
      <c r="CV1610" s="507">
        <v>4.0000000000000001E-3</v>
      </c>
      <c r="CW1610" s="507">
        <v>1E-3</v>
      </c>
      <c r="CX1610" s="507">
        <v>0.193</v>
      </c>
      <c r="CY1610" s="507">
        <v>1.7000000000000001E-2</v>
      </c>
      <c r="CZ1610" s="507" t="s">
        <v>121</v>
      </c>
      <c r="DA1610" s="507">
        <v>2E-3</v>
      </c>
      <c r="DB1610" s="507">
        <v>1.2E-2</v>
      </c>
      <c r="DC1610" s="507">
        <v>6.0000000000000001E-3</v>
      </c>
      <c r="DD1610" s="507" t="s">
        <v>121</v>
      </c>
      <c r="DE1610" s="507">
        <v>5.8999999999999997E-2</v>
      </c>
      <c r="DF1610" s="507">
        <v>8.2010000000000005</v>
      </c>
      <c r="DG1610" s="507">
        <v>9.9000000000000005E-2</v>
      </c>
      <c r="DH1610" s="507">
        <v>2.1999999999999999E-2</v>
      </c>
      <c r="DI1610" s="507">
        <v>1E-3</v>
      </c>
      <c r="DJ1610" s="507" t="s">
        <v>121</v>
      </c>
      <c r="DK1610" s="507">
        <v>2E-3</v>
      </c>
      <c r="DL1610" s="61" t="str">
        <f t="shared" si="30"/>
        <v>Anlieferung 29-12</v>
      </c>
    </row>
    <row r="1611" spans="1:116">
      <c r="A1611" s="11">
        <v>44701</v>
      </c>
      <c r="B1611" s="66" t="s">
        <v>576</v>
      </c>
      <c r="C1611" s="25" t="s">
        <v>128</v>
      </c>
      <c r="H1611" s="3" t="e">
        <f>((F1611)/(E1611/100))</f>
        <v>#DIV/0!</v>
      </c>
      <c r="I1611" s="4" t="e">
        <f>E1611/F1611</f>
        <v>#DIV/0!</v>
      </c>
      <c r="J1611" s="4" t="e">
        <f>100/G1611</f>
        <v>#DIV/0!</v>
      </c>
      <c r="N1611" s="37" t="e">
        <f>M1611/(K1611/100)</f>
        <v>#DIV/0!</v>
      </c>
      <c r="O1611" s="37" t="e">
        <f>N1611/J1611</f>
        <v>#DIV/0!</v>
      </c>
      <c r="P1611" s="5" t="e">
        <f>M1611/(L1611/100)</f>
        <v>#DIV/0!</v>
      </c>
      <c r="Q1611" s="5" t="e">
        <f>P1611*I1611</f>
        <v>#DIV/0!</v>
      </c>
      <c r="U1611" s="15" t="e">
        <f>100-(T1611-R1611)/S1611*100</f>
        <v>#DIV/0!</v>
      </c>
      <c r="AB1611" s="14" t="e">
        <f>((AE1611-AC1611)*(1000/AD1611))*1000</f>
        <v>#DIV/0!</v>
      </c>
      <c r="AF1611" s="7" t="e">
        <f>#REF!*0.8</f>
        <v>#REF!</v>
      </c>
      <c r="AH1611" s="8" t="e">
        <f>((AG1611)*(H1611/100))</f>
        <v>#DIV/0!</v>
      </c>
      <c r="AI1611" s="7" t="e">
        <f>AG1611/AH1611</f>
        <v>#DIV/0!</v>
      </c>
      <c r="AO1611" s="505" t="s">
        <v>576</v>
      </c>
      <c r="AP1611" s="507" t="s">
        <v>121</v>
      </c>
      <c r="AQ1611" s="507">
        <v>3.0000000000000001E-3</v>
      </c>
      <c r="AR1611" s="507">
        <v>3.7999999999999999E-2</v>
      </c>
      <c r="AS1611" s="507">
        <v>0.01</v>
      </c>
      <c r="AT1611" s="507" t="s">
        <v>121</v>
      </c>
      <c r="AU1611" s="507">
        <v>8.9999999999999993E-3</v>
      </c>
      <c r="AV1611" s="507">
        <v>8.4649999999999999</v>
      </c>
      <c r="AW1611" s="507">
        <v>0.20100000000000001</v>
      </c>
      <c r="AX1611" s="507" t="s">
        <v>121</v>
      </c>
      <c r="AY1611" s="507">
        <v>6.0000000000000001E-3</v>
      </c>
      <c r="AZ1611" s="507">
        <v>1.5089999999999999</v>
      </c>
      <c r="BA1611" s="507">
        <v>2.4E-2</v>
      </c>
      <c r="BB1611" s="507">
        <v>8.5999999999999993E-2</v>
      </c>
      <c r="BC1611" s="507">
        <v>7.0000000000000001E-3</v>
      </c>
      <c r="BD1611" s="507">
        <v>34.847999999999999</v>
      </c>
      <c r="BE1611" s="507">
        <v>0.53200000000000003</v>
      </c>
      <c r="BF1611" s="507" t="s">
        <v>121</v>
      </c>
      <c r="BG1611" s="507">
        <v>0.01</v>
      </c>
      <c r="BH1611" s="507">
        <v>3.9489999999999998</v>
      </c>
      <c r="BI1611" s="507">
        <v>0.47799999999999998</v>
      </c>
      <c r="BJ1611" s="507">
        <v>7.0000000000000001E-3</v>
      </c>
      <c r="BK1611" s="507">
        <v>2E-3</v>
      </c>
      <c r="BL1611" s="507">
        <v>8.0000000000000002E-3</v>
      </c>
      <c r="BM1611" s="507">
        <v>3.0000000000000001E-3</v>
      </c>
      <c r="BN1611" s="507">
        <v>1.052</v>
      </c>
      <c r="BO1611" s="507">
        <v>5.3999999999999999E-2</v>
      </c>
      <c r="BP1611" s="507">
        <v>35.183</v>
      </c>
      <c r="BQ1611" s="507">
        <v>0.76100000000000001</v>
      </c>
      <c r="BR1611" s="507">
        <v>0.05</v>
      </c>
      <c r="BS1611" s="507">
        <v>3.0000000000000001E-3</v>
      </c>
      <c r="BT1611" s="507">
        <v>0.71599999999999997</v>
      </c>
      <c r="BU1611" s="507">
        <v>9.2999999999999999E-2</v>
      </c>
      <c r="BV1611" s="507" t="s">
        <v>121</v>
      </c>
      <c r="BW1611" s="507">
        <v>5.7000000000000002E-2</v>
      </c>
      <c r="BX1611" s="507" t="s">
        <v>121</v>
      </c>
      <c r="BY1611" s="507">
        <v>0.05</v>
      </c>
      <c r="BZ1611" s="507">
        <v>0.115</v>
      </c>
      <c r="CA1611" s="507">
        <v>4.8000000000000001E-2</v>
      </c>
      <c r="CB1611" s="507" t="s">
        <v>121</v>
      </c>
      <c r="CC1611" s="507">
        <v>4.7439999999999998</v>
      </c>
      <c r="CD1611" s="507">
        <v>0.38600000000000001</v>
      </c>
      <c r="CE1611" s="507">
        <v>2.1000000000000001E-2</v>
      </c>
      <c r="CF1611" s="507">
        <v>2E-3</v>
      </c>
      <c r="CG1611" s="507">
        <v>1E-3</v>
      </c>
      <c r="CH1611" s="507" t="s">
        <v>121</v>
      </c>
      <c r="CI1611" s="507">
        <v>2E-3</v>
      </c>
      <c r="CJ1611" s="507" t="s">
        <v>121</v>
      </c>
      <c r="CK1611" s="507">
        <v>0.77800000000000002</v>
      </c>
      <c r="CL1611" s="507" t="s">
        <v>121</v>
      </c>
      <c r="CM1611" s="507">
        <v>2E-3</v>
      </c>
      <c r="CN1611" s="507" t="s">
        <v>121</v>
      </c>
      <c r="CO1611" s="507">
        <v>2E-3</v>
      </c>
      <c r="CP1611" s="507">
        <v>1.0029999999999999</v>
      </c>
      <c r="CQ1611" s="507">
        <v>4.2999999999999997E-2</v>
      </c>
      <c r="CR1611" s="507" t="s">
        <v>121</v>
      </c>
      <c r="CS1611" s="507">
        <v>2E-3</v>
      </c>
      <c r="CT1611" s="507" t="s">
        <v>121</v>
      </c>
      <c r="CU1611" s="507">
        <v>20.849</v>
      </c>
      <c r="CV1611" s="507">
        <v>2.4E-2</v>
      </c>
      <c r="CW1611" s="507">
        <v>1E-3</v>
      </c>
      <c r="CX1611" s="507">
        <v>0.19600000000000001</v>
      </c>
      <c r="CY1611" s="507">
        <v>3.3000000000000002E-2</v>
      </c>
      <c r="CZ1611" s="507" t="s">
        <v>121</v>
      </c>
      <c r="DA1611" s="507">
        <v>2E-3</v>
      </c>
      <c r="DB1611" s="507" t="s">
        <v>121</v>
      </c>
      <c r="DC1611" s="507">
        <v>2.8000000000000001E-2</v>
      </c>
      <c r="DD1611" s="507" t="s">
        <v>121</v>
      </c>
      <c r="DE1611" s="507">
        <v>7.0999999999999994E-2</v>
      </c>
      <c r="DF1611" s="507">
        <v>8.7159999999999993</v>
      </c>
      <c r="DG1611" s="507">
        <v>0.14299999999999999</v>
      </c>
      <c r="DH1611" s="507">
        <v>0.13300000000000001</v>
      </c>
      <c r="DI1611" s="507">
        <v>3.0000000000000001E-3</v>
      </c>
      <c r="DJ1611" s="507" t="s">
        <v>121</v>
      </c>
      <c r="DK1611" s="507">
        <v>2E-3</v>
      </c>
      <c r="DL1611" s="61" t="str">
        <f t="shared" si="30"/>
        <v>Anlieferung 29-13</v>
      </c>
    </row>
    <row r="1612" spans="1:116">
      <c r="A1612" s="11">
        <v>44701</v>
      </c>
      <c r="B1612" s="66" t="s">
        <v>577</v>
      </c>
      <c r="C1612" s="25" t="s">
        <v>128</v>
      </c>
      <c r="H1612" s="3" t="e">
        <f>((F1612)/(E1612/100))</f>
        <v>#DIV/0!</v>
      </c>
      <c r="I1612" s="4" t="e">
        <f>E1612/F1612</f>
        <v>#DIV/0!</v>
      </c>
      <c r="J1612" s="4" t="e">
        <f>100/G1612</f>
        <v>#DIV/0!</v>
      </c>
      <c r="N1612" s="37" t="e">
        <f>M1612/(K1612/100)</f>
        <v>#DIV/0!</v>
      </c>
      <c r="O1612" s="37" t="e">
        <f>N1612/J1612</f>
        <v>#DIV/0!</v>
      </c>
      <c r="P1612" s="5" t="e">
        <f>M1612/(L1612/100)</f>
        <v>#DIV/0!</v>
      </c>
      <c r="Q1612" s="5" t="e">
        <f>P1612*I1612</f>
        <v>#DIV/0!</v>
      </c>
      <c r="U1612" s="15" t="e">
        <f>100-(T1612-R1612)/S1612*100</f>
        <v>#DIV/0!</v>
      </c>
      <c r="AB1612" s="14" t="e">
        <f>((AE1612-AC1612)*(1000/AD1612))*1000</f>
        <v>#DIV/0!</v>
      </c>
      <c r="AF1612" s="7" t="e">
        <f>#REF!*0.8</f>
        <v>#REF!</v>
      </c>
      <c r="AH1612" s="8" t="e">
        <f>((AG1612)*(H1612/100))</f>
        <v>#DIV/0!</v>
      </c>
      <c r="AI1612" s="7" t="e">
        <f>AG1612/AH1612</f>
        <v>#DIV/0!</v>
      </c>
      <c r="AO1612" s="505" t="s">
        <v>577</v>
      </c>
      <c r="AP1612" s="507" t="s">
        <v>121</v>
      </c>
      <c r="AQ1612" s="507">
        <v>2E-3</v>
      </c>
      <c r="AR1612" s="507" t="s">
        <v>121</v>
      </c>
      <c r="AS1612" s="507">
        <v>1.2E-2</v>
      </c>
      <c r="AT1612" s="507" t="s">
        <v>121</v>
      </c>
      <c r="AU1612" s="507">
        <v>7.0000000000000001E-3</v>
      </c>
      <c r="AV1612" s="507">
        <v>5.4880000000000004</v>
      </c>
      <c r="AW1612" s="507">
        <v>0.11700000000000001</v>
      </c>
      <c r="AX1612" s="507" t="s">
        <v>121</v>
      </c>
      <c r="AY1612" s="507">
        <v>5.0000000000000001E-3</v>
      </c>
      <c r="AZ1612" s="507">
        <v>1.123</v>
      </c>
      <c r="BA1612" s="507">
        <v>2.1999999999999999E-2</v>
      </c>
      <c r="BB1612" s="507">
        <v>8.4860000000000007</v>
      </c>
      <c r="BC1612" s="507">
        <v>0.13200000000000001</v>
      </c>
      <c r="BD1612" s="507">
        <v>20.145</v>
      </c>
      <c r="BE1612" s="507">
        <v>0.33200000000000002</v>
      </c>
      <c r="BF1612" s="507" t="s">
        <v>121</v>
      </c>
      <c r="BG1612" s="507">
        <v>7.0000000000000001E-3</v>
      </c>
      <c r="BH1612" s="507">
        <v>1.27</v>
      </c>
      <c r="BI1612" s="507">
        <v>0.40899999999999997</v>
      </c>
      <c r="BJ1612" s="507">
        <v>5.0000000000000001E-3</v>
      </c>
      <c r="BK1612" s="507">
        <v>2E-3</v>
      </c>
      <c r="BL1612" s="507" t="s">
        <v>121</v>
      </c>
      <c r="BM1612" s="507">
        <v>4.0000000000000001E-3</v>
      </c>
      <c r="BN1612" s="507">
        <v>5.1109999999999998</v>
      </c>
      <c r="BO1612" s="507">
        <v>0.19700000000000001</v>
      </c>
      <c r="BP1612" s="507">
        <v>45.341999999999999</v>
      </c>
      <c r="BQ1612" s="507">
        <v>0.63</v>
      </c>
      <c r="BR1612" s="507">
        <v>0.02</v>
      </c>
      <c r="BS1612" s="507">
        <v>2E-3</v>
      </c>
      <c r="BT1612" s="507">
        <v>1.117</v>
      </c>
      <c r="BU1612" s="507">
        <v>0.1</v>
      </c>
      <c r="BV1612" s="507">
        <v>6.9000000000000006E-2</v>
      </c>
      <c r="BW1612" s="507">
        <v>4.1000000000000002E-2</v>
      </c>
      <c r="BX1612" s="507" t="s">
        <v>121</v>
      </c>
      <c r="BY1612" s="507">
        <v>4.1000000000000002E-2</v>
      </c>
      <c r="BZ1612" s="507">
        <v>0.39100000000000001</v>
      </c>
      <c r="CA1612" s="507">
        <v>5.1999999999999998E-2</v>
      </c>
      <c r="CB1612" s="507" t="s">
        <v>121</v>
      </c>
      <c r="CC1612" s="507">
        <v>4.68</v>
      </c>
      <c r="CD1612" s="507">
        <v>0.218</v>
      </c>
      <c r="CE1612" s="507">
        <v>1.7000000000000001E-2</v>
      </c>
      <c r="CF1612" s="507">
        <v>2E-3</v>
      </c>
      <c r="CG1612" s="507">
        <v>1E-3</v>
      </c>
      <c r="CH1612" s="507" t="s">
        <v>121</v>
      </c>
      <c r="CI1612" s="507">
        <v>2E-3</v>
      </c>
      <c r="CJ1612" s="507" t="s">
        <v>121</v>
      </c>
      <c r="CK1612" s="507">
        <v>0.751</v>
      </c>
      <c r="CL1612" s="507" t="s">
        <v>121</v>
      </c>
      <c r="CM1612" s="507">
        <v>2E-3</v>
      </c>
      <c r="CN1612" s="507">
        <v>3.0000000000000001E-3</v>
      </c>
      <c r="CO1612" s="507">
        <v>1E-3</v>
      </c>
      <c r="CP1612" s="507">
        <v>1.633</v>
      </c>
      <c r="CQ1612" s="507">
        <v>7.1999999999999995E-2</v>
      </c>
      <c r="CR1612" s="507" t="s">
        <v>121</v>
      </c>
      <c r="CS1612" s="507">
        <v>2E-3</v>
      </c>
      <c r="CT1612" s="507" t="s">
        <v>121</v>
      </c>
      <c r="CU1612" s="507">
        <v>21.864999999999998</v>
      </c>
      <c r="CV1612" s="507">
        <v>0.14399999999999999</v>
      </c>
      <c r="CW1612" s="507">
        <v>3.0000000000000001E-3</v>
      </c>
      <c r="CX1612" s="507">
        <v>0.17299999999999999</v>
      </c>
      <c r="CY1612" s="507">
        <v>5.8999999999999997E-2</v>
      </c>
      <c r="CZ1612" s="507" t="s">
        <v>121</v>
      </c>
      <c r="DA1612" s="507">
        <v>2E-3</v>
      </c>
      <c r="DB1612" s="507" t="s">
        <v>121</v>
      </c>
      <c r="DC1612" s="507">
        <v>3.5999999999999997E-2</v>
      </c>
      <c r="DD1612" s="507">
        <v>0.15</v>
      </c>
      <c r="DE1612" s="507">
        <v>3.3000000000000002E-2</v>
      </c>
      <c r="DF1612" s="507">
        <v>5.0209999999999999</v>
      </c>
      <c r="DG1612" s="507">
        <v>7.9000000000000001E-2</v>
      </c>
      <c r="DH1612" s="507">
        <v>0.13100000000000001</v>
      </c>
      <c r="DI1612" s="507">
        <v>3.0000000000000001E-3</v>
      </c>
      <c r="DJ1612" s="507" t="s">
        <v>121</v>
      </c>
      <c r="DK1612" s="507">
        <v>2E-3</v>
      </c>
      <c r="DL1612" s="61" t="str">
        <f t="shared" si="30"/>
        <v>Anlieferung 29-14</v>
      </c>
    </row>
    <row r="1613" spans="1:116">
      <c r="A1613" s="11">
        <v>44701</v>
      </c>
      <c r="B1613" s="66" t="s">
        <v>578</v>
      </c>
      <c r="C1613" s="25" t="s">
        <v>128</v>
      </c>
      <c r="H1613" s="3" t="e">
        <f>((F1613)/(E1613/100))</f>
        <v>#DIV/0!</v>
      </c>
      <c r="I1613" s="4" t="e">
        <f>E1613/F1613</f>
        <v>#DIV/0!</v>
      </c>
      <c r="J1613" s="4" t="e">
        <f>100/G1613</f>
        <v>#DIV/0!</v>
      </c>
      <c r="N1613" s="37" t="e">
        <f>M1613/(K1613/100)</f>
        <v>#DIV/0!</v>
      </c>
      <c r="O1613" s="37" t="e">
        <f>N1613/J1613</f>
        <v>#DIV/0!</v>
      </c>
      <c r="P1613" s="5" t="e">
        <f>M1613/(L1613/100)</f>
        <v>#DIV/0!</v>
      </c>
      <c r="Q1613" s="5" t="e">
        <f>P1613*I1613</f>
        <v>#DIV/0!</v>
      </c>
      <c r="U1613" s="15" t="e">
        <f>100-(T1613-R1613)/S1613*100</f>
        <v>#DIV/0!</v>
      </c>
      <c r="AB1613" s="14" t="e">
        <f>((AE1613-AC1613)*(1000/AD1613))*1000</f>
        <v>#DIV/0!</v>
      </c>
      <c r="AF1613" s="7" t="e">
        <f>#REF!*0.8</f>
        <v>#REF!</v>
      </c>
      <c r="AH1613" s="8" t="e">
        <f>((AG1613)*(H1613/100))</f>
        <v>#DIV/0!</v>
      </c>
      <c r="AI1613" s="7" t="e">
        <f>AG1613/AH1613</f>
        <v>#DIV/0!</v>
      </c>
      <c r="AO1613" s="505" t="s">
        <v>578</v>
      </c>
      <c r="AP1613" s="507" t="s">
        <v>121</v>
      </c>
      <c r="AQ1613" s="507">
        <v>4.0000000000000001E-3</v>
      </c>
      <c r="AR1613" s="507" t="s">
        <v>121</v>
      </c>
      <c r="AS1613" s="507">
        <v>1.2E-2</v>
      </c>
      <c r="AT1613" s="507">
        <v>0.251</v>
      </c>
      <c r="AU1613" s="507">
        <v>1.0999999999999999E-2</v>
      </c>
      <c r="AV1613" s="507">
        <v>6.8109999999999999</v>
      </c>
      <c r="AW1613" s="507">
        <v>0.17699999999999999</v>
      </c>
      <c r="AX1613" s="507">
        <v>6.0000000000000001E-3</v>
      </c>
      <c r="AY1613" s="507">
        <v>4.0000000000000001E-3</v>
      </c>
      <c r="AZ1613" s="507">
        <v>1.359</v>
      </c>
      <c r="BA1613" s="507">
        <v>3.4000000000000002E-2</v>
      </c>
      <c r="BB1613" s="507">
        <v>2.9239999999999999</v>
      </c>
      <c r="BC1613" s="507">
        <v>8.4000000000000005E-2</v>
      </c>
      <c r="BD1613" s="507">
        <v>15.51</v>
      </c>
      <c r="BE1613" s="507">
        <v>0.46500000000000002</v>
      </c>
      <c r="BF1613" s="507" t="s">
        <v>121</v>
      </c>
      <c r="BG1613" s="507">
        <v>1.2E-2</v>
      </c>
      <c r="BH1613" s="507">
        <v>3.617</v>
      </c>
      <c r="BI1613" s="507">
        <v>0.60699999999999998</v>
      </c>
      <c r="BJ1613" s="507">
        <v>6.0000000000000001E-3</v>
      </c>
      <c r="BK1613" s="507">
        <v>2E-3</v>
      </c>
      <c r="BL1613" s="507">
        <v>4.0000000000000001E-3</v>
      </c>
      <c r="BM1613" s="507">
        <v>3.0000000000000001E-3</v>
      </c>
      <c r="BN1613" s="507">
        <v>2.5640000000000001</v>
      </c>
      <c r="BO1613" s="507">
        <v>0.13900000000000001</v>
      </c>
      <c r="BP1613" s="507">
        <v>50.368000000000002</v>
      </c>
      <c r="BQ1613" s="507">
        <v>0.60499999999999998</v>
      </c>
      <c r="BR1613" s="507">
        <v>0.15</v>
      </c>
      <c r="BS1613" s="507">
        <v>5.0000000000000001E-3</v>
      </c>
      <c r="BT1613" s="507">
        <v>1.472</v>
      </c>
      <c r="BU1613" s="507">
        <v>0.115</v>
      </c>
      <c r="BV1613" s="507" t="s">
        <v>121</v>
      </c>
      <c r="BW1613" s="507">
        <v>0.106</v>
      </c>
      <c r="BX1613" s="507" t="s">
        <v>121</v>
      </c>
      <c r="BY1613" s="507">
        <v>3.1E-2</v>
      </c>
      <c r="BZ1613" s="507">
        <v>0.20300000000000001</v>
      </c>
      <c r="CA1613" s="507">
        <v>4.1000000000000002E-2</v>
      </c>
      <c r="CB1613" s="507" t="s">
        <v>121</v>
      </c>
      <c r="CC1613" s="507">
        <v>5.7439999999999998</v>
      </c>
      <c r="CD1613" s="507">
        <v>0.14199999999999999</v>
      </c>
      <c r="CE1613" s="507">
        <v>1.9E-2</v>
      </c>
      <c r="CF1613" s="507">
        <v>8.0000000000000002E-3</v>
      </c>
      <c r="CG1613" s="507">
        <v>2E-3</v>
      </c>
      <c r="CH1613" s="507" t="s">
        <v>121</v>
      </c>
      <c r="CI1613" s="507">
        <v>2E-3</v>
      </c>
      <c r="CJ1613" s="507" t="s">
        <v>121</v>
      </c>
      <c r="CK1613" s="507">
        <v>1.284</v>
      </c>
      <c r="CL1613" s="507" t="s">
        <v>121</v>
      </c>
      <c r="CM1613" s="507">
        <v>2E-3</v>
      </c>
      <c r="CN1613" s="507" t="s">
        <v>121</v>
      </c>
      <c r="CO1613" s="507">
        <v>2E-3</v>
      </c>
      <c r="CP1613" s="507">
        <v>1.0920000000000001</v>
      </c>
      <c r="CQ1613" s="507">
        <v>0.08</v>
      </c>
      <c r="CR1613" s="507" t="s">
        <v>121</v>
      </c>
      <c r="CS1613" s="507">
        <v>2E-3</v>
      </c>
      <c r="CT1613" s="507" t="s">
        <v>121</v>
      </c>
      <c r="CU1613" s="507">
        <v>33.122</v>
      </c>
      <c r="CV1613" s="507">
        <v>6.0999999999999999E-2</v>
      </c>
      <c r="CW1613" s="507">
        <v>2E-3</v>
      </c>
      <c r="CX1613" s="507">
        <v>0.437</v>
      </c>
      <c r="CY1613" s="507">
        <v>3.5000000000000003E-2</v>
      </c>
      <c r="CZ1613" s="507" t="s">
        <v>121</v>
      </c>
      <c r="DA1613" s="507">
        <v>2E-3</v>
      </c>
      <c r="DB1613" s="507" t="s">
        <v>121</v>
      </c>
      <c r="DC1613" s="507">
        <v>0.02</v>
      </c>
      <c r="DD1613" s="507" t="s">
        <v>121</v>
      </c>
      <c r="DE1613" s="507">
        <v>5.8000000000000003E-2</v>
      </c>
      <c r="DF1613" s="507">
        <v>6.8650000000000002</v>
      </c>
      <c r="DG1613" s="507">
        <v>0.186</v>
      </c>
      <c r="DH1613" s="507">
        <v>1.7290000000000001</v>
      </c>
      <c r="DI1613" s="507">
        <v>2.8000000000000001E-2</v>
      </c>
      <c r="DJ1613" s="507" t="s">
        <v>121</v>
      </c>
      <c r="DK1613" s="507">
        <v>2E-3</v>
      </c>
      <c r="DL1613" s="61" t="str">
        <f t="shared" si="30"/>
        <v>Anlieferung 29-15</v>
      </c>
    </row>
    <row r="1614" spans="1:116">
      <c r="A1614" s="11">
        <v>44701</v>
      </c>
      <c r="B1614" s="66" t="s">
        <v>579</v>
      </c>
      <c r="C1614" s="25" t="s">
        <v>128</v>
      </c>
      <c r="H1614" s="3" t="e">
        <f>((F1614)/(E1614/100))</f>
        <v>#DIV/0!</v>
      </c>
      <c r="I1614" s="4" t="e">
        <f>E1614/F1614</f>
        <v>#DIV/0!</v>
      </c>
      <c r="J1614" s="4" t="e">
        <f>100/G1614</f>
        <v>#DIV/0!</v>
      </c>
      <c r="N1614" s="37" t="e">
        <f>M1614/(K1614/100)</f>
        <v>#DIV/0!</v>
      </c>
      <c r="O1614" s="37" t="e">
        <f>N1614/J1614</f>
        <v>#DIV/0!</v>
      </c>
      <c r="P1614" s="5" t="e">
        <f>M1614/(L1614/100)</f>
        <v>#DIV/0!</v>
      </c>
      <c r="Q1614" s="5" t="e">
        <f>P1614*I1614</f>
        <v>#DIV/0!</v>
      </c>
      <c r="U1614" s="15" t="e">
        <f>100-(T1614-R1614)/S1614*100</f>
        <v>#DIV/0!</v>
      </c>
      <c r="AB1614" s="14" t="e">
        <f>((AE1614-AC1614)*(1000/AD1614))*1000</f>
        <v>#DIV/0!</v>
      </c>
      <c r="AF1614" s="7" t="e">
        <f>#REF!*0.8</f>
        <v>#REF!</v>
      </c>
      <c r="AH1614" s="8" t="e">
        <f>((AG1614)*(H1614/100))</f>
        <v>#DIV/0!</v>
      </c>
      <c r="AI1614" s="7" t="e">
        <f>AG1614/AH1614</f>
        <v>#DIV/0!</v>
      </c>
      <c r="AO1614" s="505" t="s">
        <v>579</v>
      </c>
      <c r="AP1614" s="507">
        <v>1.9E-2</v>
      </c>
      <c r="AQ1614" s="507">
        <v>6.0000000000000001E-3</v>
      </c>
      <c r="AR1614" s="507">
        <v>1.9E-2</v>
      </c>
      <c r="AS1614" s="507">
        <v>7.0000000000000001E-3</v>
      </c>
      <c r="AT1614" s="507" t="s">
        <v>121</v>
      </c>
      <c r="AU1614" s="507">
        <v>7.0000000000000001E-3</v>
      </c>
      <c r="AV1614" s="507">
        <v>2.5219999999999998</v>
      </c>
      <c r="AW1614" s="507">
        <v>5.1999999999999998E-2</v>
      </c>
      <c r="AX1614" s="507" t="s">
        <v>121</v>
      </c>
      <c r="AY1614" s="507">
        <v>4.0000000000000001E-3</v>
      </c>
      <c r="AZ1614" s="507">
        <v>1.4510000000000001</v>
      </c>
      <c r="BA1614" s="507">
        <v>0.02</v>
      </c>
      <c r="BB1614" s="507">
        <v>24.664999999999999</v>
      </c>
      <c r="BC1614" s="507">
        <v>0.317</v>
      </c>
      <c r="BD1614" s="507">
        <v>12.875</v>
      </c>
      <c r="BE1614" s="507">
        <v>0.10199999999999999</v>
      </c>
      <c r="BF1614" s="507" t="s">
        <v>121</v>
      </c>
      <c r="BG1614" s="507">
        <v>1.2E-2</v>
      </c>
      <c r="BH1614" s="507">
        <v>2.9249999999999998</v>
      </c>
      <c r="BI1614" s="507">
        <v>0.34100000000000003</v>
      </c>
      <c r="BJ1614" s="507">
        <v>0.01</v>
      </c>
      <c r="BK1614" s="507">
        <v>5.0000000000000001E-3</v>
      </c>
      <c r="BL1614" s="507">
        <v>5.0000000000000001E-3</v>
      </c>
      <c r="BM1614" s="507">
        <v>3.0000000000000001E-3</v>
      </c>
      <c r="BN1614" s="507">
        <v>8.5000000000000006E-2</v>
      </c>
      <c r="BO1614" s="507">
        <v>1.7000000000000001E-2</v>
      </c>
      <c r="BP1614" s="507">
        <v>45.603000000000002</v>
      </c>
      <c r="BQ1614" s="507">
        <v>0.60799999999999998</v>
      </c>
      <c r="BR1614" s="507">
        <v>0.79300000000000004</v>
      </c>
      <c r="BS1614" s="507">
        <v>1.7000000000000001E-2</v>
      </c>
      <c r="BT1614" s="507">
        <v>1.448</v>
      </c>
      <c r="BU1614" s="507">
        <v>8.5999999999999993E-2</v>
      </c>
      <c r="BV1614" s="507">
        <v>2.5999999999999999E-2</v>
      </c>
      <c r="BW1614" s="507">
        <v>3.0000000000000001E-3</v>
      </c>
      <c r="BX1614" s="507" t="s">
        <v>121</v>
      </c>
      <c r="BY1614" s="507">
        <v>2.3E-2</v>
      </c>
      <c r="BZ1614" s="507" t="s">
        <v>121</v>
      </c>
      <c r="CA1614" s="507">
        <v>5.3999999999999999E-2</v>
      </c>
      <c r="CB1614" s="507" t="s">
        <v>121</v>
      </c>
      <c r="CC1614" s="507">
        <v>4.2080000000000002</v>
      </c>
      <c r="CD1614" s="507">
        <v>0.104</v>
      </c>
      <c r="CE1614" s="507">
        <v>1.4999999999999999E-2</v>
      </c>
      <c r="CF1614" s="507">
        <v>0.127</v>
      </c>
      <c r="CG1614" s="507">
        <v>3.0000000000000001E-3</v>
      </c>
      <c r="CH1614" s="507" t="s">
        <v>121</v>
      </c>
      <c r="CI1614" s="507">
        <v>2E-3</v>
      </c>
      <c r="CJ1614" s="507">
        <v>0.183</v>
      </c>
      <c r="CK1614" s="507">
        <v>1.7000000000000001E-2</v>
      </c>
      <c r="CL1614" s="507" t="s">
        <v>121</v>
      </c>
      <c r="CM1614" s="507">
        <v>2E-3</v>
      </c>
      <c r="CN1614" s="507">
        <v>4.0000000000000001E-3</v>
      </c>
      <c r="CO1614" s="507">
        <v>2E-3</v>
      </c>
      <c r="CP1614" s="507">
        <v>0.70399999999999996</v>
      </c>
      <c r="CQ1614" s="507">
        <v>1.0999999999999999E-2</v>
      </c>
      <c r="CR1614" s="507" t="s">
        <v>121</v>
      </c>
      <c r="CS1614" s="507">
        <v>5.0000000000000001E-3</v>
      </c>
      <c r="CT1614" s="507">
        <v>1.573</v>
      </c>
      <c r="CU1614" s="507">
        <v>6.0999999999999999E-2</v>
      </c>
      <c r="CV1614" s="507">
        <v>3.0000000000000001E-3</v>
      </c>
      <c r="CW1614" s="507">
        <v>1E-3</v>
      </c>
      <c r="CX1614" s="507">
        <v>6.3E-2</v>
      </c>
      <c r="CY1614" s="507">
        <v>1.4E-2</v>
      </c>
      <c r="CZ1614" s="507" t="s">
        <v>121</v>
      </c>
      <c r="DA1614" s="507">
        <v>3.0000000000000001E-3</v>
      </c>
      <c r="DB1614" s="507" t="s">
        <v>121</v>
      </c>
      <c r="DC1614" s="507">
        <v>8.9999999999999993E-3</v>
      </c>
      <c r="DD1614" s="507" t="s">
        <v>121</v>
      </c>
      <c r="DE1614" s="507">
        <v>0.04</v>
      </c>
      <c r="DF1614" s="507">
        <v>4.6980000000000004</v>
      </c>
      <c r="DG1614" s="507">
        <v>6.6000000000000003E-2</v>
      </c>
      <c r="DH1614" s="507">
        <v>2.1999999999999999E-2</v>
      </c>
      <c r="DI1614" s="507">
        <v>1E-3</v>
      </c>
      <c r="DJ1614" s="507" t="s">
        <v>121</v>
      </c>
      <c r="DK1614" s="507">
        <v>2E-3</v>
      </c>
      <c r="DL1614" s="61" t="str">
        <f t="shared" si="30"/>
        <v>Anlieferung 29-16</v>
      </c>
    </row>
    <row r="1615" spans="1:116">
      <c r="A1615" s="11">
        <v>44701</v>
      </c>
      <c r="B1615" s="66" t="s">
        <v>580</v>
      </c>
      <c r="C1615" s="25" t="s">
        <v>128</v>
      </c>
      <c r="H1615" s="3" t="e">
        <f>((F1615)/(E1615/100))</f>
        <v>#DIV/0!</v>
      </c>
      <c r="I1615" s="4" t="e">
        <f>E1615/F1615</f>
        <v>#DIV/0!</v>
      </c>
      <c r="J1615" s="4" t="e">
        <f>100/G1615</f>
        <v>#DIV/0!</v>
      </c>
      <c r="N1615" s="37" t="e">
        <f>M1615/(K1615/100)</f>
        <v>#DIV/0!</v>
      </c>
      <c r="O1615" s="37" t="e">
        <f>N1615/J1615</f>
        <v>#DIV/0!</v>
      </c>
      <c r="P1615" s="5" t="e">
        <f>M1615/(L1615/100)</f>
        <v>#DIV/0!</v>
      </c>
      <c r="Q1615" s="5" t="e">
        <f>P1615*I1615</f>
        <v>#DIV/0!</v>
      </c>
      <c r="U1615" s="15" t="e">
        <f>100-(T1615-R1615)/S1615*100</f>
        <v>#DIV/0!</v>
      </c>
      <c r="AB1615" s="14" t="e">
        <f>((AE1615-AC1615)*(1000/AD1615))*1000</f>
        <v>#DIV/0!</v>
      </c>
      <c r="AF1615" s="7" t="e">
        <f>#REF!*0.8</f>
        <v>#REF!</v>
      </c>
      <c r="AH1615" s="8" t="e">
        <f>((AG1615)*(H1615/100))</f>
        <v>#DIV/0!</v>
      </c>
      <c r="AI1615" s="7" t="e">
        <f>AG1615/AH1615</f>
        <v>#DIV/0!</v>
      </c>
      <c r="AO1615" s="505" t="s">
        <v>580</v>
      </c>
      <c r="AP1615" s="507" t="s">
        <v>121</v>
      </c>
      <c r="AQ1615" s="507">
        <v>3.0000000000000001E-3</v>
      </c>
      <c r="AR1615" s="507" t="s">
        <v>121</v>
      </c>
      <c r="AS1615" s="507">
        <v>1.4E-2</v>
      </c>
      <c r="AT1615" s="507">
        <v>2.9000000000000001E-2</v>
      </c>
      <c r="AU1615" s="507">
        <v>6.0000000000000001E-3</v>
      </c>
      <c r="AV1615" s="507">
        <v>7.8040000000000003</v>
      </c>
      <c r="AW1615" s="507">
        <v>0.13800000000000001</v>
      </c>
      <c r="AX1615" s="507" t="s">
        <v>121</v>
      </c>
      <c r="AY1615" s="507">
        <v>6.0000000000000001E-3</v>
      </c>
      <c r="AZ1615" s="507">
        <v>1.577</v>
      </c>
      <c r="BA1615" s="507">
        <v>2.3E-2</v>
      </c>
      <c r="BB1615" s="507">
        <v>0.92800000000000005</v>
      </c>
      <c r="BC1615" s="507">
        <v>2.1000000000000001E-2</v>
      </c>
      <c r="BD1615" s="507">
        <v>34.576000000000001</v>
      </c>
      <c r="BE1615" s="507">
        <v>0.34899999999999998</v>
      </c>
      <c r="BF1615" s="507" t="s">
        <v>121</v>
      </c>
      <c r="BG1615" s="507">
        <v>8.9999999999999993E-3</v>
      </c>
      <c r="BH1615" s="507">
        <v>3.2549999999999999</v>
      </c>
      <c r="BI1615" s="507">
        <v>0.35899999999999999</v>
      </c>
      <c r="BJ1615" s="507">
        <v>7.0000000000000001E-3</v>
      </c>
      <c r="BK1615" s="507">
        <v>2E-3</v>
      </c>
      <c r="BL1615" s="507">
        <v>7.0000000000000001E-3</v>
      </c>
      <c r="BM1615" s="507">
        <v>3.0000000000000001E-3</v>
      </c>
      <c r="BN1615" s="507">
        <v>0.159</v>
      </c>
      <c r="BO1615" s="507">
        <v>2.4E-2</v>
      </c>
      <c r="BP1615" s="507">
        <v>35.825000000000003</v>
      </c>
      <c r="BQ1615" s="507">
        <v>0.72399999999999998</v>
      </c>
      <c r="BR1615" s="507">
        <v>2.4E-2</v>
      </c>
      <c r="BS1615" s="507">
        <v>2E-3</v>
      </c>
      <c r="BT1615" s="507">
        <v>0.44700000000000001</v>
      </c>
      <c r="BU1615" s="507">
        <v>8.7999999999999995E-2</v>
      </c>
      <c r="BV1615" s="507">
        <v>0.01</v>
      </c>
      <c r="BW1615" s="507">
        <v>3.0000000000000001E-3</v>
      </c>
      <c r="BX1615" s="507" t="s">
        <v>121</v>
      </c>
      <c r="BY1615" s="507">
        <v>0.06</v>
      </c>
      <c r="BZ1615" s="507">
        <v>0.14199999999999999</v>
      </c>
      <c r="CA1615" s="507">
        <v>0.05</v>
      </c>
      <c r="CB1615" s="507" t="s">
        <v>121</v>
      </c>
      <c r="CC1615" s="507">
        <v>3.7229999999999999</v>
      </c>
      <c r="CD1615" s="507">
        <v>0.35799999999999998</v>
      </c>
      <c r="CE1615" s="507">
        <v>0.02</v>
      </c>
      <c r="CF1615" s="507">
        <v>1.4E-2</v>
      </c>
      <c r="CG1615" s="507">
        <v>1E-3</v>
      </c>
      <c r="CH1615" s="507" t="s">
        <v>121</v>
      </c>
      <c r="CI1615" s="507">
        <v>2E-3</v>
      </c>
      <c r="CJ1615" s="507">
        <v>0.27500000000000002</v>
      </c>
      <c r="CK1615" s="507">
        <v>1.7999999999999999E-2</v>
      </c>
      <c r="CL1615" s="507" t="s">
        <v>121</v>
      </c>
      <c r="CM1615" s="507">
        <v>2E-3</v>
      </c>
      <c r="CN1615" s="507" t="s">
        <v>121</v>
      </c>
      <c r="CO1615" s="507">
        <v>2E-3</v>
      </c>
      <c r="CP1615" s="507">
        <v>0.90200000000000002</v>
      </c>
      <c r="CQ1615" s="507">
        <v>1.0999999999999999E-2</v>
      </c>
      <c r="CR1615" s="507" t="s">
        <v>121</v>
      </c>
      <c r="CS1615" s="507">
        <v>2E-3</v>
      </c>
      <c r="CT1615" s="507">
        <v>1.2929999999999999</v>
      </c>
      <c r="CU1615" s="507">
        <v>5.3999999999999999E-2</v>
      </c>
      <c r="CV1615" s="507">
        <v>5.0000000000000001E-3</v>
      </c>
      <c r="CW1615" s="507">
        <v>1E-3</v>
      </c>
      <c r="CX1615" s="507">
        <v>0.188</v>
      </c>
      <c r="CY1615" s="507">
        <v>0.02</v>
      </c>
      <c r="CZ1615" s="507" t="s">
        <v>121</v>
      </c>
      <c r="DA1615" s="507">
        <v>2E-3</v>
      </c>
      <c r="DB1615" s="507">
        <v>1.2999999999999999E-2</v>
      </c>
      <c r="DC1615" s="507">
        <v>8.0000000000000002E-3</v>
      </c>
      <c r="DD1615" s="507" t="s">
        <v>121</v>
      </c>
      <c r="DE1615" s="507">
        <v>7.1999999999999995E-2</v>
      </c>
      <c r="DF1615" s="507">
        <v>9.1059999999999999</v>
      </c>
      <c r="DG1615" s="507">
        <v>0.13300000000000001</v>
      </c>
      <c r="DH1615" s="507">
        <v>0.03</v>
      </c>
      <c r="DI1615" s="507">
        <v>1E-3</v>
      </c>
      <c r="DJ1615" s="507" t="s">
        <v>121</v>
      </c>
      <c r="DK1615" s="507">
        <v>2E-3</v>
      </c>
      <c r="DL1615" s="61" t="str">
        <f t="shared" si="30"/>
        <v>Anlieferung 29-17</v>
      </c>
    </row>
    <row r="1616" spans="1:116">
      <c r="A1616" s="11">
        <v>44701</v>
      </c>
      <c r="B1616" s="66" t="s">
        <v>581</v>
      </c>
      <c r="C1616" s="25" t="s">
        <v>128</v>
      </c>
      <c r="H1616" s="3" t="e">
        <f>((F1616)/(E1616/100))</f>
        <v>#DIV/0!</v>
      </c>
      <c r="I1616" s="4" t="e">
        <f>E1616/F1616</f>
        <v>#DIV/0!</v>
      </c>
      <c r="J1616" s="4" t="e">
        <f>100/G1616</f>
        <v>#DIV/0!</v>
      </c>
      <c r="N1616" s="37" t="e">
        <f>M1616/(K1616/100)</f>
        <v>#DIV/0!</v>
      </c>
      <c r="O1616" s="37" t="e">
        <f>N1616/J1616</f>
        <v>#DIV/0!</v>
      </c>
      <c r="P1616" s="5" t="e">
        <f>M1616/(L1616/100)</f>
        <v>#DIV/0!</v>
      </c>
      <c r="Q1616" s="5" t="e">
        <f>P1616*I1616</f>
        <v>#DIV/0!</v>
      </c>
      <c r="U1616" s="15" t="e">
        <f>100-(T1616-R1616)/S1616*100</f>
        <v>#DIV/0!</v>
      </c>
      <c r="AB1616" s="14" t="e">
        <f>((AE1616-AC1616)*(1000/AD1616))*1000</f>
        <v>#DIV/0!</v>
      </c>
      <c r="AF1616" s="7" t="e">
        <f>#REF!*0.8</f>
        <v>#REF!</v>
      </c>
      <c r="AH1616" s="8" t="e">
        <f>((AG1616)*(H1616/100))</f>
        <v>#DIV/0!</v>
      </c>
      <c r="AI1616" s="7" t="e">
        <f>AG1616/AH1616</f>
        <v>#DIV/0!</v>
      </c>
      <c r="AO1616" s="505" t="s">
        <v>581</v>
      </c>
      <c r="AP1616" s="507" t="s">
        <v>121</v>
      </c>
      <c r="AQ1616" s="507">
        <v>4.0000000000000001E-3</v>
      </c>
      <c r="AR1616" s="507" t="s">
        <v>121</v>
      </c>
      <c r="AS1616" s="507">
        <v>1.7000000000000001E-2</v>
      </c>
      <c r="AT1616" s="507" t="s">
        <v>121</v>
      </c>
      <c r="AU1616" s="507">
        <v>1.2999999999999999E-2</v>
      </c>
      <c r="AV1616" s="507">
        <v>12.904999999999999</v>
      </c>
      <c r="AW1616" s="507">
        <v>0.87</v>
      </c>
      <c r="AX1616" s="507" t="s">
        <v>121</v>
      </c>
      <c r="AY1616" s="507">
        <v>1.0999999999999999E-2</v>
      </c>
      <c r="AZ1616" s="507">
        <v>1.619</v>
      </c>
      <c r="BA1616" s="507">
        <v>3.6999999999999998E-2</v>
      </c>
      <c r="BB1616" s="507">
        <v>5.8529999999999998</v>
      </c>
      <c r="BC1616" s="507">
        <v>0.13300000000000001</v>
      </c>
      <c r="BD1616" s="507">
        <v>0.46600000000000003</v>
      </c>
      <c r="BE1616" s="507">
        <v>2.5999999999999999E-2</v>
      </c>
      <c r="BF1616" s="507" t="s">
        <v>121</v>
      </c>
      <c r="BG1616" s="507">
        <v>1.0999999999999999E-2</v>
      </c>
      <c r="BH1616" s="507">
        <v>4.0359999999999996</v>
      </c>
      <c r="BI1616" s="507">
        <v>0.69799999999999995</v>
      </c>
      <c r="BJ1616" s="507" t="s">
        <v>121</v>
      </c>
      <c r="BK1616" s="507">
        <v>3.0000000000000001E-3</v>
      </c>
      <c r="BL1616" s="507" t="s">
        <v>121</v>
      </c>
      <c r="BM1616" s="507">
        <v>5.0000000000000001E-3</v>
      </c>
      <c r="BN1616" s="507">
        <v>8.8480000000000008</v>
      </c>
      <c r="BO1616" s="507">
        <v>0.84399999999999997</v>
      </c>
      <c r="BP1616" s="507">
        <v>33.106999999999999</v>
      </c>
      <c r="BQ1616" s="507">
        <v>1.1319999999999999</v>
      </c>
      <c r="BR1616" s="507" t="s">
        <v>121</v>
      </c>
      <c r="BS1616" s="507">
        <v>3.0000000000000001E-3</v>
      </c>
      <c r="BT1616" s="507">
        <v>1.6240000000000001</v>
      </c>
      <c r="BU1616" s="507">
        <v>0.115</v>
      </c>
      <c r="BV1616" s="507" t="s">
        <v>121</v>
      </c>
      <c r="BW1616" s="507">
        <v>0.14199999999999999</v>
      </c>
      <c r="BX1616" s="507" t="s">
        <v>121</v>
      </c>
      <c r="BY1616" s="507">
        <v>1.2E-2</v>
      </c>
      <c r="BZ1616" s="507">
        <v>1.609</v>
      </c>
      <c r="CA1616" s="507">
        <v>9.1999999999999998E-2</v>
      </c>
      <c r="CB1616" s="507">
        <v>16.059999999999999</v>
      </c>
      <c r="CC1616" s="507">
        <v>3.8290000000000002</v>
      </c>
      <c r="CD1616" s="507">
        <v>0.114</v>
      </c>
      <c r="CE1616" s="507">
        <v>2.4E-2</v>
      </c>
      <c r="CF1616" s="507" t="s">
        <v>121</v>
      </c>
      <c r="CG1616" s="507">
        <v>8.9999999999999993E-3</v>
      </c>
      <c r="CH1616" s="507">
        <v>7.0000000000000001E-3</v>
      </c>
      <c r="CI1616" s="507">
        <v>1E-3</v>
      </c>
      <c r="CJ1616" s="507" t="s">
        <v>121</v>
      </c>
      <c r="CK1616" s="507">
        <v>1.5369999999999999</v>
      </c>
      <c r="CL1616" s="507" t="s">
        <v>121</v>
      </c>
      <c r="CM1616" s="507">
        <v>2E-3</v>
      </c>
      <c r="CN1616" s="507">
        <v>4.0000000000000001E-3</v>
      </c>
      <c r="CO1616" s="507">
        <v>1E-3</v>
      </c>
      <c r="CP1616" s="507">
        <v>0.755</v>
      </c>
      <c r="CQ1616" s="507">
        <v>7.3999999999999996E-2</v>
      </c>
      <c r="CR1616" s="507" t="s">
        <v>121</v>
      </c>
      <c r="CS1616" s="507">
        <v>2E-3</v>
      </c>
      <c r="CT1616" s="507" t="s">
        <v>121</v>
      </c>
      <c r="CU1616" s="507">
        <v>37.046999999999997</v>
      </c>
      <c r="CV1616" s="507">
        <v>0.183</v>
      </c>
      <c r="CW1616" s="507">
        <v>8.0000000000000002E-3</v>
      </c>
      <c r="CX1616" s="507">
        <v>2.82</v>
      </c>
      <c r="CY1616" s="507">
        <v>6.8000000000000005E-2</v>
      </c>
      <c r="CZ1616" s="507" t="s">
        <v>121</v>
      </c>
      <c r="DA1616" s="507">
        <v>2E-3</v>
      </c>
      <c r="DB1616" s="507" t="s">
        <v>121</v>
      </c>
      <c r="DC1616" s="507">
        <v>3.3000000000000002E-2</v>
      </c>
      <c r="DD1616" s="507" t="s">
        <v>121</v>
      </c>
      <c r="DE1616" s="507">
        <v>2.7E-2</v>
      </c>
      <c r="DF1616" s="507">
        <v>1.405</v>
      </c>
      <c r="DG1616" s="507">
        <v>3.6999999999999998E-2</v>
      </c>
      <c r="DH1616" s="507">
        <v>8.5679999999999996</v>
      </c>
      <c r="DI1616" s="507">
        <v>0.36</v>
      </c>
      <c r="DJ1616" s="507" t="s">
        <v>121</v>
      </c>
      <c r="DK1616" s="507">
        <v>2E-3</v>
      </c>
      <c r="DL1616" s="61" t="str">
        <f t="shared" si="30"/>
        <v>Anlieferung 29-18</v>
      </c>
    </row>
    <row r="1617" spans="1:132">
      <c r="A1617" s="11">
        <v>44701</v>
      </c>
      <c r="B1617" s="66" t="s">
        <v>120</v>
      </c>
      <c r="C1617" s="25" t="s">
        <v>119</v>
      </c>
      <c r="D1617" s="21">
        <v>29</v>
      </c>
      <c r="E1617" s="2">
        <v>100</v>
      </c>
      <c r="F1617" s="2">
        <v>71</v>
      </c>
      <c r="H1617" s="3">
        <f>((F1617)/(E1617/100))</f>
        <v>71</v>
      </c>
      <c r="I1617" s="4">
        <f>E1617/F1617</f>
        <v>1.408450704225352</v>
      </c>
      <c r="J1617" s="4" t="e">
        <f>100/G1617</f>
        <v>#DIV/0!</v>
      </c>
      <c r="N1617" s="37" t="e">
        <f>M1617/(K1617/100)</f>
        <v>#DIV/0!</v>
      </c>
      <c r="O1617" s="37" t="e">
        <f>N1617/J1617</f>
        <v>#DIV/0!</v>
      </c>
      <c r="P1617" s="5" t="e">
        <f>M1617/(L1617/100)</f>
        <v>#DIV/0!</v>
      </c>
      <c r="Q1617" s="5" t="e">
        <f>P1617*I1617</f>
        <v>#DIV/0!</v>
      </c>
      <c r="U1617" s="15" t="e">
        <f>100-(T1617-R1617)/S1617*100</f>
        <v>#DIV/0!</v>
      </c>
      <c r="V1617" s="21">
        <v>3.38</v>
      </c>
      <c r="X1617" s="2">
        <v>12.45</v>
      </c>
      <c r="Y1617" s="2">
        <v>14.51</v>
      </c>
      <c r="Z1617" s="21">
        <v>3230</v>
      </c>
      <c r="AB1617" s="14" t="e">
        <f>((AE1617-AC1617)*(1000/AD1617))*1000</f>
        <v>#DIV/0!</v>
      </c>
      <c r="AF1617" s="7" t="e">
        <f>#REF!*0.8</f>
        <v>#REF!</v>
      </c>
      <c r="AG1617" s="2">
        <v>141</v>
      </c>
      <c r="AH1617" s="8">
        <f>((AG1617)*(H1617/100))</f>
        <v>100.11</v>
      </c>
      <c r="AI1617" s="7">
        <f>AG1617/AH1617</f>
        <v>1.408450704225352</v>
      </c>
      <c r="AJ1617" s="6">
        <v>159.30000000000001</v>
      </c>
      <c r="AK1617" s="2">
        <v>1.075</v>
      </c>
      <c r="AO1617" s="20" t="s">
        <v>2063</v>
      </c>
      <c r="AP1617" s="509">
        <v>0.29799999999999999</v>
      </c>
      <c r="AQ1617" s="509">
        <v>4.0000000000000001E-3</v>
      </c>
      <c r="AR1617" s="509">
        <v>4.2000000000000003E-2</v>
      </c>
      <c r="AS1617" s="509">
        <v>3.0000000000000001E-3</v>
      </c>
      <c r="AT1617" s="509">
        <v>1.2999999999999999E-2</v>
      </c>
      <c r="AU1617" s="509">
        <v>2E-3</v>
      </c>
      <c r="AV1617" s="509">
        <v>2.3E-2</v>
      </c>
      <c r="AW1617" s="509">
        <v>2E-3</v>
      </c>
      <c r="AX1617" s="509">
        <v>6.0000000000000001E-3</v>
      </c>
      <c r="AY1617" s="509">
        <v>1E-3</v>
      </c>
      <c r="AZ1617" s="509">
        <v>5.8999999999999997E-2</v>
      </c>
      <c r="BA1617" s="509">
        <v>3.0000000000000001E-3</v>
      </c>
      <c r="BB1617" s="509">
        <v>0.20100000000000001</v>
      </c>
      <c r="BC1617" s="509">
        <v>4.0000000000000001E-3</v>
      </c>
      <c r="BD1617" s="509">
        <v>2.8769999999999998</v>
      </c>
      <c r="BE1617" s="509">
        <v>2.5999999999999999E-2</v>
      </c>
      <c r="BF1617" s="509" t="s">
        <v>121</v>
      </c>
      <c r="BG1617" s="509">
        <v>4.0000000000000001E-3</v>
      </c>
      <c r="BH1617" s="509">
        <v>3.6659999999999999</v>
      </c>
      <c r="BI1617" s="509">
        <v>0.999</v>
      </c>
      <c r="BJ1617" s="509" t="s">
        <v>121</v>
      </c>
      <c r="BK1617" s="509">
        <v>4.0000000000000001E-3</v>
      </c>
      <c r="BL1617" s="509" t="s">
        <v>121</v>
      </c>
      <c r="BM1617" s="509">
        <v>2E-3</v>
      </c>
      <c r="BN1617" s="509">
        <v>0.42799999999999999</v>
      </c>
      <c r="BO1617" s="509">
        <v>0.01</v>
      </c>
      <c r="BP1617" s="509">
        <v>60.726999999999997</v>
      </c>
      <c r="BQ1617" s="509">
        <v>0.155</v>
      </c>
      <c r="BR1617" s="509">
        <v>2E-3</v>
      </c>
      <c r="BS1617" s="509">
        <v>1E-3</v>
      </c>
      <c r="BT1617" s="509">
        <v>16.254000000000001</v>
      </c>
      <c r="BU1617" s="509">
        <v>0.14099999999999999</v>
      </c>
      <c r="BV1617" s="509">
        <v>1.649</v>
      </c>
      <c r="BW1617" s="509">
        <v>2.9000000000000001E-2</v>
      </c>
      <c r="BX1617" s="509" t="s">
        <v>121</v>
      </c>
      <c r="BY1617" s="509">
        <v>8.9999999999999993E-3</v>
      </c>
      <c r="BZ1617" s="509">
        <v>1.099</v>
      </c>
      <c r="CA1617" s="509">
        <v>3.2000000000000001E-2</v>
      </c>
      <c r="CB1617" s="509" t="s">
        <v>121</v>
      </c>
      <c r="CC1617" s="509">
        <v>8.6950000000000003</v>
      </c>
      <c r="CD1617" s="509">
        <v>0.158</v>
      </c>
      <c r="CE1617" s="509">
        <v>7.0000000000000001E-3</v>
      </c>
      <c r="CF1617" s="509">
        <v>3.0000000000000001E-3</v>
      </c>
      <c r="CG1617" s="509">
        <v>1E-3</v>
      </c>
      <c r="CH1617" s="509" t="s">
        <v>121</v>
      </c>
      <c r="CI1617" s="509">
        <v>2E-3</v>
      </c>
      <c r="CJ1617" s="509">
        <v>0.59499999999999997</v>
      </c>
      <c r="CK1617" s="509">
        <v>0.08</v>
      </c>
      <c r="CL1617" s="509" t="s">
        <v>121</v>
      </c>
      <c r="CM1617" s="509">
        <v>2E-3</v>
      </c>
      <c r="CN1617" s="509">
        <v>5.0000000000000001E-3</v>
      </c>
      <c r="CO1617" s="509">
        <v>1E-3</v>
      </c>
      <c r="CP1617" s="509">
        <v>2.0230000000000001</v>
      </c>
      <c r="CQ1617" s="509">
        <v>4.3999999999999997E-2</v>
      </c>
      <c r="CR1617" s="509" t="s">
        <v>121</v>
      </c>
      <c r="CS1617" s="509">
        <v>2E-3</v>
      </c>
      <c r="CT1617" s="509">
        <v>7.585</v>
      </c>
      <c r="CU1617" s="509">
        <v>0.30599999999999999</v>
      </c>
      <c r="CV1617" s="509">
        <v>2.9000000000000001E-2</v>
      </c>
      <c r="CW1617" s="509">
        <v>1E-3</v>
      </c>
      <c r="CX1617" s="509">
        <v>1.6040000000000001</v>
      </c>
      <c r="CY1617" s="509">
        <v>2.4E-2</v>
      </c>
      <c r="CZ1617" s="509" t="s">
        <v>121</v>
      </c>
      <c r="DA1617" s="509">
        <v>2E-3</v>
      </c>
      <c r="DB1617" s="509">
        <v>2.4E-2</v>
      </c>
      <c r="DC1617" s="509">
        <v>7.0000000000000001E-3</v>
      </c>
      <c r="DD1617" s="509" t="s">
        <v>121</v>
      </c>
      <c r="DE1617" s="509">
        <v>8.9999999999999993E-3</v>
      </c>
      <c r="DF1617" s="509">
        <v>0.57799999999999996</v>
      </c>
      <c r="DG1617" s="509">
        <v>6.0000000000000001E-3</v>
      </c>
      <c r="DH1617" s="509">
        <v>2.3E-2</v>
      </c>
      <c r="DI1617" s="509">
        <v>1E-3</v>
      </c>
      <c r="DJ1617" s="509">
        <v>1.2E-2</v>
      </c>
      <c r="DK1617" s="509">
        <v>1E-3</v>
      </c>
      <c r="DL1617" s="61" t="str">
        <f t="shared" si="30"/>
        <v>DK III W1 20.05.2022</v>
      </c>
      <c r="DM1617" s="510">
        <v>5.3690478213934398E-2</v>
      </c>
      <c r="DN1617" s="510">
        <v>2.28778510352508E-2</v>
      </c>
      <c r="DO1617" s="510">
        <v>6.0678606312052699E-2</v>
      </c>
      <c r="DP1617" s="510">
        <v>1.0753369537006101</v>
      </c>
      <c r="DQ1617" s="510">
        <v>6.8374744527254696E-3</v>
      </c>
      <c r="DR1617" s="510">
        <v>-1.9276249755164499E-2</v>
      </c>
      <c r="DS1617" s="510">
        <v>1.1589062230301099</v>
      </c>
      <c r="DT1617" s="510">
        <v>-9.0325489589813002E-3</v>
      </c>
      <c r="DU1617" s="510">
        <v>4.9674848594766802E-3</v>
      </c>
      <c r="DV1617" s="510">
        <v>0.259887914107855</v>
      </c>
      <c r="DW1617" s="510">
        <v>0.46264770516020698</v>
      </c>
      <c r="DX1617" s="510">
        <v>2.1692735041925901E-2</v>
      </c>
      <c r="DY1617" s="510">
        <v>1971.31718299259</v>
      </c>
      <c r="DZ1617" s="510">
        <v>-0.67114376694836697</v>
      </c>
      <c r="EA1617" s="510">
        <v>-0.342428965038101</v>
      </c>
      <c r="EB1617" s="510">
        <v>95.799000104771494</v>
      </c>
    </row>
    <row r="1618" spans="1:132">
      <c r="A1618" s="11">
        <v>44701</v>
      </c>
      <c r="B1618" s="66"/>
      <c r="C1618" s="25" t="s">
        <v>117</v>
      </c>
      <c r="H1618" s="3" t="e">
        <f>((F1618)/(E1618/100))</f>
        <v>#DIV/0!</v>
      </c>
      <c r="I1618" s="4" t="e">
        <f>E1618/F1618</f>
        <v>#DIV/0!</v>
      </c>
      <c r="J1618" s="4" t="e">
        <f>100/G1618</f>
        <v>#DIV/0!</v>
      </c>
      <c r="N1618" s="37" t="e">
        <f>M1618/(K1618/100)</f>
        <v>#DIV/0!</v>
      </c>
      <c r="O1618" s="37" t="e">
        <f>N1618/J1618</f>
        <v>#DIV/0!</v>
      </c>
      <c r="P1618" s="5" t="e">
        <f>M1618/(L1618/100)</f>
        <v>#DIV/0!</v>
      </c>
      <c r="Q1618" s="5" t="e">
        <f>P1618*I1618</f>
        <v>#DIV/0!</v>
      </c>
      <c r="U1618" s="15" t="e">
        <f>100-(T1618-R1618)/S1618*100</f>
        <v>#DIV/0!</v>
      </c>
      <c r="X1618" s="2">
        <v>12.01</v>
      </c>
      <c r="AB1618" s="14" t="e">
        <f>((AE1618-AC1618)*(1000/AD1618))*1000</f>
        <v>#DIV/0!</v>
      </c>
      <c r="AF1618" s="7" t="e">
        <f>#REF!*0.8</f>
        <v>#REF!</v>
      </c>
      <c r="AG1618" s="2">
        <v>60</v>
      </c>
      <c r="AH1618" s="8" t="e">
        <f>((AG1618)*(H1618/100))</f>
        <v>#DIV/0!</v>
      </c>
      <c r="AI1618" s="7" t="e">
        <f>AG1618/AH1618</f>
        <v>#DIV/0!</v>
      </c>
      <c r="AO1618" s="20" t="s">
        <v>2065</v>
      </c>
      <c r="AP1618" s="510">
        <v>0.19900000000000001</v>
      </c>
      <c r="AQ1618" s="510">
        <v>3.0000000000000001E-3</v>
      </c>
      <c r="AR1618" s="510" t="s">
        <v>121</v>
      </c>
      <c r="AS1618" s="510">
        <v>4.0000000000000001E-3</v>
      </c>
      <c r="AT1618" s="510">
        <v>9.1999999999999998E-2</v>
      </c>
      <c r="AU1618" s="510">
        <v>3.0000000000000001E-3</v>
      </c>
      <c r="AV1618" s="510">
        <v>6.2E-2</v>
      </c>
      <c r="AW1618" s="510">
        <v>2E-3</v>
      </c>
      <c r="AX1618" s="510">
        <v>1.0999999999999999E-2</v>
      </c>
      <c r="AY1618" s="510">
        <v>1E-3</v>
      </c>
      <c r="AZ1618" s="510">
        <v>2.9000000000000001E-2</v>
      </c>
      <c r="BA1618" s="510">
        <v>2E-3</v>
      </c>
      <c r="BB1618" s="510">
        <v>6.8000000000000005E-2</v>
      </c>
      <c r="BC1618" s="510">
        <v>2E-3</v>
      </c>
      <c r="BD1618" s="510">
        <v>0.64200000000000002</v>
      </c>
      <c r="BE1618" s="510">
        <v>1.0999999999999999E-2</v>
      </c>
      <c r="BF1618" s="510" t="s">
        <v>121</v>
      </c>
      <c r="BG1618" s="510">
        <v>8.9999999999999993E-3</v>
      </c>
      <c r="BH1618" s="510" t="s">
        <v>121</v>
      </c>
      <c r="BI1618" s="510">
        <v>2.7770000000000001</v>
      </c>
      <c r="BJ1618" s="510" t="s">
        <v>121</v>
      </c>
      <c r="BK1618" s="510">
        <v>3.0000000000000001E-3</v>
      </c>
      <c r="BL1618" s="510" t="s">
        <v>121</v>
      </c>
      <c r="BM1618" s="510">
        <v>2E-3</v>
      </c>
      <c r="BN1618" s="510">
        <v>8.1000000000000003E-2</v>
      </c>
      <c r="BO1618" s="510">
        <v>7.0000000000000001E-3</v>
      </c>
      <c r="BP1618" s="510">
        <v>65.338999999999999</v>
      </c>
      <c r="BQ1618" s="510">
        <v>0.13700000000000001</v>
      </c>
      <c r="BR1618" s="510">
        <v>2E-3</v>
      </c>
      <c r="BS1618" s="510">
        <v>1E-3</v>
      </c>
      <c r="BT1618" s="510">
        <v>13.403</v>
      </c>
      <c r="BU1618" s="510">
        <v>0.128</v>
      </c>
      <c r="BV1618" s="510">
        <v>13.881</v>
      </c>
      <c r="BW1618" s="510">
        <v>0.13800000000000001</v>
      </c>
      <c r="BX1618" s="510" t="s">
        <v>121</v>
      </c>
      <c r="BY1618" s="510">
        <v>7.0000000000000001E-3</v>
      </c>
      <c r="BZ1618" s="510">
        <v>1.524</v>
      </c>
      <c r="CA1618" s="510">
        <v>3.4000000000000002E-2</v>
      </c>
      <c r="CB1618" s="510" t="s">
        <v>121</v>
      </c>
      <c r="CC1618" s="510">
        <v>15.878</v>
      </c>
      <c r="CD1618" s="510">
        <v>2.7E-2</v>
      </c>
      <c r="CE1618" s="510">
        <v>5.0000000000000001E-3</v>
      </c>
      <c r="CF1618" s="510" t="s">
        <v>121</v>
      </c>
      <c r="CG1618" s="510">
        <v>2E-3</v>
      </c>
      <c r="CH1618" s="510" t="s">
        <v>121</v>
      </c>
      <c r="CI1618" s="510">
        <v>2E-3</v>
      </c>
      <c r="CJ1618" s="510" t="s">
        <v>121</v>
      </c>
      <c r="CK1618" s="510">
        <v>0.17</v>
      </c>
      <c r="CL1618" s="510" t="s">
        <v>121</v>
      </c>
      <c r="CM1618" s="510">
        <v>2E-3</v>
      </c>
      <c r="CN1618" s="510">
        <v>5.0000000000000001E-3</v>
      </c>
      <c r="CO1618" s="510">
        <v>1E-3</v>
      </c>
      <c r="CP1618" s="510">
        <v>1.8180000000000001</v>
      </c>
      <c r="CQ1618" s="510">
        <v>5.6000000000000001E-2</v>
      </c>
      <c r="CR1618" s="510" t="s">
        <v>121</v>
      </c>
      <c r="CS1618" s="510">
        <v>2E-3</v>
      </c>
      <c r="CT1618" s="510">
        <v>1.4410000000000001</v>
      </c>
      <c r="CU1618" s="510">
        <v>0.30299999999999999</v>
      </c>
      <c r="CV1618" s="510">
        <v>1.7999999999999999E-2</v>
      </c>
      <c r="CW1618" s="510">
        <v>1E-3</v>
      </c>
      <c r="CX1618" s="510">
        <v>0.19</v>
      </c>
      <c r="CY1618" s="510">
        <v>0.01</v>
      </c>
      <c r="CZ1618" s="510" t="s">
        <v>121</v>
      </c>
      <c r="DA1618" s="510">
        <v>2E-3</v>
      </c>
      <c r="DB1618" s="510" t="s">
        <v>121</v>
      </c>
      <c r="DC1618" s="510">
        <v>5.0000000000000001E-3</v>
      </c>
      <c r="DD1618" s="510">
        <v>2.5000000000000001E-2</v>
      </c>
      <c r="DE1618" s="510">
        <v>7.0000000000000001E-3</v>
      </c>
      <c r="DF1618" s="510">
        <v>0.91100000000000003</v>
      </c>
      <c r="DG1618" s="510">
        <v>8.9999999999999993E-3</v>
      </c>
      <c r="DH1618" s="510">
        <v>1.4999999999999999E-2</v>
      </c>
      <c r="DI1618" s="510">
        <v>1E-3</v>
      </c>
      <c r="DJ1618" s="510">
        <v>7.8E-2</v>
      </c>
      <c r="DK1618" s="510">
        <v>1E-3</v>
      </c>
      <c r="DL1618" s="61" t="str">
        <f t="shared" si="30"/>
        <v>UTV 20.05.2022</v>
      </c>
    </row>
    <row r="1619" spans="1:132">
      <c r="A1619" s="11">
        <v>44704</v>
      </c>
      <c r="B1619" s="64" t="s">
        <v>2067</v>
      </c>
      <c r="C1619" s="25" t="s">
        <v>827</v>
      </c>
      <c r="H1619" s="3" t="e">
        <f>((F1619)/(E1619/100))</f>
        <v>#DIV/0!</v>
      </c>
      <c r="I1619" s="4" t="e">
        <f>E1619/F1619</f>
        <v>#DIV/0!</v>
      </c>
      <c r="J1619" s="4" t="e">
        <f>100/G1619</f>
        <v>#DIV/0!</v>
      </c>
      <c r="N1619" s="37" t="e">
        <f>M1619/(K1619/100)</f>
        <v>#DIV/0!</v>
      </c>
      <c r="O1619" s="37" t="e">
        <f>N1619/J1619</f>
        <v>#DIV/0!</v>
      </c>
      <c r="P1619" s="5" t="e">
        <f>M1619/(L1619/100)</f>
        <v>#DIV/0!</v>
      </c>
      <c r="Q1619" s="5" t="e">
        <f>P1619*I1619</f>
        <v>#DIV/0!</v>
      </c>
      <c r="U1619" s="15" t="e">
        <f>100-(T1619-R1619)/S1619*100</f>
        <v>#DIV/0!</v>
      </c>
      <c r="V1619" s="21">
        <v>186</v>
      </c>
      <c r="X1619" s="2">
        <v>10.53</v>
      </c>
      <c r="Y1619" s="2">
        <v>6.35</v>
      </c>
      <c r="AB1619" s="14" t="e">
        <f>((AE1619-AC1619)*(1000/AD1619))*1000</f>
        <v>#DIV/0!</v>
      </c>
      <c r="AF1619" s="7" t="e">
        <f>#REF!*0.8</f>
        <v>#REF!</v>
      </c>
      <c r="AG1619" s="2">
        <v>100</v>
      </c>
      <c r="AH1619" s="8" t="e">
        <f>((AG1619)*(H1619/100))</f>
        <v>#DIV/0!</v>
      </c>
      <c r="AI1619" s="7" t="e">
        <f>AG1619/AH1619</f>
        <v>#DIV/0!</v>
      </c>
      <c r="AO1619" s="20" t="s">
        <v>243</v>
      </c>
      <c r="DL1619" s="61" t="str">
        <f t="shared" si="30"/>
        <v>VNE 1921</v>
      </c>
    </row>
    <row r="1620" spans="1:132">
      <c r="A1620" s="11">
        <v>44704</v>
      </c>
      <c r="B1620" s="66" t="s">
        <v>126</v>
      </c>
      <c r="C1620" s="25" t="s">
        <v>119</v>
      </c>
      <c r="D1620" s="21">
        <v>33</v>
      </c>
      <c r="E1620" s="2">
        <v>100</v>
      </c>
      <c r="F1620" s="2">
        <v>67</v>
      </c>
      <c r="H1620" s="3">
        <f>((F1620)/(E1620/100))</f>
        <v>67</v>
      </c>
      <c r="I1620" s="4">
        <f>E1620/F1620</f>
        <v>1.4925373134328359</v>
      </c>
      <c r="J1620" s="4" t="e">
        <f>100/G1620</f>
        <v>#DIV/0!</v>
      </c>
      <c r="N1620" s="37" t="e">
        <f>M1620/(K1620/100)</f>
        <v>#DIV/0!</v>
      </c>
      <c r="O1620" s="37" t="e">
        <f>N1620/J1620</f>
        <v>#DIV/0!</v>
      </c>
      <c r="P1620" s="5" t="e">
        <f>M1620/(L1620/100)</f>
        <v>#DIV/0!</v>
      </c>
      <c r="Q1620" s="5" t="e">
        <f>P1620*I1620</f>
        <v>#DIV/0!</v>
      </c>
      <c r="U1620" s="15" t="e">
        <f>100-(T1620-R1620)/S1620*100</f>
        <v>#DIV/0!</v>
      </c>
      <c r="V1620" s="21">
        <v>0.64200000000000002</v>
      </c>
      <c r="X1620" s="2">
        <v>10.94</v>
      </c>
      <c r="Y1620" s="2">
        <v>10.029999999999999</v>
      </c>
      <c r="Z1620" s="21">
        <v>2780</v>
      </c>
      <c r="AB1620" s="14" t="e">
        <f>((AE1620-AC1620)*(1000/AD1620))*1000</f>
        <v>#DIV/0!</v>
      </c>
      <c r="AF1620" s="7" t="e">
        <f>#REF!*0.8</f>
        <v>#REF!</v>
      </c>
      <c r="AG1620" s="2">
        <v>150</v>
      </c>
      <c r="AH1620" s="8">
        <f>((AG1620)*(H1620/100))</f>
        <v>100.5</v>
      </c>
      <c r="AI1620" s="7">
        <f>AG1620/AH1620</f>
        <v>1.4925373134328359</v>
      </c>
      <c r="AJ1620" s="6">
        <v>86.84</v>
      </c>
      <c r="AK1620" s="2">
        <v>0.77700000000000002</v>
      </c>
      <c r="AO1620" s="505" t="s">
        <v>2070</v>
      </c>
      <c r="AP1620" s="511">
        <v>6.3E-2</v>
      </c>
      <c r="AQ1620" s="511">
        <v>1E-3</v>
      </c>
      <c r="AR1620" s="511">
        <v>3.3000000000000002E-2</v>
      </c>
      <c r="AS1620" s="511">
        <v>3.0000000000000001E-3</v>
      </c>
      <c r="AT1620" s="511">
        <v>1.4E-2</v>
      </c>
      <c r="AU1620" s="511">
        <v>2E-3</v>
      </c>
      <c r="AV1620" s="511">
        <v>7.0000000000000007E-2</v>
      </c>
      <c r="AW1620" s="511">
        <v>2E-3</v>
      </c>
      <c r="AX1620" s="511" t="s">
        <v>121</v>
      </c>
      <c r="AY1620" s="511">
        <v>2E-3</v>
      </c>
      <c r="AZ1620" s="511">
        <v>4.7E-2</v>
      </c>
      <c r="BA1620" s="511">
        <v>3.0000000000000001E-3</v>
      </c>
      <c r="BB1620" s="511">
        <v>0.216</v>
      </c>
      <c r="BC1620" s="511">
        <v>4.0000000000000001E-3</v>
      </c>
      <c r="BD1620" s="511">
        <v>3.609</v>
      </c>
      <c r="BE1620" s="511">
        <v>2.7E-2</v>
      </c>
      <c r="BF1620" s="511" t="s">
        <v>121</v>
      </c>
      <c r="BG1620" s="511">
        <v>6.0000000000000001E-3</v>
      </c>
      <c r="BH1620" s="511">
        <v>2.2559999999999998</v>
      </c>
      <c r="BI1620" s="511">
        <v>0.69899999999999995</v>
      </c>
      <c r="BJ1620" s="511" t="s">
        <v>121</v>
      </c>
      <c r="BK1620" s="511">
        <v>3.0000000000000001E-3</v>
      </c>
      <c r="BL1620" s="511" t="s">
        <v>121</v>
      </c>
      <c r="BM1620" s="511">
        <v>2E-3</v>
      </c>
      <c r="BN1620" s="511">
        <v>0.11</v>
      </c>
      <c r="BO1620" s="511">
        <v>7.0000000000000001E-3</v>
      </c>
      <c r="BP1620" s="511">
        <v>68.405000000000001</v>
      </c>
      <c r="BQ1620" s="511">
        <v>0.124</v>
      </c>
      <c r="BR1620" s="511">
        <v>6.0000000000000001E-3</v>
      </c>
      <c r="BS1620" s="511">
        <v>1E-3</v>
      </c>
      <c r="BT1620" s="511">
        <v>12.206</v>
      </c>
      <c r="BU1620" s="511">
        <v>0.124</v>
      </c>
      <c r="BV1620" s="511">
        <v>1.5289999999999999</v>
      </c>
      <c r="BW1620" s="511">
        <v>2.5999999999999999E-2</v>
      </c>
      <c r="BX1620" s="511">
        <v>8.9999999999999993E-3</v>
      </c>
      <c r="BY1620" s="511">
        <v>6.0000000000000001E-3</v>
      </c>
      <c r="BZ1620" s="511">
        <v>0.82199999999999995</v>
      </c>
      <c r="CA1620" s="511">
        <v>0.03</v>
      </c>
      <c r="CB1620" s="511" t="s">
        <v>121</v>
      </c>
      <c r="CC1620" s="511">
        <v>7.556</v>
      </c>
      <c r="CD1620" s="511">
        <v>0.13900000000000001</v>
      </c>
      <c r="CE1620" s="511">
        <v>7.0000000000000001E-3</v>
      </c>
      <c r="CF1620" s="511">
        <v>3.0000000000000001E-3</v>
      </c>
      <c r="CG1620" s="511">
        <v>1E-3</v>
      </c>
      <c r="CH1620" s="511" t="s">
        <v>121</v>
      </c>
      <c r="CI1620" s="511">
        <v>2E-3</v>
      </c>
      <c r="CJ1620" s="511">
        <v>0.88400000000000001</v>
      </c>
      <c r="CK1620" s="511">
        <v>7.3999999999999996E-2</v>
      </c>
      <c r="CL1620" s="511" t="s">
        <v>121</v>
      </c>
      <c r="CM1620" s="511">
        <v>2E-3</v>
      </c>
      <c r="CN1620" s="511">
        <v>2E-3</v>
      </c>
      <c r="CO1620" s="511">
        <v>1E-3</v>
      </c>
      <c r="CP1620" s="511">
        <v>1.649</v>
      </c>
      <c r="CQ1620" s="511">
        <v>3.5999999999999997E-2</v>
      </c>
      <c r="CR1620" s="511" t="s">
        <v>121</v>
      </c>
      <c r="CS1620" s="511">
        <v>2E-3</v>
      </c>
      <c r="CT1620" s="511">
        <v>6.218</v>
      </c>
      <c r="CU1620" s="511">
        <v>0.26200000000000001</v>
      </c>
      <c r="CV1620" s="511">
        <v>2.3E-2</v>
      </c>
      <c r="CW1620" s="511">
        <v>1E-3</v>
      </c>
      <c r="CX1620" s="511">
        <v>0.72699999999999998</v>
      </c>
      <c r="CY1620" s="511">
        <v>1.6E-2</v>
      </c>
      <c r="CZ1620" s="511" t="s">
        <v>121</v>
      </c>
      <c r="DA1620" s="511">
        <v>2E-3</v>
      </c>
      <c r="DB1620" s="511">
        <v>2.7E-2</v>
      </c>
      <c r="DC1620" s="511">
        <v>5.0000000000000001E-3</v>
      </c>
      <c r="DD1620" s="511" t="s">
        <v>121</v>
      </c>
      <c r="DE1620" s="511">
        <v>0.01</v>
      </c>
      <c r="DF1620" s="511">
        <v>0.9</v>
      </c>
      <c r="DG1620" s="511">
        <v>8.0000000000000002E-3</v>
      </c>
      <c r="DH1620" s="511">
        <v>1.7000000000000001E-2</v>
      </c>
      <c r="DI1620" s="511">
        <v>1E-3</v>
      </c>
      <c r="DJ1620" s="511">
        <v>8.0000000000000002E-3</v>
      </c>
      <c r="DK1620" s="511">
        <v>1E-3</v>
      </c>
      <c r="DL1620" s="61" t="str">
        <f t="shared" si="30"/>
        <v xml:space="preserve">W2 DK III </v>
      </c>
      <c r="DM1620" s="513">
        <v>2.8700799832004301E-3</v>
      </c>
      <c r="DN1620" s="513">
        <v>4.4329038267455899E-2</v>
      </c>
      <c r="DO1620" s="513">
        <v>-4.6849069230675304E-3</v>
      </c>
      <c r="DP1620" s="513">
        <v>0.77660841921583301</v>
      </c>
      <c r="DQ1620" s="513">
        <v>1.4790315126555899E-2</v>
      </c>
      <c r="DR1620" s="513">
        <v>-2.01440445784924E-2</v>
      </c>
      <c r="DS1620" s="513">
        <v>-8.9380573372921907E-2</v>
      </c>
      <c r="DT1620" s="513">
        <v>3.6239158736986701E-2</v>
      </c>
      <c r="DU1620" s="513">
        <v>2.4673238598457701E-3</v>
      </c>
      <c r="DV1620" s="513">
        <v>0.22557752129271999</v>
      </c>
      <c r="DW1620" s="513">
        <v>0.52489337550416604</v>
      </c>
      <c r="DX1620" s="513">
        <v>0.417963823844963</v>
      </c>
      <c r="DY1620" s="513">
        <v>1356.01486791907</v>
      </c>
      <c r="DZ1620" s="513">
        <v>-0.39600480368399998</v>
      </c>
      <c r="EA1620" s="513">
        <v>0.55997953134338097</v>
      </c>
      <c r="EB1620" s="513">
        <v>99.096234738763997</v>
      </c>
    </row>
    <row r="1621" spans="1:132">
      <c r="A1621" s="11">
        <v>44704</v>
      </c>
      <c r="B1621" s="66" t="s">
        <v>2069</v>
      </c>
      <c r="C1621" s="25" t="s">
        <v>119</v>
      </c>
      <c r="D1621" s="21">
        <v>31</v>
      </c>
      <c r="E1621" s="2">
        <v>100</v>
      </c>
      <c r="F1621" s="2">
        <v>69</v>
      </c>
      <c r="H1621" s="3">
        <f>((F1621)/(E1621/100))</f>
        <v>69</v>
      </c>
      <c r="I1621" s="4">
        <f>E1621/F1621</f>
        <v>1.4492753623188406</v>
      </c>
      <c r="J1621" s="4" t="e">
        <f>100/G1621</f>
        <v>#DIV/0!</v>
      </c>
      <c r="N1621" s="37" t="e">
        <f>M1621/(K1621/100)</f>
        <v>#DIV/0!</v>
      </c>
      <c r="O1621" s="37" t="e">
        <f>N1621/J1621</f>
        <v>#DIV/0!</v>
      </c>
      <c r="P1621" s="5" t="e">
        <f>M1621/(L1621/100)</f>
        <v>#DIV/0!</v>
      </c>
      <c r="Q1621" s="5" t="e">
        <f>P1621*I1621</f>
        <v>#DIV/0!</v>
      </c>
      <c r="U1621" s="15" t="e">
        <f>100-(T1621-R1621)/S1621*100</f>
        <v>#DIV/0!</v>
      </c>
      <c r="V1621" s="21">
        <v>1.39</v>
      </c>
      <c r="X1621" s="2">
        <v>10.32</v>
      </c>
      <c r="Y1621" s="2">
        <v>11.4</v>
      </c>
      <c r="Z1621" s="21">
        <v>3272</v>
      </c>
      <c r="AB1621" s="14" t="e">
        <f>((AE1621-AC1621)*(1000/AD1621))*1000</f>
        <v>#DIV/0!</v>
      </c>
      <c r="AF1621" s="7" t="e">
        <f>#REF!*0.8</f>
        <v>#REF!</v>
      </c>
      <c r="AG1621" s="2">
        <v>145</v>
      </c>
      <c r="AH1621" s="8">
        <f>((AG1621)*(H1621/100))</f>
        <v>100.05</v>
      </c>
      <c r="AI1621" s="7">
        <f>AG1621/AH1621</f>
        <v>1.4492753623188406</v>
      </c>
      <c r="AJ1621" s="6">
        <v>41.48</v>
      </c>
      <c r="AK1621" s="2">
        <v>0.81799999999999995</v>
      </c>
      <c r="AO1621" s="505" t="s">
        <v>2071</v>
      </c>
      <c r="AP1621" s="512">
        <v>0.11799999999999999</v>
      </c>
      <c r="AQ1621" s="512">
        <v>2E-3</v>
      </c>
      <c r="AR1621" s="512">
        <v>5.6000000000000001E-2</v>
      </c>
      <c r="AS1621" s="512">
        <v>3.0000000000000001E-3</v>
      </c>
      <c r="AT1621" s="512">
        <v>1.0999999999999999E-2</v>
      </c>
      <c r="AU1621" s="512">
        <v>2E-3</v>
      </c>
      <c r="AV1621" s="512">
        <v>6.6000000000000003E-2</v>
      </c>
      <c r="AW1621" s="512">
        <v>2E-3</v>
      </c>
      <c r="AX1621" s="512">
        <v>3.0000000000000001E-3</v>
      </c>
      <c r="AY1621" s="512">
        <v>1E-3</v>
      </c>
      <c r="AZ1621" s="512">
        <v>8.7999999999999995E-2</v>
      </c>
      <c r="BA1621" s="512">
        <v>3.0000000000000001E-3</v>
      </c>
      <c r="BB1621" s="512">
        <v>0.19900000000000001</v>
      </c>
      <c r="BC1621" s="512">
        <v>4.0000000000000001E-3</v>
      </c>
      <c r="BD1621" s="512">
        <v>3.9079999999999999</v>
      </c>
      <c r="BE1621" s="512">
        <v>0.03</v>
      </c>
      <c r="BF1621" s="512" t="s">
        <v>121</v>
      </c>
      <c r="BG1621" s="512">
        <v>3.0000000000000001E-3</v>
      </c>
      <c r="BH1621" s="512">
        <v>4.0119999999999996</v>
      </c>
      <c r="BI1621" s="512">
        <v>0.95499999999999996</v>
      </c>
      <c r="BJ1621" s="512">
        <v>5.0000000000000001E-3</v>
      </c>
      <c r="BK1621" s="512">
        <v>2E-3</v>
      </c>
      <c r="BL1621" s="512" t="s">
        <v>121</v>
      </c>
      <c r="BM1621" s="512">
        <v>2E-3</v>
      </c>
      <c r="BN1621" s="512">
        <v>0.28299999999999997</v>
      </c>
      <c r="BO1621" s="512">
        <v>8.9999999999999993E-3</v>
      </c>
      <c r="BP1621" s="512">
        <v>63.624000000000002</v>
      </c>
      <c r="BQ1621" s="512">
        <v>0.14499999999999999</v>
      </c>
      <c r="BR1621" s="512">
        <v>3.0000000000000001E-3</v>
      </c>
      <c r="BS1621" s="512">
        <v>1E-3</v>
      </c>
      <c r="BT1621" s="512">
        <v>12.483000000000001</v>
      </c>
      <c r="BU1621" s="512">
        <v>0.128</v>
      </c>
      <c r="BV1621" s="512">
        <v>1.708</v>
      </c>
      <c r="BW1621" s="512">
        <v>2.8000000000000001E-2</v>
      </c>
      <c r="BX1621" s="512" t="s">
        <v>121</v>
      </c>
      <c r="BY1621" s="512">
        <v>8.9999999999999993E-3</v>
      </c>
      <c r="BZ1621" s="512">
        <v>1.1299999999999999</v>
      </c>
      <c r="CA1621" s="512">
        <v>3.4000000000000002E-2</v>
      </c>
      <c r="CB1621" s="512" t="s">
        <v>121</v>
      </c>
      <c r="CC1621" s="512">
        <v>8.4260000000000002</v>
      </c>
      <c r="CD1621" s="512">
        <v>0.18</v>
      </c>
      <c r="CE1621" s="512">
        <v>7.0000000000000001E-3</v>
      </c>
      <c r="CF1621" s="512">
        <v>3.0000000000000001E-3</v>
      </c>
      <c r="CG1621" s="512">
        <v>1E-3</v>
      </c>
      <c r="CH1621" s="512" t="s">
        <v>121</v>
      </c>
      <c r="CI1621" s="512">
        <v>2E-3</v>
      </c>
      <c r="CJ1621" s="512">
        <v>0.52900000000000003</v>
      </c>
      <c r="CK1621" s="512">
        <v>7.0999999999999994E-2</v>
      </c>
      <c r="CL1621" s="512" t="s">
        <v>121</v>
      </c>
      <c r="CM1621" s="512">
        <v>2E-3</v>
      </c>
      <c r="CN1621" s="512">
        <v>6.0000000000000001E-3</v>
      </c>
      <c r="CO1621" s="512">
        <v>1E-3</v>
      </c>
      <c r="CP1621" s="512">
        <v>1.6990000000000001</v>
      </c>
      <c r="CQ1621" s="512">
        <v>3.7999999999999999E-2</v>
      </c>
      <c r="CR1621" s="512" t="s">
        <v>121</v>
      </c>
      <c r="CS1621" s="512">
        <v>2E-3</v>
      </c>
      <c r="CT1621" s="512">
        <v>7.5979999999999999</v>
      </c>
      <c r="CU1621" s="512">
        <v>0.28899999999999998</v>
      </c>
      <c r="CV1621" s="512">
        <v>2.5000000000000001E-2</v>
      </c>
      <c r="CW1621" s="512">
        <v>1E-3</v>
      </c>
      <c r="CX1621" s="512">
        <v>1.0109999999999999</v>
      </c>
      <c r="CY1621" s="512">
        <v>0.02</v>
      </c>
      <c r="CZ1621" s="512" t="s">
        <v>121</v>
      </c>
      <c r="DA1621" s="512">
        <v>2E-3</v>
      </c>
      <c r="DB1621" s="512">
        <v>2.9000000000000001E-2</v>
      </c>
      <c r="DC1621" s="512">
        <v>6.0000000000000001E-3</v>
      </c>
      <c r="DD1621" s="512">
        <v>4.7E-2</v>
      </c>
      <c r="DE1621" s="512">
        <v>8.0000000000000002E-3</v>
      </c>
      <c r="DF1621" s="512">
        <v>1.135</v>
      </c>
      <c r="DG1621" s="512">
        <v>0.01</v>
      </c>
      <c r="DH1621" s="512">
        <v>2.8000000000000001E-2</v>
      </c>
      <c r="DI1621" s="512">
        <v>1E-3</v>
      </c>
      <c r="DJ1621" s="512">
        <v>8.0000000000000002E-3</v>
      </c>
      <c r="DK1621" s="512">
        <v>1E-3</v>
      </c>
      <c r="DL1621" s="61" t="str">
        <f t="shared" si="30"/>
        <v xml:space="preserve">Große Box W1 DK III </v>
      </c>
      <c r="DM1621" s="513">
        <v>3.1576195393629602E-2</v>
      </c>
      <c r="DN1621" s="513">
        <v>1.02993613719615E-2</v>
      </c>
      <c r="DO1621" s="513">
        <v>2.53779624159171E-2</v>
      </c>
      <c r="DP1621" s="513">
        <v>0.81792325572751101</v>
      </c>
      <c r="DQ1621" s="513">
        <v>1.08890724154629E-2</v>
      </c>
      <c r="DR1621" s="513">
        <v>-2.2527616610680801E-2</v>
      </c>
      <c r="DS1621" s="513">
        <v>-0.17346346755824699</v>
      </c>
      <c r="DT1621" s="513">
        <v>-5.1140760657400501E-3</v>
      </c>
      <c r="DU1621" s="513">
        <v>-1.4491526416525601E-3</v>
      </c>
      <c r="DV1621" s="513">
        <v>2.8356690278687601E-2</v>
      </c>
      <c r="DW1621" s="513">
        <v>0.22788798428267901</v>
      </c>
      <c r="DX1621" s="513">
        <v>2.90013798538164E-2</v>
      </c>
      <c r="DY1621" s="513">
        <v>1012.62662869529</v>
      </c>
      <c r="DZ1621" s="513">
        <v>-0.47592697304542902</v>
      </c>
      <c r="EA1621" s="513">
        <v>10.0748880338056</v>
      </c>
      <c r="EB1621" s="513">
        <v>99.296930109825496</v>
      </c>
    </row>
    <row r="1622" spans="1:132">
      <c r="A1622" s="11">
        <v>44704</v>
      </c>
      <c r="B1622" s="66" t="s">
        <v>2068</v>
      </c>
      <c r="C1622" s="25" t="s">
        <v>119</v>
      </c>
      <c r="D1622" s="21">
        <v>31</v>
      </c>
      <c r="E1622" s="2">
        <v>100</v>
      </c>
      <c r="F1622" s="2">
        <v>69</v>
      </c>
      <c r="H1622" s="3">
        <f>((F1622)/(E1622/100))</f>
        <v>69</v>
      </c>
      <c r="I1622" s="4">
        <f>E1622/F1622</f>
        <v>1.4492753623188406</v>
      </c>
      <c r="J1622" s="4" t="e">
        <f>100/G1622</f>
        <v>#DIV/0!</v>
      </c>
      <c r="N1622" s="37" t="e">
        <f>M1622/(K1622/100)</f>
        <v>#DIV/0!</v>
      </c>
      <c r="O1622" s="37" t="e">
        <f>N1622/J1622</f>
        <v>#DIV/0!</v>
      </c>
      <c r="P1622" s="5" t="e">
        <f>M1622/(L1622/100)</f>
        <v>#DIV/0!</v>
      </c>
      <c r="Q1622" s="5" t="e">
        <f>P1622*I1622</f>
        <v>#DIV/0!</v>
      </c>
      <c r="U1622" s="15" t="e">
        <f>100-(T1622-R1622)/S1622*100</f>
        <v>#DIV/0!</v>
      </c>
      <c r="V1622" s="21">
        <v>1.145</v>
      </c>
      <c r="X1622" s="2">
        <v>11.83</v>
      </c>
      <c r="Y1622" s="2">
        <v>11.89</v>
      </c>
      <c r="Z1622" s="21">
        <v>3029</v>
      </c>
      <c r="AB1622" s="14" t="e">
        <f>((AE1622-AC1622)*(1000/AD1622))*1000</f>
        <v>#DIV/0!</v>
      </c>
      <c r="AF1622" s="7" t="e">
        <f>#REF!*0.8</f>
        <v>#REF!</v>
      </c>
      <c r="AG1622" s="2">
        <v>145</v>
      </c>
      <c r="AH1622" s="8">
        <f>((AG1622)*(H1622/100))</f>
        <v>100.05</v>
      </c>
      <c r="AI1622" s="7">
        <f>AG1622/AH1622</f>
        <v>1.4492753623188406</v>
      </c>
      <c r="AJ1622" s="6">
        <v>109.3</v>
      </c>
      <c r="AK1622" s="2">
        <v>1.145</v>
      </c>
      <c r="AO1622" s="505" t="s">
        <v>2072</v>
      </c>
      <c r="AP1622" s="512">
        <v>0.161</v>
      </c>
      <c r="AQ1622" s="512">
        <v>3.0000000000000001E-3</v>
      </c>
      <c r="AR1622" s="512">
        <v>4.2000000000000003E-2</v>
      </c>
      <c r="AS1622" s="512">
        <v>3.0000000000000001E-3</v>
      </c>
      <c r="AT1622" s="512">
        <v>0.01</v>
      </c>
      <c r="AU1622" s="512">
        <v>2E-3</v>
      </c>
      <c r="AV1622" s="512">
        <v>1.9E-2</v>
      </c>
      <c r="AW1622" s="512">
        <v>2E-3</v>
      </c>
      <c r="AX1622" s="512">
        <v>4.0000000000000001E-3</v>
      </c>
      <c r="AY1622" s="512">
        <v>1E-3</v>
      </c>
      <c r="AZ1622" s="512">
        <v>6.9000000000000006E-2</v>
      </c>
      <c r="BA1622" s="512">
        <v>3.0000000000000001E-3</v>
      </c>
      <c r="BB1622" s="512">
        <v>0.16400000000000001</v>
      </c>
      <c r="BC1622" s="512">
        <v>3.0000000000000001E-3</v>
      </c>
      <c r="BD1622" s="512">
        <v>4.508</v>
      </c>
      <c r="BE1622" s="512">
        <v>3.5000000000000003E-2</v>
      </c>
      <c r="BF1622" s="512" t="s">
        <v>121</v>
      </c>
      <c r="BG1622" s="512">
        <v>4.0000000000000001E-3</v>
      </c>
      <c r="BH1622" s="512">
        <v>2.8679999999999999</v>
      </c>
      <c r="BI1622" s="512">
        <v>0.91900000000000004</v>
      </c>
      <c r="BJ1622" s="512" t="s">
        <v>121</v>
      </c>
      <c r="BK1622" s="512">
        <v>3.0000000000000001E-3</v>
      </c>
      <c r="BL1622" s="512" t="s">
        <v>121</v>
      </c>
      <c r="BM1622" s="512">
        <v>2E-3</v>
      </c>
      <c r="BN1622" s="512">
        <v>0.42099999999999999</v>
      </c>
      <c r="BO1622" s="512">
        <v>0.01</v>
      </c>
      <c r="BP1622" s="512">
        <v>65.492999999999995</v>
      </c>
      <c r="BQ1622" s="512">
        <v>0.13900000000000001</v>
      </c>
      <c r="BR1622" s="512" t="s">
        <v>121</v>
      </c>
      <c r="BS1622" s="512">
        <v>2E-3</v>
      </c>
      <c r="BT1622" s="512">
        <v>12.356999999999999</v>
      </c>
      <c r="BU1622" s="512">
        <v>0.13300000000000001</v>
      </c>
      <c r="BV1622" s="512">
        <v>1.466</v>
      </c>
      <c r="BW1622" s="512">
        <v>2.5999999999999999E-2</v>
      </c>
      <c r="BX1622" s="512" t="s">
        <v>121</v>
      </c>
      <c r="BY1622" s="512">
        <v>0.01</v>
      </c>
      <c r="BZ1622" s="512">
        <v>0.91</v>
      </c>
      <c r="CA1622" s="512">
        <v>3.1E-2</v>
      </c>
      <c r="CB1622" s="512" t="s">
        <v>121</v>
      </c>
      <c r="CC1622" s="512">
        <v>11.808999999999999</v>
      </c>
      <c r="CD1622" s="512">
        <v>0.23699999999999999</v>
      </c>
      <c r="CE1622" s="512">
        <v>8.0000000000000002E-3</v>
      </c>
      <c r="CF1622" s="512">
        <v>2E-3</v>
      </c>
      <c r="CG1622" s="512">
        <v>1E-3</v>
      </c>
      <c r="CH1622" s="512" t="s">
        <v>121</v>
      </c>
      <c r="CI1622" s="512">
        <v>2E-3</v>
      </c>
      <c r="CJ1622" s="512">
        <v>0.438</v>
      </c>
      <c r="CK1622" s="512">
        <v>6.9000000000000006E-2</v>
      </c>
      <c r="CL1622" s="512" t="s">
        <v>121</v>
      </c>
      <c r="CM1622" s="512">
        <v>2E-3</v>
      </c>
      <c r="CN1622" s="512">
        <v>3.0000000000000001E-3</v>
      </c>
      <c r="CO1622" s="512">
        <v>1E-3</v>
      </c>
      <c r="CP1622" s="512">
        <v>1.78</v>
      </c>
      <c r="CQ1622" s="512">
        <v>3.9E-2</v>
      </c>
      <c r="CR1622" s="512" t="s">
        <v>121</v>
      </c>
      <c r="CS1622" s="512">
        <v>2E-3</v>
      </c>
      <c r="CT1622" s="512">
        <v>6.56</v>
      </c>
      <c r="CU1622" s="512">
        <v>0.27700000000000002</v>
      </c>
      <c r="CV1622" s="512">
        <v>0.02</v>
      </c>
      <c r="CW1622" s="512">
        <v>1E-3</v>
      </c>
      <c r="CX1622" s="512">
        <v>1.425</v>
      </c>
      <c r="CY1622" s="512">
        <v>2.3E-2</v>
      </c>
      <c r="CZ1622" s="512" t="s">
        <v>121</v>
      </c>
      <c r="DA1622" s="512">
        <v>2E-3</v>
      </c>
      <c r="DB1622" s="512">
        <v>3.2000000000000001E-2</v>
      </c>
      <c r="DC1622" s="512">
        <v>7.0000000000000001E-3</v>
      </c>
      <c r="DD1622" s="512" t="s">
        <v>121</v>
      </c>
      <c r="DE1622" s="512">
        <v>1.0999999999999999E-2</v>
      </c>
      <c r="DF1622" s="512">
        <v>0.95899999999999996</v>
      </c>
      <c r="DG1622" s="512">
        <v>0.01</v>
      </c>
      <c r="DH1622" s="512">
        <v>2.5999999999999999E-2</v>
      </c>
      <c r="DI1622" s="512">
        <v>1E-3</v>
      </c>
      <c r="DJ1622" s="512">
        <v>8.9999999999999993E-3</v>
      </c>
      <c r="DK1622" s="512">
        <v>1E-3</v>
      </c>
      <c r="DL1622" s="61" t="str">
        <f t="shared" si="30"/>
        <v xml:space="preserve">Hafen W1 DK III </v>
      </c>
      <c r="DM1622" s="513">
        <v>1.2125662490259001E-2</v>
      </c>
      <c r="DN1622" s="513">
        <v>6.3753871810460702E-3</v>
      </c>
      <c r="DO1622" s="513">
        <v>3.7589860885223599E-2</v>
      </c>
      <c r="DP1622" s="513">
        <v>1.14472829842585</v>
      </c>
      <c r="DQ1622" s="513">
        <v>2.00497082128382E-3</v>
      </c>
      <c r="DR1622" s="513">
        <v>-1.34148806119673E-2</v>
      </c>
      <c r="DS1622" s="513">
        <v>7.7683012660159395E-2</v>
      </c>
      <c r="DT1622" s="513">
        <v>7.4605698089429398E-3</v>
      </c>
      <c r="DU1622" s="513">
        <v>3.9422532304039101E-3</v>
      </c>
      <c r="DV1622" s="513">
        <v>0.27016441374692302</v>
      </c>
      <c r="DW1622" s="513">
        <v>9.95689201697878E-2</v>
      </c>
      <c r="DX1622" s="513">
        <v>1.40452064502735E-2</v>
      </c>
      <c r="DY1622" s="513">
        <v>1572.9408096453301</v>
      </c>
      <c r="DZ1622" s="513">
        <v>1.2596832493332299E-2</v>
      </c>
      <c r="EA1622" s="513">
        <v>-1.5958282747998102E-2</v>
      </c>
      <c r="EB1622" s="513">
        <v>98.359992470252706</v>
      </c>
    </row>
    <row r="1623" spans="1:132">
      <c r="A1623" s="11">
        <v>44704</v>
      </c>
      <c r="B1623" s="66" t="s">
        <v>120</v>
      </c>
      <c r="C1623" s="25" t="s">
        <v>119</v>
      </c>
      <c r="D1623" s="21">
        <v>31</v>
      </c>
      <c r="E1623" s="2">
        <v>100</v>
      </c>
      <c r="F1623" s="2">
        <v>69</v>
      </c>
      <c r="H1623" s="3">
        <f>((F1623)/(E1623/100))</f>
        <v>69</v>
      </c>
      <c r="I1623" s="4">
        <f>E1623/F1623</f>
        <v>1.4492753623188406</v>
      </c>
      <c r="J1623" s="4" t="e">
        <f>100/G1623</f>
        <v>#DIV/0!</v>
      </c>
      <c r="N1623" s="37" t="e">
        <f>M1623/(K1623/100)</f>
        <v>#DIV/0!</v>
      </c>
      <c r="O1623" s="37" t="e">
        <f>N1623/J1623</f>
        <v>#DIV/0!</v>
      </c>
      <c r="P1623" s="5" t="e">
        <f>M1623/(L1623/100)</f>
        <v>#DIV/0!</v>
      </c>
      <c r="Q1623" s="5" t="e">
        <f>P1623*I1623</f>
        <v>#DIV/0!</v>
      </c>
      <c r="U1623" s="15" t="e">
        <f>100-(T1623-R1623)/S1623*100</f>
        <v>#DIV/0!</v>
      </c>
      <c r="V1623" s="21">
        <v>0.81499999999999995</v>
      </c>
      <c r="X1623" s="2">
        <v>9.92</v>
      </c>
      <c r="Y1623" s="2">
        <v>10.69</v>
      </c>
      <c r="Z1623" s="21">
        <v>3195</v>
      </c>
      <c r="AB1623" s="14" t="e">
        <f>((AE1623-AC1623)*(1000/AD1623))*1000</f>
        <v>#DIV/0!</v>
      </c>
      <c r="AF1623" s="7" t="e">
        <f>#REF!*0.8</f>
        <v>#REF!</v>
      </c>
      <c r="AG1623" s="2">
        <v>145</v>
      </c>
      <c r="AH1623" s="8">
        <f>((AG1623)*(H1623/100))</f>
        <v>100.05</v>
      </c>
      <c r="AI1623" s="7">
        <f>AG1623/AH1623</f>
        <v>1.4492753623188406</v>
      </c>
      <c r="AJ1623" s="6">
        <v>38.619999999999997</v>
      </c>
      <c r="AK1623" s="2">
        <v>0.53</v>
      </c>
      <c r="AO1623" s="505" t="s">
        <v>2073</v>
      </c>
      <c r="AP1623" s="512">
        <v>0.113</v>
      </c>
      <c r="AQ1623" s="512">
        <v>2E-3</v>
      </c>
      <c r="AR1623" s="512">
        <v>2.7E-2</v>
      </c>
      <c r="AS1623" s="512">
        <v>3.0000000000000001E-3</v>
      </c>
      <c r="AT1623" s="512">
        <v>1.4E-2</v>
      </c>
      <c r="AU1623" s="512">
        <v>2E-3</v>
      </c>
      <c r="AV1623" s="512">
        <v>0.104</v>
      </c>
      <c r="AW1623" s="512">
        <v>3.0000000000000001E-3</v>
      </c>
      <c r="AX1623" s="512">
        <v>2E-3</v>
      </c>
      <c r="AY1623" s="512">
        <v>1E-3</v>
      </c>
      <c r="AZ1623" s="512">
        <v>6.6000000000000003E-2</v>
      </c>
      <c r="BA1623" s="512">
        <v>3.0000000000000001E-3</v>
      </c>
      <c r="BB1623" s="512">
        <v>0.20599999999999999</v>
      </c>
      <c r="BC1623" s="512">
        <v>4.0000000000000001E-3</v>
      </c>
      <c r="BD1623" s="512">
        <v>2.5830000000000002</v>
      </c>
      <c r="BE1623" s="512">
        <v>2.3E-2</v>
      </c>
      <c r="BF1623" s="512" t="s">
        <v>121</v>
      </c>
      <c r="BG1623" s="512">
        <v>5.0000000000000001E-3</v>
      </c>
      <c r="BH1623" s="512">
        <v>6.2850000000000001</v>
      </c>
      <c r="BI1623" s="512">
        <v>1.33</v>
      </c>
      <c r="BJ1623" s="512" t="s">
        <v>121</v>
      </c>
      <c r="BK1623" s="512">
        <v>3.0000000000000001E-3</v>
      </c>
      <c r="BL1623" s="512" t="s">
        <v>121</v>
      </c>
      <c r="BM1623" s="512">
        <v>2E-3</v>
      </c>
      <c r="BN1623" s="512">
        <v>0.20300000000000001</v>
      </c>
      <c r="BO1623" s="512">
        <v>8.0000000000000002E-3</v>
      </c>
      <c r="BP1623" s="512">
        <v>48.716000000000001</v>
      </c>
      <c r="BQ1623" s="512">
        <v>0.21299999999999999</v>
      </c>
      <c r="BR1623" s="512">
        <v>3.0000000000000001E-3</v>
      </c>
      <c r="BS1623" s="512">
        <v>1E-3</v>
      </c>
      <c r="BT1623" s="512">
        <v>14.321999999999999</v>
      </c>
      <c r="BU1623" s="512">
        <v>0.13500000000000001</v>
      </c>
      <c r="BV1623" s="512">
        <v>1.873</v>
      </c>
      <c r="BW1623" s="512">
        <v>3.1E-2</v>
      </c>
      <c r="BX1623" s="512" t="s">
        <v>121</v>
      </c>
      <c r="BY1623" s="512">
        <v>1.0999999999999999E-2</v>
      </c>
      <c r="BZ1623" s="512">
        <v>1.216</v>
      </c>
      <c r="CA1623" s="512">
        <v>3.4000000000000002E-2</v>
      </c>
      <c r="CB1623" s="512">
        <v>10.984999999999999</v>
      </c>
      <c r="CC1623" s="512">
        <v>5.9969999999999999</v>
      </c>
      <c r="CD1623" s="512">
        <v>0.13700000000000001</v>
      </c>
      <c r="CE1623" s="512">
        <v>7.0000000000000001E-3</v>
      </c>
      <c r="CF1623" s="512">
        <v>2E-3</v>
      </c>
      <c r="CG1623" s="512">
        <v>1E-3</v>
      </c>
      <c r="CH1623" s="512" t="s">
        <v>121</v>
      </c>
      <c r="CI1623" s="512">
        <v>2E-3</v>
      </c>
      <c r="CJ1623" s="512">
        <v>0.59899999999999998</v>
      </c>
      <c r="CK1623" s="512">
        <v>7.8E-2</v>
      </c>
      <c r="CL1623" s="512" t="s">
        <v>121</v>
      </c>
      <c r="CM1623" s="512">
        <v>2E-3</v>
      </c>
      <c r="CN1623" s="512">
        <v>6.0000000000000001E-3</v>
      </c>
      <c r="CO1623" s="512">
        <v>1E-3</v>
      </c>
      <c r="CP1623" s="512">
        <v>1.581</v>
      </c>
      <c r="CQ1623" s="512">
        <v>3.9E-2</v>
      </c>
      <c r="CR1623" s="512" t="s">
        <v>121</v>
      </c>
      <c r="CS1623" s="512">
        <v>2E-3</v>
      </c>
      <c r="CT1623" s="512">
        <v>9.0190000000000001</v>
      </c>
      <c r="CU1623" s="512">
        <v>0.32100000000000001</v>
      </c>
      <c r="CV1623" s="512">
        <v>2.7E-2</v>
      </c>
      <c r="CW1623" s="512">
        <v>1E-3</v>
      </c>
      <c r="CX1623" s="512">
        <v>1.232</v>
      </c>
      <c r="CY1623" s="512">
        <v>2.1000000000000001E-2</v>
      </c>
      <c r="CZ1623" s="512" t="s">
        <v>121</v>
      </c>
      <c r="DA1623" s="512">
        <v>2E-3</v>
      </c>
      <c r="DB1623" s="512">
        <v>1.7999999999999999E-2</v>
      </c>
      <c r="DC1623" s="512">
        <v>6.0000000000000001E-3</v>
      </c>
      <c r="DD1623" s="512" t="s">
        <v>121</v>
      </c>
      <c r="DE1623" s="512">
        <v>8.0000000000000002E-3</v>
      </c>
      <c r="DF1623" s="512">
        <v>0.61699999999999999</v>
      </c>
      <c r="DG1623" s="512">
        <v>7.0000000000000001E-3</v>
      </c>
      <c r="DH1623" s="512">
        <v>2.7E-2</v>
      </c>
      <c r="DI1623" s="512">
        <v>1E-3</v>
      </c>
      <c r="DJ1623" s="512">
        <v>0.01</v>
      </c>
      <c r="DK1623" s="512">
        <v>1E-3</v>
      </c>
      <c r="DL1623" s="61" t="str">
        <f t="shared" si="30"/>
        <v xml:space="preserve">W1 DK III </v>
      </c>
      <c r="DM1623" s="513">
        <v>1.23279776516553E-2</v>
      </c>
      <c r="DN1623" s="513">
        <v>1.8419225281793801E-2</v>
      </c>
      <c r="DO1623" s="513">
        <v>7.3540083938833604E-3</v>
      </c>
      <c r="DP1623" s="513">
        <v>0.52958164146207798</v>
      </c>
      <c r="DQ1623" s="513">
        <v>5.6265204114298098E-2</v>
      </c>
      <c r="DR1623" s="513">
        <v>-3.4110364781843802E-2</v>
      </c>
      <c r="DS1623" s="513">
        <v>0.41945365522327599</v>
      </c>
      <c r="DT1623" s="513">
        <v>-1.1549476863633701E-2</v>
      </c>
      <c r="DU1623" s="513">
        <v>2.1832349261390899E-3</v>
      </c>
      <c r="DV1623" s="513">
        <v>0.126533003452134</v>
      </c>
      <c r="DW1623" s="513">
        <v>0.53868833545229</v>
      </c>
      <c r="DX1623" s="513">
        <v>2.0485979346224901</v>
      </c>
      <c r="DY1623" s="513">
        <v>961.27905093997595</v>
      </c>
      <c r="DZ1623" s="513">
        <v>1.0315492080344599</v>
      </c>
      <c r="EA1623" s="513">
        <v>29.820039948262998</v>
      </c>
      <c r="EB1623" s="513">
        <v>98.863014944476902</v>
      </c>
    </row>
    <row r="1624" spans="1:132">
      <c r="A1624" s="11">
        <v>44704</v>
      </c>
      <c r="B1624" s="66"/>
      <c r="C1624" s="25" t="s">
        <v>117</v>
      </c>
      <c r="H1624" s="3" t="e">
        <f>((F1624)/(E1624/100))</f>
        <v>#DIV/0!</v>
      </c>
      <c r="I1624" s="4" t="e">
        <f>E1624/F1624</f>
        <v>#DIV/0!</v>
      </c>
      <c r="J1624" s="4" t="e">
        <f>100/G1624</f>
        <v>#DIV/0!</v>
      </c>
      <c r="N1624" s="37" t="e">
        <f>M1624/(K1624/100)</f>
        <v>#DIV/0!</v>
      </c>
      <c r="O1624" s="37" t="e">
        <f>N1624/J1624</f>
        <v>#DIV/0!</v>
      </c>
      <c r="P1624" s="5" t="e">
        <f>M1624/(L1624/100)</f>
        <v>#DIV/0!</v>
      </c>
      <c r="Q1624" s="5" t="e">
        <f>P1624*I1624</f>
        <v>#DIV/0!</v>
      </c>
      <c r="U1624" s="15" t="e">
        <f>100-(T1624-R1624)/S1624*100</f>
        <v>#DIV/0!</v>
      </c>
      <c r="X1624" s="2">
        <v>12.76</v>
      </c>
      <c r="AB1624" s="14" t="e">
        <f>((AE1624-AC1624)*(1000/AD1624))*1000</f>
        <v>#DIV/0!</v>
      </c>
      <c r="AF1624" s="7" t="e">
        <f>#REF!*0.8</f>
        <v>#REF!</v>
      </c>
      <c r="AG1624" s="2">
        <v>145</v>
      </c>
      <c r="AH1624" s="8" t="e">
        <f>((AG1624)*(H1624/100))</f>
        <v>#DIV/0!</v>
      </c>
      <c r="AI1624" s="7" t="e">
        <f>AG1624/AH1624</f>
        <v>#DIV/0!</v>
      </c>
      <c r="AO1624" s="20" t="s">
        <v>2074</v>
      </c>
      <c r="AP1624" s="513">
        <v>0.26200000000000001</v>
      </c>
      <c r="AQ1624" s="513">
        <v>4.0000000000000001E-3</v>
      </c>
      <c r="AR1624" s="513">
        <v>8.0000000000000002E-3</v>
      </c>
      <c r="AS1624" s="513">
        <v>3.0000000000000001E-3</v>
      </c>
      <c r="AT1624" s="513">
        <v>0.14099999999999999</v>
      </c>
      <c r="AU1624" s="513">
        <v>4.0000000000000001E-3</v>
      </c>
      <c r="AV1624" s="513">
        <v>8.5999999999999993E-2</v>
      </c>
      <c r="AW1624" s="513">
        <v>3.0000000000000001E-3</v>
      </c>
      <c r="AX1624" s="513">
        <v>1.6E-2</v>
      </c>
      <c r="AY1624" s="513">
        <v>1E-3</v>
      </c>
      <c r="AZ1624" s="513">
        <v>3.7999999999999999E-2</v>
      </c>
      <c r="BA1624" s="513">
        <v>2E-3</v>
      </c>
      <c r="BB1624" s="513">
        <v>0.09</v>
      </c>
      <c r="BC1624" s="513">
        <v>3.0000000000000001E-3</v>
      </c>
      <c r="BD1624" s="513">
        <v>1.0089999999999999</v>
      </c>
      <c r="BE1624" s="513">
        <v>1.6E-2</v>
      </c>
      <c r="BF1624" s="513" t="s">
        <v>121</v>
      </c>
      <c r="BG1624" s="513">
        <v>0.01</v>
      </c>
      <c r="BH1624" s="513" t="s">
        <v>121</v>
      </c>
      <c r="BI1624" s="513">
        <v>2.3140000000000001</v>
      </c>
      <c r="BJ1624" s="513" t="s">
        <v>121</v>
      </c>
      <c r="BK1624" s="513">
        <v>4.0000000000000001E-3</v>
      </c>
      <c r="BL1624" s="513" t="s">
        <v>121</v>
      </c>
      <c r="BM1624" s="513">
        <v>2E-3</v>
      </c>
      <c r="BN1624" s="513">
        <v>0.14299999999999999</v>
      </c>
      <c r="BO1624" s="513">
        <v>8.9999999999999993E-3</v>
      </c>
      <c r="BP1624" s="513">
        <v>58.447000000000003</v>
      </c>
      <c r="BQ1624" s="513">
        <v>0.16700000000000001</v>
      </c>
      <c r="BR1624" s="513">
        <v>5.0000000000000001E-3</v>
      </c>
      <c r="BS1624" s="513">
        <v>1E-3</v>
      </c>
      <c r="BT1624" s="513">
        <v>13.622</v>
      </c>
      <c r="BU1624" s="513">
        <v>0.158</v>
      </c>
      <c r="BV1624" s="513">
        <v>12.095000000000001</v>
      </c>
      <c r="BW1624" s="513">
        <v>0.17399999999999999</v>
      </c>
      <c r="BX1624" s="513">
        <v>7.0000000000000001E-3</v>
      </c>
      <c r="BY1624" s="513">
        <v>4.0000000000000001E-3</v>
      </c>
      <c r="BZ1624" s="513">
        <v>3.95</v>
      </c>
      <c r="CA1624" s="513">
        <v>0.06</v>
      </c>
      <c r="CB1624" s="513" t="s">
        <v>121</v>
      </c>
      <c r="CC1624" s="513">
        <v>25.108000000000001</v>
      </c>
      <c r="CD1624" s="513">
        <v>5.1999999999999998E-2</v>
      </c>
      <c r="CE1624" s="513">
        <v>5.0000000000000001E-3</v>
      </c>
      <c r="CF1624" s="513">
        <v>3.0000000000000001E-3</v>
      </c>
      <c r="CG1624" s="513">
        <v>1E-3</v>
      </c>
      <c r="CH1624" s="513" t="s">
        <v>121</v>
      </c>
      <c r="CI1624" s="513">
        <v>2E-3</v>
      </c>
      <c r="CJ1624" s="513" t="s">
        <v>121</v>
      </c>
      <c r="CK1624" s="513">
        <v>0.17299999999999999</v>
      </c>
      <c r="CL1624" s="513" t="s">
        <v>121</v>
      </c>
      <c r="CM1624" s="513">
        <v>2E-3</v>
      </c>
      <c r="CN1624" s="513">
        <v>6.0000000000000001E-3</v>
      </c>
      <c r="CO1624" s="513">
        <v>1E-3</v>
      </c>
      <c r="CP1624" s="513">
        <v>2.86</v>
      </c>
      <c r="CQ1624" s="513">
        <v>7.5999999999999998E-2</v>
      </c>
      <c r="CR1624" s="513" t="s">
        <v>121</v>
      </c>
      <c r="CS1624" s="513">
        <v>2E-3</v>
      </c>
      <c r="CT1624" s="513">
        <v>3.351</v>
      </c>
      <c r="CU1624" s="513">
        <v>0.33700000000000002</v>
      </c>
      <c r="CV1624" s="513">
        <v>2.4E-2</v>
      </c>
      <c r="CW1624" s="513">
        <v>1E-3</v>
      </c>
      <c r="CX1624" s="513">
        <v>0.34799999999999998</v>
      </c>
      <c r="CY1624" s="513">
        <v>1.2999999999999999E-2</v>
      </c>
      <c r="CZ1624" s="513" t="s">
        <v>121</v>
      </c>
      <c r="DA1624" s="513">
        <v>2E-3</v>
      </c>
      <c r="DB1624" s="513">
        <v>8.9999999999999993E-3</v>
      </c>
      <c r="DC1624" s="513">
        <v>4.0000000000000001E-3</v>
      </c>
      <c r="DD1624" s="513">
        <v>2.5999999999999999E-2</v>
      </c>
      <c r="DE1624" s="513">
        <v>8.0000000000000002E-3</v>
      </c>
      <c r="DF1624" s="513">
        <v>1.2709999999999999</v>
      </c>
      <c r="DG1624" s="513">
        <v>1.4999999999999999E-2</v>
      </c>
      <c r="DH1624" s="513">
        <v>0.01</v>
      </c>
      <c r="DI1624" s="513">
        <v>1E-3</v>
      </c>
      <c r="DJ1624" s="513">
        <v>9.0999999999999998E-2</v>
      </c>
      <c r="DK1624" s="513">
        <v>1E-3</v>
      </c>
      <c r="DL1624" s="61" t="str">
        <f t="shared" si="30"/>
        <v>UTV 23.05.2022</v>
      </c>
    </row>
    <row r="1625" spans="1:132">
      <c r="A1625" s="11">
        <v>44704</v>
      </c>
      <c r="B1625" s="66" t="s">
        <v>2075</v>
      </c>
      <c r="C1625" s="25" t="s">
        <v>859</v>
      </c>
      <c r="H1625" s="3" t="e">
        <f>((F1625)/(E1625/100))</f>
        <v>#DIV/0!</v>
      </c>
      <c r="I1625" s="4" t="e">
        <f>E1625/F1625</f>
        <v>#DIV/0!</v>
      </c>
      <c r="J1625" s="4" t="e">
        <f>100/G1625</f>
        <v>#DIV/0!</v>
      </c>
      <c r="N1625" s="37" t="e">
        <f>M1625/(K1625/100)</f>
        <v>#DIV/0!</v>
      </c>
      <c r="O1625" s="37" t="e">
        <f>N1625/J1625</f>
        <v>#DIV/0!</v>
      </c>
      <c r="P1625" s="5" t="e">
        <f>M1625/(L1625/100)</f>
        <v>#DIV/0!</v>
      </c>
      <c r="Q1625" s="5" t="e">
        <f>P1625*I1625</f>
        <v>#DIV/0!</v>
      </c>
      <c r="U1625" s="15" t="e">
        <f>100-(T1625-R1625)/S1625*100</f>
        <v>#DIV/0!</v>
      </c>
      <c r="V1625" s="21">
        <v>16.649999999999999</v>
      </c>
      <c r="X1625" s="2">
        <v>8.82</v>
      </c>
      <c r="Y1625" s="2">
        <v>12.47</v>
      </c>
      <c r="Z1625" s="21">
        <v>1891</v>
      </c>
      <c r="AB1625" s="14" t="e">
        <f>((AE1625-AC1625)*(1000/AD1625))*1000</f>
        <v>#DIV/0!</v>
      </c>
      <c r="AF1625" s="7" t="e">
        <f>#REF!*0.8</f>
        <v>#REF!</v>
      </c>
      <c r="AG1625" s="2">
        <v>100</v>
      </c>
      <c r="AH1625" s="8" t="e">
        <f>((AG1625)*(H1625/100))</f>
        <v>#DIV/0!</v>
      </c>
      <c r="AI1625" s="7" t="e">
        <f>AG1625/AH1625</f>
        <v>#DIV/0!</v>
      </c>
      <c r="AJ1625" s="6">
        <v>110.4</v>
      </c>
      <c r="AK1625" s="2">
        <v>0.127</v>
      </c>
      <c r="AO1625" s="20" t="s">
        <v>2076</v>
      </c>
      <c r="DL1625" s="61" t="str">
        <f t="shared" si="30"/>
        <v>CH 7343 KW 20</v>
      </c>
      <c r="DM1625" s="513">
        <v>-1.79413293916484E-3</v>
      </c>
      <c r="DN1625" s="513">
        <v>-2.2617966980893701E-4</v>
      </c>
      <c r="DO1625" s="513">
        <v>-1.00389352592754E-2</v>
      </c>
      <c r="DP1625" s="513">
        <v>0.127050037368034</v>
      </c>
      <c r="DQ1625" s="513">
        <v>9.9584927428999093E-3</v>
      </c>
      <c r="DR1625" s="513">
        <v>-5.5551824592028197E-2</v>
      </c>
      <c r="DS1625" s="513">
        <v>0.18931414584487399</v>
      </c>
      <c r="DT1625" s="513">
        <v>-3.0067372666860898E-2</v>
      </c>
      <c r="DU1625" s="513">
        <v>2.8663142799373398E-3</v>
      </c>
      <c r="DV1625" s="513">
        <v>0.60594998593177196</v>
      </c>
      <c r="DW1625" s="513">
        <v>-2.0583800580616401E-2</v>
      </c>
      <c r="DX1625" s="513">
        <v>2.9001277998370802E-2</v>
      </c>
      <c r="DY1625" s="513">
        <v>366.13761950019801</v>
      </c>
      <c r="DZ1625" s="513">
        <v>-0.71857382586728402</v>
      </c>
      <c r="EA1625" s="513">
        <v>-6.9998322008198E-2</v>
      </c>
      <c r="EB1625" s="513">
        <v>65.504878340831397</v>
      </c>
    </row>
    <row r="1626" spans="1:132">
      <c r="A1626" s="11">
        <v>44705</v>
      </c>
      <c r="B1626" s="66" t="s">
        <v>2077</v>
      </c>
      <c r="C1626" s="25" t="s">
        <v>117</v>
      </c>
      <c r="H1626" s="3" t="e">
        <f>((F1626)/(E1626/100))</f>
        <v>#DIV/0!</v>
      </c>
      <c r="I1626" s="4" t="e">
        <f>E1626/F1626</f>
        <v>#DIV/0!</v>
      </c>
      <c r="J1626" s="4" t="e">
        <f>100/G1626</f>
        <v>#DIV/0!</v>
      </c>
      <c r="N1626" s="37" t="e">
        <f>M1626/(K1626/100)</f>
        <v>#DIV/0!</v>
      </c>
      <c r="O1626" s="37" t="e">
        <f>N1626/J1626</f>
        <v>#DIV/0!</v>
      </c>
      <c r="P1626" s="5" t="e">
        <f>M1626/(L1626/100)</f>
        <v>#DIV/0!</v>
      </c>
      <c r="Q1626" s="5" t="e">
        <f>P1626*I1626</f>
        <v>#DIV/0!</v>
      </c>
      <c r="U1626" s="15" t="e">
        <f>100-(T1626-R1626)/S1626*100</f>
        <v>#DIV/0!</v>
      </c>
      <c r="X1626" s="2">
        <v>11.87</v>
      </c>
      <c r="AB1626" s="14" t="e">
        <f>((AE1626-AC1626)*(1000/AD1626))*1000</f>
        <v>#DIV/0!</v>
      </c>
      <c r="AF1626" s="7" t="e">
        <f>#REF!*0.8</f>
        <v>#REF!</v>
      </c>
      <c r="AG1626" s="2">
        <v>60</v>
      </c>
      <c r="AH1626" s="8" t="e">
        <f>((AG1626)*(H1626/100))</f>
        <v>#DIV/0!</v>
      </c>
      <c r="AI1626" s="7" t="e">
        <f>AG1626/AH1626</f>
        <v>#DIV/0!</v>
      </c>
      <c r="AO1626" s="20" t="s">
        <v>117</v>
      </c>
      <c r="AP1626" s="514">
        <v>0.186</v>
      </c>
      <c r="AQ1626" s="514">
        <v>3.0000000000000001E-3</v>
      </c>
      <c r="AR1626" s="514" t="s">
        <v>121</v>
      </c>
      <c r="AS1626" s="514">
        <v>4.0000000000000001E-3</v>
      </c>
      <c r="AT1626" s="514">
        <v>8.4000000000000005E-2</v>
      </c>
      <c r="AU1626" s="514">
        <v>3.0000000000000001E-3</v>
      </c>
      <c r="AV1626" s="514">
        <v>5.3999999999999999E-2</v>
      </c>
      <c r="AW1626" s="514">
        <v>2E-3</v>
      </c>
      <c r="AX1626" s="514">
        <v>0.01</v>
      </c>
      <c r="AY1626" s="514">
        <v>1E-3</v>
      </c>
      <c r="AZ1626" s="514">
        <v>1.9E-2</v>
      </c>
      <c r="BA1626" s="514">
        <v>2E-3</v>
      </c>
      <c r="BB1626" s="514">
        <v>5.8999999999999997E-2</v>
      </c>
      <c r="BC1626" s="514">
        <v>2E-3</v>
      </c>
      <c r="BD1626" s="514">
        <v>0.60899999999999999</v>
      </c>
      <c r="BE1626" s="514">
        <v>1.0999999999999999E-2</v>
      </c>
      <c r="BF1626" s="514" t="s">
        <v>121</v>
      </c>
      <c r="BG1626" s="514">
        <v>8.0000000000000002E-3</v>
      </c>
      <c r="BH1626" s="514" t="s">
        <v>121</v>
      </c>
      <c r="BI1626" s="514">
        <v>1.98</v>
      </c>
      <c r="BJ1626" s="514" t="s">
        <v>121</v>
      </c>
      <c r="BK1626" s="514">
        <v>3.0000000000000001E-3</v>
      </c>
      <c r="BL1626" s="514" t="s">
        <v>121</v>
      </c>
      <c r="BM1626" s="514">
        <v>2E-3</v>
      </c>
      <c r="BN1626" s="514">
        <v>9.9000000000000005E-2</v>
      </c>
      <c r="BO1626" s="514">
        <v>7.0000000000000001E-3</v>
      </c>
      <c r="BP1626" s="514">
        <v>65.301000000000002</v>
      </c>
      <c r="BQ1626" s="514">
        <v>0.13300000000000001</v>
      </c>
      <c r="BR1626" s="514">
        <v>3.0000000000000001E-3</v>
      </c>
      <c r="BS1626" s="514">
        <v>1E-3</v>
      </c>
      <c r="BT1626" s="514">
        <v>18.405000000000001</v>
      </c>
      <c r="BU1626" s="514">
        <v>0.157</v>
      </c>
      <c r="BV1626" s="514">
        <v>8.6679999999999993</v>
      </c>
      <c r="BW1626" s="514">
        <v>9.2999999999999999E-2</v>
      </c>
      <c r="BX1626" s="514" t="s">
        <v>121</v>
      </c>
      <c r="BY1626" s="514">
        <v>6.0000000000000001E-3</v>
      </c>
      <c r="BZ1626" s="514">
        <v>1.7509999999999999</v>
      </c>
      <c r="CA1626" s="514">
        <v>3.6999999999999998E-2</v>
      </c>
      <c r="CB1626" s="514" t="s">
        <v>121</v>
      </c>
      <c r="CC1626" s="514">
        <v>14.012</v>
      </c>
      <c r="CD1626" s="514">
        <v>3.2000000000000001E-2</v>
      </c>
      <c r="CE1626" s="514">
        <v>5.0000000000000001E-3</v>
      </c>
      <c r="CF1626" s="514" t="s">
        <v>121</v>
      </c>
      <c r="CG1626" s="514">
        <v>2E-3</v>
      </c>
      <c r="CH1626" s="514" t="s">
        <v>121</v>
      </c>
      <c r="CI1626" s="514">
        <v>2E-3</v>
      </c>
      <c r="CJ1626" s="514" t="s">
        <v>121</v>
      </c>
      <c r="CK1626" s="514">
        <v>0.14899999999999999</v>
      </c>
      <c r="CL1626" s="514" t="s">
        <v>121</v>
      </c>
      <c r="CM1626" s="514">
        <v>2E-3</v>
      </c>
      <c r="CN1626" s="514">
        <v>5.0000000000000001E-3</v>
      </c>
      <c r="CO1626" s="514">
        <v>1E-3</v>
      </c>
      <c r="CP1626" s="514">
        <v>1.927</v>
      </c>
      <c r="CQ1626" s="514">
        <v>5.2999999999999999E-2</v>
      </c>
      <c r="CR1626" s="514" t="s">
        <v>121</v>
      </c>
      <c r="CS1626" s="514">
        <v>2E-3</v>
      </c>
      <c r="CT1626" s="514">
        <v>1.524</v>
      </c>
      <c r="CU1626" s="514">
        <v>0.27200000000000002</v>
      </c>
      <c r="CV1626" s="514">
        <v>0.02</v>
      </c>
      <c r="CW1626" s="514">
        <v>1E-3</v>
      </c>
      <c r="CX1626" s="514">
        <v>0.16900000000000001</v>
      </c>
      <c r="CY1626" s="514">
        <v>1.0999999999999999E-2</v>
      </c>
      <c r="CZ1626" s="514" t="s">
        <v>121</v>
      </c>
      <c r="DA1626" s="514">
        <v>2E-3</v>
      </c>
      <c r="DB1626" s="514" t="s">
        <v>121</v>
      </c>
      <c r="DC1626" s="514">
        <v>4.0000000000000001E-3</v>
      </c>
      <c r="DD1626" s="514">
        <v>0.02</v>
      </c>
      <c r="DE1626" s="514">
        <v>7.0000000000000001E-3</v>
      </c>
      <c r="DF1626" s="514">
        <v>0.83599999999999997</v>
      </c>
      <c r="DG1626" s="514">
        <v>8.0000000000000002E-3</v>
      </c>
      <c r="DH1626" s="514">
        <v>4.0000000000000001E-3</v>
      </c>
      <c r="DI1626" s="514">
        <v>1E-3</v>
      </c>
      <c r="DJ1626" s="514">
        <v>7.0999999999999994E-2</v>
      </c>
      <c r="DK1626" s="514">
        <v>1E-3</v>
      </c>
      <c r="DL1626" s="61" t="str">
        <f t="shared" si="30"/>
        <v>UTV</v>
      </c>
    </row>
    <row r="1627" spans="1:132">
      <c r="A1627" s="11">
        <v>44705</v>
      </c>
      <c r="B1627" s="66" t="s">
        <v>2078</v>
      </c>
      <c r="C1627" s="25" t="s">
        <v>117</v>
      </c>
      <c r="H1627" s="3" t="e">
        <f>((F1627)/(E1627/100))</f>
        <v>#DIV/0!</v>
      </c>
      <c r="I1627" s="4" t="e">
        <f>E1627/F1627</f>
        <v>#DIV/0!</v>
      </c>
      <c r="J1627" s="4" t="e">
        <f>100/G1627</f>
        <v>#DIV/0!</v>
      </c>
      <c r="N1627" s="37" t="e">
        <f>M1627/(K1627/100)</f>
        <v>#DIV/0!</v>
      </c>
      <c r="O1627" s="37" t="e">
        <f>N1627/J1627</f>
        <v>#DIV/0!</v>
      </c>
      <c r="P1627" s="5" t="e">
        <f>M1627/(L1627/100)</f>
        <v>#DIV/0!</v>
      </c>
      <c r="Q1627" s="5" t="e">
        <f>P1627*I1627</f>
        <v>#DIV/0!</v>
      </c>
      <c r="U1627" s="15" t="e">
        <f>100-(T1627-R1627)/S1627*100</f>
        <v>#DIV/0!</v>
      </c>
      <c r="X1627" s="2">
        <v>9.4499999999999993</v>
      </c>
      <c r="AB1627" s="14" t="e">
        <f>((AE1627-AC1627)*(1000/AD1627))*1000</f>
        <v>#DIV/0!</v>
      </c>
      <c r="AF1627" s="7" t="e">
        <f>#REF!*0.8</f>
        <v>#REF!</v>
      </c>
      <c r="AG1627" s="2">
        <v>60</v>
      </c>
      <c r="AH1627" s="8" t="e">
        <f>((AG1627)*(H1627/100))</f>
        <v>#DIV/0!</v>
      </c>
      <c r="AI1627" s="7" t="e">
        <f>AG1627/AH1627</f>
        <v>#DIV/0!</v>
      </c>
      <c r="AO1627" s="20" t="s">
        <v>177</v>
      </c>
      <c r="AP1627" s="514">
        <v>7.0000000000000007E-2</v>
      </c>
      <c r="AQ1627" s="514">
        <v>2E-3</v>
      </c>
      <c r="AR1627" s="514">
        <v>8.0000000000000002E-3</v>
      </c>
      <c r="AS1627" s="514">
        <v>2E-3</v>
      </c>
      <c r="AT1627" s="514">
        <v>1.4999999999999999E-2</v>
      </c>
      <c r="AU1627" s="514">
        <v>2E-3</v>
      </c>
      <c r="AV1627" s="514">
        <v>1.4E-2</v>
      </c>
      <c r="AW1627" s="514">
        <v>1E-3</v>
      </c>
      <c r="AX1627" s="514">
        <v>2E-3</v>
      </c>
      <c r="AY1627" s="514">
        <v>1E-3</v>
      </c>
      <c r="AZ1627" s="514">
        <v>1.4999999999999999E-2</v>
      </c>
      <c r="BA1627" s="514">
        <v>1E-3</v>
      </c>
      <c r="BB1627" s="514">
        <v>2.3E-2</v>
      </c>
      <c r="BC1627" s="514">
        <v>2E-3</v>
      </c>
      <c r="BD1627" s="514">
        <v>0.99099999999999999</v>
      </c>
      <c r="BE1627" s="514">
        <v>1.2999999999999999E-2</v>
      </c>
      <c r="BF1627" s="514" t="s">
        <v>121</v>
      </c>
      <c r="BG1627" s="514">
        <v>7.0000000000000001E-3</v>
      </c>
      <c r="BH1627" s="514" t="s">
        <v>121</v>
      </c>
      <c r="BI1627" s="514">
        <v>1.8029999999999999</v>
      </c>
      <c r="BJ1627" s="514">
        <v>2E-3</v>
      </c>
      <c r="BK1627" s="514">
        <v>1E-3</v>
      </c>
      <c r="BL1627" s="514" t="s">
        <v>121</v>
      </c>
      <c r="BM1627" s="514">
        <v>2E-3</v>
      </c>
      <c r="BN1627" s="514">
        <v>6.8000000000000005E-2</v>
      </c>
      <c r="BO1627" s="514">
        <v>6.0000000000000001E-3</v>
      </c>
      <c r="BP1627" s="514">
        <v>63.237000000000002</v>
      </c>
      <c r="BQ1627" s="514">
        <v>0.156</v>
      </c>
      <c r="BR1627" s="514">
        <v>6.0000000000000001E-3</v>
      </c>
      <c r="BS1627" s="514">
        <v>1E-3</v>
      </c>
      <c r="BT1627" s="514">
        <v>5.2210000000000001</v>
      </c>
      <c r="BU1627" s="514">
        <v>7.4999999999999997E-2</v>
      </c>
      <c r="BV1627" s="514">
        <v>10.305999999999999</v>
      </c>
      <c r="BW1627" s="514">
        <v>8.8999999999999996E-2</v>
      </c>
      <c r="BX1627" s="514">
        <v>6.0000000000000001E-3</v>
      </c>
      <c r="BY1627" s="514">
        <v>3.0000000000000001E-3</v>
      </c>
      <c r="BZ1627" s="514">
        <v>2.4580000000000002</v>
      </c>
      <c r="CA1627" s="514">
        <v>3.7999999999999999E-2</v>
      </c>
      <c r="CB1627" s="514" t="s">
        <v>121</v>
      </c>
      <c r="CC1627" s="514">
        <v>11.798999999999999</v>
      </c>
      <c r="CD1627" s="514">
        <v>2.7E-2</v>
      </c>
      <c r="CE1627" s="514">
        <v>4.0000000000000001E-3</v>
      </c>
      <c r="CF1627" s="514" t="s">
        <v>121</v>
      </c>
      <c r="CG1627" s="514">
        <v>2E-3</v>
      </c>
      <c r="CH1627" s="514" t="s">
        <v>121</v>
      </c>
      <c r="CI1627" s="514">
        <v>2E-3</v>
      </c>
      <c r="CJ1627" s="514" t="s">
        <v>121</v>
      </c>
      <c r="CK1627" s="514">
        <v>0.155</v>
      </c>
      <c r="CL1627" s="514" t="s">
        <v>121</v>
      </c>
      <c r="CM1627" s="514">
        <v>2E-3</v>
      </c>
      <c r="CN1627" s="514">
        <v>7.0000000000000001E-3</v>
      </c>
      <c r="CO1627" s="514">
        <v>1E-3</v>
      </c>
      <c r="CP1627" s="514">
        <v>4.1130000000000004</v>
      </c>
      <c r="CQ1627" s="514">
        <v>6.9000000000000006E-2</v>
      </c>
      <c r="CR1627" s="514" t="s">
        <v>121</v>
      </c>
      <c r="CS1627" s="514">
        <v>2E-3</v>
      </c>
      <c r="CT1627" s="514">
        <v>2.3559999999999999</v>
      </c>
      <c r="CU1627" s="514">
        <v>0.28199999999999997</v>
      </c>
      <c r="CV1627" s="514">
        <v>1.7999999999999999E-2</v>
      </c>
      <c r="CW1627" s="514">
        <v>1E-3</v>
      </c>
      <c r="CX1627" s="514">
        <v>9.4E-2</v>
      </c>
      <c r="CY1627" s="514">
        <v>6.0000000000000001E-3</v>
      </c>
      <c r="CZ1627" s="514" t="s">
        <v>121</v>
      </c>
      <c r="DA1627" s="514">
        <v>2E-3</v>
      </c>
      <c r="DB1627" s="514">
        <v>7.0000000000000001E-3</v>
      </c>
      <c r="DC1627" s="514">
        <v>2E-3</v>
      </c>
      <c r="DD1627" s="514">
        <v>6.6000000000000003E-2</v>
      </c>
      <c r="DE1627" s="514">
        <v>5.0000000000000001E-3</v>
      </c>
      <c r="DF1627" s="514">
        <v>0.318</v>
      </c>
      <c r="DG1627" s="514">
        <v>4.0000000000000001E-3</v>
      </c>
      <c r="DH1627" s="514">
        <v>6.0000000000000001E-3</v>
      </c>
      <c r="DI1627" s="514">
        <v>1E-3</v>
      </c>
      <c r="DJ1627" s="514">
        <v>0.216</v>
      </c>
      <c r="DK1627" s="514">
        <v>2E-3</v>
      </c>
      <c r="DL1627" s="61" t="str">
        <f t="shared" si="30"/>
        <v xml:space="preserve">UTV </v>
      </c>
    </row>
    <row r="1628" spans="1:132">
      <c r="A1628" s="11">
        <v>44705</v>
      </c>
      <c r="B1628" s="66" t="s">
        <v>2079</v>
      </c>
      <c r="C1628" s="25" t="s">
        <v>117</v>
      </c>
      <c r="H1628" s="3" t="e">
        <f>((F1628)/(E1628/100))</f>
        <v>#DIV/0!</v>
      </c>
      <c r="I1628" s="4" t="e">
        <f>E1628/F1628</f>
        <v>#DIV/0!</v>
      </c>
      <c r="J1628" s="4" t="e">
        <f>100/G1628</f>
        <v>#DIV/0!</v>
      </c>
      <c r="N1628" s="37" t="e">
        <f>M1628/(K1628/100)</f>
        <v>#DIV/0!</v>
      </c>
      <c r="O1628" s="37" t="e">
        <f>N1628/J1628</f>
        <v>#DIV/0!</v>
      </c>
      <c r="P1628" s="5" t="e">
        <f>M1628/(L1628/100)</f>
        <v>#DIV/0!</v>
      </c>
      <c r="Q1628" s="5" t="e">
        <f>P1628*I1628</f>
        <v>#DIV/0!</v>
      </c>
      <c r="U1628" s="15" t="e">
        <f>100-(T1628-R1628)/S1628*100</f>
        <v>#DIV/0!</v>
      </c>
      <c r="X1628" s="2">
        <v>10.5</v>
      </c>
      <c r="AB1628" s="14" t="e">
        <f>((AE1628-AC1628)*(1000/AD1628))*1000</f>
        <v>#DIV/0!</v>
      </c>
      <c r="AF1628" s="7" t="e">
        <f>#REF!*0.8</f>
        <v>#REF!</v>
      </c>
      <c r="AG1628" s="2">
        <v>60</v>
      </c>
      <c r="AH1628" s="8" t="e">
        <f>((AG1628)*(H1628/100))</f>
        <v>#DIV/0!</v>
      </c>
      <c r="AI1628" s="7" t="e">
        <f>AG1628/AH1628</f>
        <v>#DIV/0!</v>
      </c>
      <c r="AO1628" s="20" t="s">
        <v>117</v>
      </c>
      <c r="AP1628" s="514">
        <v>0.20599999999999999</v>
      </c>
      <c r="AQ1628" s="514">
        <v>3.0000000000000001E-3</v>
      </c>
      <c r="AR1628" s="514" t="s">
        <v>121</v>
      </c>
      <c r="AS1628" s="514">
        <v>4.0000000000000001E-3</v>
      </c>
      <c r="AT1628" s="514">
        <v>6.8000000000000005E-2</v>
      </c>
      <c r="AU1628" s="514">
        <v>3.0000000000000001E-3</v>
      </c>
      <c r="AV1628" s="514">
        <v>5.8000000000000003E-2</v>
      </c>
      <c r="AW1628" s="514">
        <v>2E-3</v>
      </c>
      <c r="AX1628" s="514">
        <v>1.4E-2</v>
      </c>
      <c r="AY1628" s="514">
        <v>1E-3</v>
      </c>
      <c r="AZ1628" s="514">
        <v>0.02</v>
      </c>
      <c r="BA1628" s="514">
        <v>2E-3</v>
      </c>
      <c r="BB1628" s="514">
        <v>6.3E-2</v>
      </c>
      <c r="BC1628" s="514">
        <v>2E-3</v>
      </c>
      <c r="BD1628" s="514">
        <v>0.80100000000000005</v>
      </c>
      <c r="BE1628" s="514">
        <v>1.2999999999999999E-2</v>
      </c>
      <c r="BF1628" s="514" t="s">
        <v>121</v>
      </c>
      <c r="BG1628" s="514">
        <v>8.9999999999999993E-3</v>
      </c>
      <c r="BH1628" s="514" t="s">
        <v>121</v>
      </c>
      <c r="BI1628" s="514">
        <v>2.044</v>
      </c>
      <c r="BJ1628" s="514" t="s">
        <v>121</v>
      </c>
      <c r="BK1628" s="514">
        <v>3.0000000000000001E-3</v>
      </c>
      <c r="BL1628" s="514" t="s">
        <v>121</v>
      </c>
      <c r="BM1628" s="514">
        <v>2E-3</v>
      </c>
      <c r="BN1628" s="514">
        <v>6.2E-2</v>
      </c>
      <c r="BO1628" s="514">
        <v>7.0000000000000001E-3</v>
      </c>
      <c r="BP1628" s="514">
        <v>65.897000000000006</v>
      </c>
      <c r="BQ1628" s="514">
        <v>0.13800000000000001</v>
      </c>
      <c r="BR1628" s="514">
        <v>2E-3</v>
      </c>
      <c r="BS1628" s="514">
        <v>1E-3</v>
      </c>
      <c r="BT1628" s="514">
        <v>5.6779999999999999</v>
      </c>
      <c r="BU1628" s="514">
        <v>8.6999999999999994E-2</v>
      </c>
      <c r="BV1628" s="514">
        <v>16.872</v>
      </c>
      <c r="BW1628" s="514">
        <v>0.16400000000000001</v>
      </c>
      <c r="BX1628" s="514" t="s">
        <v>121</v>
      </c>
      <c r="BY1628" s="514">
        <v>5.0000000000000001E-3</v>
      </c>
      <c r="BZ1628" s="514">
        <v>2.835</v>
      </c>
      <c r="CA1628" s="514">
        <v>4.4999999999999998E-2</v>
      </c>
      <c r="CB1628" s="514" t="s">
        <v>121</v>
      </c>
      <c r="CC1628" s="514">
        <v>18.552</v>
      </c>
      <c r="CD1628" s="514">
        <v>2.5999999999999999E-2</v>
      </c>
      <c r="CE1628" s="514">
        <v>5.0000000000000001E-3</v>
      </c>
      <c r="CF1628" s="514" t="s">
        <v>121</v>
      </c>
      <c r="CG1628" s="514">
        <v>2E-3</v>
      </c>
      <c r="CH1628" s="514" t="s">
        <v>121</v>
      </c>
      <c r="CI1628" s="514">
        <v>2E-3</v>
      </c>
      <c r="CJ1628" s="514" t="s">
        <v>121</v>
      </c>
      <c r="CK1628" s="514">
        <v>0.26100000000000001</v>
      </c>
      <c r="CL1628" s="514" t="s">
        <v>121</v>
      </c>
      <c r="CM1628" s="514">
        <v>2E-3</v>
      </c>
      <c r="CN1628" s="514">
        <v>7.0000000000000001E-3</v>
      </c>
      <c r="CO1628" s="514">
        <v>1E-3</v>
      </c>
      <c r="CP1628" s="514">
        <v>1.95</v>
      </c>
      <c r="CQ1628" s="514">
        <v>5.8999999999999997E-2</v>
      </c>
      <c r="CR1628" s="514" t="s">
        <v>121</v>
      </c>
      <c r="CS1628" s="514">
        <v>2E-3</v>
      </c>
      <c r="CT1628" s="514">
        <v>2.5819999999999999</v>
      </c>
      <c r="CU1628" s="514">
        <v>0.33800000000000002</v>
      </c>
      <c r="CV1628" s="514">
        <v>1.2999999999999999E-2</v>
      </c>
      <c r="CW1628" s="514">
        <v>1E-3</v>
      </c>
      <c r="CX1628" s="514">
        <v>0.11899999999999999</v>
      </c>
      <c r="CY1628" s="514">
        <v>8.0000000000000002E-3</v>
      </c>
      <c r="CZ1628" s="514" t="s">
        <v>121</v>
      </c>
      <c r="DA1628" s="514">
        <v>2E-3</v>
      </c>
      <c r="DB1628" s="514">
        <v>6.0000000000000001E-3</v>
      </c>
      <c r="DC1628" s="514">
        <v>3.0000000000000001E-3</v>
      </c>
      <c r="DD1628" s="514">
        <v>0.05</v>
      </c>
      <c r="DE1628" s="514">
        <v>7.0000000000000001E-3</v>
      </c>
      <c r="DF1628" s="514">
        <v>0.98699999999999999</v>
      </c>
      <c r="DG1628" s="514">
        <v>0.01</v>
      </c>
      <c r="DH1628" s="514">
        <v>5.0000000000000001E-3</v>
      </c>
      <c r="DI1628" s="514">
        <v>1E-3</v>
      </c>
      <c r="DJ1628" s="514">
        <v>0.155</v>
      </c>
      <c r="DK1628" s="514">
        <v>2E-3</v>
      </c>
      <c r="DL1628" s="61" t="str">
        <f t="shared" si="30"/>
        <v>UTV</v>
      </c>
    </row>
    <row r="1629" spans="1:132">
      <c r="A1629" s="11">
        <v>44705</v>
      </c>
      <c r="B1629" s="66" t="s">
        <v>2048</v>
      </c>
      <c r="C1629" s="25" t="s">
        <v>746</v>
      </c>
      <c r="H1629" s="3" t="e">
        <f>((F1629)/(E1629/100))</f>
        <v>#DIV/0!</v>
      </c>
      <c r="I1629" s="4" t="e">
        <f>E1629/F1629</f>
        <v>#DIV/0!</v>
      </c>
      <c r="J1629" s="4" t="e">
        <f>100/G1629</f>
        <v>#DIV/0!</v>
      </c>
      <c r="N1629" s="37" t="e">
        <f>M1629/(K1629/100)</f>
        <v>#DIV/0!</v>
      </c>
      <c r="O1629" s="37" t="e">
        <f>N1629/J1629</f>
        <v>#DIV/0!</v>
      </c>
      <c r="P1629" s="5" t="e">
        <f>M1629/(L1629/100)</f>
        <v>#DIV/0!</v>
      </c>
      <c r="Q1629" s="5" t="e">
        <f>P1629*I1629</f>
        <v>#DIV/0!</v>
      </c>
      <c r="U1629" s="15" t="e">
        <f>100-(T1629-R1629)/S1629*100</f>
        <v>#DIV/0!</v>
      </c>
      <c r="AB1629" s="14" t="e">
        <f>((AE1629-AC1629)*(1000/AD1629))*1000</f>
        <v>#DIV/0!</v>
      </c>
      <c r="AF1629" s="7" t="e">
        <f>#REF!*0.8</f>
        <v>#REF!</v>
      </c>
      <c r="AH1629" s="8" t="e">
        <f>((AG1629)*(H1629/100))</f>
        <v>#DIV/0!</v>
      </c>
      <c r="AI1629" s="7" t="e">
        <f>AG1629/AH1629</f>
        <v>#DIV/0!</v>
      </c>
      <c r="AO1629" s="20" t="s">
        <v>2080</v>
      </c>
      <c r="AP1629" s="515">
        <v>0.36599999999999999</v>
      </c>
      <c r="AQ1629" s="515">
        <v>4.1000000000000002E-2</v>
      </c>
      <c r="AR1629" s="515" t="s">
        <v>121</v>
      </c>
      <c r="AS1629" s="515">
        <v>5.0000000000000001E-3</v>
      </c>
      <c r="AT1629" s="515">
        <v>0.12</v>
      </c>
      <c r="AU1629" s="515">
        <v>1.4999999999999999E-2</v>
      </c>
      <c r="AV1629" s="515">
        <v>9.4E-2</v>
      </c>
      <c r="AW1629" s="515">
        <v>1.2E-2</v>
      </c>
      <c r="AX1629" s="515">
        <v>1.9E-2</v>
      </c>
      <c r="AY1629" s="515">
        <v>3.0000000000000001E-3</v>
      </c>
      <c r="AZ1629" s="515">
        <v>5.5E-2</v>
      </c>
      <c r="BA1629" s="515">
        <v>7.0000000000000001E-3</v>
      </c>
      <c r="BB1629" s="515">
        <v>0.11899999999999999</v>
      </c>
      <c r="BC1629" s="515">
        <v>1.2999999999999999E-2</v>
      </c>
      <c r="BD1629" s="515">
        <v>0.39600000000000002</v>
      </c>
      <c r="BE1629" s="515">
        <v>4.1000000000000002E-2</v>
      </c>
      <c r="BF1629" s="515" t="s">
        <v>121</v>
      </c>
      <c r="BG1629" s="515">
        <v>6.0000000000000001E-3</v>
      </c>
      <c r="BH1629" s="515" t="s">
        <v>121</v>
      </c>
      <c r="BI1629" s="515">
        <v>5.5839999999999996</v>
      </c>
      <c r="BJ1629" s="515" t="s">
        <v>121</v>
      </c>
      <c r="BK1629" s="515">
        <v>6.0000000000000001E-3</v>
      </c>
      <c r="BL1629" s="515" t="s">
        <v>121</v>
      </c>
      <c r="BM1629" s="515">
        <v>2E-3</v>
      </c>
      <c r="BN1629" s="515">
        <v>4.8000000000000001E-2</v>
      </c>
      <c r="BO1629" s="515">
        <v>1.0999999999999999E-2</v>
      </c>
      <c r="BP1629" s="515">
        <v>19.100999999999999</v>
      </c>
      <c r="BQ1629" s="515">
        <v>0.40600000000000003</v>
      </c>
      <c r="BR1629" s="515" t="s">
        <v>121</v>
      </c>
      <c r="BS1629" s="515">
        <v>2E-3</v>
      </c>
      <c r="BT1629" s="515">
        <v>20.172000000000001</v>
      </c>
      <c r="BU1629" s="515">
        <v>1.69</v>
      </c>
      <c r="BV1629" s="515">
        <v>22.576000000000001</v>
      </c>
      <c r="BW1629" s="515">
        <v>1.556</v>
      </c>
      <c r="BX1629" s="515" t="s">
        <v>121</v>
      </c>
      <c r="BY1629" s="515">
        <v>5.0000000000000001E-3</v>
      </c>
      <c r="BZ1629" s="515">
        <v>1.91</v>
      </c>
      <c r="CA1629" s="515">
        <v>0.155</v>
      </c>
      <c r="CB1629" s="515" t="s">
        <v>121</v>
      </c>
      <c r="CC1629" s="515">
        <v>24.181999999999999</v>
      </c>
      <c r="CD1629" s="515">
        <v>2.1999999999999999E-2</v>
      </c>
      <c r="CE1629" s="515">
        <v>6.0000000000000001E-3</v>
      </c>
      <c r="CF1629" s="515">
        <v>4.0000000000000001E-3</v>
      </c>
      <c r="CG1629" s="515">
        <v>1E-3</v>
      </c>
      <c r="CH1629" s="515" t="s">
        <v>121</v>
      </c>
      <c r="CI1629" s="515">
        <v>2E-3</v>
      </c>
      <c r="CJ1629" s="515">
        <v>0.30399999999999999</v>
      </c>
      <c r="CK1629" s="515">
        <v>0.17100000000000001</v>
      </c>
      <c r="CL1629" s="515" t="s">
        <v>121</v>
      </c>
      <c r="CM1629" s="515">
        <v>2E-3</v>
      </c>
      <c r="CN1629" s="515">
        <v>8.9999999999999993E-3</v>
      </c>
      <c r="CO1629" s="515">
        <v>1E-3</v>
      </c>
      <c r="CP1629" s="515">
        <v>4.2240000000000002</v>
      </c>
      <c r="CQ1629" s="515">
        <v>0.28399999999999997</v>
      </c>
      <c r="CR1629" s="515" t="s">
        <v>121</v>
      </c>
      <c r="CS1629" s="515">
        <v>2E-3</v>
      </c>
      <c r="CT1629" s="515">
        <v>1.3340000000000001</v>
      </c>
      <c r="CU1629" s="515">
        <v>0.41699999999999998</v>
      </c>
      <c r="CV1629" s="515">
        <v>1.6E-2</v>
      </c>
      <c r="CW1629" s="515">
        <v>2E-3</v>
      </c>
      <c r="CX1629" s="515">
        <v>0.10199999999999999</v>
      </c>
      <c r="CY1629" s="515">
        <v>1.7999999999999999E-2</v>
      </c>
      <c r="CZ1629" s="515" t="s">
        <v>121</v>
      </c>
      <c r="DA1629" s="515">
        <v>3.0000000000000001E-3</v>
      </c>
      <c r="DB1629" s="515">
        <v>2.4E-2</v>
      </c>
      <c r="DC1629" s="515">
        <v>5.0000000000000001E-3</v>
      </c>
      <c r="DD1629" s="515">
        <v>5.0999999999999997E-2</v>
      </c>
      <c r="DE1629" s="515">
        <v>1.2999999999999999E-2</v>
      </c>
      <c r="DF1629" s="515">
        <v>1.724</v>
      </c>
      <c r="DG1629" s="515">
        <v>0.17899999999999999</v>
      </c>
      <c r="DH1629" s="515">
        <v>5.0000000000000001E-3</v>
      </c>
      <c r="DI1629" s="515">
        <v>1E-3</v>
      </c>
      <c r="DJ1629" s="515">
        <v>0.185</v>
      </c>
      <c r="DK1629" s="515">
        <v>0.02</v>
      </c>
      <c r="DL1629" s="61" t="str">
        <f t="shared" si="30"/>
        <v>ENE 2021 24.05.2021</v>
      </c>
    </row>
    <row r="1630" spans="1:132">
      <c r="A1630" s="11">
        <v>44705</v>
      </c>
      <c r="B1630" s="66"/>
      <c r="C1630" s="25" t="s">
        <v>122</v>
      </c>
      <c r="D1630" s="21">
        <v>25</v>
      </c>
      <c r="E1630" s="2">
        <v>100</v>
      </c>
      <c r="F1630" s="2">
        <v>75</v>
      </c>
      <c r="H1630" s="3">
        <f>((F1630)/(E1630/100))</f>
        <v>75</v>
      </c>
      <c r="I1630" s="4">
        <f>E1630/F1630</f>
        <v>1.3333333333333333</v>
      </c>
      <c r="J1630" s="4" t="e">
        <f>100/G1630</f>
        <v>#DIV/0!</v>
      </c>
      <c r="N1630" s="37" t="e">
        <f>M1630/(K1630/100)</f>
        <v>#DIV/0!</v>
      </c>
      <c r="O1630" s="37" t="e">
        <f>N1630/J1630</f>
        <v>#DIV/0!</v>
      </c>
      <c r="P1630" s="5" t="e">
        <f>M1630/(L1630/100)</f>
        <v>#DIV/0!</v>
      </c>
      <c r="Q1630" s="5" t="e">
        <f>P1630*I1630</f>
        <v>#DIV/0!</v>
      </c>
      <c r="U1630" s="15" t="e">
        <f>100-(T1630-R1630)/S1630*100</f>
        <v>#DIV/0!</v>
      </c>
      <c r="V1630" s="21">
        <v>1.5</v>
      </c>
      <c r="X1630" s="2">
        <v>10.88</v>
      </c>
      <c r="Y1630" s="2">
        <v>5.81</v>
      </c>
      <c r="Z1630" s="21">
        <v>1266</v>
      </c>
      <c r="AB1630" s="14" t="e">
        <f>((AE1630-AC1630)*(1000/AD1630))*1000</f>
        <v>#DIV/0!</v>
      </c>
      <c r="AF1630" s="7" t="e">
        <f>#REF!*0.8</f>
        <v>#REF!</v>
      </c>
      <c r="AG1630" s="2">
        <v>133</v>
      </c>
      <c r="AH1630" s="8">
        <f>((AG1630)*(H1630/100))</f>
        <v>99.75</v>
      </c>
      <c r="AI1630" s="7">
        <f>AG1630/AH1630</f>
        <v>1.3333333333333333</v>
      </c>
      <c r="AJ1630" s="6">
        <v>68.64</v>
      </c>
      <c r="AK1630" s="2">
        <v>0.35699999999999998</v>
      </c>
      <c r="AO1630" s="20" t="s">
        <v>2081</v>
      </c>
      <c r="AP1630" s="516">
        <v>0.1</v>
      </c>
      <c r="AQ1630" s="516">
        <v>2E-3</v>
      </c>
      <c r="AR1630" s="516">
        <v>2.5999999999999999E-2</v>
      </c>
      <c r="AS1630" s="516">
        <v>3.0000000000000001E-3</v>
      </c>
      <c r="AT1630" s="516">
        <v>8.9999999999999993E-3</v>
      </c>
      <c r="AU1630" s="516">
        <v>2E-3</v>
      </c>
      <c r="AV1630" s="516">
        <v>3.5999999999999997E-2</v>
      </c>
      <c r="AW1630" s="516">
        <v>2E-3</v>
      </c>
      <c r="AX1630" s="516">
        <v>4.0000000000000001E-3</v>
      </c>
      <c r="AY1630" s="516">
        <v>1E-3</v>
      </c>
      <c r="AZ1630" s="516">
        <v>3.5999999999999997E-2</v>
      </c>
      <c r="BA1630" s="516">
        <v>3.0000000000000001E-3</v>
      </c>
      <c r="BB1630" s="516">
        <v>0.104</v>
      </c>
      <c r="BC1630" s="516">
        <v>3.0000000000000001E-3</v>
      </c>
      <c r="BD1630" s="516">
        <v>5.9050000000000002</v>
      </c>
      <c r="BE1630" s="516">
        <v>4.2999999999999997E-2</v>
      </c>
      <c r="BF1630" s="516" t="s">
        <v>121</v>
      </c>
      <c r="BG1630" s="516">
        <v>4.0000000000000001E-3</v>
      </c>
      <c r="BH1630" s="516">
        <v>3.698</v>
      </c>
      <c r="BI1630" s="516">
        <v>1.069</v>
      </c>
      <c r="BJ1630" s="516" t="s">
        <v>121</v>
      </c>
      <c r="BK1630" s="516">
        <v>2E-3</v>
      </c>
      <c r="BL1630" s="516" t="s">
        <v>121</v>
      </c>
      <c r="BM1630" s="516">
        <v>2E-3</v>
      </c>
      <c r="BN1630" s="516">
        <v>0.24399999999999999</v>
      </c>
      <c r="BO1630" s="516">
        <v>8.9999999999999993E-3</v>
      </c>
      <c r="BP1630" s="516">
        <v>62.247</v>
      </c>
      <c r="BQ1630" s="516">
        <v>0.155</v>
      </c>
      <c r="BR1630" s="516">
        <v>2E-3</v>
      </c>
      <c r="BS1630" s="516">
        <v>1E-3</v>
      </c>
      <c r="BT1630" s="516">
        <v>13.33</v>
      </c>
      <c r="BU1630" s="516">
        <v>0.14599999999999999</v>
      </c>
      <c r="BV1630" s="516">
        <v>0.745</v>
      </c>
      <c r="BW1630" s="516">
        <v>0.02</v>
      </c>
      <c r="BX1630" s="516" t="s">
        <v>121</v>
      </c>
      <c r="BY1630" s="516">
        <v>1.2E-2</v>
      </c>
      <c r="BZ1630" s="516">
        <v>0.48499999999999999</v>
      </c>
      <c r="CA1630" s="516">
        <v>2.8000000000000001E-2</v>
      </c>
      <c r="CB1630" s="516" t="s">
        <v>121</v>
      </c>
      <c r="CC1630" s="516">
        <v>11.134</v>
      </c>
      <c r="CD1630" s="516">
        <v>0.32200000000000001</v>
      </c>
      <c r="CE1630" s="516">
        <v>8.9999999999999993E-3</v>
      </c>
      <c r="CF1630" s="516">
        <v>2E-3</v>
      </c>
      <c r="CG1630" s="516">
        <v>1E-3</v>
      </c>
      <c r="CH1630" s="516" t="s">
        <v>121</v>
      </c>
      <c r="CI1630" s="516">
        <v>2E-3</v>
      </c>
      <c r="CJ1630" s="516">
        <v>0.873</v>
      </c>
      <c r="CK1630" s="516">
        <v>8.7999999999999995E-2</v>
      </c>
      <c r="CL1630" s="516" t="s">
        <v>121</v>
      </c>
      <c r="CM1630" s="516">
        <v>2E-3</v>
      </c>
      <c r="CN1630" s="516">
        <v>2E-3</v>
      </c>
      <c r="CO1630" s="516">
        <v>1E-3</v>
      </c>
      <c r="CP1630" s="516">
        <v>4.0270000000000001</v>
      </c>
      <c r="CQ1630" s="516">
        <v>0.06</v>
      </c>
      <c r="CR1630" s="516" t="s">
        <v>121</v>
      </c>
      <c r="CS1630" s="516">
        <v>2E-3</v>
      </c>
      <c r="CT1630" s="516">
        <v>5.4009999999999998</v>
      </c>
      <c r="CU1630" s="516">
        <v>0.27</v>
      </c>
      <c r="CV1630" s="516">
        <v>2.3E-2</v>
      </c>
      <c r="CW1630" s="516">
        <v>1E-3</v>
      </c>
      <c r="CX1630" s="516">
        <v>0.72099999999999997</v>
      </c>
      <c r="CY1630" s="516">
        <v>1.9E-2</v>
      </c>
      <c r="CZ1630" s="516" t="s">
        <v>121</v>
      </c>
      <c r="DA1630" s="516">
        <v>2E-3</v>
      </c>
      <c r="DB1630" s="516">
        <v>8.9999999999999993E-3</v>
      </c>
      <c r="DC1630" s="516">
        <v>6.0000000000000001E-3</v>
      </c>
      <c r="DD1630" s="516" t="s">
        <v>121</v>
      </c>
      <c r="DE1630" s="516">
        <v>1.4E-2</v>
      </c>
      <c r="DF1630" s="516">
        <v>1.615</v>
      </c>
      <c r="DG1630" s="516">
        <v>1.4999999999999999E-2</v>
      </c>
      <c r="DH1630" s="516">
        <v>1.2999999999999999E-2</v>
      </c>
      <c r="DI1630" s="516">
        <v>1E-3</v>
      </c>
      <c r="DJ1630" s="516">
        <v>5.0000000000000001E-3</v>
      </c>
      <c r="DK1630" s="516">
        <v>1E-3</v>
      </c>
      <c r="DL1630" s="61" t="str">
        <f t="shared" si="30"/>
        <v>DK II 24.05.2022</v>
      </c>
      <c r="DM1630" s="517">
        <v>-7.2266545094297396E-3</v>
      </c>
      <c r="DN1630" s="517">
        <v>2.9273217240511399E-3</v>
      </c>
      <c r="DO1630" s="517">
        <v>4.60193940978773E-3</v>
      </c>
      <c r="DP1630" s="517">
        <v>0.35689554463686701</v>
      </c>
      <c r="DQ1630" s="517">
        <v>4.0922870324929996E-3</v>
      </c>
      <c r="DR1630" s="517">
        <v>-1.35549836288681E-2</v>
      </c>
      <c r="DS1630" s="517">
        <v>0.125547481036974</v>
      </c>
      <c r="DT1630" s="517">
        <v>-8.7811534690747893E-3</v>
      </c>
      <c r="DU1630" s="517">
        <v>1.25123086693193E-4</v>
      </c>
      <c r="DV1630" s="517">
        <v>-8.8501749304977699E-4</v>
      </c>
      <c r="DW1630" s="517">
        <v>3.8148375244071303E-2</v>
      </c>
      <c r="DX1630" s="517">
        <v>3.2781687315633101E-3</v>
      </c>
      <c r="DY1630" s="517">
        <v>978.29806000164797</v>
      </c>
      <c r="DZ1630" s="517">
        <v>-0.201874105070532</v>
      </c>
      <c r="EA1630" s="517">
        <v>8.1741059725167597E-2</v>
      </c>
      <c r="EB1630" s="517">
        <v>96.150991072191005</v>
      </c>
    </row>
    <row r="1631" spans="1:132">
      <c r="A1631" s="11">
        <v>44705</v>
      </c>
      <c r="B1631" s="66" t="s">
        <v>120</v>
      </c>
      <c r="C1631" s="25" t="s">
        <v>119</v>
      </c>
      <c r="D1631" s="21">
        <v>25</v>
      </c>
      <c r="E1631" s="2">
        <v>100</v>
      </c>
      <c r="F1631" s="2">
        <v>75</v>
      </c>
      <c r="H1631" s="3">
        <f>((F1631)/(E1631/100))</f>
        <v>75</v>
      </c>
      <c r="I1631" s="4">
        <f>E1631/F1631</f>
        <v>1.3333333333333333</v>
      </c>
      <c r="J1631" s="4" t="e">
        <f>100/G1631</f>
        <v>#DIV/0!</v>
      </c>
      <c r="N1631" s="37" t="e">
        <f>M1631/(K1631/100)</f>
        <v>#DIV/0!</v>
      </c>
      <c r="O1631" s="37" t="e">
        <f>N1631/J1631</f>
        <v>#DIV/0!</v>
      </c>
      <c r="P1631" s="5" t="e">
        <f>M1631/(L1631/100)</f>
        <v>#DIV/0!</v>
      </c>
      <c r="Q1631" s="5" t="e">
        <f>P1631*I1631</f>
        <v>#DIV/0!</v>
      </c>
      <c r="U1631" s="15" t="e">
        <f>100-(T1631-R1631)/S1631*100</f>
        <v>#DIV/0!</v>
      </c>
      <c r="V1631" s="21">
        <v>1.47</v>
      </c>
      <c r="X1631" s="2">
        <v>10.1</v>
      </c>
      <c r="Y1631" s="2">
        <v>13.93</v>
      </c>
      <c r="Z1631" s="21">
        <v>3529</v>
      </c>
      <c r="AB1631" s="14" t="e">
        <f>((AE1631-AC1631)*(1000/AD1631))*1000</f>
        <v>#DIV/0!</v>
      </c>
      <c r="AF1631" s="7" t="e">
        <f>#REF!*0.8</f>
        <v>#REF!</v>
      </c>
      <c r="AG1631" s="2">
        <v>133</v>
      </c>
      <c r="AH1631" s="8">
        <f>((AG1631)*(H1631/100))</f>
        <v>99.75</v>
      </c>
      <c r="AI1631" s="7">
        <f>AG1631/AH1631</f>
        <v>1.3333333333333333</v>
      </c>
      <c r="AJ1631" s="6">
        <v>29.58</v>
      </c>
      <c r="AK1631" s="2">
        <v>0.83199999999999996</v>
      </c>
      <c r="AO1631" s="20" t="s">
        <v>2082</v>
      </c>
      <c r="AP1631" s="517">
        <v>0.13400000000000001</v>
      </c>
      <c r="AQ1631" s="517">
        <v>2E-3</v>
      </c>
      <c r="AR1631" s="517">
        <v>4.7E-2</v>
      </c>
      <c r="AS1631" s="517">
        <v>3.0000000000000001E-3</v>
      </c>
      <c r="AT1631" s="517">
        <v>3.5999999999999997E-2</v>
      </c>
      <c r="AU1631" s="517">
        <v>2E-3</v>
      </c>
      <c r="AV1631" s="517">
        <v>9.5000000000000001E-2</v>
      </c>
      <c r="AW1631" s="517">
        <v>3.0000000000000001E-3</v>
      </c>
      <c r="AX1631" s="517">
        <v>4.0000000000000001E-3</v>
      </c>
      <c r="AY1631" s="517">
        <v>1E-3</v>
      </c>
      <c r="AZ1631" s="517">
        <v>6.7000000000000004E-2</v>
      </c>
      <c r="BA1631" s="517">
        <v>3.0000000000000001E-3</v>
      </c>
      <c r="BB1631" s="517">
        <v>0.25900000000000001</v>
      </c>
      <c r="BC1631" s="517">
        <v>4.0000000000000001E-3</v>
      </c>
      <c r="BD1631" s="517">
        <v>2.996</v>
      </c>
      <c r="BE1631" s="517">
        <v>2.5000000000000001E-2</v>
      </c>
      <c r="BF1631" s="517" t="s">
        <v>121</v>
      </c>
      <c r="BG1631" s="517">
        <v>6.0000000000000001E-3</v>
      </c>
      <c r="BH1631" s="517">
        <v>3.3610000000000002</v>
      </c>
      <c r="BI1631" s="517">
        <v>0.89</v>
      </c>
      <c r="BJ1631" s="517" t="s">
        <v>121</v>
      </c>
      <c r="BK1631" s="517">
        <v>3.0000000000000001E-3</v>
      </c>
      <c r="BL1631" s="517" t="s">
        <v>121</v>
      </c>
      <c r="BM1631" s="517">
        <v>2E-3</v>
      </c>
      <c r="BN1631" s="517">
        <v>0.183</v>
      </c>
      <c r="BO1631" s="517">
        <v>8.0000000000000002E-3</v>
      </c>
      <c r="BP1631" s="517">
        <v>64.671999999999997</v>
      </c>
      <c r="BQ1631" s="517">
        <v>0.14199999999999999</v>
      </c>
      <c r="BR1631" s="517">
        <v>5.0000000000000001E-3</v>
      </c>
      <c r="BS1631" s="517">
        <v>1E-3</v>
      </c>
      <c r="BT1631" s="517">
        <v>12.663</v>
      </c>
      <c r="BU1631" s="517">
        <v>0.13</v>
      </c>
      <c r="BV1631" s="517">
        <v>1.425</v>
      </c>
      <c r="BW1631" s="517">
        <v>2.5000000000000001E-2</v>
      </c>
      <c r="BX1631" s="517">
        <v>1.2999999999999999E-2</v>
      </c>
      <c r="BY1631" s="517">
        <v>6.0000000000000001E-3</v>
      </c>
      <c r="BZ1631" s="517">
        <v>1.343</v>
      </c>
      <c r="CA1631" s="517">
        <v>3.5999999999999997E-2</v>
      </c>
      <c r="CB1631" s="517" t="s">
        <v>121</v>
      </c>
      <c r="CC1631" s="517">
        <v>9.2330000000000005</v>
      </c>
      <c r="CD1631" s="517">
        <v>0.14699999999999999</v>
      </c>
      <c r="CE1631" s="517">
        <v>7.0000000000000001E-3</v>
      </c>
      <c r="CF1631" s="517">
        <v>2E-3</v>
      </c>
      <c r="CG1631" s="517">
        <v>1E-3</v>
      </c>
      <c r="CH1631" s="517" t="s">
        <v>121</v>
      </c>
      <c r="CI1631" s="517">
        <v>2E-3</v>
      </c>
      <c r="CJ1631" s="517">
        <v>0.625</v>
      </c>
      <c r="CK1631" s="517">
        <v>7.1999999999999995E-2</v>
      </c>
      <c r="CL1631" s="517" t="s">
        <v>121</v>
      </c>
      <c r="CM1631" s="517">
        <v>2E-3</v>
      </c>
      <c r="CN1631" s="517">
        <v>7.0000000000000001E-3</v>
      </c>
      <c r="CO1631" s="517">
        <v>1E-3</v>
      </c>
      <c r="CP1631" s="517">
        <v>1.972</v>
      </c>
      <c r="CQ1631" s="517">
        <v>0.04</v>
      </c>
      <c r="CR1631" s="517" t="s">
        <v>121</v>
      </c>
      <c r="CS1631" s="517">
        <v>2E-3</v>
      </c>
      <c r="CT1631" s="517">
        <v>7.5979999999999999</v>
      </c>
      <c r="CU1631" s="517">
        <v>0.28299999999999997</v>
      </c>
      <c r="CV1631" s="517">
        <v>3.1E-2</v>
      </c>
      <c r="CW1631" s="517">
        <v>1E-3</v>
      </c>
      <c r="CX1631" s="517">
        <v>0.75800000000000001</v>
      </c>
      <c r="CY1631" s="517">
        <v>1.7999999999999999E-2</v>
      </c>
      <c r="CZ1631" s="517" t="s">
        <v>121</v>
      </c>
      <c r="DA1631" s="517">
        <v>2E-3</v>
      </c>
      <c r="DB1631" s="517">
        <v>1.9E-2</v>
      </c>
      <c r="DC1631" s="517">
        <v>6.0000000000000001E-3</v>
      </c>
      <c r="DD1631" s="517" t="s">
        <v>121</v>
      </c>
      <c r="DE1631" s="517">
        <v>1.2999999999999999E-2</v>
      </c>
      <c r="DF1631" s="517">
        <v>1.4830000000000001</v>
      </c>
      <c r="DG1631" s="517">
        <v>1.2999999999999999E-2</v>
      </c>
      <c r="DH1631" s="517">
        <v>2.5000000000000001E-2</v>
      </c>
      <c r="DI1631" s="517">
        <v>1E-3</v>
      </c>
      <c r="DJ1631" s="517">
        <v>1.7999999999999999E-2</v>
      </c>
      <c r="DK1631" s="517">
        <v>1E-3</v>
      </c>
      <c r="DL1631" s="61" t="str">
        <f t="shared" si="30"/>
        <v>DK III W1 24.05.2022</v>
      </c>
      <c r="DM1631" s="517">
        <v>6.1011217207957496E-3</v>
      </c>
      <c r="DN1631" s="517">
        <v>4.7513126797904599E-2</v>
      </c>
      <c r="DO1631" s="517">
        <v>3.7047903243411E-2</v>
      </c>
      <c r="DP1631" s="517">
        <v>0.83167779970395195</v>
      </c>
      <c r="DQ1631" s="517">
        <v>1.1002189831862E-2</v>
      </c>
      <c r="DR1631" s="517">
        <v>3.4790233822265697E-2</v>
      </c>
      <c r="DS1631" s="517">
        <v>-0.172209668349635</v>
      </c>
      <c r="DT1631" s="517">
        <v>-1.6986705853901201E-2</v>
      </c>
      <c r="DU1631" s="517">
        <v>4.9363602429075499E-3</v>
      </c>
      <c r="DV1631" s="517">
        <v>1.55616283680763E-2</v>
      </c>
      <c r="DW1631" s="517">
        <v>0.217646466090053</v>
      </c>
      <c r="DX1631" s="517">
        <v>4.2276256299246202E-2</v>
      </c>
      <c r="DY1631" s="517">
        <v>826.89498231376399</v>
      </c>
      <c r="DZ1631" s="517">
        <v>-0.64319234815120496</v>
      </c>
      <c r="EA1631" s="517">
        <v>38.290554367737101</v>
      </c>
      <c r="EB1631" s="517">
        <v>98.769294254330703</v>
      </c>
    </row>
    <row r="1632" spans="1:132">
      <c r="A1632" s="11">
        <v>44705</v>
      </c>
      <c r="B1632" s="66" t="s">
        <v>793</v>
      </c>
      <c r="C1632" s="25" t="s">
        <v>582</v>
      </c>
      <c r="D1632" s="21">
        <v>15</v>
      </c>
      <c r="E1632" s="2">
        <v>100</v>
      </c>
      <c r="F1632" s="2">
        <v>85</v>
      </c>
      <c r="H1632" s="3">
        <f>((F1632)/(E1632/100))</f>
        <v>85</v>
      </c>
      <c r="I1632" s="4">
        <f>E1632/F1632</f>
        <v>1.1764705882352942</v>
      </c>
      <c r="J1632" s="4" t="e">
        <f>100/G1632</f>
        <v>#DIV/0!</v>
      </c>
      <c r="N1632" s="37" t="e">
        <f>M1632/(K1632/100)</f>
        <v>#DIV/0!</v>
      </c>
      <c r="O1632" s="37" t="e">
        <f>N1632/J1632</f>
        <v>#DIV/0!</v>
      </c>
      <c r="P1632" s="5" t="e">
        <f>M1632/(L1632/100)</f>
        <v>#DIV/0!</v>
      </c>
      <c r="Q1632" s="5" t="e">
        <f>P1632*I1632</f>
        <v>#DIV/0!</v>
      </c>
      <c r="U1632" s="15" t="e">
        <f>100-(T1632-R1632)/S1632*100</f>
        <v>#DIV/0!</v>
      </c>
      <c r="V1632" s="21">
        <v>7.53</v>
      </c>
      <c r="X1632" s="2">
        <v>12.43</v>
      </c>
      <c r="Y1632" s="2">
        <v>12</v>
      </c>
      <c r="AB1632" s="14">
        <f>((AE1632-AC1632)*(1000/AD1632))*1000</f>
        <v>4503.0684625806789</v>
      </c>
      <c r="AC1632" s="21">
        <v>86.807000000000002</v>
      </c>
      <c r="AD1632" s="21">
        <v>150.56399999999999</v>
      </c>
      <c r="AE1632" s="21">
        <v>87.484999999999999</v>
      </c>
      <c r="AF1632" s="7" t="e">
        <f>#REF!*0.8</f>
        <v>#REF!</v>
      </c>
      <c r="AG1632" s="2">
        <v>117</v>
      </c>
      <c r="AH1632" s="8">
        <f>((AG1632)*(H1632/100))</f>
        <v>99.45</v>
      </c>
      <c r="AI1632" s="7">
        <f>AG1632/AH1632</f>
        <v>1.1764705882352942</v>
      </c>
      <c r="AO1632" s="505" t="s">
        <v>2083</v>
      </c>
      <c r="DL1632" s="61" t="str">
        <f t="shared" si="30"/>
        <v>grob</v>
      </c>
    </row>
    <row r="1633" spans="1:132">
      <c r="A1633" s="11">
        <v>44705</v>
      </c>
      <c r="B1633" s="66"/>
      <c r="C1633" s="25" t="s">
        <v>582</v>
      </c>
      <c r="D1633" s="21">
        <v>15</v>
      </c>
      <c r="E1633" s="2">
        <v>100</v>
      </c>
      <c r="F1633" s="2">
        <v>85</v>
      </c>
      <c r="H1633" s="3">
        <f>((F1633)/(E1633/100))</f>
        <v>85</v>
      </c>
      <c r="I1633" s="4">
        <f>E1633/F1633</f>
        <v>1.1764705882352942</v>
      </c>
      <c r="J1633" s="4" t="e">
        <f>100/G1633</f>
        <v>#DIV/0!</v>
      </c>
      <c r="N1633" s="37" t="e">
        <f>M1633/(K1633/100)</f>
        <v>#DIV/0!</v>
      </c>
      <c r="O1633" s="37" t="e">
        <f>N1633/J1633</f>
        <v>#DIV/0!</v>
      </c>
      <c r="P1633" s="5" t="e">
        <f>M1633/(L1633/100)</f>
        <v>#DIV/0!</v>
      </c>
      <c r="Q1633" s="5" t="e">
        <f>P1633*I1633</f>
        <v>#DIV/0!</v>
      </c>
      <c r="U1633" s="15" t="e">
        <f>100-(T1633-R1633)/S1633*100</f>
        <v>#DIV/0!</v>
      </c>
      <c r="V1633" s="21">
        <v>7.24</v>
      </c>
      <c r="X1633" s="2">
        <v>12.52</v>
      </c>
      <c r="Y1633" s="2">
        <v>11.65</v>
      </c>
      <c r="AB1633" s="14">
        <f>((AE1633-AC1633)*(1000/AD1633))*1000</f>
        <v>4434.0738967997668</v>
      </c>
      <c r="AC1633" s="21">
        <v>90.335999999999999</v>
      </c>
      <c r="AD1633" s="21">
        <v>150.42599999999999</v>
      </c>
      <c r="AE1633" s="21">
        <v>91.003</v>
      </c>
      <c r="AF1633" s="7" t="e">
        <f>#REF!*0.8</f>
        <v>#REF!</v>
      </c>
      <c r="AG1633" s="2">
        <v>117</v>
      </c>
      <c r="AH1633" s="8">
        <f>((AG1633)*(H1633/100))</f>
        <v>99.45</v>
      </c>
      <c r="AI1633" s="7">
        <f>AG1633/AH1633</f>
        <v>1.1764705882352942</v>
      </c>
      <c r="AO1633" s="505" t="s">
        <v>793</v>
      </c>
      <c r="DL1633" s="61" t="str">
        <f t="shared" si="30"/>
        <v>fein</v>
      </c>
    </row>
    <row r="1634" spans="1:132">
      <c r="A1634" s="11">
        <v>44705</v>
      </c>
      <c r="B1634" s="66"/>
      <c r="C1634" s="25" t="s">
        <v>582</v>
      </c>
      <c r="D1634" s="21">
        <v>15</v>
      </c>
      <c r="E1634" s="2">
        <v>100</v>
      </c>
      <c r="F1634" s="2">
        <v>85</v>
      </c>
      <c r="H1634" s="3">
        <f>((F1634)/(E1634/100))</f>
        <v>85</v>
      </c>
      <c r="I1634" s="4">
        <f>E1634/F1634</f>
        <v>1.1764705882352942</v>
      </c>
      <c r="J1634" s="4" t="e">
        <f>100/G1634</f>
        <v>#DIV/0!</v>
      </c>
      <c r="N1634" s="37" t="e">
        <f>M1634/(K1634/100)</f>
        <v>#DIV/0!</v>
      </c>
      <c r="O1634" s="37" t="e">
        <f>N1634/J1634</f>
        <v>#DIV/0!</v>
      </c>
      <c r="P1634" s="5" t="e">
        <f>M1634/(L1634/100)</f>
        <v>#DIV/0!</v>
      </c>
      <c r="Q1634" s="5" t="e">
        <f>P1634*I1634</f>
        <v>#DIV/0!</v>
      </c>
      <c r="U1634" s="15" t="e">
        <f>100-(T1634-R1634)/S1634*100</f>
        <v>#DIV/0!</v>
      </c>
      <c r="V1634" s="21">
        <v>7.36</v>
      </c>
      <c r="X1634" s="2">
        <v>12.65</v>
      </c>
      <c r="Y1634" s="2">
        <v>11.58</v>
      </c>
      <c r="AB1634" s="14">
        <f>((AE1634-AC1634)*(1000/AD1634))*1000</f>
        <v>4351.2395044644154</v>
      </c>
      <c r="AC1634" s="21">
        <v>88.593999999999994</v>
      </c>
      <c r="AD1634" s="21">
        <v>150.30199999999999</v>
      </c>
      <c r="AE1634" s="21">
        <v>89.248000000000005</v>
      </c>
      <c r="AF1634" s="7" t="e">
        <f>#REF!*0.8</f>
        <v>#REF!</v>
      </c>
      <c r="AG1634" s="2">
        <v>117</v>
      </c>
      <c r="AH1634" s="8">
        <f>((AG1634)*(H1634/100))</f>
        <v>99.45</v>
      </c>
      <c r="AI1634" s="7">
        <f>AG1634/AH1634</f>
        <v>1.1764705882352942</v>
      </c>
      <c r="AO1634" s="505" t="s">
        <v>793</v>
      </c>
      <c r="DL1634" s="61" t="str">
        <f t="shared" si="30"/>
        <v>fein</v>
      </c>
    </row>
    <row r="1635" spans="1:132">
      <c r="A1635" s="11">
        <v>44705</v>
      </c>
      <c r="B1635" s="66" t="s">
        <v>2084</v>
      </c>
      <c r="C1635" s="25" t="s">
        <v>1877</v>
      </c>
      <c r="D1635" s="21">
        <v>37</v>
      </c>
      <c r="E1635" s="2">
        <v>100</v>
      </c>
      <c r="F1635" s="2">
        <v>100</v>
      </c>
      <c r="G1635" s="2">
        <v>63</v>
      </c>
      <c r="H1635" s="3">
        <f>((F1635)/(E1635/100))</f>
        <v>100</v>
      </c>
      <c r="I1635" s="4">
        <f>E1635/F1635</f>
        <v>1</v>
      </c>
      <c r="J1635" s="4">
        <f>100/G1635</f>
        <v>1.5873015873015872</v>
      </c>
      <c r="K1635" s="2">
        <v>20</v>
      </c>
      <c r="M1635" s="2">
        <f>99.6-98.466</f>
        <v>1.1340000000000003</v>
      </c>
      <c r="N1635" s="37">
        <f>M1635/(K1635/100)</f>
        <v>5.6700000000000017</v>
      </c>
      <c r="O1635" s="37">
        <f>N1635/J1635</f>
        <v>3.5721000000000012</v>
      </c>
      <c r="P1635" s="5" t="e">
        <f>M1635/(L1635/100)</f>
        <v>#DIV/0!</v>
      </c>
      <c r="Q1635" s="5" t="e">
        <f>P1635*I1635</f>
        <v>#DIV/0!</v>
      </c>
      <c r="U1635" s="15" t="e">
        <f>100-(T1635-R1635)/S1635*100</f>
        <v>#DIV/0!</v>
      </c>
      <c r="X1635" s="2">
        <v>8.9</v>
      </c>
      <c r="Y1635" s="2">
        <v>1.75</v>
      </c>
      <c r="AB1635" s="14" t="e">
        <f>((AE1635-AC1635)*(1000/AD1635))*1000</f>
        <v>#DIV/0!</v>
      </c>
      <c r="AF1635" s="7" t="e">
        <f>#REF!*0.8</f>
        <v>#REF!</v>
      </c>
      <c r="AG1635" s="2">
        <v>100</v>
      </c>
      <c r="AH1635" s="8">
        <f>((AG1635)*(H1635/100))</f>
        <v>100</v>
      </c>
      <c r="AI1635" s="7">
        <f>AG1635/AH1635</f>
        <v>1</v>
      </c>
      <c r="AJ1635" s="6">
        <v>83.62</v>
      </c>
      <c r="AM1635" s="21">
        <v>13.3</v>
      </c>
      <c r="AN1635" s="21">
        <v>8.77</v>
      </c>
      <c r="AO1635" s="20" t="s">
        <v>2085</v>
      </c>
      <c r="DL1635" s="61" t="str">
        <f t="shared" si="30"/>
        <v xml:space="preserve">ENE 2159 10/10 </v>
      </c>
    </row>
    <row r="1636" spans="1:132">
      <c r="A1636" s="11">
        <v>44706</v>
      </c>
      <c r="B1636" s="66" t="s">
        <v>2086</v>
      </c>
      <c r="C1636" s="25" t="s">
        <v>410</v>
      </c>
      <c r="H1636" s="3" t="e">
        <f>((F1636)/(E1636/100))</f>
        <v>#DIV/0!</v>
      </c>
      <c r="I1636" s="4" t="e">
        <f>E1636/F1636</f>
        <v>#DIV/0!</v>
      </c>
      <c r="J1636" s="4" t="e">
        <f>100/G1636</f>
        <v>#DIV/0!</v>
      </c>
      <c r="N1636" s="37" t="e">
        <f>M1636/(K1636/100)</f>
        <v>#DIV/0!</v>
      </c>
      <c r="O1636" s="37" t="e">
        <f>N1636/J1636</f>
        <v>#DIV/0!</v>
      </c>
      <c r="P1636" s="5" t="e">
        <f>M1636/(L1636/100)</f>
        <v>#DIV/0!</v>
      </c>
      <c r="Q1636" s="5" t="e">
        <f>P1636*I1636</f>
        <v>#DIV/0!</v>
      </c>
      <c r="U1636" s="15" t="e">
        <f>100-(T1636-R1636)/S1636*100</f>
        <v>#DIV/0!</v>
      </c>
      <c r="AB1636" s="14" t="e">
        <f>((AE1636-AC1636)*(1000/AD1636))*1000</f>
        <v>#DIV/0!</v>
      </c>
      <c r="AF1636" s="7" t="e">
        <f>#REF!*0.8</f>
        <v>#REF!</v>
      </c>
      <c r="AH1636" s="8" t="e">
        <f>((AG1636)*(H1636/100))</f>
        <v>#DIV/0!</v>
      </c>
      <c r="AI1636" s="7" t="e">
        <f>AG1636/AH1636</f>
        <v>#DIV/0!</v>
      </c>
      <c r="AO1636" s="20" t="s">
        <v>2087</v>
      </c>
      <c r="AP1636" s="518">
        <v>4.0000000000000001E-3</v>
      </c>
      <c r="AQ1636" s="518">
        <v>1E-3</v>
      </c>
      <c r="AR1636" s="518">
        <v>8.9999999999999993E-3</v>
      </c>
      <c r="AS1636" s="518">
        <v>2E-3</v>
      </c>
      <c r="AT1636" s="518" t="s">
        <v>121</v>
      </c>
      <c r="AU1636" s="518">
        <v>3.0000000000000001E-3</v>
      </c>
      <c r="AV1636" s="518">
        <v>6.0000000000000001E-3</v>
      </c>
      <c r="AW1636" s="518">
        <v>1E-3</v>
      </c>
      <c r="AX1636" s="518" t="s">
        <v>121</v>
      </c>
      <c r="AY1636" s="518">
        <v>2E-3</v>
      </c>
      <c r="AZ1636" s="518">
        <v>0.01</v>
      </c>
      <c r="BA1636" s="518">
        <v>1E-3</v>
      </c>
      <c r="BB1636" s="518">
        <v>2.4E-2</v>
      </c>
      <c r="BC1636" s="518">
        <v>1E-3</v>
      </c>
      <c r="BD1636" s="518">
        <v>0.27600000000000002</v>
      </c>
      <c r="BE1636" s="518">
        <v>7.0000000000000001E-3</v>
      </c>
      <c r="BF1636" s="518" t="s">
        <v>121</v>
      </c>
      <c r="BG1636" s="518">
        <v>2E-3</v>
      </c>
      <c r="BH1636" s="518" t="s">
        <v>121</v>
      </c>
      <c r="BI1636" s="518">
        <v>0.81100000000000005</v>
      </c>
      <c r="BJ1636" s="518" t="s">
        <v>121</v>
      </c>
      <c r="BK1636" s="518">
        <v>2E-3</v>
      </c>
      <c r="BL1636" s="518" t="s">
        <v>121</v>
      </c>
      <c r="BM1636" s="518">
        <v>2E-3</v>
      </c>
      <c r="BN1636" s="518">
        <v>2.8000000000000001E-2</v>
      </c>
      <c r="BO1636" s="518">
        <v>5.0000000000000001E-3</v>
      </c>
      <c r="BP1636" s="518">
        <v>75.5</v>
      </c>
      <c r="BQ1636" s="518">
        <v>9.5000000000000001E-2</v>
      </c>
      <c r="BR1636" s="518" t="s">
        <v>121</v>
      </c>
      <c r="BS1636" s="518">
        <v>2E-3</v>
      </c>
      <c r="BT1636" s="518">
        <v>1.7609999999999999</v>
      </c>
      <c r="BU1636" s="518">
        <v>3.9E-2</v>
      </c>
      <c r="BV1636" s="518">
        <v>5.16</v>
      </c>
      <c r="BW1636" s="518">
        <v>4.5999999999999999E-2</v>
      </c>
      <c r="BX1636" s="518">
        <v>2.8000000000000001E-2</v>
      </c>
      <c r="BY1636" s="518">
        <v>3.0000000000000001E-3</v>
      </c>
      <c r="BZ1636" s="518">
        <v>1.7410000000000001</v>
      </c>
      <c r="CA1636" s="518">
        <v>2.7E-2</v>
      </c>
      <c r="CB1636" s="518" t="s">
        <v>121</v>
      </c>
      <c r="CC1636" s="518">
        <v>5.7629999999999999</v>
      </c>
      <c r="CD1636" s="518">
        <v>4.8000000000000001E-2</v>
      </c>
      <c r="CE1636" s="518">
        <v>5.0000000000000001E-3</v>
      </c>
      <c r="CF1636" s="518" t="s">
        <v>121</v>
      </c>
      <c r="CG1636" s="518">
        <v>2E-3</v>
      </c>
      <c r="CH1636" s="518" t="s">
        <v>121</v>
      </c>
      <c r="CI1636" s="518">
        <v>2E-3</v>
      </c>
      <c r="CJ1636" s="518">
        <v>1.034</v>
      </c>
      <c r="CK1636" s="518">
        <v>7.8E-2</v>
      </c>
      <c r="CL1636" s="518" t="s">
        <v>121</v>
      </c>
      <c r="CM1636" s="518">
        <v>2E-3</v>
      </c>
      <c r="CN1636" s="518">
        <v>2E-3</v>
      </c>
      <c r="CO1636" s="518">
        <v>1E-3</v>
      </c>
      <c r="CP1636" s="518">
        <v>0.98</v>
      </c>
      <c r="CQ1636" s="518">
        <v>0.03</v>
      </c>
      <c r="CR1636" s="518">
        <v>3.7999999999999999E-2</v>
      </c>
      <c r="CS1636" s="518">
        <v>1E-3</v>
      </c>
      <c r="CT1636" s="518">
        <v>11.984</v>
      </c>
      <c r="CU1636" s="518">
        <v>0.315</v>
      </c>
      <c r="CV1636" s="518">
        <v>0.16400000000000001</v>
      </c>
      <c r="CW1636" s="518">
        <v>1E-3</v>
      </c>
      <c r="CX1636" s="518">
        <v>0.95499999999999996</v>
      </c>
      <c r="CY1636" s="518">
        <v>1.0999999999999999E-2</v>
      </c>
      <c r="CZ1636" s="518" t="s">
        <v>121</v>
      </c>
      <c r="DA1636" s="518">
        <v>2E-3</v>
      </c>
      <c r="DB1636" s="518" t="s">
        <v>121</v>
      </c>
      <c r="DC1636" s="518">
        <v>6.0000000000000001E-3</v>
      </c>
      <c r="DD1636" s="518">
        <v>0.03</v>
      </c>
      <c r="DE1636" s="518">
        <v>4.0000000000000001E-3</v>
      </c>
      <c r="DF1636" s="518">
        <v>0.1</v>
      </c>
      <c r="DG1636" s="518">
        <v>2E-3</v>
      </c>
      <c r="DH1636" s="518" t="s">
        <v>121</v>
      </c>
      <c r="DI1636" s="518">
        <v>2E-3</v>
      </c>
      <c r="DJ1636" s="518">
        <v>0.112</v>
      </c>
      <c r="DK1636" s="518">
        <v>1E-3</v>
      </c>
      <c r="DL1636" s="61" t="str">
        <f t="shared" si="30"/>
        <v>ENE 1927 25.05.2022</v>
      </c>
    </row>
    <row r="1637" spans="1:132">
      <c r="A1637" s="11">
        <v>44706</v>
      </c>
      <c r="B1637" s="66" t="s">
        <v>2089</v>
      </c>
      <c r="C1637" s="25" t="s">
        <v>2088</v>
      </c>
      <c r="D1637" s="21">
        <v>1.89</v>
      </c>
      <c r="E1637" s="2">
        <v>100</v>
      </c>
      <c r="F1637" s="2">
        <v>100</v>
      </c>
      <c r="G1637" s="2">
        <v>98.11</v>
      </c>
      <c r="H1637" s="3">
        <f>((F1637)/(E1637/100))</f>
        <v>100</v>
      </c>
      <c r="I1637" s="4">
        <f>E1637/F1637</f>
        <v>1</v>
      </c>
      <c r="J1637" s="4">
        <f>100/G1637</f>
        <v>1.0192640913260627</v>
      </c>
      <c r="K1637" s="2">
        <v>20</v>
      </c>
      <c r="M1637" s="2">
        <f>99.519-99.519</f>
        <v>0</v>
      </c>
      <c r="N1637" s="37">
        <f>M1637/(K1637/100)</f>
        <v>0</v>
      </c>
      <c r="O1637" s="37">
        <f>N1637/J1637</f>
        <v>0</v>
      </c>
      <c r="P1637" s="5" t="e">
        <f>M1637/(L1637/100)</f>
        <v>#DIV/0!</v>
      </c>
      <c r="Q1637" s="5" t="e">
        <f>P1637*I1637</f>
        <v>#DIV/0!</v>
      </c>
      <c r="R1637" s="21">
        <v>56.747999999999998</v>
      </c>
      <c r="S1637" s="21">
        <v>10.526</v>
      </c>
      <c r="T1637" s="21">
        <v>66.353999999999999</v>
      </c>
      <c r="U1637" s="15">
        <f>100-(T1637-R1637)/S1637*100</f>
        <v>8.7402622078662233</v>
      </c>
      <c r="V1637" s="21">
        <v>2.71</v>
      </c>
      <c r="X1637" s="2">
        <v>12.91</v>
      </c>
      <c r="Y1637" s="2">
        <v>22.7</v>
      </c>
      <c r="Z1637" s="21">
        <v>2735</v>
      </c>
      <c r="AB1637" s="14">
        <f>((AE1637-AC1637)*(1000/AD1637))*1000</f>
        <v>10900.347932632822</v>
      </c>
      <c r="AC1637" s="21">
        <v>86.519000000000005</v>
      </c>
      <c r="AD1637" s="21">
        <v>173.02199999999999</v>
      </c>
      <c r="AE1637" s="21">
        <v>88.405000000000001</v>
      </c>
      <c r="AF1637" s="7" t="e">
        <f>#REF!*0.8</f>
        <v>#REF!</v>
      </c>
      <c r="AG1637" s="2">
        <v>100</v>
      </c>
      <c r="AH1637" s="8">
        <f>((AG1637)*(H1637/100))</f>
        <v>100</v>
      </c>
      <c r="AI1637" s="7">
        <f>AG1637/AH1637</f>
        <v>1</v>
      </c>
      <c r="AJ1637" s="6">
        <v>5.7869999999999999</v>
      </c>
      <c r="AM1637" s="21">
        <v>7.77</v>
      </c>
      <c r="AN1637" s="21">
        <v>7.31</v>
      </c>
      <c r="AO1637" s="20" t="s">
        <v>2088</v>
      </c>
      <c r="AP1637" s="519">
        <v>6.0999999999999999E-2</v>
      </c>
      <c r="AQ1637" s="519">
        <v>1E-3</v>
      </c>
      <c r="AR1637" s="519" t="s">
        <v>121</v>
      </c>
      <c r="AS1637" s="519">
        <v>4.0000000000000001E-3</v>
      </c>
      <c r="AT1637" s="519" t="s">
        <v>121</v>
      </c>
      <c r="AU1637" s="519">
        <v>3.0000000000000001E-3</v>
      </c>
      <c r="AV1637" s="519">
        <v>4.0000000000000001E-3</v>
      </c>
      <c r="AW1637" s="519">
        <v>2E-3</v>
      </c>
      <c r="AX1637" s="519">
        <v>4.0000000000000001E-3</v>
      </c>
      <c r="AY1637" s="519">
        <v>1E-3</v>
      </c>
      <c r="AZ1637" s="519">
        <v>4.2000000000000003E-2</v>
      </c>
      <c r="BA1637" s="519">
        <v>3.0000000000000001E-3</v>
      </c>
      <c r="BB1637" s="519">
        <v>3.4000000000000002E-2</v>
      </c>
      <c r="BC1637" s="519">
        <v>2E-3</v>
      </c>
      <c r="BD1637" s="519">
        <v>2.403</v>
      </c>
      <c r="BE1637" s="519">
        <v>2.1999999999999999E-2</v>
      </c>
      <c r="BF1637" s="519" t="s">
        <v>121</v>
      </c>
      <c r="BG1637" s="519">
        <v>4.0000000000000001E-3</v>
      </c>
      <c r="BH1637" s="519">
        <v>1.262</v>
      </c>
      <c r="BI1637" s="519">
        <v>0.29499999999999998</v>
      </c>
      <c r="BJ1637" s="519">
        <v>5.0000000000000001E-3</v>
      </c>
      <c r="BK1637" s="519">
        <v>1E-3</v>
      </c>
      <c r="BL1637" s="519" t="s">
        <v>121</v>
      </c>
      <c r="BM1637" s="519">
        <v>2E-3</v>
      </c>
      <c r="BN1637" s="519">
        <v>0.108</v>
      </c>
      <c r="BO1637" s="519">
        <v>7.0000000000000001E-3</v>
      </c>
      <c r="BP1637" s="519">
        <v>62.511000000000003</v>
      </c>
      <c r="BQ1637" s="519">
        <v>0.14299999999999999</v>
      </c>
      <c r="BR1637" s="519" t="s">
        <v>121</v>
      </c>
      <c r="BS1637" s="519">
        <v>2E-3</v>
      </c>
      <c r="BT1637" s="519">
        <v>12.605</v>
      </c>
      <c r="BU1637" s="519">
        <v>0.13200000000000001</v>
      </c>
      <c r="BV1637" s="519">
        <v>3.2839999999999998</v>
      </c>
      <c r="BW1637" s="519">
        <v>2.1000000000000001E-2</v>
      </c>
      <c r="BX1637" s="519" t="s">
        <v>121</v>
      </c>
      <c r="BY1637" s="519">
        <v>8.0000000000000002E-3</v>
      </c>
      <c r="BZ1637" s="519">
        <v>7.5250000000000004</v>
      </c>
      <c r="CA1637" s="519">
        <v>7.3999999999999996E-2</v>
      </c>
      <c r="CB1637" s="519" t="s">
        <v>121</v>
      </c>
      <c r="CC1637" s="519">
        <v>3.4289999999999998</v>
      </c>
      <c r="CD1637" s="519">
        <v>0.74399999999999999</v>
      </c>
      <c r="CE1637" s="519">
        <v>1.4E-2</v>
      </c>
      <c r="CF1637" s="519">
        <v>2E-3</v>
      </c>
      <c r="CG1637" s="519">
        <v>1E-3</v>
      </c>
      <c r="CH1637" s="519">
        <v>2E-3</v>
      </c>
      <c r="CI1637" s="519">
        <v>1E-3</v>
      </c>
      <c r="CJ1637" s="519">
        <v>0.56899999999999995</v>
      </c>
      <c r="CK1637" s="519">
        <v>0.03</v>
      </c>
      <c r="CL1637" s="519" t="s">
        <v>121</v>
      </c>
      <c r="CM1637" s="519">
        <v>2E-3</v>
      </c>
      <c r="CN1637" s="519">
        <v>1.6E-2</v>
      </c>
      <c r="CO1637" s="519">
        <v>1E-3</v>
      </c>
      <c r="CP1637" s="519">
        <v>1.173</v>
      </c>
      <c r="CQ1637" s="519">
        <v>1.4999999999999999E-2</v>
      </c>
      <c r="CR1637" s="519" t="s">
        <v>121</v>
      </c>
      <c r="CS1637" s="519">
        <v>2E-3</v>
      </c>
      <c r="CT1637" s="519">
        <v>6.8289999999999997</v>
      </c>
      <c r="CU1637" s="519">
        <v>0.121</v>
      </c>
      <c r="CV1637" s="519">
        <v>5.0999999999999997E-2</v>
      </c>
      <c r="CW1637" s="519">
        <v>1E-3</v>
      </c>
      <c r="CX1637" s="519">
        <v>0.24</v>
      </c>
      <c r="CY1637" s="519">
        <v>1.2999999999999999E-2</v>
      </c>
      <c r="CZ1637" s="519" t="s">
        <v>121</v>
      </c>
      <c r="DA1637" s="519">
        <v>2E-3</v>
      </c>
      <c r="DB1637" s="519">
        <v>7.0000000000000001E-3</v>
      </c>
      <c r="DC1637" s="519">
        <v>4.0000000000000001E-3</v>
      </c>
      <c r="DD1637" s="519" t="s">
        <v>121</v>
      </c>
      <c r="DE1637" s="519">
        <v>8.0000000000000002E-3</v>
      </c>
      <c r="DF1637" s="519">
        <v>0.48699999999999999</v>
      </c>
      <c r="DG1637" s="519">
        <v>5.0000000000000001E-3</v>
      </c>
      <c r="DH1637" s="519">
        <v>2.1999999999999999E-2</v>
      </c>
      <c r="DI1637" s="519">
        <v>1E-3</v>
      </c>
      <c r="DJ1637" s="519">
        <v>6.0000000000000001E-3</v>
      </c>
      <c r="DK1637" s="519">
        <v>1E-3</v>
      </c>
      <c r="DL1637" s="61" t="str">
        <f t="shared" si="30"/>
        <v>17-0189</v>
      </c>
      <c r="DM1637" s="522">
        <v>-1.6743069366663602E-2</v>
      </c>
      <c r="DN1637" s="522">
        <v>1.56924605474494E-2</v>
      </c>
      <c r="DO1637" s="522">
        <v>5.6173945277785402E-2</v>
      </c>
      <c r="DP1637" s="522">
        <v>0.845712862428038</v>
      </c>
      <c r="DQ1637" s="522">
        <v>1.24547248355465</v>
      </c>
      <c r="DR1637" s="522">
        <v>-1.12828161552783E-2</v>
      </c>
      <c r="DS1637" s="522">
        <v>0.60281315199778096</v>
      </c>
      <c r="DT1637" s="522">
        <v>2.2039401262126099E-2</v>
      </c>
      <c r="DU1637" s="522">
        <v>8.8277279292489099E-4</v>
      </c>
      <c r="DV1637" s="522">
        <v>-2.17583167323783E-2</v>
      </c>
      <c r="DW1637" s="522">
        <v>0.38392443233888701</v>
      </c>
      <c r="DX1637" s="522">
        <v>-0.13216816070599099</v>
      </c>
      <c r="DY1637" s="522">
        <v>1709.135573279</v>
      </c>
      <c r="DZ1637" s="522">
        <v>-0.69217616667891402</v>
      </c>
      <c r="EA1637" s="522">
        <v>-0.247761642993794</v>
      </c>
      <c r="EB1637" s="522">
        <v>99.377466707338996</v>
      </c>
    </row>
    <row r="1638" spans="1:132">
      <c r="A1638" s="11">
        <v>44706</v>
      </c>
      <c r="B1638" s="66" t="s">
        <v>583</v>
      </c>
      <c r="C1638" s="25" t="s">
        <v>128</v>
      </c>
      <c r="H1638" s="3" t="e">
        <f>((F1638)/(E1638/100))</f>
        <v>#DIV/0!</v>
      </c>
      <c r="I1638" s="4" t="e">
        <f>E1638/F1638</f>
        <v>#DIV/0!</v>
      </c>
      <c r="J1638" s="4" t="e">
        <f>100/G1638</f>
        <v>#DIV/0!</v>
      </c>
      <c r="N1638" s="37" t="e">
        <f>M1638/(K1638/100)</f>
        <v>#DIV/0!</v>
      </c>
      <c r="O1638" s="37" t="e">
        <f>N1638/J1638</f>
        <v>#DIV/0!</v>
      </c>
      <c r="P1638" s="5" t="e">
        <f>M1638/(L1638/100)</f>
        <v>#DIV/0!</v>
      </c>
      <c r="Q1638" s="5" t="e">
        <f>P1638*I1638</f>
        <v>#DIV/0!</v>
      </c>
      <c r="U1638" s="15" t="e">
        <f>100-(T1638-R1638)/S1638*100</f>
        <v>#DIV/0!</v>
      </c>
      <c r="AB1638" s="14" t="e">
        <f>((AE1638-AC1638)*(1000/AD1638))*1000</f>
        <v>#DIV/0!</v>
      </c>
      <c r="AF1638" s="7" t="e">
        <f>#REF!*0.8</f>
        <v>#REF!</v>
      </c>
      <c r="AH1638" s="8" t="e">
        <f>((AG1638)*(H1638/100))</f>
        <v>#DIV/0!</v>
      </c>
      <c r="AI1638" s="7" t="e">
        <f>AG1638/AH1638</f>
        <v>#DIV/0!</v>
      </c>
      <c r="AO1638" s="505" t="s">
        <v>583</v>
      </c>
      <c r="AP1638" s="520" t="s">
        <v>121</v>
      </c>
      <c r="AQ1638" s="520">
        <v>3.0000000000000001E-3</v>
      </c>
      <c r="AR1638" s="520" t="s">
        <v>121</v>
      </c>
      <c r="AS1638" s="520">
        <v>1.2E-2</v>
      </c>
      <c r="AT1638" s="520" t="s">
        <v>121</v>
      </c>
      <c r="AU1638" s="520">
        <v>8.9999999999999993E-3</v>
      </c>
      <c r="AV1638" s="520">
        <v>10.84</v>
      </c>
      <c r="AW1638" s="520">
        <v>0.18099999999999999</v>
      </c>
      <c r="AX1638" s="520">
        <v>1.4999999999999999E-2</v>
      </c>
      <c r="AY1638" s="520">
        <v>4.0000000000000001E-3</v>
      </c>
      <c r="AZ1638" s="520">
        <v>2.7320000000000002</v>
      </c>
      <c r="BA1638" s="520">
        <v>3.3000000000000002E-2</v>
      </c>
      <c r="BB1638" s="520">
        <v>4.4999999999999998E-2</v>
      </c>
      <c r="BC1638" s="520">
        <v>5.0000000000000001E-3</v>
      </c>
      <c r="BD1638" s="520">
        <v>18.143000000000001</v>
      </c>
      <c r="BE1638" s="520">
        <v>0.186</v>
      </c>
      <c r="BF1638" s="520" t="s">
        <v>121</v>
      </c>
      <c r="BG1638" s="520">
        <v>8.0000000000000002E-3</v>
      </c>
      <c r="BH1638" s="520">
        <v>3.306</v>
      </c>
      <c r="BI1638" s="520">
        <v>0.33600000000000002</v>
      </c>
      <c r="BJ1638" s="520">
        <v>3.0000000000000001E-3</v>
      </c>
      <c r="BK1638" s="520">
        <v>2E-3</v>
      </c>
      <c r="BL1638" s="520" t="s">
        <v>121</v>
      </c>
      <c r="BM1638" s="520">
        <v>4.0000000000000001E-3</v>
      </c>
      <c r="BN1638" s="520">
        <v>4.9000000000000002E-2</v>
      </c>
      <c r="BO1638" s="520">
        <v>2.7E-2</v>
      </c>
      <c r="BP1638" s="520">
        <v>47.399000000000001</v>
      </c>
      <c r="BQ1638" s="520">
        <v>0.59799999999999998</v>
      </c>
      <c r="BR1638" s="520">
        <v>0.03</v>
      </c>
      <c r="BS1638" s="520">
        <v>2E-3</v>
      </c>
      <c r="BT1638" s="520">
        <v>0.48699999999999999</v>
      </c>
      <c r="BU1638" s="520">
        <v>8.3000000000000004E-2</v>
      </c>
      <c r="BV1638" s="520">
        <v>2.5999999999999999E-2</v>
      </c>
      <c r="BW1638" s="520">
        <v>3.0000000000000001E-3</v>
      </c>
      <c r="BX1638" s="520" t="s">
        <v>121</v>
      </c>
      <c r="BY1638" s="520">
        <v>3.2000000000000001E-2</v>
      </c>
      <c r="BZ1638" s="520">
        <v>0.21199999999999999</v>
      </c>
      <c r="CA1638" s="520">
        <v>4.5999999999999999E-2</v>
      </c>
      <c r="CB1638" s="520" t="s">
        <v>121</v>
      </c>
      <c r="CC1638" s="520">
        <v>3.3239999999999998</v>
      </c>
      <c r="CD1638" s="520">
        <v>0.16200000000000001</v>
      </c>
      <c r="CE1638" s="520">
        <v>0.02</v>
      </c>
      <c r="CF1638" s="520" t="s">
        <v>121</v>
      </c>
      <c r="CG1638" s="520">
        <v>2E-3</v>
      </c>
      <c r="CH1638" s="520" t="s">
        <v>121</v>
      </c>
      <c r="CI1638" s="520">
        <v>2E-3</v>
      </c>
      <c r="CJ1638" s="520">
        <v>0.32700000000000001</v>
      </c>
      <c r="CK1638" s="520">
        <v>1.9E-2</v>
      </c>
      <c r="CL1638" s="520" t="s">
        <v>121</v>
      </c>
      <c r="CM1638" s="520">
        <v>2E-3</v>
      </c>
      <c r="CN1638" s="520">
        <v>2E-3</v>
      </c>
      <c r="CO1638" s="520">
        <v>1E-3</v>
      </c>
      <c r="CP1638" s="520">
        <v>1.0760000000000001</v>
      </c>
      <c r="CQ1638" s="520">
        <v>1.2E-2</v>
      </c>
      <c r="CR1638" s="520" t="s">
        <v>121</v>
      </c>
      <c r="CS1638" s="520">
        <v>2E-3</v>
      </c>
      <c r="CT1638" s="520">
        <v>1.6539999999999999</v>
      </c>
      <c r="CU1638" s="520">
        <v>6.0999999999999999E-2</v>
      </c>
      <c r="CV1638" s="520">
        <v>4.0000000000000001E-3</v>
      </c>
      <c r="CW1638" s="520">
        <v>1E-3</v>
      </c>
      <c r="CX1638" s="520">
        <v>0.22600000000000001</v>
      </c>
      <c r="CY1638" s="520">
        <v>1.7000000000000001E-2</v>
      </c>
      <c r="CZ1638" s="520" t="s">
        <v>121</v>
      </c>
      <c r="DA1638" s="520">
        <v>2E-3</v>
      </c>
      <c r="DB1638" s="520">
        <v>2.4E-2</v>
      </c>
      <c r="DC1638" s="520">
        <v>7.0000000000000001E-3</v>
      </c>
      <c r="DD1638" s="520" t="s">
        <v>121</v>
      </c>
      <c r="DE1638" s="520">
        <v>7.1999999999999995E-2</v>
      </c>
      <c r="DF1638" s="520">
        <v>10.222</v>
      </c>
      <c r="DG1638" s="520">
        <v>0.13300000000000001</v>
      </c>
      <c r="DH1638" s="520">
        <v>1.2E-2</v>
      </c>
      <c r="DI1638" s="520">
        <v>1E-3</v>
      </c>
      <c r="DJ1638" s="520" t="s">
        <v>121</v>
      </c>
      <c r="DK1638" s="520">
        <v>2E-3</v>
      </c>
      <c r="DL1638" s="61" t="str">
        <f t="shared" si="30"/>
        <v>Anlieferung 30-1</v>
      </c>
    </row>
    <row r="1639" spans="1:132">
      <c r="A1639" s="11">
        <v>44706</v>
      </c>
      <c r="B1639" s="66" t="s">
        <v>584</v>
      </c>
      <c r="C1639" s="25" t="s">
        <v>128</v>
      </c>
      <c r="H1639" s="3" t="e">
        <f>((F1639)/(E1639/100))</f>
        <v>#DIV/0!</v>
      </c>
      <c r="I1639" s="4" t="e">
        <f>E1639/F1639</f>
        <v>#DIV/0!</v>
      </c>
      <c r="J1639" s="4" t="e">
        <f>100/G1639</f>
        <v>#DIV/0!</v>
      </c>
      <c r="N1639" s="37" t="e">
        <f>M1639/(K1639/100)</f>
        <v>#DIV/0!</v>
      </c>
      <c r="O1639" s="37" t="e">
        <f>N1639/J1639</f>
        <v>#DIV/0!</v>
      </c>
      <c r="P1639" s="5" t="e">
        <f>M1639/(L1639/100)</f>
        <v>#DIV/0!</v>
      </c>
      <c r="Q1639" s="5" t="e">
        <f>P1639*I1639</f>
        <v>#DIV/0!</v>
      </c>
      <c r="U1639" s="15" t="e">
        <f>100-(T1639-R1639)/S1639*100</f>
        <v>#DIV/0!</v>
      </c>
      <c r="AB1639" s="14" t="e">
        <f>((AE1639-AC1639)*(1000/AD1639))*1000</f>
        <v>#DIV/0!</v>
      </c>
      <c r="AF1639" s="7" t="e">
        <f>#REF!*0.8</f>
        <v>#REF!</v>
      </c>
      <c r="AH1639" s="8" t="e">
        <f>((AG1639)*(H1639/100))</f>
        <v>#DIV/0!</v>
      </c>
      <c r="AI1639" s="7" t="e">
        <f>AG1639/AH1639</f>
        <v>#DIV/0!</v>
      </c>
      <c r="AO1639" s="505" t="s">
        <v>584</v>
      </c>
      <c r="AP1639" s="520">
        <v>3.0000000000000001E-3</v>
      </c>
      <c r="AQ1639" s="520">
        <v>1E-3</v>
      </c>
      <c r="AR1639" s="520" t="s">
        <v>121</v>
      </c>
      <c r="AS1639" s="520">
        <v>6.0000000000000001E-3</v>
      </c>
      <c r="AT1639" s="520">
        <v>5.0000000000000001E-3</v>
      </c>
      <c r="AU1639" s="520">
        <v>2E-3</v>
      </c>
      <c r="AV1639" s="520">
        <v>0.74299999999999999</v>
      </c>
      <c r="AW1639" s="520">
        <v>1.0999999999999999E-2</v>
      </c>
      <c r="AX1639" s="520">
        <v>2E-3</v>
      </c>
      <c r="AY1639" s="520">
        <v>1E-3</v>
      </c>
      <c r="AZ1639" s="520">
        <v>0.47299999999999998</v>
      </c>
      <c r="BA1639" s="520">
        <v>6.0000000000000001E-3</v>
      </c>
      <c r="BB1639" s="520">
        <v>3.2050000000000001</v>
      </c>
      <c r="BC1639" s="520">
        <v>2.9000000000000001E-2</v>
      </c>
      <c r="BD1639" s="520">
        <v>2.6080000000000001</v>
      </c>
      <c r="BE1639" s="520">
        <v>0.03</v>
      </c>
      <c r="BF1639" s="520" t="s">
        <v>121</v>
      </c>
      <c r="BG1639" s="520">
        <v>5.0000000000000001E-3</v>
      </c>
      <c r="BH1639" s="520">
        <v>1.504</v>
      </c>
      <c r="BI1639" s="520">
        <v>0.253</v>
      </c>
      <c r="BJ1639" s="520" t="s">
        <v>121</v>
      </c>
      <c r="BK1639" s="520">
        <v>2E-3</v>
      </c>
      <c r="BL1639" s="520" t="s">
        <v>121</v>
      </c>
      <c r="BM1639" s="520">
        <v>2E-3</v>
      </c>
      <c r="BN1639" s="520" t="s">
        <v>121</v>
      </c>
      <c r="BO1639" s="520">
        <v>0.01</v>
      </c>
      <c r="BP1639" s="520">
        <v>74.090999999999994</v>
      </c>
      <c r="BQ1639" s="520">
        <v>0.185</v>
      </c>
      <c r="BR1639" s="520">
        <v>3.5000000000000003E-2</v>
      </c>
      <c r="BS1639" s="520">
        <v>1E-3</v>
      </c>
      <c r="BT1639" s="520">
        <v>6.3769999999999998</v>
      </c>
      <c r="BU1639" s="520">
        <v>0.09</v>
      </c>
      <c r="BV1639" s="520">
        <v>0.47299999999999998</v>
      </c>
      <c r="BW1639" s="520">
        <v>7.0000000000000001E-3</v>
      </c>
      <c r="BX1639" s="520" t="s">
        <v>121</v>
      </c>
      <c r="BY1639" s="520">
        <v>1.0999999999999999E-2</v>
      </c>
      <c r="BZ1639" s="520">
        <v>0.38300000000000001</v>
      </c>
      <c r="CA1639" s="520">
        <v>2.1000000000000001E-2</v>
      </c>
      <c r="CB1639" s="520" t="s">
        <v>121</v>
      </c>
      <c r="CC1639" s="520">
        <v>2.653</v>
      </c>
      <c r="CD1639" s="520">
        <v>3.4000000000000002E-2</v>
      </c>
      <c r="CE1639" s="520">
        <v>8.9999999999999993E-3</v>
      </c>
      <c r="CF1639" s="520">
        <v>2.6120000000000001</v>
      </c>
      <c r="CG1639" s="520">
        <v>2.7E-2</v>
      </c>
      <c r="CH1639" s="520">
        <v>8.9999999999999993E-3</v>
      </c>
      <c r="CI1639" s="520">
        <v>1E-3</v>
      </c>
      <c r="CJ1639" s="520">
        <v>0.25800000000000001</v>
      </c>
      <c r="CK1639" s="520">
        <v>2.5999999999999999E-2</v>
      </c>
      <c r="CL1639" s="520" t="s">
        <v>121</v>
      </c>
      <c r="CM1639" s="520">
        <v>2E-3</v>
      </c>
      <c r="CN1639" s="520" t="s">
        <v>121</v>
      </c>
      <c r="CO1639" s="520">
        <v>2E-3</v>
      </c>
      <c r="CP1639" s="520">
        <v>2.4609999999999999</v>
      </c>
      <c r="CQ1639" s="520">
        <v>2.3E-2</v>
      </c>
      <c r="CR1639" s="520" t="s">
        <v>121</v>
      </c>
      <c r="CS1639" s="520">
        <v>2E-3</v>
      </c>
      <c r="CT1639" s="520">
        <v>1.49</v>
      </c>
      <c r="CU1639" s="520">
        <v>7.2999999999999995E-2</v>
      </c>
      <c r="CV1639" s="520">
        <v>8.0000000000000002E-3</v>
      </c>
      <c r="CW1639" s="520">
        <v>1E-3</v>
      </c>
      <c r="CX1639" s="520">
        <v>4.8000000000000001E-2</v>
      </c>
      <c r="CY1639" s="520">
        <v>6.0000000000000001E-3</v>
      </c>
      <c r="CZ1639" s="520" t="s">
        <v>121</v>
      </c>
      <c r="DA1639" s="520">
        <v>2E-3</v>
      </c>
      <c r="DB1639" s="520">
        <v>8.9999999999999993E-3</v>
      </c>
      <c r="DC1639" s="520">
        <v>2E-3</v>
      </c>
      <c r="DD1639" s="520" t="s">
        <v>121</v>
      </c>
      <c r="DE1639" s="520">
        <v>1.4E-2</v>
      </c>
      <c r="DF1639" s="520">
        <v>0.80900000000000005</v>
      </c>
      <c r="DG1639" s="520">
        <v>1.0999999999999999E-2</v>
      </c>
      <c r="DH1639" s="520">
        <v>4.0000000000000001E-3</v>
      </c>
      <c r="DI1639" s="520">
        <v>1E-3</v>
      </c>
      <c r="DJ1639" s="520" t="s">
        <v>121</v>
      </c>
      <c r="DK1639" s="520">
        <v>2E-3</v>
      </c>
      <c r="DL1639" s="61" t="str">
        <f t="shared" si="30"/>
        <v>Anlieferung 30-2</v>
      </c>
    </row>
    <row r="1640" spans="1:132">
      <c r="A1640" s="11">
        <v>44706</v>
      </c>
      <c r="B1640" s="66" t="s">
        <v>585</v>
      </c>
      <c r="C1640" s="25" t="s">
        <v>128</v>
      </c>
      <c r="H1640" s="3" t="e">
        <f>((F1640)/(E1640/100))</f>
        <v>#DIV/0!</v>
      </c>
      <c r="I1640" s="4" t="e">
        <f>E1640/F1640</f>
        <v>#DIV/0!</v>
      </c>
      <c r="J1640" s="4" t="e">
        <f>100/G1640</f>
        <v>#DIV/0!</v>
      </c>
      <c r="N1640" s="37" t="e">
        <f>M1640/(K1640/100)</f>
        <v>#DIV/0!</v>
      </c>
      <c r="O1640" s="37" t="e">
        <f>N1640/J1640</f>
        <v>#DIV/0!</v>
      </c>
      <c r="P1640" s="5" t="e">
        <f>M1640/(L1640/100)</f>
        <v>#DIV/0!</v>
      </c>
      <c r="Q1640" s="5" t="e">
        <f>P1640*I1640</f>
        <v>#DIV/0!</v>
      </c>
      <c r="U1640" s="15" t="e">
        <f>100-(T1640-R1640)/S1640*100</f>
        <v>#DIV/0!</v>
      </c>
      <c r="AB1640" s="14" t="e">
        <f>((AE1640-AC1640)*(1000/AD1640))*1000</f>
        <v>#DIV/0!</v>
      </c>
      <c r="AF1640" s="7" t="e">
        <f>#REF!*0.8</f>
        <v>#REF!</v>
      </c>
      <c r="AH1640" s="8" t="e">
        <f>((AG1640)*(H1640/100))</f>
        <v>#DIV/0!</v>
      </c>
      <c r="AI1640" s="7" t="e">
        <f>AG1640/AH1640</f>
        <v>#DIV/0!</v>
      </c>
      <c r="AO1640" s="505" t="s">
        <v>585</v>
      </c>
      <c r="AP1640" s="520" t="s">
        <v>121</v>
      </c>
      <c r="AQ1640" s="520">
        <v>3.0000000000000001E-3</v>
      </c>
      <c r="AR1640" s="520" t="s">
        <v>121</v>
      </c>
      <c r="AS1640" s="520">
        <v>0.01</v>
      </c>
      <c r="AT1640" s="520" t="s">
        <v>121</v>
      </c>
      <c r="AU1640" s="520">
        <v>7.0000000000000001E-3</v>
      </c>
      <c r="AV1640" s="520">
        <v>3.1989999999999998</v>
      </c>
      <c r="AW1640" s="520">
        <v>5.3999999999999999E-2</v>
      </c>
      <c r="AX1640" s="520" t="s">
        <v>121</v>
      </c>
      <c r="AY1640" s="520">
        <v>6.0000000000000001E-3</v>
      </c>
      <c r="AZ1640" s="520">
        <v>1.3580000000000001</v>
      </c>
      <c r="BA1640" s="520">
        <v>1.6E-2</v>
      </c>
      <c r="BB1640" s="520">
        <v>14.106999999999999</v>
      </c>
      <c r="BC1640" s="520">
        <v>0.16300000000000001</v>
      </c>
      <c r="BD1640" s="520">
        <v>19.302</v>
      </c>
      <c r="BE1640" s="520">
        <v>0.14399999999999999</v>
      </c>
      <c r="BF1640" s="520" t="s">
        <v>121</v>
      </c>
      <c r="BG1640" s="520">
        <v>1.0999999999999999E-2</v>
      </c>
      <c r="BH1640" s="520">
        <v>3.2210000000000001</v>
      </c>
      <c r="BI1640" s="520">
        <v>0.33100000000000002</v>
      </c>
      <c r="BJ1640" s="520">
        <v>6.0000000000000001E-3</v>
      </c>
      <c r="BK1640" s="520">
        <v>2E-3</v>
      </c>
      <c r="BL1640" s="520">
        <v>8.0000000000000002E-3</v>
      </c>
      <c r="BM1640" s="520">
        <v>2E-3</v>
      </c>
      <c r="BN1640" s="520" t="s">
        <v>121</v>
      </c>
      <c r="BO1640" s="520">
        <v>3.5999999999999997E-2</v>
      </c>
      <c r="BP1640" s="520">
        <v>54.107999999999997</v>
      </c>
      <c r="BQ1640" s="520">
        <v>0.42299999999999999</v>
      </c>
      <c r="BR1640" s="520">
        <v>0.128</v>
      </c>
      <c r="BS1640" s="520">
        <v>4.0000000000000001E-3</v>
      </c>
      <c r="BT1640" s="520">
        <v>0.23499999999999999</v>
      </c>
      <c r="BU1640" s="520">
        <v>5.0999999999999997E-2</v>
      </c>
      <c r="BV1640" s="520">
        <v>4.2999999999999997E-2</v>
      </c>
      <c r="BW1640" s="520">
        <v>3.0000000000000001E-3</v>
      </c>
      <c r="BX1640" s="520" t="s">
        <v>121</v>
      </c>
      <c r="BY1640" s="520">
        <v>2.5999999999999999E-2</v>
      </c>
      <c r="BZ1640" s="520" t="s">
        <v>121</v>
      </c>
      <c r="CA1640" s="520">
        <v>4.5999999999999999E-2</v>
      </c>
      <c r="CB1640" s="520" t="s">
        <v>121</v>
      </c>
      <c r="CC1640" s="520">
        <v>3.3279999999999998</v>
      </c>
      <c r="CD1640" s="520">
        <v>0.17899999999999999</v>
      </c>
      <c r="CE1640" s="520">
        <v>1.4E-2</v>
      </c>
      <c r="CF1640" s="520">
        <v>8.9999999999999993E-3</v>
      </c>
      <c r="CG1640" s="520">
        <v>1E-3</v>
      </c>
      <c r="CH1640" s="520" t="s">
        <v>121</v>
      </c>
      <c r="CI1640" s="520">
        <v>2E-3</v>
      </c>
      <c r="CJ1640" s="520">
        <v>0.191</v>
      </c>
      <c r="CK1640" s="520">
        <v>1.7000000000000001E-2</v>
      </c>
      <c r="CL1640" s="520" t="s">
        <v>121</v>
      </c>
      <c r="CM1640" s="520">
        <v>2E-3</v>
      </c>
      <c r="CN1640" s="520" t="s">
        <v>121</v>
      </c>
      <c r="CO1640" s="520">
        <v>2E-3</v>
      </c>
      <c r="CP1640" s="520">
        <v>0.53200000000000003</v>
      </c>
      <c r="CQ1640" s="520">
        <v>8.9999999999999993E-3</v>
      </c>
      <c r="CR1640" s="520" t="s">
        <v>121</v>
      </c>
      <c r="CS1640" s="520">
        <v>2E-3</v>
      </c>
      <c r="CT1640" s="520">
        <v>1.2649999999999999</v>
      </c>
      <c r="CU1640" s="520">
        <v>0.06</v>
      </c>
      <c r="CV1640" s="520">
        <v>2E-3</v>
      </c>
      <c r="CW1640" s="520">
        <v>1E-3</v>
      </c>
      <c r="CX1640" s="520">
        <v>5.8999999999999997E-2</v>
      </c>
      <c r="CY1640" s="520">
        <v>1.0999999999999999E-2</v>
      </c>
      <c r="CZ1640" s="520" t="s">
        <v>121</v>
      </c>
      <c r="DA1640" s="520">
        <v>2E-3</v>
      </c>
      <c r="DB1640" s="520">
        <v>1.2999999999999999E-2</v>
      </c>
      <c r="DC1640" s="520">
        <v>5.0000000000000001E-3</v>
      </c>
      <c r="DD1640" s="520" t="s">
        <v>121</v>
      </c>
      <c r="DE1640" s="520">
        <v>2.1000000000000001E-2</v>
      </c>
      <c r="DF1640" s="520">
        <v>2.004</v>
      </c>
      <c r="DG1640" s="520">
        <v>2.9000000000000001E-2</v>
      </c>
      <c r="DH1640" s="520">
        <v>7.0000000000000001E-3</v>
      </c>
      <c r="DI1640" s="520">
        <v>1E-3</v>
      </c>
      <c r="DJ1640" s="520" t="s">
        <v>121</v>
      </c>
      <c r="DK1640" s="520">
        <v>2E-3</v>
      </c>
      <c r="DL1640" s="61" t="str">
        <f t="shared" si="30"/>
        <v>Anlieferung 30-3</v>
      </c>
    </row>
    <row r="1641" spans="1:132">
      <c r="A1641" s="11">
        <v>44706</v>
      </c>
      <c r="B1641" s="66" t="s">
        <v>586</v>
      </c>
      <c r="C1641" s="25" t="s">
        <v>128</v>
      </c>
      <c r="H1641" s="3" t="e">
        <f>((F1641)/(E1641/100))</f>
        <v>#DIV/0!</v>
      </c>
      <c r="I1641" s="4" t="e">
        <f>E1641/F1641</f>
        <v>#DIV/0!</v>
      </c>
      <c r="J1641" s="4" t="e">
        <f>100/G1641</f>
        <v>#DIV/0!</v>
      </c>
      <c r="N1641" s="37" t="e">
        <f>M1641/(K1641/100)</f>
        <v>#DIV/0!</v>
      </c>
      <c r="O1641" s="37" t="e">
        <f>N1641/J1641</f>
        <v>#DIV/0!</v>
      </c>
      <c r="P1641" s="5" t="e">
        <f>M1641/(L1641/100)</f>
        <v>#DIV/0!</v>
      </c>
      <c r="Q1641" s="5" t="e">
        <f>P1641*I1641</f>
        <v>#DIV/0!</v>
      </c>
      <c r="U1641" s="15" t="e">
        <f>100-(T1641-R1641)/S1641*100</f>
        <v>#DIV/0!</v>
      </c>
      <c r="AB1641" s="14" t="e">
        <f>((AE1641-AC1641)*(1000/AD1641))*1000</f>
        <v>#DIV/0!</v>
      </c>
      <c r="AF1641" s="7" t="e">
        <f>#REF!*0.8</f>
        <v>#REF!</v>
      </c>
      <c r="AH1641" s="8" t="e">
        <f>((AG1641)*(H1641/100))</f>
        <v>#DIV/0!</v>
      </c>
      <c r="AI1641" s="7" t="e">
        <f>AG1641/AH1641</f>
        <v>#DIV/0!</v>
      </c>
      <c r="AO1641" s="505" t="s">
        <v>586</v>
      </c>
      <c r="AP1641" s="520" t="s">
        <v>121</v>
      </c>
      <c r="AQ1641" s="520">
        <v>2E-3</v>
      </c>
      <c r="AR1641" s="520">
        <v>7.0000000000000001E-3</v>
      </c>
      <c r="AS1641" s="520">
        <v>3.0000000000000001E-3</v>
      </c>
      <c r="AT1641" s="520" t="s">
        <v>121</v>
      </c>
      <c r="AU1641" s="520">
        <v>2E-3</v>
      </c>
      <c r="AV1641" s="520">
        <v>8.9999999999999993E-3</v>
      </c>
      <c r="AW1641" s="520">
        <v>1E-3</v>
      </c>
      <c r="AX1641" s="520" t="s">
        <v>121</v>
      </c>
      <c r="AY1641" s="520">
        <v>2E-3</v>
      </c>
      <c r="AZ1641" s="520">
        <v>1.7000000000000001E-2</v>
      </c>
      <c r="BA1641" s="520">
        <v>1E-3</v>
      </c>
      <c r="BB1641" s="520">
        <v>9.7000000000000003E-2</v>
      </c>
      <c r="BC1641" s="520">
        <v>3.0000000000000001E-3</v>
      </c>
      <c r="BD1641" s="520">
        <v>0.34399999999999997</v>
      </c>
      <c r="BE1641" s="520">
        <v>8.9999999999999993E-3</v>
      </c>
      <c r="BF1641" s="520" t="s">
        <v>121</v>
      </c>
      <c r="BG1641" s="520">
        <v>2E-3</v>
      </c>
      <c r="BH1641" s="520"/>
      <c r="BI1641" s="520"/>
      <c r="BJ1641" s="520" t="s">
        <v>121</v>
      </c>
      <c r="BK1641" s="520">
        <v>2E-3</v>
      </c>
      <c r="BL1641" s="520" t="s">
        <v>121</v>
      </c>
      <c r="BM1641" s="520">
        <v>2E-3</v>
      </c>
      <c r="BN1641" s="520" t="s">
        <v>121</v>
      </c>
      <c r="BO1641" s="520">
        <v>1.0999999999999999E-2</v>
      </c>
      <c r="BP1641" s="520">
        <v>87.105000000000004</v>
      </c>
      <c r="BQ1641" s="520">
        <v>6.7000000000000004E-2</v>
      </c>
      <c r="BR1641" s="520" t="s">
        <v>121</v>
      </c>
      <c r="BS1641" s="520">
        <v>2E-3</v>
      </c>
      <c r="BT1641" s="520">
        <v>10.986000000000001</v>
      </c>
      <c r="BU1641" s="520">
        <v>9.6000000000000002E-2</v>
      </c>
      <c r="BV1641" s="520"/>
      <c r="BW1641" s="520"/>
      <c r="BX1641" s="520" t="s">
        <v>121</v>
      </c>
      <c r="BY1641" s="520">
        <v>4.0000000000000001E-3</v>
      </c>
      <c r="BZ1641" s="520">
        <v>9.0999999999999998E-2</v>
      </c>
      <c r="CA1641" s="520">
        <v>1.2999999999999999E-2</v>
      </c>
      <c r="CB1641" s="520"/>
      <c r="CC1641" s="520"/>
      <c r="CD1641" s="520" t="s">
        <v>121</v>
      </c>
      <c r="CE1641" s="520">
        <v>0.01</v>
      </c>
      <c r="CF1641" s="520">
        <v>1.214</v>
      </c>
      <c r="CG1641" s="520">
        <v>8.9999999999999993E-3</v>
      </c>
      <c r="CH1641" s="520">
        <v>1.0999999999999999E-2</v>
      </c>
      <c r="CI1641" s="520">
        <v>1E-3</v>
      </c>
      <c r="CJ1641" s="520"/>
      <c r="CK1641" s="520"/>
      <c r="CL1641" s="520" t="s">
        <v>121</v>
      </c>
      <c r="CM1641" s="520">
        <v>2E-3</v>
      </c>
      <c r="CN1641" s="520" t="s">
        <v>121</v>
      </c>
      <c r="CO1641" s="520">
        <v>2E-3</v>
      </c>
      <c r="CP1641" s="520">
        <v>0.82</v>
      </c>
      <c r="CQ1641" s="520"/>
      <c r="CR1641" s="520" t="s">
        <v>121</v>
      </c>
      <c r="CS1641" s="520">
        <v>2E-3</v>
      </c>
      <c r="CT1641" s="520"/>
      <c r="CU1641" s="520"/>
      <c r="CV1641" s="520">
        <v>0.02</v>
      </c>
      <c r="CW1641" s="520">
        <v>1E-3</v>
      </c>
      <c r="CX1641" s="520">
        <v>4.1000000000000002E-2</v>
      </c>
      <c r="CY1641" s="520">
        <v>6.0000000000000001E-3</v>
      </c>
      <c r="CZ1641" s="520" t="s">
        <v>121</v>
      </c>
      <c r="DA1641" s="520">
        <v>2E-3</v>
      </c>
      <c r="DB1641" s="520">
        <v>1.7000000000000001E-2</v>
      </c>
      <c r="DC1641" s="520">
        <v>2E-3</v>
      </c>
      <c r="DD1641" s="520" t="s">
        <v>121</v>
      </c>
      <c r="DE1641" s="520">
        <v>4.0000000000000001E-3</v>
      </c>
      <c r="DF1641" s="520">
        <v>3.1E-2</v>
      </c>
      <c r="DG1641" s="520">
        <v>2E-3</v>
      </c>
      <c r="DH1641" s="520">
        <v>2E-3</v>
      </c>
      <c r="DI1641" s="520">
        <v>1E-3</v>
      </c>
      <c r="DJ1641" s="520" t="s">
        <v>121</v>
      </c>
      <c r="DK1641" s="520">
        <v>2E-3</v>
      </c>
      <c r="DL1641" s="61" t="str">
        <f t="shared" si="30"/>
        <v>Anlieferung 30-4</v>
      </c>
    </row>
    <row r="1642" spans="1:132">
      <c r="A1642" s="11">
        <v>44706</v>
      </c>
      <c r="B1642" s="66" t="s">
        <v>587</v>
      </c>
      <c r="C1642" s="25" t="s">
        <v>128</v>
      </c>
      <c r="H1642" s="3" t="e">
        <f>((F1642)/(E1642/100))</f>
        <v>#DIV/0!</v>
      </c>
      <c r="I1642" s="4" t="e">
        <f>E1642/F1642</f>
        <v>#DIV/0!</v>
      </c>
      <c r="J1642" s="4" t="e">
        <f>100/G1642</f>
        <v>#DIV/0!</v>
      </c>
      <c r="N1642" s="37" t="e">
        <f>M1642/(K1642/100)</f>
        <v>#DIV/0!</v>
      </c>
      <c r="O1642" s="37" t="e">
        <f>N1642/J1642</f>
        <v>#DIV/0!</v>
      </c>
      <c r="P1642" s="5" t="e">
        <f>M1642/(L1642/100)</f>
        <v>#DIV/0!</v>
      </c>
      <c r="Q1642" s="5" t="e">
        <f>P1642*I1642</f>
        <v>#DIV/0!</v>
      </c>
      <c r="U1642" s="15" t="e">
        <f>100-(T1642-R1642)/S1642*100</f>
        <v>#DIV/0!</v>
      </c>
      <c r="AB1642" s="14" t="e">
        <f>((AE1642-AC1642)*(1000/AD1642))*1000</f>
        <v>#DIV/0!</v>
      </c>
      <c r="AF1642" s="7" t="e">
        <f>#REF!*0.8</f>
        <v>#REF!</v>
      </c>
      <c r="AH1642" s="8" t="e">
        <f>((AG1642)*(H1642/100))</f>
        <v>#DIV/0!</v>
      </c>
      <c r="AI1642" s="7" t="e">
        <f>AG1642/AH1642</f>
        <v>#DIV/0!</v>
      </c>
      <c r="AO1642" s="505" t="s">
        <v>587</v>
      </c>
      <c r="AP1642" s="520" t="s">
        <v>121</v>
      </c>
      <c r="AQ1642" s="520">
        <v>2E-3</v>
      </c>
      <c r="AR1642" s="520" t="s">
        <v>121</v>
      </c>
      <c r="AS1642" s="520">
        <v>5.0000000000000001E-3</v>
      </c>
      <c r="AT1642" s="520" t="s">
        <v>121</v>
      </c>
      <c r="AU1642" s="520">
        <v>5.0000000000000001E-3</v>
      </c>
      <c r="AV1642" s="520">
        <v>1.597</v>
      </c>
      <c r="AW1642" s="520">
        <v>1.9E-2</v>
      </c>
      <c r="AX1642" s="520">
        <v>8.9999999999999993E-3</v>
      </c>
      <c r="AY1642" s="520">
        <v>1E-3</v>
      </c>
      <c r="AZ1642" s="520">
        <v>1.367</v>
      </c>
      <c r="BA1642" s="520">
        <v>1.2E-2</v>
      </c>
      <c r="BB1642" s="520">
        <v>8.9359999999999999</v>
      </c>
      <c r="BC1642" s="520">
        <v>6.6000000000000003E-2</v>
      </c>
      <c r="BD1642" s="520">
        <v>5.0880000000000001</v>
      </c>
      <c r="BE1642" s="520">
        <v>3.6999999999999998E-2</v>
      </c>
      <c r="BF1642" s="520" t="s">
        <v>121</v>
      </c>
      <c r="BG1642" s="520">
        <v>3.0000000000000001E-3</v>
      </c>
      <c r="BH1642" s="520">
        <v>1.758</v>
      </c>
      <c r="BI1642" s="520">
        <v>0.16900000000000001</v>
      </c>
      <c r="BJ1642" s="520" t="s">
        <v>121</v>
      </c>
      <c r="BK1642" s="520">
        <v>2E-3</v>
      </c>
      <c r="BL1642" s="520" t="s">
        <v>121</v>
      </c>
      <c r="BM1642" s="520">
        <v>3.0000000000000001E-3</v>
      </c>
      <c r="BN1642" s="520" t="s">
        <v>121</v>
      </c>
      <c r="BO1642" s="520">
        <v>1.4E-2</v>
      </c>
      <c r="BP1642" s="520">
        <v>78.325999999999993</v>
      </c>
      <c r="BQ1642" s="520">
        <v>0.14099999999999999</v>
      </c>
      <c r="BR1642" s="520">
        <v>0.09</v>
      </c>
      <c r="BS1642" s="520">
        <v>2E-3</v>
      </c>
      <c r="BT1642" s="520">
        <v>0.251</v>
      </c>
      <c r="BU1642" s="520">
        <v>4.1000000000000002E-2</v>
      </c>
      <c r="BV1642" s="520">
        <v>2.8000000000000001E-2</v>
      </c>
      <c r="BW1642" s="520">
        <v>2E-3</v>
      </c>
      <c r="BX1642" s="520">
        <v>1.4E-2</v>
      </c>
      <c r="BY1642" s="520">
        <v>8.0000000000000002E-3</v>
      </c>
      <c r="BZ1642" s="520" t="s">
        <v>121</v>
      </c>
      <c r="CA1642" s="520">
        <v>3.5999999999999997E-2</v>
      </c>
      <c r="CB1642" s="520" t="s">
        <v>121</v>
      </c>
      <c r="CC1642" s="520">
        <v>2.5089999999999999</v>
      </c>
      <c r="CD1642" s="520">
        <v>0.03</v>
      </c>
      <c r="CE1642" s="520">
        <v>0.01</v>
      </c>
      <c r="CF1642" s="520">
        <v>2E-3</v>
      </c>
      <c r="CG1642" s="520">
        <v>1E-3</v>
      </c>
      <c r="CH1642" s="520" t="s">
        <v>121</v>
      </c>
      <c r="CI1642" s="520">
        <v>2E-3</v>
      </c>
      <c r="CJ1642" s="520">
        <v>0.153</v>
      </c>
      <c r="CK1642" s="520">
        <v>1.2999999999999999E-2</v>
      </c>
      <c r="CL1642" s="520" t="s">
        <v>121</v>
      </c>
      <c r="CM1642" s="520">
        <v>2E-3</v>
      </c>
      <c r="CN1642" s="520" t="s">
        <v>121</v>
      </c>
      <c r="CO1642" s="520">
        <v>2E-3</v>
      </c>
      <c r="CP1642" s="520">
        <v>0.46800000000000003</v>
      </c>
      <c r="CQ1642" s="520">
        <v>7.0000000000000001E-3</v>
      </c>
      <c r="CR1642" s="520" t="s">
        <v>121</v>
      </c>
      <c r="CS1642" s="520">
        <v>2E-3</v>
      </c>
      <c r="CT1642" s="520">
        <v>1.1890000000000001</v>
      </c>
      <c r="CU1642" s="520">
        <v>4.7E-2</v>
      </c>
      <c r="CV1642" s="520">
        <v>2E-3</v>
      </c>
      <c r="CW1642" s="520">
        <v>1E-3</v>
      </c>
      <c r="CX1642" s="520">
        <v>6.8000000000000005E-2</v>
      </c>
      <c r="CY1642" s="520">
        <v>8.0000000000000002E-3</v>
      </c>
      <c r="CZ1642" s="520" t="s">
        <v>121</v>
      </c>
      <c r="DA1642" s="520">
        <v>2E-3</v>
      </c>
      <c r="DB1642" s="520">
        <v>1.7000000000000001E-2</v>
      </c>
      <c r="DC1642" s="520">
        <v>3.0000000000000001E-3</v>
      </c>
      <c r="DD1642" s="520" t="s">
        <v>121</v>
      </c>
      <c r="DE1642" s="520">
        <v>8.9999999999999993E-3</v>
      </c>
      <c r="DF1642" s="520">
        <v>0.60399999999999998</v>
      </c>
      <c r="DG1642" s="520">
        <v>8.0000000000000002E-3</v>
      </c>
      <c r="DH1642" s="520">
        <v>3.0000000000000001E-3</v>
      </c>
      <c r="DI1642" s="520">
        <v>1E-3</v>
      </c>
      <c r="DJ1642" s="520" t="s">
        <v>121</v>
      </c>
      <c r="DK1642" s="520">
        <v>2E-3</v>
      </c>
      <c r="DL1642" s="61" t="str">
        <f t="shared" si="30"/>
        <v>Anlieferung 30-5</v>
      </c>
    </row>
    <row r="1643" spans="1:132">
      <c r="A1643" s="11">
        <v>44706</v>
      </c>
      <c r="B1643" s="66" t="s">
        <v>588</v>
      </c>
      <c r="C1643" s="25" t="s">
        <v>128</v>
      </c>
      <c r="H1643" s="3" t="e">
        <f>((F1643)/(E1643/100))</f>
        <v>#DIV/0!</v>
      </c>
      <c r="I1643" s="4" t="e">
        <f>E1643/F1643</f>
        <v>#DIV/0!</v>
      </c>
      <c r="J1643" s="4" t="e">
        <f>100/G1643</f>
        <v>#DIV/0!</v>
      </c>
      <c r="N1643" s="37" t="e">
        <f>M1643/(K1643/100)</f>
        <v>#DIV/0!</v>
      </c>
      <c r="O1643" s="37" t="e">
        <f>N1643/J1643</f>
        <v>#DIV/0!</v>
      </c>
      <c r="P1643" s="5" t="e">
        <f>M1643/(L1643/100)</f>
        <v>#DIV/0!</v>
      </c>
      <c r="Q1643" s="5" t="e">
        <f>P1643*I1643</f>
        <v>#DIV/0!</v>
      </c>
      <c r="U1643" s="15" t="e">
        <f>100-(T1643-R1643)/S1643*100</f>
        <v>#DIV/0!</v>
      </c>
      <c r="AB1643" s="14" t="e">
        <f>((AE1643-AC1643)*(1000/AD1643))*1000</f>
        <v>#DIV/0!</v>
      </c>
      <c r="AF1643" s="7" t="e">
        <f>#REF!*0.8</f>
        <v>#REF!</v>
      </c>
      <c r="AH1643" s="8" t="e">
        <f>((AG1643)*(H1643/100))</f>
        <v>#DIV/0!</v>
      </c>
      <c r="AI1643" s="7" t="e">
        <f>AG1643/AH1643</f>
        <v>#DIV/0!</v>
      </c>
      <c r="AO1643" s="505" t="s">
        <v>588</v>
      </c>
      <c r="AP1643" s="520" t="s">
        <v>121</v>
      </c>
      <c r="AQ1643" s="520">
        <v>2E-3</v>
      </c>
      <c r="AR1643" s="520">
        <v>3.3000000000000002E-2</v>
      </c>
      <c r="AS1643" s="520">
        <v>4.0000000000000001E-3</v>
      </c>
      <c r="AT1643" s="520" t="s">
        <v>121</v>
      </c>
      <c r="AU1643" s="520">
        <v>3.0000000000000001E-3</v>
      </c>
      <c r="AV1643" s="520">
        <v>1.089</v>
      </c>
      <c r="AW1643" s="520">
        <v>1.2999999999999999E-2</v>
      </c>
      <c r="AX1643" s="520">
        <v>8.0000000000000002E-3</v>
      </c>
      <c r="AY1643" s="520">
        <v>1E-3</v>
      </c>
      <c r="AZ1643" s="520">
        <v>0.78300000000000003</v>
      </c>
      <c r="BA1643" s="520">
        <v>8.0000000000000002E-3</v>
      </c>
      <c r="BB1643" s="520">
        <v>5.9059999999999997</v>
      </c>
      <c r="BC1643" s="520">
        <v>4.2999999999999997E-2</v>
      </c>
      <c r="BD1643" s="520">
        <v>6.57</v>
      </c>
      <c r="BE1643" s="520">
        <v>4.2000000000000003E-2</v>
      </c>
      <c r="BF1643" s="520" t="s">
        <v>121</v>
      </c>
      <c r="BG1643" s="520">
        <v>2E-3</v>
      </c>
      <c r="BH1643" s="520">
        <v>2.6739999999999999</v>
      </c>
      <c r="BI1643" s="520">
        <v>0.45800000000000002</v>
      </c>
      <c r="BJ1643" s="520" t="s">
        <v>121</v>
      </c>
      <c r="BK1643" s="520">
        <v>2E-3</v>
      </c>
      <c r="BL1643" s="520" t="s">
        <v>121</v>
      </c>
      <c r="BM1643" s="520">
        <v>2E-3</v>
      </c>
      <c r="BN1643" s="520" t="s">
        <v>121</v>
      </c>
      <c r="BO1643" s="520">
        <v>1.0999999999999999E-2</v>
      </c>
      <c r="BP1643" s="520">
        <v>77.673000000000002</v>
      </c>
      <c r="BQ1643" s="520">
        <v>0.126</v>
      </c>
      <c r="BR1643" s="520">
        <v>0.05</v>
      </c>
      <c r="BS1643" s="520">
        <v>1E-3</v>
      </c>
      <c r="BT1643" s="520">
        <v>1.0009999999999999</v>
      </c>
      <c r="BU1643" s="520">
        <v>0.05</v>
      </c>
      <c r="BV1643" s="520">
        <v>0.47899999999999998</v>
      </c>
      <c r="BW1643" s="520">
        <v>1.2E-2</v>
      </c>
      <c r="BX1643" s="520" t="s">
        <v>121</v>
      </c>
      <c r="BY1643" s="520">
        <v>1.2999999999999999E-2</v>
      </c>
      <c r="BZ1643" s="520">
        <v>0.16500000000000001</v>
      </c>
      <c r="CA1643" s="520">
        <v>2.4E-2</v>
      </c>
      <c r="CB1643" s="520" t="s">
        <v>121</v>
      </c>
      <c r="CC1643" s="520">
        <v>3.9420000000000002</v>
      </c>
      <c r="CD1643" s="520">
        <v>4.5999999999999999E-2</v>
      </c>
      <c r="CE1643" s="520">
        <v>8.0000000000000002E-3</v>
      </c>
      <c r="CF1643" s="520">
        <v>5.0000000000000001E-3</v>
      </c>
      <c r="CG1643" s="520">
        <v>1E-3</v>
      </c>
      <c r="CH1643" s="520" t="s">
        <v>121</v>
      </c>
      <c r="CI1643" s="520">
        <v>2E-3</v>
      </c>
      <c r="CJ1643" s="520">
        <v>0.22</v>
      </c>
      <c r="CK1643" s="520">
        <v>3.6999999999999998E-2</v>
      </c>
      <c r="CL1643" s="520" t="s">
        <v>121</v>
      </c>
      <c r="CM1643" s="520">
        <v>2E-3</v>
      </c>
      <c r="CN1643" s="520" t="s">
        <v>121</v>
      </c>
      <c r="CO1643" s="520">
        <v>2E-3</v>
      </c>
      <c r="CP1643" s="520">
        <v>0.91</v>
      </c>
      <c r="CQ1643" s="520">
        <v>2.1999999999999999E-2</v>
      </c>
      <c r="CR1643" s="520" t="s">
        <v>121</v>
      </c>
      <c r="CS1643" s="520">
        <v>2E-3</v>
      </c>
      <c r="CT1643" s="520">
        <v>1.468</v>
      </c>
      <c r="CU1643" s="520">
        <v>0.122</v>
      </c>
      <c r="CV1643" s="520" t="s">
        <v>121</v>
      </c>
      <c r="CW1643" s="520">
        <v>2E-3</v>
      </c>
      <c r="CX1643" s="520">
        <v>6.6000000000000003E-2</v>
      </c>
      <c r="CY1643" s="520">
        <v>8.0000000000000002E-3</v>
      </c>
      <c r="CZ1643" s="520" t="s">
        <v>121</v>
      </c>
      <c r="DA1643" s="520">
        <v>2E-3</v>
      </c>
      <c r="DB1643" s="520">
        <v>3.6999999999999998E-2</v>
      </c>
      <c r="DC1643" s="520">
        <v>4.0000000000000001E-3</v>
      </c>
      <c r="DD1643" s="520" t="s">
        <v>121</v>
      </c>
      <c r="DE1643" s="520">
        <v>8.9999999999999993E-3</v>
      </c>
      <c r="DF1643" s="520">
        <v>0.79600000000000004</v>
      </c>
      <c r="DG1643" s="520">
        <v>8.9999999999999993E-3</v>
      </c>
      <c r="DH1643" s="520">
        <v>4.0000000000000001E-3</v>
      </c>
      <c r="DI1643" s="520">
        <v>1E-3</v>
      </c>
      <c r="DJ1643" s="520" t="s">
        <v>121</v>
      </c>
      <c r="DK1643" s="520">
        <v>2E-3</v>
      </c>
      <c r="DL1643" s="61" t="str">
        <f t="shared" si="30"/>
        <v>Anlieferung 30-6</v>
      </c>
    </row>
    <row r="1644" spans="1:132">
      <c r="A1644" s="11">
        <v>44706</v>
      </c>
      <c r="B1644" s="66" t="s">
        <v>589</v>
      </c>
      <c r="C1644" s="25" t="s">
        <v>128</v>
      </c>
      <c r="H1644" s="3" t="e">
        <f>((F1644)/(E1644/100))</f>
        <v>#DIV/0!</v>
      </c>
      <c r="I1644" s="4" t="e">
        <f>E1644/F1644</f>
        <v>#DIV/0!</v>
      </c>
      <c r="J1644" s="4" t="e">
        <f>100/G1644</f>
        <v>#DIV/0!</v>
      </c>
      <c r="N1644" s="37" t="e">
        <f>M1644/(K1644/100)</f>
        <v>#DIV/0!</v>
      </c>
      <c r="O1644" s="37" t="e">
        <f>N1644/J1644</f>
        <v>#DIV/0!</v>
      </c>
      <c r="P1644" s="5" t="e">
        <f>M1644/(L1644/100)</f>
        <v>#DIV/0!</v>
      </c>
      <c r="Q1644" s="5" t="e">
        <f>P1644*I1644</f>
        <v>#DIV/0!</v>
      </c>
      <c r="U1644" s="15" t="e">
        <f>100-(T1644-R1644)/S1644*100</f>
        <v>#DIV/0!</v>
      </c>
      <c r="AB1644" s="14" t="e">
        <f>((AE1644-AC1644)*(1000/AD1644))*1000</f>
        <v>#DIV/0!</v>
      </c>
      <c r="AF1644" s="7" t="e">
        <f>#REF!*0.8</f>
        <v>#REF!</v>
      </c>
      <c r="AH1644" s="8" t="e">
        <f>((AG1644)*(H1644/100))</f>
        <v>#DIV/0!</v>
      </c>
      <c r="AI1644" s="7" t="e">
        <f>AG1644/AH1644</f>
        <v>#DIV/0!</v>
      </c>
      <c r="AO1644" s="505" t="s">
        <v>589</v>
      </c>
      <c r="AP1644" s="520">
        <v>8.9999999999999993E-3</v>
      </c>
      <c r="AQ1644" s="520">
        <v>2E-3</v>
      </c>
      <c r="AR1644" s="520" t="s">
        <v>121</v>
      </c>
      <c r="AS1644" s="520">
        <v>8.9999999999999993E-3</v>
      </c>
      <c r="AT1644" s="520">
        <v>4.9909999999999997</v>
      </c>
      <c r="AU1644" s="520">
        <v>8.3000000000000004E-2</v>
      </c>
      <c r="AV1644" s="520">
        <v>0.92500000000000004</v>
      </c>
      <c r="AW1644" s="520">
        <v>1.9E-2</v>
      </c>
      <c r="AX1644" s="520">
        <v>4.0000000000000001E-3</v>
      </c>
      <c r="AY1644" s="520">
        <v>2E-3</v>
      </c>
      <c r="AZ1644" s="520">
        <v>1.58</v>
      </c>
      <c r="BA1644" s="520">
        <v>1.9E-2</v>
      </c>
      <c r="BB1644" s="520">
        <v>15.321999999999999</v>
      </c>
      <c r="BC1644" s="520">
        <v>0.17100000000000001</v>
      </c>
      <c r="BD1644" s="520">
        <v>10.275</v>
      </c>
      <c r="BE1644" s="520">
        <v>0.09</v>
      </c>
      <c r="BF1644" s="520" t="s">
        <v>121</v>
      </c>
      <c r="BG1644" s="520">
        <v>8.0000000000000002E-3</v>
      </c>
      <c r="BH1644" s="520">
        <v>2.286</v>
      </c>
      <c r="BI1644" s="520">
        <v>0.28100000000000003</v>
      </c>
      <c r="BJ1644" s="520">
        <v>8.9999999999999993E-3</v>
      </c>
      <c r="BK1644" s="520">
        <v>2E-3</v>
      </c>
      <c r="BL1644" s="520">
        <v>5.0000000000000001E-3</v>
      </c>
      <c r="BM1644" s="520">
        <v>2E-3</v>
      </c>
      <c r="BN1644" s="520">
        <v>8.6999999999999994E-2</v>
      </c>
      <c r="BO1644" s="520">
        <v>0.02</v>
      </c>
      <c r="BP1644" s="520">
        <v>57.308</v>
      </c>
      <c r="BQ1644" s="520">
        <v>0.42799999999999999</v>
      </c>
      <c r="BR1644" s="520">
        <v>8.0000000000000002E-3</v>
      </c>
      <c r="BS1644" s="520">
        <v>1E-3</v>
      </c>
      <c r="BT1644" s="520">
        <v>0.69299999999999995</v>
      </c>
      <c r="BU1644" s="520">
        <v>7.9000000000000001E-2</v>
      </c>
      <c r="BV1644" s="520">
        <v>3.5999999999999997E-2</v>
      </c>
      <c r="BW1644" s="520">
        <v>3.0000000000000001E-3</v>
      </c>
      <c r="BX1644" s="520" t="s">
        <v>121</v>
      </c>
      <c r="BY1644" s="520">
        <v>3.4000000000000002E-2</v>
      </c>
      <c r="BZ1644" s="520" t="s">
        <v>121</v>
      </c>
      <c r="CA1644" s="520">
        <v>0.04</v>
      </c>
      <c r="CB1644" s="520" t="s">
        <v>121</v>
      </c>
      <c r="CC1644" s="520">
        <v>2.911</v>
      </c>
      <c r="CD1644" s="520">
        <v>8.6999999999999994E-2</v>
      </c>
      <c r="CE1644" s="520">
        <v>1.4E-2</v>
      </c>
      <c r="CF1644" s="520">
        <v>0.184</v>
      </c>
      <c r="CG1644" s="520">
        <v>3.0000000000000001E-3</v>
      </c>
      <c r="CH1644" s="520" t="s">
        <v>121</v>
      </c>
      <c r="CI1644" s="520">
        <v>2E-3</v>
      </c>
      <c r="CJ1644" s="520">
        <v>7.5999999999999998E-2</v>
      </c>
      <c r="CK1644" s="520">
        <v>1.7000000000000001E-2</v>
      </c>
      <c r="CL1644" s="520" t="s">
        <v>121</v>
      </c>
      <c r="CM1644" s="520">
        <v>2E-3</v>
      </c>
      <c r="CN1644" s="520" t="s">
        <v>121</v>
      </c>
      <c r="CO1644" s="520">
        <v>2E-3</v>
      </c>
      <c r="CP1644" s="520">
        <v>1.395</v>
      </c>
      <c r="CQ1644" s="520">
        <v>1.4999999999999999E-2</v>
      </c>
      <c r="CR1644" s="520" t="s">
        <v>121</v>
      </c>
      <c r="CS1644" s="520">
        <v>2E-3</v>
      </c>
      <c r="CT1644" s="520">
        <v>1.929</v>
      </c>
      <c r="CU1644" s="520">
        <v>6.4000000000000001E-2</v>
      </c>
      <c r="CV1644" s="520">
        <v>3.0000000000000001E-3</v>
      </c>
      <c r="CW1644" s="520">
        <v>1E-3</v>
      </c>
      <c r="CX1644" s="520">
        <v>0.245</v>
      </c>
      <c r="CY1644" s="520">
        <v>1.4E-2</v>
      </c>
      <c r="CZ1644" s="520" t="s">
        <v>121</v>
      </c>
      <c r="DA1644" s="520">
        <v>2E-3</v>
      </c>
      <c r="DB1644" s="520">
        <v>1.7000000000000001E-2</v>
      </c>
      <c r="DC1644" s="520">
        <v>5.0000000000000001E-3</v>
      </c>
      <c r="DD1644" s="520" t="s">
        <v>121</v>
      </c>
      <c r="DE1644" s="520">
        <v>2.5000000000000001E-2</v>
      </c>
      <c r="DF1644" s="520">
        <v>2.4820000000000002</v>
      </c>
      <c r="DG1644" s="520">
        <v>3.3000000000000002E-2</v>
      </c>
      <c r="DH1644" s="520">
        <v>3.0000000000000001E-3</v>
      </c>
      <c r="DI1644" s="520">
        <v>1E-3</v>
      </c>
      <c r="DJ1644" s="520" t="s">
        <v>121</v>
      </c>
      <c r="DK1644" s="520">
        <v>2E-3</v>
      </c>
      <c r="DL1644" s="61" t="str">
        <f t="shared" si="30"/>
        <v>Anlieferung 30-7</v>
      </c>
    </row>
    <row r="1645" spans="1:132">
      <c r="A1645" s="11">
        <v>44706</v>
      </c>
      <c r="B1645" s="66" t="s">
        <v>590</v>
      </c>
      <c r="C1645" s="25" t="s">
        <v>128</v>
      </c>
      <c r="H1645" s="3" t="e">
        <f>((F1645)/(E1645/100))</f>
        <v>#DIV/0!</v>
      </c>
      <c r="I1645" s="4" t="e">
        <f>E1645/F1645</f>
        <v>#DIV/0!</v>
      </c>
      <c r="J1645" s="4" t="e">
        <f>100/G1645</f>
        <v>#DIV/0!</v>
      </c>
      <c r="N1645" s="37" t="e">
        <f>M1645/(K1645/100)</f>
        <v>#DIV/0!</v>
      </c>
      <c r="O1645" s="37" t="e">
        <f>N1645/J1645</f>
        <v>#DIV/0!</v>
      </c>
      <c r="P1645" s="5" t="e">
        <f>M1645/(L1645/100)</f>
        <v>#DIV/0!</v>
      </c>
      <c r="Q1645" s="5" t="e">
        <f>P1645*I1645</f>
        <v>#DIV/0!</v>
      </c>
      <c r="U1645" s="15" t="e">
        <f>100-(T1645-R1645)/S1645*100</f>
        <v>#DIV/0!</v>
      </c>
      <c r="AB1645" s="14" t="e">
        <f>((AE1645-AC1645)*(1000/AD1645))*1000</f>
        <v>#DIV/0!</v>
      </c>
      <c r="AF1645" s="7" t="e">
        <f>#REF!*0.8</f>
        <v>#REF!</v>
      </c>
      <c r="AH1645" s="8" t="e">
        <f>((AG1645)*(H1645/100))</f>
        <v>#DIV/0!</v>
      </c>
      <c r="AI1645" s="7" t="e">
        <f>AG1645/AH1645</f>
        <v>#DIV/0!</v>
      </c>
      <c r="AO1645" s="505" t="s">
        <v>590</v>
      </c>
      <c r="AP1645" s="520" t="s">
        <v>121</v>
      </c>
      <c r="AQ1645" s="520">
        <v>4.0000000000000001E-3</v>
      </c>
      <c r="AR1645" s="520" t="s">
        <v>121</v>
      </c>
      <c r="AS1645" s="520">
        <v>0.01</v>
      </c>
      <c r="AT1645" s="520">
        <v>8.0000000000000002E-3</v>
      </c>
      <c r="AU1645" s="520">
        <v>5.0000000000000001E-3</v>
      </c>
      <c r="AV1645" s="520">
        <v>4.452</v>
      </c>
      <c r="AW1645" s="520">
        <v>7.4999999999999997E-2</v>
      </c>
      <c r="AX1645" s="520" t="s">
        <v>121</v>
      </c>
      <c r="AY1645" s="520">
        <v>7.0000000000000001E-3</v>
      </c>
      <c r="AZ1645" s="520">
        <v>2.2519999999999998</v>
      </c>
      <c r="BA1645" s="520">
        <v>2.5999999999999999E-2</v>
      </c>
      <c r="BB1645" s="520">
        <v>16.756</v>
      </c>
      <c r="BC1645" s="520">
        <v>0.19600000000000001</v>
      </c>
      <c r="BD1645" s="520">
        <v>16.821999999999999</v>
      </c>
      <c r="BE1645" s="520">
        <v>0.13500000000000001</v>
      </c>
      <c r="BF1645" s="520" t="s">
        <v>121</v>
      </c>
      <c r="BG1645" s="520">
        <v>8.9999999999999993E-3</v>
      </c>
      <c r="BH1645" s="520">
        <v>3.2909999999999999</v>
      </c>
      <c r="BI1645" s="520">
        <v>0.33500000000000002</v>
      </c>
      <c r="BJ1645" s="520" t="s">
        <v>121</v>
      </c>
      <c r="BK1645" s="520">
        <v>3.0000000000000001E-3</v>
      </c>
      <c r="BL1645" s="520">
        <v>6.0000000000000001E-3</v>
      </c>
      <c r="BM1645" s="520">
        <v>2E-3</v>
      </c>
      <c r="BN1645" s="520" t="s">
        <v>121</v>
      </c>
      <c r="BO1645" s="520">
        <v>2.5000000000000001E-2</v>
      </c>
      <c r="BP1645" s="520">
        <v>46.274999999999999</v>
      </c>
      <c r="BQ1645" s="520">
        <v>0.54400000000000004</v>
      </c>
      <c r="BR1645" s="520">
        <v>0.183</v>
      </c>
      <c r="BS1645" s="520">
        <v>5.0000000000000001E-3</v>
      </c>
      <c r="BT1645" s="520">
        <v>0.40100000000000002</v>
      </c>
      <c r="BU1645" s="520">
        <v>7.1999999999999995E-2</v>
      </c>
      <c r="BV1645" s="520">
        <v>5.5E-2</v>
      </c>
      <c r="BW1645" s="520">
        <v>3.0000000000000001E-3</v>
      </c>
      <c r="BX1645" s="520" t="s">
        <v>121</v>
      </c>
      <c r="BY1645" s="520">
        <v>3.4000000000000002E-2</v>
      </c>
      <c r="BZ1645" s="520" t="s">
        <v>121</v>
      </c>
      <c r="CA1645" s="520">
        <v>6.4000000000000001E-2</v>
      </c>
      <c r="CB1645" s="520">
        <v>3.706</v>
      </c>
      <c r="CC1645" s="520">
        <v>2.2120000000000002</v>
      </c>
      <c r="CD1645" s="520">
        <v>0.14199999999999999</v>
      </c>
      <c r="CE1645" s="520">
        <v>1.6E-2</v>
      </c>
      <c r="CF1645" s="520">
        <v>6.0000000000000001E-3</v>
      </c>
      <c r="CG1645" s="520">
        <v>1E-3</v>
      </c>
      <c r="CH1645" s="520" t="s">
        <v>121</v>
      </c>
      <c r="CI1645" s="520">
        <v>2E-3</v>
      </c>
      <c r="CJ1645" s="520">
        <v>0.28000000000000003</v>
      </c>
      <c r="CK1645" s="520">
        <v>1.7999999999999999E-2</v>
      </c>
      <c r="CL1645" s="520" t="s">
        <v>121</v>
      </c>
      <c r="CM1645" s="520">
        <v>2E-3</v>
      </c>
      <c r="CN1645" s="520" t="s">
        <v>121</v>
      </c>
      <c r="CO1645" s="520">
        <v>2E-3</v>
      </c>
      <c r="CP1645" s="520">
        <v>1.073</v>
      </c>
      <c r="CQ1645" s="520">
        <v>1.2999999999999999E-2</v>
      </c>
      <c r="CR1645" s="520" t="s">
        <v>121</v>
      </c>
      <c r="CS1645" s="520">
        <v>2E-3</v>
      </c>
      <c r="CT1645" s="520">
        <v>1.331</v>
      </c>
      <c r="CU1645" s="520">
        <v>5.6000000000000001E-2</v>
      </c>
      <c r="CV1645" s="520">
        <v>2E-3</v>
      </c>
      <c r="CW1645" s="520">
        <v>1E-3</v>
      </c>
      <c r="CX1645" s="520">
        <v>0.112</v>
      </c>
      <c r="CY1645" s="520">
        <v>1.4E-2</v>
      </c>
      <c r="CZ1645" s="520" t="s">
        <v>121</v>
      </c>
      <c r="DA1645" s="520">
        <v>2E-3</v>
      </c>
      <c r="DB1645" s="520">
        <v>1.7000000000000001E-2</v>
      </c>
      <c r="DC1645" s="520">
        <v>6.0000000000000001E-3</v>
      </c>
      <c r="DD1645" s="520" t="s">
        <v>121</v>
      </c>
      <c r="DE1645" s="520">
        <v>2.9000000000000001E-2</v>
      </c>
      <c r="DF1645" s="520">
        <v>2.7869999999999999</v>
      </c>
      <c r="DG1645" s="520">
        <v>3.7999999999999999E-2</v>
      </c>
      <c r="DH1645" s="520">
        <v>3.0000000000000001E-3</v>
      </c>
      <c r="DI1645" s="520">
        <v>1E-3</v>
      </c>
      <c r="DJ1645" s="520" t="s">
        <v>121</v>
      </c>
      <c r="DK1645" s="520">
        <v>2E-3</v>
      </c>
      <c r="DL1645" s="61" t="str">
        <f t="shared" si="30"/>
        <v>Anlieferung 30-8</v>
      </c>
    </row>
    <row r="1646" spans="1:132">
      <c r="A1646" s="11">
        <v>44706</v>
      </c>
      <c r="B1646" s="66" t="s">
        <v>591</v>
      </c>
      <c r="C1646" s="25" t="s">
        <v>128</v>
      </c>
      <c r="H1646" s="3" t="e">
        <f>((F1646)/(E1646/100))</f>
        <v>#DIV/0!</v>
      </c>
      <c r="I1646" s="4" t="e">
        <f>E1646/F1646</f>
        <v>#DIV/0!</v>
      </c>
      <c r="J1646" s="4" t="e">
        <f>100/G1646</f>
        <v>#DIV/0!</v>
      </c>
      <c r="N1646" s="37" t="e">
        <f>M1646/(K1646/100)</f>
        <v>#DIV/0!</v>
      </c>
      <c r="O1646" s="37" t="e">
        <f>N1646/J1646</f>
        <v>#DIV/0!</v>
      </c>
      <c r="P1646" s="5" t="e">
        <f>M1646/(L1646/100)</f>
        <v>#DIV/0!</v>
      </c>
      <c r="Q1646" s="5" t="e">
        <f>P1646*I1646</f>
        <v>#DIV/0!</v>
      </c>
      <c r="U1646" s="15" t="e">
        <f>100-(T1646-R1646)/S1646*100</f>
        <v>#DIV/0!</v>
      </c>
      <c r="AB1646" s="14" t="e">
        <f>((AE1646-AC1646)*(1000/AD1646))*1000</f>
        <v>#DIV/0!</v>
      </c>
      <c r="AF1646" s="7" t="e">
        <f>#REF!*0.8</f>
        <v>#REF!</v>
      </c>
      <c r="AH1646" s="8" t="e">
        <f>((AG1646)*(H1646/100))</f>
        <v>#DIV/0!</v>
      </c>
      <c r="AI1646" s="7" t="e">
        <f>AG1646/AH1646</f>
        <v>#DIV/0!</v>
      </c>
      <c r="AO1646" s="505" t="s">
        <v>591</v>
      </c>
      <c r="AP1646" s="520">
        <v>1.0999999999999999E-2</v>
      </c>
      <c r="AQ1646" s="520">
        <v>2E-3</v>
      </c>
      <c r="AR1646" s="520" t="s">
        <v>121</v>
      </c>
      <c r="AS1646" s="520">
        <v>8.9999999999999993E-3</v>
      </c>
      <c r="AT1646" s="520">
        <v>4.883</v>
      </c>
      <c r="AU1646" s="520">
        <v>8.5999999999999993E-2</v>
      </c>
      <c r="AV1646" s="520">
        <v>2.5859999999999999</v>
      </c>
      <c r="AW1646" s="520">
        <v>4.5999999999999999E-2</v>
      </c>
      <c r="AX1646" s="520">
        <v>6.0000000000000001E-3</v>
      </c>
      <c r="AY1646" s="520">
        <v>3.0000000000000001E-3</v>
      </c>
      <c r="AZ1646" s="520">
        <v>2.3250000000000002</v>
      </c>
      <c r="BA1646" s="520">
        <v>2.7E-2</v>
      </c>
      <c r="BB1646" s="520">
        <v>17.474</v>
      </c>
      <c r="BC1646" s="520">
        <v>0.20100000000000001</v>
      </c>
      <c r="BD1646" s="520">
        <v>6.9420000000000002</v>
      </c>
      <c r="BE1646" s="520">
        <v>7.0000000000000007E-2</v>
      </c>
      <c r="BF1646" s="520" t="s">
        <v>121</v>
      </c>
      <c r="BG1646" s="520">
        <v>8.9999999999999993E-3</v>
      </c>
      <c r="BH1646" s="520">
        <v>3.3639999999999999</v>
      </c>
      <c r="BI1646" s="520">
        <v>0.36799999999999999</v>
      </c>
      <c r="BJ1646" s="520">
        <v>5.0000000000000001E-3</v>
      </c>
      <c r="BK1646" s="520">
        <v>2E-3</v>
      </c>
      <c r="BL1646" s="520" t="s">
        <v>121</v>
      </c>
      <c r="BM1646" s="520">
        <v>4.0000000000000001E-3</v>
      </c>
      <c r="BN1646" s="520">
        <v>3.6999999999999998E-2</v>
      </c>
      <c r="BO1646" s="520">
        <v>2.3E-2</v>
      </c>
      <c r="BP1646" s="520">
        <v>50.78</v>
      </c>
      <c r="BQ1646" s="520">
        <v>0.54</v>
      </c>
      <c r="BR1646" s="520">
        <v>0.08</v>
      </c>
      <c r="BS1646" s="520">
        <v>3.0000000000000001E-3</v>
      </c>
      <c r="BT1646" s="520">
        <v>0.59799999999999998</v>
      </c>
      <c r="BU1646" s="520">
        <v>8.2000000000000003E-2</v>
      </c>
      <c r="BV1646" s="520">
        <v>3.5000000000000003E-2</v>
      </c>
      <c r="BW1646" s="520">
        <v>3.0000000000000001E-3</v>
      </c>
      <c r="BX1646" s="520" t="s">
        <v>121</v>
      </c>
      <c r="BY1646" s="520">
        <v>1.9E-2</v>
      </c>
      <c r="BZ1646" s="520" t="s">
        <v>121</v>
      </c>
      <c r="CA1646" s="520">
        <v>6.2E-2</v>
      </c>
      <c r="CB1646" s="520">
        <v>4.0039999999999996</v>
      </c>
      <c r="CC1646" s="520">
        <v>2.4180000000000001</v>
      </c>
      <c r="CD1646" s="520">
        <v>4.9000000000000002E-2</v>
      </c>
      <c r="CE1646" s="520">
        <v>1.4999999999999999E-2</v>
      </c>
      <c r="CF1646" s="520">
        <v>0.14000000000000001</v>
      </c>
      <c r="CG1646" s="520">
        <v>3.0000000000000001E-3</v>
      </c>
      <c r="CH1646" s="520" t="s">
        <v>121</v>
      </c>
      <c r="CI1646" s="520">
        <v>2E-3</v>
      </c>
      <c r="CJ1646" s="520">
        <v>0.14799999999999999</v>
      </c>
      <c r="CK1646" s="520">
        <v>0.02</v>
      </c>
      <c r="CL1646" s="520" t="s">
        <v>121</v>
      </c>
      <c r="CM1646" s="520">
        <v>2E-3</v>
      </c>
      <c r="CN1646" s="520" t="s">
        <v>121</v>
      </c>
      <c r="CO1646" s="520">
        <v>2E-3</v>
      </c>
      <c r="CP1646" s="520">
        <v>1.542</v>
      </c>
      <c r="CQ1646" s="520">
        <v>1.7000000000000001E-2</v>
      </c>
      <c r="CR1646" s="520" t="s">
        <v>121</v>
      </c>
      <c r="CS1646" s="520">
        <v>2E-3</v>
      </c>
      <c r="CT1646" s="520">
        <v>2.1800000000000002</v>
      </c>
      <c r="CU1646" s="520">
        <v>7.2999999999999995E-2</v>
      </c>
      <c r="CV1646" s="520" t="s">
        <v>121</v>
      </c>
      <c r="CW1646" s="520">
        <v>2E-3</v>
      </c>
      <c r="CX1646" s="520">
        <v>0.22</v>
      </c>
      <c r="CY1646" s="520">
        <v>1.4E-2</v>
      </c>
      <c r="CZ1646" s="520" t="s">
        <v>121</v>
      </c>
      <c r="DA1646" s="520">
        <v>2E-3</v>
      </c>
      <c r="DB1646" s="520">
        <v>1.7999999999999999E-2</v>
      </c>
      <c r="DC1646" s="520">
        <v>5.0000000000000001E-3</v>
      </c>
      <c r="DD1646" s="520" t="s">
        <v>121</v>
      </c>
      <c r="DE1646" s="520">
        <v>0.03</v>
      </c>
      <c r="DF1646" s="520">
        <v>2.5510000000000002</v>
      </c>
      <c r="DG1646" s="520">
        <v>3.5000000000000003E-2</v>
      </c>
      <c r="DH1646" s="520">
        <v>4.0000000000000001E-3</v>
      </c>
      <c r="DI1646" s="520">
        <v>1E-3</v>
      </c>
      <c r="DJ1646" s="520" t="s">
        <v>121</v>
      </c>
      <c r="DK1646" s="520">
        <v>2E-3</v>
      </c>
      <c r="DL1646" s="61" t="str">
        <f t="shared" si="30"/>
        <v>Anlieferung 30-9</v>
      </c>
    </row>
    <row r="1647" spans="1:132">
      <c r="A1647" s="11">
        <v>44706</v>
      </c>
      <c r="B1647" s="66" t="s">
        <v>592</v>
      </c>
      <c r="C1647" s="25" t="s">
        <v>128</v>
      </c>
      <c r="H1647" s="3" t="e">
        <f>((F1647)/(E1647/100))</f>
        <v>#DIV/0!</v>
      </c>
      <c r="I1647" s="4" t="e">
        <f>E1647/F1647</f>
        <v>#DIV/0!</v>
      </c>
      <c r="J1647" s="4" t="e">
        <f>100/G1647</f>
        <v>#DIV/0!</v>
      </c>
      <c r="N1647" s="37" t="e">
        <f>M1647/(K1647/100)</f>
        <v>#DIV/0!</v>
      </c>
      <c r="O1647" s="37" t="e">
        <f>N1647/J1647</f>
        <v>#DIV/0!</v>
      </c>
      <c r="P1647" s="5" t="e">
        <f>M1647/(L1647/100)</f>
        <v>#DIV/0!</v>
      </c>
      <c r="Q1647" s="5" t="e">
        <f>P1647*I1647</f>
        <v>#DIV/0!</v>
      </c>
      <c r="U1647" s="15" t="e">
        <f>100-(T1647-R1647)/S1647*100</f>
        <v>#DIV/0!</v>
      </c>
      <c r="AB1647" s="14" t="e">
        <f>((AE1647-AC1647)*(1000/AD1647))*1000</f>
        <v>#DIV/0!</v>
      </c>
      <c r="AF1647" s="7" t="e">
        <f>#REF!*0.8</f>
        <v>#REF!</v>
      </c>
      <c r="AH1647" s="8" t="e">
        <f>((AG1647)*(H1647/100))</f>
        <v>#DIV/0!</v>
      </c>
      <c r="AI1647" s="7" t="e">
        <f>AG1647/AH1647</f>
        <v>#DIV/0!</v>
      </c>
      <c r="AO1647" s="505" t="s">
        <v>592</v>
      </c>
      <c r="AP1647" s="520">
        <v>4.0000000000000001E-3</v>
      </c>
      <c r="AQ1647" s="520">
        <v>2E-3</v>
      </c>
      <c r="AR1647" s="520" t="s">
        <v>121</v>
      </c>
      <c r="AS1647" s="520">
        <v>1.6E-2</v>
      </c>
      <c r="AT1647" s="520">
        <v>1.004</v>
      </c>
      <c r="AU1647" s="520">
        <v>2.1000000000000001E-2</v>
      </c>
      <c r="AV1647" s="520">
        <v>3.4430000000000001</v>
      </c>
      <c r="AW1647" s="520">
        <v>5.7000000000000002E-2</v>
      </c>
      <c r="AX1647" s="520" t="s">
        <v>121</v>
      </c>
      <c r="AY1647" s="520">
        <v>5.0000000000000001E-3</v>
      </c>
      <c r="AZ1647" s="520">
        <v>1.3420000000000001</v>
      </c>
      <c r="BA1647" s="520">
        <v>1.7999999999999999E-2</v>
      </c>
      <c r="BB1647" s="520">
        <v>11.872</v>
      </c>
      <c r="BC1647" s="520">
        <v>0.14000000000000001</v>
      </c>
      <c r="BD1647" s="520">
        <v>17.93</v>
      </c>
      <c r="BE1647" s="520">
        <v>0.156</v>
      </c>
      <c r="BF1647" s="520" t="s">
        <v>121</v>
      </c>
      <c r="BG1647" s="520">
        <v>6.0000000000000001E-3</v>
      </c>
      <c r="BH1647" s="520">
        <v>2.355</v>
      </c>
      <c r="BI1647" s="520">
        <v>0.34200000000000003</v>
      </c>
      <c r="BJ1647" s="520">
        <v>5.0000000000000001E-3</v>
      </c>
      <c r="BK1647" s="520">
        <v>2E-3</v>
      </c>
      <c r="BL1647" s="520" t="s">
        <v>121</v>
      </c>
      <c r="BM1647" s="520">
        <v>5.0000000000000001E-3</v>
      </c>
      <c r="BN1647" s="520">
        <v>1.35</v>
      </c>
      <c r="BO1647" s="520">
        <v>3.7999999999999999E-2</v>
      </c>
      <c r="BP1647" s="520">
        <v>45.811999999999998</v>
      </c>
      <c r="BQ1647" s="520">
        <v>0.52600000000000002</v>
      </c>
      <c r="BR1647" s="520">
        <v>0.10299999999999999</v>
      </c>
      <c r="BS1647" s="520">
        <v>3.0000000000000001E-3</v>
      </c>
      <c r="BT1647" s="520">
        <v>1.641</v>
      </c>
      <c r="BU1647" s="520">
        <v>9.4E-2</v>
      </c>
      <c r="BV1647" s="520">
        <v>0.46400000000000002</v>
      </c>
      <c r="BW1647" s="520">
        <v>6.0000000000000001E-3</v>
      </c>
      <c r="BX1647" s="520" t="s">
        <v>121</v>
      </c>
      <c r="BY1647" s="520">
        <v>2.8000000000000001E-2</v>
      </c>
      <c r="BZ1647" s="520">
        <v>0.54</v>
      </c>
      <c r="CA1647" s="520">
        <v>4.2999999999999997E-2</v>
      </c>
      <c r="CB1647" s="520">
        <v>4.9189999999999996</v>
      </c>
      <c r="CC1647" s="520">
        <v>2.484</v>
      </c>
      <c r="CD1647" s="520">
        <v>0.189</v>
      </c>
      <c r="CE1647" s="520">
        <v>1.6E-2</v>
      </c>
      <c r="CF1647" s="520">
        <v>0.61</v>
      </c>
      <c r="CG1647" s="520">
        <v>8.9999999999999993E-3</v>
      </c>
      <c r="CH1647" s="520" t="s">
        <v>121</v>
      </c>
      <c r="CI1647" s="520">
        <v>2E-3</v>
      </c>
      <c r="CJ1647" s="520">
        <v>0.14000000000000001</v>
      </c>
      <c r="CK1647" s="520">
        <v>0.02</v>
      </c>
      <c r="CL1647" s="520" t="s">
        <v>121</v>
      </c>
      <c r="CM1647" s="520">
        <v>2E-3</v>
      </c>
      <c r="CN1647" s="520">
        <v>3.0000000000000001E-3</v>
      </c>
      <c r="CO1647" s="520">
        <v>1E-3</v>
      </c>
      <c r="CP1647" s="520">
        <v>1.907</v>
      </c>
      <c r="CQ1647" s="520">
        <v>1.7999999999999999E-2</v>
      </c>
      <c r="CR1647" s="520" t="s">
        <v>121</v>
      </c>
      <c r="CS1647" s="520">
        <v>2E-3</v>
      </c>
      <c r="CT1647" s="520">
        <v>3.2</v>
      </c>
      <c r="CU1647" s="520">
        <v>7.9000000000000001E-2</v>
      </c>
      <c r="CV1647" s="520">
        <v>3.2000000000000001E-2</v>
      </c>
      <c r="CW1647" s="520">
        <v>1E-3</v>
      </c>
      <c r="CX1647" s="520">
        <v>0.123</v>
      </c>
      <c r="CY1647" s="520">
        <v>3.4000000000000002E-2</v>
      </c>
      <c r="CZ1647" s="520" t="s">
        <v>121</v>
      </c>
      <c r="DA1647" s="520">
        <v>2E-3</v>
      </c>
      <c r="DB1647" s="520" t="s">
        <v>121</v>
      </c>
      <c r="DC1647" s="520">
        <v>2.5000000000000001E-2</v>
      </c>
      <c r="DD1647" s="520" t="s">
        <v>121</v>
      </c>
      <c r="DE1647" s="520">
        <v>1.9E-2</v>
      </c>
      <c r="DF1647" s="520">
        <v>1.002</v>
      </c>
      <c r="DG1647" s="520">
        <v>1.7999999999999999E-2</v>
      </c>
      <c r="DH1647" s="520">
        <v>3.0000000000000001E-3</v>
      </c>
      <c r="DI1647" s="520">
        <v>1E-3</v>
      </c>
      <c r="DJ1647" s="520" t="s">
        <v>121</v>
      </c>
      <c r="DK1647" s="520">
        <v>2E-3</v>
      </c>
      <c r="DL1647" s="61" t="str">
        <f t="shared" si="30"/>
        <v>Anlieferung 30-10</v>
      </c>
    </row>
    <row r="1648" spans="1:132">
      <c r="A1648" s="11">
        <v>44706</v>
      </c>
      <c r="B1648" s="66" t="s">
        <v>593</v>
      </c>
      <c r="C1648" s="25" t="s">
        <v>128</v>
      </c>
      <c r="H1648" s="3" t="e">
        <f>((F1648)/(E1648/100))</f>
        <v>#DIV/0!</v>
      </c>
      <c r="I1648" s="4" t="e">
        <f>E1648/F1648</f>
        <v>#DIV/0!</v>
      </c>
      <c r="J1648" s="4" t="e">
        <f>100/G1648</f>
        <v>#DIV/0!</v>
      </c>
      <c r="N1648" s="37" t="e">
        <f>M1648/(K1648/100)</f>
        <v>#DIV/0!</v>
      </c>
      <c r="O1648" s="37" t="e">
        <f>N1648/J1648</f>
        <v>#DIV/0!</v>
      </c>
      <c r="P1648" s="5" t="e">
        <f>M1648/(L1648/100)</f>
        <v>#DIV/0!</v>
      </c>
      <c r="Q1648" s="5" t="e">
        <f>P1648*I1648</f>
        <v>#DIV/0!</v>
      </c>
      <c r="U1648" s="15" t="e">
        <f>100-(T1648-R1648)/S1648*100</f>
        <v>#DIV/0!</v>
      </c>
      <c r="AB1648" s="14" t="e">
        <f>((AE1648-AC1648)*(1000/AD1648))*1000</f>
        <v>#DIV/0!</v>
      </c>
      <c r="AF1648" s="7" t="e">
        <f>#REF!*0.8</f>
        <v>#REF!</v>
      </c>
      <c r="AH1648" s="8" t="e">
        <f>((AG1648)*(H1648/100))</f>
        <v>#DIV/0!</v>
      </c>
      <c r="AI1648" s="7" t="e">
        <f>AG1648/AH1648</f>
        <v>#DIV/0!</v>
      </c>
      <c r="AO1648" s="505" t="s">
        <v>593</v>
      </c>
      <c r="AP1648" s="520" t="s">
        <v>121</v>
      </c>
      <c r="AQ1648" s="520">
        <v>3.0000000000000001E-3</v>
      </c>
      <c r="AR1648" s="520" t="s">
        <v>121</v>
      </c>
      <c r="AS1648" s="520">
        <v>8.9999999999999993E-3</v>
      </c>
      <c r="AT1648" s="520">
        <v>1.004</v>
      </c>
      <c r="AU1648" s="520">
        <v>1.9E-2</v>
      </c>
      <c r="AV1648" s="520">
        <v>2.198</v>
      </c>
      <c r="AW1648" s="520">
        <v>3.5000000000000003E-2</v>
      </c>
      <c r="AX1648" s="520">
        <v>6.0000000000000001E-3</v>
      </c>
      <c r="AY1648" s="520">
        <v>2E-3</v>
      </c>
      <c r="AZ1648" s="520">
        <v>1.3129999999999999</v>
      </c>
      <c r="BA1648" s="520">
        <v>1.4999999999999999E-2</v>
      </c>
      <c r="BB1648" s="520">
        <v>12.420999999999999</v>
      </c>
      <c r="BC1648" s="520">
        <v>0.127</v>
      </c>
      <c r="BD1648" s="520">
        <v>10.404999999999999</v>
      </c>
      <c r="BE1648" s="520">
        <v>7.8E-2</v>
      </c>
      <c r="BF1648" s="520" t="s">
        <v>121</v>
      </c>
      <c r="BG1648" s="520">
        <v>6.0000000000000001E-3</v>
      </c>
      <c r="BH1648" s="520">
        <v>2.379</v>
      </c>
      <c r="BI1648" s="520">
        <v>0.255</v>
      </c>
      <c r="BJ1648" s="520">
        <v>5.0000000000000001E-3</v>
      </c>
      <c r="BK1648" s="520">
        <v>2E-3</v>
      </c>
      <c r="BL1648" s="520">
        <v>4.0000000000000001E-3</v>
      </c>
      <c r="BM1648" s="520">
        <v>2E-3</v>
      </c>
      <c r="BN1648" s="520" t="s">
        <v>121</v>
      </c>
      <c r="BO1648" s="520">
        <v>2.1999999999999999E-2</v>
      </c>
      <c r="BP1648" s="520">
        <v>63.295999999999999</v>
      </c>
      <c r="BQ1648" s="520">
        <v>0.32200000000000001</v>
      </c>
      <c r="BR1648" s="520">
        <v>0.08</v>
      </c>
      <c r="BS1648" s="520">
        <v>3.0000000000000001E-3</v>
      </c>
      <c r="BT1648" s="520">
        <v>0.36599999999999999</v>
      </c>
      <c r="BU1648" s="520">
        <v>5.8999999999999997E-2</v>
      </c>
      <c r="BV1648" s="520">
        <v>3.5999999999999997E-2</v>
      </c>
      <c r="BW1648" s="520">
        <v>3.0000000000000001E-3</v>
      </c>
      <c r="BX1648" s="520" t="s">
        <v>121</v>
      </c>
      <c r="BY1648" s="520">
        <v>0.02</v>
      </c>
      <c r="BZ1648" s="520" t="s">
        <v>121</v>
      </c>
      <c r="CA1648" s="520">
        <v>4.2000000000000003E-2</v>
      </c>
      <c r="CB1648" s="520" t="s">
        <v>121</v>
      </c>
      <c r="CC1648" s="520">
        <v>3.5190000000000001</v>
      </c>
      <c r="CD1648" s="520">
        <v>6.6000000000000003E-2</v>
      </c>
      <c r="CE1648" s="520">
        <v>1.2E-2</v>
      </c>
      <c r="CF1648" s="520">
        <v>3.5999999999999997E-2</v>
      </c>
      <c r="CG1648" s="520">
        <v>1E-3</v>
      </c>
      <c r="CH1648" s="520" t="s">
        <v>121</v>
      </c>
      <c r="CI1648" s="520">
        <v>2E-3</v>
      </c>
      <c r="CJ1648" s="520">
        <v>9.0999999999999998E-2</v>
      </c>
      <c r="CK1648" s="520">
        <v>1.4999999999999999E-2</v>
      </c>
      <c r="CL1648" s="520" t="s">
        <v>121</v>
      </c>
      <c r="CM1648" s="520">
        <v>2E-3</v>
      </c>
      <c r="CN1648" s="520" t="s">
        <v>121</v>
      </c>
      <c r="CO1648" s="520">
        <v>2E-3</v>
      </c>
      <c r="CP1648" s="520">
        <v>0.745</v>
      </c>
      <c r="CQ1648" s="520">
        <v>0.01</v>
      </c>
      <c r="CR1648" s="520" t="s">
        <v>121</v>
      </c>
      <c r="CS1648" s="520">
        <v>2E-3</v>
      </c>
      <c r="CT1648" s="520">
        <v>1.853</v>
      </c>
      <c r="CU1648" s="520">
        <v>6.0999999999999999E-2</v>
      </c>
      <c r="CV1648" s="520">
        <v>2E-3</v>
      </c>
      <c r="CW1648" s="520">
        <v>1E-3</v>
      </c>
      <c r="CX1648" s="520">
        <v>0.11899999999999999</v>
      </c>
      <c r="CY1648" s="520">
        <v>1.0999999999999999E-2</v>
      </c>
      <c r="CZ1648" s="520" t="s">
        <v>121</v>
      </c>
      <c r="DA1648" s="520">
        <v>2E-3</v>
      </c>
      <c r="DB1648" s="520">
        <v>1.2999999999999999E-2</v>
      </c>
      <c r="DC1648" s="520">
        <v>4.0000000000000001E-3</v>
      </c>
      <c r="DD1648" s="520" t="s">
        <v>121</v>
      </c>
      <c r="DE1648" s="520">
        <v>0.03</v>
      </c>
      <c r="DF1648" s="520">
        <v>3.536</v>
      </c>
      <c r="DG1648" s="520">
        <v>0.04</v>
      </c>
      <c r="DH1648" s="520">
        <v>4.0000000000000001E-3</v>
      </c>
      <c r="DI1648" s="520">
        <v>1E-3</v>
      </c>
      <c r="DJ1648" s="520" t="s">
        <v>121</v>
      </c>
      <c r="DK1648" s="520">
        <v>2E-3</v>
      </c>
      <c r="DL1648" s="61" t="str">
        <f t="shared" si="30"/>
        <v>Anlieferung 30-11</v>
      </c>
    </row>
    <row r="1649" spans="1:132">
      <c r="A1649" s="11">
        <v>44706</v>
      </c>
      <c r="B1649" s="66" t="s">
        <v>594</v>
      </c>
      <c r="C1649" s="25" t="s">
        <v>128</v>
      </c>
      <c r="H1649" s="3" t="e">
        <f>((F1649)/(E1649/100))</f>
        <v>#DIV/0!</v>
      </c>
      <c r="I1649" s="4" t="e">
        <f>E1649/F1649</f>
        <v>#DIV/0!</v>
      </c>
      <c r="J1649" s="4" t="e">
        <f>100/G1649</f>
        <v>#DIV/0!</v>
      </c>
      <c r="N1649" s="37" t="e">
        <f>M1649/(K1649/100)</f>
        <v>#DIV/0!</v>
      </c>
      <c r="O1649" s="37" t="e">
        <f>N1649/J1649</f>
        <v>#DIV/0!</v>
      </c>
      <c r="P1649" s="5" t="e">
        <f>M1649/(L1649/100)</f>
        <v>#DIV/0!</v>
      </c>
      <c r="Q1649" s="5" t="e">
        <f>P1649*I1649</f>
        <v>#DIV/0!</v>
      </c>
      <c r="U1649" s="15" t="e">
        <f>100-(T1649-R1649)/S1649*100</f>
        <v>#DIV/0!</v>
      </c>
      <c r="AB1649" s="14" t="e">
        <f>((AE1649-AC1649)*(1000/AD1649))*1000</f>
        <v>#DIV/0!</v>
      </c>
      <c r="AF1649" s="7" t="e">
        <f>#REF!*0.8</f>
        <v>#REF!</v>
      </c>
      <c r="AH1649" s="8" t="e">
        <f>((AG1649)*(H1649/100))</f>
        <v>#DIV/0!</v>
      </c>
      <c r="AI1649" s="7" t="e">
        <f>AG1649/AH1649</f>
        <v>#DIV/0!</v>
      </c>
      <c r="AO1649" s="505" t="s">
        <v>594</v>
      </c>
      <c r="AP1649" s="520" t="s">
        <v>121</v>
      </c>
      <c r="AQ1649" s="520">
        <v>4.0000000000000001E-3</v>
      </c>
      <c r="AR1649" s="520" t="s">
        <v>121</v>
      </c>
      <c r="AS1649" s="520">
        <v>1.2999999999999999E-2</v>
      </c>
      <c r="AT1649" s="520" t="s">
        <v>121</v>
      </c>
      <c r="AU1649" s="520">
        <v>1.2999999999999999E-2</v>
      </c>
      <c r="AV1649" s="520">
        <v>7.0090000000000003</v>
      </c>
      <c r="AW1649" s="520">
        <v>0.12</v>
      </c>
      <c r="AX1649" s="520">
        <v>6.0000000000000001E-3</v>
      </c>
      <c r="AY1649" s="520">
        <v>3.0000000000000001E-3</v>
      </c>
      <c r="AZ1649" s="520">
        <v>2.3340000000000001</v>
      </c>
      <c r="BA1649" s="520">
        <v>2.8000000000000001E-2</v>
      </c>
      <c r="BB1649" s="520">
        <v>17.175000000000001</v>
      </c>
      <c r="BC1649" s="520">
        <v>0.20399999999999999</v>
      </c>
      <c r="BD1649" s="520">
        <v>9.8480000000000008</v>
      </c>
      <c r="BE1649" s="520">
        <v>9.2999999999999999E-2</v>
      </c>
      <c r="BF1649" s="520" t="s">
        <v>121</v>
      </c>
      <c r="BG1649" s="520">
        <v>1.2E-2</v>
      </c>
      <c r="BH1649" s="520">
        <v>4.931</v>
      </c>
      <c r="BI1649" s="520">
        <v>0.38800000000000001</v>
      </c>
      <c r="BJ1649" s="520">
        <v>4.0000000000000001E-3</v>
      </c>
      <c r="BK1649" s="520">
        <v>2E-3</v>
      </c>
      <c r="BL1649" s="520" t="s">
        <v>121</v>
      </c>
      <c r="BM1649" s="520">
        <v>4.0000000000000001E-3</v>
      </c>
      <c r="BN1649" s="520">
        <v>0.38200000000000001</v>
      </c>
      <c r="BO1649" s="520">
        <v>2.5000000000000001E-2</v>
      </c>
      <c r="BP1649" s="520">
        <v>44.98</v>
      </c>
      <c r="BQ1649" s="520">
        <v>0.61499999999999999</v>
      </c>
      <c r="BR1649" s="520">
        <v>0.21299999999999999</v>
      </c>
      <c r="BS1649" s="520">
        <v>6.0000000000000001E-3</v>
      </c>
      <c r="BT1649" s="520">
        <v>0.48</v>
      </c>
      <c r="BU1649" s="520">
        <v>7.4999999999999997E-2</v>
      </c>
      <c r="BV1649" s="520">
        <v>3.7999999999999999E-2</v>
      </c>
      <c r="BW1649" s="520">
        <v>3.0000000000000001E-3</v>
      </c>
      <c r="BX1649" s="520" t="s">
        <v>121</v>
      </c>
      <c r="BY1649" s="520">
        <v>2.1999999999999999E-2</v>
      </c>
      <c r="BZ1649" s="520">
        <v>7.4999999999999997E-2</v>
      </c>
      <c r="CA1649" s="520">
        <v>0.04</v>
      </c>
      <c r="CB1649" s="520">
        <v>4.3600000000000003</v>
      </c>
      <c r="CC1649" s="520">
        <v>2.266</v>
      </c>
      <c r="CD1649" s="520">
        <v>6.8000000000000005E-2</v>
      </c>
      <c r="CE1649" s="520">
        <v>1.6E-2</v>
      </c>
      <c r="CF1649" s="520">
        <v>3.0000000000000001E-3</v>
      </c>
      <c r="CG1649" s="520">
        <v>1E-3</v>
      </c>
      <c r="CH1649" s="520" t="s">
        <v>121</v>
      </c>
      <c r="CI1649" s="520">
        <v>2E-3</v>
      </c>
      <c r="CJ1649" s="520">
        <v>0.26200000000000001</v>
      </c>
      <c r="CK1649" s="520">
        <v>1.9E-2</v>
      </c>
      <c r="CL1649" s="520" t="s">
        <v>121</v>
      </c>
      <c r="CM1649" s="520">
        <v>2E-3</v>
      </c>
      <c r="CN1649" s="520" t="s">
        <v>121</v>
      </c>
      <c r="CO1649" s="520">
        <v>2E-3</v>
      </c>
      <c r="CP1649" s="520">
        <v>1.3720000000000001</v>
      </c>
      <c r="CQ1649" s="520">
        <v>1.4999999999999999E-2</v>
      </c>
      <c r="CR1649" s="520" t="s">
        <v>121</v>
      </c>
      <c r="CS1649" s="520">
        <v>2E-3</v>
      </c>
      <c r="CT1649" s="520">
        <v>1.994</v>
      </c>
      <c r="CU1649" s="520">
        <v>6.5000000000000002E-2</v>
      </c>
      <c r="CV1649" s="520">
        <v>8.0000000000000002E-3</v>
      </c>
      <c r="CW1649" s="520">
        <v>1E-3</v>
      </c>
      <c r="CX1649" s="520">
        <v>0.105</v>
      </c>
      <c r="CY1649" s="520">
        <v>1.9E-2</v>
      </c>
      <c r="CZ1649" s="520" t="s">
        <v>121</v>
      </c>
      <c r="DA1649" s="520">
        <v>2E-3</v>
      </c>
      <c r="DB1649" s="520">
        <v>1.6E-2</v>
      </c>
      <c r="DC1649" s="520">
        <v>8.0000000000000002E-3</v>
      </c>
      <c r="DD1649" s="520" t="s">
        <v>121</v>
      </c>
      <c r="DE1649" s="520">
        <v>4.1000000000000002E-2</v>
      </c>
      <c r="DF1649" s="520">
        <v>4.298</v>
      </c>
      <c r="DG1649" s="520">
        <v>5.6000000000000001E-2</v>
      </c>
      <c r="DH1649" s="520">
        <v>7.0000000000000001E-3</v>
      </c>
      <c r="DI1649" s="520">
        <v>1E-3</v>
      </c>
      <c r="DJ1649" s="520" t="s">
        <v>121</v>
      </c>
      <c r="DK1649" s="520">
        <v>2E-3</v>
      </c>
      <c r="DL1649" s="61" t="str">
        <f t="shared" si="30"/>
        <v>Anlieferung 30-12</v>
      </c>
    </row>
    <row r="1650" spans="1:132">
      <c r="A1650" s="11">
        <v>44706</v>
      </c>
      <c r="B1650" s="66" t="s">
        <v>595</v>
      </c>
      <c r="C1650" s="25" t="s">
        <v>128</v>
      </c>
      <c r="H1650" s="3" t="e">
        <f>((F1650)/(E1650/100))</f>
        <v>#DIV/0!</v>
      </c>
      <c r="I1650" s="4" t="e">
        <f>E1650/F1650</f>
        <v>#DIV/0!</v>
      </c>
      <c r="J1650" s="4" t="e">
        <f>100/G1650</f>
        <v>#DIV/0!</v>
      </c>
      <c r="N1650" s="37" t="e">
        <f>M1650/(K1650/100)</f>
        <v>#DIV/0!</v>
      </c>
      <c r="O1650" s="37" t="e">
        <f>N1650/J1650</f>
        <v>#DIV/0!</v>
      </c>
      <c r="P1650" s="5" t="e">
        <f>M1650/(L1650/100)</f>
        <v>#DIV/0!</v>
      </c>
      <c r="Q1650" s="5" t="e">
        <f>P1650*I1650</f>
        <v>#DIV/0!</v>
      </c>
      <c r="U1650" s="15" t="e">
        <f>100-(T1650-R1650)/S1650*100</f>
        <v>#DIV/0!</v>
      </c>
      <c r="AB1650" s="14" t="e">
        <f>((AE1650-AC1650)*(1000/AD1650))*1000</f>
        <v>#DIV/0!</v>
      </c>
      <c r="AF1650" s="7" t="e">
        <f>#REF!*0.8</f>
        <v>#REF!</v>
      </c>
      <c r="AH1650" s="8" t="e">
        <f>((AG1650)*(H1650/100))</f>
        <v>#DIV/0!</v>
      </c>
      <c r="AI1650" s="7" t="e">
        <f>AG1650/AH1650</f>
        <v>#DIV/0!</v>
      </c>
      <c r="AO1650" s="505" t="s">
        <v>595</v>
      </c>
      <c r="AP1650" s="520" t="s">
        <v>121</v>
      </c>
      <c r="AQ1650" s="520">
        <v>3.0000000000000001E-3</v>
      </c>
      <c r="AR1650" s="520">
        <v>8.0000000000000002E-3</v>
      </c>
      <c r="AS1650" s="520">
        <v>5.0000000000000001E-3</v>
      </c>
      <c r="AT1650" s="520">
        <v>4.8000000000000001E-2</v>
      </c>
      <c r="AU1650" s="520">
        <v>5.0000000000000001E-3</v>
      </c>
      <c r="AV1650" s="520">
        <v>2.6349999999999998</v>
      </c>
      <c r="AW1650" s="520">
        <v>4.2000000000000003E-2</v>
      </c>
      <c r="AX1650" s="520">
        <v>5.0000000000000001E-3</v>
      </c>
      <c r="AY1650" s="520">
        <v>2E-3</v>
      </c>
      <c r="AZ1650" s="520">
        <v>1.99</v>
      </c>
      <c r="BA1650" s="520">
        <v>0.02</v>
      </c>
      <c r="BB1650" s="520">
        <v>13.369</v>
      </c>
      <c r="BC1650" s="520">
        <v>0.13600000000000001</v>
      </c>
      <c r="BD1650" s="520">
        <v>9.9659999999999993</v>
      </c>
      <c r="BE1650" s="520">
        <v>7.2999999999999995E-2</v>
      </c>
      <c r="BF1650" s="520" t="s">
        <v>121</v>
      </c>
      <c r="BG1650" s="520">
        <v>6.0000000000000001E-3</v>
      </c>
      <c r="BH1650" s="520">
        <v>3.8620000000000001</v>
      </c>
      <c r="BI1650" s="520">
        <v>0.312</v>
      </c>
      <c r="BJ1650" s="520">
        <v>4.0000000000000001E-3</v>
      </c>
      <c r="BK1650" s="520">
        <v>2E-3</v>
      </c>
      <c r="BL1650" s="520" t="s">
        <v>121</v>
      </c>
      <c r="BM1650" s="520">
        <v>3.0000000000000001E-3</v>
      </c>
      <c r="BN1650" s="520">
        <v>4.3999999999999997E-2</v>
      </c>
      <c r="BO1650" s="520">
        <v>1.4E-2</v>
      </c>
      <c r="BP1650" s="520">
        <v>56.542999999999999</v>
      </c>
      <c r="BQ1650" s="520">
        <v>0.39100000000000001</v>
      </c>
      <c r="BR1650" s="520">
        <v>0.14399999999999999</v>
      </c>
      <c r="BS1650" s="520">
        <v>4.0000000000000001E-3</v>
      </c>
      <c r="BT1650" s="520">
        <v>0.43099999999999999</v>
      </c>
      <c r="BU1650" s="520">
        <v>0.06</v>
      </c>
      <c r="BV1650" s="520">
        <v>3.2000000000000001E-2</v>
      </c>
      <c r="BW1650" s="520">
        <v>3.0000000000000001E-3</v>
      </c>
      <c r="BX1650" s="520">
        <v>2.1000000000000001E-2</v>
      </c>
      <c r="BY1650" s="520">
        <v>1.2999999999999999E-2</v>
      </c>
      <c r="BZ1650" s="520" t="s">
        <v>121</v>
      </c>
      <c r="CA1650" s="520">
        <v>5.1999999999999998E-2</v>
      </c>
      <c r="CB1650" s="520">
        <v>3.0179999999999998</v>
      </c>
      <c r="CC1650" s="520">
        <v>1.827</v>
      </c>
      <c r="CD1650" s="520">
        <v>6.3E-2</v>
      </c>
      <c r="CE1650" s="520">
        <v>1.2999999999999999E-2</v>
      </c>
      <c r="CF1650" s="520">
        <v>5.0000000000000001E-3</v>
      </c>
      <c r="CG1650" s="520">
        <v>1E-3</v>
      </c>
      <c r="CH1650" s="520" t="s">
        <v>121</v>
      </c>
      <c r="CI1650" s="520">
        <v>2E-3</v>
      </c>
      <c r="CJ1650" s="520">
        <v>0.221</v>
      </c>
      <c r="CK1650" s="520">
        <v>1.7000000000000001E-2</v>
      </c>
      <c r="CL1650" s="520" t="s">
        <v>121</v>
      </c>
      <c r="CM1650" s="520">
        <v>2E-3</v>
      </c>
      <c r="CN1650" s="520" t="s">
        <v>121</v>
      </c>
      <c r="CO1650" s="520">
        <v>2E-3</v>
      </c>
      <c r="CP1650" s="520">
        <v>0.874</v>
      </c>
      <c r="CQ1650" s="520">
        <v>1.0999999999999999E-2</v>
      </c>
      <c r="CR1650" s="520" t="s">
        <v>121</v>
      </c>
      <c r="CS1650" s="520">
        <v>2E-3</v>
      </c>
      <c r="CT1650" s="520">
        <v>2.2650000000000001</v>
      </c>
      <c r="CU1650" s="520">
        <v>6.7000000000000004E-2</v>
      </c>
      <c r="CV1650" s="520">
        <v>2E-3</v>
      </c>
      <c r="CW1650" s="520">
        <v>1E-3</v>
      </c>
      <c r="CX1650" s="520">
        <v>9.6000000000000002E-2</v>
      </c>
      <c r="CY1650" s="520">
        <v>1.0999999999999999E-2</v>
      </c>
      <c r="CZ1650" s="520" t="s">
        <v>121</v>
      </c>
      <c r="DA1650" s="520">
        <v>2E-3</v>
      </c>
      <c r="DB1650" s="520">
        <v>2.1999999999999999E-2</v>
      </c>
      <c r="DC1650" s="520">
        <v>5.0000000000000001E-3</v>
      </c>
      <c r="DD1650" s="520" t="s">
        <v>121</v>
      </c>
      <c r="DE1650" s="520">
        <v>3.5000000000000003E-2</v>
      </c>
      <c r="DF1650" s="520">
        <v>4.3120000000000003</v>
      </c>
      <c r="DG1650" s="520">
        <v>4.8000000000000001E-2</v>
      </c>
      <c r="DH1650" s="520">
        <v>1.0999999999999999E-2</v>
      </c>
      <c r="DI1650" s="520">
        <v>1E-3</v>
      </c>
      <c r="DJ1650" s="520" t="s">
        <v>121</v>
      </c>
      <c r="DK1650" s="520">
        <v>2E-3</v>
      </c>
      <c r="DL1650" s="61" t="str">
        <f t="shared" ref="DL1650:DL1713" si="31">AO1650</f>
        <v>Anlieferung 30-13</v>
      </c>
    </row>
    <row r="1651" spans="1:132">
      <c r="A1651" s="11">
        <v>44706</v>
      </c>
      <c r="B1651" s="66" t="s">
        <v>596</v>
      </c>
      <c r="C1651" s="25" t="s">
        <v>128</v>
      </c>
      <c r="H1651" s="3" t="e">
        <f>((F1651)/(E1651/100))</f>
        <v>#DIV/0!</v>
      </c>
      <c r="I1651" s="4" t="e">
        <f>E1651/F1651</f>
        <v>#DIV/0!</v>
      </c>
      <c r="J1651" s="4" t="e">
        <f>100/G1651</f>
        <v>#DIV/0!</v>
      </c>
      <c r="N1651" s="37" t="e">
        <f>M1651/(K1651/100)</f>
        <v>#DIV/0!</v>
      </c>
      <c r="O1651" s="37" t="e">
        <f>N1651/J1651</f>
        <v>#DIV/0!</v>
      </c>
      <c r="P1651" s="5" t="e">
        <f>M1651/(L1651/100)</f>
        <v>#DIV/0!</v>
      </c>
      <c r="Q1651" s="5" t="e">
        <f>P1651*I1651</f>
        <v>#DIV/0!</v>
      </c>
      <c r="U1651" s="15" t="e">
        <f>100-(T1651-R1651)/S1651*100</f>
        <v>#DIV/0!</v>
      </c>
      <c r="AB1651" s="14" t="e">
        <f>((AE1651-AC1651)*(1000/AD1651))*1000</f>
        <v>#DIV/0!</v>
      </c>
      <c r="AF1651" s="7" t="e">
        <f>#REF!*0.8</f>
        <v>#REF!</v>
      </c>
      <c r="AH1651" s="8" t="e">
        <f>((AG1651)*(H1651/100))</f>
        <v>#DIV/0!</v>
      </c>
      <c r="AI1651" s="7" t="e">
        <f>AG1651/AH1651</f>
        <v>#DIV/0!</v>
      </c>
      <c r="AO1651" s="505" t="s">
        <v>596</v>
      </c>
      <c r="AP1651" s="520" t="s">
        <v>121</v>
      </c>
      <c r="AQ1651" s="520">
        <v>4.0000000000000001E-3</v>
      </c>
      <c r="AR1651" s="520" t="s">
        <v>121</v>
      </c>
      <c r="AS1651" s="520">
        <v>8.0000000000000002E-3</v>
      </c>
      <c r="AT1651" s="520" t="s">
        <v>121</v>
      </c>
      <c r="AU1651" s="520">
        <v>6.0000000000000001E-3</v>
      </c>
      <c r="AV1651" s="520">
        <v>3.3250000000000002</v>
      </c>
      <c r="AW1651" s="520">
        <v>5.2999999999999999E-2</v>
      </c>
      <c r="AX1651" s="520">
        <v>5.0000000000000001E-3</v>
      </c>
      <c r="AY1651" s="520">
        <v>2E-3</v>
      </c>
      <c r="AZ1651" s="520">
        <v>1.952</v>
      </c>
      <c r="BA1651" s="520">
        <v>2.1000000000000001E-2</v>
      </c>
      <c r="BB1651" s="520">
        <v>15.986000000000001</v>
      </c>
      <c r="BC1651" s="520">
        <v>0.16700000000000001</v>
      </c>
      <c r="BD1651" s="520">
        <v>11.416</v>
      </c>
      <c r="BE1651" s="520">
        <v>8.5999999999999993E-2</v>
      </c>
      <c r="BF1651" s="520" t="s">
        <v>121</v>
      </c>
      <c r="BG1651" s="520">
        <v>8.0000000000000002E-3</v>
      </c>
      <c r="BH1651" s="520">
        <v>6.2539999999999996</v>
      </c>
      <c r="BI1651" s="520">
        <v>0.41199999999999998</v>
      </c>
      <c r="BJ1651" s="520">
        <v>3.0000000000000001E-3</v>
      </c>
      <c r="BK1651" s="520">
        <v>2E-3</v>
      </c>
      <c r="BL1651" s="520">
        <v>5.0000000000000001E-3</v>
      </c>
      <c r="BM1651" s="520">
        <v>2E-3</v>
      </c>
      <c r="BN1651" s="520">
        <v>2.9000000000000001E-2</v>
      </c>
      <c r="BO1651" s="520">
        <v>1.4999999999999999E-2</v>
      </c>
      <c r="BP1651" s="520">
        <v>46.804000000000002</v>
      </c>
      <c r="BQ1651" s="520">
        <v>0.503</v>
      </c>
      <c r="BR1651" s="520">
        <v>0.17699999999999999</v>
      </c>
      <c r="BS1651" s="520">
        <v>5.0000000000000001E-3</v>
      </c>
      <c r="BT1651" s="520">
        <v>1.1819999999999999</v>
      </c>
      <c r="BU1651" s="520">
        <v>7.6999999999999999E-2</v>
      </c>
      <c r="BV1651" s="520">
        <v>0.314</v>
      </c>
      <c r="BW1651" s="520">
        <v>5.0000000000000001E-3</v>
      </c>
      <c r="BX1651" s="520">
        <v>5.0999999999999997E-2</v>
      </c>
      <c r="BY1651" s="520">
        <v>1.4E-2</v>
      </c>
      <c r="BZ1651" s="520">
        <v>0.14299999999999999</v>
      </c>
      <c r="CA1651" s="520">
        <v>3.5999999999999997E-2</v>
      </c>
      <c r="CB1651" s="520">
        <v>6.2549999999999999</v>
      </c>
      <c r="CC1651" s="520">
        <v>2.1320000000000001</v>
      </c>
      <c r="CD1651" s="520">
        <v>0.106</v>
      </c>
      <c r="CE1651" s="520">
        <v>1.4E-2</v>
      </c>
      <c r="CF1651" s="520">
        <v>8.9999999999999993E-3</v>
      </c>
      <c r="CG1651" s="520">
        <v>1E-3</v>
      </c>
      <c r="CH1651" s="520" t="s">
        <v>121</v>
      </c>
      <c r="CI1651" s="520">
        <v>2E-3</v>
      </c>
      <c r="CJ1651" s="520">
        <v>0.25900000000000001</v>
      </c>
      <c r="CK1651" s="520">
        <v>1.7999999999999999E-2</v>
      </c>
      <c r="CL1651" s="520" t="s">
        <v>121</v>
      </c>
      <c r="CM1651" s="520">
        <v>2E-3</v>
      </c>
      <c r="CN1651" s="520" t="s">
        <v>121</v>
      </c>
      <c r="CO1651" s="520">
        <v>2E-3</v>
      </c>
      <c r="CP1651" s="520">
        <v>1.0369999999999999</v>
      </c>
      <c r="CQ1651" s="520">
        <v>1.2E-2</v>
      </c>
      <c r="CR1651" s="520" t="s">
        <v>121</v>
      </c>
      <c r="CS1651" s="520">
        <v>3.0000000000000001E-3</v>
      </c>
      <c r="CT1651" s="520">
        <v>2.2229999999999999</v>
      </c>
      <c r="CU1651" s="520">
        <v>6.7000000000000004E-2</v>
      </c>
      <c r="CV1651" s="520">
        <v>4.0000000000000001E-3</v>
      </c>
      <c r="CW1651" s="520">
        <v>1E-3</v>
      </c>
      <c r="CX1651" s="520">
        <v>9.8000000000000004E-2</v>
      </c>
      <c r="CY1651" s="520">
        <v>1.2999999999999999E-2</v>
      </c>
      <c r="CZ1651" s="520" t="s">
        <v>121</v>
      </c>
      <c r="DA1651" s="520">
        <v>2E-3</v>
      </c>
      <c r="DB1651" s="520">
        <v>1.7999999999999999E-2</v>
      </c>
      <c r="DC1651" s="520">
        <v>5.0000000000000001E-3</v>
      </c>
      <c r="DD1651" s="520" t="s">
        <v>121</v>
      </c>
      <c r="DE1651" s="520">
        <v>2.1000000000000001E-2</v>
      </c>
      <c r="DF1651" s="520">
        <v>2.33</v>
      </c>
      <c r="DG1651" s="520">
        <v>0.03</v>
      </c>
      <c r="DH1651" s="520">
        <v>4.0000000000000001E-3</v>
      </c>
      <c r="DI1651" s="520">
        <v>1E-3</v>
      </c>
      <c r="DJ1651" s="520" t="s">
        <v>121</v>
      </c>
      <c r="DK1651" s="520">
        <v>2E-3</v>
      </c>
      <c r="DL1651" s="61" t="str">
        <f t="shared" si="31"/>
        <v>Anlieferung 30-14</v>
      </c>
    </row>
    <row r="1652" spans="1:132">
      <c r="A1652" s="11">
        <v>44706</v>
      </c>
      <c r="B1652" s="66" t="s">
        <v>597</v>
      </c>
      <c r="C1652" s="25" t="s">
        <v>128</v>
      </c>
      <c r="H1652" s="3" t="e">
        <f>((F1652)/(E1652/100))</f>
        <v>#DIV/0!</v>
      </c>
      <c r="I1652" s="4" t="e">
        <f>E1652/F1652</f>
        <v>#DIV/0!</v>
      </c>
      <c r="J1652" s="4" t="e">
        <f>100/G1652</f>
        <v>#DIV/0!</v>
      </c>
      <c r="N1652" s="37" t="e">
        <f>M1652/(K1652/100)</f>
        <v>#DIV/0!</v>
      </c>
      <c r="O1652" s="37" t="e">
        <f>N1652/J1652</f>
        <v>#DIV/0!</v>
      </c>
      <c r="P1652" s="5" t="e">
        <f>M1652/(L1652/100)</f>
        <v>#DIV/0!</v>
      </c>
      <c r="Q1652" s="5" t="e">
        <f>P1652*I1652</f>
        <v>#DIV/0!</v>
      </c>
      <c r="U1652" s="15" t="e">
        <f>100-(T1652-R1652)/S1652*100</f>
        <v>#DIV/0!</v>
      </c>
      <c r="AB1652" s="14" t="e">
        <f>((AE1652-AC1652)*(1000/AD1652))*1000</f>
        <v>#DIV/0!</v>
      </c>
      <c r="AF1652" s="7" t="e">
        <f>#REF!*0.8</f>
        <v>#REF!</v>
      </c>
      <c r="AH1652" s="8" t="e">
        <f>((AG1652)*(H1652/100))</f>
        <v>#DIV/0!</v>
      </c>
      <c r="AI1652" s="7" t="e">
        <f>AG1652/AH1652</f>
        <v>#DIV/0!</v>
      </c>
      <c r="AO1652" s="505" t="s">
        <v>597</v>
      </c>
      <c r="AP1652" s="520" t="s">
        <v>121</v>
      </c>
      <c r="AQ1652" s="520">
        <v>2E-3</v>
      </c>
      <c r="AR1652" s="520" t="s">
        <v>121</v>
      </c>
      <c r="AS1652" s="520">
        <v>7.0000000000000001E-3</v>
      </c>
      <c r="AT1652" s="520">
        <v>0.13900000000000001</v>
      </c>
      <c r="AU1652" s="520">
        <v>6.0000000000000001E-3</v>
      </c>
      <c r="AV1652" s="520">
        <v>2.5249999999999999</v>
      </c>
      <c r="AW1652" s="520">
        <v>3.6999999999999998E-2</v>
      </c>
      <c r="AX1652" s="520">
        <v>6.0000000000000001E-3</v>
      </c>
      <c r="AY1652" s="520">
        <v>2E-3</v>
      </c>
      <c r="AZ1652" s="520">
        <v>1.714</v>
      </c>
      <c r="BA1652" s="520">
        <v>1.7000000000000001E-2</v>
      </c>
      <c r="BB1652" s="520">
        <v>11.403</v>
      </c>
      <c r="BC1652" s="520">
        <v>0.105</v>
      </c>
      <c r="BD1652" s="520">
        <v>6.7960000000000003</v>
      </c>
      <c r="BE1652" s="520">
        <v>5.1999999999999998E-2</v>
      </c>
      <c r="BF1652" s="520" t="s">
        <v>121</v>
      </c>
      <c r="BG1652" s="520">
        <v>7.0000000000000001E-3</v>
      </c>
      <c r="BH1652" s="520">
        <v>2.153</v>
      </c>
      <c r="BI1652" s="520">
        <v>0.27400000000000002</v>
      </c>
      <c r="BJ1652" s="520">
        <v>3.0000000000000001E-3</v>
      </c>
      <c r="BK1652" s="520">
        <v>1E-3</v>
      </c>
      <c r="BL1652" s="520" t="s">
        <v>121</v>
      </c>
      <c r="BM1652" s="520">
        <v>3.0000000000000001E-3</v>
      </c>
      <c r="BN1652" s="520">
        <v>3.2000000000000001E-2</v>
      </c>
      <c r="BO1652" s="520">
        <v>1.2999999999999999E-2</v>
      </c>
      <c r="BP1652" s="520">
        <v>67.971000000000004</v>
      </c>
      <c r="BQ1652" s="520">
        <v>0.25900000000000001</v>
      </c>
      <c r="BR1652" s="520">
        <v>0.121</v>
      </c>
      <c r="BS1652" s="520">
        <v>3.0000000000000001E-3</v>
      </c>
      <c r="BT1652" s="520">
        <v>0.64500000000000002</v>
      </c>
      <c r="BU1652" s="520">
        <v>5.5E-2</v>
      </c>
      <c r="BV1652" s="520">
        <v>0.83299999999999996</v>
      </c>
      <c r="BW1652" s="520">
        <v>8.9999999999999993E-3</v>
      </c>
      <c r="BX1652" s="520" t="s">
        <v>121</v>
      </c>
      <c r="BY1652" s="520">
        <v>1.7999999999999999E-2</v>
      </c>
      <c r="BZ1652" s="520">
        <v>5.0999999999999997E-2</v>
      </c>
      <c r="CA1652" s="520">
        <v>2.8000000000000001E-2</v>
      </c>
      <c r="CB1652" s="520" t="s">
        <v>121</v>
      </c>
      <c r="CC1652" s="520">
        <v>2.8159999999999998</v>
      </c>
      <c r="CD1652" s="520">
        <v>4.1000000000000002E-2</v>
      </c>
      <c r="CE1652" s="520">
        <v>1.2E-2</v>
      </c>
      <c r="CF1652" s="520">
        <v>8.0000000000000002E-3</v>
      </c>
      <c r="CG1652" s="520">
        <v>1E-3</v>
      </c>
      <c r="CH1652" s="520" t="s">
        <v>121</v>
      </c>
      <c r="CI1652" s="520">
        <v>2E-3</v>
      </c>
      <c r="CJ1652" s="520">
        <v>0.158</v>
      </c>
      <c r="CK1652" s="520">
        <v>1.9E-2</v>
      </c>
      <c r="CL1652" s="520" t="s">
        <v>121</v>
      </c>
      <c r="CM1652" s="520">
        <v>2E-3</v>
      </c>
      <c r="CN1652" s="520" t="s">
        <v>121</v>
      </c>
      <c r="CO1652" s="520">
        <v>2E-3</v>
      </c>
      <c r="CP1652" s="520">
        <v>0.60199999999999998</v>
      </c>
      <c r="CQ1652" s="520">
        <v>0.01</v>
      </c>
      <c r="CR1652" s="520" t="s">
        <v>121</v>
      </c>
      <c r="CS1652" s="520">
        <v>2E-3</v>
      </c>
      <c r="CT1652" s="520">
        <v>1.2929999999999999</v>
      </c>
      <c r="CU1652" s="520">
        <v>6.3E-2</v>
      </c>
      <c r="CV1652" s="520">
        <v>2E-3</v>
      </c>
      <c r="CW1652" s="520">
        <v>1E-3</v>
      </c>
      <c r="CX1652" s="520">
        <v>0.08</v>
      </c>
      <c r="CY1652" s="520">
        <v>0.01</v>
      </c>
      <c r="CZ1652" s="520" t="s">
        <v>121</v>
      </c>
      <c r="DA1652" s="520">
        <v>2E-3</v>
      </c>
      <c r="DB1652" s="520">
        <v>1.7999999999999999E-2</v>
      </c>
      <c r="DC1652" s="520">
        <v>4.0000000000000001E-3</v>
      </c>
      <c r="DD1652" s="520" t="s">
        <v>121</v>
      </c>
      <c r="DE1652" s="520">
        <v>2.8000000000000001E-2</v>
      </c>
      <c r="DF1652" s="520">
        <v>3.4</v>
      </c>
      <c r="DG1652" s="520">
        <v>3.5000000000000003E-2</v>
      </c>
      <c r="DH1652" s="520">
        <v>3.0000000000000001E-3</v>
      </c>
      <c r="DI1652" s="520">
        <v>1E-3</v>
      </c>
      <c r="DJ1652" s="520" t="s">
        <v>121</v>
      </c>
      <c r="DK1652" s="520">
        <v>2E-3</v>
      </c>
      <c r="DL1652" s="61" t="str">
        <f t="shared" si="31"/>
        <v>Anlieferung 30-15</v>
      </c>
    </row>
    <row r="1653" spans="1:132">
      <c r="A1653" s="11">
        <v>44706</v>
      </c>
      <c r="B1653" s="66" t="s">
        <v>598</v>
      </c>
      <c r="C1653" s="25" t="s">
        <v>128</v>
      </c>
      <c r="H1653" s="3" t="e">
        <f>((F1653)/(E1653/100))</f>
        <v>#DIV/0!</v>
      </c>
      <c r="I1653" s="4" t="e">
        <f>E1653/F1653</f>
        <v>#DIV/0!</v>
      </c>
      <c r="J1653" s="4" t="e">
        <f>100/G1653</f>
        <v>#DIV/0!</v>
      </c>
      <c r="N1653" s="37" t="e">
        <f>M1653/(K1653/100)</f>
        <v>#DIV/0!</v>
      </c>
      <c r="O1653" s="37" t="e">
        <f>N1653/J1653</f>
        <v>#DIV/0!</v>
      </c>
      <c r="P1653" s="5" t="e">
        <f>M1653/(L1653/100)</f>
        <v>#DIV/0!</v>
      </c>
      <c r="Q1653" s="5" t="e">
        <f>P1653*I1653</f>
        <v>#DIV/0!</v>
      </c>
      <c r="U1653" s="15" t="e">
        <f>100-(T1653-R1653)/S1653*100</f>
        <v>#DIV/0!</v>
      </c>
      <c r="AB1653" s="14" t="e">
        <f>((AE1653-AC1653)*(1000/AD1653))*1000</f>
        <v>#DIV/0!</v>
      </c>
      <c r="AF1653" s="7" t="e">
        <f>#REF!*0.8</f>
        <v>#REF!</v>
      </c>
      <c r="AH1653" s="8" t="e">
        <f>((AG1653)*(H1653/100))</f>
        <v>#DIV/0!</v>
      </c>
      <c r="AI1653" s="7" t="e">
        <f>AG1653/AH1653</f>
        <v>#DIV/0!</v>
      </c>
      <c r="AO1653" s="505" t="s">
        <v>598</v>
      </c>
      <c r="AP1653" s="520" t="s">
        <v>121</v>
      </c>
      <c r="AQ1653" s="520">
        <v>4.0000000000000001E-3</v>
      </c>
      <c r="AR1653" s="520" t="s">
        <v>121</v>
      </c>
      <c r="AS1653" s="520">
        <v>8.9999999999999993E-3</v>
      </c>
      <c r="AT1653" s="520">
        <v>5.3999999999999999E-2</v>
      </c>
      <c r="AU1653" s="520">
        <v>5.0000000000000001E-3</v>
      </c>
      <c r="AV1653" s="520">
        <v>3.3029999999999999</v>
      </c>
      <c r="AW1653" s="520">
        <v>5.5E-2</v>
      </c>
      <c r="AX1653" s="520">
        <v>5.0000000000000001E-3</v>
      </c>
      <c r="AY1653" s="520">
        <v>2E-3</v>
      </c>
      <c r="AZ1653" s="520">
        <v>2.133</v>
      </c>
      <c r="BA1653" s="520">
        <v>2.3E-2</v>
      </c>
      <c r="BB1653" s="520">
        <v>18.308</v>
      </c>
      <c r="BC1653" s="520">
        <v>0.20200000000000001</v>
      </c>
      <c r="BD1653" s="520">
        <v>11.920999999999999</v>
      </c>
      <c r="BE1653" s="520">
        <v>9.0999999999999998E-2</v>
      </c>
      <c r="BF1653" s="520" t="s">
        <v>121</v>
      </c>
      <c r="BG1653" s="520">
        <v>1.0999999999999999E-2</v>
      </c>
      <c r="BH1653" s="520">
        <v>8.5030000000000001</v>
      </c>
      <c r="BI1653" s="520">
        <v>0.501</v>
      </c>
      <c r="BJ1653" s="520">
        <v>6.0000000000000001E-3</v>
      </c>
      <c r="BK1653" s="520">
        <v>2E-3</v>
      </c>
      <c r="BL1653" s="520">
        <v>8.0000000000000002E-3</v>
      </c>
      <c r="BM1653" s="520">
        <v>2E-3</v>
      </c>
      <c r="BN1653" s="520">
        <v>4.1000000000000002E-2</v>
      </c>
      <c r="BO1653" s="520">
        <v>1.4999999999999999E-2</v>
      </c>
      <c r="BP1653" s="520">
        <v>41.54</v>
      </c>
      <c r="BQ1653" s="520">
        <v>0.58499999999999996</v>
      </c>
      <c r="BR1653" s="520">
        <v>0.192</v>
      </c>
      <c r="BS1653" s="520">
        <v>5.0000000000000001E-3</v>
      </c>
      <c r="BT1653" s="520">
        <v>0.73899999999999999</v>
      </c>
      <c r="BU1653" s="520">
        <v>7.0999999999999994E-2</v>
      </c>
      <c r="BV1653" s="520">
        <v>0.71899999999999997</v>
      </c>
      <c r="BW1653" s="520">
        <v>8.0000000000000002E-3</v>
      </c>
      <c r="BX1653" s="520">
        <v>3.3000000000000002E-2</v>
      </c>
      <c r="BY1653" s="520">
        <v>1.4999999999999999E-2</v>
      </c>
      <c r="BZ1653" s="520">
        <v>0.14299999999999999</v>
      </c>
      <c r="CA1653" s="520">
        <v>3.5999999999999997E-2</v>
      </c>
      <c r="CB1653" s="520">
        <v>5.125</v>
      </c>
      <c r="CC1653" s="520">
        <v>2.3239999999999998</v>
      </c>
      <c r="CD1653" s="520">
        <v>7.5999999999999998E-2</v>
      </c>
      <c r="CE1653" s="520">
        <v>1.4E-2</v>
      </c>
      <c r="CF1653" s="520">
        <v>4.0000000000000001E-3</v>
      </c>
      <c r="CG1653" s="520">
        <v>1E-3</v>
      </c>
      <c r="CH1653" s="520" t="s">
        <v>121</v>
      </c>
      <c r="CI1653" s="520">
        <v>2E-3</v>
      </c>
      <c r="CJ1653" s="520">
        <v>0.32200000000000001</v>
      </c>
      <c r="CK1653" s="520">
        <v>1.9E-2</v>
      </c>
      <c r="CL1653" s="520" t="s">
        <v>121</v>
      </c>
      <c r="CM1653" s="520">
        <v>2E-3</v>
      </c>
      <c r="CN1653" s="520" t="s">
        <v>121</v>
      </c>
      <c r="CO1653" s="520">
        <v>2E-3</v>
      </c>
      <c r="CP1653" s="520">
        <v>0.96</v>
      </c>
      <c r="CQ1653" s="520">
        <v>1.2E-2</v>
      </c>
      <c r="CR1653" s="520" t="s">
        <v>121</v>
      </c>
      <c r="CS1653" s="520">
        <v>2E-3</v>
      </c>
      <c r="CT1653" s="520">
        <v>2.3879999999999999</v>
      </c>
      <c r="CU1653" s="520">
        <v>7.0000000000000007E-2</v>
      </c>
      <c r="CV1653" s="520">
        <v>3.0000000000000001E-3</v>
      </c>
      <c r="CW1653" s="520">
        <v>1E-3</v>
      </c>
      <c r="CX1653" s="520">
        <v>0.114</v>
      </c>
      <c r="CY1653" s="520">
        <v>1.2999999999999999E-2</v>
      </c>
      <c r="CZ1653" s="520" t="s">
        <v>121</v>
      </c>
      <c r="DA1653" s="520">
        <v>2E-3</v>
      </c>
      <c r="DB1653" s="520">
        <v>1.7999999999999999E-2</v>
      </c>
      <c r="DC1653" s="520">
        <v>6.0000000000000001E-3</v>
      </c>
      <c r="DD1653" s="520" t="s">
        <v>121</v>
      </c>
      <c r="DE1653" s="520">
        <v>2.7E-2</v>
      </c>
      <c r="DF1653" s="520">
        <v>3.302</v>
      </c>
      <c r="DG1653" s="520">
        <v>4.2000000000000003E-2</v>
      </c>
      <c r="DH1653" s="520">
        <v>1.4E-2</v>
      </c>
      <c r="DI1653" s="520">
        <v>1E-3</v>
      </c>
      <c r="DJ1653" s="520">
        <v>2E-3</v>
      </c>
      <c r="DK1653" s="520">
        <v>1E-3</v>
      </c>
      <c r="DL1653" s="61" t="str">
        <f t="shared" si="31"/>
        <v>Anlieferung 30-16</v>
      </c>
    </row>
    <row r="1654" spans="1:132">
      <c r="A1654" s="11">
        <v>44706</v>
      </c>
      <c r="B1654" s="66" t="s">
        <v>599</v>
      </c>
      <c r="C1654" s="25" t="s">
        <v>128</v>
      </c>
      <c r="H1654" s="3" t="e">
        <f>((F1654)/(E1654/100))</f>
        <v>#DIV/0!</v>
      </c>
      <c r="I1654" s="4" t="e">
        <f>E1654/F1654</f>
        <v>#DIV/0!</v>
      </c>
      <c r="J1654" s="4" t="e">
        <f>100/G1654</f>
        <v>#DIV/0!</v>
      </c>
      <c r="N1654" s="37" t="e">
        <f>M1654/(K1654/100)</f>
        <v>#DIV/0!</v>
      </c>
      <c r="O1654" s="37" t="e">
        <f>N1654/J1654</f>
        <v>#DIV/0!</v>
      </c>
      <c r="P1654" s="5" t="e">
        <f>M1654/(L1654/100)</f>
        <v>#DIV/0!</v>
      </c>
      <c r="Q1654" s="5" t="e">
        <f>P1654*I1654</f>
        <v>#DIV/0!</v>
      </c>
      <c r="U1654" s="15" t="e">
        <f>100-(T1654-R1654)/S1654*100</f>
        <v>#DIV/0!</v>
      </c>
      <c r="AB1654" s="14" t="e">
        <f>((AE1654-AC1654)*(1000/AD1654))*1000</f>
        <v>#DIV/0!</v>
      </c>
      <c r="AF1654" s="7" t="e">
        <f>#REF!*0.8</f>
        <v>#REF!</v>
      </c>
      <c r="AH1654" s="8" t="e">
        <f>((AG1654)*(H1654/100))</f>
        <v>#DIV/0!</v>
      </c>
      <c r="AI1654" s="7" t="e">
        <f>AG1654/AH1654</f>
        <v>#DIV/0!</v>
      </c>
      <c r="AO1654" s="505" t="s">
        <v>599</v>
      </c>
      <c r="AP1654" s="520" t="s">
        <v>121</v>
      </c>
      <c r="AQ1654" s="520">
        <v>6.0000000000000001E-3</v>
      </c>
      <c r="AR1654" s="520" t="s">
        <v>121</v>
      </c>
      <c r="AS1654" s="520">
        <v>1.2E-2</v>
      </c>
      <c r="AT1654" s="520">
        <v>2.1999999999999999E-2</v>
      </c>
      <c r="AU1654" s="520">
        <v>5.0000000000000001E-3</v>
      </c>
      <c r="AV1654" s="520">
        <v>5.585</v>
      </c>
      <c r="AW1654" s="520">
        <v>0.11600000000000001</v>
      </c>
      <c r="AX1654" s="520">
        <v>6.0000000000000001E-3</v>
      </c>
      <c r="AY1654" s="520">
        <v>3.0000000000000001E-3</v>
      </c>
      <c r="AZ1654" s="520">
        <v>1.8939999999999999</v>
      </c>
      <c r="BA1654" s="520">
        <v>3.2000000000000001E-2</v>
      </c>
      <c r="BB1654" s="520">
        <v>8.9559999999999995</v>
      </c>
      <c r="BC1654" s="520">
        <v>0.16900000000000001</v>
      </c>
      <c r="BD1654" s="520">
        <v>13.073</v>
      </c>
      <c r="BE1654" s="520">
        <v>0.29199999999999998</v>
      </c>
      <c r="BF1654" s="520" t="s">
        <v>121</v>
      </c>
      <c r="BG1654" s="520">
        <v>5.0000000000000001E-3</v>
      </c>
      <c r="BH1654" s="520">
        <v>6.3339999999999996</v>
      </c>
      <c r="BI1654" s="520">
        <v>0.46899999999999997</v>
      </c>
      <c r="BJ1654" s="520">
        <v>7.0000000000000001E-3</v>
      </c>
      <c r="BK1654" s="520">
        <v>3.0000000000000001E-3</v>
      </c>
      <c r="BL1654" s="520" t="s">
        <v>121</v>
      </c>
      <c r="BM1654" s="520">
        <v>4.0000000000000001E-3</v>
      </c>
      <c r="BN1654" s="520">
        <v>0.125</v>
      </c>
      <c r="BO1654" s="520">
        <v>0.02</v>
      </c>
      <c r="BP1654" s="520">
        <v>53.933999999999997</v>
      </c>
      <c r="BQ1654" s="520">
        <v>0.46</v>
      </c>
      <c r="BR1654" s="520">
        <v>0.40799999999999997</v>
      </c>
      <c r="BS1654" s="520">
        <v>8.0000000000000002E-3</v>
      </c>
      <c r="BT1654" s="520">
        <v>0.96199999999999997</v>
      </c>
      <c r="BU1654" s="520">
        <v>8.7999999999999995E-2</v>
      </c>
      <c r="BV1654" s="520" t="s">
        <v>121</v>
      </c>
      <c r="BW1654" s="520">
        <v>0.09</v>
      </c>
      <c r="BX1654" s="520" t="s">
        <v>121</v>
      </c>
      <c r="BY1654" s="520">
        <v>2.4E-2</v>
      </c>
      <c r="BZ1654" s="520">
        <v>0.42799999999999999</v>
      </c>
      <c r="CA1654" s="520">
        <v>4.7E-2</v>
      </c>
      <c r="CB1654" s="520" t="s">
        <v>121</v>
      </c>
      <c r="CC1654" s="520">
        <v>3.5859999999999999</v>
      </c>
      <c r="CD1654" s="520">
        <v>6.9000000000000006E-2</v>
      </c>
      <c r="CE1654" s="520">
        <v>1.4999999999999999E-2</v>
      </c>
      <c r="CF1654" s="520">
        <v>0.01</v>
      </c>
      <c r="CG1654" s="520">
        <v>1E-3</v>
      </c>
      <c r="CH1654" s="520" t="s">
        <v>121</v>
      </c>
      <c r="CI1654" s="520">
        <v>2E-3</v>
      </c>
      <c r="CJ1654" s="520" t="s">
        <v>121</v>
      </c>
      <c r="CK1654" s="520">
        <v>0.879</v>
      </c>
      <c r="CL1654" s="520" t="s">
        <v>121</v>
      </c>
      <c r="CM1654" s="520">
        <v>2E-3</v>
      </c>
      <c r="CN1654" s="520">
        <v>5.0000000000000001E-3</v>
      </c>
      <c r="CO1654" s="520">
        <v>1E-3</v>
      </c>
      <c r="CP1654" s="520">
        <v>1.155</v>
      </c>
      <c r="CQ1654" s="520">
        <v>4.2999999999999997E-2</v>
      </c>
      <c r="CR1654" s="520" t="s">
        <v>121</v>
      </c>
      <c r="CS1654" s="520">
        <v>2E-3</v>
      </c>
      <c r="CT1654" s="520" t="s">
        <v>121</v>
      </c>
      <c r="CU1654" s="520">
        <v>21.762</v>
      </c>
      <c r="CV1654" s="520">
        <v>7.0000000000000001E-3</v>
      </c>
      <c r="CW1654" s="520">
        <v>1E-3</v>
      </c>
      <c r="CX1654" s="520">
        <v>0.22600000000000001</v>
      </c>
      <c r="CY1654" s="520">
        <v>1.6E-2</v>
      </c>
      <c r="CZ1654" s="520" t="s">
        <v>121</v>
      </c>
      <c r="DA1654" s="520">
        <v>2E-3</v>
      </c>
      <c r="DB1654" s="520">
        <v>2.1999999999999999E-2</v>
      </c>
      <c r="DC1654" s="520">
        <v>6.0000000000000001E-3</v>
      </c>
      <c r="DD1654" s="520" t="s">
        <v>121</v>
      </c>
      <c r="DE1654" s="520">
        <v>3.4000000000000002E-2</v>
      </c>
      <c r="DF1654" s="520">
        <v>3.3639999999999999</v>
      </c>
      <c r="DG1654" s="520">
        <v>6.5000000000000002E-2</v>
      </c>
      <c r="DH1654" s="520">
        <v>0.11</v>
      </c>
      <c r="DI1654" s="520">
        <v>2E-3</v>
      </c>
      <c r="DJ1654" s="520" t="s">
        <v>121</v>
      </c>
      <c r="DK1654" s="520">
        <v>2E-3</v>
      </c>
      <c r="DL1654" s="61" t="str">
        <f t="shared" si="31"/>
        <v>Anlieferung 30-17</v>
      </c>
    </row>
    <row r="1655" spans="1:132">
      <c r="A1655" s="11">
        <v>44706</v>
      </c>
      <c r="B1655" s="66" t="s">
        <v>600</v>
      </c>
      <c r="C1655" s="25" t="s">
        <v>128</v>
      </c>
      <c r="H1655" s="3" t="e">
        <f>((F1655)/(E1655/100))</f>
        <v>#DIV/0!</v>
      </c>
      <c r="I1655" s="4" t="e">
        <f>E1655/F1655</f>
        <v>#DIV/0!</v>
      </c>
      <c r="J1655" s="4" t="e">
        <f>100/G1655</f>
        <v>#DIV/0!</v>
      </c>
      <c r="N1655" s="37" t="e">
        <f>M1655/(K1655/100)</f>
        <v>#DIV/0!</v>
      </c>
      <c r="O1655" s="37" t="e">
        <f>N1655/J1655</f>
        <v>#DIV/0!</v>
      </c>
      <c r="P1655" s="5" t="e">
        <f>M1655/(L1655/100)</f>
        <v>#DIV/0!</v>
      </c>
      <c r="Q1655" s="5" t="e">
        <f>P1655*I1655</f>
        <v>#DIV/0!</v>
      </c>
      <c r="U1655" s="15" t="e">
        <f>100-(T1655-R1655)/S1655*100</f>
        <v>#DIV/0!</v>
      </c>
      <c r="AB1655" s="14" t="e">
        <f>((AE1655-AC1655)*(1000/AD1655))*1000</f>
        <v>#DIV/0!</v>
      </c>
      <c r="AF1655" s="7" t="e">
        <f>#REF!*0.8</f>
        <v>#REF!</v>
      </c>
      <c r="AH1655" s="8" t="e">
        <f>((AG1655)*(H1655/100))</f>
        <v>#DIV/0!</v>
      </c>
      <c r="AI1655" s="7" t="e">
        <f>AG1655/AH1655</f>
        <v>#DIV/0!</v>
      </c>
      <c r="AO1655" s="505" t="s">
        <v>600</v>
      </c>
      <c r="AP1655" s="520" t="s">
        <v>121</v>
      </c>
      <c r="AQ1655" s="520">
        <v>2E-3</v>
      </c>
      <c r="AR1655" s="520" t="s">
        <v>121</v>
      </c>
      <c r="AS1655" s="520">
        <v>5.0000000000000001E-3</v>
      </c>
      <c r="AT1655" s="520" t="s">
        <v>121</v>
      </c>
      <c r="AU1655" s="520">
        <v>4.0000000000000001E-3</v>
      </c>
      <c r="AV1655" s="520">
        <v>1.57</v>
      </c>
      <c r="AW1655" s="520">
        <v>1.9E-2</v>
      </c>
      <c r="AX1655" s="520">
        <v>8.9999999999999993E-3</v>
      </c>
      <c r="AY1655" s="520">
        <v>1E-3</v>
      </c>
      <c r="AZ1655" s="520">
        <v>1.05</v>
      </c>
      <c r="BA1655" s="520">
        <v>0.01</v>
      </c>
      <c r="BB1655" s="520">
        <v>7.0780000000000003</v>
      </c>
      <c r="BC1655" s="520">
        <v>5.5E-2</v>
      </c>
      <c r="BD1655" s="520">
        <v>5.4720000000000004</v>
      </c>
      <c r="BE1655" s="520">
        <v>3.9E-2</v>
      </c>
      <c r="BF1655" s="520" t="s">
        <v>121</v>
      </c>
      <c r="BG1655" s="520">
        <v>3.0000000000000001E-3</v>
      </c>
      <c r="BH1655" s="520">
        <v>1.292</v>
      </c>
      <c r="BI1655" s="520">
        <v>0.14199999999999999</v>
      </c>
      <c r="BJ1655" s="520">
        <v>2E-3</v>
      </c>
      <c r="BK1655" s="520">
        <v>1E-3</v>
      </c>
      <c r="BL1655" s="520">
        <v>2E-3</v>
      </c>
      <c r="BM1655" s="520">
        <v>1E-3</v>
      </c>
      <c r="BN1655" s="520" t="s">
        <v>121</v>
      </c>
      <c r="BO1655" s="520">
        <v>1.2E-2</v>
      </c>
      <c r="BP1655" s="520">
        <v>78.116</v>
      </c>
      <c r="BQ1655" s="520">
        <v>0.14099999999999999</v>
      </c>
      <c r="BR1655" s="520">
        <v>6.7000000000000004E-2</v>
      </c>
      <c r="BS1655" s="520">
        <v>2E-3</v>
      </c>
      <c r="BT1655" s="520">
        <v>0.74099999999999999</v>
      </c>
      <c r="BU1655" s="520">
        <v>4.8000000000000001E-2</v>
      </c>
      <c r="BV1655" s="520">
        <v>0.23899999999999999</v>
      </c>
      <c r="BW1655" s="520">
        <v>4.0000000000000001E-3</v>
      </c>
      <c r="BX1655" s="520" t="s">
        <v>121</v>
      </c>
      <c r="BY1655" s="520">
        <v>1.2E-2</v>
      </c>
      <c r="BZ1655" s="520">
        <v>0.09</v>
      </c>
      <c r="CA1655" s="520">
        <v>2.3E-2</v>
      </c>
      <c r="CB1655" s="520" t="s">
        <v>121</v>
      </c>
      <c r="CC1655" s="520">
        <v>2.2090000000000001</v>
      </c>
      <c r="CD1655" s="520">
        <v>3.9E-2</v>
      </c>
      <c r="CE1655" s="520">
        <v>8.9999999999999993E-3</v>
      </c>
      <c r="CF1655" s="520">
        <v>5.0000000000000001E-3</v>
      </c>
      <c r="CG1655" s="520">
        <v>1E-3</v>
      </c>
      <c r="CH1655" s="520" t="s">
        <v>121</v>
      </c>
      <c r="CI1655" s="520">
        <v>2E-3</v>
      </c>
      <c r="CJ1655" s="520">
        <v>0.13</v>
      </c>
      <c r="CK1655" s="520">
        <v>1.2E-2</v>
      </c>
      <c r="CL1655" s="520" t="s">
        <v>121</v>
      </c>
      <c r="CM1655" s="520">
        <v>2E-3</v>
      </c>
      <c r="CN1655" s="520" t="s">
        <v>121</v>
      </c>
      <c r="CO1655" s="520">
        <v>2E-3</v>
      </c>
      <c r="CP1655" s="520">
        <v>0.56899999999999995</v>
      </c>
      <c r="CQ1655" s="520">
        <v>7.0000000000000001E-3</v>
      </c>
      <c r="CR1655" s="520" t="s">
        <v>121</v>
      </c>
      <c r="CS1655" s="520">
        <v>2E-3</v>
      </c>
      <c r="CT1655" s="520">
        <v>1.137</v>
      </c>
      <c r="CU1655" s="520">
        <v>4.2000000000000003E-2</v>
      </c>
      <c r="CV1655" s="520" t="s">
        <v>121</v>
      </c>
      <c r="CW1655" s="520">
        <v>2E-3</v>
      </c>
      <c r="CX1655" s="520">
        <v>4.7E-2</v>
      </c>
      <c r="CY1655" s="520">
        <v>8.0000000000000002E-3</v>
      </c>
      <c r="CZ1655" s="520" t="s">
        <v>121</v>
      </c>
      <c r="DA1655" s="520">
        <v>2E-3</v>
      </c>
      <c r="DB1655" s="520">
        <v>1.4E-2</v>
      </c>
      <c r="DC1655" s="520">
        <v>3.0000000000000001E-3</v>
      </c>
      <c r="DD1655" s="520" t="s">
        <v>121</v>
      </c>
      <c r="DE1655" s="520">
        <v>1.9E-2</v>
      </c>
      <c r="DF1655" s="520">
        <v>2.3130000000000002</v>
      </c>
      <c r="DG1655" s="520">
        <v>2.1000000000000001E-2</v>
      </c>
      <c r="DH1655" s="520" t="s">
        <v>121</v>
      </c>
      <c r="DI1655" s="520">
        <v>2E-3</v>
      </c>
      <c r="DJ1655" s="520" t="s">
        <v>121</v>
      </c>
      <c r="DK1655" s="520">
        <v>2E-3</v>
      </c>
      <c r="DL1655" s="61" t="str">
        <f t="shared" si="31"/>
        <v>Anlieferung 30-18</v>
      </c>
    </row>
    <row r="1656" spans="1:132">
      <c r="A1656" s="11">
        <v>44706</v>
      </c>
      <c r="B1656" s="66" t="s">
        <v>601</v>
      </c>
      <c r="C1656" s="25" t="s">
        <v>128</v>
      </c>
      <c r="H1656" s="3" t="e">
        <f>((F1656)/(E1656/100))</f>
        <v>#DIV/0!</v>
      </c>
      <c r="I1656" s="4" t="e">
        <f>E1656/F1656</f>
        <v>#DIV/0!</v>
      </c>
      <c r="J1656" s="4" t="e">
        <f>100/G1656</f>
        <v>#DIV/0!</v>
      </c>
      <c r="N1656" s="37" t="e">
        <f>M1656/(K1656/100)</f>
        <v>#DIV/0!</v>
      </c>
      <c r="O1656" s="37" t="e">
        <f>N1656/J1656</f>
        <v>#DIV/0!</v>
      </c>
      <c r="P1656" s="5" t="e">
        <f>M1656/(L1656/100)</f>
        <v>#DIV/0!</v>
      </c>
      <c r="Q1656" s="5" t="e">
        <f>P1656*I1656</f>
        <v>#DIV/0!</v>
      </c>
      <c r="U1656" s="15" t="e">
        <f>100-(T1656-R1656)/S1656*100</f>
        <v>#DIV/0!</v>
      </c>
      <c r="AB1656" s="14" t="e">
        <f>((AE1656-AC1656)*(1000/AD1656))*1000</f>
        <v>#DIV/0!</v>
      </c>
      <c r="AF1656" s="7" t="e">
        <f>#REF!*0.8</f>
        <v>#REF!</v>
      </c>
      <c r="AH1656" s="8" t="e">
        <f>((AG1656)*(H1656/100))</f>
        <v>#DIV/0!</v>
      </c>
      <c r="AI1656" s="7" t="e">
        <f>AG1656/AH1656</f>
        <v>#DIV/0!</v>
      </c>
      <c r="AO1656" s="505" t="s">
        <v>601</v>
      </c>
      <c r="AP1656" s="520" t="s">
        <v>121</v>
      </c>
      <c r="AQ1656" s="520">
        <v>2E-3</v>
      </c>
      <c r="AR1656" s="520" t="s">
        <v>121</v>
      </c>
      <c r="AS1656" s="520">
        <v>1.2E-2</v>
      </c>
      <c r="AT1656" s="520" t="s">
        <v>121</v>
      </c>
      <c r="AU1656" s="520">
        <v>0.01</v>
      </c>
      <c r="AV1656" s="520">
        <v>10.827999999999999</v>
      </c>
      <c r="AW1656" s="520">
        <v>0.28499999999999998</v>
      </c>
      <c r="AX1656" s="520">
        <v>1.0999999999999999E-2</v>
      </c>
      <c r="AY1656" s="520">
        <v>4.0000000000000001E-3</v>
      </c>
      <c r="AZ1656" s="520">
        <v>2.8210000000000002</v>
      </c>
      <c r="BA1656" s="520">
        <v>4.2000000000000003E-2</v>
      </c>
      <c r="BB1656" s="520">
        <v>0.53</v>
      </c>
      <c r="BC1656" s="520">
        <v>1.4E-2</v>
      </c>
      <c r="BD1656" s="520">
        <v>17.971</v>
      </c>
      <c r="BE1656" s="520">
        <v>0.32900000000000001</v>
      </c>
      <c r="BF1656" s="520" t="s">
        <v>121</v>
      </c>
      <c r="BG1656" s="520">
        <v>7.0000000000000001E-3</v>
      </c>
      <c r="BH1656" s="520">
        <v>3.258</v>
      </c>
      <c r="BI1656" s="520">
        <v>0.42799999999999999</v>
      </c>
      <c r="BJ1656" s="520">
        <v>4.0000000000000001E-3</v>
      </c>
      <c r="BK1656" s="520">
        <v>1E-3</v>
      </c>
      <c r="BL1656" s="520" t="s">
        <v>121</v>
      </c>
      <c r="BM1656" s="520">
        <v>4.0000000000000001E-3</v>
      </c>
      <c r="BN1656" s="520">
        <v>4.8000000000000001E-2</v>
      </c>
      <c r="BO1656" s="520">
        <v>2.9000000000000001E-2</v>
      </c>
      <c r="BP1656" s="520">
        <v>51.648000000000003</v>
      </c>
      <c r="BQ1656" s="520">
        <v>0.56899999999999995</v>
      </c>
      <c r="BR1656" s="520">
        <v>5.0000000000000001E-3</v>
      </c>
      <c r="BS1656" s="520">
        <v>1E-3</v>
      </c>
      <c r="BT1656" s="520">
        <v>0.50700000000000001</v>
      </c>
      <c r="BU1656" s="520">
        <v>8.5999999999999993E-2</v>
      </c>
      <c r="BV1656" s="520" t="s">
        <v>121</v>
      </c>
      <c r="BW1656" s="520">
        <v>7.0000000000000007E-2</v>
      </c>
      <c r="BX1656" s="520">
        <v>0.04</v>
      </c>
      <c r="BY1656" s="520">
        <v>2.1999999999999999E-2</v>
      </c>
      <c r="BZ1656" s="520">
        <v>0.23200000000000001</v>
      </c>
      <c r="CA1656" s="520">
        <v>4.7E-2</v>
      </c>
      <c r="CB1656" s="520" t="s">
        <v>121</v>
      </c>
      <c r="CC1656" s="520">
        <v>6.5049999999999999</v>
      </c>
      <c r="CD1656" s="520">
        <v>0.15</v>
      </c>
      <c r="CE1656" s="520">
        <v>2.1000000000000001E-2</v>
      </c>
      <c r="CF1656" s="520" t="s">
        <v>121</v>
      </c>
      <c r="CG1656" s="520">
        <v>2E-3</v>
      </c>
      <c r="CH1656" s="520" t="s">
        <v>121</v>
      </c>
      <c r="CI1656" s="520">
        <v>2E-3</v>
      </c>
      <c r="CJ1656" s="520" t="s">
        <v>121</v>
      </c>
      <c r="CK1656" s="520">
        <v>0.874</v>
      </c>
      <c r="CL1656" s="520" t="s">
        <v>121</v>
      </c>
      <c r="CM1656" s="520">
        <v>2E-3</v>
      </c>
      <c r="CN1656" s="520" t="s">
        <v>121</v>
      </c>
      <c r="CO1656" s="520">
        <v>2E-3</v>
      </c>
      <c r="CP1656" s="520">
        <v>1.012</v>
      </c>
      <c r="CQ1656" s="520">
        <v>4.7E-2</v>
      </c>
      <c r="CR1656" s="520" t="s">
        <v>121</v>
      </c>
      <c r="CS1656" s="520">
        <v>2E-3</v>
      </c>
      <c r="CT1656" s="520" t="s">
        <v>121</v>
      </c>
      <c r="CU1656" s="520">
        <v>21.419</v>
      </c>
      <c r="CV1656" s="520">
        <v>4.0000000000000001E-3</v>
      </c>
      <c r="CW1656" s="520">
        <v>1E-3</v>
      </c>
      <c r="CX1656" s="520">
        <v>0.33300000000000002</v>
      </c>
      <c r="CY1656" s="520">
        <v>1.9E-2</v>
      </c>
      <c r="CZ1656" s="520" t="s">
        <v>121</v>
      </c>
      <c r="DA1656" s="520">
        <v>2E-3</v>
      </c>
      <c r="DB1656" s="520">
        <v>2.4E-2</v>
      </c>
      <c r="DC1656" s="520">
        <v>7.0000000000000001E-3</v>
      </c>
      <c r="DD1656" s="520" t="s">
        <v>121</v>
      </c>
      <c r="DE1656" s="520">
        <v>7.2999999999999995E-2</v>
      </c>
      <c r="DF1656" s="520">
        <v>10.430999999999999</v>
      </c>
      <c r="DG1656" s="520">
        <v>0.17100000000000001</v>
      </c>
      <c r="DH1656" s="520">
        <v>0.13400000000000001</v>
      </c>
      <c r="DI1656" s="520">
        <v>3.0000000000000001E-3</v>
      </c>
      <c r="DJ1656" s="520" t="s">
        <v>121</v>
      </c>
      <c r="DK1656" s="520">
        <v>2E-3</v>
      </c>
      <c r="DL1656" s="61" t="str">
        <f t="shared" si="31"/>
        <v>Anlieferung 30-19</v>
      </c>
    </row>
    <row r="1657" spans="1:132">
      <c r="A1657" s="11">
        <v>44706</v>
      </c>
      <c r="B1657" s="66" t="s">
        <v>602</v>
      </c>
      <c r="C1657" s="25" t="s">
        <v>128</v>
      </c>
      <c r="H1657" s="3" t="e">
        <f>((F1657)/(E1657/100))</f>
        <v>#DIV/0!</v>
      </c>
      <c r="I1657" s="4" t="e">
        <f>E1657/F1657</f>
        <v>#DIV/0!</v>
      </c>
      <c r="J1657" s="4" t="e">
        <f>100/G1657</f>
        <v>#DIV/0!</v>
      </c>
      <c r="N1657" s="37" t="e">
        <f>M1657/(K1657/100)</f>
        <v>#DIV/0!</v>
      </c>
      <c r="O1657" s="37" t="e">
        <f>N1657/J1657</f>
        <v>#DIV/0!</v>
      </c>
      <c r="P1657" s="5" t="e">
        <f>M1657/(L1657/100)</f>
        <v>#DIV/0!</v>
      </c>
      <c r="Q1657" s="5" t="e">
        <f>P1657*I1657</f>
        <v>#DIV/0!</v>
      </c>
      <c r="U1657" s="15" t="e">
        <f>100-(T1657-R1657)/S1657*100</f>
        <v>#DIV/0!</v>
      </c>
      <c r="AB1657" s="14" t="e">
        <f>((AE1657-AC1657)*(1000/AD1657))*1000</f>
        <v>#DIV/0!</v>
      </c>
      <c r="AF1657" s="7" t="e">
        <f>#REF!*0.8</f>
        <v>#REF!</v>
      </c>
      <c r="AH1657" s="8" t="e">
        <f>((AG1657)*(H1657/100))</f>
        <v>#DIV/0!</v>
      </c>
      <c r="AI1657" s="7" t="e">
        <f>AG1657/AH1657</f>
        <v>#DIV/0!</v>
      </c>
      <c r="AO1657" s="505" t="s">
        <v>602</v>
      </c>
      <c r="AP1657" s="520" t="s">
        <v>121</v>
      </c>
      <c r="AQ1657" s="520">
        <v>3.0000000000000001E-3</v>
      </c>
      <c r="AR1657" s="520">
        <v>1.7999999999999999E-2</v>
      </c>
      <c r="AS1657" s="520">
        <v>8.0000000000000002E-3</v>
      </c>
      <c r="AT1657" s="520">
        <v>4.4999999999999998E-2</v>
      </c>
      <c r="AU1657" s="520">
        <v>6.0000000000000001E-3</v>
      </c>
      <c r="AV1657" s="520">
        <v>5.8239999999999998</v>
      </c>
      <c r="AW1657" s="520">
        <v>0.125</v>
      </c>
      <c r="AX1657" s="520">
        <v>8.0000000000000002E-3</v>
      </c>
      <c r="AY1657" s="520">
        <v>3.0000000000000001E-3</v>
      </c>
      <c r="AZ1657" s="520">
        <v>1.552</v>
      </c>
      <c r="BA1657" s="520">
        <v>2.5000000000000001E-2</v>
      </c>
      <c r="BB1657" s="520">
        <v>7.4729999999999999</v>
      </c>
      <c r="BC1657" s="520">
        <v>0.115</v>
      </c>
      <c r="BD1657" s="520">
        <v>15.337999999999999</v>
      </c>
      <c r="BE1657" s="520">
        <v>0.253</v>
      </c>
      <c r="BF1657" s="520" t="s">
        <v>121</v>
      </c>
      <c r="BG1657" s="520">
        <v>0.01</v>
      </c>
      <c r="BH1657" s="520">
        <v>5.0090000000000003</v>
      </c>
      <c r="BI1657" s="520">
        <v>0.44600000000000001</v>
      </c>
      <c r="BJ1657" s="520">
        <v>5.0000000000000001E-3</v>
      </c>
      <c r="BK1657" s="520">
        <v>2E-3</v>
      </c>
      <c r="BL1657" s="520" t="s">
        <v>121</v>
      </c>
      <c r="BM1657" s="520">
        <v>4.0000000000000001E-3</v>
      </c>
      <c r="BN1657" s="520">
        <v>3.9929999999999999</v>
      </c>
      <c r="BO1657" s="520">
        <v>0.152</v>
      </c>
      <c r="BP1657" s="520">
        <v>42.533999999999999</v>
      </c>
      <c r="BQ1657" s="520">
        <v>0.65900000000000003</v>
      </c>
      <c r="BR1657" s="520">
        <v>7.8E-2</v>
      </c>
      <c r="BS1657" s="520">
        <v>3.0000000000000001E-3</v>
      </c>
      <c r="BT1657" s="520">
        <v>1.462</v>
      </c>
      <c r="BU1657" s="520">
        <v>9.6000000000000002E-2</v>
      </c>
      <c r="BV1657" s="520" t="s">
        <v>121</v>
      </c>
      <c r="BW1657" s="520">
        <v>5.8000000000000003E-2</v>
      </c>
      <c r="BX1657" s="520">
        <v>0.03</v>
      </c>
      <c r="BY1657" s="520">
        <v>1.9E-2</v>
      </c>
      <c r="BZ1657" s="520">
        <v>0.33300000000000002</v>
      </c>
      <c r="CA1657" s="520">
        <v>4.2000000000000003E-2</v>
      </c>
      <c r="CB1657" s="520">
        <v>8.1839999999999993</v>
      </c>
      <c r="CC1657" s="520">
        <v>2.5640000000000001</v>
      </c>
      <c r="CD1657" s="520">
        <v>0.13800000000000001</v>
      </c>
      <c r="CE1657" s="520">
        <v>1.7000000000000001E-2</v>
      </c>
      <c r="CF1657" s="520">
        <v>1.6E-2</v>
      </c>
      <c r="CG1657" s="520">
        <v>2E-3</v>
      </c>
      <c r="CH1657" s="520" t="s">
        <v>121</v>
      </c>
      <c r="CI1657" s="520">
        <v>2E-3</v>
      </c>
      <c r="CJ1657" s="520" t="s">
        <v>121</v>
      </c>
      <c r="CK1657" s="520">
        <v>0.71299999999999997</v>
      </c>
      <c r="CL1657" s="520" t="s">
        <v>121</v>
      </c>
      <c r="CM1657" s="520">
        <v>2E-3</v>
      </c>
      <c r="CN1657" s="520">
        <v>5.0000000000000001E-3</v>
      </c>
      <c r="CO1657" s="520">
        <v>1E-3</v>
      </c>
      <c r="CP1657" s="520">
        <v>1.1579999999999999</v>
      </c>
      <c r="CQ1657" s="520">
        <v>4.9000000000000002E-2</v>
      </c>
      <c r="CR1657" s="520" t="s">
        <v>121</v>
      </c>
      <c r="CS1657" s="520">
        <v>2E-3</v>
      </c>
      <c r="CT1657" s="520" t="s">
        <v>121</v>
      </c>
      <c r="CU1657" s="520">
        <v>20.937000000000001</v>
      </c>
      <c r="CV1657" s="520">
        <v>8.4000000000000005E-2</v>
      </c>
      <c r="CW1657" s="520">
        <v>2E-3</v>
      </c>
      <c r="CX1657" s="520">
        <v>0.46500000000000002</v>
      </c>
      <c r="CY1657" s="520">
        <v>4.2000000000000003E-2</v>
      </c>
      <c r="CZ1657" s="520" t="s">
        <v>121</v>
      </c>
      <c r="DA1657" s="520">
        <v>2E-3</v>
      </c>
      <c r="DB1657" s="520" t="s">
        <v>121</v>
      </c>
      <c r="DC1657" s="520">
        <v>3.5999999999999997E-2</v>
      </c>
      <c r="DD1657" s="520">
        <v>6.7000000000000004E-2</v>
      </c>
      <c r="DE1657" s="520">
        <v>3.3000000000000002E-2</v>
      </c>
      <c r="DF1657" s="520">
        <v>5.4630000000000001</v>
      </c>
      <c r="DG1657" s="520">
        <v>8.4000000000000005E-2</v>
      </c>
      <c r="DH1657" s="520">
        <v>0.70799999999999996</v>
      </c>
      <c r="DI1657" s="520">
        <v>1.2E-2</v>
      </c>
      <c r="DJ1657" s="520" t="s">
        <v>121</v>
      </c>
      <c r="DK1657" s="520">
        <v>2E-3</v>
      </c>
      <c r="DL1657" s="61" t="str">
        <f t="shared" si="31"/>
        <v>Anlieferung 30-20</v>
      </c>
    </row>
    <row r="1658" spans="1:132">
      <c r="A1658" s="11">
        <v>44706</v>
      </c>
      <c r="B1658" s="66" t="s">
        <v>603</v>
      </c>
      <c r="C1658" s="25" t="s">
        <v>128</v>
      </c>
      <c r="H1658" s="3" t="e">
        <f>((F1658)/(E1658/100))</f>
        <v>#DIV/0!</v>
      </c>
      <c r="I1658" s="4" t="e">
        <f>E1658/F1658</f>
        <v>#DIV/0!</v>
      </c>
      <c r="J1658" s="4" t="e">
        <f>100/G1658</f>
        <v>#DIV/0!</v>
      </c>
      <c r="N1658" s="37" t="e">
        <f>M1658/(K1658/100)</f>
        <v>#DIV/0!</v>
      </c>
      <c r="O1658" s="37" t="e">
        <f>N1658/J1658</f>
        <v>#DIV/0!</v>
      </c>
      <c r="P1658" s="5" t="e">
        <f>M1658/(L1658/100)</f>
        <v>#DIV/0!</v>
      </c>
      <c r="Q1658" s="5" t="e">
        <f>P1658*I1658</f>
        <v>#DIV/0!</v>
      </c>
      <c r="U1658" s="15" t="e">
        <f>100-(T1658-R1658)/S1658*100</f>
        <v>#DIV/0!</v>
      </c>
      <c r="AB1658" s="14" t="e">
        <f>((AE1658-AC1658)*(1000/AD1658))*1000</f>
        <v>#DIV/0!</v>
      </c>
      <c r="AF1658" s="7" t="e">
        <f>#REF!*0.8</f>
        <v>#REF!</v>
      </c>
      <c r="AH1658" s="8" t="e">
        <f>((AG1658)*(H1658/100))</f>
        <v>#DIV/0!</v>
      </c>
      <c r="AI1658" s="7" t="e">
        <f>AG1658/AH1658</f>
        <v>#DIV/0!</v>
      </c>
      <c r="AO1658" s="505" t="s">
        <v>603</v>
      </c>
      <c r="AP1658" s="520" t="s">
        <v>121</v>
      </c>
      <c r="AQ1658" s="520">
        <v>4.0000000000000001E-3</v>
      </c>
      <c r="AR1658" s="520" t="s">
        <v>121</v>
      </c>
      <c r="AS1658" s="520">
        <v>1.2E-2</v>
      </c>
      <c r="AT1658" s="520" t="s">
        <v>121</v>
      </c>
      <c r="AU1658" s="520">
        <v>0.01</v>
      </c>
      <c r="AV1658" s="520">
        <v>10.113</v>
      </c>
      <c r="AW1658" s="520">
        <v>0.32500000000000001</v>
      </c>
      <c r="AX1658" s="520">
        <v>7.0000000000000001E-3</v>
      </c>
      <c r="AY1658" s="520">
        <v>4.0000000000000001E-3</v>
      </c>
      <c r="AZ1658" s="520">
        <v>8.2000000000000003E-2</v>
      </c>
      <c r="BA1658" s="520">
        <v>5.0000000000000001E-3</v>
      </c>
      <c r="BB1658" s="520">
        <v>14.156000000000001</v>
      </c>
      <c r="BC1658" s="520">
        <v>0.34599999999999997</v>
      </c>
      <c r="BD1658" s="520">
        <v>9.2910000000000004</v>
      </c>
      <c r="BE1658" s="520">
        <v>0.22800000000000001</v>
      </c>
      <c r="BF1658" s="520" t="s">
        <v>121</v>
      </c>
      <c r="BG1658" s="520">
        <v>7.0000000000000001E-3</v>
      </c>
      <c r="BH1658" s="520">
        <v>3.3210000000000002</v>
      </c>
      <c r="BI1658" s="520">
        <v>0.42699999999999999</v>
      </c>
      <c r="BJ1658" s="520" t="s">
        <v>121</v>
      </c>
      <c r="BK1658" s="520">
        <v>4.0000000000000001E-3</v>
      </c>
      <c r="BL1658" s="520" t="s">
        <v>121</v>
      </c>
      <c r="BM1658" s="520">
        <v>4.0000000000000001E-3</v>
      </c>
      <c r="BN1658" s="520">
        <v>6.5000000000000002E-2</v>
      </c>
      <c r="BO1658" s="520">
        <v>2.8000000000000001E-2</v>
      </c>
      <c r="BP1658" s="520">
        <v>51.332000000000001</v>
      </c>
      <c r="BQ1658" s="520">
        <v>0.65100000000000002</v>
      </c>
      <c r="BR1658" s="520">
        <v>0.192</v>
      </c>
      <c r="BS1658" s="520">
        <v>6.0000000000000001E-3</v>
      </c>
      <c r="BT1658" s="520">
        <v>0.65700000000000003</v>
      </c>
      <c r="BU1658" s="520">
        <v>9.1999999999999998E-2</v>
      </c>
      <c r="BV1658" s="520" t="s">
        <v>121</v>
      </c>
      <c r="BW1658" s="520">
        <v>0.08</v>
      </c>
      <c r="BX1658" s="520" t="s">
        <v>121</v>
      </c>
      <c r="BY1658" s="520">
        <v>2.5000000000000001E-2</v>
      </c>
      <c r="BZ1658" s="520">
        <v>0.33200000000000002</v>
      </c>
      <c r="CA1658" s="520">
        <v>4.9000000000000002E-2</v>
      </c>
      <c r="CB1658" s="520">
        <v>4.7430000000000003</v>
      </c>
      <c r="CC1658" s="520">
        <v>2.7240000000000002</v>
      </c>
      <c r="CD1658" s="520">
        <v>4.2000000000000003E-2</v>
      </c>
      <c r="CE1658" s="520">
        <v>1.0999999999999999E-2</v>
      </c>
      <c r="CF1658" s="520" t="s">
        <v>121</v>
      </c>
      <c r="CG1658" s="520">
        <v>5.0000000000000001E-3</v>
      </c>
      <c r="CH1658" s="520">
        <v>2E-3</v>
      </c>
      <c r="CI1658" s="520">
        <v>1E-3</v>
      </c>
      <c r="CJ1658" s="520" t="s">
        <v>121</v>
      </c>
      <c r="CK1658" s="520">
        <v>0.94499999999999995</v>
      </c>
      <c r="CL1658" s="520" t="s">
        <v>121</v>
      </c>
      <c r="CM1658" s="520">
        <v>2E-3</v>
      </c>
      <c r="CN1658" s="520">
        <v>4.0000000000000001E-3</v>
      </c>
      <c r="CO1658" s="520">
        <v>1E-3</v>
      </c>
      <c r="CP1658" s="520">
        <v>1.1359999999999999</v>
      </c>
      <c r="CQ1658" s="520">
        <v>6.0999999999999999E-2</v>
      </c>
      <c r="CR1658" s="520" t="s">
        <v>121</v>
      </c>
      <c r="CS1658" s="520">
        <v>2E-3</v>
      </c>
      <c r="CT1658" s="520" t="s">
        <v>121</v>
      </c>
      <c r="CU1658" s="520">
        <v>26.459</v>
      </c>
      <c r="CV1658" s="520">
        <v>3.0000000000000001E-3</v>
      </c>
      <c r="CW1658" s="520">
        <v>1E-3</v>
      </c>
      <c r="CX1658" s="520">
        <v>0.115</v>
      </c>
      <c r="CY1658" s="520">
        <v>1.2999999999999999E-2</v>
      </c>
      <c r="CZ1658" s="520" t="s">
        <v>121</v>
      </c>
      <c r="DA1658" s="520">
        <v>2E-3</v>
      </c>
      <c r="DB1658" s="520" t="s">
        <v>121</v>
      </c>
      <c r="DC1658" s="520">
        <v>7.0000000000000001E-3</v>
      </c>
      <c r="DD1658" s="520" t="s">
        <v>121</v>
      </c>
      <c r="DE1658" s="520">
        <v>2.1999999999999999E-2</v>
      </c>
      <c r="DF1658" s="520">
        <v>0.93400000000000005</v>
      </c>
      <c r="DG1658" s="520">
        <v>2.7E-2</v>
      </c>
      <c r="DH1658" s="520">
        <v>3.47</v>
      </c>
      <c r="DI1658" s="520">
        <v>5.8999999999999997E-2</v>
      </c>
      <c r="DJ1658" s="520" t="s">
        <v>121</v>
      </c>
      <c r="DK1658" s="520">
        <v>2E-3</v>
      </c>
      <c r="DL1658" s="61" t="str">
        <f t="shared" si="31"/>
        <v>Anlieferung 30-21</v>
      </c>
    </row>
    <row r="1659" spans="1:132">
      <c r="A1659" s="11">
        <v>44706</v>
      </c>
      <c r="B1659" s="66" t="s">
        <v>604</v>
      </c>
      <c r="C1659" s="25" t="s">
        <v>128</v>
      </c>
      <c r="H1659" s="3" t="e">
        <f>((F1659)/(E1659/100))</f>
        <v>#DIV/0!</v>
      </c>
      <c r="I1659" s="4" t="e">
        <f>E1659/F1659</f>
        <v>#DIV/0!</v>
      </c>
      <c r="J1659" s="4" t="e">
        <f>100/G1659</f>
        <v>#DIV/0!</v>
      </c>
      <c r="N1659" s="37" t="e">
        <f>M1659/(K1659/100)</f>
        <v>#DIV/0!</v>
      </c>
      <c r="O1659" s="37" t="e">
        <f>N1659/J1659</f>
        <v>#DIV/0!</v>
      </c>
      <c r="P1659" s="5" t="e">
        <f>M1659/(L1659/100)</f>
        <v>#DIV/0!</v>
      </c>
      <c r="Q1659" s="5" t="e">
        <f>P1659*I1659</f>
        <v>#DIV/0!</v>
      </c>
      <c r="U1659" s="15" t="e">
        <f>100-(T1659-R1659)/S1659*100</f>
        <v>#DIV/0!</v>
      </c>
      <c r="AB1659" s="14" t="e">
        <f>((AE1659-AC1659)*(1000/AD1659))*1000</f>
        <v>#DIV/0!</v>
      </c>
      <c r="AF1659" s="7" t="e">
        <f>#REF!*0.8</f>
        <v>#REF!</v>
      </c>
      <c r="AH1659" s="8" t="e">
        <f>((AG1659)*(H1659/100))</f>
        <v>#DIV/0!</v>
      </c>
      <c r="AI1659" s="7" t="e">
        <f>AG1659/AH1659</f>
        <v>#DIV/0!</v>
      </c>
      <c r="AO1659" s="505" t="s">
        <v>604</v>
      </c>
      <c r="AP1659" s="520" t="s">
        <v>121</v>
      </c>
      <c r="AQ1659" s="520">
        <v>2E-3</v>
      </c>
      <c r="AR1659" s="520" t="s">
        <v>121</v>
      </c>
      <c r="AS1659" s="520">
        <v>1.0999999999999999E-2</v>
      </c>
      <c r="AT1659" s="520" t="s">
        <v>121</v>
      </c>
      <c r="AU1659" s="520">
        <v>8.9999999999999993E-3</v>
      </c>
      <c r="AV1659" s="520">
        <v>10.436</v>
      </c>
      <c r="AW1659" s="520">
        <v>0.27300000000000002</v>
      </c>
      <c r="AX1659" s="520">
        <v>0.01</v>
      </c>
      <c r="AY1659" s="520">
        <v>4.0000000000000001E-3</v>
      </c>
      <c r="AZ1659" s="520">
        <v>2.9220000000000002</v>
      </c>
      <c r="BA1659" s="520">
        <v>4.5999999999999999E-2</v>
      </c>
      <c r="BB1659" s="520">
        <v>0.17399999999999999</v>
      </c>
      <c r="BC1659" s="520">
        <v>8.0000000000000002E-3</v>
      </c>
      <c r="BD1659" s="520">
        <v>14.218</v>
      </c>
      <c r="BE1659" s="520">
        <v>0.28799999999999998</v>
      </c>
      <c r="BF1659" s="520" t="s">
        <v>121</v>
      </c>
      <c r="BG1659" s="520">
        <v>0.01</v>
      </c>
      <c r="BH1659" s="520">
        <v>3.52</v>
      </c>
      <c r="BI1659" s="520">
        <v>0.45200000000000001</v>
      </c>
      <c r="BJ1659" s="520">
        <v>5.0000000000000001E-3</v>
      </c>
      <c r="BK1659" s="520">
        <v>1E-3</v>
      </c>
      <c r="BL1659" s="520" t="s">
        <v>121</v>
      </c>
      <c r="BM1659" s="520">
        <v>4.0000000000000001E-3</v>
      </c>
      <c r="BN1659" s="520">
        <v>8.6999999999999994E-2</v>
      </c>
      <c r="BO1659" s="520">
        <v>2.7E-2</v>
      </c>
      <c r="BP1659" s="520">
        <v>55.162999999999997</v>
      </c>
      <c r="BQ1659" s="520">
        <v>0.50800000000000001</v>
      </c>
      <c r="BR1659" s="520">
        <v>8.0000000000000002E-3</v>
      </c>
      <c r="BS1659" s="520">
        <v>1E-3</v>
      </c>
      <c r="BT1659" s="520">
        <v>1.1539999999999999</v>
      </c>
      <c r="BU1659" s="520">
        <v>9.9000000000000005E-2</v>
      </c>
      <c r="BV1659" s="520">
        <v>0.20599999999999999</v>
      </c>
      <c r="BW1659" s="520">
        <v>4.3999999999999997E-2</v>
      </c>
      <c r="BX1659" s="520">
        <v>3.5999999999999997E-2</v>
      </c>
      <c r="BY1659" s="520">
        <v>0.02</v>
      </c>
      <c r="BZ1659" s="520">
        <v>0.36799999999999999</v>
      </c>
      <c r="CA1659" s="520">
        <v>4.9000000000000002E-2</v>
      </c>
      <c r="CB1659" s="520" t="s">
        <v>121</v>
      </c>
      <c r="CC1659" s="520">
        <v>6.4930000000000003</v>
      </c>
      <c r="CD1659" s="520">
        <v>0.13100000000000001</v>
      </c>
      <c r="CE1659" s="520">
        <v>0.02</v>
      </c>
      <c r="CF1659" s="520">
        <v>6.0000000000000001E-3</v>
      </c>
      <c r="CG1659" s="520">
        <v>1E-3</v>
      </c>
      <c r="CH1659" s="520" t="s">
        <v>121</v>
      </c>
      <c r="CI1659" s="520">
        <v>2E-3</v>
      </c>
      <c r="CJ1659" s="520" t="s">
        <v>121</v>
      </c>
      <c r="CK1659" s="520">
        <v>0.80200000000000005</v>
      </c>
      <c r="CL1659" s="520" t="s">
        <v>121</v>
      </c>
      <c r="CM1659" s="520">
        <v>2E-3</v>
      </c>
      <c r="CN1659" s="520">
        <v>2E-3</v>
      </c>
      <c r="CO1659" s="520">
        <v>1E-3</v>
      </c>
      <c r="CP1659" s="520">
        <v>1.21</v>
      </c>
      <c r="CQ1659" s="520">
        <v>5.7000000000000002E-2</v>
      </c>
      <c r="CR1659" s="520" t="s">
        <v>121</v>
      </c>
      <c r="CS1659" s="520">
        <v>2E-3</v>
      </c>
      <c r="CT1659" s="520" t="s">
        <v>121</v>
      </c>
      <c r="CU1659" s="520">
        <v>23.062999999999999</v>
      </c>
      <c r="CV1659" s="520">
        <v>5.0000000000000001E-3</v>
      </c>
      <c r="CW1659" s="520">
        <v>1E-3</v>
      </c>
      <c r="CX1659" s="520">
        <v>0.30499999999999999</v>
      </c>
      <c r="CY1659" s="520">
        <v>1.9E-2</v>
      </c>
      <c r="CZ1659" s="520" t="s">
        <v>121</v>
      </c>
      <c r="DA1659" s="520">
        <v>2E-3</v>
      </c>
      <c r="DB1659" s="520">
        <v>2.1999999999999999E-2</v>
      </c>
      <c r="DC1659" s="520">
        <v>7.0000000000000001E-3</v>
      </c>
      <c r="DD1659" s="520" t="s">
        <v>121</v>
      </c>
      <c r="DE1659" s="520">
        <v>6.9000000000000006E-2</v>
      </c>
      <c r="DF1659" s="520">
        <v>9.9139999999999997</v>
      </c>
      <c r="DG1659" s="520">
        <v>0.16700000000000001</v>
      </c>
      <c r="DH1659" s="520">
        <v>9.6000000000000002E-2</v>
      </c>
      <c r="DI1659" s="520">
        <v>2E-3</v>
      </c>
      <c r="DJ1659" s="520" t="s">
        <v>121</v>
      </c>
      <c r="DK1659" s="520">
        <v>2E-3</v>
      </c>
      <c r="DL1659" s="61" t="str">
        <f t="shared" si="31"/>
        <v>Anlieferung 30-22</v>
      </c>
    </row>
    <row r="1660" spans="1:132">
      <c r="A1660" s="11">
        <v>44706</v>
      </c>
      <c r="B1660" s="66" t="s">
        <v>2090</v>
      </c>
      <c r="C1660" s="25" t="s">
        <v>128</v>
      </c>
      <c r="H1660" s="3" t="e">
        <f>((F1660)/(E1660/100))</f>
        <v>#DIV/0!</v>
      </c>
      <c r="I1660" s="4" t="e">
        <f>E1660/F1660</f>
        <v>#DIV/0!</v>
      </c>
      <c r="J1660" s="4" t="e">
        <f>100/G1660</f>
        <v>#DIV/0!</v>
      </c>
      <c r="N1660" s="37" t="e">
        <f>M1660/(K1660/100)</f>
        <v>#DIV/0!</v>
      </c>
      <c r="O1660" s="37" t="e">
        <f>N1660/J1660</f>
        <v>#DIV/0!</v>
      </c>
      <c r="P1660" s="5" t="e">
        <f>M1660/(L1660/100)</f>
        <v>#DIV/0!</v>
      </c>
      <c r="Q1660" s="5" t="e">
        <f>P1660*I1660</f>
        <v>#DIV/0!</v>
      </c>
      <c r="U1660" s="15" t="e">
        <f>100-(T1660-R1660)/S1660*100</f>
        <v>#DIV/0!</v>
      </c>
      <c r="AB1660" s="14" t="e">
        <f>((AE1660-AC1660)*(1000/AD1660))*1000</f>
        <v>#DIV/0!</v>
      </c>
      <c r="AF1660" s="7" t="e">
        <f>#REF!*0.8</f>
        <v>#REF!</v>
      </c>
      <c r="AH1660" s="8" t="e">
        <f>((AG1660)*(H1660/100))</f>
        <v>#DIV/0!</v>
      </c>
      <c r="AI1660" s="7" t="e">
        <f>AG1660/AH1660</f>
        <v>#DIV/0!</v>
      </c>
      <c r="AO1660" s="505" t="s">
        <v>2090</v>
      </c>
      <c r="AP1660" s="520" t="s">
        <v>121</v>
      </c>
      <c r="AQ1660" s="520">
        <v>4.0000000000000001E-3</v>
      </c>
      <c r="AR1660" s="520" t="s">
        <v>121</v>
      </c>
      <c r="AS1660" s="520">
        <v>8.9999999999999993E-3</v>
      </c>
      <c r="AT1660" s="520" t="s">
        <v>121</v>
      </c>
      <c r="AU1660" s="520">
        <v>8.0000000000000002E-3</v>
      </c>
      <c r="AV1660" s="520">
        <v>4.8959999999999999</v>
      </c>
      <c r="AW1660" s="520">
        <v>8.3000000000000004E-2</v>
      </c>
      <c r="AX1660" s="520" t="s">
        <v>121</v>
      </c>
      <c r="AY1660" s="520">
        <v>7.0000000000000001E-3</v>
      </c>
      <c r="AZ1660" s="520">
        <v>2.0569999999999999</v>
      </c>
      <c r="BA1660" s="520">
        <v>2.3E-2</v>
      </c>
      <c r="BB1660" s="520">
        <v>15.891</v>
      </c>
      <c r="BC1660" s="520">
        <v>0.18</v>
      </c>
      <c r="BD1660" s="520">
        <v>9.1479999999999997</v>
      </c>
      <c r="BE1660" s="520">
        <v>0.08</v>
      </c>
      <c r="BF1660" s="520" t="s">
        <v>121</v>
      </c>
      <c r="BG1660" s="520">
        <v>0.01</v>
      </c>
      <c r="BH1660" s="520">
        <v>4.0170000000000003</v>
      </c>
      <c r="BI1660" s="520">
        <v>0.374</v>
      </c>
      <c r="BJ1660" s="520">
        <v>4.0000000000000001E-3</v>
      </c>
      <c r="BK1660" s="520">
        <v>2E-3</v>
      </c>
      <c r="BL1660" s="520" t="s">
        <v>121</v>
      </c>
      <c r="BM1660" s="520">
        <v>3.0000000000000001E-3</v>
      </c>
      <c r="BN1660" s="520" t="s">
        <v>121</v>
      </c>
      <c r="BO1660" s="520">
        <v>3.7999999999999999E-2</v>
      </c>
      <c r="BP1660" s="520">
        <v>53.448</v>
      </c>
      <c r="BQ1660" s="520">
        <v>0.49099999999999999</v>
      </c>
      <c r="BR1660" s="520">
        <v>0.184</v>
      </c>
      <c r="BS1660" s="520">
        <v>5.0000000000000001E-3</v>
      </c>
      <c r="BT1660" s="520">
        <v>0.312</v>
      </c>
      <c r="BU1660" s="520">
        <v>6.5000000000000002E-2</v>
      </c>
      <c r="BV1660" s="520">
        <v>3.5000000000000003E-2</v>
      </c>
      <c r="BW1660" s="520">
        <v>3.0000000000000001E-3</v>
      </c>
      <c r="BX1660" s="520">
        <v>2.9000000000000001E-2</v>
      </c>
      <c r="BY1660" s="520">
        <v>1.4E-2</v>
      </c>
      <c r="BZ1660" s="520" t="s">
        <v>121</v>
      </c>
      <c r="CA1660" s="520">
        <v>5.3999999999999999E-2</v>
      </c>
      <c r="CB1660" s="520">
        <v>3.4569999999999999</v>
      </c>
      <c r="CC1660" s="520">
        <v>2.274</v>
      </c>
      <c r="CD1660" s="520">
        <v>5.8999999999999997E-2</v>
      </c>
      <c r="CE1660" s="520">
        <v>1.4E-2</v>
      </c>
      <c r="CF1660" s="520" t="s">
        <v>121</v>
      </c>
      <c r="CG1660" s="520">
        <v>2E-3</v>
      </c>
      <c r="CH1660" s="520" t="s">
        <v>121</v>
      </c>
      <c r="CI1660" s="520">
        <v>2E-3</v>
      </c>
      <c r="CJ1660" s="520">
        <v>0.23699999999999999</v>
      </c>
      <c r="CK1660" s="520">
        <v>0.02</v>
      </c>
      <c r="CL1660" s="520" t="s">
        <v>121</v>
      </c>
      <c r="CM1660" s="520">
        <v>2E-3</v>
      </c>
      <c r="CN1660" s="520" t="s">
        <v>121</v>
      </c>
      <c r="CO1660" s="520">
        <v>2E-3</v>
      </c>
      <c r="CP1660" s="520">
        <v>1.002</v>
      </c>
      <c r="CQ1660" s="520">
        <v>1.2999999999999999E-2</v>
      </c>
      <c r="CR1660" s="520" t="s">
        <v>121</v>
      </c>
      <c r="CS1660" s="520">
        <v>2E-3</v>
      </c>
      <c r="CT1660" s="520">
        <v>1.365</v>
      </c>
      <c r="CU1660" s="520">
        <v>6.3E-2</v>
      </c>
      <c r="CV1660" s="520" t="s">
        <v>121</v>
      </c>
      <c r="CW1660" s="520">
        <v>2E-3</v>
      </c>
      <c r="CX1660" s="520">
        <v>9.1999999999999998E-2</v>
      </c>
      <c r="CY1660" s="520">
        <v>1.0999999999999999E-2</v>
      </c>
      <c r="CZ1660" s="520" t="s">
        <v>121</v>
      </c>
      <c r="DA1660" s="520">
        <v>2E-3</v>
      </c>
      <c r="DB1660" s="520">
        <v>1.7000000000000001E-2</v>
      </c>
      <c r="DC1660" s="520">
        <v>5.0000000000000001E-3</v>
      </c>
      <c r="DD1660" s="520" t="s">
        <v>121</v>
      </c>
      <c r="DE1660" s="520">
        <v>3.5000000000000003E-2</v>
      </c>
      <c r="DF1660" s="520">
        <v>3.7429999999999999</v>
      </c>
      <c r="DG1660" s="520">
        <v>4.7E-2</v>
      </c>
      <c r="DH1660" s="520">
        <v>3.0000000000000001E-3</v>
      </c>
      <c r="DI1660" s="520">
        <v>1E-3</v>
      </c>
      <c r="DJ1660" s="520" t="s">
        <v>121</v>
      </c>
      <c r="DK1660" s="520">
        <v>2E-3</v>
      </c>
      <c r="DL1660" s="61" t="str">
        <f t="shared" si="31"/>
        <v>Anlieferung 30-23</v>
      </c>
    </row>
    <row r="1661" spans="1:132">
      <c r="A1661" s="11">
        <v>44706</v>
      </c>
      <c r="B1661" s="66" t="s">
        <v>2091</v>
      </c>
      <c r="C1661" s="25" t="s">
        <v>128</v>
      </c>
      <c r="H1661" s="3" t="e">
        <f>((F1661)/(E1661/100))</f>
        <v>#DIV/0!</v>
      </c>
      <c r="I1661" s="4" t="e">
        <f>E1661/F1661</f>
        <v>#DIV/0!</v>
      </c>
      <c r="J1661" s="4" t="e">
        <f>100/G1661</f>
        <v>#DIV/0!</v>
      </c>
      <c r="N1661" s="37" t="e">
        <f>M1661/(K1661/100)</f>
        <v>#DIV/0!</v>
      </c>
      <c r="O1661" s="37" t="e">
        <f>N1661/J1661</f>
        <v>#DIV/0!</v>
      </c>
      <c r="P1661" s="5" t="e">
        <f>M1661/(L1661/100)</f>
        <v>#DIV/0!</v>
      </c>
      <c r="Q1661" s="5" t="e">
        <f>P1661*I1661</f>
        <v>#DIV/0!</v>
      </c>
      <c r="U1661" s="15" t="e">
        <f>100-(T1661-R1661)/S1661*100</f>
        <v>#DIV/0!</v>
      </c>
      <c r="AB1661" s="14" t="e">
        <f>((AE1661-AC1661)*(1000/AD1661))*1000</f>
        <v>#DIV/0!</v>
      </c>
      <c r="AF1661" s="7" t="e">
        <f>#REF!*0.8</f>
        <v>#REF!</v>
      </c>
      <c r="AH1661" s="8" t="e">
        <f>((AG1661)*(H1661/100))</f>
        <v>#DIV/0!</v>
      </c>
      <c r="AI1661" s="7" t="e">
        <f>AG1661/AH1661</f>
        <v>#DIV/0!</v>
      </c>
      <c r="AO1661" s="505" t="s">
        <v>2091</v>
      </c>
      <c r="AP1661" s="520" t="s">
        <v>121</v>
      </c>
      <c r="AQ1661" s="520">
        <v>6.0000000000000001E-3</v>
      </c>
      <c r="AR1661" s="520" t="s">
        <v>121</v>
      </c>
      <c r="AS1661" s="520">
        <v>1.2999999999999999E-2</v>
      </c>
      <c r="AT1661" s="520" t="s">
        <v>121</v>
      </c>
      <c r="AU1661" s="520">
        <v>7.0000000000000001E-3</v>
      </c>
      <c r="AV1661" s="520">
        <v>4.9429999999999996</v>
      </c>
      <c r="AW1661" s="520">
        <v>8.2000000000000003E-2</v>
      </c>
      <c r="AX1661" s="520">
        <v>7.0000000000000001E-3</v>
      </c>
      <c r="AY1661" s="520">
        <v>3.0000000000000001E-3</v>
      </c>
      <c r="AZ1661" s="520">
        <v>1.464</v>
      </c>
      <c r="BA1661" s="520">
        <v>1.7999999999999999E-2</v>
      </c>
      <c r="BB1661" s="520">
        <v>14.022</v>
      </c>
      <c r="BC1661" s="520">
        <v>0.16200000000000001</v>
      </c>
      <c r="BD1661" s="520">
        <v>14.218</v>
      </c>
      <c r="BE1661" s="520">
        <v>0.11600000000000001</v>
      </c>
      <c r="BF1661" s="520" t="s">
        <v>121</v>
      </c>
      <c r="BG1661" s="520">
        <v>5.0000000000000001E-3</v>
      </c>
      <c r="BH1661" s="520">
        <v>3.246</v>
      </c>
      <c r="BI1661" s="520">
        <v>0.29899999999999999</v>
      </c>
      <c r="BJ1661" s="520" t="s">
        <v>121</v>
      </c>
      <c r="BK1661" s="520">
        <v>5.0000000000000001E-3</v>
      </c>
      <c r="BL1661" s="520" t="s">
        <v>121</v>
      </c>
      <c r="BM1661" s="520">
        <v>5.0000000000000001E-3</v>
      </c>
      <c r="BN1661" s="520">
        <v>0.20599999999999999</v>
      </c>
      <c r="BO1661" s="520">
        <v>1.9E-2</v>
      </c>
      <c r="BP1661" s="520">
        <v>50.171999999999997</v>
      </c>
      <c r="BQ1661" s="520">
        <v>0.51400000000000001</v>
      </c>
      <c r="BR1661" s="520">
        <v>0.154</v>
      </c>
      <c r="BS1661" s="520">
        <v>5.0000000000000001E-3</v>
      </c>
      <c r="BT1661" s="520">
        <v>0.35599999999999998</v>
      </c>
      <c r="BU1661" s="520">
        <v>6.6000000000000003E-2</v>
      </c>
      <c r="BV1661" s="520">
        <v>3.1E-2</v>
      </c>
      <c r="BW1661" s="520">
        <v>3.0000000000000001E-3</v>
      </c>
      <c r="BX1661" s="520" t="s">
        <v>121</v>
      </c>
      <c r="BY1661" s="520">
        <v>2.4E-2</v>
      </c>
      <c r="BZ1661" s="520" t="s">
        <v>121</v>
      </c>
      <c r="CA1661" s="520">
        <v>5.3999999999999999E-2</v>
      </c>
      <c r="CB1661" s="520">
        <v>3.5489999999999999</v>
      </c>
      <c r="CC1661" s="520">
        <v>1.929</v>
      </c>
      <c r="CD1661" s="520">
        <v>0.11600000000000001</v>
      </c>
      <c r="CE1661" s="520">
        <v>1.4E-2</v>
      </c>
      <c r="CF1661" s="520" t="s">
        <v>121</v>
      </c>
      <c r="CG1661" s="520">
        <v>2E-3</v>
      </c>
      <c r="CH1661" s="520" t="s">
        <v>121</v>
      </c>
      <c r="CI1661" s="520">
        <v>2E-3</v>
      </c>
      <c r="CJ1661" s="520">
        <v>0.153</v>
      </c>
      <c r="CK1661" s="520">
        <v>1.4999999999999999E-2</v>
      </c>
      <c r="CL1661" s="520" t="s">
        <v>121</v>
      </c>
      <c r="CM1661" s="520">
        <v>2E-3</v>
      </c>
      <c r="CN1661" s="520" t="s">
        <v>121</v>
      </c>
      <c r="CO1661" s="520">
        <v>2E-3</v>
      </c>
      <c r="CP1661" s="520">
        <v>0.93</v>
      </c>
      <c r="CQ1661" s="520">
        <v>1.0999999999999999E-2</v>
      </c>
      <c r="CR1661" s="520" t="s">
        <v>121</v>
      </c>
      <c r="CS1661" s="520">
        <v>2E-3</v>
      </c>
      <c r="CT1661" s="520">
        <v>1.2090000000000001</v>
      </c>
      <c r="CU1661" s="520">
        <v>5.0999999999999997E-2</v>
      </c>
      <c r="CV1661" s="520">
        <v>6.0000000000000001E-3</v>
      </c>
      <c r="CW1661" s="520">
        <v>1E-3</v>
      </c>
      <c r="CX1661" s="520">
        <v>7.3999999999999996E-2</v>
      </c>
      <c r="CY1661" s="520">
        <v>1.6E-2</v>
      </c>
      <c r="CZ1661" s="520" t="s">
        <v>121</v>
      </c>
      <c r="DA1661" s="520">
        <v>2E-3</v>
      </c>
      <c r="DB1661" s="520">
        <v>1.2999999999999999E-2</v>
      </c>
      <c r="DC1661" s="520">
        <v>7.0000000000000001E-3</v>
      </c>
      <c r="DD1661" s="520" t="s">
        <v>121</v>
      </c>
      <c r="DE1661" s="520">
        <v>4.2999999999999997E-2</v>
      </c>
      <c r="DF1661" s="520">
        <v>5.1189999999999998</v>
      </c>
      <c r="DG1661" s="520">
        <v>6.4000000000000001E-2</v>
      </c>
      <c r="DH1661" s="520">
        <v>4.0000000000000001E-3</v>
      </c>
      <c r="DI1661" s="520">
        <v>1E-3</v>
      </c>
      <c r="DJ1661" s="520" t="s">
        <v>121</v>
      </c>
      <c r="DK1661" s="520">
        <v>2E-3</v>
      </c>
      <c r="DL1661" s="61" t="str">
        <f t="shared" si="31"/>
        <v>Anlieferung 30-24</v>
      </c>
    </row>
    <row r="1662" spans="1:132">
      <c r="A1662" s="11">
        <v>44706</v>
      </c>
      <c r="B1662" s="66" t="s">
        <v>2097</v>
      </c>
      <c r="C1662" s="25" t="s">
        <v>117</v>
      </c>
      <c r="H1662" s="3" t="e">
        <f>((F1662)/(E1662/100))</f>
        <v>#DIV/0!</v>
      </c>
      <c r="I1662" s="4" t="e">
        <f>E1662/F1662</f>
        <v>#DIV/0!</v>
      </c>
      <c r="J1662" s="4" t="e">
        <f>100/G1662</f>
        <v>#DIV/0!</v>
      </c>
      <c r="N1662" s="37" t="e">
        <f>M1662/(K1662/100)</f>
        <v>#DIV/0!</v>
      </c>
      <c r="O1662" s="37" t="e">
        <f>N1662/J1662</f>
        <v>#DIV/0!</v>
      </c>
      <c r="P1662" s="5" t="e">
        <f>M1662/(L1662/100)</f>
        <v>#DIV/0!</v>
      </c>
      <c r="Q1662" s="5" t="e">
        <f>P1662*I1662</f>
        <v>#DIV/0!</v>
      </c>
      <c r="U1662" s="15" t="e">
        <f>100-(T1662-R1662)/S1662*100</f>
        <v>#DIV/0!</v>
      </c>
      <c r="AB1662" s="14" t="e">
        <f>((AE1662-AC1662)*(1000/AD1662))*1000</f>
        <v>#DIV/0!</v>
      </c>
      <c r="AF1662" s="7" t="e">
        <f>#REF!*0.8</f>
        <v>#REF!</v>
      </c>
      <c r="AH1662" s="8" t="e">
        <f>((AG1662)*(H1662/100))</f>
        <v>#DIV/0!</v>
      </c>
      <c r="AI1662" s="7" t="e">
        <f>AG1662/AH1662</f>
        <v>#DIV/0!</v>
      </c>
      <c r="AO1662" s="20"/>
      <c r="DL1662" s="61">
        <f t="shared" si="31"/>
        <v>0</v>
      </c>
    </row>
    <row r="1663" spans="1:132">
      <c r="A1663" s="11">
        <v>44706</v>
      </c>
      <c r="B1663" s="66" t="s">
        <v>2096</v>
      </c>
      <c r="C1663" s="25" t="s">
        <v>119</v>
      </c>
      <c r="H1663" s="3" t="e">
        <f>((F1663)/(E1663/100))</f>
        <v>#DIV/0!</v>
      </c>
      <c r="I1663" s="4" t="e">
        <f>E1663/F1663</f>
        <v>#DIV/0!</v>
      </c>
      <c r="J1663" s="4" t="e">
        <f>100/G1663</f>
        <v>#DIV/0!</v>
      </c>
      <c r="N1663" s="37" t="e">
        <f>M1663/(K1663/100)</f>
        <v>#DIV/0!</v>
      </c>
      <c r="O1663" s="37" t="e">
        <f>N1663/J1663</f>
        <v>#DIV/0!</v>
      </c>
      <c r="P1663" s="5" t="e">
        <f>M1663/(L1663/100)</f>
        <v>#DIV/0!</v>
      </c>
      <c r="Q1663" s="5" t="e">
        <f>P1663*I1663</f>
        <v>#DIV/0!</v>
      </c>
      <c r="U1663" s="15" t="e">
        <f>100-(T1663-R1663)/S1663*100</f>
        <v>#DIV/0!</v>
      </c>
      <c r="AB1663" s="14" t="e">
        <f>((AE1663-AC1663)*(1000/AD1663))*1000</f>
        <v>#DIV/0!</v>
      </c>
      <c r="AF1663" s="7" t="e">
        <f>#REF!*0.8</f>
        <v>#REF!</v>
      </c>
      <c r="AH1663" s="8" t="e">
        <f>((AG1663)*(H1663/100))</f>
        <v>#DIV/0!</v>
      </c>
      <c r="AI1663" s="7" t="e">
        <f>AG1663/AH1663</f>
        <v>#DIV/0!</v>
      </c>
      <c r="AO1663" s="20"/>
      <c r="DL1663" s="61">
        <f t="shared" si="31"/>
        <v>0</v>
      </c>
    </row>
    <row r="1664" spans="1:132">
      <c r="A1664" s="11">
        <v>44706</v>
      </c>
      <c r="B1664" s="66" t="s">
        <v>207</v>
      </c>
      <c r="C1664" s="25" t="s">
        <v>119</v>
      </c>
      <c r="D1664" s="21">
        <v>27</v>
      </c>
      <c r="E1664" s="2">
        <v>100</v>
      </c>
      <c r="F1664" s="2">
        <v>73</v>
      </c>
      <c r="H1664" s="3">
        <f>((F1664)/(E1664/100))</f>
        <v>73</v>
      </c>
      <c r="I1664" s="4">
        <f>E1664/F1664</f>
        <v>1.3698630136986301</v>
      </c>
      <c r="J1664" s="4" t="e">
        <f>100/G1664</f>
        <v>#DIV/0!</v>
      </c>
      <c r="N1664" s="37" t="e">
        <f>M1664/(K1664/100)</f>
        <v>#DIV/0!</v>
      </c>
      <c r="O1664" s="37" t="e">
        <f>N1664/J1664</f>
        <v>#DIV/0!</v>
      </c>
      <c r="P1664" s="5" t="e">
        <f>M1664/(L1664/100)</f>
        <v>#DIV/0!</v>
      </c>
      <c r="Q1664" s="5" t="e">
        <f>P1664*I1664</f>
        <v>#DIV/0!</v>
      </c>
      <c r="U1664" s="15" t="e">
        <f>100-(T1664-R1664)/S1664*100</f>
        <v>#DIV/0!</v>
      </c>
      <c r="AB1664" s="14" t="e">
        <f>((AE1664-AC1664)*(1000/AD1664))*1000</f>
        <v>#DIV/0!</v>
      </c>
      <c r="AF1664" s="7" t="e">
        <f>#REF!*0.8</f>
        <v>#REF!</v>
      </c>
      <c r="AG1664" s="2">
        <v>137</v>
      </c>
      <c r="AH1664" s="8">
        <f>((AG1664)*(H1664/100))</f>
        <v>100.00999999999999</v>
      </c>
      <c r="AI1664" s="7">
        <f>AG1664/AH1664</f>
        <v>1.3698630136986303</v>
      </c>
      <c r="AJ1664" s="6">
        <v>62.52</v>
      </c>
      <c r="AK1664" s="2">
        <v>0.38200000000000001</v>
      </c>
      <c r="AO1664" s="20" t="s">
        <v>2092</v>
      </c>
      <c r="AP1664" s="522">
        <v>5.5E-2</v>
      </c>
      <c r="AQ1664" s="522">
        <v>1E-3</v>
      </c>
      <c r="AR1664" s="522">
        <v>2.7E-2</v>
      </c>
      <c r="AS1664" s="522">
        <v>3.0000000000000001E-3</v>
      </c>
      <c r="AT1664" s="522">
        <v>0.01</v>
      </c>
      <c r="AU1664" s="522">
        <v>2E-3</v>
      </c>
      <c r="AV1664" s="522">
        <v>3.5999999999999997E-2</v>
      </c>
      <c r="AW1664" s="522">
        <v>2E-3</v>
      </c>
      <c r="AX1664" s="522" t="s">
        <v>121</v>
      </c>
      <c r="AY1664" s="522">
        <v>2E-3</v>
      </c>
      <c r="AZ1664" s="522">
        <v>0.122</v>
      </c>
      <c r="BA1664" s="522">
        <v>3.0000000000000001E-3</v>
      </c>
      <c r="BB1664" s="522">
        <v>0.34499999999999997</v>
      </c>
      <c r="BC1664" s="522">
        <v>5.0000000000000001E-3</v>
      </c>
      <c r="BD1664" s="522">
        <v>3.6709999999999998</v>
      </c>
      <c r="BE1664" s="522">
        <v>2.9000000000000001E-2</v>
      </c>
      <c r="BF1664" s="522" t="s">
        <v>121</v>
      </c>
      <c r="BG1664" s="522">
        <v>4.0000000000000001E-3</v>
      </c>
      <c r="BH1664" s="522">
        <v>3.3330000000000002</v>
      </c>
      <c r="BI1664" s="522">
        <v>0.99099999999999999</v>
      </c>
      <c r="BJ1664" s="522" t="s">
        <v>121</v>
      </c>
      <c r="BK1664" s="522">
        <v>2E-3</v>
      </c>
      <c r="BL1664" s="522" t="s">
        <v>121</v>
      </c>
      <c r="BM1664" s="522">
        <v>2E-3</v>
      </c>
      <c r="BN1664" s="522">
        <v>0.108</v>
      </c>
      <c r="BO1664" s="522">
        <v>7.0000000000000001E-3</v>
      </c>
      <c r="BP1664" s="522">
        <v>66.192999999999998</v>
      </c>
      <c r="BQ1664" s="522">
        <v>0.128</v>
      </c>
      <c r="BR1664" s="522">
        <v>2E-3</v>
      </c>
      <c r="BS1664" s="522">
        <v>1E-3</v>
      </c>
      <c r="BT1664" s="522">
        <v>15.63</v>
      </c>
      <c r="BU1664" s="522">
        <v>0.14599999999999999</v>
      </c>
      <c r="BV1664" s="522">
        <v>1.1830000000000001</v>
      </c>
      <c r="BW1664" s="522">
        <v>2.4E-2</v>
      </c>
      <c r="BX1664" s="522" t="s">
        <v>121</v>
      </c>
      <c r="BY1664" s="522">
        <v>8.9999999999999993E-3</v>
      </c>
      <c r="BZ1664" s="522">
        <v>0.41599999999999998</v>
      </c>
      <c r="CA1664" s="522">
        <v>2.5000000000000001E-2</v>
      </c>
      <c r="CB1664" s="522" t="s">
        <v>121</v>
      </c>
      <c r="CC1664" s="522">
        <v>11.234</v>
      </c>
      <c r="CD1664" s="522">
        <v>8.6999999999999994E-2</v>
      </c>
      <c r="CE1664" s="522">
        <v>6.0000000000000001E-3</v>
      </c>
      <c r="CF1664" s="522">
        <v>3.0000000000000001E-3</v>
      </c>
      <c r="CG1664" s="522">
        <v>1E-3</v>
      </c>
      <c r="CH1664" s="522" t="s">
        <v>121</v>
      </c>
      <c r="CI1664" s="522">
        <v>2E-3</v>
      </c>
      <c r="CJ1664" s="522">
        <v>0.46400000000000002</v>
      </c>
      <c r="CK1664" s="522">
        <v>7.0000000000000007E-2</v>
      </c>
      <c r="CL1664" s="522" t="s">
        <v>121</v>
      </c>
      <c r="CM1664" s="522">
        <v>2E-3</v>
      </c>
      <c r="CN1664" s="522" t="s">
        <v>121</v>
      </c>
      <c r="CO1664" s="522">
        <v>2E-3</v>
      </c>
      <c r="CP1664" s="522">
        <v>1.399</v>
      </c>
      <c r="CQ1664" s="522">
        <v>3.5999999999999997E-2</v>
      </c>
      <c r="CR1664" s="522" t="s">
        <v>121</v>
      </c>
      <c r="CS1664" s="522">
        <v>2E-3</v>
      </c>
      <c r="CT1664" s="522">
        <v>5.6349999999999998</v>
      </c>
      <c r="CU1664" s="522">
        <v>0.27</v>
      </c>
      <c r="CV1664" s="522">
        <v>0.03</v>
      </c>
      <c r="CW1664" s="522">
        <v>1E-3</v>
      </c>
      <c r="CX1664" s="522">
        <v>0.66600000000000004</v>
      </c>
      <c r="CY1664" s="522">
        <v>1.7999999999999999E-2</v>
      </c>
      <c r="CZ1664" s="522" t="s">
        <v>121</v>
      </c>
      <c r="DA1664" s="522">
        <v>2E-3</v>
      </c>
      <c r="DB1664" s="522">
        <v>2.1000000000000001E-2</v>
      </c>
      <c r="DC1664" s="522">
        <v>6.0000000000000001E-3</v>
      </c>
      <c r="DD1664" s="522" t="s">
        <v>121</v>
      </c>
      <c r="DE1664" s="522">
        <v>8.0000000000000002E-3</v>
      </c>
      <c r="DF1664" s="522">
        <v>0.52900000000000003</v>
      </c>
      <c r="DG1664" s="522">
        <v>6.0000000000000001E-3</v>
      </c>
      <c r="DH1664" s="522">
        <v>2.4E-2</v>
      </c>
      <c r="DI1664" s="522">
        <v>1E-3</v>
      </c>
      <c r="DJ1664" s="522">
        <v>6.0000000000000001E-3</v>
      </c>
      <c r="DK1664" s="522">
        <v>1E-3</v>
      </c>
      <c r="DL1664" s="61" t="str">
        <f t="shared" si="31"/>
        <v>DK III W2 25.05.2022</v>
      </c>
      <c r="DM1664" s="522">
        <v>-1.0620878903108999E-2</v>
      </c>
      <c r="DN1664" s="522">
        <v>4.2065401124006099E-2</v>
      </c>
      <c r="DO1664" s="522">
        <v>1.4224250682553299E-2</v>
      </c>
      <c r="DP1664" s="522">
        <v>0.38279365757031197</v>
      </c>
      <c r="DQ1664" s="522">
        <v>9.39254369447713E-3</v>
      </c>
      <c r="DR1664" s="522">
        <v>-2.7818875484744401E-2</v>
      </c>
      <c r="DS1664" s="522">
        <v>1.6331587082073398E-2</v>
      </c>
      <c r="DT1664" s="522">
        <v>3.17903898135218E-3</v>
      </c>
      <c r="DU1664" s="522">
        <v>-2.3458345934201999E-3</v>
      </c>
      <c r="DV1664" s="522">
        <v>-1.9580334996601601E-2</v>
      </c>
      <c r="DW1664" s="522">
        <v>3.4568882453069101</v>
      </c>
      <c r="DX1664" s="522">
        <v>-9.6173807003156794E-2</v>
      </c>
      <c r="DY1664" s="522">
        <v>1420.93792979615</v>
      </c>
      <c r="DZ1664" s="522">
        <v>-0.78283233863377899</v>
      </c>
      <c r="EA1664" s="522">
        <v>-5.0921034051007098E-2</v>
      </c>
      <c r="EB1664" s="522">
        <v>99.021665790490601</v>
      </c>
    </row>
    <row r="1665" spans="1:132">
      <c r="A1665" s="11">
        <v>44706</v>
      </c>
      <c r="B1665" s="66"/>
      <c r="C1665" s="25" t="s">
        <v>179</v>
      </c>
      <c r="D1665" s="21">
        <v>3</v>
      </c>
      <c r="E1665" s="2">
        <v>100</v>
      </c>
      <c r="F1665" s="2">
        <v>100</v>
      </c>
      <c r="G1665" s="2">
        <v>97</v>
      </c>
      <c r="H1665" s="3">
        <f>((F1665)/(E1665/100))</f>
        <v>100</v>
      </c>
      <c r="I1665" s="4">
        <f>E1665/F1665</f>
        <v>1</v>
      </c>
      <c r="J1665" s="4">
        <f>100/G1665</f>
        <v>1.0309278350515463</v>
      </c>
      <c r="K1665" s="2">
        <v>20</v>
      </c>
      <c r="M1665" s="2">
        <f>99.919-99.411</f>
        <v>0.50799999999999557</v>
      </c>
      <c r="N1665" s="37">
        <f>M1665/(K1665/100)</f>
        <v>2.5399999999999778</v>
      </c>
      <c r="O1665" s="37">
        <f>N1665/J1665</f>
        <v>2.4637999999999787</v>
      </c>
      <c r="P1665" s="5" t="e">
        <f>M1665/(L1665/100)</f>
        <v>#DIV/0!</v>
      </c>
      <c r="Q1665" s="5" t="e">
        <f>P1665*I1665</f>
        <v>#DIV/0!</v>
      </c>
      <c r="U1665" s="15" t="e">
        <f>100-(T1665-R1665)/S1665*100</f>
        <v>#DIV/0!</v>
      </c>
      <c r="AB1665" s="14" t="e">
        <f>((AE1665-AC1665)*(1000/AD1665))*1000</f>
        <v>#DIV/0!</v>
      </c>
      <c r="AF1665" s="7" t="e">
        <f>#REF!*0.8</f>
        <v>#REF!</v>
      </c>
      <c r="AH1665" s="8">
        <f>((AG1665)*(H1665/100))</f>
        <v>0</v>
      </c>
      <c r="AI1665" s="7" t="e">
        <f>AG1665/AH1665</f>
        <v>#DIV/0!</v>
      </c>
      <c r="AO1665" s="24" t="s">
        <v>179</v>
      </c>
      <c r="AP1665" s="521" t="s">
        <v>121</v>
      </c>
      <c r="AQ1665" s="521">
        <v>4.0000000000000001E-3</v>
      </c>
      <c r="AR1665" s="521">
        <v>0.111</v>
      </c>
      <c r="AS1665" s="521">
        <v>1.0999999999999999E-2</v>
      </c>
      <c r="AT1665" s="521">
        <v>0.04</v>
      </c>
      <c r="AU1665" s="521">
        <v>5.0000000000000001E-3</v>
      </c>
      <c r="AV1665" s="521">
        <v>0.56399999999999995</v>
      </c>
      <c r="AW1665" s="521">
        <v>1.4E-2</v>
      </c>
      <c r="AX1665" s="521" t="s">
        <v>121</v>
      </c>
      <c r="AY1665" s="521">
        <v>3.0000000000000001E-3</v>
      </c>
      <c r="AZ1665" s="521">
        <v>0.497</v>
      </c>
      <c r="BA1665" s="521">
        <v>1.2999999999999999E-2</v>
      </c>
      <c r="BB1665" s="521">
        <v>0.76800000000000002</v>
      </c>
      <c r="BC1665" s="521">
        <v>0.02</v>
      </c>
      <c r="BD1665" s="521">
        <v>56.206000000000003</v>
      </c>
      <c r="BE1665" s="521">
        <v>0.76200000000000001</v>
      </c>
      <c r="BF1665" s="521" t="s">
        <v>121</v>
      </c>
      <c r="BG1665" s="521">
        <v>1.7000000000000001E-2</v>
      </c>
      <c r="BH1665" s="521">
        <v>1.645</v>
      </c>
      <c r="BI1665" s="521">
        <v>0.32</v>
      </c>
      <c r="BJ1665" s="521">
        <v>8.0000000000000002E-3</v>
      </c>
      <c r="BK1665" s="521">
        <v>2E-3</v>
      </c>
      <c r="BL1665" s="521" t="s">
        <v>121</v>
      </c>
      <c r="BM1665" s="521">
        <v>3.0000000000000001E-3</v>
      </c>
      <c r="BN1665" s="521">
        <v>0.66400000000000003</v>
      </c>
      <c r="BO1665" s="521">
        <v>2.4E-2</v>
      </c>
      <c r="BP1665" s="521">
        <v>33.332000000000001</v>
      </c>
      <c r="BQ1665" s="521">
        <v>0.62</v>
      </c>
      <c r="BR1665" s="521">
        <v>2.9000000000000001E-2</v>
      </c>
      <c r="BS1665" s="521">
        <v>2E-3</v>
      </c>
      <c r="BT1665" s="521">
        <v>0.93700000000000006</v>
      </c>
      <c r="BU1665" s="521">
        <v>8.1000000000000003E-2</v>
      </c>
      <c r="BV1665" s="521">
        <v>4.7E-2</v>
      </c>
      <c r="BW1665" s="521">
        <v>2.5000000000000001E-2</v>
      </c>
      <c r="BX1665" s="521" t="s">
        <v>121</v>
      </c>
      <c r="BY1665" s="521">
        <v>4.5999999999999999E-2</v>
      </c>
      <c r="BZ1665" s="521">
        <v>0.13400000000000001</v>
      </c>
      <c r="CA1665" s="521">
        <v>3.7999999999999999E-2</v>
      </c>
      <c r="CB1665" s="521" t="s">
        <v>121</v>
      </c>
      <c r="CC1665" s="521">
        <v>3.5960000000000001</v>
      </c>
      <c r="CD1665" s="521">
        <v>0.32</v>
      </c>
      <c r="CE1665" s="521">
        <v>1.6E-2</v>
      </c>
      <c r="CF1665" s="521">
        <v>7.0000000000000007E-2</v>
      </c>
      <c r="CG1665" s="521">
        <v>2E-3</v>
      </c>
      <c r="CH1665" s="521">
        <v>1.2E-2</v>
      </c>
      <c r="CI1665" s="521">
        <v>1E-3</v>
      </c>
      <c r="CJ1665" s="521" t="s">
        <v>121</v>
      </c>
      <c r="CK1665" s="521">
        <v>0.48099999999999998</v>
      </c>
      <c r="CL1665" s="521" t="s">
        <v>121</v>
      </c>
      <c r="CM1665" s="521">
        <v>2E-3</v>
      </c>
      <c r="CN1665" s="521" t="s">
        <v>121</v>
      </c>
      <c r="CO1665" s="521">
        <v>2E-3</v>
      </c>
      <c r="CP1665" s="521">
        <v>0.26400000000000001</v>
      </c>
      <c r="CQ1665" s="521">
        <v>1.6E-2</v>
      </c>
      <c r="CR1665" s="521" t="s">
        <v>121</v>
      </c>
      <c r="CS1665" s="521">
        <v>2E-3</v>
      </c>
      <c r="CT1665" s="521" t="s">
        <v>121</v>
      </c>
      <c r="CU1665" s="521">
        <v>14.641999999999999</v>
      </c>
      <c r="CV1665" s="521">
        <v>1.2999999999999999E-2</v>
      </c>
      <c r="CW1665" s="521">
        <v>1E-3</v>
      </c>
      <c r="CX1665" s="521">
        <v>0.247</v>
      </c>
      <c r="CY1665" s="521">
        <v>2.7E-2</v>
      </c>
      <c r="CZ1665" s="521">
        <v>2E-3</v>
      </c>
      <c r="DA1665" s="521">
        <v>1E-3</v>
      </c>
      <c r="DB1665" s="521">
        <v>4.2000000000000003E-2</v>
      </c>
      <c r="DC1665" s="521">
        <v>1.2E-2</v>
      </c>
      <c r="DD1665" s="521" t="s">
        <v>121</v>
      </c>
      <c r="DE1665" s="521">
        <v>2.3E-2</v>
      </c>
      <c r="DF1665" s="521">
        <v>0.56100000000000005</v>
      </c>
      <c r="DG1665" s="521">
        <v>1.4999999999999999E-2</v>
      </c>
      <c r="DH1665" s="521">
        <v>0.152</v>
      </c>
      <c r="DI1665" s="521">
        <v>3.0000000000000001E-3</v>
      </c>
      <c r="DJ1665" s="521" t="s">
        <v>121</v>
      </c>
      <c r="DK1665" s="521">
        <v>2E-3</v>
      </c>
      <c r="DL1665" s="61" t="str">
        <f t="shared" si="31"/>
        <v>Argex</v>
      </c>
    </row>
    <row r="1666" spans="1:132">
      <c r="A1666" s="11">
        <v>44706</v>
      </c>
      <c r="B1666" s="66"/>
      <c r="C1666" s="25" t="s">
        <v>412</v>
      </c>
      <c r="D1666" s="21">
        <v>6</v>
      </c>
      <c r="E1666" s="2">
        <v>100</v>
      </c>
      <c r="F1666" s="2">
        <v>100</v>
      </c>
      <c r="G1666" s="2">
        <v>94</v>
      </c>
      <c r="H1666" s="3">
        <f>((F1666)/(E1666/100))</f>
        <v>100</v>
      </c>
      <c r="I1666" s="4">
        <f>E1666/F1666</f>
        <v>1</v>
      </c>
      <c r="J1666" s="4">
        <f>100/G1666</f>
        <v>1.0638297872340425</v>
      </c>
      <c r="K1666" s="2">
        <v>20</v>
      </c>
      <c r="M1666" s="2">
        <f>101.846-100.829</f>
        <v>1.0170000000000101</v>
      </c>
      <c r="N1666" s="37">
        <f>M1666/(K1666/100)</f>
        <v>5.0850000000000506</v>
      </c>
      <c r="O1666" s="37">
        <f>N1666/J1666</f>
        <v>4.7799000000000476</v>
      </c>
      <c r="P1666" s="5" t="e">
        <f>M1666/(L1666/100)</f>
        <v>#DIV/0!</v>
      </c>
      <c r="Q1666" s="5" t="e">
        <f>P1666*I1666</f>
        <v>#DIV/0!</v>
      </c>
      <c r="U1666" s="15" t="e">
        <f>100-(T1666-R1666)/S1666*100</f>
        <v>#DIV/0!</v>
      </c>
      <c r="AB1666" s="14" t="e">
        <f>((AE1666-AC1666)*(1000/AD1666))*1000</f>
        <v>#DIV/0!</v>
      </c>
      <c r="AF1666" s="7" t="e">
        <f>#REF!*0.8</f>
        <v>#REF!</v>
      </c>
      <c r="AH1666" s="8">
        <f>((AG1666)*(H1666/100))</f>
        <v>0</v>
      </c>
      <c r="AI1666" s="7" t="e">
        <f>AG1666/AH1666</f>
        <v>#DIV/0!</v>
      </c>
      <c r="AO1666" s="24" t="s">
        <v>2095</v>
      </c>
      <c r="AP1666" s="521" t="s">
        <v>121</v>
      </c>
      <c r="AQ1666" s="521">
        <v>3.0000000000000001E-3</v>
      </c>
      <c r="AR1666" s="521">
        <v>7.3999999999999996E-2</v>
      </c>
      <c r="AS1666" s="521">
        <v>0.01</v>
      </c>
      <c r="AT1666" s="521">
        <v>5.1999999999999998E-2</v>
      </c>
      <c r="AU1666" s="521">
        <v>5.0000000000000001E-3</v>
      </c>
      <c r="AV1666" s="521">
        <v>4.8339999999999996</v>
      </c>
      <c r="AW1666" s="521">
        <v>8.2000000000000003E-2</v>
      </c>
      <c r="AX1666" s="521">
        <v>7.0000000000000001E-3</v>
      </c>
      <c r="AY1666" s="521">
        <v>3.0000000000000001E-3</v>
      </c>
      <c r="AZ1666" s="521">
        <v>0.53100000000000003</v>
      </c>
      <c r="BA1666" s="521">
        <v>1.2E-2</v>
      </c>
      <c r="BB1666" s="521">
        <v>0.96099999999999997</v>
      </c>
      <c r="BC1666" s="521">
        <v>2.1000000000000001E-2</v>
      </c>
      <c r="BD1666" s="521">
        <v>40.761000000000003</v>
      </c>
      <c r="BE1666" s="521">
        <v>0.47299999999999998</v>
      </c>
      <c r="BF1666" s="521" t="s">
        <v>121</v>
      </c>
      <c r="BG1666" s="521">
        <v>6.0000000000000001E-3</v>
      </c>
      <c r="BH1666" s="521">
        <v>1.5880000000000001</v>
      </c>
      <c r="BI1666" s="521">
        <v>0.27200000000000002</v>
      </c>
      <c r="BJ1666" s="521">
        <v>5.0000000000000001E-3</v>
      </c>
      <c r="BK1666" s="521">
        <v>2E-3</v>
      </c>
      <c r="BL1666" s="521" t="s">
        <v>121</v>
      </c>
      <c r="BM1666" s="521">
        <v>3.0000000000000001E-3</v>
      </c>
      <c r="BN1666" s="521">
        <v>0.80300000000000005</v>
      </c>
      <c r="BO1666" s="521">
        <v>3.1E-2</v>
      </c>
      <c r="BP1666" s="521">
        <v>42.237000000000002</v>
      </c>
      <c r="BQ1666" s="521">
        <v>0.56499999999999995</v>
      </c>
      <c r="BR1666" s="521">
        <v>4.4999999999999998E-2</v>
      </c>
      <c r="BS1666" s="521">
        <v>2E-3</v>
      </c>
      <c r="BT1666" s="521">
        <v>1.0009999999999999</v>
      </c>
      <c r="BU1666" s="521">
        <v>7.9000000000000001E-2</v>
      </c>
      <c r="BV1666" s="521">
        <v>6.6000000000000003E-2</v>
      </c>
      <c r="BW1666" s="521">
        <v>2.5000000000000001E-2</v>
      </c>
      <c r="BX1666" s="521" t="s">
        <v>121</v>
      </c>
      <c r="BY1666" s="521">
        <v>4.1000000000000002E-2</v>
      </c>
      <c r="BZ1666" s="521">
        <v>0.13700000000000001</v>
      </c>
      <c r="CA1666" s="521">
        <v>3.5000000000000003E-2</v>
      </c>
      <c r="CB1666" s="521">
        <v>4.0119999999999996</v>
      </c>
      <c r="CC1666" s="521">
        <v>1.9790000000000001</v>
      </c>
      <c r="CD1666" s="521">
        <v>0.32700000000000001</v>
      </c>
      <c r="CE1666" s="521">
        <v>1.7000000000000001E-2</v>
      </c>
      <c r="CF1666" s="521">
        <v>8.2000000000000003E-2</v>
      </c>
      <c r="CG1666" s="521">
        <v>2E-3</v>
      </c>
      <c r="CH1666" s="521">
        <v>3.0000000000000001E-3</v>
      </c>
      <c r="CI1666" s="521">
        <v>1E-3</v>
      </c>
      <c r="CJ1666" s="521" t="s">
        <v>121</v>
      </c>
      <c r="CK1666" s="521">
        <v>0.47299999999999998</v>
      </c>
      <c r="CL1666" s="521" t="s">
        <v>121</v>
      </c>
      <c r="CM1666" s="521">
        <v>2E-3</v>
      </c>
      <c r="CN1666" s="521" t="s">
        <v>121</v>
      </c>
      <c r="CO1666" s="521">
        <v>2E-3</v>
      </c>
      <c r="CP1666" s="521">
        <v>0.315</v>
      </c>
      <c r="CQ1666" s="521">
        <v>1.7000000000000001E-2</v>
      </c>
      <c r="CR1666" s="521" t="s">
        <v>121</v>
      </c>
      <c r="CS1666" s="521">
        <v>2E-3</v>
      </c>
      <c r="CT1666" s="521" t="s">
        <v>121</v>
      </c>
      <c r="CU1666" s="521">
        <v>14.598000000000001</v>
      </c>
      <c r="CV1666" s="521">
        <v>1.9E-2</v>
      </c>
      <c r="CW1666" s="521">
        <v>1E-3</v>
      </c>
      <c r="CX1666" s="521">
        <v>0.22500000000000001</v>
      </c>
      <c r="CY1666" s="521">
        <v>2.8000000000000001E-2</v>
      </c>
      <c r="CZ1666" s="521" t="s">
        <v>121</v>
      </c>
      <c r="DA1666" s="521">
        <v>2E-3</v>
      </c>
      <c r="DB1666" s="521">
        <v>2.5999999999999999E-2</v>
      </c>
      <c r="DC1666" s="521">
        <v>1.2E-2</v>
      </c>
      <c r="DD1666" s="521">
        <v>0.04</v>
      </c>
      <c r="DE1666" s="521">
        <v>0.02</v>
      </c>
      <c r="DF1666" s="521">
        <v>1.556</v>
      </c>
      <c r="DG1666" s="521">
        <v>2.8000000000000001E-2</v>
      </c>
      <c r="DH1666" s="521">
        <v>0.28699999999999998</v>
      </c>
      <c r="DI1666" s="521">
        <v>5.0000000000000001E-3</v>
      </c>
      <c r="DJ1666" s="521" t="s">
        <v>121</v>
      </c>
      <c r="DK1666" s="521">
        <v>2E-3</v>
      </c>
      <c r="DL1666" s="61" t="str">
        <f t="shared" si="31"/>
        <v xml:space="preserve">Überkorn </v>
      </c>
    </row>
    <row r="1667" spans="1:132">
      <c r="A1667" s="11">
        <v>44706</v>
      </c>
      <c r="B1667" s="66"/>
      <c r="C1667" s="25" t="s">
        <v>411</v>
      </c>
      <c r="D1667" s="21">
        <v>7</v>
      </c>
      <c r="E1667" s="2">
        <v>100</v>
      </c>
      <c r="F1667" s="2">
        <v>100</v>
      </c>
      <c r="G1667" s="2">
        <v>93</v>
      </c>
      <c r="H1667" s="3">
        <f>((F1667)/(E1667/100))</f>
        <v>100</v>
      </c>
      <c r="I1667" s="4">
        <f>E1667/F1667</f>
        <v>1</v>
      </c>
      <c r="J1667" s="4">
        <f>100/G1667</f>
        <v>1.075268817204301</v>
      </c>
      <c r="K1667" s="2">
        <v>20</v>
      </c>
      <c r="M1667" s="2">
        <f>100.293-100.258</f>
        <v>3.50000000000108E-2</v>
      </c>
      <c r="N1667" s="37">
        <f>M1667/(K1667/100)</f>
        <v>0.175000000000054</v>
      </c>
      <c r="O1667" s="37">
        <f>N1667/J1667</f>
        <v>0.16275000000005024</v>
      </c>
      <c r="P1667" s="5" t="e">
        <f>M1667/(L1667/100)</f>
        <v>#DIV/0!</v>
      </c>
      <c r="Q1667" s="5" t="e">
        <f>P1667*I1667</f>
        <v>#DIV/0!</v>
      </c>
      <c r="U1667" s="15" t="e">
        <f>100-(T1667-R1667)/S1667*100</f>
        <v>#DIV/0!</v>
      </c>
      <c r="AB1667" s="14" t="e">
        <f>((AE1667-AC1667)*(1000/AD1667))*1000</f>
        <v>#DIV/0!</v>
      </c>
      <c r="AF1667" s="7" t="e">
        <f>#REF!*0.8</f>
        <v>#REF!</v>
      </c>
      <c r="AH1667" s="8">
        <f>((AG1667)*(H1667/100))</f>
        <v>0</v>
      </c>
      <c r="AI1667" s="7" t="e">
        <f>AG1667/AH1667</f>
        <v>#DIV/0!</v>
      </c>
      <c r="AO1667" s="24" t="s">
        <v>411</v>
      </c>
      <c r="AP1667" s="521" t="s">
        <v>121</v>
      </c>
      <c r="AQ1667" s="521">
        <v>3.0000000000000001E-3</v>
      </c>
      <c r="AR1667" s="521">
        <v>0.13800000000000001</v>
      </c>
      <c r="AS1667" s="521">
        <v>1.0999999999999999E-2</v>
      </c>
      <c r="AT1667" s="521">
        <v>2.1999999999999999E-2</v>
      </c>
      <c r="AU1667" s="521">
        <v>4.0000000000000001E-3</v>
      </c>
      <c r="AV1667" s="521">
        <v>0.3</v>
      </c>
      <c r="AW1667" s="521">
        <v>8.9999999999999993E-3</v>
      </c>
      <c r="AX1667" s="521" t="s">
        <v>121</v>
      </c>
      <c r="AY1667" s="521">
        <v>2E-3</v>
      </c>
      <c r="AZ1667" s="521">
        <v>0.63800000000000001</v>
      </c>
      <c r="BA1667" s="521">
        <v>1.6E-2</v>
      </c>
      <c r="BB1667" s="521">
        <v>0.63700000000000001</v>
      </c>
      <c r="BC1667" s="521">
        <v>1.7999999999999999E-2</v>
      </c>
      <c r="BD1667" s="521">
        <v>55.142000000000003</v>
      </c>
      <c r="BE1667" s="521">
        <v>0.874</v>
      </c>
      <c r="BF1667" s="521" t="s">
        <v>121</v>
      </c>
      <c r="BG1667" s="521">
        <v>0.02</v>
      </c>
      <c r="BH1667" s="521">
        <v>1.294</v>
      </c>
      <c r="BI1667" s="521">
        <v>0.31900000000000001</v>
      </c>
      <c r="BJ1667" s="521">
        <v>0.01</v>
      </c>
      <c r="BK1667" s="521">
        <v>2E-3</v>
      </c>
      <c r="BL1667" s="521">
        <v>4.0000000000000001E-3</v>
      </c>
      <c r="BM1667" s="521">
        <v>2E-3</v>
      </c>
      <c r="BN1667" s="521">
        <v>0.23699999999999999</v>
      </c>
      <c r="BO1667" s="521">
        <v>1.6E-2</v>
      </c>
      <c r="BP1667" s="521">
        <v>35.398000000000003</v>
      </c>
      <c r="BQ1667" s="521">
        <v>0.57299999999999995</v>
      </c>
      <c r="BR1667" s="521">
        <v>1.4E-2</v>
      </c>
      <c r="BS1667" s="521">
        <v>1E-3</v>
      </c>
      <c r="BT1667" s="521">
        <v>1.1499999999999999</v>
      </c>
      <c r="BU1667" s="521">
        <v>8.6999999999999994E-2</v>
      </c>
      <c r="BV1667" s="521">
        <v>0.21199999999999999</v>
      </c>
      <c r="BW1667" s="521">
        <v>2.7E-2</v>
      </c>
      <c r="BX1667" s="521" t="s">
        <v>121</v>
      </c>
      <c r="BY1667" s="521">
        <v>4.4999999999999998E-2</v>
      </c>
      <c r="BZ1667" s="521">
        <v>0.16400000000000001</v>
      </c>
      <c r="CA1667" s="521">
        <v>4.1000000000000002E-2</v>
      </c>
      <c r="CB1667" s="521" t="s">
        <v>121</v>
      </c>
      <c r="CC1667" s="521">
        <v>3.7269999999999999</v>
      </c>
      <c r="CD1667" s="521">
        <v>0.36299999999999999</v>
      </c>
      <c r="CE1667" s="521">
        <v>1.7000000000000001E-2</v>
      </c>
      <c r="CF1667" s="521">
        <v>8.2000000000000003E-2</v>
      </c>
      <c r="CG1667" s="521">
        <v>2E-3</v>
      </c>
      <c r="CH1667" s="521">
        <v>1.9E-2</v>
      </c>
      <c r="CI1667" s="521">
        <v>1E-3</v>
      </c>
      <c r="CJ1667" s="521" t="s">
        <v>121</v>
      </c>
      <c r="CK1667" s="521">
        <v>0.67</v>
      </c>
      <c r="CL1667" s="521" t="s">
        <v>121</v>
      </c>
      <c r="CM1667" s="521">
        <v>2E-3</v>
      </c>
      <c r="CN1667" s="521" t="s">
        <v>121</v>
      </c>
      <c r="CO1667" s="521">
        <v>2E-3</v>
      </c>
      <c r="CP1667" s="521">
        <v>0.38100000000000001</v>
      </c>
      <c r="CQ1667" s="521">
        <v>1.7000000000000001E-2</v>
      </c>
      <c r="CR1667" s="521" t="s">
        <v>121</v>
      </c>
      <c r="CS1667" s="521">
        <v>2E-3</v>
      </c>
      <c r="CT1667" s="521" t="s">
        <v>121</v>
      </c>
      <c r="CU1667" s="521">
        <v>16.716000000000001</v>
      </c>
      <c r="CV1667" s="521">
        <v>7.0000000000000001E-3</v>
      </c>
      <c r="CW1667" s="521">
        <v>1E-3</v>
      </c>
      <c r="CX1667" s="521">
        <v>0.161</v>
      </c>
      <c r="CY1667" s="521">
        <v>2.4E-2</v>
      </c>
      <c r="CZ1667" s="521">
        <v>2E-3</v>
      </c>
      <c r="DA1667" s="521">
        <v>1E-3</v>
      </c>
      <c r="DB1667" s="521">
        <v>3.1E-2</v>
      </c>
      <c r="DC1667" s="521">
        <v>1.0999999999999999E-2</v>
      </c>
      <c r="DD1667" s="521" t="s">
        <v>121</v>
      </c>
      <c r="DE1667" s="521">
        <v>0.02</v>
      </c>
      <c r="DF1667" s="521">
        <v>0.39800000000000002</v>
      </c>
      <c r="DG1667" s="521">
        <v>1.2E-2</v>
      </c>
      <c r="DH1667" s="521">
        <v>0.111</v>
      </c>
      <c r="DI1667" s="521">
        <v>3.0000000000000001E-3</v>
      </c>
      <c r="DJ1667" s="521" t="s">
        <v>121</v>
      </c>
      <c r="DK1667" s="521">
        <v>2E-3</v>
      </c>
      <c r="DL1667" s="61" t="str">
        <f t="shared" si="31"/>
        <v>TZ1</v>
      </c>
    </row>
    <row r="1668" spans="1:132">
      <c r="A1668" s="11">
        <v>44706</v>
      </c>
      <c r="B1668" s="66"/>
      <c r="C1668" s="25" t="s">
        <v>2093</v>
      </c>
      <c r="D1668" s="21">
        <v>4</v>
      </c>
      <c r="E1668" s="2">
        <v>100</v>
      </c>
      <c r="F1668" s="2">
        <v>100</v>
      </c>
      <c r="G1668" s="2">
        <v>96</v>
      </c>
      <c r="H1668" s="3">
        <f>((F1668)/(E1668/100))</f>
        <v>100</v>
      </c>
      <c r="I1668" s="4">
        <f>E1668/F1668</f>
        <v>1</v>
      </c>
      <c r="J1668" s="4">
        <f>100/G1668</f>
        <v>1.0416666666666667</v>
      </c>
      <c r="K1668" s="2">
        <v>20</v>
      </c>
      <c r="M1668" s="2">
        <f>100.39-99.648</f>
        <v>0.74200000000000443</v>
      </c>
      <c r="N1668" s="37">
        <f>M1668/(K1668/100)</f>
        <v>3.7100000000000222</v>
      </c>
      <c r="O1668" s="37">
        <f>N1668/J1668</f>
        <v>3.5616000000000212</v>
      </c>
      <c r="P1668" s="5" t="e">
        <f>M1668/(L1668/100)</f>
        <v>#DIV/0!</v>
      </c>
      <c r="Q1668" s="5" t="e">
        <f>P1668*I1668</f>
        <v>#DIV/0!</v>
      </c>
      <c r="U1668" s="15" t="e">
        <f>100-(T1668-R1668)/S1668*100</f>
        <v>#DIV/0!</v>
      </c>
      <c r="AB1668" s="14" t="e">
        <f>((AE1668-AC1668)*(1000/AD1668))*1000</f>
        <v>#DIV/0!</v>
      </c>
      <c r="AF1668" s="7" t="e">
        <f>#REF!*0.8</f>
        <v>#REF!</v>
      </c>
      <c r="AH1668" s="8">
        <f>((AG1668)*(H1668/100))</f>
        <v>0</v>
      </c>
      <c r="AI1668" s="7" t="e">
        <f>AG1668/AH1668</f>
        <v>#DIV/0!</v>
      </c>
      <c r="AO1668" s="24" t="s">
        <v>2093</v>
      </c>
      <c r="AP1668" s="521" t="s">
        <v>121</v>
      </c>
      <c r="AQ1668" s="521">
        <v>6.0000000000000001E-3</v>
      </c>
      <c r="AR1668" s="521">
        <v>9.6000000000000002E-2</v>
      </c>
      <c r="AS1668" s="521">
        <v>1.0999999999999999E-2</v>
      </c>
      <c r="AT1668" s="521">
        <v>5.1999999999999998E-2</v>
      </c>
      <c r="AU1668" s="521">
        <v>5.0000000000000001E-3</v>
      </c>
      <c r="AV1668" s="521">
        <v>0.69699999999999995</v>
      </c>
      <c r="AW1668" s="521">
        <v>1.6E-2</v>
      </c>
      <c r="AX1668" s="521" t="s">
        <v>121</v>
      </c>
      <c r="AY1668" s="521">
        <v>3.0000000000000001E-3</v>
      </c>
      <c r="AZ1668" s="521">
        <v>0.47799999999999998</v>
      </c>
      <c r="BA1668" s="521">
        <v>1.2999999999999999E-2</v>
      </c>
      <c r="BB1668" s="521">
        <v>0.78100000000000003</v>
      </c>
      <c r="BC1668" s="521">
        <v>0.02</v>
      </c>
      <c r="BD1668" s="521">
        <v>56.585000000000001</v>
      </c>
      <c r="BE1668" s="521">
        <v>0.78400000000000003</v>
      </c>
      <c r="BF1668" s="521" t="s">
        <v>121</v>
      </c>
      <c r="BG1668" s="521">
        <v>1.7000000000000001E-2</v>
      </c>
      <c r="BH1668" s="521">
        <v>2.036</v>
      </c>
      <c r="BI1668" s="521">
        <v>0.35699999999999998</v>
      </c>
      <c r="BJ1668" s="521">
        <v>5.0000000000000001E-3</v>
      </c>
      <c r="BK1668" s="521">
        <v>2E-3</v>
      </c>
      <c r="BL1668" s="521">
        <v>5.0000000000000001E-3</v>
      </c>
      <c r="BM1668" s="521">
        <v>2E-3</v>
      </c>
      <c r="BN1668" s="521">
        <v>0.59599999999999997</v>
      </c>
      <c r="BO1668" s="521">
        <v>2.3E-2</v>
      </c>
      <c r="BP1668" s="521">
        <v>31.251999999999999</v>
      </c>
      <c r="BQ1668" s="521">
        <v>0.65500000000000003</v>
      </c>
      <c r="BR1668" s="521">
        <v>0.04</v>
      </c>
      <c r="BS1668" s="521">
        <v>2E-3</v>
      </c>
      <c r="BT1668" s="521">
        <v>0.91800000000000004</v>
      </c>
      <c r="BU1668" s="521">
        <v>0.08</v>
      </c>
      <c r="BV1668" s="521">
        <v>4.3999999999999997E-2</v>
      </c>
      <c r="BW1668" s="521">
        <v>2.7E-2</v>
      </c>
      <c r="BX1668" s="521" t="s">
        <v>121</v>
      </c>
      <c r="BY1668" s="521">
        <v>4.7E-2</v>
      </c>
      <c r="BZ1668" s="521">
        <v>0.107</v>
      </c>
      <c r="CA1668" s="521">
        <v>3.7999999999999999E-2</v>
      </c>
      <c r="CB1668" s="521">
        <v>4.4649999999999999</v>
      </c>
      <c r="CC1668" s="521">
        <v>2.5939999999999999</v>
      </c>
      <c r="CD1668" s="521">
        <v>0.34100000000000003</v>
      </c>
      <c r="CE1668" s="521">
        <v>1.6E-2</v>
      </c>
      <c r="CF1668" s="521">
        <v>8.1000000000000003E-2</v>
      </c>
      <c r="CG1668" s="521">
        <v>2E-3</v>
      </c>
      <c r="CH1668" s="521">
        <v>1.4E-2</v>
      </c>
      <c r="CI1668" s="521">
        <v>1E-3</v>
      </c>
      <c r="CJ1668" s="521" t="s">
        <v>121</v>
      </c>
      <c r="CK1668" s="521">
        <v>0.55400000000000005</v>
      </c>
      <c r="CL1668" s="521" t="s">
        <v>121</v>
      </c>
      <c r="CM1668" s="521">
        <v>2E-3</v>
      </c>
      <c r="CN1668" s="521" t="s">
        <v>121</v>
      </c>
      <c r="CO1668" s="521">
        <v>2E-3</v>
      </c>
      <c r="CP1668" s="521">
        <v>0.26400000000000001</v>
      </c>
      <c r="CQ1668" s="521">
        <v>1.7000000000000001E-2</v>
      </c>
      <c r="CR1668" s="521" t="s">
        <v>121</v>
      </c>
      <c r="CS1668" s="521">
        <v>2E-3</v>
      </c>
      <c r="CT1668" s="521" t="s">
        <v>121</v>
      </c>
      <c r="CU1668" s="521">
        <v>15.337999999999999</v>
      </c>
      <c r="CV1668" s="521">
        <v>1.2999999999999999E-2</v>
      </c>
      <c r="CW1668" s="521">
        <v>1E-3</v>
      </c>
      <c r="CX1668" s="521">
        <v>0.20799999999999999</v>
      </c>
      <c r="CY1668" s="521">
        <v>2.7E-2</v>
      </c>
      <c r="CZ1668" s="521" t="s">
        <v>121</v>
      </c>
      <c r="DA1668" s="521">
        <v>2E-3</v>
      </c>
      <c r="DB1668" s="521">
        <v>3.6999999999999998E-2</v>
      </c>
      <c r="DC1668" s="521">
        <v>1.2E-2</v>
      </c>
      <c r="DD1668" s="521">
        <v>2.5999999999999999E-2</v>
      </c>
      <c r="DE1668" s="521">
        <v>1.7000000000000001E-2</v>
      </c>
      <c r="DF1668" s="521">
        <v>0.67600000000000005</v>
      </c>
      <c r="DG1668" s="521">
        <v>1.7000000000000001E-2</v>
      </c>
      <c r="DH1668" s="521">
        <v>0.16600000000000001</v>
      </c>
      <c r="DI1668" s="521">
        <v>4.0000000000000001E-3</v>
      </c>
      <c r="DJ1668" s="521" t="s">
        <v>121</v>
      </c>
      <c r="DK1668" s="521">
        <v>2E-3</v>
      </c>
      <c r="DL1668" s="61" t="str">
        <f t="shared" si="31"/>
        <v>TZ2</v>
      </c>
    </row>
    <row r="1669" spans="1:132">
      <c r="A1669" s="11">
        <v>44706</v>
      </c>
      <c r="B1669" s="66"/>
      <c r="C1669" s="25" t="s">
        <v>2094</v>
      </c>
      <c r="D1669" s="21">
        <v>12</v>
      </c>
      <c r="E1669" s="2">
        <v>100</v>
      </c>
      <c r="F1669" s="2">
        <v>100</v>
      </c>
      <c r="G1669" s="2">
        <v>88</v>
      </c>
      <c r="H1669" s="3">
        <f>((F1669)/(E1669/100))</f>
        <v>100</v>
      </c>
      <c r="I1669" s="4">
        <f>E1669/F1669</f>
        <v>1</v>
      </c>
      <c r="J1669" s="4">
        <f>100/G1669</f>
        <v>1.1363636363636365</v>
      </c>
      <c r="K1669" s="2">
        <v>20</v>
      </c>
      <c r="M1669" s="2">
        <f>100.61-99.498</f>
        <v>1.1119999999999948</v>
      </c>
      <c r="N1669" s="37">
        <f>M1669/(K1669/100)</f>
        <v>5.5599999999999739</v>
      </c>
      <c r="O1669" s="37">
        <f>N1669/J1669</f>
        <v>4.8927999999999763</v>
      </c>
      <c r="P1669" s="5" t="e">
        <f>M1669/(L1669/100)</f>
        <v>#DIV/0!</v>
      </c>
      <c r="Q1669" s="5" t="e">
        <f>P1669*I1669</f>
        <v>#DIV/0!</v>
      </c>
      <c r="U1669" s="15" t="e">
        <f>100-(T1669-R1669)/S1669*100</f>
        <v>#DIV/0!</v>
      </c>
      <c r="AB1669" s="14" t="e">
        <f>((AE1669-AC1669)*(1000/AD1669))*1000</f>
        <v>#DIV/0!</v>
      </c>
      <c r="AF1669" s="7" t="e">
        <f>#REF!*0.8</f>
        <v>#REF!</v>
      </c>
      <c r="AH1669" s="8">
        <f>((AG1669)*(H1669/100))</f>
        <v>0</v>
      </c>
      <c r="AI1669" s="7" t="e">
        <f>AG1669/AH1669</f>
        <v>#DIV/0!</v>
      </c>
      <c r="AO1669" s="24" t="s">
        <v>2094</v>
      </c>
      <c r="AP1669" s="521" t="s">
        <v>121</v>
      </c>
      <c r="AQ1669" s="521">
        <v>4.0000000000000001E-3</v>
      </c>
      <c r="AR1669" s="521">
        <v>9.6000000000000002E-2</v>
      </c>
      <c r="AS1669" s="521">
        <v>1.0999999999999999E-2</v>
      </c>
      <c r="AT1669" s="521">
        <v>0.11700000000000001</v>
      </c>
      <c r="AU1669" s="521">
        <v>7.0000000000000001E-3</v>
      </c>
      <c r="AV1669" s="521">
        <v>1.1020000000000001</v>
      </c>
      <c r="AW1669" s="521">
        <v>2.3E-2</v>
      </c>
      <c r="AX1669" s="521" t="s">
        <v>121</v>
      </c>
      <c r="AY1669" s="521">
        <v>3.0000000000000001E-3</v>
      </c>
      <c r="AZ1669" s="521">
        <v>0.47699999999999998</v>
      </c>
      <c r="BA1669" s="521">
        <v>1.4E-2</v>
      </c>
      <c r="BB1669" s="521">
        <v>0.94</v>
      </c>
      <c r="BC1669" s="521">
        <v>2.3E-2</v>
      </c>
      <c r="BD1669" s="521">
        <v>55.234999999999999</v>
      </c>
      <c r="BE1669" s="521">
        <v>0.80900000000000005</v>
      </c>
      <c r="BF1669" s="521" t="s">
        <v>121</v>
      </c>
      <c r="BG1669" s="521">
        <v>1.4999999999999999E-2</v>
      </c>
      <c r="BH1669" s="521">
        <v>1.7649999999999999</v>
      </c>
      <c r="BI1669" s="521">
        <v>0.33300000000000002</v>
      </c>
      <c r="BJ1669" s="521">
        <v>0.01</v>
      </c>
      <c r="BK1669" s="521">
        <v>2E-3</v>
      </c>
      <c r="BL1669" s="521" t="s">
        <v>121</v>
      </c>
      <c r="BM1669" s="521">
        <v>4.0000000000000001E-3</v>
      </c>
      <c r="BN1669" s="521">
        <v>1.08</v>
      </c>
      <c r="BO1669" s="521">
        <v>3.3000000000000002E-2</v>
      </c>
      <c r="BP1669" s="521">
        <v>35.872</v>
      </c>
      <c r="BQ1669" s="521">
        <v>0.60799999999999998</v>
      </c>
      <c r="BR1669" s="521">
        <v>7.0999999999999994E-2</v>
      </c>
      <c r="BS1669" s="521">
        <v>3.0000000000000001E-3</v>
      </c>
      <c r="BT1669" s="521">
        <v>0.95299999999999996</v>
      </c>
      <c r="BU1669" s="521">
        <v>8.5000000000000006E-2</v>
      </c>
      <c r="BV1669" s="521" t="s">
        <v>121</v>
      </c>
      <c r="BW1669" s="521">
        <v>4.2999999999999997E-2</v>
      </c>
      <c r="BX1669" s="521" t="s">
        <v>121</v>
      </c>
      <c r="BY1669" s="521">
        <v>4.7E-2</v>
      </c>
      <c r="BZ1669" s="521">
        <v>0.125</v>
      </c>
      <c r="CA1669" s="521">
        <v>4.1000000000000002E-2</v>
      </c>
      <c r="CB1669" s="521" t="s">
        <v>121</v>
      </c>
      <c r="CC1669" s="521">
        <v>5.4909999999999997</v>
      </c>
      <c r="CD1669" s="521">
        <v>0.34499999999999997</v>
      </c>
      <c r="CE1669" s="521">
        <v>1.7000000000000001E-2</v>
      </c>
      <c r="CF1669" s="521">
        <v>6.4000000000000001E-2</v>
      </c>
      <c r="CG1669" s="521">
        <v>2E-3</v>
      </c>
      <c r="CH1669" s="521">
        <v>0.01</v>
      </c>
      <c r="CI1669" s="521">
        <v>1E-3</v>
      </c>
      <c r="CJ1669" s="521" t="s">
        <v>121</v>
      </c>
      <c r="CK1669" s="521">
        <v>0.65900000000000003</v>
      </c>
      <c r="CL1669" s="521" t="s">
        <v>121</v>
      </c>
      <c r="CM1669" s="521">
        <v>2E-3</v>
      </c>
      <c r="CN1669" s="521" t="s">
        <v>121</v>
      </c>
      <c r="CO1669" s="521">
        <v>2E-3</v>
      </c>
      <c r="CP1669" s="521">
        <v>0.30499999999999999</v>
      </c>
      <c r="CQ1669" s="521">
        <v>1.7999999999999999E-2</v>
      </c>
      <c r="CR1669" s="521" t="s">
        <v>121</v>
      </c>
      <c r="CS1669" s="521">
        <v>2E-3</v>
      </c>
      <c r="CT1669" s="521" t="s">
        <v>121</v>
      </c>
      <c r="CU1669" s="521">
        <v>16.07</v>
      </c>
      <c r="CV1669" s="521">
        <v>1.9E-2</v>
      </c>
      <c r="CW1669" s="521">
        <v>1E-3</v>
      </c>
      <c r="CX1669" s="521">
        <v>0.24399999999999999</v>
      </c>
      <c r="CY1669" s="521">
        <v>3.1E-2</v>
      </c>
      <c r="CZ1669" s="521">
        <v>3.0000000000000001E-3</v>
      </c>
      <c r="DA1669" s="521">
        <v>1E-3</v>
      </c>
      <c r="DB1669" s="521">
        <v>2.8000000000000001E-2</v>
      </c>
      <c r="DC1669" s="521">
        <v>1.2999999999999999E-2</v>
      </c>
      <c r="DD1669" s="521" t="s">
        <v>121</v>
      </c>
      <c r="DE1669" s="521">
        <v>3.4000000000000002E-2</v>
      </c>
      <c r="DF1669" s="521">
        <v>0.76</v>
      </c>
      <c r="DG1669" s="521">
        <v>1.9E-2</v>
      </c>
      <c r="DH1669" s="521">
        <v>0.31900000000000001</v>
      </c>
      <c r="DI1669" s="521">
        <v>6.0000000000000001E-3</v>
      </c>
      <c r="DJ1669" s="521" t="s">
        <v>121</v>
      </c>
      <c r="DK1669" s="521">
        <v>2E-3</v>
      </c>
      <c r="DL1669" s="61" t="str">
        <f t="shared" si="31"/>
        <v>TZ3</v>
      </c>
    </row>
    <row r="1670" spans="1:132">
      <c r="A1670" s="11">
        <v>44708</v>
      </c>
      <c r="B1670" s="66" t="s">
        <v>2096</v>
      </c>
      <c r="C1670" s="25" t="s">
        <v>119</v>
      </c>
      <c r="H1670" s="3" t="e">
        <f>((F1670)/(E1670/100))</f>
        <v>#DIV/0!</v>
      </c>
      <c r="I1670" s="4" t="e">
        <f>E1670/F1670</f>
        <v>#DIV/0!</v>
      </c>
      <c r="J1670" s="4" t="e">
        <f>100/G1670</f>
        <v>#DIV/0!</v>
      </c>
      <c r="N1670" s="37" t="e">
        <f>M1670/(K1670/100)</f>
        <v>#DIV/0!</v>
      </c>
      <c r="O1670" s="37" t="e">
        <f>N1670/J1670</f>
        <v>#DIV/0!</v>
      </c>
      <c r="P1670" s="5" t="e">
        <f>M1670/(L1670/100)</f>
        <v>#DIV/0!</v>
      </c>
      <c r="Q1670" s="5" t="e">
        <f>P1670*I1670</f>
        <v>#DIV/0!</v>
      </c>
      <c r="U1670" s="15" t="e">
        <f>100-(T1670-R1670)/S1670*100</f>
        <v>#DIV/0!</v>
      </c>
      <c r="AB1670" s="14" t="e">
        <f>((AE1670-AC1670)*(1000/AD1670))*1000</f>
        <v>#DIV/0!</v>
      </c>
      <c r="AF1670" s="7" t="e">
        <f>#REF!*0.8</f>
        <v>#REF!</v>
      </c>
      <c r="AH1670" s="8" t="e">
        <f>((AG1670)*(H1670/100))</f>
        <v>#DIV/0!</v>
      </c>
      <c r="AI1670" s="7" t="e">
        <f>AG1670/AH1670</f>
        <v>#DIV/0!</v>
      </c>
      <c r="DL1670" s="61">
        <f t="shared" si="31"/>
        <v>0</v>
      </c>
    </row>
    <row r="1671" spans="1:132">
      <c r="A1671" s="11">
        <v>44708</v>
      </c>
      <c r="B1671" s="66" t="s">
        <v>207</v>
      </c>
      <c r="C1671" s="25" t="s">
        <v>119</v>
      </c>
      <c r="D1671" s="21">
        <v>27</v>
      </c>
      <c r="E1671" s="2">
        <v>100</v>
      </c>
      <c r="F1671" s="2">
        <v>73</v>
      </c>
      <c r="H1671" s="3">
        <f>((F1671)/(E1671/100))</f>
        <v>73</v>
      </c>
      <c r="I1671" s="4">
        <f>E1671/F1671</f>
        <v>1.3698630136986301</v>
      </c>
      <c r="J1671" s="4" t="e">
        <f>100/G1671</f>
        <v>#DIV/0!</v>
      </c>
      <c r="N1671" s="37" t="e">
        <f>M1671/(K1671/100)</f>
        <v>#DIV/0!</v>
      </c>
      <c r="O1671" s="37" t="e">
        <f>N1671/J1671</f>
        <v>#DIV/0!</v>
      </c>
      <c r="P1671" s="5" t="e">
        <f>M1671/(L1671/100)</f>
        <v>#DIV/0!</v>
      </c>
      <c r="Q1671" s="5" t="e">
        <f>P1671*I1671</f>
        <v>#DIV/0!</v>
      </c>
      <c r="U1671" s="15" t="e">
        <f>100-(T1671-R1671)/S1671*100</f>
        <v>#DIV/0!</v>
      </c>
      <c r="V1671" s="21">
        <v>1.36</v>
      </c>
      <c r="X1671" s="2">
        <v>12.01</v>
      </c>
      <c r="Y1671" s="2">
        <v>11.3</v>
      </c>
      <c r="Z1671" s="21">
        <v>3051</v>
      </c>
      <c r="AB1671" s="14" t="e">
        <f>((AE1671-AC1671)*(1000/AD1671))*1000</f>
        <v>#DIV/0!</v>
      </c>
      <c r="AF1671" s="7" t="e">
        <f>#REF!*0.8</f>
        <v>#REF!</v>
      </c>
      <c r="AG1671" s="2">
        <v>137</v>
      </c>
      <c r="AH1671" s="8">
        <f>((AG1671)*(H1671/100))</f>
        <v>100.00999999999999</v>
      </c>
      <c r="AI1671" s="7">
        <f>AG1671/AH1671</f>
        <v>1.3698630136986303</v>
      </c>
      <c r="AJ1671" s="6">
        <v>108.2</v>
      </c>
      <c r="AK1671" s="2">
        <v>1.145</v>
      </c>
      <c r="AO1671" s="20" t="s">
        <v>2098</v>
      </c>
      <c r="AP1671" s="526">
        <v>0.115</v>
      </c>
      <c r="AQ1671" s="526">
        <v>2E-3</v>
      </c>
      <c r="AR1671" s="526">
        <v>1.2999999999999999E-2</v>
      </c>
      <c r="AS1671" s="526">
        <v>3.0000000000000001E-3</v>
      </c>
      <c r="AT1671" s="526">
        <v>4.2999999999999997E-2</v>
      </c>
      <c r="AU1671" s="526">
        <v>2E-3</v>
      </c>
      <c r="AV1671" s="526">
        <v>4.1000000000000002E-2</v>
      </c>
      <c r="AW1671" s="526">
        <v>2E-3</v>
      </c>
      <c r="AX1671" s="526">
        <v>5.0000000000000001E-3</v>
      </c>
      <c r="AY1671" s="526">
        <v>1E-3</v>
      </c>
      <c r="AZ1671" s="526">
        <v>0.04</v>
      </c>
      <c r="BA1671" s="526">
        <v>3.0000000000000001E-3</v>
      </c>
      <c r="BB1671" s="526">
        <v>0.13600000000000001</v>
      </c>
      <c r="BC1671" s="526">
        <v>3.0000000000000001E-3</v>
      </c>
      <c r="BD1671" s="526">
        <v>4.1070000000000002</v>
      </c>
      <c r="BE1671" s="526">
        <v>3.2000000000000001E-2</v>
      </c>
      <c r="BF1671" s="526" t="s">
        <v>121</v>
      </c>
      <c r="BG1671" s="526">
        <v>6.0000000000000001E-3</v>
      </c>
      <c r="BH1671" s="526">
        <v>2.8250000000000002</v>
      </c>
      <c r="BI1671" s="526">
        <v>0.88200000000000001</v>
      </c>
      <c r="BJ1671" s="526" t="s">
        <v>121</v>
      </c>
      <c r="BK1671" s="526">
        <v>3.0000000000000001E-3</v>
      </c>
      <c r="BL1671" s="526" t="s">
        <v>121</v>
      </c>
      <c r="BM1671" s="526">
        <v>2E-3</v>
      </c>
      <c r="BN1671" s="526">
        <v>0.111</v>
      </c>
      <c r="BO1671" s="526">
        <v>7.0000000000000001E-3</v>
      </c>
      <c r="BP1671" s="526">
        <v>65.778999999999996</v>
      </c>
      <c r="BQ1671" s="526">
        <v>0.13500000000000001</v>
      </c>
      <c r="BR1671" s="526">
        <v>2E-3</v>
      </c>
      <c r="BS1671" s="526">
        <v>1E-3</v>
      </c>
      <c r="BT1671" s="526">
        <v>14.516999999999999</v>
      </c>
      <c r="BU1671" s="526">
        <v>0.14299999999999999</v>
      </c>
      <c r="BV1671" s="526">
        <v>1.6950000000000001</v>
      </c>
      <c r="BW1671" s="526">
        <v>2.8000000000000001E-2</v>
      </c>
      <c r="BX1671" s="526" t="s">
        <v>121</v>
      </c>
      <c r="BY1671" s="526">
        <v>8.9999999999999993E-3</v>
      </c>
      <c r="BZ1671" s="526">
        <v>1.0229999999999999</v>
      </c>
      <c r="CA1671" s="526">
        <v>3.3000000000000002E-2</v>
      </c>
      <c r="CB1671" s="526" t="s">
        <v>121</v>
      </c>
      <c r="CC1671" s="526">
        <v>11.03</v>
      </c>
      <c r="CD1671" s="526">
        <v>0.13700000000000001</v>
      </c>
      <c r="CE1671" s="526">
        <v>7.0000000000000001E-3</v>
      </c>
      <c r="CF1671" s="526">
        <v>3.0000000000000001E-3</v>
      </c>
      <c r="CG1671" s="526">
        <v>1E-3</v>
      </c>
      <c r="CH1671" s="526" t="s">
        <v>121</v>
      </c>
      <c r="CI1671" s="526">
        <v>2E-3</v>
      </c>
      <c r="CJ1671" s="526">
        <v>0.51200000000000001</v>
      </c>
      <c r="CK1671" s="526">
        <v>6.9000000000000006E-2</v>
      </c>
      <c r="CL1671" s="526" t="s">
        <v>121</v>
      </c>
      <c r="CM1671" s="526">
        <v>2E-3</v>
      </c>
      <c r="CN1671" s="526">
        <v>3.0000000000000001E-3</v>
      </c>
      <c r="CO1671" s="526">
        <v>1E-3</v>
      </c>
      <c r="CP1671" s="526">
        <v>1.5249999999999999</v>
      </c>
      <c r="CQ1671" s="526">
        <v>3.5999999999999997E-2</v>
      </c>
      <c r="CR1671" s="526" t="s">
        <v>121</v>
      </c>
      <c r="CS1671" s="526">
        <v>2E-3</v>
      </c>
      <c r="CT1671" s="526">
        <v>5.8310000000000004</v>
      </c>
      <c r="CU1671" s="526">
        <v>0.26300000000000001</v>
      </c>
      <c r="CV1671" s="526">
        <v>2.8000000000000001E-2</v>
      </c>
      <c r="CW1671" s="526">
        <v>1E-3</v>
      </c>
      <c r="CX1671" s="526">
        <v>0.48299999999999998</v>
      </c>
      <c r="CY1671" s="526">
        <v>1.4999999999999999E-2</v>
      </c>
      <c r="CZ1671" s="526" t="s">
        <v>121</v>
      </c>
      <c r="DA1671" s="526">
        <v>2E-3</v>
      </c>
      <c r="DB1671" s="526">
        <v>1.7000000000000001E-2</v>
      </c>
      <c r="DC1671" s="526">
        <v>5.0000000000000001E-3</v>
      </c>
      <c r="DD1671" s="526" t="s">
        <v>121</v>
      </c>
      <c r="DE1671" s="526">
        <v>0.01</v>
      </c>
      <c r="DF1671" s="526">
        <v>0.95699999999999996</v>
      </c>
      <c r="DG1671" s="526">
        <v>8.9999999999999993E-3</v>
      </c>
      <c r="DH1671" s="526">
        <v>0.02</v>
      </c>
      <c r="DI1671" s="526">
        <v>1E-3</v>
      </c>
      <c r="DJ1671" s="526">
        <v>2.5000000000000001E-2</v>
      </c>
      <c r="DK1671" s="526">
        <v>1E-3</v>
      </c>
      <c r="DL1671" s="61" t="str">
        <f t="shared" si="31"/>
        <v>DK III W2 27.05.2022</v>
      </c>
      <c r="DM1671" s="526">
        <v>1.2219170826840899E-2</v>
      </c>
      <c r="DN1671" s="526">
        <v>1.8283443042335999E-2</v>
      </c>
      <c r="DO1671" s="526">
        <v>2.57368866190202E-2</v>
      </c>
      <c r="DP1671" s="526">
        <v>1.1450713615413199</v>
      </c>
      <c r="DQ1671" s="526">
        <v>-7.43994617223068E-4</v>
      </c>
      <c r="DR1671" s="526">
        <v>-1.65535924863075E-2</v>
      </c>
      <c r="DS1671" s="526">
        <v>-0.131510909166007</v>
      </c>
      <c r="DT1671" s="526">
        <v>-2.6443080996711801E-2</v>
      </c>
      <c r="DU1671" s="526">
        <v>-1.67873392682189E-3</v>
      </c>
      <c r="DV1671" s="526">
        <v>-8.8911782651857098E-3</v>
      </c>
      <c r="DW1671" s="526">
        <v>0.57297942048939998</v>
      </c>
      <c r="DX1671" s="526">
        <v>-0.19930895392281001</v>
      </c>
      <c r="DY1671" s="526">
        <v>1371.0513383538801</v>
      </c>
      <c r="DZ1671" s="526">
        <v>-0.65009864153100205</v>
      </c>
      <c r="EA1671" s="526">
        <v>-0.33779293172487801</v>
      </c>
      <c r="EB1671" s="526">
        <v>97.716268862042696</v>
      </c>
    </row>
    <row r="1672" spans="1:132">
      <c r="A1672" s="11">
        <v>44708</v>
      </c>
      <c r="B1672" s="66" t="s">
        <v>176</v>
      </c>
      <c r="C1672" s="25" t="s">
        <v>117</v>
      </c>
      <c r="H1672" s="3" t="e">
        <f>((F1672)/(E1672/100))</f>
        <v>#DIV/0!</v>
      </c>
      <c r="I1672" s="4" t="e">
        <f>E1672/F1672</f>
        <v>#DIV/0!</v>
      </c>
      <c r="J1672" s="4" t="e">
        <f>100/G1672</f>
        <v>#DIV/0!</v>
      </c>
      <c r="N1672" s="37" t="e">
        <f>M1672/(K1672/100)</f>
        <v>#DIV/0!</v>
      </c>
      <c r="O1672" s="37" t="e">
        <f>N1672/J1672</f>
        <v>#DIV/0!</v>
      </c>
      <c r="P1672" s="5" t="e">
        <f>M1672/(L1672/100)</f>
        <v>#DIV/0!</v>
      </c>
      <c r="Q1672" s="5" t="e">
        <f>P1672*I1672</f>
        <v>#DIV/0!</v>
      </c>
      <c r="U1672" s="15" t="e">
        <f>100-(T1672-R1672)/S1672*100</f>
        <v>#DIV/0!</v>
      </c>
      <c r="X1672" s="2">
        <v>12.17</v>
      </c>
      <c r="AB1672" s="14" t="e">
        <f>((AE1672-AC1672)*(1000/AD1672))*1000</f>
        <v>#DIV/0!</v>
      </c>
      <c r="AF1672" s="7" t="e">
        <f>#REF!*0.8</f>
        <v>#REF!</v>
      </c>
      <c r="AH1672" s="8" t="e">
        <f>((AG1672)*(H1672/100))</f>
        <v>#DIV/0!</v>
      </c>
      <c r="AI1672" s="7" t="e">
        <f>AG1672/AH1672</f>
        <v>#DIV/0!</v>
      </c>
      <c r="AO1672" s="20" t="s">
        <v>2099</v>
      </c>
      <c r="AP1672" s="523">
        <v>0.159</v>
      </c>
      <c r="AQ1672" s="523">
        <v>2E-3</v>
      </c>
      <c r="AR1672" s="523" t="s">
        <v>121</v>
      </c>
      <c r="AS1672" s="523">
        <v>4.0000000000000001E-3</v>
      </c>
      <c r="AT1672" s="523">
        <v>7.0000000000000007E-2</v>
      </c>
      <c r="AU1672" s="523">
        <v>3.0000000000000001E-3</v>
      </c>
      <c r="AV1672" s="523">
        <v>5.5E-2</v>
      </c>
      <c r="AW1672" s="523">
        <v>2E-3</v>
      </c>
      <c r="AX1672" s="523">
        <v>1.0999999999999999E-2</v>
      </c>
      <c r="AY1672" s="523">
        <v>1E-3</v>
      </c>
      <c r="AZ1672" s="523">
        <v>2.4E-2</v>
      </c>
      <c r="BA1672" s="523">
        <v>2E-3</v>
      </c>
      <c r="BB1672" s="523">
        <v>6.0999999999999999E-2</v>
      </c>
      <c r="BC1672" s="523">
        <v>2E-3</v>
      </c>
      <c r="BD1672" s="523">
        <v>0.61199999999999999</v>
      </c>
      <c r="BE1672" s="523">
        <v>1.0999999999999999E-2</v>
      </c>
      <c r="BF1672" s="523" t="s">
        <v>121</v>
      </c>
      <c r="BG1672" s="523">
        <v>8.0000000000000002E-3</v>
      </c>
      <c r="BH1672" s="523" t="s">
        <v>121</v>
      </c>
      <c r="BI1672" s="523">
        <v>2.3919999999999999</v>
      </c>
      <c r="BJ1672" s="523" t="s">
        <v>121</v>
      </c>
      <c r="BK1672" s="523">
        <v>3.0000000000000001E-3</v>
      </c>
      <c r="BL1672" s="523" t="s">
        <v>121</v>
      </c>
      <c r="BM1672" s="523">
        <v>2E-3</v>
      </c>
      <c r="BN1672" s="523">
        <v>6.7000000000000004E-2</v>
      </c>
      <c r="BO1672" s="523">
        <v>7.0000000000000001E-3</v>
      </c>
      <c r="BP1672" s="523">
        <v>64.519000000000005</v>
      </c>
      <c r="BQ1672" s="523">
        <v>0.13600000000000001</v>
      </c>
      <c r="BR1672" s="523">
        <v>2E-3</v>
      </c>
      <c r="BS1672" s="523">
        <v>1E-3</v>
      </c>
      <c r="BT1672" s="523">
        <v>15.749000000000001</v>
      </c>
      <c r="BU1672" s="523">
        <v>0.155</v>
      </c>
      <c r="BV1672" s="523">
        <v>10.79</v>
      </c>
      <c r="BW1672" s="523">
        <v>0.13600000000000001</v>
      </c>
      <c r="BX1672" s="523" t="s">
        <v>121</v>
      </c>
      <c r="BY1672" s="523">
        <v>4.0000000000000001E-3</v>
      </c>
      <c r="BZ1672" s="523">
        <v>2.0840000000000001</v>
      </c>
      <c r="CA1672" s="523">
        <v>0.04</v>
      </c>
      <c r="CB1672" s="523" t="s">
        <v>121</v>
      </c>
      <c r="CC1672" s="523">
        <v>20.175000000000001</v>
      </c>
      <c r="CD1672" s="523">
        <v>2.5000000000000001E-2</v>
      </c>
      <c r="CE1672" s="523">
        <v>5.0000000000000001E-3</v>
      </c>
      <c r="CF1672" s="523" t="s">
        <v>121</v>
      </c>
      <c r="CG1672" s="523">
        <v>2E-3</v>
      </c>
      <c r="CH1672" s="523" t="s">
        <v>121</v>
      </c>
      <c r="CI1672" s="523">
        <v>2E-3</v>
      </c>
      <c r="CJ1672" s="523" t="s">
        <v>121</v>
      </c>
      <c r="CK1672" s="523">
        <v>0.20699999999999999</v>
      </c>
      <c r="CL1672" s="523" t="s">
        <v>121</v>
      </c>
      <c r="CM1672" s="523">
        <v>2E-3</v>
      </c>
      <c r="CN1672" s="523">
        <v>6.0000000000000001E-3</v>
      </c>
      <c r="CO1672" s="523">
        <v>1E-3</v>
      </c>
      <c r="CP1672" s="523">
        <v>2.6970000000000001</v>
      </c>
      <c r="CQ1672" s="523">
        <v>6.8000000000000005E-2</v>
      </c>
      <c r="CR1672" s="523" t="s">
        <v>121</v>
      </c>
      <c r="CS1672" s="523">
        <v>2E-3</v>
      </c>
      <c r="CT1672" s="523">
        <v>1.952</v>
      </c>
      <c r="CU1672" s="523">
        <v>0.30099999999999999</v>
      </c>
      <c r="CV1672" s="523">
        <v>1.4999999999999999E-2</v>
      </c>
      <c r="CW1672" s="523">
        <v>1E-3</v>
      </c>
      <c r="CX1672" s="523">
        <v>0.13300000000000001</v>
      </c>
      <c r="CY1672" s="523">
        <v>8.9999999999999993E-3</v>
      </c>
      <c r="CZ1672" s="523" t="s">
        <v>121</v>
      </c>
      <c r="DA1672" s="523">
        <v>2E-3</v>
      </c>
      <c r="DB1672" s="523" t="s">
        <v>121</v>
      </c>
      <c r="DC1672" s="523">
        <v>4.0000000000000001E-3</v>
      </c>
      <c r="DD1672" s="523">
        <v>3.6999999999999998E-2</v>
      </c>
      <c r="DE1672" s="523">
        <v>7.0000000000000001E-3</v>
      </c>
      <c r="DF1672" s="523">
        <v>0.79800000000000004</v>
      </c>
      <c r="DG1672" s="523">
        <v>8.0000000000000002E-3</v>
      </c>
      <c r="DH1672" s="523">
        <v>5.0000000000000001E-3</v>
      </c>
      <c r="DI1672" s="523">
        <v>1E-3</v>
      </c>
      <c r="DJ1672" s="523">
        <v>0.114</v>
      </c>
      <c r="DK1672" s="523">
        <v>1E-3</v>
      </c>
      <c r="DL1672" s="61" t="str">
        <f t="shared" si="31"/>
        <v>UTV 27.05.2022</v>
      </c>
    </row>
    <row r="1673" spans="1:132">
      <c r="A1673" s="11">
        <v>44708</v>
      </c>
      <c r="B1673" s="66"/>
      <c r="C1673" s="25" t="s">
        <v>745</v>
      </c>
      <c r="H1673" s="3" t="e">
        <f>((F1673)/(E1673/100))</f>
        <v>#DIV/0!</v>
      </c>
      <c r="I1673" s="4" t="e">
        <f>E1673/F1673</f>
        <v>#DIV/0!</v>
      </c>
      <c r="J1673" s="4" t="e">
        <f>100/G1673</f>
        <v>#DIV/0!</v>
      </c>
      <c r="N1673" s="37" t="e">
        <f>M1673/(K1673/100)</f>
        <v>#DIV/0!</v>
      </c>
      <c r="O1673" s="37" t="e">
        <f>N1673/J1673</f>
        <v>#DIV/0!</v>
      </c>
      <c r="P1673" s="5" t="e">
        <f>M1673/(L1673/100)</f>
        <v>#DIV/0!</v>
      </c>
      <c r="Q1673" s="5" t="e">
        <f>P1673*I1673</f>
        <v>#DIV/0!</v>
      </c>
      <c r="U1673" s="15" t="e">
        <f>100-(T1673-R1673)/S1673*100</f>
        <v>#DIV/0!</v>
      </c>
      <c r="X1673" s="2">
        <v>12.15</v>
      </c>
      <c r="Y1673" s="2">
        <v>14.3</v>
      </c>
      <c r="Z1673" s="21">
        <v>1989</v>
      </c>
      <c r="AB1673" s="14" t="e">
        <f>((AE1673-AC1673)*(1000/AD1673))*1000</f>
        <v>#DIV/0!</v>
      </c>
      <c r="AF1673" s="7" t="e">
        <f>#REF!*0.8</f>
        <v>#REF!</v>
      </c>
      <c r="AH1673" s="8" t="e">
        <f>((AG1673)*(H1673/100))</f>
        <v>#DIV/0!</v>
      </c>
      <c r="AI1673" s="7" t="e">
        <f>AG1673/AH1673</f>
        <v>#DIV/0!</v>
      </c>
      <c r="AO1673" s="20" t="s">
        <v>2100</v>
      </c>
      <c r="DL1673" s="61" t="str">
        <f t="shared" si="31"/>
        <v>VNE 1713 27.05.2022</v>
      </c>
    </row>
    <row r="1674" spans="1:132">
      <c r="A1674" s="11">
        <v>44708</v>
      </c>
      <c r="B1674" s="66" t="s">
        <v>605</v>
      </c>
      <c r="C1674" s="25" t="s">
        <v>128</v>
      </c>
      <c r="H1674" s="3" t="e">
        <f>((F1674)/(E1674/100))</f>
        <v>#DIV/0!</v>
      </c>
      <c r="I1674" s="4" t="e">
        <f>E1674/F1674</f>
        <v>#DIV/0!</v>
      </c>
      <c r="J1674" s="4" t="e">
        <f>100/G1674</f>
        <v>#DIV/0!</v>
      </c>
      <c r="N1674" s="37" t="e">
        <f>M1674/(K1674/100)</f>
        <v>#DIV/0!</v>
      </c>
      <c r="O1674" s="37" t="e">
        <f>N1674/J1674</f>
        <v>#DIV/0!</v>
      </c>
      <c r="P1674" s="5" t="e">
        <f>M1674/(L1674/100)</f>
        <v>#DIV/0!</v>
      </c>
      <c r="Q1674" s="5" t="e">
        <f>P1674*I1674</f>
        <v>#DIV/0!</v>
      </c>
      <c r="U1674" s="15" t="e">
        <f>100-(T1674-R1674)/S1674*100</f>
        <v>#DIV/0!</v>
      </c>
      <c r="AB1674" s="14" t="e">
        <f>((AE1674-AC1674)*(1000/AD1674))*1000</f>
        <v>#DIV/0!</v>
      </c>
      <c r="AF1674" s="7" t="e">
        <f>#REF!*0.8</f>
        <v>#REF!</v>
      </c>
      <c r="AH1674" s="8" t="e">
        <f>((AG1674)*(H1674/100))</f>
        <v>#DIV/0!</v>
      </c>
      <c r="AI1674" s="7" t="e">
        <f>AG1674/AH1674</f>
        <v>#DIV/0!</v>
      </c>
      <c r="AO1674" s="505" t="s">
        <v>605</v>
      </c>
      <c r="AP1674" s="525" t="s">
        <v>121</v>
      </c>
      <c r="AQ1674" s="525">
        <v>3.0000000000000001E-3</v>
      </c>
      <c r="AR1674" s="525" t="s">
        <v>121</v>
      </c>
      <c r="AS1674" s="525">
        <v>1.2999999999999999E-2</v>
      </c>
      <c r="AT1674" s="525" t="s">
        <v>121</v>
      </c>
      <c r="AU1674" s="525">
        <v>8.9999999999999993E-3</v>
      </c>
      <c r="AV1674" s="525">
        <v>7.58</v>
      </c>
      <c r="AW1674" s="525">
        <v>0.13200000000000001</v>
      </c>
      <c r="AX1674" s="525" t="s">
        <v>121</v>
      </c>
      <c r="AY1674" s="525">
        <v>6.0000000000000001E-3</v>
      </c>
      <c r="AZ1674" s="525">
        <v>2.347</v>
      </c>
      <c r="BA1674" s="525">
        <v>0.03</v>
      </c>
      <c r="BB1674" s="525">
        <v>9.7000000000000003E-2</v>
      </c>
      <c r="BC1674" s="525">
        <v>7.0000000000000001E-3</v>
      </c>
      <c r="BD1674" s="525">
        <v>29.984999999999999</v>
      </c>
      <c r="BE1674" s="525">
        <v>0.30199999999999999</v>
      </c>
      <c r="BF1674" s="525" t="s">
        <v>121</v>
      </c>
      <c r="BG1674" s="525">
        <v>8.9999999999999993E-3</v>
      </c>
      <c r="BH1674" s="525">
        <v>2.7850000000000001</v>
      </c>
      <c r="BI1674" s="525">
        <v>0.41699999999999998</v>
      </c>
      <c r="BJ1674" s="525">
        <v>0.01</v>
      </c>
      <c r="BK1674" s="525">
        <v>2E-3</v>
      </c>
      <c r="BL1674" s="525">
        <v>5.0000000000000001E-3</v>
      </c>
      <c r="BM1674" s="525">
        <v>3.0000000000000001E-3</v>
      </c>
      <c r="BN1674" s="525">
        <v>0.313</v>
      </c>
      <c r="BO1674" s="525">
        <v>2.7E-2</v>
      </c>
      <c r="BP1674" s="525">
        <v>38.389000000000003</v>
      </c>
      <c r="BQ1674" s="525">
        <v>0.67400000000000004</v>
      </c>
      <c r="BR1674" s="525">
        <v>0.104</v>
      </c>
      <c r="BS1674" s="525">
        <v>4.0000000000000001E-3</v>
      </c>
      <c r="BT1674" s="525">
        <v>0.47499999999999998</v>
      </c>
      <c r="BU1674" s="525">
        <v>8.8999999999999996E-2</v>
      </c>
      <c r="BV1674" s="525">
        <v>3.1E-2</v>
      </c>
      <c r="BW1674" s="525">
        <v>4.0000000000000001E-3</v>
      </c>
      <c r="BX1674" s="525">
        <v>0.06</v>
      </c>
      <c r="BY1674" s="525">
        <v>2.5999999999999999E-2</v>
      </c>
      <c r="BZ1674" s="525">
        <v>0.16200000000000001</v>
      </c>
      <c r="CA1674" s="525">
        <v>5.0999999999999997E-2</v>
      </c>
      <c r="CB1674" s="525">
        <v>5.4219999999999997</v>
      </c>
      <c r="CC1674" s="525">
        <v>3.004</v>
      </c>
      <c r="CD1674" s="525">
        <v>0.247</v>
      </c>
      <c r="CE1674" s="525">
        <v>0.02</v>
      </c>
      <c r="CF1674" s="525" t="s">
        <v>121</v>
      </c>
      <c r="CG1674" s="525">
        <v>2E-3</v>
      </c>
      <c r="CH1674" s="525" t="s">
        <v>121</v>
      </c>
      <c r="CI1674" s="525">
        <v>2E-3</v>
      </c>
      <c r="CJ1674" s="525">
        <v>0.28399999999999997</v>
      </c>
      <c r="CK1674" s="525">
        <v>2.1999999999999999E-2</v>
      </c>
      <c r="CL1674" s="525" t="s">
        <v>121</v>
      </c>
      <c r="CM1674" s="525">
        <v>2E-3</v>
      </c>
      <c r="CN1674" s="525" t="s">
        <v>121</v>
      </c>
      <c r="CO1674" s="525">
        <v>2E-3</v>
      </c>
      <c r="CP1674" s="525">
        <v>1.0980000000000001</v>
      </c>
      <c r="CQ1674" s="525">
        <v>1.4E-2</v>
      </c>
      <c r="CR1674" s="525" t="s">
        <v>121</v>
      </c>
      <c r="CS1674" s="525">
        <v>3.0000000000000001E-3</v>
      </c>
      <c r="CT1674" s="525">
        <v>2.149</v>
      </c>
      <c r="CU1674" s="525">
        <v>7.5999999999999998E-2</v>
      </c>
      <c r="CV1674" s="525">
        <v>0.01</v>
      </c>
      <c r="CW1674" s="525">
        <v>1E-3</v>
      </c>
      <c r="CX1674" s="525">
        <v>0.21099999999999999</v>
      </c>
      <c r="CY1674" s="525">
        <v>2.4E-2</v>
      </c>
      <c r="CZ1674" s="525" t="s">
        <v>121</v>
      </c>
      <c r="DA1674" s="525">
        <v>2E-3</v>
      </c>
      <c r="DB1674" s="525">
        <v>2.1999999999999999E-2</v>
      </c>
      <c r="DC1674" s="525">
        <v>0.01</v>
      </c>
      <c r="DD1674" s="525" t="s">
        <v>121</v>
      </c>
      <c r="DE1674" s="525">
        <v>6.5000000000000002E-2</v>
      </c>
      <c r="DF1674" s="525">
        <v>8.1479999999999997</v>
      </c>
      <c r="DG1674" s="525">
        <v>0.115</v>
      </c>
      <c r="DH1674" s="525">
        <v>4.9000000000000002E-2</v>
      </c>
      <c r="DI1674" s="525">
        <v>2E-3</v>
      </c>
      <c r="DJ1674" s="525" t="s">
        <v>121</v>
      </c>
      <c r="DK1674" s="525">
        <v>2E-3</v>
      </c>
      <c r="DL1674" s="61" t="str">
        <f t="shared" si="31"/>
        <v>Anlieferung 31-1</v>
      </c>
    </row>
    <row r="1675" spans="1:132">
      <c r="A1675" s="11">
        <v>44708</v>
      </c>
      <c r="B1675" s="66" t="s">
        <v>606</v>
      </c>
      <c r="C1675" s="25" t="s">
        <v>128</v>
      </c>
      <c r="H1675" s="3" t="e">
        <f>((F1675)/(E1675/100))</f>
        <v>#DIV/0!</v>
      </c>
      <c r="I1675" s="4" t="e">
        <f>E1675/F1675</f>
        <v>#DIV/0!</v>
      </c>
      <c r="J1675" s="4" t="e">
        <f>100/G1675</f>
        <v>#DIV/0!</v>
      </c>
      <c r="N1675" s="37" t="e">
        <f>M1675/(K1675/100)</f>
        <v>#DIV/0!</v>
      </c>
      <c r="O1675" s="37" t="e">
        <f>N1675/J1675</f>
        <v>#DIV/0!</v>
      </c>
      <c r="P1675" s="5" t="e">
        <f>M1675/(L1675/100)</f>
        <v>#DIV/0!</v>
      </c>
      <c r="Q1675" s="5" t="e">
        <f>P1675*I1675</f>
        <v>#DIV/0!</v>
      </c>
      <c r="U1675" s="15" t="e">
        <f>100-(T1675-R1675)/S1675*100</f>
        <v>#DIV/0!</v>
      </c>
      <c r="AB1675" s="14" t="e">
        <f>((AE1675-AC1675)*(1000/AD1675))*1000</f>
        <v>#DIV/0!</v>
      </c>
      <c r="AF1675" s="7" t="e">
        <f>#REF!*0.8</f>
        <v>#REF!</v>
      </c>
      <c r="AH1675" s="8" t="e">
        <f>((AG1675)*(H1675/100))</f>
        <v>#DIV/0!</v>
      </c>
      <c r="AI1675" s="7" t="e">
        <f>AG1675/AH1675</f>
        <v>#DIV/0!</v>
      </c>
      <c r="AO1675" s="505" t="s">
        <v>606</v>
      </c>
      <c r="AP1675" s="525" t="s">
        <v>121</v>
      </c>
      <c r="AQ1675" s="525">
        <v>3.0000000000000001E-3</v>
      </c>
      <c r="AR1675" s="525">
        <v>0.01</v>
      </c>
      <c r="AS1675" s="525">
        <v>6.0000000000000001E-3</v>
      </c>
      <c r="AT1675" s="525" t="s">
        <v>121</v>
      </c>
      <c r="AU1675" s="525">
        <v>6.0000000000000001E-3</v>
      </c>
      <c r="AV1675" s="525">
        <v>3.0830000000000002</v>
      </c>
      <c r="AW1675" s="525">
        <v>5.5E-2</v>
      </c>
      <c r="AX1675" s="525">
        <v>7.0000000000000001E-3</v>
      </c>
      <c r="AY1675" s="525">
        <v>2E-3</v>
      </c>
      <c r="AZ1675" s="525">
        <v>1.427</v>
      </c>
      <c r="BA1675" s="525">
        <v>3.1E-2</v>
      </c>
      <c r="BB1675" s="525">
        <v>9.8450000000000006</v>
      </c>
      <c r="BC1675" s="525">
        <v>0.19400000000000001</v>
      </c>
      <c r="BD1675" s="525">
        <v>11.576000000000001</v>
      </c>
      <c r="BE1675" s="525">
        <v>0.32500000000000001</v>
      </c>
      <c r="BF1675" s="525" t="s">
        <v>121</v>
      </c>
      <c r="BG1675" s="525">
        <v>6.0000000000000001E-3</v>
      </c>
      <c r="BH1675" s="525">
        <v>3.1469999999999998</v>
      </c>
      <c r="BI1675" s="525">
        <v>0.36299999999999999</v>
      </c>
      <c r="BJ1675" s="525" t="s">
        <v>121</v>
      </c>
      <c r="BK1675" s="525">
        <v>2E-3</v>
      </c>
      <c r="BL1675" s="525" t="s">
        <v>121</v>
      </c>
      <c r="BM1675" s="525">
        <v>3.0000000000000001E-3</v>
      </c>
      <c r="BN1675" s="525">
        <v>0.14599999999999999</v>
      </c>
      <c r="BO1675" s="525">
        <v>1.4999999999999999E-2</v>
      </c>
      <c r="BP1675" s="525">
        <v>56.759</v>
      </c>
      <c r="BQ1675" s="525">
        <v>0.36199999999999999</v>
      </c>
      <c r="BR1675" s="525">
        <v>0.11</v>
      </c>
      <c r="BS1675" s="525">
        <v>3.0000000000000001E-3</v>
      </c>
      <c r="BT1675" s="525">
        <v>6.9279999999999999</v>
      </c>
      <c r="BU1675" s="525">
        <v>0.21</v>
      </c>
      <c r="BV1675" s="525">
        <v>6.4000000000000001E-2</v>
      </c>
      <c r="BW1675" s="525">
        <v>3.7999999999999999E-2</v>
      </c>
      <c r="BX1675" s="525" t="s">
        <v>121</v>
      </c>
      <c r="BY1675" s="525">
        <v>2.1000000000000001E-2</v>
      </c>
      <c r="BZ1675" s="525">
        <v>0.10299999999999999</v>
      </c>
      <c r="CA1675" s="525">
        <v>3.2000000000000001E-2</v>
      </c>
      <c r="CB1675" s="525" t="s">
        <v>121</v>
      </c>
      <c r="CC1675" s="525">
        <v>3.5419999999999998</v>
      </c>
      <c r="CD1675" s="525">
        <v>9.9000000000000005E-2</v>
      </c>
      <c r="CE1675" s="525">
        <v>1.2999999999999999E-2</v>
      </c>
      <c r="CF1675" s="525">
        <v>0.52200000000000002</v>
      </c>
      <c r="CG1675" s="525">
        <v>7.0000000000000001E-3</v>
      </c>
      <c r="CH1675" s="525" t="s">
        <v>121</v>
      </c>
      <c r="CI1675" s="525">
        <v>2E-3</v>
      </c>
      <c r="CJ1675" s="525" t="s">
        <v>121</v>
      </c>
      <c r="CK1675" s="525">
        <v>0.86599999999999999</v>
      </c>
      <c r="CL1675" s="525" t="s">
        <v>121</v>
      </c>
      <c r="CM1675" s="525">
        <v>2E-3</v>
      </c>
      <c r="CN1675" s="525" t="s">
        <v>121</v>
      </c>
      <c r="CO1675" s="525">
        <v>2E-3</v>
      </c>
      <c r="CP1675" s="525">
        <v>1.2509999999999999</v>
      </c>
      <c r="CQ1675" s="525">
        <v>4.2999999999999997E-2</v>
      </c>
      <c r="CR1675" s="525" t="s">
        <v>121</v>
      </c>
      <c r="CS1675" s="525">
        <v>2E-3</v>
      </c>
      <c r="CT1675" s="525" t="s">
        <v>121</v>
      </c>
      <c r="CU1675" s="525">
        <v>20.49</v>
      </c>
      <c r="CV1675" s="525">
        <v>1.4E-2</v>
      </c>
      <c r="CW1675" s="525">
        <v>1E-3</v>
      </c>
      <c r="CX1675" s="525">
        <v>0.13200000000000001</v>
      </c>
      <c r="CY1675" s="525">
        <v>1.4999999999999999E-2</v>
      </c>
      <c r="CZ1675" s="525" t="s">
        <v>121</v>
      </c>
      <c r="DA1675" s="525">
        <v>2E-3</v>
      </c>
      <c r="DB1675" s="525">
        <v>1.4E-2</v>
      </c>
      <c r="DC1675" s="525">
        <v>6.0000000000000001E-3</v>
      </c>
      <c r="DD1675" s="525" t="s">
        <v>121</v>
      </c>
      <c r="DE1675" s="525">
        <v>2.3E-2</v>
      </c>
      <c r="DF1675" s="525">
        <v>2.0939999999999999</v>
      </c>
      <c r="DG1675" s="525">
        <v>4.2999999999999997E-2</v>
      </c>
      <c r="DH1675" s="525">
        <v>0.111</v>
      </c>
      <c r="DI1675" s="525">
        <v>2E-3</v>
      </c>
      <c r="DJ1675" s="525" t="s">
        <v>121</v>
      </c>
      <c r="DK1675" s="525">
        <v>2E-3</v>
      </c>
      <c r="DL1675" s="61" t="str">
        <f t="shared" si="31"/>
        <v>Anlieferung 31-2</v>
      </c>
    </row>
    <row r="1676" spans="1:132">
      <c r="A1676" s="11">
        <v>44708</v>
      </c>
      <c r="B1676" s="66" t="s">
        <v>607</v>
      </c>
      <c r="C1676" s="25" t="s">
        <v>128</v>
      </c>
      <c r="H1676" s="3" t="e">
        <f>((F1676)/(E1676/100))</f>
        <v>#DIV/0!</v>
      </c>
      <c r="I1676" s="4" t="e">
        <f>E1676/F1676</f>
        <v>#DIV/0!</v>
      </c>
      <c r="J1676" s="4" t="e">
        <f>100/G1676</f>
        <v>#DIV/0!</v>
      </c>
      <c r="N1676" s="37" t="e">
        <f>M1676/(K1676/100)</f>
        <v>#DIV/0!</v>
      </c>
      <c r="O1676" s="37" t="e">
        <f>N1676/J1676</f>
        <v>#DIV/0!</v>
      </c>
      <c r="P1676" s="5" t="e">
        <f>M1676/(L1676/100)</f>
        <v>#DIV/0!</v>
      </c>
      <c r="Q1676" s="5" t="e">
        <f>P1676*I1676</f>
        <v>#DIV/0!</v>
      </c>
      <c r="U1676" s="15" t="e">
        <f>100-(T1676-R1676)/S1676*100</f>
        <v>#DIV/0!</v>
      </c>
      <c r="AB1676" s="14" t="e">
        <f>((AE1676-AC1676)*(1000/AD1676))*1000</f>
        <v>#DIV/0!</v>
      </c>
      <c r="AF1676" s="7" t="e">
        <f>#REF!*0.8</f>
        <v>#REF!</v>
      </c>
      <c r="AH1676" s="8" t="e">
        <f>((AG1676)*(H1676/100))</f>
        <v>#DIV/0!</v>
      </c>
      <c r="AI1676" s="7" t="e">
        <f>AG1676/AH1676</f>
        <v>#DIV/0!</v>
      </c>
      <c r="AO1676" s="505" t="s">
        <v>607</v>
      </c>
      <c r="AP1676" s="525" t="s">
        <v>121</v>
      </c>
      <c r="AQ1676" s="525">
        <v>3.0000000000000001E-3</v>
      </c>
      <c r="AR1676" s="525" t="s">
        <v>121</v>
      </c>
      <c r="AS1676" s="525">
        <v>1.2E-2</v>
      </c>
      <c r="AT1676" s="525">
        <v>1.7999999999999999E-2</v>
      </c>
      <c r="AU1676" s="525">
        <v>4.0000000000000001E-3</v>
      </c>
      <c r="AV1676" s="525">
        <v>3.6059999999999999</v>
      </c>
      <c r="AW1676" s="525">
        <v>5.5E-2</v>
      </c>
      <c r="AX1676" s="525">
        <v>7.0000000000000001E-3</v>
      </c>
      <c r="AY1676" s="525">
        <v>2E-3</v>
      </c>
      <c r="AZ1676" s="525">
        <v>1.8049999999999999</v>
      </c>
      <c r="BA1676" s="525">
        <v>0.02</v>
      </c>
      <c r="BB1676" s="525">
        <v>11.455</v>
      </c>
      <c r="BC1676" s="525">
        <v>0.11899999999999999</v>
      </c>
      <c r="BD1676" s="525">
        <v>8.7759999999999998</v>
      </c>
      <c r="BE1676" s="525">
        <v>7.6999999999999999E-2</v>
      </c>
      <c r="BF1676" s="525" t="s">
        <v>121</v>
      </c>
      <c r="BG1676" s="525">
        <v>7.0000000000000001E-3</v>
      </c>
      <c r="BH1676" s="525">
        <v>3.02</v>
      </c>
      <c r="BI1676" s="525">
        <v>0.31900000000000001</v>
      </c>
      <c r="BJ1676" s="525">
        <v>3.0000000000000001E-3</v>
      </c>
      <c r="BK1676" s="525">
        <v>2E-3</v>
      </c>
      <c r="BL1676" s="525" t="s">
        <v>121</v>
      </c>
      <c r="BM1676" s="525">
        <v>3.0000000000000001E-3</v>
      </c>
      <c r="BN1676" s="525">
        <v>9.5000000000000001E-2</v>
      </c>
      <c r="BO1676" s="525">
        <v>1.4E-2</v>
      </c>
      <c r="BP1676" s="525">
        <v>54.429000000000002</v>
      </c>
      <c r="BQ1676" s="525">
        <v>0.40200000000000002</v>
      </c>
      <c r="BR1676" s="525">
        <v>0.13200000000000001</v>
      </c>
      <c r="BS1676" s="525">
        <v>4.0000000000000001E-3</v>
      </c>
      <c r="BT1676" s="525">
        <v>6.5720000000000001</v>
      </c>
      <c r="BU1676" s="525">
        <v>0.13400000000000001</v>
      </c>
      <c r="BV1676" s="525">
        <v>4.2999999999999997E-2</v>
      </c>
      <c r="BW1676" s="525">
        <v>3.0000000000000001E-3</v>
      </c>
      <c r="BX1676" s="525" t="s">
        <v>121</v>
      </c>
      <c r="BY1676" s="525">
        <v>0.02</v>
      </c>
      <c r="BZ1676" s="525">
        <v>6.0999999999999999E-2</v>
      </c>
      <c r="CA1676" s="525">
        <v>3.2000000000000001E-2</v>
      </c>
      <c r="CB1676" s="525">
        <v>3.64</v>
      </c>
      <c r="CC1676" s="525">
        <v>2.1139999999999999</v>
      </c>
      <c r="CD1676" s="525">
        <v>7.9000000000000001E-2</v>
      </c>
      <c r="CE1676" s="525">
        <v>1.4E-2</v>
      </c>
      <c r="CF1676" s="525">
        <v>1.004</v>
      </c>
      <c r="CG1676" s="525">
        <v>1.4E-2</v>
      </c>
      <c r="CH1676" s="525" t="s">
        <v>121</v>
      </c>
      <c r="CI1676" s="525">
        <v>2E-3</v>
      </c>
      <c r="CJ1676" s="525">
        <v>0.30299999999999999</v>
      </c>
      <c r="CK1676" s="525">
        <v>2.1000000000000001E-2</v>
      </c>
      <c r="CL1676" s="525" t="s">
        <v>121</v>
      </c>
      <c r="CM1676" s="525">
        <v>2E-3</v>
      </c>
      <c r="CN1676" s="525" t="s">
        <v>121</v>
      </c>
      <c r="CO1676" s="525">
        <v>2E-3</v>
      </c>
      <c r="CP1676" s="525">
        <v>1.806</v>
      </c>
      <c r="CQ1676" s="525">
        <v>1.7000000000000001E-2</v>
      </c>
      <c r="CR1676" s="525" t="s">
        <v>121</v>
      </c>
      <c r="CS1676" s="525">
        <v>2E-3</v>
      </c>
      <c r="CT1676" s="525">
        <v>1.8280000000000001</v>
      </c>
      <c r="CU1676" s="525">
        <v>6.4000000000000001E-2</v>
      </c>
      <c r="CV1676" s="525">
        <v>1.2E-2</v>
      </c>
      <c r="CW1676" s="525">
        <v>1E-3</v>
      </c>
      <c r="CX1676" s="525">
        <v>0.11</v>
      </c>
      <c r="CY1676" s="525">
        <v>1.4E-2</v>
      </c>
      <c r="CZ1676" s="525" t="s">
        <v>121</v>
      </c>
      <c r="DA1676" s="525">
        <v>2E-3</v>
      </c>
      <c r="DB1676" s="525">
        <v>1.6E-2</v>
      </c>
      <c r="DC1676" s="525">
        <v>5.0000000000000001E-3</v>
      </c>
      <c r="DD1676" s="525" t="s">
        <v>121</v>
      </c>
      <c r="DE1676" s="525">
        <v>1.7999999999999999E-2</v>
      </c>
      <c r="DF1676" s="525">
        <v>1.135</v>
      </c>
      <c r="DG1676" s="525">
        <v>1.7000000000000001E-2</v>
      </c>
      <c r="DH1676" s="525">
        <v>3.5000000000000003E-2</v>
      </c>
      <c r="DI1676" s="525">
        <v>1E-3</v>
      </c>
      <c r="DJ1676" s="525" t="s">
        <v>121</v>
      </c>
      <c r="DK1676" s="525">
        <v>2E-3</v>
      </c>
      <c r="DL1676" s="61" t="str">
        <f t="shared" si="31"/>
        <v>Anlieferung 31-3</v>
      </c>
    </row>
    <row r="1677" spans="1:132">
      <c r="A1677" s="11">
        <v>44708</v>
      </c>
      <c r="B1677" s="66" t="s">
        <v>608</v>
      </c>
      <c r="C1677" s="25" t="s">
        <v>128</v>
      </c>
      <c r="H1677" s="3" t="e">
        <f>((F1677)/(E1677/100))</f>
        <v>#DIV/0!</v>
      </c>
      <c r="I1677" s="4" t="e">
        <f>E1677/F1677</f>
        <v>#DIV/0!</v>
      </c>
      <c r="J1677" s="4" t="e">
        <f>100/G1677</f>
        <v>#DIV/0!</v>
      </c>
      <c r="N1677" s="37" t="e">
        <f>M1677/(K1677/100)</f>
        <v>#DIV/0!</v>
      </c>
      <c r="O1677" s="37" t="e">
        <f>N1677/J1677</f>
        <v>#DIV/0!</v>
      </c>
      <c r="P1677" s="5" t="e">
        <f>M1677/(L1677/100)</f>
        <v>#DIV/0!</v>
      </c>
      <c r="Q1677" s="5" t="e">
        <f>P1677*I1677</f>
        <v>#DIV/0!</v>
      </c>
      <c r="U1677" s="15" t="e">
        <f>100-(T1677-R1677)/S1677*100</f>
        <v>#DIV/0!</v>
      </c>
      <c r="AB1677" s="14" t="e">
        <f>((AE1677-AC1677)*(1000/AD1677))*1000</f>
        <v>#DIV/0!</v>
      </c>
      <c r="AF1677" s="7" t="e">
        <f>#REF!*0.8</f>
        <v>#REF!</v>
      </c>
      <c r="AH1677" s="8" t="e">
        <f>((AG1677)*(H1677/100))</f>
        <v>#DIV/0!</v>
      </c>
      <c r="AI1677" s="7" t="e">
        <f>AG1677/AH1677</f>
        <v>#DIV/0!</v>
      </c>
      <c r="AO1677" s="505" t="s">
        <v>608</v>
      </c>
      <c r="AP1677" s="525">
        <v>8.9999999999999993E-3</v>
      </c>
      <c r="AQ1677" s="525">
        <v>3.0000000000000001E-3</v>
      </c>
      <c r="AR1677" s="525">
        <v>2.9000000000000001E-2</v>
      </c>
      <c r="AS1677" s="525">
        <v>8.9999999999999993E-3</v>
      </c>
      <c r="AT1677" s="525" t="s">
        <v>121</v>
      </c>
      <c r="AU1677" s="525">
        <v>8.0000000000000002E-3</v>
      </c>
      <c r="AV1677" s="525">
        <v>4.3890000000000002</v>
      </c>
      <c r="AW1677" s="525">
        <v>7.9000000000000001E-2</v>
      </c>
      <c r="AX1677" s="525" t="s">
        <v>121</v>
      </c>
      <c r="AY1677" s="525">
        <v>5.0000000000000001E-3</v>
      </c>
      <c r="AZ1677" s="525">
        <v>0.41</v>
      </c>
      <c r="BA1677" s="525">
        <v>1.0999999999999999E-2</v>
      </c>
      <c r="BB1677" s="525">
        <v>3.4940000000000002</v>
      </c>
      <c r="BC1677" s="525">
        <v>5.6000000000000001E-2</v>
      </c>
      <c r="BD1677" s="525">
        <v>5.23</v>
      </c>
      <c r="BE1677" s="525">
        <v>8.4000000000000005E-2</v>
      </c>
      <c r="BF1677" s="525" t="s">
        <v>121</v>
      </c>
      <c r="BG1677" s="525">
        <v>8.9999999999999993E-3</v>
      </c>
      <c r="BH1677" s="525"/>
      <c r="BI1677" s="525"/>
      <c r="BJ1677" s="525" t="s">
        <v>121</v>
      </c>
      <c r="BK1677" s="525">
        <v>6.0000000000000001E-3</v>
      </c>
      <c r="BL1677" s="525">
        <v>8.0000000000000002E-3</v>
      </c>
      <c r="BM1677" s="525">
        <v>3.0000000000000001E-3</v>
      </c>
      <c r="BN1677" s="525">
        <v>16.84</v>
      </c>
      <c r="BO1677" s="525">
        <v>0.33800000000000002</v>
      </c>
      <c r="BP1677" s="525">
        <v>57.088999999999999</v>
      </c>
      <c r="BQ1677" s="525">
        <v>0.65700000000000003</v>
      </c>
      <c r="BR1677" s="525">
        <v>0.10299999999999999</v>
      </c>
      <c r="BS1677" s="525">
        <v>4.0000000000000001E-3</v>
      </c>
      <c r="BT1677" s="525">
        <v>2.0550000000000002</v>
      </c>
      <c r="BU1677" s="525">
        <v>7.5999999999999998E-2</v>
      </c>
      <c r="BV1677" s="525"/>
      <c r="BW1677" s="525"/>
      <c r="BX1677" s="525" t="s">
        <v>121</v>
      </c>
      <c r="BY1677" s="525">
        <v>2.3E-2</v>
      </c>
      <c r="BZ1677" s="525">
        <v>0.77900000000000003</v>
      </c>
      <c r="CA1677" s="525">
        <v>0.04</v>
      </c>
      <c r="CB1677" s="525"/>
      <c r="CC1677" s="525"/>
      <c r="CD1677" s="525">
        <v>0.25600000000000001</v>
      </c>
      <c r="CE1677" s="525">
        <v>0.02</v>
      </c>
      <c r="CF1677" s="525">
        <v>2.1000000000000001E-2</v>
      </c>
      <c r="CG1677" s="525">
        <v>3.0000000000000001E-3</v>
      </c>
      <c r="CH1677" s="525">
        <v>3.0000000000000001E-3</v>
      </c>
      <c r="CI1677" s="525">
        <v>1E-3</v>
      </c>
      <c r="CJ1677" s="525"/>
      <c r="CK1677" s="525"/>
      <c r="CL1677" s="525" t="s">
        <v>121</v>
      </c>
      <c r="CM1677" s="525">
        <v>2E-3</v>
      </c>
      <c r="CN1677" s="525">
        <v>4.0000000000000001E-3</v>
      </c>
      <c r="CO1677" s="525">
        <v>1E-3</v>
      </c>
      <c r="CP1677" s="525">
        <v>1.1000000000000001</v>
      </c>
      <c r="CQ1677" s="525"/>
      <c r="CR1677" s="525" t="s">
        <v>121</v>
      </c>
      <c r="CS1677" s="525">
        <v>3.0000000000000001E-3</v>
      </c>
      <c r="CT1677" s="525"/>
      <c r="CU1677" s="525"/>
      <c r="CV1677" s="525">
        <v>0.31900000000000001</v>
      </c>
      <c r="CW1677" s="525">
        <v>6.0000000000000001E-3</v>
      </c>
      <c r="CX1677" s="525">
        <v>1.006</v>
      </c>
      <c r="CY1677" s="525">
        <v>6.6000000000000003E-2</v>
      </c>
      <c r="CZ1677" s="525" t="s">
        <v>121</v>
      </c>
      <c r="DA1677" s="525">
        <v>2E-3</v>
      </c>
      <c r="DB1677" s="525" t="s">
        <v>121</v>
      </c>
      <c r="DC1677" s="525">
        <v>0.04</v>
      </c>
      <c r="DD1677" s="525" t="s">
        <v>121</v>
      </c>
      <c r="DE1677" s="525">
        <v>4.9000000000000002E-2</v>
      </c>
      <c r="DF1677" s="525">
        <v>4.7220000000000004</v>
      </c>
      <c r="DG1677" s="525">
        <v>7.1999999999999995E-2</v>
      </c>
      <c r="DH1677" s="525">
        <v>3.2309999999999999</v>
      </c>
      <c r="DI1677" s="525">
        <v>5.1999999999999998E-2</v>
      </c>
      <c r="DJ1677" s="525" t="s">
        <v>121</v>
      </c>
      <c r="DK1677" s="525">
        <v>2E-3</v>
      </c>
      <c r="DL1677" s="61" t="str">
        <f t="shared" si="31"/>
        <v>Anlieferung 31-4</v>
      </c>
    </row>
    <row r="1678" spans="1:132">
      <c r="A1678" s="11">
        <v>44708</v>
      </c>
      <c r="B1678" s="66" t="s">
        <v>609</v>
      </c>
      <c r="C1678" s="25" t="s">
        <v>128</v>
      </c>
      <c r="H1678" s="3" t="e">
        <f>((F1678)/(E1678/100))</f>
        <v>#DIV/0!</v>
      </c>
      <c r="I1678" s="4" t="e">
        <f>E1678/F1678</f>
        <v>#DIV/0!</v>
      </c>
      <c r="J1678" s="4" t="e">
        <f>100/G1678</f>
        <v>#DIV/0!</v>
      </c>
      <c r="N1678" s="37" t="e">
        <f>M1678/(K1678/100)</f>
        <v>#DIV/0!</v>
      </c>
      <c r="O1678" s="37" t="e">
        <f>N1678/J1678</f>
        <v>#DIV/0!</v>
      </c>
      <c r="P1678" s="5" t="e">
        <f>M1678/(L1678/100)</f>
        <v>#DIV/0!</v>
      </c>
      <c r="Q1678" s="5" t="e">
        <f>P1678*I1678</f>
        <v>#DIV/0!</v>
      </c>
      <c r="U1678" s="15" t="e">
        <f>100-(T1678-R1678)/S1678*100</f>
        <v>#DIV/0!</v>
      </c>
      <c r="AB1678" s="14" t="e">
        <f>((AE1678-AC1678)*(1000/AD1678))*1000</f>
        <v>#DIV/0!</v>
      </c>
      <c r="AF1678" s="7" t="e">
        <f>#REF!*0.8</f>
        <v>#REF!</v>
      </c>
      <c r="AH1678" s="8" t="e">
        <f>((AG1678)*(H1678/100))</f>
        <v>#DIV/0!</v>
      </c>
      <c r="AI1678" s="7" t="e">
        <f>AG1678/AH1678</f>
        <v>#DIV/0!</v>
      </c>
      <c r="AO1678" s="505" t="s">
        <v>609</v>
      </c>
      <c r="AP1678" s="525">
        <v>6.0000000000000001E-3</v>
      </c>
      <c r="AQ1678" s="525">
        <v>2E-3</v>
      </c>
      <c r="AR1678" s="525">
        <v>4.2999999999999997E-2</v>
      </c>
      <c r="AS1678" s="525">
        <v>8.0000000000000002E-3</v>
      </c>
      <c r="AT1678" s="525" t="s">
        <v>121</v>
      </c>
      <c r="AU1678" s="525">
        <v>1.0999999999999999E-2</v>
      </c>
      <c r="AV1678" s="525">
        <v>3.7320000000000002</v>
      </c>
      <c r="AW1678" s="525">
        <v>0.17799999999999999</v>
      </c>
      <c r="AX1678" s="525" t="s">
        <v>121</v>
      </c>
      <c r="AY1678" s="525">
        <v>4.0000000000000001E-3</v>
      </c>
      <c r="AZ1678" s="525">
        <v>0.68899999999999995</v>
      </c>
      <c r="BA1678" s="525">
        <v>0.02</v>
      </c>
      <c r="BB1678" s="525">
        <v>1.98</v>
      </c>
      <c r="BC1678" s="525">
        <v>4.3999999999999997E-2</v>
      </c>
      <c r="BD1678" s="525">
        <v>15.048999999999999</v>
      </c>
      <c r="BE1678" s="525">
        <v>0.248</v>
      </c>
      <c r="BF1678" s="525" t="s">
        <v>121</v>
      </c>
      <c r="BG1678" s="525">
        <v>8.9999999999999993E-3</v>
      </c>
      <c r="BH1678" s="525" t="s">
        <v>121</v>
      </c>
      <c r="BI1678" s="525">
        <v>1.917</v>
      </c>
      <c r="BJ1678" s="525">
        <v>6.0000000000000001E-3</v>
      </c>
      <c r="BK1678" s="525">
        <v>2E-3</v>
      </c>
      <c r="BL1678" s="525">
        <v>8.9999999999999993E-3</v>
      </c>
      <c r="BM1678" s="525">
        <v>3.0000000000000001E-3</v>
      </c>
      <c r="BN1678" s="525">
        <v>14.243</v>
      </c>
      <c r="BO1678" s="525">
        <v>1.516</v>
      </c>
      <c r="BP1678" s="525">
        <v>51.09</v>
      </c>
      <c r="BQ1678" s="525">
        <v>0.60299999999999998</v>
      </c>
      <c r="BR1678" s="525">
        <v>0.14799999999999999</v>
      </c>
      <c r="BS1678" s="525">
        <v>6.0000000000000001E-3</v>
      </c>
      <c r="BT1678" s="525">
        <v>2.8250000000000002</v>
      </c>
      <c r="BU1678" s="525">
        <v>0.315</v>
      </c>
      <c r="BV1678" s="525" t="s">
        <v>121</v>
      </c>
      <c r="BW1678" s="525">
        <v>0.247</v>
      </c>
      <c r="BX1678" s="525" t="s">
        <v>121</v>
      </c>
      <c r="BY1678" s="525">
        <v>3.1E-2</v>
      </c>
      <c r="BZ1678" s="525">
        <v>0.13700000000000001</v>
      </c>
      <c r="CA1678" s="525">
        <v>4.2999999999999997E-2</v>
      </c>
      <c r="CB1678" s="525" t="s">
        <v>121</v>
      </c>
      <c r="CC1678" s="525">
        <v>14.834</v>
      </c>
      <c r="CD1678" s="525">
        <v>0.30399999999999999</v>
      </c>
      <c r="CE1678" s="525">
        <v>1.9E-2</v>
      </c>
      <c r="CF1678" s="525">
        <v>4.7E-2</v>
      </c>
      <c r="CG1678" s="525">
        <v>3.0000000000000001E-3</v>
      </c>
      <c r="CH1678" s="525">
        <v>2E-3</v>
      </c>
      <c r="CI1678" s="525">
        <v>1E-3</v>
      </c>
      <c r="CJ1678" s="525" t="s">
        <v>121</v>
      </c>
      <c r="CK1678" s="525">
        <v>2.8679999999999999</v>
      </c>
      <c r="CL1678" s="525" t="s">
        <v>121</v>
      </c>
      <c r="CM1678" s="525">
        <v>2E-3</v>
      </c>
      <c r="CN1678" s="525">
        <v>2E-3</v>
      </c>
      <c r="CO1678" s="525">
        <v>1E-3</v>
      </c>
      <c r="CP1678" s="525">
        <v>1.4379999999999999</v>
      </c>
      <c r="CQ1678" s="525">
        <v>0.21</v>
      </c>
      <c r="CR1678" s="525" t="s">
        <v>121</v>
      </c>
      <c r="CS1678" s="525">
        <v>2E-3</v>
      </c>
      <c r="CT1678" s="525" t="s">
        <v>121</v>
      </c>
      <c r="CU1678" s="525">
        <v>52.982999999999997</v>
      </c>
      <c r="CV1678" s="525">
        <v>0.26700000000000002</v>
      </c>
      <c r="CW1678" s="525">
        <v>1.0999999999999999E-2</v>
      </c>
      <c r="CX1678" s="525" t="s">
        <v>121</v>
      </c>
      <c r="CY1678" s="525">
        <v>0.108</v>
      </c>
      <c r="CZ1678" s="525">
        <v>2E-3</v>
      </c>
      <c r="DA1678" s="525">
        <v>1E-3</v>
      </c>
      <c r="DB1678" s="525" t="s">
        <v>121</v>
      </c>
      <c r="DC1678" s="525">
        <v>4.4999999999999998E-2</v>
      </c>
      <c r="DD1678" s="525" t="s">
        <v>121</v>
      </c>
      <c r="DE1678" s="525">
        <v>4.8000000000000001E-2</v>
      </c>
      <c r="DF1678" s="525">
        <v>5.2359999999999998</v>
      </c>
      <c r="DG1678" s="525">
        <v>0.114</v>
      </c>
      <c r="DH1678" s="525">
        <v>0.84399999999999997</v>
      </c>
      <c r="DI1678" s="525">
        <v>3.5999999999999997E-2</v>
      </c>
      <c r="DJ1678" s="525" t="s">
        <v>121</v>
      </c>
      <c r="DK1678" s="525">
        <v>2E-3</v>
      </c>
      <c r="DL1678" s="61" t="str">
        <f t="shared" si="31"/>
        <v>Anlieferung 31-5</v>
      </c>
    </row>
    <row r="1679" spans="1:132">
      <c r="A1679" s="11">
        <v>44708</v>
      </c>
      <c r="B1679" s="66" t="s">
        <v>610</v>
      </c>
      <c r="C1679" s="25" t="s">
        <v>128</v>
      </c>
      <c r="H1679" s="3" t="e">
        <f>((F1679)/(E1679/100))</f>
        <v>#DIV/0!</v>
      </c>
      <c r="I1679" s="4" t="e">
        <f>E1679/F1679</f>
        <v>#DIV/0!</v>
      </c>
      <c r="J1679" s="4" t="e">
        <f>100/G1679</f>
        <v>#DIV/0!</v>
      </c>
      <c r="N1679" s="37" t="e">
        <f>M1679/(K1679/100)</f>
        <v>#DIV/0!</v>
      </c>
      <c r="O1679" s="37" t="e">
        <f>N1679/J1679</f>
        <v>#DIV/0!</v>
      </c>
      <c r="P1679" s="5" t="e">
        <f>M1679/(L1679/100)</f>
        <v>#DIV/0!</v>
      </c>
      <c r="Q1679" s="5" t="e">
        <f>P1679*I1679</f>
        <v>#DIV/0!</v>
      </c>
      <c r="U1679" s="15" t="e">
        <f>100-(T1679-R1679)/S1679*100</f>
        <v>#DIV/0!</v>
      </c>
      <c r="AB1679" s="14" t="e">
        <f>((AE1679-AC1679)*(1000/AD1679))*1000</f>
        <v>#DIV/0!</v>
      </c>
      <c r="AF1679" s="7" t="e">
        <f>#REF!*0.8</f>
        <v>#REF!</v>
      </c>
      <c r="AH1679" s="8" t="e">
        <f>((AG1679)*(H1679/100))</f>
        <v>#DIV/0!</v>
      </c>
      <c r="AI1679" s="7" t="e">
        <f>AG1679/AH1679</f>
        <v>#DIV/0!</v>
      </c>
      <c r="AO1679" s="505" t="s">
        <v>610</v>
      </c>
      <c r="AP1679" s="525">
        <v>1.0999999999999999E-2</v>
      </c>
      <c r="AQ1679" s="525">
        <v>5.0000000000000001E-3</v>
      </c>
      <c r="AR1679" s="525" t="s">
        <v>121</v>
      </c>
      <c r="AS1679" s="525">
        <v>1.2999999999999999E-2</v>
      </c>
      <c r="AT1679" s="525" t="s">
        <v>121</v>
      </c>
      <c r="AU1679" s="525">
        <v>8.9999999999999993E-3</v>
      </c>
      <c r="AV1679" s="525">
        <v>10.004</v>
      </c>
      <c r="AW1679" s="525">
        <v>0.249</v>
      </c>
      <c r="AX1679" s="525">
        <v>1.4E-2</v>
      </c>
      <c r="AY1679" s="525">
        <v>4.0000000000000001E-3</v>
      </c>
      <c r="AZ1679" s="525">
        <v>2.17</v>
      </c>
      <c r="BA1679" s="525">
        <v>3.3000000000000002E-2</v>
      </c>
      <c r="BB1679" s="525">
        <v>0.33600000000000002</v>
      </c>
      <c r="BC1679" s="525">
        <v>1.0999999999999999E-2</v>
      </c>
      <c r="BD1679" s="525">
        <v>20.295999999999999</v>
      </c>
      <c r="BE1679" s="525">
        <v>0.35499999999999998</v>
      </c>
      <c r="BF1679" s="525" t="s">
        <v>121</v>
      </c>
      <c r="BG1679" s="525">
        <v>8.0000000000000002E-3</v>
      </c>
      <c r="BH1679" s="525">
        <v>2.5070000000000001</v>
      </c>
      <c r="BI1679" s="525">
        <v>0.378</v>
      </c>
      <c r="BJ1679" s="525">
        <v>1.2999999999999999E-2</v>
      </c>
      <c r="BK1679" s="525">
        <v>4.0000000000000001E-3</v>
      </c>
      <c r="BL1679" s="525" t="s">
        <v>121</v>
      </c>
      <c r="BM1679" s="525">
        <v>5.0000000000000001E-3</v>
      </c>
      <c r="BN1679" s="525">
        <v>5.2999999999999999E-2</v>
      </c>
      <c r="BO1679" s="525">
        <v>2.5999999999999999E-2</v>
      </c>
      <c r="BP1679" s="525">
        <v>50.511000000000003</v>
      </c>
      <c r="BQ1679" s="525">
        <v>0.58099999999999996</v>
      </c>
      <c r="BR1679" s="525">
        <v>0.90100000000000002</v>
      </c>
      <c r="BS1679" s="525">
        <v>1.6E-2</v>
      </c>
      <c r="BT1679" s="525">
        <v>1.1020000000000001</v>
      </c>
      <c r="BU1679" s="525">
        <v>0.1</v>
      </c>
      <c r="BV1679" s="525" t="s">
        <v>121</v>
      </c>
      <c r="BW1679" s="525">
        <v>5.8999999999999997E-2</v>
      </c>
      <c r="BX1679" s="525" t="s">
        <v>121</v>
      </c>
      <c r="BY1679" s="525">
        <v>4.3999999999999997E-2</v>
      </c>
      <c r="BZ1679" s="525">
        <v>0.191</v>
      </c>
      <c r="CA1679" s="525">
        <v>4.8000000000000001E-2</v>
      </c>
      <c r="CB1679" s="525">
        <v>4.609</v>
      </c>
      <c r="CC1679" s="525">
        <v>2.5830000000000002</v>
      </c>
      <c r="CD1679" s="525">
        <v>0.122</v>
      </c>
      <c r="CE1679" s="525">
        <v>0.02</v>
      </c>
      <c r="CF1679" s="525">
        <v>1.7000000000000001E-2</v>
      </c>
      <c r="CG1679" s="525">
        <v>2E-3</v>
      </c>
      <c r="CH1679" s="525" t="s">
        <v>121</v>
      </c>
      <c r="CI1679" s="525">
        <v>2E-3</v>
      </c>
      <c r="CJ1679" s="525" t="s">
        <v>121</v>
      </c>
      <c r="CK1679" s="525">
        <v>0.73199999999999998</v>
      </c>
      <c r="CL1679" s="525" t="s">
        <v>121</v>
      </c>
      <c r="CM1679" s="525">
        <v>2E-3</v>
      </c>
      <c r="CN1679" s="525">
        <v>7.0000000000000001E-3</v>
      </c>
      <c r="CO1679" s="525">
        <v>2E-3</v>
      </c>
      <c r="CP1679" s="525">
        <v>1.117</v>
      </c>
      <c r="CQ1679" s="525">
        <v>0.05</v>
      </c>
      <c r="CR1679" s="525" t="s">
        <v>121</v>
      </c>
      <c r="CS1679" s="525">
        <v>3.0000000000000001E-3</v>
      </c>
      <c r="CT1679" s="525" t="s">
        <v>121</v>
      </c>
      <c r="CU1679" s="525">
        <v>21.341000000000001</v>
      </c>
      <c r="CV1679" s="525">
        <v>5.0000000000000001E-3</v>
      </c>
      <c r="CW1679" s="525">
        <v>1E-3</v>
      </c>
      <c r="CX1679" s="525">
        <v>0.183</v>
      </c>
      <c r="CY1679" s="525">
        <v>1.6E-2</v>
      </c>
      <c r="CZ1679" s="525" t="s">
        <v>121</v>
      </c>
      <c r="DA1679" s="525">
        <v>2E-3</v>
      </c>
      <c r="DB1679" s="525">
        <v>1.9E-2</v>
      </c>
      <c r="DC1679" s="525">
        <v>6.0000000000000001E-3</v>
      </c>
      <c r="DD1679" s="525" t="s">
        <v>121</v>
      </c>
      <c r="DE1679" s="525">
        <v>5.0999999999999997E-2</v>
      </c>
      <c r="DF1679" s="525">
        <v>4.9589999999999996</v>
      </c>
      <c r="DG1679" s="525">
        <v>8.5999999999999993E-2</v>
      </c>
      <c r="DH1679" s="525">
        <v>0.85</v>
      </c>
      <c r="DI1679" s="525">
        <v>1.4E-2</v>
      </c>
      <c r="DJ1679" s="525" t="s">
        <v>121</v>
      </c>
      <c r="DK1679" s="525">
        <v>2E-3</v>
      </c>
      <c r="DL1679" s="61" t="str">
        <f t="shared" si="31"/>
        <v>Anlieferung 31-6</v>
      </c>
    </row>
    <row r="1680" spans="1:132">
      <c r="A1680" s="11">
        <v>44708</v>
      </c>
      <c r="B1680" s="66" t="s">
        <v>611</v>
      </c>
      <c r="C1680" s="25" t="s">
        <v>128</v>
      </c>
      <c r="H1680" s="3" t="e">
        <f>((F1680)/(E1680/100))</f>
        <v>#DIV/0!</v>
      </c>
      <c r="I1680" s="4" t="e">
        <f>E1680/F1680</f>
        <v>#DIV/0!</v>
      </c>
      <c r="J1680" s="4" t="e">
        <f>100/G1680</f>
        <v>#DIV/0!</v>
      </c>
      <c r="N1680" s="37" t="e">
        <f>M1680/(K1680/100)</f>
        <v>#DIV/0!</v>
      </c>
      <c r="O1680" s="37" t="e">
        <f>N1680/J1680</f>
        <v>#DIV/0!</v>
      </c>
      <c r="P1680" s="5" t="e">
        <f>M1680/(L1680/100)</f>
        <v>#DIV/0!</v>
      </c>
      <c r="Q1680" s="5" t="e">
        <f>P1680*I1680</f>
        <v>#DIV/0!</v>
      </c>
      <c r="U1680" s="15" t="e">
        <f>100-(T1680-R1680)/S1680*100</f>
        <v>#DIV/0!</v>
      </c>
      <c r="AB1680" s="14" t="e">
        <f>((AE1680-AC1680)*(1000/AD1680))*1000</f>
        <v>#DIV/0!</v>
      </c>
      <c r="AF1680" s="7" t="e">
        <f>#REF!*0.8</f>
        <v>#REF!</v>
      </c>
      <c r="AH1680" s="8" t="e">
        <f>((AG1680)*(H1680/100))</f>
        <v>#DIV/0!</v>
      </c>
      <c r="AI1680" s="7" t="e">
        <f>AG1680/AH1680</f>
        <v>#DIV/0!</v>
      </c>
      <c r="AO1680" s="505" t="s">
        <v>611</v>
      </c>
      <c r="AP1680" s="525">
        <v>2.5000000000000001E-2</v>
      </c>
      <c r="AQ1680" s="525">
        <v>7.0000000000000001E-3</v>
      </c>
      <c r="AR1680" s="525">
        <v>1.4999999999999999E-2</v>
      </c>
      <c r="AS1680" s="525">
        <v>8.9999999999999993E-3</v>
      </c>
      <c r="AT1680" s="525" t="s">
        <v>121</v>
      </c>
      <c r="AU1680" s="525">
        <v>8.0000000000000002E-3</v>
      </c>
      <c r="AV1680" s="525">
        <v>8.3870000000000005</v>
      </c>
      <c r="AW1680" s="525">
        <v>0.222</v>
      </c>
      <c r="AX1680" s="525">
        <v>8.9999999999999993E-3</v>
      </c>
      <c r="AY1680" s="525">
        <v>4.0000000000000001E-3</v>
      </c>
      <c r="AZ1680" s="525">
        <v>2.0680000000000001</v>
      </c>
      <c r="BA1680" s="525">
        <v>3.5000000000000003E-2</v>
      </c>
      <c r="BB1680" s="525">
        <v>0.59299999999999997</v>
      </c>
      <c r="BC1680" s="525">
        <v>1.7000000000000001E-2</v>
      </c>
      <c r="BD1680" s="525">
        <v>20.736999999999998</v>
      </c>
      <c r="BE1680" s="525">
        <v>0.42099999999999999</v>
      </c>
      <c r="BF1680" s="525" t="s">
        <v>121</v>
      </c>
      <c r="BG1680" s="525">
        <v>1.2999999999999999E-2</v>
      </c>
      <c r="BH1680" s="525">
        <v>4.2009999999999996</v>
      </c>
      <c r="BI1680" s="525">
        <v>0.443</v>
      </c>
      <c r="BJ1680" s="525">
        <v>1.4999999999999999E-2</v>
      </c>
      <c r="BK1680" s="525">
        <v>6.0000000000000001E-3</v>
      </c>
      <c r="BL1680" s="525" t="s">
        <v>121</v>
      </c>
      <c r="BM1680" s="525">
        <v>5.0000000000000001E-3</v>
      </c>
      <c r="BN1680" s="525">
        <v>0.14699999999999999</v>
      </c>
      <c r="BO1680" s="525">
        <v>2.4E-2</v>
      </c>
      <c r="BP1680" s="525">
        <v>47.293999999999997</v>
      </c>
      <c r="BQ1680" s="525">
        <v>0.63600000000000001</v>
      </c>
      <c r="BR1680" s="525">
        <v>1.9930000000000001</v>
      </c>
      <c r="BS1680" s="525">
        <v>3.3000000000000002E-2</v>
      </c>
      <c r="BT1680" s="525">
        <v>1.0589999999999999</v>
      </c>
      <c r="BU1680" s="525">
        <v>0.107</v>
      </c>
      <c r="BV1680" s="525" t="s">
        <v>121</v>
      </c>
      <c r="BW1680" s="525">
        <v>6.7000000000000004E-2</v>
      </c>
      <c r="BX1680" s="525" t="s">
        <v>121</v>
      </c>
      <c r="BY1680" s="525">
        <v>3.5999999999999997E-2</v>
      </c>
      <c r="BZ1680" s="525">
        <v>0.219</v>
      </c>
      <c r="CA1680" s="525">
        <v>5.1999999999999998E-2</v>
      </c>
      <c r="CB1680" s="525">
        <v>5.915</v>
      </c>
      <c r="CC1680" s="525">
        <v>2.69</v>
      </c>
      <c r="CD1680" s="525">
        <v>0.10199999999999999</v>
      </c>
      <c r="CE1680" s="525">
        <v>1.9E-2</v>
      </c>
      <c r="CF1680" s="525">
        <v>1.2E-2</v>
      </c>
      <c r="CG1680" s="525">
        <v>2E-3</v>
      </c>
      <c r="CH1680" s="525" t="s">
        <v>121</v>
      </c>
      <c r="CI1680" s="525">
        <v>2E-3</v>
      </c>
      <c r="CJ1680" s="525" t="s">
        <v>121</v>
      </c>
      <c r="CK1680" s="525">
        <v>0.80800000000000005</v>
      </c>
      <c r="CL1680" s="525" t="s">
        <v>121</v>
      </c>
      <c r="CM1680" s="525">
        <v>2E-3</v>
      </c>
      <c r="CN1680" s="525">
        <v>1.0999999999999999E-2</v>
      </c>
      <c r="CO1680" s="525">
        <v>2E-3</v>
      </c>
      <c r="CP1680" s="525">
        <v>1.1359999999999999</v>
      </c>
      <c r="CQ1680" s="525">
        <v>5.3999999999999999E-2</v>
      </c>
      <c r="CR1680" s="525" t="s">
        <v>121</v>
      </c>
      <c r="CS1680" s="525">
        <v>5.0000000000000001E-3</v>
      </c>
      <c r="CT1680" s="525" t="s">
        <v>121</v>
      </c>
      <c r="CU1680" s="525">
        <v>23.105</v>
      </c>
      <c r="CV1680" s="525">
        <v>6.0000000000000001E-3</v>
      </c>
      <c r="CW1680" s="525">
        <v>1E-3</v>
      </c>
      <c r="CX1680" s="525">
        <v>0.184</v>
      </c>
      <c r="CY1680" s="525">
        <v>1.9E-2</v>
      </c>
      <c r="CZ1680" s="525" t="s">
        <v>121</v>
      </c>
      <c r="DA1680" s="525">
        <v>3.0000000000000001E-3</v>
      </c>
      <c r="DB1680" s="525">
        <v>1.9E-2</v>
      </c>
      <c r="DC1680" s="525">
        <v>8.0000000000000002E-3</v>
      </c>
      <c r="DD1680" s="525" t="s">
        <v>121</v>
      </c>
      <c r="DE1680" s="525">
        <v>4.9000000000000002E-2</v>
      </c>
      <c r="DF1680" s="525">
        <v>4.2930000000000001</v>
      </c>
      <c r="DG1680" s="525">
        <v>8.5999999999999993E-2</v>
      </c>
      <c r="DH1680" s="525">
        <v>1.518</v>
      </c>
      <c r="DI1680" s="525">
        <v>2.5000000000000001E-2</v>
      </c>
      <c r="DJ1680" s="525" t="s">
        <v>121</v>
      </c>
      <c r="DK1680" s="525">
        <v>2E-3</v>
      </c>
      <c r="DL1680" s="61" t="str">
        <f t="shared" si="31"/>
        <v>Anlieferung 31-7</v>
      </c>
    </row>
    <row r="1681" spans="1:149">
      <c r="A1681" s="11">
        <v>44708</v>
      </c>
      <c r="B1681" s="66" t="s">
        <v>612</v>
      </c>
      <c r="C1681" s="25" t="s">
        <v>128</v>
      </c>
      <c r="H1681" s="3" t="e">
        <f>((F1681)/(E1681/100))</f>
        <v>#DIV/0!</v>
      </c>
      <c r="I1681" s="4" t="e">
        <f>E1681/F1681</f>
        <v>#DIV/0!</v>
      </c>
      <c r="J1681" s="4" t="e">
        <f>100/G1681</f>
        <v>#DIV/0!</v>
      </c>
      <c r="N1681" s="37" t="e">
        <f>M1681/(K1681/100)</f>
        <v>#DIV/0!</v>
      </c>
      <c r="O1681" s="37" t="e">
        <f>N1681/J1681</f>
        <v>#DIV/0!</v>
      </c>
      <c r="P1681" s="5" t="e">
        <f>M1681/(L1681/100)</f>
        <v>#DIV/0!</v>
      </c>
      <c r="Q1681" s="5" t="e">
        <f>P1681*I1681</f>
        <v>#DIV/0!</v>
      </c>
      <c r="U1681" s="15" t="e">
        <f>100-(T1681-R1681)/S1681*100</f>
        <v>#DIV/0!</v>
      </c>
      <c r="AB1681" s="14" t="e">
        <f>((AE1681-AC1681)*(1000/AD1681))*1000</f>
        <v>#DIV/0!</v>
      </c>
      <c r="AF1681" s="7" t="e">
        <f>#REF!*0.8</f>
        <v>#REF!</v>
      </c>
      <c r="AH1681" s="8" t="e">
        <f>((AG1681)*(H1681/100))</f>
        <v>#DIV/0!</v>
      </c>
      <c r="AI1681" s="7" t="e">
        <f>AG1681/AH1681</f>
        <v>#DIV/0!</v>
      </c>
      <c r="AO1681" s="505" t="s">
        <v>612</v>
      </c>
      <c r="AP1681" s="525" t="s">
        <v>121</v>
      </c>
      <c r="AQ1681" s="525">
        <v>2E-3</v>
      </c>
      <c r="AR1681" s="525" t="s">
        <v>121</v>
      </c>
      <c r="AS1681" s="525">
        <v>0.01</v>
      </c>
      <c r="AT1681" s="525" t="s">
        <v>121</v>
      </c>
      <c r="AU1681" s="525">
        <v>4.0000000000000001E-3</v>
      </c>
      <c r="AV1681" s="525">
        <v>1.1200000000000001</v>
      </c>
      <c r="AW1681" s="525">
        <v>3.1E-2</v>
      </c>
      <c r="AX1681" s="525">
        <v>2E-3</v>
      </c>
      <c r="AY1681" s="525">
        <v>1E-3</v>
      </c>
      <c r="AZ1681" s="525">
        <v>0.52900000000000003</v>
      </c>
      <c r="BA1681" s="525">
        <v>3.1E-2</v>
      </c>
      <c r="BB1681" s="525">
        <v>0.58799999999999997</v>
      </c>
      <c r="BC1681" s="525">
        <v>4.3999999999999997E-2</v>
      </c>
      <c r="BD1681" s="525">
        <v>2.9929999999999999</v>
      </c>
      <c r="BE1681" s="525">
        <v>0.21</v>
      </c>
      <c r="BF1681" s="525" t="s">
        <v>121</v>
      </c>
      <c r="BG1681" s="525">
        <v>4.0000000000000001E-3</v>
      </c>
      <c r="BH1681" s="525">
        <v>1.484</v>
      </c>
      <c r="BI1681" s="525">
        <v>0.48299999999999998</v>
      </c>
      <c r="BJ1681" s="525" t="s">
        <v>121</v>
      </c>
      <c r="BK1681" s="525">
        <v>3.0000000000000001E-3</v>
      </c>
      <c r="BL1681" s="525" t="s">
        <v>121</v>
      </c>
      <c r="BM1681" s="525">
        <v>2E-3</v>
      </c>
      <c r="BN1681" s="525">
        <v>1.385</v>
      </c>
      <c r="BO1681" s="525">
        <v>3.2000000000000001E-2</v>
      </c>
      <c r="BP1681" s="525">
        <v>77.872</v>
      </c>
      <c r="BQ1681" s="525">
        <v>0.20899999999999999</v>
      </c>
      <c r="BR1681" s="525">
        <v>8.8999999999999996E-2</v>
      </c>
      <c r="BS1681" s="525">
        <v>7.0000000000000001E-3</v>
      </c>
      <c r="BT1681" s="525">
        <v>0.872</v>
      </c>
      <c r="BU1681" s="525">
        <v>7.0999999999999994E-2</v>
      </c>
      <c r="BV1681" s="525" t="s">
        <v>121</v>
      </c>
      <c r="BW1681" s="525">
        <v>0.17199999999999999</v>
      </c>
      <c r="BX1681" s="525" t="s">
        <v>121</v>
      </c>
      <c r="BY1681" s="525">
        <v>1.4E-2</v>
      </c>
      <c r="BZ1681" s="525">
        <v>0.49299999999999999</v>
      </c>
      <c r="CA1681" s="525">
        <v>4.1000000000000002E-2</v>
      </c>
      <c r="CB1681" s="525">
        <v>4.9189999999999996</v>
      </c>
      <c r="CC1681" s="525">
        <v>2.98</v>
      </c>
      <c r="CD1681" s="525">
        <v>4.2999999999999997E-2</v>
      </c>
      <c r="CE1681" s="525">
        <v>1.0999999999999999E-2</v>
      </c>
      <c r="CF1681" s="525">
        <v>1.383</v>
      </c>
      <c r="CG1681" s="525">
        <v>6.6000000000000003E-2</v>
      </c>
      <c r="CH1681" s="525">
        <v>8.9999999999999993E-3</v>
      </c>
      <c r="CI1681" s="525">
        <v>1E-3</v>
      </c>
      <c r="CJ1681" s="525" t="s">
        <v>121</v>
      </c>
      <c r="CK1681" s="525">
        <v>2.0259999999999998</v>
      </c>
      <c r="CL1681" s="525" t="s">
        <v>121</v>
      </c>
      <c r="CM1681" s="525">
        <v>2E-3</v>
      </c>
      <c r="CN1681" s="525" t="s">
        <v>121</v>
      </c>
      <c r="CO1681" s="525">
        <v>2E-3</v>
      </c>
      <c r="CP1681" s="525">
        <v>1.504</v>
      </c>
      <c r="CQ1681" s="525">
        <v>0.13</v>
      </c>
      <c r="CR1681" s="525" t="s">
        <v>121</v>
      </c>
      <c r="CS1681" s="525">
        <v>2E-3</v>
      </c>
      <c r="CT1681" s="525" t="s">
        <v>121</v>
      </c>
      <c r="CU1681" s="525">
        <v>44.097000000000001</v>
      </c>
      <c r="CV1681" s="525">
        <v>4.2000000000000003E-2</v>
      </c>
      <c r="CW1681" s="525">
        <v>3.0000000000000001E-3</v>
      </c>
      <c r="CX1681" s="525">
        <v>1.1659999999999999</v>
      </c>
      <c r="CY1681" s="525">
        <v>7.6999999999999999E-2</v>
      </c>
      <c r="CZ1681" s="525" t="s">
        <v>121</v>
      </c>
      <c r="DA1681" s="525">
        <v>2E-3</v>
      </c>
      <c r="DB1681" s="525" t="s">
        <v>121</v>
      </c>
      <c r="DC1681" s="525">
        <v>1.4999999999999999E-2</v>
      </c>
      <c r="DD1681" s="525" t="s">
        <v>121</v>
      </c>
      <c r="DE1681" s="525">
        <v>1.9E-2</v>
      </c>
      <c r="DF1681" s="525">
        <v>1.141</v>
      </c>
      <c r="DG1681" s="525">
        <v>8.3000000000000004E-2</v>
      </c>
      <c r="DH1681" s="525">
        <v>2.3490000000000002</v>
      </c>
      <c r="DI1681" s="525">
        <v>0.11899999999999999</v>
      </c>
      <c r="DJ1681" s="525" t="s">
        <v>121</v>
      </c>
      <c r="DK1681" s="525">
        <v>2E-3</v>
      </c>
      <c r="DL1681" s="61" t="str">
        <f t="shared" si="31"/>
        <v>Anlieferung 31-8</v>
      </c>
    </row>
    <row r="1682" spans="1:149">
      <c r="A1682" s="11">
        <v>44708</v>
      </c>
      <c r="B1682" s="66" t="s">
        <v>613</v>
      </c>
      <c r="C1682" s="25" t="s">
        <v>128</v>
      </c>
      <c r="H1682" s="3" t="e">
        <f>((F1682)/(E1682/100))</f>
        <v>#DIV/0!</v>
      </c>
      <c r="I1682" s="4" t="e">
        <f>E1682/F1682</f>
        <v>#DIV/0!</v>
      </c>
      <c r="J1682" s="4" t="e">
        <f>100/G1682</f>
        <v>#DIV/0!</v>
      </c>
      <c r="N1682" s="37" t="e">
        <f>M1682/(K1682/100)</f>
        <v>#DIV/0!</v>
      </c>
      <c r="O1682" s="37" t="e">
        <f>N1682/J1682</f>
        <v>#DIV/0!</v>
      </c>
      <c r="P1682" s="5" t="e">
        <f>M1682/(L1682/100)</f>
        <v>#DIV/0!</v>
      </c>
      <c r="Q1682" s="5" t="e">
        <f>P1682*I1682</f>
        <v>#DIV/0!</v>
      </c>
      <c r="U1682" s="15" t="e">
        <f>100-(T1682-R1682)/S1682*100</f>
        <v>#DIV/0!</v>
      </c>
      <c r="AB1682" s="14" t="e">
        <f>((AE1682-AC1682)*(1000/AD1682))*1000</f>
        <v>#DIV/0!</v>
      </c>
      <c r="AF1682" s="7" t="e">
        <f>#REF!*0.8</f>
        <v>#REF!</v>
      </c>
      <c r="AH1682" s="8" t="e">
        <f>((AG1682)*(H1682/100))</f>
        <v>#DIV/0!</v>
      </c>
      <c r="AI1682" s="7" t="e">
        <f>AG1682/AH1682</f>
        <v>#DIV/0!</v>
      </c>
      <c r="AO1682" s="505" t="s">
        <v>613</v>
      </c>
      <c r="AP1682" s="525">
        <v>8.0000000000000002E-3</v>
      </c>
      <c r="AQ1682" s="525">
        <v>2E-3</v>
      </c>
      <c r="AR1682" s="525">
        <v>2.8000000000000001E-2</v>
      </c>
      <c r="AS1682" s="525">
        <v>8.9999999999999993E-3</v>
      </c>
      <c r="AT1682" s="525" t="s">
        <v>121</v>
      </c>
      <c r="AU1682" s="525">
        <v>8.9999999999999993E-3</v>
      </c>
      <c r="AV1682" s="525">
        <v>5.9409999999999998</v>
      </c>
      <c r="AW1682" s="525">
        <v>0.13300000000000001</v>
      </c>
      <c r="AX1682" s="525" t="s">
        <v>121</v>
      </c>
      <c r="AY1682" s="525">
        <v>5.0000000000000001E-3</v>
      </c>
      <c r="AZ1682" s="525">
        <v>8.2000000000000003E-2</v>
      </c>
      <c r="BA1682" s="525">
        <v>8.9999999999999993E-3</v>
      </c>
      <c r="BB1682" s="525">
        <v>4.6219999999999999</v>
      </c>
      <c r="BC1682" s="525">
        <v>7.2999999999999995E-2</v>
      </c>
      <c r="BD1682" s="525">
        <v>0.29199999999999998</v>
      </c>
      <c r="BE1682" s="525">
        <v>1.9E-2</v>
      </c>
      <c r="BF1682" s="525" t="s">
        <v>121</v>
      </c>
      <c r="BG1682" s="525">
        <v>0.01</v>
      </c>
      <c r="BH1682" s="525">
        <v>2.677</v>
      </c>
      <c r="BI1682" s="525">
        <v>0.55500000000000005</v>
      </c>
      <c r="BJ1682" s="525" t="s">
        <v>121</v>
      </c>
      <c r="BK1682" s="525">
        <v>4.0000000000000001E-3</v>
      </c>
      <c r="BL1682" s="525" t="s">
        <v>121</v>
      </c>
      <c r="BM1682" s="525">
        <v>6.0000000000000001E-3</v>
      </c>
      <c r="BN1682" s="525">
        <v>21.763999999999999</v>
      </c>
      <c r="BO1682" s="525">
        <v>1.002</v>
      </c>
      <c r="BP1682" s="525">
        <v>41.322000000000003</v>
      </c>
      <c r="BQ1682" s="525">
        <v>0.85699999999999998</v>
      </c>
      <c r="BR1682" s="525">
        <v>4.0000000000000001E-3</v>
      </c>
      <c r="BS1682" s="525">
        <v>1E-3</v>
      </c>
      <c r="BT1682" s="525">
        <v>2.556</v>
      </c>
      <c r="BU1682" s="525">
        <v>0.185</v>
      </c>
      <c r="BV1682" s="525" t="s">
        <v>121</v>
      </c>
      <c r="BW1682" s="525">
        <v>9.7000000000000003E-2</v>
      </c>
      <c r="BX1682" s="525">
        <v>1.2E-2</v>
      </c>
      <c r="BY1682" s="525">
        <v>7.0000000000000001E-3</v>
      </c>
      <c r="BZ1682" s="525">
        <v>1.0669999999999999</v>
      </c>
      <c r="CA1682" s="525">
        <v>8.4000000000000005E-2</v>
      </c>
      <c r="CB1682" s="525">
        <v>9.0549999999999997</v>
      </c>
      <c r="CC1682" s="525">
        <v>3.6190000000000002</v>
      </c>
      <c r="CD1682" s="525">
        <v>0.307</v>
      </c>
      <c r="CE1682" s="525">
        <v>2.1000000000000001E-2</v>
      </c>
      <c r="CF1682" s="525" t="s">
        <v>121</v>
      </c>
      <c r="CG1682" s="525">
        <v>4.0000000000000001E-3</v>
      </c>
      <c r="CH1682" s="525">
        <v>5.0000000000000001E-3</v>
      </c>
      <c r="CI1682" s="525">
        <v>1E-3</v>
      </c>
      <c r="CJ1682" s="525" t="s">
        <v>121</v>
      </c>
      <c r="CK1682" s="525">
        <v>1.149</v>
      </c>
      <c r="CL1682" s="525" t="s">
        <v>121</v>
      </c>
      <c r="CM1682" s="525">
        <v>2E-3</v>
      </c>
      <c r="CN1682" s="525">
        <v>5.0000000000000001E-3</v>
      </c>
      <c r="CO1682" s="525">
        <v>1E-3</v>
      </c>
      <c r="CP1682" s="525">
        <v>1.4790000000000001</v>
      </c>
      <c r="CQ1682" s="525">
        <v>0.127</v>
      </c>
      <c r="CR1682" s="525" t="s">
        <v>121</v>
      </c>
      <c r="CS1682" s="525">
        <v>2E-3</v>
      </c>
      <c r="CT1682" s="525" t="s">
        <v>121</v>
      </c>
      <c r="CU1682" s="525">
        <v>31.379000000000001</v>
      </c>
      <c r="CV1682" s="525">
        <v>0.43099999999999999</v>
      </c>
      <c r="CW1682" s="525">
        <v>8.9999999999999993E-3</v>
      </c>
      <c r="CX1682" s="525">
        <v>1.746</v>
      </c>
      <c r="CY1682" s="525">
        <v>0.107</v>
      </c>
      <c r="CZ1682" s="525" t="s">
        <v>121</v>
      </c>
      <c r="DA1682" s="525">
        <v>3.0000000000000001E-3</v>
      </c>
      <c r="DB1682" s="525" t="s">
        <v>121</v>
      </c>
      <c r="DC1682" s="525">
        <v>4.7E-2</v>
      </c>
      <c r="DD1682" s="525">
        <v>0.12</v>
      </c>
      <c r="DE1682" s="525">
        <v>3.1E-2</v>
      </c>
      <c r="DF1682" s="525">
        <v>3.8570000000000002</v>
      </c>
      <c r="DG1682" s="525">
        <v>6.0999999999999999E-2</v>
      </c>
      <c r="DH1682" s="525">
        <v>2.617</v>
      </c>
      <c r="DI1682" s="525">
        <v>4.8000000000000001E-2</v>
      </c>
      <c r="DJ1682" s="525" t="s">
        <v>121</v>
      </c>
      <c r="DK1682" s="525">
        <v>2E-3</v>
      </c>
      <c r="DL1682" s="61" t="str">
        <f t="shared" si="31"/>
        <v>Anlieferung 31-9</v>
      </c>
    </row>
    <row r="1683" spans="1:149">
      <c r="A1683" s="11">
        <v>44708</v>
      </c>
      <c r="B1683" s="66" t="s">
        <v>614</v>
      </c>
      <c r="C1683" s="25" t="s">
        <v>128</v>
      </c>
      <c r="H1683" s="3" t="e">
        <f>((F1683)/(E1683/100))</f>
        <v>#DIV/0!</v>
      </c>
      <c r="I1683" s="4" t="e">
        <f>E1683/F1683</f>
        <v>#DIV/0!</v>
      </c>
      <c r="J1683" s="4" t="e">
        <f>100/G1683</f>
        <v>#DIV/0!</v>
      </c>
      <c r="N1683" s="37" t="e">
        <f>M1683/(K1683/100)</f>
        <v>#DIV/0!</v>
      </c>
      <c r="O1683" s="37" t="e">
        <f>N1683/J1683</f>
        <v>#DIV/0!</v>
      </c>
      <c r="P1683" s="5" t="e">
        <f>M1683/(L1683/100)</f>
        <v>#DIV/0!</v>
      </c>
      <c r="Q1683" s="5" t="e">
        <f>P1683*I1683</f>
        <v>#DIV/0!</v>
      </c>
      <c r="U1683" s="15" t="e">
        <f>100-(T1683-R1683)/S1683*100</f>
        <v>#DIV/0!</v>
      </c>
      <c r="AB1683" s="14" t="e">
        <f>((AE1683-AC1683)*(1000/AD1683))*1000</f>
        <v>#DIV/0!</v>
      </c>
      <c r="AF1683" s="7" t="e">
        <f>#REF!*0.8</f>
        <v>#REF!</v>
      </c>
      <c r="AH1683" s="8" t="e">
        <f>((AG1683)*(H1683/100))</f>
        <v>#DIV/0!</v>
      </c>
      <c r="AI1683" s="7" t="e">
        <f>AG1683/AH1683</f>
        <v>#DIV/0!</v>
      </c>
      <c r="AO1683" s="505" t="s">
        <v>614</v>
      </c>
      <c r="AP1683" s="525" t="s">
        <v>121</v>
      </c>
      <c r="AQ1683" s="525">
        <v>2E-3</v>
      </c>
      <c r="AR1683" s="525">
        <v>1.4999999999999999E-2</v>
      </c>
      <c r="AS1683" s="525">
        <v>6.0000000000000001E-3</v>
      </c>
      <c r="AT1683" s="525" t="s">
        <v>121</v>
      </c>
      <c r="AU1683" s="525">
        <v>8.9999999999999993E-3</v>
      </c>
      <c r="AV1683" s="525">
        <v>3.0219999999999998</v>
      </c>
      <c r="AW1683" s="525">
        <v>5.3999999999999999E-2</v>
      </c>
      <c r="AX1683" s="525">
        <v>7.0000000000000001E-3</v>
      </c>
      <c r="AY1683" s="525">
        <v>2E-3</v>
      </c>
      <c r="AZ1683" s="525">
        <v>1.232</v>
      </c>
      <c r="BA1683" s="525">
        <v>2.8000000000000001E-2</v>
      </c>
      <c r="BB1683" s="525">
        <v>9.2159999999999993</v>
      </c>
      <c r="BC1683" s="525">
        <v>0.185</v>
      </c>
      <c r="BD1683" s="525">
        <v>12.941000000000001</v>
      </c>
      <c r="BE1683" s="525">
        <v>0.36</v>
      </c>
      <c r="BF1683" s="525" t="s">
        <v>121</v>
      </c>
      <c r="BG1683" s="525">
        <v>5.0000000000000001E-3</v>
      </c>
      <c r="BH1683" s="525">
        <v>2.262</v>
      </c>
      <c r="BI1683" s="525">
        <v>0.35799999999999998</v>
      </c>
      <c r="BJ1683" s="525">
        <v>3.0000000000000001E-3</v>
      </c>
      <c r="BK1683" s="525">
        <v>1E-3</v>
      </c>
      <c r="BL1683" s="525">
        <v>5.0000000000000001E-3</v>
      </c>
      <c r="BM1683" s="525">
        <v>2E-3</v>
      </c>
      <c r="BN1683" s="525">
        <v>0.90500000000000003</v>
      </c>
      <c r="BO1683" s="525">
        <v>3.4000000000000002E-2</v>
      </c>
      <c r="BP1683" s="525">
        <v>54.529000000000003</v>
      </c>
      <c r="BQ1683" s="525">
        <v>0.40100000000000002</v>
      </c>
      <c r="BR1683" s="525">
        <v>9.4E-2</v>
      </c>
      <c r="BS1683" s="525">
        <v>3.0000000000000001E-3</v>
      </c>
      <c r="BT1683" s="525">
        <v>6.1340000000000003</v>
      </c>
      <c r="BU1683" s="525">
        <v>0.20200000000000001</v>
      </c>
      <c r="BV1683" s="525" t="s">
        <v>121</v>
      </c>
      <c r="BW1683" s="525">
        <v>7.0999999999999994E-2</v>
      </c>
      <c r="BX1683" s="525" t="s">
        <v>121</v>
      </c>
      <c r="BY1683" s="525">
        <v>2.3E-2</v>
      </c>
      <c r="BZ1683" s="525">
        <v>0.154</v>
      </c>
      <c r="CA1683" s="525">
        <v>3.3000000000000002E-2</v>
      </c>
      <c r="CB1683" s="525">
        <v>4.8140000000000001</v>
      </c>
      <c r="CC1683" s="525">
        <v>2.464</v>
      </c>
      <c r="CD1683" s="525">
        <v>0.124</v>
      </c>
      <c r="CE1683" s="525">
        <v>1.4E-2</v>
      </c>
      <c r="CF1683" s="525">
        <v>0.32500000000000001</v>
      </c>
      <c r="CG1683" s="525">
        <v>5.0000000000000001E-3</v>
      </c>
      <c r="CH1683" s="525" t="s">
        <v>121</v>
      </c>
      <c r="CI1683" s="525">
        <v>2E-3</v>
      </c>
      <c r="CJ1683" s="525" t="s">
        <v>121</v>
      </c>
      <c r="CK1683" s="525">
        <v>0.86899999999999999</v>
      </c>
      <c r="CL1683" s="525" t="s">
        <v>121</v>
      </c>
      <c r="CM1683" s="525">
        <v>2E-3</v>
      </c>
      <c r="CN1683" s="525" t="s">
        <v>121</v>
      </c>
      <c r="CO1683" s="525">
        <v>2E-3</v>
      </c>
      <c r="CP1683" s="525">
        <v>1.075</v>
      </c>
      <c r="CQ1683" s="525">
        <v>4.2000000000000003E-2</v>
      </c>
      <c r="CR1683" s="525" t="s">
        <v>121</v>
      </c>
      <c r="CS1683" s="525">
        <v>2E-3</v>
      </c>
      <c r="CT1683" s="525" t="s">
        <v>121</v>
      </c>
      <c r="CU1683" s="525">
        <v>21.692</v>
      </c>
      <c r="CV1683" s="525">
        <v>2.8000000000000001E-2</v>
      </c>
      <c r="CW1683" s="525">
        <v>1E-3</v>
      </c>
      <c r="CX1683" s="525">
        <v>0.30499999999999999</v>
      </c>
      <c r="CY1683" s="525">
        <v>2.1999999999999999E-2</v>
      </c>
      <c r="CZ1683" s="525" t="s">
        <v>121</v>
      </c>
      <c r="DA1683" s="525">
        <v>2E-3</v>
      </c>
      <c r="DB1683" s="525">
        <v>1.7000000000000001E-2</v>
      </c>
      <c r="DC1683" s="525">
        <v>8.0000000000000002E-3</v>
      </c>
      <c r="DD1683" s="525" t="s">
        <v>121</v>
      </c>
      <c r="DE1683" s="525">
        <v>2.1999999999999999E-2</v>
      </c>
      <c r="DF1683" s="525">
        <v>2.347</v>
      </c>
      <c r="DG1683" s="525">
        <v>4.9000000000000002E-2</v>
      </c>
      <c r="DH1683" s="525">
        <v>0.438</v>
      </c>
      <c r="DI1683" s="525">
        <v>6.0000000000000001E-3</v>
      </c>
      <c r="DJ1683" s="525" t="s">
        <v>121</v>
      </c>
      <c r="DK1683" s="525">
        <v>2E-3</v>
      </c>
      <c r="DL1683" s="61" t="str">
        <f t="shared" si="31"/>
        <v>Anlieferung 31-10</v>
      </c>
    </row>
    <row r="1684" spans="1:149">
      <c r="A1684" s="11">
        <v>44708</v>
      </c>
      <c r="B1684" s="66" t="s">
        <v>615</v>
      </c>
      <c r="C1684" s="25" t="s">
        <v>128</v>
      </c>
      <c r="H1684" s="3" t="e">
        <f>((F1684)/(E1684/100))</f>
        <v>#DIV/0!</v>
      </c>
      <c r="I1684" s="4" t="e">
        <f>E1684/F1684</f>
        <v>#DIV/0!</v>
      </c>
      <c r="J1684" s="4" t="e">
        <f>100/G1684</f>
        <v>#DIV/0!</v>
      </c>
      <c r="N1684" s="37" t="e">
        <f>M1684/(K1684/100)</f>
        <v>#DIV/0!</v>
      </c>
      <c r="O1684" s="37" t="e">
        <f>N1684/J1684</f>
        <v>#DIV/0!</v>
      </c>
      <c r="P1684" s="5" t="e">
        <f>M1684/(L1684/100)</f>
        <v>#DIV/0!</v>
      </c>
      <c r="Q1684" s="5" t="e">
        <f>P1684*I1684</f>
        <v>#DIV/0!</v>
      </c>
      <c r="U1684" s="15" t="e">
        <f>100-(T1684-R1684)/S1684*100</f>
        <v>#DIV/0!</v>
      </c>
      <c r="AB1684" s="14" t="e">
        <f>((AE1684-AC1684)*(1000/AD1684))*1000</f>
        <v>#DIV/0!</v>
      </c>
      <c r="AF1684" s="7" t="e">
        <f>#REF!*0.8</f>
        <v>#REF!</v>
      </c>
      <c r="AH1684" s="8" t="e">
        <f>((AG1684)*(H1684/100))</f>
        <v>#DIV/0!</v>
      </c>
      <c r="AI1684" s="7" t="e">
        <f>AG1684/AH1684</f>
        <v>#DIV/0!</v>
      </c>
      <c r="AO1684" s="505" t="s">
        <v>615</v>
      </c>
      <c r="AP1684" s="525" t="s">
        <v>121</v>
      </c>
      <c r="AQ1684" s="525">
        <v>3.0000000000000001E-3</v>
      </c>
      <c r="AR1684" s="525">
        <v>1.4999999999999999E-2</v>
      </c>
      <c r="AS1684" s="525">
        <v>5.0000000000000001E-3</v>
      </c>
      <c r="AT1684" s="525">
        <v>7.1999999999999995E-2</v>
      </c>
      <c r="AU1684" s="525">
        <v>5.0000000000000001E-3</v>
      </c>
      <c r="AV1684" s="525">
        <v>3.3639999999999999</v>
      </c>
      <c r="AW1684" s="525">
        <v>5.0999999999999997E-2</v>
      </c>
      <c r="AX1684" s="525">
        <v>6.0000000000000001E-3</v>
      </c>
      <c r="AY1684" s="525">
        <v>2E-3</v>
      </c>
      <c r="AZ1684" s="525">
        <v>2.3079999999999998</v>
      </c>
      <c r="BA1684" s="525">
        <v>2.3E-2</v>
      </c>
      <c r="BB1684" s="525">
        <v>14.034000000000001</v>
      </c>
      <c r="BC1684" s="525">
        <v>0.13900000000000001</v>
      </c>
      <c r="BD1684" s="525">
        <v>7.1180000000000003</v>
      </c>
      <c r="BE1684" s="525">
        <v>5.8000000000000003E-2</v>
      </c>
      <c r="BF1684" s="525" t="s">
        <v>121</v>
      </c>
      <c r="BG1684" s="525">
        <v>8.9999999999999993E-3</v>
      </c>
      <c r="BH1684" s="525">
        <v>5.8010000000000002</v>
      </c>
      <c r="BI1684" s="525">
        <v>0.34499999999999997</v>
      </c>
      <c r="BJ1684" s="525" t="s">
        <v>121</v>
      </c>
      <c r="BK1684" s="525">
        <v>3.0000000000000001E-3</v>
      </c>
      <c r="BL1684" s="525" t="s">
        <v>121</v>
      </c>
      <c r="BM1684" s="525">
        <v>3.0000000000000001E-3</v>
      </c>
      <c r="BN1684" s="525">
        <v>0.115</v>
      </c>
      <c r="BO1684" s="525">
        <v>1.4999999999999999E-2</v>
      </c>
      <c r="BP1684" s="525">
        <v>52.889000000000003</v>
      </c>
      <c r="BQ1684" s="525">
        <v>0.439</v>
      </c>
      <c r="BR1684" s="525">
        <v>0.18099999999999999</v>
      </c>
      <c r="BS1684" s="525">
        <v>5.0000000000000001E-3</v>
      </c>
      <c r="BT1684" s="525">
        <v>0.64800000000000002</v>
      </c>
      <c r="BU1684" s="525">
        <v>6.4000000000000001E-2</v>
      </c>
      <c r="BV1684" s="525">
        <v>8.5999999999999993E-2</v>
      </c>
      <c r="BW1684" s="525">
        <v>3.0000000000000001E-3</v>
      </c>
      <c r="BX1684" s="525" t="s">
        <v>121</v>
      </c>
      <c r="BY1684" s="525">
        <v>1.7000000000000001E-2</v>
      </c>
      <c r="BZ1684" s="525">
        <v>7.0999999999999994E-2</v>
      </c>
      <c r="CA1684" s="525">
        <v>3.2000000000000001E-2</v>
      </c>
      <c r="CB1684" s="525">
        <v>5.2720000000000002</v>
      </c>
      <c r="CC1684" s="525">
        <v>1.708</v>
      </c>
      <c r="CD1684" s="525">
        <v>3.5999999999999997E-2</v>
      </c>
      <c r="CE1684" s="525">
        <v>1.4E-2</v>
      </c>
      <c r="CF1684" s="525">
        <v>1.4E-2</v>
      </c>
      <c r="CG1684" s="525">
        <v>1E-3</v>
      </c>
      <c r="CH1684" s="525" t="s">
        <v>121</v>
      </c>
      <c r="CI1684" s="525">
        <v>2E-3</v>
      </c>
      <c r="CJ1684" s="525">
        <v>0.32500000000000001</v>
      </c>
      <c r="CK1684" s="525">
        <v>1.7000000000000001E-2</v>
      </c>
      <c r="CL1684" s="525" t="s">
        <v>121</v>
      </c>
      <c r="CM1684" s="525">
        <v>2E-3</v>
      </c>
      <c r="CN1684" s="525" t="s">
        <v>121</v>
      </c>
      <c r="CO1684" s="525">
        <v>2E-3</v>
      </c>
      <c r="CP1684" s="525">
        <v>0.998</v>
      </c>
      <c r="CQ1684" s="525">
        <v>1.0999999999999999E-2</v>
      </c>
      <c r="CR1684" s="525" t="s">
        <v>121</v>
      </c>
      <c r="CS1684" s="525">
        <v>2E-3</v>
      </c>
      <c r="CT1684" s="525">
        <v>2.694</v>
      </c>
      <c r="CU1684" s="525">
        <v>6.7000000000000004E-2</v>
      </c>
      <c r="CV1684" s="525">
        <v>3.0000000000000001E-3</v>
      </c>
      <c r="CW1684" s="525">
        <v>1E-3</v>
      </c>
      <c r="CX1684" s="525">
        <v>0.14899999999999999</v>
      </c>
      <c r="CY1684" s="525">
        <v>1.4E-2</v>
      </c>
      <c r="CZ1684" s="525" t="s">
        <v>121</v>
      </c>
      <c r="DA1684" s="525">
        <v>2E-3</v>
      </c>
      <c r="DB1684" s="525">
        <v>2.8000000000000001E-2</v>
      </c>
      <c r="DC1684" s="525">
        <v>6.0000000000000001E-3</v>
      </c>
      <c r="DD1684" s="525" t="s">
        <v>121</v>
      </c>
      <c r="DE1684" s="525">
        <v>3.3000000000000002E-2</v>
      </c>
      <c r="DF1684" s="525">
        <v>3.7320000000000002</v>
      </c>
      <c r="DG1684" s="525">
        <v>4.1000000000000002E-2</v>
      </c>
      <c r="DH1684" s="525">
        <v>0.02</v>
      </c>
      <c r="DI1684" s="525">
        <v>1E-3</v>
      </c>
      <c r="DJ1684" s="525" t="s">
        <v>121</v>
      </c>
      <c r="DK1684" s="525">
        <v>2E-3</v>
      </c>
      <c r="DL1684" s="61" t="str">
        <f t="shared" si="31"/>
        <v>Anlieferung 31-11</v>
      </c>
    </row>
    <row r="1685" spans="1:149">
      <c r="A1685" s="11">
        <v>44708</v>
      </c>
      <c r="B1685" s="66" t="s">
        <v>616</v>
      </c>
      <c r="C1685" s="25" t="s">
        <v>128</v>
      </c>
      <c r="H1685" s="3" t="e">
        <f>((F1685)/(E1685/100))</f>
        <v>#DIV/0!</v>
      </c>
      <c r="I1685" s="4" t="e">
        <f>E1685/F1685</f>
        <v>#DIV/0!</v>
      </c>
      <c r="J1685" s="4" t="e">
        <f>100/G1685</f>
        <v>#DIV/0!</v>
      </c>
      <c r="N1685" s="37" t="e">
        <f>M1685/(K1685/100)</f>
        <v>#DIV/0!</v>
      </c>
      <c r="O1685" s="37" t="e">
        <f>N1685/J1685</f>
        <v>#DIV/0!</v>
      </c>
      <c r="P1685" s="5" t="e">
        <f>M1685/(L1685/100)</f>
        <v>#DIV/0!</v>
      </c>
      <c r="Q1685" s="5" t="e">
        <f>P1685*I1685</f>
        <v>#DIV/0!</v>
      </c>
      <c r="U1685" s="15" t="e">
        <f>100-(T1685-R1685)/S1685*100</f>
        <v>#DIV/0!</v>
      </c>
      <c r="AB1685" s="14" t="e">
        <f>((AE1685-AC1685)*(1000/AD1685))*1000</f>
        <v>#DIV/0!</v>
      </c>
      <c r="AF1685" s="7" t="e">
        <f>#REF!*0.8</f>
        <v>#REF!</v>
      </c>
      <c r="AH1685" s="8" t="e">
        <f>((AG1685)*(H1685/100))</f>
        <v>#DIV/0!</v>
      </c>
      <c r="AI1685" s="7" t="e">
        <f>AG1685/AH1685</f>
        <v>#DIV/0!</v>
      </c>
      <c r="AO1685" s="505" t="s">
        <v>616</v>
      </c>
      <c r="AP1685" s="525" t="s">
        <v>121</v>
      </c>
      <c r="AQ1685" s="525">
        <v>4.0000000000000001E-3</v>
      </c>
      <c r="AR1685" s="525" t="s">
        <v>121</v>
      </c>
      <c r="AS1685" s="525">
        <v>1.0999999999999999E-2</v>
      </c>
      <c r="AT1685" s="525" t="s">
        <v>121</v>
      </c>
      <c r="AU1685" s="525">
        <v>0.01</v>
      </c>
      <c r="AV1685" s="525">
        <v>4.7220000000000004</v>
      </c>
      <c r="AW1685" s="525">
        <v>0.115</v>
      </c>
      <c r="AX1685" s="525">
        <v>5.0000000000000001E-3</v>
      </c>
      <c r="AY1685" s="525">
        <v>3.0000000000000001E-3</v>
      </c>
      <c r="AZ1685" s="525">
        <v>1.8340000000000001</v>
      </c>
      <c r="BA1685" s="525">
        <v>0.04</v>
      </c>
      <c r="BB1685" s="525">
        <v>14.795999999999999</v>
      </c>
      <c r="BC1685" s="525">
        <v>0.39700000000000002</v>
      </c>
      <c r="BD1685" s="525">
        <v>17.332999999999998</v>
      </c>
      <c r="BE1685" s="525">
        <v>0.57999999999999996</v>
      </c>
      <c r="BF1685" s="525" t="s">
        <v>121</v>
      </c>
      <c r="BG1685" s="525">
        <v>6.0000000000000001E-3</v>
      </c>
      <c r="BH1685" s="525">
        <v>1.673</v>
      </c>
      <c r="BI1685" s="525">
        <v>0.45300000000000001</v>
      </c>
      <c r="BJ1685" s="525">
        <v>4.0000000000000001E-3</v>
      </c>
      <c r="BK1685" s="525">
        <v>2E-3</v>
      </c>
      <c r="BL1685" s="525">
        <v>5.0000000000000001E-3</v>
      </c>
      <c r="BM1685" s="525">
        <v>2E-3</v>
      </c>
      <c r="BN1685" s="525">
        <v>4.7E-2</v>
      </c>
      <c r="BO1685" s="525">
        <v>1.9E-2</v>
      </c>
      <c r="BP1685" s="525">
        <v>50.232999999999997</v>
      </c>
      <c r="BQ1685" s="525">
        <v>0.50800000000000001</v>
      </c>
      <c r="BR1685" s="525">
        <v>0.16900000000000001</v>
      </c>
      <c r="BS1685" s="525">
        <v>5.0000000000000001E-3</v>
      </c>
      <c r="BT1685" s="525">
        <v>0.70399999999999996</v>
      </c>
      <c r="BU1685" s="525">
        <v>7.9000000000000001E-2</v>
      </c>
      <c r="BV1685" s="525" t="s">
        <v>121</v>
      </c>
      <c r="BW1685" s="525">
        <v>9.4E-2</v>
      </c>
      <c r="BX1685" s="525" t="s">
        <v>121</v>
      </c>
      <c r="BY1685" s="525">
        <v>3.6999999999999998E-2</v>
      </c>
      <c r="BZ1685" s="525">
        <v>0.20499999999999999</v>
      </c>
      <c r="CA1685" s="525">
        <v>4.2000000000000003E-2</v>
      </c>
      <c r="CB1685" s="525" t="s">
        <v>121</v>
      </c>
      <c r="CC1685" s="525">
        <v>4.9219999999999997</v>
      </c>
      <c r="CD1685" s="525">
        <v>0.15</v>
      </c>
      <c r="CE1685" s="525">
        <v>1.6E-2</v>
      </c>
      <c r="CF1685" s="525">
        <v>9.5000000000000001E-2</v>
      </c>
      <c r="CG1685" s="525">
        <v>2E-3</v>
      </c>
      <c r="CH1685" s="525" t="s">
        <v>121</v>
      </c>
      <c r="CI1685" s="525">
        <v>2E-3</v>
      </c>
      <c r="CJ1685" s="525" t="s">
        <v>121</v>
      </c>
      <c r="CK1685" s="525">
        <v>1.036</v>
      </c>
      <c r="CL1685" s="525" t="s">
        <v>121</v>
      </c>
      <c r="CM1685" s="525">
        <v>2E-3</v>
      </c>
      <c r="CN1685" s="525" t="s">
        <v>121</v>
      </c>
      <c r="CO1685" s="525">
        <v>2E-3</v>
      </c>
      <c r="CP1685" s="525">
        <v>1.181</v>
      </c>
      <c r="CQ1685" s="525">
        <v>5.8000000000000003E-2</v>
      </c>
      <c r="CR1685" s="525" t="s">
        <v>121</v>
      </c>
      <c r="CS1685" s="525">
        <v>2E-3</v>
      </c>
      <c r="CT1685" s="525" t="s">
        <v>121</v>
      </c>
      <c r="CU1685" s="525">
        <v>27.841999999999999</v>
      </c>
      <c r="CV1685" s="525">
        <v>5.0000000000000001E-3</v>
      </c>
      <c r="CW1685" s="525">
        <v>1E-3</v>
      </c>
      <c r="CX1685" s="525">
        <v>0.39100000000000001</v>
      </c>
      <c r="CY1685" s="525">
        <v>2.5999999999999999E-2</v>
      </c>
      <c r="CZ1685" s="525" t="s">
        <v>121</v>
      </c>
      <c r="DA1685" s="525">
        <v>2E-3</v>
      </c>
      <c r="DB1685" s="525" t="s">
        <v>121</v>
      </c>
      <c r="DC1685" s="525">
        <v>1.4999999999999999E-2</v>
      </c>
      <c r="DD1685" s="525" t="s">
        <v>121</v>
      </c>
      <c r="DE1685" s="525">
        <v>2.1000000000000001E-2</v>
      </c>
      <c r="DF1685" s="525">
        <v>1.7490000000000001</v>
      </c>
      <c r="DG1685" s="525">
        <v>4.9000000000000002E-2</v>
      </c>
      <c r="DH1685" s="525">
        <v>0.121</v>
      </c>
      <c r="DI1685" s="525">
        <v>3.0000000000000001E-3</v>
      </c>
      <c r="DJ1685" s="525" t="s">
        <v>121</v>
      </c>
      <c r="DK1685" s="525">
        <v>2E-3</v>
      </c>
      <c r="DL1685" s="61" t="str">
        <f t="shared" si="31"/>
        <v>Anlieferung 31-12</v>
      </c>
    </row>
    <row r="1686" spans="1:149">
      <c r="A1686" s="11">
        <v>44708</v>
      </c>
      <c r="B1686" s="66" t="s">
        <v>617</v>
      </c>
      <c r="C1686" s="25" t="s">
        <v>128</v>
      </c>
      <c r="H1686" s="3" t="e">
        <f>((F1686)/(E1686/100))</f>
        <v>#DIV/0!</v>
      </c>
      <c r="I1686" s="4" t="e">
        <f>E1686/F1686</f>
        <v>#DIV/0!</v>
      </c>
      <c r="J1686" s="4" t="e">
        <f>100/G1686</f>
        <v>#DIV/0!</v>
      </c>
      <c r="N1686" s="37" t="e">
        <f>M1686/(K1686/100)</f>
        <v>#DIV/0!</v>
      </c>
      <c r="O1686" s="37" t="e">
        <f>N1686/J1686</f>
        <v>#DIV/0!</v>
      </c>
      <c r="P1686" s="5" t="e">
        <f>M1686/(L1686/100)</f>
        <v>#DIV/0!</v>
      </c>
      <c r="Q1686" s="5" t="e">
        <f>P1686*I1686</f>
        <v>#DIV/0!</v>
      </c>
      <c r="U1686" s="15" t="e">
        <f>100-(T1686-R1686)/S1686*100</f>
        <v>#DIV/0!</v>
      </c>
      <c r="AB1686" s="14" t="e">
        <f>((AE1686-AC1686)*(1000/AD1686))*1000</f>
        <v>#DIV/0!</v>
      </c>
      <c r="AF1686" s="7" t="e">
        <f>#REF!*0.8</f>
        <v>#REF!</v>
      </c>
      <c r="AH1686" s="8" t="e">
        <f>((AG1686)*(H1686/100))</f>
        <v>#DIV/0!</v>
      </c>
      <c r="AI1686" s="7" t="e">
        <f>AG1686/AH1686</f>
        <v>#DIV/0!</v>
      </c>
      <c r="AO1686" s="505" t="s">
        <v>617</v>
      </c>
      <c r="AP1686" s="525" t="s">
        <v>121</v>
      </c>
      <c r="AQ1686" s="525">
        <v>5.0000000000000001E-3</v>
      </c>
      <c r="AR1686" s="525" t="s">
        <v>121</v>
      </c>
      <c r="AS1686" s="525">
        <v>1.7000000000000001E-2</v>
      </c>
      <c r="AT1686" s="525" t="s">
        <v>121</v>
      </c>
      <c r="AU1686" s="525">
        <v>1.2E-2</v>
      </c>
      <c r="AV1686" s="525">
        <v>12.420999999999999</v>
      </c>
      <c r="AW1686" s="525">
        <v>0.27900000000000003</v>
      </c>
      <c r="AX1686" s="525" t="s">
        <v>121</v>
      </c>
      <c r="AY1686" s="525">
        <v>8.0000000000000002E-3</v>
      </c>
      <c r="AZ1686" s="525">
        <v>1.498</v>
      </c>
      <c r="BA1686" s="525">
        <v>6.5000000000000002E-2</v>
      </c>
      <c r="BB1686" s="525">
        <v>3.2440000000000002</v>
      </c>
      <c r="BC1686" s="525">
        <v>0.14000000000000001</v>
      </c>
      <c r="BD1686" s="525">
        <v>0.40500000000000003</v>
      </c>
      <c r="BE1686" s="525">
        <v>0.03</v>
      </c>
      <c r="BF1686" s="525" t="s">
        <v>121</v>
      </c>
      <c r="BG1686" s="525">
        <v>1.0999999999999999E-2</v>
      </c>
      <c r="BH1686" s="525">
        <v>2.8319999999999999</v>
      </c>
      <c r="BI1686" s="525">
        <v>0.63400000000000001</v>
      </c>
      <c r="BJ1686" s="525" t="s">
        <v>121</v>
      </c>
      <c r="BK1686" s="525">
        <v>3.0000000000000001E-3</v>
      </c>
      <c r="BL1686" s="525" t="s">
        <v>121</v>
      </c>
      <c r="BM1686" s="525">
        <v>5.0000000000000001E-3</v>
      </c>
      <c r="BN1686" s="525">
        <v>9.1140000000000008</v>
      </c>
      <c r="BO1686" s="525">
        <v>0.35699999999999998</v>
      </c>
      <c r="BP1686" s="525">
        <v>42.872999999999998</v>
      </c>
      <c r="BQ1686" s="525">
        <v>1.012</v>
      </c>
      <c r="BR1686" s="525" t="s">
        <v>121</v>
      </c>
      <c r="BS1686" s="525">
        <v>3.0000000000000001E-3</v>
      </c>
      <c r="BT1686" s="525">
        <v>1.7749999999999999</v>
      </c>
      <c r="BU1686" s="525">
        <v>0.18</v>
      </c>
      <c r="BV1686" s="525" t="s">
        <v>121</v>
      </c>
      <c r="BW1686" s="525">
        <v>0.14599999999999999</v>
      </c>
      <c r="BX1686" s="525" t="s">
        <v>121</v>
      </c>
      <c r="BY1686" s="525">
        <v>1.2E-2</v>
      </c>
      <c r="BZ1686" s="525">
        <v>1.397</v>
      </c>
      <c r="CA1686" s="525">
        <v>0.13400000000000001</v>
      </c>
      <c r="CB1686" s="525">
        <v>11.286</v>
      </c>
      <c r="CC1686" s="525">
        <v>3.794</v>
      </c>
      <c r="CD1686" s="525">
        <v>0.13500000000000001</v>
      </c>
      <c r="CE1686" s="525">
        <v>2.5999999999999999E-2</v>
      </c>
      <c r="CF1686" s="525" t="s">
        <v>121</v>
      </c>
      <c r="CG1686" s="525">
        <v>8.9999999999999993E-3</v>
      </c>
      <c r="CH1686" s="525">
        <v>8.0000000000000002E-3</v>
      </c>
      <c r="CI1686" s="525">
        <v>1E-3</v>
      </c>
      <c r="CJ1686" s="525" t="s">
        <v>121</v>
      </c>
      <c r="CK1686" s="525">
        <v>1.5960000000000001</v>
      </c>
      <c r="CL1686" s="525" t="s">
        <v>121</v>
      </c>
      <c r="CM1686" s="525">
        <v>2E-3</v>
      </c>
      <c r="CN1686" s="525">
        <v>3.0000000000000001E-3</v>
      </c>
      <c r="CO1686" s="525">
        <v>1E-3</v>
      </c>
      <c r="CP1686" s="525">
        <v>0.80100000000000005</v>
      </c>
      <c r="CQ1686" s="525">
        <v>0.10199999999999999</v>
      </c>
      <c r="CR1686" s="525" t="s">
        <v>121</v>
      </c>
      <c r="CS1686" s="525">
        <v>2E-3</v>
      </c>
      <c r="CT1686" s="525" t="s">
        <v>121</v>
      </c>
      <c r="CU1686" s="525">
        <v>37.786000000000001</v>
      </c>
      <c r="CV1686" s="525">
        <v>0.16300000000000001</v>
      </c>
      <c r="CW1686" s="525">
        <v>6.0000000000000001E-3</v>
      </c>
      <c r="CX1686" s="525">
        <v>2.762</v>
      </c>
      <c r="CY1686" s="525">
        <v>0.16300000000000001</v>
      </c>
      <c r="CZ1686" s="525" t="s">
        <v>121</v>
      </c>
      <c r="DA1686" s="525">
        <v>2E-3</v>
      </c>
      <c r="DB1686" s="525" t="s">
        <v>121</v>
      </c>
      <c r="DC1686" s="525">
        <v>3.5000000000000003E-2</v>
      </c>
      <c r="DD1686" s="525" t="s">
        <v>121</v>
      </c>
      <c r="DE1686" s="525">
        <v>2.4E-2</v>
      </c>
      <c r="DF1686" s="525">
        <v>0.77400000000000002</v>
      </c>
      <c r="DG1686" s="525">
        <v>3.5000000000000003E-2</v>
      </c>
      <c r="DH1686" s="525">
        <v>8.5020000000000007</v>
      </c>
      <c r="DI1686" s="525">
        <v>0.25700000000000001</v>
      </c>
      <c r="DJ1686" s="525" t="s">
        <v>121</v>
      </c>
      <c r="DK1686" s="525">
        <v>2E-3</v>
      </c>
      <c r="DL1686" s="61" t="str">
        <f t="shared" si="31"/>
        <v>Anlieferung 31-13</v>
      </c>
    </row>
    <row r="1687" spans="1:149">
      <c r="A1687" s="11">
        <v>44708</v>
      </c>
      <c r="B1687" s="66" t="s">
        <v>618</v>
      </c>
      <c r="C1687" s="25" t="s">
        <v>128</v>
      </c>
      <c r="H1687" s="3" t="e">
        <f>((F1687)/(E1687/100))</f>
        <v>#DIV/0!</v>
      </c>
      <c r="I1687" s="4" t="e">
        <f>E1687/F1687</f>
        <v>#DIV/0!</v>
      </c>
      <c r="J1687" s="4" t="e">
        <f>100/G1687</f>
        <v>#DIV/0!</v>
      </c>
      <c r="N1687" s="37" t="e">
        <f>M1687/(K1687/100)</f>
        <v>#DIV/0!</v>
      </c>
      <c r="O1687" s="37" t="e">
        <f>N1687/J1687</f>
        <v>#DIV/0!</v>
      </c>
      <c r="P1687" s="5" t="e">
        <f>M1687/(L1687/100)</f>
        <v>#DIV/0!</v>
      </c>
      <c r="Q1687" s="5" t="e">
        <f>P1687*I1687</f>
        <v>#DIV/0!</v>
      </c>
      <c r="U1687" s="15" t="e">
        <f>100-(T1687-R1687)/S1687*100</f>
        <v>#DIV/0!</v>
      </c>
      <c r="AB1687" s="14" t="e">
        <f>((AE1687-AC1687)*(1000/AD1687))*1000</f>
        <v>#DIV/0!</v>
      </c>
      <c r="AF1687" s="7" t="e">
        <f>#REF!*0.8</f>
        <v>#REF!</v>
      </c>
      <c r="AH1687" s="8" t="e">
        <f>((AG1687)*(H1687/100))</f>
        <v>#DIV/0!</v>
      </c>
      <c r="AI1687" s="7" t="e">
        <f>AG1687/AH1687</f>
        <v>#DIV/0!</v>
      </c>
      <c r="AO1687" s="505" t="s">
        <v>618</v>
      </c>
      <c r="AP1687" s="525" t="s">
        <v>121</v>
      </c>
      <c r="AQ1687" s="525">
        <v>4.0000000000000001E-3</v>
      </c>
      <c r="AR1687" s="525">
        <v>2.1999999999999999E-2</v>
      </c>
      <c r="AS1687" s="525">
        <v>7.0000000000000001E-3</v>
      </c>
      <c r="AT1687" s="525">
        <v>4.1000000000000002E-2</v>
      </c>
      <c r="AU1687" s="525">
        <v>5.0000000000000001E-3</v>
      </c>
      <c r="AV1687" s="525">
        <v>4.0970000000000004</v>
      </c>
      <c r="AW1687" s="525">
        <v>7.6999999999999999E-2</v>
      </c>
      <c r="AX1687" s="525" t="s">
        <v>121</v>
      </c>
      <c r="AY1687" s="525">
        <v>4.0000000000000001E-3</v>
      </c>
      <c r="AZ1687" s="525">
        <v>1.218</v>
      </c>
      <c r="BA1687" s="525">
        <v>2.3E-2</v>
      </c>
      <c r="BB1687" s="525">
        <v>5.2679999999999998</v>
      </c>
      <c r="BC1687" s="525">
        <v>8.2000000000000003E-2</v>
      </c>
      <c r="BD1687" s="525">
        <v>16.904</v>
      </c>
      <c r="BE1687" s="525">
        <v>0.28299999999999997</v>
      </c>
      <c r="BF1687" s="525" t="s">
        <v>121</v>
      </c>
      <c r="BG1687" s="525">
        <v>8.9999999999999993E-3</v>
      </c>
      <c r="BH1687" s="525">
        <v>3.7959999999999998</v>
      </c>
      <c r="BI1687" s="525">
        <v>0.41599999999999998</v>
      </c>
      <c r="BJ1687" s="525">
        <v>5.0000000000000001E-3</v>
      </c>
      <c r="BK1687" s="525">
        <v>2E-3</v>
      </c>
      <c r="BL1687" s="525">
        <v>4.0000000000000001E-3</v>
      </c>
      <c r="BM1687" s="525">
        <v>2E-3</v>
      </c>
      <c r="BN1687" s="525">
        <v>5.4290000000000003</v>
      </c>
      <c r="BO1687" s="525">
        <v>0.19700000000000001</v>
      </c>
      <c r="BP1687" s="525">
        <v>49.975000000000001</v>
      </c>
      <c r="BQ1687" s="525">
        <v>0.53900000000000003</v>
      </c>
      <c r="BR1687" s="525">
        <v>0.125</v>
      </c>
      <c r="BS1687" s="525">
        <v>4.0000000000000001E-3</v>
      </c>
      <c r="BT1687" s="525">
        <v>1.9710000000000001</v>
      </c>
      <c r="BU1687" s="525">
        <v>0.11</v>
      </c>
      <c r="BV1687" s="525" t="s">
        <v>121</v>
      </c>
      <c r="BW1687" s="525">
        <v>6.3E-2</v>
      </c>
      <c r="BX1687" s="525">
        <v>4.1000000000000002E-2</v>
      </c>
      <c r="BY1687" s="525">
        <v>0.02</v>
      </c>
      <c r="BZ1687" s="525">
        <v>0.17799999999999999</v>
      </c>
      <c r="CA1687" s="525">
        <v>3.9E-2</v>
      </c>
      <c r="CB1687" s="525">
        <v>4.3310000000000004</v>
      </c>
      <c r="CC1687" s="525">
        <v>2.5870000000000002</v>
      </c>
      <c r="CD1687" s="525">
        <v>0.255</v>
      </c>
      <c r="CE1687" s="525">
        <v>1.7000000000000001E-2</v>
      </c>
      <c r="CF1687" s="525">
        <v>0.01</v>
      </c>
      <c r="CG1687" s="525">
        <v>1E-3</v>
      </c>
      <c r="CH1687" s="525" t="s">
        <v>121</v>
      </c>
      <c r="CI1687" s="525">
        <v>2E-3</v>
      </c>
      <c r="CJ1687" s="525" t="s">
        <v>121</v>
      </c>
      <c r="CK1687" s="525">
        <v>0.77800000000000002</v>
      </c>
      <c r="CL1687" s="525" t="s">
        <v>121</v>
      </c>
      <c r="CM1687" s="525">
        <v>2E-3</v>
      </c>
      <c r="CN1687" s="525">
        <v>2E-3</v>
      </c>
      <c r="CO1687" s="525">
        <v>1E-3</v>
      </c>
      <c r="CP1687" s="525">
        <v>1.024</v>
      </c>
      <c r="CQ1687" s="525">
        <v>4.9000000000000002E-2</v>
      </c>
      <c r="CR1687" s="525" t="s">
        <v>121</v>
      </c>
      <c r="CS1687" s="525">
        <v>2E-3</v>
      </c>
      <c r="CT1687" s="525" t="s">
        <v>121</v>
      </c>
      <c r="CU1687" s="525">
        <v>22.55</v>
      </c>
      <c r="CV1687" s="525">
        <v>0.11</v>
      </c>
      <c r="CW1687" s="525">
        <v>2E-3</v>
      </c>
      <c r="CX1687" s="525">
        <v>0.40100000000000002</v>
      </c>
      <c r="CY1687" s="525">
        <v>0.06</v>
      </c>
      <c r="CZ1687" s="525" t="s">
        <v>121</v>
      </c>
      <c r="DA1687" s="525">
        <v>2E-3</v>
      </c>
      <c r="DB1687" s="525" t="s">
        <v>121</v>
      </c>
      <c r="DC1687" s="525">
        <v>4.2999999999999997E-2</v>
      </c>
      <c r="DD1687" s="525" t="s">
        <v>121</v>
      </c>
      <c r="DE1687" s="525">
        <v>0.04</v>
      </c>
      <c r="DF1687" s="525">
        <v>4.16</v>
      </c>
      <c r="DG1687" s="525">
        <v>6.4000000000000001E-2</v>
      </c>
      <c r="DH1687" s="525">
        <v>0.629</v>
      </c>
      <c r="DI1687" s="525">
        <v>0.01</v>
      </c>
      <c r="DJ1687" s="525" t="s">
        <v>121</v>
      </c>
      <c r="DK1687" s="525">
        <v>2E-3</v>
      </c>
      <c r="DL1687" s="61" t="str">
        <f t="shared" si="31"/>
        <v>Anlieferung 31-14</v>
      </c>
    </row>
    <row r="1688" spans="1:149">
      <c r="A1688" s="11">
        <v>44708</v>
      </c>
      <c r="B1688" s="66" t="s">
        <v>619</v>
      </c>
      <c r="C1688" s="25" t="s">
        <v>128</v>
      </c>
      <c r="H1688" s="3" t="e">
        <f>((F1688)/(E1688/100))</f>
        <v>#DIV/0!</v>
      </c>
      <c r="I1688" s="4" t="e">
        <f>E1688/F1688</f>
        <v>#DIV/0!</v>
      </c>
      <c r="J1688" s="4" t="e">
        <f>100/G1688</f>
        <v>#DIV/0!</v>
      </c>
      <c r="N1688" s="37" t="e">
        <f>M1688/(K1688/100)</f>
        <v>#DIV/0!</v>
      </c>
      <c r="O1688" s="37" t="e">
        <f>N1688/J1688</f>
        <v>#DIV/0!</v>
      </c>
      <c r="P1688" s="5" t="e">
        <f>M1688/(L1688/100)</f>
        <v>#DIV/0!</v>
      </c>
      <c r="Q1688" s="5" t="e">
        <f>P1688*I1688</f>
        <v>#DIV/0!</v>
      </c>
      <c r="U1688" s="15" t="e">
        <f>100-(T1688-R1688)/S1688*100</f>
        <v>#DIV/0!</v>
      </c>
      <c r="AB1688" s="14" t="e">
        <f>((AE1688-AC1688)*(1000/AD1688))*1000</f>
        <v>#DIV/0!</v>
      </c>
      <c r="AF1688" s="7" t="e">
        <f>#REF!*0.8</f>
        <v>#REF!</v>
      </c>
      <c r="AH1688" s="8" t="e">
        <f>((AG1688)*(H1688/100))</f>
        <v>#DIV/0!</v>
      </c>
      <c r="AI1688" s="7" t="e">
        <f>AG1688/AH1688</f>
        <v>#DIV/0!</v>
      </c>
      <c r="AO1688" s="505" t="s">
        <v>619</v>
      </c>
      <c r="AP1688" s="525">
        <v>1.9E-2</v>
      </c>
      <c r="AQ1688" s="525">
        <v>7.0000000000000001E-3</v>
      </c>
      <c r="AR1688" s="525" t="s">
        <v>121</v>
      </c>
      <c r="AS1688" s="525">
        <v>1.9E-2</v>
      </c>
      <c r="AT1688" s="525" t="s">
        <v>121</v>
      </c>
      <c r="AU1688" s="525">
        <v>8.9999999999999993E-3</v>
      </c>
      <c r="AV1688" s="525">
        <v>8.2210000000000001</v>
      </c>
      <c r="AW1688" s="525">
        <v>0.21299999999999999</v>
      </c>
      <c r="AX1688" s="525">
        <v>7.0000000000000001E-3</v>
      </c>
      <c r="AY1688" s="525">
        <v>4.0000000000000001E-3</v>
      </c>
      <c r="AZ1688" s="525">
        <v>2.0870000000000002</v>
      </c>
      <c r="BA1688" s="525">
        <v>3.4000000000000002E-2</v>
      </c>
      <c r="BB1688" s="525">
        <v>0.46300000000000002</v>
      </c>
      <c r="BC1688" s="525">
        <v>1.4999999999999999E-2</v>
      </c>
      <c r="BD1688" s="525">
        <v>21.972999999999999</v>
      </c>
      <c r="BE1688" s="525">
        <v>0.42399999999999999</v>
      </c>
      <c r="BF1688" s="525" t="s">
        <v>121</v>
      </c>
      <c r="BG1688" s="525">
        <v>7.0000000000000001E-3</v>
      </c>
      <c r="BH1688" s="525">
        <v>4.3289999999999997</v>
      </c>
      <c r="BI1688" s="525">
        <v>0.44500000000000001</v>
      </c>
      <c r="BJ1688" s="525">
        <v>2.4E-2</v>
      </c>
      <c r="BK1688" s="525">
        <v>6.0000000000000001E-3</v>
      </c>
      <c r="BL1688" s="525" t="s">
        <v>121</v>
      </c>
      <c r="BM1688" s="525">
        <v>5.0000000000000001E-3</v>
      </c>
      <c r="BN1688" s="525">
        <v>7.5999999999999998E-2</v>
      </c>
      <c r="BO1688" s="525">
        <v>2.5000000000000001E-2</v>
      </c>
      <c r="BP1688" s="525">
        <v>45.281999999999996</v>
      </c>
      <c r="BQ1688" s="525">
        <v>0.66</v>
      </c>
      <c r="BR1688" s="525">
        <v>1.962</v>
      </c>
      <c r="BS1688" s="525">
        <v>3.3000000000000002E-2</v>
      </c>
      <c r="BT1688" s="525">
        <v>0.67400000000000004</v>
      </c>
      <c r="BU1688" s="525">
        <v>9.9000000000000005E-2</v>
      </c>
      <c r="BV1688" s="525" t="s">
        <v>121</v>
      </c>
      <c r="BW1688" s="525">
        <v>6.4000000000000001E-2</v>
      </c>
      <c r="BX1688" s="525">
        <v>4.5999999999999999E-2</v>
      </c>
      <c r="BY1688" s="525">
        <v>2.5000000000000001E-2</v>
      </c>
      <c r="BZ1688" s="525">
        <v>0.183</v>
      </c>
      <c r="CA1688" s="525">
        <v>5.0999999999999997E-2</v>
      </c>
      <c r="CB1688" s="525">
        <v>7.2990000000000004</v>
      </c>
      <c r="CC1688" s="525">
        <v>2.67</v>
      </c>
      <c r="CD1688" s="525">
        <v>8.8999999999999996E-2</v>
      </c>
      <c r="CE1688" s="525">
        <v>1.9E-2</v>
      </c>
      <c r="CF1688" s="525" t="s">
        <v>121</v>
      </c>
      <c r="CG1688" s="525">
        <v>3.0000000000000001E-3</v>
      </c>
      <c r="CH1688" s="525" t="s">
        <v>121</v>
      </c>
      <c r="CI1688" s="525">
        <v>2E-3</v>
      </c>
      <c r="CJ1688" s="525" t="s">
        <v>121</v>
      </c>
      <c r="CK1688" s="525">
        <v>0.77400000000000002</v>
      </c>
      <c r="CL1688" s="525" t="s">
        <v>121</v>
      </c>
      <c r="CM1688" s="525">
        <v>2E-3</v>
      </c>
      <c r="CN1688" s="525">
        <v>0.01</v>
      </c>
      <c r="CO1688" s="525">
        <v>2E-3</v>
      </c>
      <c r="CP1688" s="525">
        <v>1.1279999999999999</v>
      </c>
      <c r="CQ1688" s="525">
        <v>5.0999999999999997E-2</v>
      </c>
      <c r="CR1688" s="525" t="s">
        <v>121</v>
      </c>
      <c r="CS1688" s="525">
        <v>7.0000000000000001E-3</v>
      </c>
      <c r="CT1688" s="525" t="s">
        <v>121</v>
      </c>
      <c r="CU1688" s="525">
        <v>22.3</v>
      </c>
      <c r="CV1688" s="525">
        <v>4.0000000000000001E-3</v>
      </c>
      <c r="CW1688" s="525">
        <v>1E-3</v>
      </c>
      <c r="CX1688" s="525">
        <v>0.129</v>
      </c>
      <c r="CY1688" s="525">
        <v>1.7999999999999999E-2</v>
      </c>
      <c r="CZ1688" s="525" t="s">
        <v>121</v>
      </c>
      <c r="DA1688" s="525">
        <v>3.0000000000000001E-3</v>
      </c>
      <c r="DB1688" s="525">
        <v>1.6E-2</v>
      </c>
      <c r="DC1688" s="525">
        <v>7.0000000000000001E-3</v>
      </c>
      <c r="DD1688" s="525" t="s">
        <v>121</v>
      </c>
      <c r="DE1688" s="525">
        <v>5.0999999999999997E-2</v>
      </c>
      <c r="DF1688" s="525">
        <v>4.5250000000000004</v>
      </c>
      <c r="DG1688" s="525">
        <v>8.7999999999999995E-2</v>
      </c>
      <c r="DH1688" s="525">
        <v>1.4430000000000001</v>
      </c>
      <c r="DI1688" s="525">
        <v>2.4E-2</v>
      </c>
      <c r="DJ1688" s="525" t="s">
        <v>121</v>
      </c>
      <c r="DK1688" s="525">
        <v>2E-3</v>
      </c>
      <c r="DL1688" s="61" t="str">
        <f t="shared" si="31"/>
        <v>Anlieferung 31-15</v>
      </c>
    </row>
    <row r="1689" spans="1:149">
      <c r="A1689" s="11">
        <v>44708</v>
      </c>
      <c r="B1689" s="66"/>
      <c r="C1689" s="25" t="s">
        <v>177</v>
      </c>
      <c r="H1689" s="3" t="e">
        <f>((F1689)/(E1689/100))</f>
        <v>#DIV/0!</v>
      </c>
      <c r="I1689" s="4" t="e">
        <f>E1689/F1689</f>
        <v>#DIV/0!</v>
      </c>
      <c r="J1689" s="4" t="e">
        <f>100/G1689</f>
        <v>#DIV/0!</v>
      </c>
      <c r="N1689" s="37" t="e">
        <f>M1689/(K1689/100)</f>
        <v>#DIV/0!</v>
      </c>
      <c r="O1689" s="37" t="e">
        <f>N1689/J1689</f>
        <v>#DIV/0!</v>
      </c>
      <c r="P1689" s="5" t="e">
        <f>M1689/(L1689/100)</f>
        <v>#DIV/0!</v>
      </c>
      <c r="Q1689" s="5" t="e">
        <f>P1689*I1689</f>
        <v>#DIV/0!</v>
      </c>
      <c r="U1689" s="15" t="e">
        <f>100-(T1689-R1689)/S1689*100</f>
        <v>#DIV/0!</v>
      </c>
      <c r="X1689" s="2">
        <v>11.71</v>
      </c>
      <c r="AB1689" s="14" t="e">
        <f>((AE1689-AC1689)*(1000/AD1689))*1000</f>
        <v>#DIV/0!</v>
      </c>
      <c r="AF1689" s="7" t="e">
        <f>#REF!*0.8</f>
        <v>#REF!</v>
      </c>
      <c r="AH1689" s="8" t="e">
        <f>((AG1689)*(H1689/100))</f>
        <v>#DIV/0!</v>
      </c>
      <c r="AI1689" s="7" t="e">
        <f>AG1689/AH1689</f>
        <v>#DIV/0!</v>
      </c>
      <c r="AO1689" s="20" t="s">
        <v>2101</v>
      </c>
      <c r="AP1689" s="524">
        <v>9.2999999999999999E-2</v>
      </c>
      <c r="AQ1689" s="524">
        <v>2E-3</v>
      </c>
      <c r="AR1689" s="524" t="s">
        <v>121</v>
      </c>
      <c r="AS1689" s="524">
        <v>5.0000000000000001E-3</v>
      </c>
      <c r="AT1689" s="524">
        <v>4.2000000000000003E-2</v>
      </c>
      <c r="AU1689" s="524">
        <v>2E-3</v>
      </c>
      <c r="AV1689" s="524">
        <v>4.5999999999999999E-2</v>
      </c>
      <c r="AW1689" s="524">
        <v>2E-3</v>
      </c>
      <c r="AX1689" s="524">
        <v>6.0000000000000001E-3</v>
      </c>
      <c r="AY1689" s="524">
        <v>1E-3</v>
      </c>
      <c r="AZ1689" s="524">
        <v>2.5000000000000001E-2</v>
      </c>
      <c r="BA1689" s="524">
        <v>2E-3</v>
      </c>
      <c r="BB1689" s="524">
        <v>7.0000000000000007E-2</v>
      </c>
      <c r="BC1689" s="524">
        <v>2E-3</v>
      </c>
      <c r="BD1689" s="524">
        <v>0.57899999999999996</v>
      </c>
      <c r="BE1689" s="524">
        <v>0.01</v>
      </c>
      <c r="BF1689" s="524" t="s">
        <v>121</v>
      </c>
      <c r="BG1689" s="524">
        <v>8.9999999999999993E-3</v>
      </c>
      <c r="BH1689" s="524" t="s">
        <v>121</v>
      </c>
      <c r="BI1689" s="524">
        <v>3.4039999999999999</v>
      </c>
      <c r="BJ1689" s="524" t="s">
        <v>121</v>
      </c>
      <c r="BK1689" s="524">
        <v>2E-3</v>
      </c>
      <c r="BL1689" s="524" t="s">
        <v>121</v>
      </c>
      <c r="BM1689" s="524">
        <v>2E-3</v>
      </c>
      <c r="BN1689" s="524">
        <v>6.2E-2</v>
      </c>
      <c r="BO1689" s="524">
        <v>7.0000000000000001E-3</v>
      </c>
      <c r="BP1689" s="524">
        <v>64.283000000000001</v>
      </c>
      <c r="BQ1689" s="524">
        <v>0.13300000000000001</v>
      </c>
      <c r="BR1689" s="524" t="s">
        <v>121</v>
      </c>
      <c r="BS1689" s="524">
        <v>2E-3</v>
      </c>
      <c r="BT1689" s="524">
        <v>15.241</v>
      </c>
      <c r="BU1689" s="524">
        <v>0.13900000000000001</v>
      </c>
      <c r="BV1689" s="524">
        <v>15.96</v>
      </c>
      <c r="BW1689" s="524">
        <v>0.184</v>
      </c>
      <c r="BX1689" s="524" t="s">
        <v>121</v>
      </c>
      <c r="BY1689" s="524">
        <v>4.0000000000000001E-3</v>
      </c>
      <c r="BZ1689" s="524">
        <v>1.7849999999999999</v>
      </c>
      <c r="CA1689" s="524">
        <v>3.5999999999999997E-2</v>
      </c>
      <c r="CB1689" s="524" t="s">
        <v>121</v>
      </c>
      <c r="CC1689" s="524">
        <v>17.370999999999999</v>
      </c>
      <c r="CD1689" s="524">
        <v>0.02</v>
      </c>
      <c r="CE1689" s="524">
        <v>4.0000000000000001E-3</v>
      </c>
      <c r="CF1689" s="524" t="s">
        <v>121</v>
      </c>
      <c r="CG1689" s="524">
        <v>2E-3</v>
      </c>
      <c r="CH1689" s="524" t="s">
        <v>121</v>
      </c>
      <c r="CI1689" s="524">
        <v>2E-3</v>
      </c>
      <c r="CJ1689" s="524" t="s">
        <v>121</v>
      </c>
      <c r="CK1689" s="524">
        <v>0.182</v>
      </c>
      <c r="CL1689" s="524" t="s">
        <v>121</v>
      </c>
      <c r="CM1689" s="524">
        <v>2E-3</v>
      </c>
      <c r="CN1689" s="524">
        <v>3.0000000000000001E-3</v>
      </c>
      <c r="CO1689" s="524">
        <v>1E-3</v>
      </c>
      <c r="CP1689" s="524">
        <v>0.66400000000000003</v>
      </c>
      <c r="CQ1689" s="524">
        <v>4.2999999999999997E-2</v>
      </c>
      <c r="CR1689" s="524" t="s">
        <v>121</v>
      </c>
      <c r="CS1689" s="524">
        <v>2E-3</v>
      </c>
      <c r="CT1689" s="524" t="s">
        <v>121</v>
      </c>
      <c r="CU1689" s="524">
        <v>0.443</v>
      </c>
      <c r="CV1689" s="524">
        <v>0.02</v>
      </c>
      <c r="CW1689" s="524">
        <v>1E-3</v>
      </c>
      <c r="CX1689" s="524">
        <v>0.109</v>
      </c>
      <c r="CY1689" s="524">
        <v>8.0000000000000002E-3</v>
      </c>
      <c r="CZ1689" s="524" t="s">
        <v>121</v>
      </c>
      <c r="DA1689" s="524">
        <v>2E-3</v>
      </c>
      <c r="DB1689" s="524" t="s">
        <v>121</v>
      </c>
      <c r="DC1689" s="524">
        <v>4.0000000000000001E-3</v>
      </c>
      <c r="DD1689" s="524">
        <v>2.1000000000000001E-2</v>
      </c>
      <c r="DE1689" s="524">
        <v>5.0000000000000001E-3</v>
      </c>
      <c r="DF1689" s="524">
        <v>0.48799999999999999</v>
      </c>
      <c r="DG1689" s="524">
        <v>6.0000000000000001E-3</v>
      </c>
      <c r="DH1689" s="524">
        <v>6.0000000000000001E-3</v>
      </c>
      <c r="DI1689" s="524">
        <v>1E-3</v>
      </c>
      <c r="DJ1689" s="524">
        <v>5.2999999999999999E-2</v>
      </c>
      <c r="DK1689" s="524">
        <v>1E-3</v>
      </c>
      <c r="DL1689" s="61" t="str">
        <f t="shared" si="31"/>
        <v xml:space="preserve">UTV links </v>
      </c>
    </row>
    <row r="1690" spans="1:149">
      <c r="A1690" s="11">
        <v>44711</v>
      </c>
      <c r="B1690" s="66"/>
      <c r="C1690" s="25" t="s">
        <v>745</v>
      </c>
      <c r="H1690" s="3" t="e">
        <f>((F1690)/(E1690/100))</f>
        <v>#DIV/0!</v>
      </c>
      <c r="I1690" s="4" t="e">
        <f>E1690/F1690</f>
        <v>#DIV/0!</v>
      </c>
      <c r="J1690" s="4" t="e">
        <f>100/G1690</f>
        <v>#DIV/0!</v>
      </c>
      <c r="N1690" s="37" t="e">
        <f>M1690/(K1690/100)</f>
        <v>#DIV/0!</v>
      </c>
      <c r="O1690" s="37" t="e">
        <f>N1690/J1690</f>
        <v>#DIV/0!</v>
      </c>
      <c r="P1690" s="5" t="e">
        <f>M1690/(L1690/100)</f>
        <v>#DIV/0!</v>
      </c>
      <c r="Q1690" s="5" t="e">
        <f>P1690*I1690</f>
        <v>#DIV/0!</v>
      </c>
      <c r="U1690" s="15" t="e">
        <f>100-(T1690-R1690)/S1690*100</f>
        <v>#DIV/0!</v>
      </c>
      <c r="X1690" s="2">
        <v>12.17</v>
      </c>
      <c r="Y1690" s="2">
        <v>11.58</v>
      </c>
      <c r="Z1690" s="21">
        <v>1774</v>
      </c>
      <c r="AB1690" s="14" t="e">
        <f>((AE1690-AC1690)*(1000/AD1690))*1000</f>
        <v>#DIV/0!</v>
      </c>
      <c r="AF1690" s="7" t="e">
        <f>#REF!*0.8</f>
        <v>#REF!</v>
      </c>
      <c r="AH1690" s="8" t="e">
        <f>((AG1690)*(H1690/100))</f>
        <v>#DIV/0!</v>
      </c>
      <c r="AI1690" s="7" t="e">
        <f>AG1690/AH1690</f>
        <v>#DIV/0!</v>
      </c>
      <c r="AO1690" s="20" t="s">
        <v>2102</v>
      </c>
      <c r="DL1690" s="61" t="str">
        <f t="shared" si="31"/>
        <v>VNE 1713 30.05.2022</v>
      </c>
    </row>
    <row r="1691" spans="1:149">
      <c r="A1691" s="11">
        <v>44711</v>
      </c>
      <c r="B1691" s="66" t="s">
        <v>90</v>
      </c>
      <c r="C1691" s="25" t="s">
        <v>2103</v>
      </c>
      <c r="H1691" s="3" t="e">
        <f>((F1691)/(E1691/100))</f>
        <v>#DIV/0!</v>
      </c>
      <c r="I1691" s="4" t="e">
        <f>E1691/F1691</f>
        <v>#DIV/0!</v>
      </c>
      <c r="J1691" s="4" t="e">
        <f>100/G1691</f>
        <v>#DIV/0!</v>
      </c>
      <c r="N1691" s="37" t="e">
        <f>M1691/(K1691/100)</f>
        <v>#DIV/0!</v>
      </c>
      <c r="O1691" s="37" t="e">
        <f>N1691/J1691</f>
        <v>#DIV/0!</v>
      </c>
      <c r="P1691" s="5" t="e">
        <f>M1691/(L1691/100)</f>
        <v>#DIV/0!</v>
      </c>
      <c r="Q1691" s="5" t="e">
        <f>P1691*I1691</f>
        <v>#DIV/0!</v>
      </c>
      <c r="U1691" s="15" t="e">
        <f>100-(T1691-R1691)/S1691*100</f>
        <v>#DIV/0!</v>
      </c>
      <c r="AB1691" s="14" t="e">
        <f>((AE1691-AC1691)*(1000/AD1691))*1000</f>
        <v>#DIV/0!</v>
      </c>
      <c r="AF1691" s="7" t="e">
        <f>#REF!*0.8</f>
        <v>#REF!</v>
      </c>
      <c r="AH1691" s="8" t="e">
        <f>((AG1691)*(H1691/100))</f>
        <v>#DIV/0!</v>
      </c>
      <c r="AI1691" s="7" t="e">
        <f>AG1691/AH1691</f>
        <v>#DIV/0!</v>
      </c>
      <c r="AO1691" s="20" t="s">
        <v>2103</v>
      </c>
      <c r="AP1691" s="527">
        <v>0.217</v>
      </c>
      <c r="AQ1691" s="527">
        <v>8.0000000000000002E-3</v>
      </c>
      <c r="AR1691" s="527">
        <v>3.4000000000000002E-2</v>
      </c>
      <c r="AS1691" s="527">
        <v>5.0000000000000001E-3</v>
      </c>
      <c r="AT1691" s="527" t="s">
        <v>121</v>
      </c>
      <c r="AU1691" s="527">
        <v>6.0000000000000001E-3</v>
      </c>
      <c r="AV1691" s="527">
        <v>8.0000000000000002E-3</v>
      </c>
      <c r="AW1691" s="527">
        <v>3.0000000000000001E-3</v>
      </c>
      <c r="AX1691" s="527" t="s">
        <v>121</v>
      </c>
      <c r="AY1691" s="527">
        <v>2E-3</v>
      </c>
      <c r="AZ1691" s="527" t="s">
        <v>121</v>
      </c>
      <c r="BA1691" s="527">
        <v>4.0000000000000001E-3</v>
      </c>
      <c r="BB1691" s="527">
        <v>21.788</v>
      </c>
      <c r="BC1691" s="527">
        <v>0.59099999999999997</v>
      </c>
      <c r="BD1691" s="527">
        <v>0.438</v>
      </c>
      <c r="BE1691" s="527">
        <v>0.02</v>
      </c>
      <c r="BF1691" s="527" t="s">
        <v>121</v>
      </c>
      <c r="BG1691" s="527">
        <v>0.02</v>
      </c>
      <c r="BH1691" s="527">
        <v>2.2679999999999998</v>
      </c>
      <c r="BI1691" s="527">
        <v>0.35699999999999998</v>
      </c>
      <c r="BJ1691" s="527" t="s">
        <v>121</v>
      </c>
      <c r="BK1691" s="527">
        <v>8.9999999999999993E-3</v>
      </c>
      <c r="BL1691" s="527">
        <v>1.2999999999999999E-2</v>
      </c>
      <c r="BM1691" s="527">
        <v>3.0000000000000001E-3</v>
      </c>
      <c r="BN1691" s="527">
        <v>0.26300000000000001</v>
      </c>
      <c r="BO1691" s="527">
        <v>1.7000000000000001E-2</v>
      </c>
      <c r="BP1691" s="527">
        <v>57.341999999999999</v>
      </c>
      <c r="BQ1691" s="527">
        <v>0.498</v>
      </c>
      <c r="BR1691" s="527" t="s">
        <v>121</v>
      </c>
      <c r="BS1691" s="527">
        <v>3.0000000000000001E-3</v>
      </c>
      <c r="BT1691" s="527">
        <v>1.3260000000000001</v>
      </c>
      <c r="BU1691" s="527">
        <v>6.7000000000000004E-2</v>
      </c>
      <c r="BV1691" s="527" t="s">
        <v>121</v>
      </c>
      <c r="BW1691" s="527">
        <v>7.2999999999999995E-2</v>
      </c>
      <c r="BX1691" s="527">
        <v>7.0000000000000001E-3</v>
      </c>
      <c r="BY1691" s="527">
        <v>4.0000000000000001E-3</v>
      </c>
      <c r="BZ1691" s="527">
        <v>2.9000000000000001E-2</v>
      </c>
      <c r="CA1691" s="527">
        <v>1.9E-2</v>
      </c>
      <c r="CB1691" s="527">
        <v>3.5510000000000002</v>
      </c>
      <c r="CC1691" s="527">
        <v>2.3620000000000001</v>
      </c>
      <c r="CD1691" s="527" t="s">
        <v>121</v>
      </c>
      <c r="CE1691" s="527">
        <v>8.0000000000000002E-3</v>
      </c>
      <c r="CF1691" s="527" t="s">
        <v>121</v>
      </c>
      <c r="CG1691" s="527">
        <v>5.0000000000000001E-3</v>
      </c>
      <c r="CH1691" s="527">
        <v>2E-3</v>
      </c>
      <c r="CI1691" s="527">
        <v>1E-3</v>
      </c>
      <c r="CJ1691" s="527" t="s">
        <v>121</v>
      </c>
      <c r="CK1691" s="527">
        <v>0.88700000000000001</v>
      </c>
      <c r="CL1691" s="527" t="s">
        <v>121</v>
      </c>
      <c r="CM1691" s="527">
        <v>2E-3</v>
      </c>
      <c r="CN1691" s="527" t="s">
        <v>121</v>
      </c>
      <c r="CO1691" s="527">
        <v>2E-3</v>
      </c>
      <c r="CP1691" s="527">
        <v>0.42399999999999999</v>
      </c>
      <c r="CQ1691" s="527">
        <v>3.1E-2</v>
      </c>
      <c r="CR1691" s="527" t="s">
        <v>121</v>
      </c>
      <c r="CS1691" s="527">
        <v>2E-3</v>
      </c>
      <c r="CT1691" s="527" t="s">
        <v>121</v>
      </c>
      <c r="CU1691" s="527">
        <v>25.012</v>
      </c>
      <c r="CV1691" s="527">
        <v>6.0000000000000001E-3</v>
      </c>
      <c r="CW1691" s="527">
        <v>1E-3</v>
      </c>
      <c r="CX1691" s="527">
        <v>0.27200000000000002</v>
      </c>
      <c r="CY1691" s="527">
        <v>1.4999999999999999E-2</v>
      </c>
      <c r="CZ1691" s="527" t="s">
        <v>121</v>
      </c>
      <c r="DA1691" s="527">
        <v>3.0000000000000001E-3</v>
      </c>
      <c r="DB1691" s="527">
        <v>8.9999999999999993E-3</v>
      </c>
      <c r="DC1691" s="527">
        <v>5.0000000000000001E-3</v>
      </c>
      <c r="DD1691" s="527" t="s">
        <v>121</v>
      </c>
      <c r="DE1691" s="527">
        <v>0.05</v>
      </c>
      <c r="DF1691" s="527">
        <v>9.5389999999999997</v>
      </c>
      <c r="DG1691" s="527">
        <v>0.25600000000000001</v>
      </c>
      <c r="DH1691" s="527">
        <v>2.4359999999999999</v>
      </c>
      <c r="DI1691" s="527">
        <v>4.7E-2</v>
      </c>
      <c r="DJ1691" s="527" t="s">
        <v>121</v>
      </c>
      <c r="DK1691" s="527">
        <v>2E-3</v>
      </c>
      <c r="DL1691" s="61" t="str">
        <f t="shared" si="31"/>
        <v>22-0118</v>
      </c>
    </row>
    <row r="1692" spans="1:149">
      <c r="A1692" s="11">
        <v>44711</v>
      </c>
      <c r="B1692" s="66"/>
      <c r="C1692" s="25" t="s">
        <v>117</v>
      </c>
      <c r="H1692" s="3" t="e">
        <f>((F1692)/(E1692/100))</f>
        <v>#DIV/0!</v>
      </c>
      <c r="I1692" s="4" t="e">
        <f>E1692/F1692</f>
        <v>#DIV/0!</v>
      </c>
      <c r="J1692" s="4" t="e">
        <f>100/G1692</f>
        <v>#DIV/0!</v>
      </c>
      <c r="N1692" s="37" t="e">
        <f>M1692/(K1692/100)</f>
        <v>#DIV/0!</v>
      </c>
      <c r="O1692" s="37" t="e">
        <f>N1692/J1692</f>
        <v>#DIV/0!</v>
      </c>
      <c r="P1692" s="5" t="e">
        <f>M1692/(L1692/100)</f>
        <v>#DIV/0!</v>
      </c>
      <c r="Q1692" s="5" t="e">
        <f>P1692*I1692</f>
        <v>#DIV/0!</v>
      </c>
      <c r="U1692" s="15" t="e">
        <f>100-(T1692-R1692)/S1692*100</f>
        <v>#DIV/0!</v>
      </c>
      <c r="X1692" s="2">
        <v>12.08</v>
      </c>
      <c r="AB1692" s="14" t="e">
        <f>((AE1692-AC1692)*(1000/AD1692))*1000</f>
        <v>#DIV/0!</v>
      </c>
      <c r="AF1692" s="7" t="e">
        <f>#REF!*0.8</f>
        <v>#REF!</v>
      </c>
      <c r="AH1692" s="8" t="e">
        <f>((AG1692)*(H1692/100))</f>
        <v>#DIV/0!</v>
      </c>
      <c r="AI1692" s="7" t="e">
        <f>AG1692/AH1692</f>
        <v>#DIV/0!</v>
      </c>
      <c r="AO1692" s="20" t="s">
        <v>2104</v>
      </c>
      <c r="AP1692" s="528">
        <v>0.13300000000000001</v>
      </c>
      <c r="AQ1692" s="528">
        <v>2E-3</v>
      </c>
      <c r="AR1692" s="528" t="s">
        <v>121</v>
      </c>
      <c r="AS1692" s="528">
        <v>4.0000000000000001E-3</v>
      </c>
      <c r="AT1692" s="528">
        <v>5.3999999999999999E-2</v>
      </c>
      <c r="AU1692" s="528">
        <v>3.0000000000000001E-3</v>
      </c>
      <c r="AV1692" s="528">
        <v>4.5999999999999999E-2</v>
      </c>
      <c r="AW1692" s="528">
        <v>2E-3</v>
      </c>
      <c r="AX1692" s="528">
        <v>1.2999999999999999E-2</v>
      </c>
      <c r="AY1692" s="528">
        <v>1E-3</v>
      </c>
      <c r="AZ1692" s="528">
        <v>1.0999999999999999E-2</v>
      </c>
      <c r="BA1692" s="528">
        <v>1E-3</v>
      </c>
      <c r="BB1692" s="528">
        <v>6.2E-2</v>
      </c>
      <c r="BC1692" s="528">
        <v>2E-3</v>
      </c>
      <c r="BD1692" s="528">
        <v>0.28499999999999998</v>
      </c>
      <c r="BE1692" s="528">
        <v>8.0000000000000002E-3</v>
      </c>
      <c r="BF1692" s="528" t="s">
        <v>121</v>
      </c>
      <c r="BG1692" s="528">
        <v>7.0000000000000001E-3</v>
      </c>
      <c r="BH1692" s="528" t="s">
        <v>121</v>
      </c>
      <c r="BI1692" s="528">
        <v>1.7150000000000001</v>
      </c>
      <c r="BJ1692" s="528" t="s">
        <v>121</v>
      </c>
      <c r="BK1692" s="528">
        <v>3.0000000000000001E-3</v>
      </c>
      <c r="BL1692" s="528" t="s">
        <v>121</v>
      </c>
      <c r="BM1692" s="528">
        <v>2E-3</v>
      </c>
      <c r="BN1692" s="528">
        <v>3.9E-2</v>
      </c>
      <c r="BO1692" s="528">
        <v>7.0000000000000001E-3</v>
      </c>
      <c r="BP1692" s="528">
        <v>68.790999999999997</v>
      </c>
      <c r="BQ1692" s="528">
        <v>0.121</v>
      </c>
      <c r="BR1692" s="528" t="s">
        <v>121</v>
      </c>
      <c r="BS1692" s="528">
        <v>2E-3</v>
      </c>
      <c r="BT1692" s="528">
        <v>10.292999999999999</v>
      </c>
      <c r="BU1692" s="528">
        <v>0.113</v>
      </c>
      <c r="BV1692" s="528">
        <v>13.452999999999999</v>
      </c>
      <c r="BW1692" s="528">
        <v>0.184</v>
      </c>
      <c r="BX1692" s="528" t="s">
        <v>121</v>
      </c>
      <c r="BY1692" s="528">
        <v>3.0000000000000001E-3</v>
      </c>
      <c r="BZ1692" s="528">
        <v>3.0659999999999998</v>
      </c>
      <c r="CA1692" s="528">
        <v>4.4999999999999998E-2</v>
      </c>
      <c r="CB1692" s="528" t="s">
        <v>121</v>
      </c>
      <c r="CC1692" s="528">
        <v>23.245999999999999</v>
      </c>
      <c r="CD1692" s="528">
        <v>7.0000000000000001E-3</v>
      </c>
      <c r="CE1692" s="528">
        <v>4.0000000000000001E-3</v>
      </c>
      <c r="CF1692" s="528" t="s">
        <v>121</v>
      </c>
      <c r="CG1692" s="528">
        <v>2E-3</v>
      </c>
      <c r="CH1692" s="528" t="s">
        <v>121</v>
      </c>
      <c r="CI1692" s="528">
        <v>2E-3</v>
      </c>
      <c r="CJ1692" s="528" t="s">
        <v>121</v>
      </c>
      <c r="CK1692" s="528">
        <v>0.17199999999999999</v>
      </c>
      <c r="CL1692" s="528" t="s">
        <v>121</v>
      </c>
      <c r="CM1692" s="528">
        <v>2E-3</v>
      </c>
      <c r="CN1692" s="528">
        <v>4.0000000000000001E-3</v>
      </c>
      <c r="CO1692" s="528">
        <v>1E-3</v>
      </c>
      <c r="CP1692" s="528">
        <v>1.952</v>
      </c>
      <c r="CQ1692" s="528">
        <v>6.2E-2</v>
      </c>
      <c r="CR1692" s="528" t="s">
        <v>121</v>
      </c>
      <c r="CS1692" s="528">
        <v>2E-3</v>
      </c>
      <c r="CT1692" s="528">
        <v>0.751</v>
      </c>
      <c r="CU1692" s="528">
        <v>0.28999999999999998</v>
      </c>
      <c r="CV1692" s="528">
        <v>0.01</v>
      </c>
      <c r="CW1692" s="528">
        <v>1E-3</v>
      </c>
      <c r="CX1692" s="528">
        <v>6.4000000000000001E-2</v>
      </c>
      <c r="CY1692" s="528">
        <v>6.0000000000000001E-3</v>
      </c>
      <c r="CZ1692" s="528" t="s">
        <v>121</v>
      </c>
      <c r="DA1692" s="528">
        <v>2E-3</v>
      </c>
      <c r="DB1692" s="528" t="s">
        <v>121</v>
      </c>
      <c r="DC1692" s="528">
        <v>4.0000000000000001E-3</v>
      </c>
      <c r="DD1692" s="528">
        <v>1.6E-2</v>
      </c>
      <c r="DE1692" s="528">
        <v>6.0000000000000001E-3</v>
      </c>
      <c r="DF1692" s="528">
        <v>0.71299999999999997</v>
      </c>
      <c r="DG1692" s="528">
        <v>8.0000000000000002E-3</v>
      </c>
      <c r="DH1692" s="528">
        <v>2E-3</v>
      </c>
      <c r="DI1692" s="528">
        <v>1E-3</v>
      </c>
      <c r="DJ1692" s="528">
        <v>7.4999999999999997E-2</v>
      </c>
      <c r="DK1692" s="528">
        <v>1E-3</v>
      </c>
      <c r="DL1692" s="61" t="str">
        <f t="shared" si="31"/>
        <v>UTV 30.05.2022</v>
      </c>
    </row>
    <row r="1693" spans="1:149">
      <c r="A1693" s="11">
        <v>44711</v>
      </c>
      <c r="B1693" s="66" t="s">
        <v>2096</v>
      </c>
      <c r="C1693" s="25" t="s">
        <v>119</v>
      </c>
      <c r="H1693" s="3" t="e">
        <f>((F1693)/(E1693/100))</f>
        <v>#DIV/0!</v>
      </c>
      <c r="I1693" s="4" t="e">
        <f>E1693/F1693</f>
        <v>#DIV/0!</v>
      </c>
      <c r="J1693" s="4" t="e">
        <f>100/G1693</f>
        <v>#DIV/0!</v>
      </c>
      <c r="N1693" s="37" t="e">
        <f>M1693/(K1693/100)</f>
        <v>#DIV/0!</v>
      </c>
      <c r="O1693" s="37" t="e">
        <f>N1693/J1693</f>
        <v>#DIV/0!</v>
      </c>
      <c r="P1693" s="5" t="e">
        <f>M1693/(L1693/100)</f>
        <v>#DIV/0!</v>
      </c>
      <c r="Q1693" s="5" t="e">
        <f>P1693*I1693</f>
        <v>#DIV/0!</v>
      </c>
      <c r="U1693" s="15" t="e">
        <f>100-(T1693-R1693)/S1693*100</f>
        <v>#DIV/0!</v>
      </c>
      <c r="AB1693" s="14" t="e">
        <f>((AE1693-AC1693)*(1000/AD1693))*1000</f>
        <v>#DIV/0!</v>
      </c>
      <c r="AF1693" s="7" t="e">
        <f>#REF!*0.8</f>
        <v>#REF!</v>
      </c>
      <c r="AH1693" s="8" t="e">
        <f>((AG1693)*(H1693/100))</f>
        <v>#DIV/0!</v>
      </c>
      <c r="AI1693" s="7" t="e">
        <f>AG1693/AH1693</f>
        <v>#DIV/0!</v>
      </c>
      <c r="AO1693" s="20" t="s">
        <v>2105</v>
      </c>
      <c r="DL1693" s="61" t="str">
        <f t="shared" si="31"/>
        <v>DK III W1 30.05.2022</v>
      </c>
    </row>
    <row r="1694" spans="1:149">
      <c r="A1694" s="11">
        <v>44711</v>
      </c>
      <c r="B1694" s="66" t="s">
        <v>207</v>
      </c>
      <c r="C1694" s="25" t="s">
        <v>119</v>
      </c>
      <c r="D1694" s="21">
        <v>32</v>
      </c>
      <c r="E1694" s="2">
        <v>100</v>
      </c>
      <c r="F1694" s="2">
        <v>68</v>
      </c>
      <c r="H1694" s="3">
        <f>((F1694)/(E1694/100))</f>
        <v>68</v>
      </c>
      <c r="I1694" s="4">
        <f>E1694/F1694</f>
        <v>1.4705882352941178</v>
      </c>
      <c r="J1694" s="4" t="e">
        <f>100/G1694</f>
        <v>#DIV/0!</v>
      </c>
      <c r="N1694" s="37" t="e">
        <f>M1694/(K1694/100)</f>
        <v>#DIV/0!</v>
      </c>
      <c r="O1694" s="37" t="e">
        <f>N1694/J1694</f>
        <v>#DIV/0!</v>
      </c>
      <c r="P1694" s="5" t="e">
        <f>M1694/(L1694/100)</f>
        <v>#DIV/0!</v>
      </c>
      <c r="Q1694" s="5" t="e">
        <f>P1694*I1694</f>
        <v>#DIV/0!</v>
      </c>
      <c r="U1694" s="15" t="e">
        <f>100-(T1694-R1694)/S1694*100</f>
        <v>#DIV/0!</v>
      </c>
      <c r="V1694" s="21">
        <v>0.76700000000000002</v>
      </c>
      <c r="X1694" s="2">
        <v>11.45</v>
      </c>
      <c r="Y1694" s="2">
        <v>9.06</v>
      </c>
      <c r="Z1694" s="21">
        <v>2769</v>
      </c>
      <c r="AB1694" s="14" t="e">
        <f>((AE1694-AC1694)*(1000/AD1694))*1000</f>
        <v>#DIV/0!</v>
      </c>
      <c r="AF1694" s="7" t="e">
        <f>#REF!*0.8</f>
        <v>#REF!</v>
      </c>
      <c r="AG1694" s="2">
        <v>147</v>
      </c>
      <c r="AH1694" s="8">
        <f>((AG1694)*(H1694/100))</f>
        <v>99.960000000000008</v>
      </c>
      <c r="AI1694" s="7">
        <f>AG1694/AH1694</f>
        <v>1.4705882352941175</v>
      </c>
      <c r="AJ1694" s="6">
        <v>60.75</v>
      </c>
      <c r="AK1694" s="2">
        <v>0.98</v>
      </c>
      <c r="AO1694" s="20" t="s">
        <v>2106</v>
      </c>
      <c r="AP1694" s="530">
        <v>6.0999999999999999E-2</v>
      </c>
      <c r="AQ1694" s="530">
        <v>1E-3</v>
      </c>
      <c r="AR1694" s="530">
        <v>1.7000000000000001E-2</v>
      </c>
      <c r="AS1694" s="530">
        <v>3.0000000000000001E-3</v>
      </c>
      <c r="AT1694" s="530">
        <v>2.9000000000000001E-2</v>
      </c>
      <c r="AU1694" s="530">
        <v>2E-3</v>
      </c>
      <c r="AV1694" s="530">
        <v>1.7999999999999999E-2</v>
      </c>
      <c r="AW1694" s="530">
        <v>2E-3</v>
      </c>
      <c r="AX1694" s="530" t="s">
        <v>121</v>
      </c>
      <c r="AY1694" s="530">
        <v>2E-3</v>
      </c>
      <c r="AZ1694" s="530">
        <v>7.1999999999999995E-2</v>
      </c>
      <c r="BA1694" s="530">
        <v>3.0000000000000001E-3</v>
      </c>
      <c r="BB1694" s="530">
        <v>0.188</v>
      </c>
      <c r="BC1694" s="530">
        <v>3.0000000000000001E-3</v>
      </c>
      <c r="BD1694" s="530">
        <v>2.593</v>
      </c>
      <c r="BE1694" s="530">
        <v>2.3E-2</v>
      </c>
      <c r="BF1694" s="530" t="s">
        <v>121</v>
      </c>
      <c r="BG1694" s="530">
        <v>4.0000000000000001E-3</v>
      </c>
      <c r="BH1694" s="530">
        <v>3.597</v>
      </c>
      <c r="BI1694" s="530">
        <v>1.0589999999999999</v>
      </c>
      <c r="BJ1694" s="530" t="s">
        <v>121</v>
      </c>
      <c r="BK1694" s="530">
        <v>2E-3</v>
      </c>
      <c r="BL1694" s="530" t="s">
        <v>121</v>
      </c>
      <c r="BM1694" s="530">
        <v>2E-3</v>
      </c>
      <c r="BN1694" s="530">
        <v>0.105</v>
      </c>
      <c r="BO1694" s="530">
        <v>6.0000000000000001E-3</v>
      </c>
      <c r="BP1694" s="530">
        <v>64.863</v>
      </c>
      <c r="BQ1694" s="530">
        <v>0.13100000000000001</v>
      </c>
      <c r="BR1694" s="530" t="s">
        <v>121</v>
      </c>
      <c r="BS1694" s="530">
        <v>2E-3</v>
      </c>
      <c r="BT1694" s="530">
        <v>15.102</v>
      </c>
      <c r="BU1694" s="530">
        <v>0.13400000000000001</v>
      </c>
      <c r="BV1694" s="530">
        <v>1.496</v>
      </c>
      <c r="BW1694" s="530">
        <v>2.9000000000000001E-2</v>
      </c>
      <c r="BX1694" s="530" t="s">
        <v>121</v>
      </c>
      <c r="BY1694" s="530">
        <v>7.0000000000000001E-3</v>
      </c>
      <c r="BZ1694" s="530">
        <v>0.747</v>
      </c>
      <c r="CA1694" s="530">
        <v>2.7E-2</v>
      </c>
      <c r="CB1694" s="530" t="s">
        <v>121</v>
      </c>
      <c r="CC1694" s="530">
        <v>10.651999999999999</v>
      </c>
      <c r="CD1694" s="530">
        <v>7.8E-2</v>
      </c>
      <c r="CE1694" s="530">
        <v>6.0000000000000001E-3</v>
      </c>
      <c r="CF1694" s="530">
        <v>3.0000000000000001E-3</v>
      </c>
      <c r="CG1694" s="530">
        <v>1E-3</v>
      </c>
      <c r="CH1694" s="530" t="s">
        <v>121</v>
      </c>
      <c r="CI1694" s="530">
        <v>2E-3</v>
      </c>
      <c r="CJ1694" s="530">
        <v>0.42099999999999999</v>
      </c>
      <c r="CK1694" s="530">
        <v>7.4999999999999997E-2</v>
      </c>
      <c r="CL1694" s="530" t="s">
        <v>121</v>
      </c>
      <c r="CM1694" s="530">
        <v>2E-3</v>
      </c>
      <c r="CN1694" s="530">
        <v>2E-3</v>
      </c>
      <c r="CO1694" s="530">
        <v>1E-3</v>
      </c>
      <c r="CP1694" s="530">
        <v>1.4239999999999999</v>
      </c>
      <c r="CQ1694" s="530">
        <v>3.9E-2</v>
      </c>
      <c r="CR1694" s="530" t="s">
        <v>121</v>
      </c>
      <c r="CS1694" s="530">
        <v>2E-3</v>
      </c>
      <c r="CT1694" s="530">
        <v>8.1669999999999998</v>
      </c>
      <c r="CU1694" s="530">
        <v>0.32600000000000001</v>
      </c>
      <c r="CV1694" s="530">
        <v>2.8000000000000001E-2</v>
      </c>
      <c r="CW1694" s="530">
        <v>1E-3</v>
      </c>
      <c r="CX1694" s="530">
        <v>0.55600000000000005</v>
      </c>
      <c r="CY1694" s="530">
        <v>1.4E-2</v>
      </c>
      <c r="CZ1694" s="530" t="s">
        <v>121</v>
      </c>
      <c r="DA1694" s="530">
        <v>2E-3</v>
      </c>
      <c r="DB1694" s="530">
        <v>2.3E-2</v>
      </c>
      <c r="DC1694" s="530">
        <v>5.0000000000000001E-3</v>
      </c>
      <c r="DD1694" s="530" t="s">
        <v>121</v>
      </c>
      <c r="DE1694" s="530">
        <v>7.0000000000000001E-3</v>
      </c>
      <c r="DF1694" s="530">
        <v>0.374</v>
      </c>
      <c r="DG1694" s="530">
        <v>5.0000000000000001E-3</v>
      </c>
      <c r="DH1694" s="530">
        <v>1.0999999999999999E-2</v>
      </c>
      <c r="DI1694" s="530">
        <v>1E-3</v>
      </c>
      <c r="DJ1694" s="530">
        <v>1.9E-2</v>
      </c>
      <c r="DK1694" s="530">
        <v>1E-3</v>
      </c>
      <c r="DL1694" s="61" t="str">
        <f t="shared" si="31"/>
        <v>DK III W2 30.05.2022</v>
      </c>
      <c r="DM1694" s="533">
        <v>1.1458165679869001E-2</v>
      </c>
      <c r="DN1694" s="533">
        <v>5.3124164334533701E-2</v>
      </c>
      <c r="DO1694" s="533">
        <v>-3.3032281981439301E-2</v>
      </c>
      <c r="DP1694" s="533">
        <v>0.98011790352759598</v>
      </c>
      <c r="DQ1694" s="533">
        <v>-7.2998633067937703E-3</v>
      </c>
      <c r="DR1694" s="533">
        <v>3.09968010344343E-2</v>
      </c>
      <c r="DS1694" s="533">
        <v>-0.58369280582474004</v>
      </c>
      <c r="DT1694" s="533">
        <v>-4.1405720003051798E-3</v>
      </c>
      <c r="DU1694" s="533">
        <v>-5.1149326123547398E-3</v>
      </c>
      <c r="DV1694" s="533">
        <v>-5.1605138986510299E-2</v>
      </c>
      <c r="DW1694" s="533">
        <v>1.5511441706567799</v>
      </c>
      <c r="DX1694" s="533">
        <v>-0.30020994976903298</v>
      </c>
      <c r="DY1694" s="533">
        <v>1107.587361441</v>
      </c>
      <c r="DZ1694" s="533">
        <v>-1.5187455439659201</v>
      </c>
      <c r="EA1694" s="533">
        <v>-0.45820513082245101</v>
      </c>
      <c r="EB1694" s="533">
        <v>99.343750048103601</v>
      </c>
    </row>
    <row r="1695" spans="1:149">
      <c r="A1695" s="11">
        <v>44711</v>
      </c>
      <c r="B1695" s="66" t="s">
        <v>2108</v>
      </c>
      <c r="C1695" s="25" t="s">
        <v>2107</v>
      </c>
      <c r="D1695" s="21">
        <v>44</v>
      </c>
      <c r="E1695" s="2">
        <v>100</v>
      </c>
      <c r="F1695" s="2">
        <v>100</v>
      </c>
      <c r="G1695" s="2">
        <v>56</v>
      </c>
      <c r="H1695" s="3">
        <f>((F1695)/(E1695/100))</f>
        <v>100</v>
      </c>
      <c r="I1695" s="4">
        <f>E1695/F1695</f>
        <v>1</v>
      </c>
      <c r="J1695" s="4">
        <f>100/G1695</f>
        <v>1.7857142857142858</v>
      </c>
      <c r="K1695" s="2">
        <v>20</v>
      </c>
      <c r="M1695" s="2">
        <f>100.475-99.395</f>
        <v>1.0799999999999983</v>
      </c>
      <c r="N1695" s="37">
        <f>M1695/(K1695/100)</f>
        <v>5.3999999999999915</v>
      </c>
      <c r="O1695" s="37">
        <f>N1695/J1695</f>
        <v>3.0239999999999951</v>
      </c>
      <c r="P1695" s="5" t="e">
        <f>M1695/(L1695/100)</f>
        <v>#DIV/0!</v>
      </c>
      <c r="Q1695" s="5" t="e">
        <f>P1695*I1695</f>
        <v>#DIV/0!</v>
      </c>
      <c r="R1695" s="21">
        <v>54.896000000000001</v>
      </c>
      <c r="S1695" s="21">
        <v>7.0439999999999996</v>
      </c>
      <c r="T1695" s="21">
        <v>59.777000000000001</v>
      </c>
      <c r="U1695" s="15">
        <f>100-(T1695-R1695)/S1695*100</f>
        <v>30.706984667802374</v>
      </c>
      <c r="V1695" s="21">
        <v>8.5999999999999993E-2</v>
      </c>
      <c r="X1695" s="2">
        <v>7.93</v>
      </c>
      <c r="Y1695" s="2">
        <v>4.79</v>
      </c>
      <c r="Z1695" s="21">
        <v>1632</v>
      </c>
      <c r="AB1695" s="14" t="e">
        <f>((AE1695-AC1695)*(1000/AD1695))*1000</f>
        <v>#DIV/0!</v>
      </c>
      <c r="AF1695" s="7" t="e">
        <f>#REF!*0.8</f>
        <v>#REF!</v>
      </c>
      <c r="AG1695" s="2">
        <v>186</v>
      </c>
      <c r="AH1695" s="8">
        <f>((AG1695)*(H1695/100))</f>
        <v>186</v>
      </c>
      <c r="AI1695" s="7">
        <f>AG1695/AH1695</f>
        <v>1</v>
      </c>
      <c r="AJ1695" s="6">
        <v>51.26</v>
      </c>
      <c r="AK1695" s="2">
        <v>1.2E-2</v>
      </c>
      <c r="AM1695" s="21">
        <v>43.01</v>
      </c>
      <c r="AN1695" s="21">
        <v>34.630000000000003</v>
      </c>
      <c r="AO1695" s="20" t="s">
        <v>2107</v>
      </c>
      <c r="AP1695" s="529" t="s">
        <v>121</v>
      </c>
      <c r="AQ1695" s="529">
        <v>2E-3</v>
      </c>
      <c r="AR1695" s="529" t="s">
        <v>121</v>
      </c>
      <c r="AS1695" s="529">
        <v>2E-3</v>
      </c>
      <c r="AT1695" s="529" t="s">
        <v>121</v>
      </c>
      <c r="AU1695" s="529">
        <v>2E-3</v>
      </c>
      <c r="AV1695" s="529">
        <v>2.5999999999999999E-2</v>
      </c>
      <c r="AW1695" s="529">
        <v>1E-3</v>
      </c>
      <c r="AX1695" s="529">
        <v>2E-3</v>
      </c>
      <c r="AY1695" s="529">
        <v>1E-3</v>
      </c>
      <c r="AZ1695" s="529">
        <v>3.1E-2</v>
      </c>
      <c r="BA1695" s="529">
        <v>1E-3</v>
      </c>
      <c r="BB1695" s="529">
        <v>2.5000000000000001E-2</v>
      </c>
      <c r="BC1695" s="529">
        <v>1E-3</v>
      </c>
      <c r="BD1695" s="529">
        <v>0.28000000000000003</v>
      </c>
      <c r="BE1695" s="529">
        <v>6.0000000000000001E-3</v>
      </c>
      <c r="BF1695" s="529" t="s">
        <v>121</v>
      </c>
      <c r="BG1695" s="529">
        <v>2E-3</v>
      </c>
      <c r="BH1695" s="529">
        <v>1.7010000000000001</v>
      </c>
      <c r="BI1695" s="529">
        <v>0.23699999999999999</v>
      </c>
      <c r="BJ1695" s="529" t="s">
        <v>121</v>
      </c>
      <c r="BK1695" s="529">
        <v>2E-3</v>
      </c>
      <c r="BL1695" s="529" t="s">
        <v>121</v>
      </c>
      <c r="BM1695" s="529">
        <v>2E-3</v>
      </c>
      <c r="BN1695" s="529" t="s">
        <v>121</v>
      </c>
      <c r="BO1695" s="529">
        <v>5.0000000000000001E-3</v>
      </c>
      <c r="BP1695" s="529">
        <v>94.119</v>
      </c>
      <c r="BQ1695" s="529">
        <v>2.3E-2</v>
      </c>
      <c r="BR1695" s="529" t="s">
        <v>121</v>
      </c>
      <c r="BS1695" s="529">
        <v>2E-3</v>
      </c>
      <c r="BT1695" s="529">
        <v>1.5720000000000001</v>
      </c>
      <c r="BU1695" s="529">
        <v>3.1E-2</v>
      </c>
      <c r="BV1695" s="529">
        <v>0.77</v>
      </c>
      <c r="BW1695" s="529">
        <v>1.2E-2</v>
      </c>
      <c r="BX1695" s="529" t="s">
        <v>121</v>
      </c>
      <c r="BY1695" s="529">
        <v>2E-3</v>
      </c>
      <c r="BZ1695" s="529" t="s">
        <v>121</v>
      </c>
      <c r="CA1695" s="529">
        <v>1.2E-2</v>
      </c>
      <c r="CB1695" s="529" t="s">
        <v>121</v>
      </c>
      <c r="CC1695" s="529">
        <v>1.823</v>
      </c>
      <c r="CD1695" s="529" t="s">
        <v>121</v>
      </c>
      <c r="CE1695" s="529">
        <v>4.0000000000000001E-3</v>
      </c>
      <c r="CF1695" s="529" t="s">
        <v>121</v>
      </c>
      <c r="CG1695" s="529">
        <v>2E-3</v>
      </c>
      <c r="CH1695" s="529" t="s">
        <v>121</v>
      </c>
      <c r="CI1695" s="529">
        <v>2E-3</v>
      </c>
      <c r="CJ1695" s="529">
        <v>0.10199999999999999</v>
      </c>
      <c r="CK1695" s="529">
        <v>2.4E-2</v>
      </c>
      <c r="CL1695" s="529" t="s">
        <v>121</v>
      </c>
      <c r="CM1695" s="529">
        <v>2E-3</v>
      </c>
      <c r="CN1695" s="529" t="s">
        <v>121</v>
      </c>
      <c r="CO1695" s="529">
        <v>2E-3</v>
      </c>
      <c r="CP1695" s="529">
        <v>0.17599999999999999</v>
      </c>
      <c r="CQ1695" s="529">
        <v>8.9999999999999993E-3</v>
      </c>
      <c r="CR1695" s="529" t="s">
        <v>121</v>
      </c>
      <c r="CS1695" s="529">
        <v>2E-3</v>
      </c>
      <c r="CT1695" s="529">
        <v>0.65800000000000003</v>
      </c>
      <c r="CU1695" s="529">
        <v>7.8E-2</v>
      </c>
      <c r="CV1695" s="529">
        <v>4.0000000000000001E-3</v>
      </c>
      <c r="CW1695" s="529">
        <v>1E-3</v>
      </c>
      <c r="CX1695" s="529">
        <v>0.50700000000000001</v>
      </c>
      <c r="CY1695" s="529">
        <v>7.0000000000000001E-3</v>
      </c>
      <c r="CZ1695" s="529" t="s">
        <v>121</v>
      </c>
      <c r="DA1695" s="529">
        <v>2E-3</v>
      </c>
      <c r="DB1695" s="529" t="s">
        <v>121</v>
      </c>
      <c r="DC1695" s="529">
        <v>3.0000000000000001E-3</v>
      </c>
      <c r="DD1695" s="529" t="s">
        <v>121</v>
      </c>
      <c r="DE1695" s="529">
        <v>2E-3</v>
      </c>
      <c r="DF1695" s="529">
        <v>1.9E-2</v>
      </c>
      <c r="DG1695" s="529">
        <v>1E-3</v>
      </c>
      <c r="DH1695" s="529">
        <v>4.0000000000000001E-3</v>
      </c>
      <c r="DI1695" s="529">
        <v>1E-3</v>
      </c>
      <c r="DJ1695" s="529" t="s">
        <v>121</v>
      </c>
      <c r="DK1695" s="529">
        <v>2E-3</v>
      </c>
      <c r="DL1695" s="61" t="str">
        <f t="shared" si="31"/>
        <v>22-0120-1</v>
      </c>
      <c r="DM1695" s="533">
        <v>7.6501372698776198E-3</v>
      </c>
      <c r="DN1695" s="533">
        <v>-4.44752783619504E-3</v>
      </c>
      <c r="DO1695" s="533">
        <v>-3.6243832104639197E-2</v>
      </c>
      <c r="DP1695" s="533">
        <v>1.1553798596234101E-2</v>
      </c>
      <c r="DQ1695" s="533">
        <v>-1.2499093387835799E-2</v>
      </c>
      <c r="DR1695" s="533">
        <v>3.6765910139489703E-2</v>
      </c>
      <c r="DS1695" s="533">
        <v>-0.36332001753554599</v>
      </c>
      <c r="DT1695" s="533">
        <v>-1.6513229465991801E-3</v>
      </c>
      <c r="DU1695" s="533">
        <v>-4.2780511535412298E-3</v>
      </c>
      <c r="DV1695" s="533">
        <v>-5.5612243110356001E-2</v>
      </c>
      <c r="DW1695" s="533">
        <v>1.2099939168776399</v>
      </c>
      <c r="DX1695" s="533">
        <v>-0.370439324960053</v>
      </c>
      <c r="DY1695" s="533">
        <v>884.36839016683098</v>
      </c>
      <c r="DZ1695" s="533">
        <v>-1.8211350330868199</v>
      </c>
      <c r="EA1695" s="533">
        <v>-0.81354006171424298</v>
      </c>
      <c r="EB1695" s="533">
        <v>100.201631062321</v>
      </c>
      <c r="EC1695" s="10" t="s">
        <v>1951</v>
      </c>
      <c r="ED1695" s="533">
        <v>-2.1119213410000499E-3</v>
      </c>
      <c r="EE1695" s="533">
        <v>9.3882097453479793E-3</v>
      </c>
      <c r="EF1695" s="533">
        <v>-3.7359165565449402E-2</v>
      </c>
      <c r="EG1695" s="533">
        <v>-9.1094668180061508E-3</v>
      </c>
      <c r="EH1695" s="533">
        <v>-1.38795763190077E-2</v>
      </c>
      <c r="EI1695" s="533">
        <v>2.80452385094676E-2</v>
      </c>
      <c r="EJ1695" s="533">
        <v>-0.25015979316695902</v>
      </c>
      <c r="EK1695" s="533">
        <v>-1.44515999737261E-2</v>
      </c>
      <c r="EL1695" s="533">
        <v>-3.2827534756341898E-3</v>
      </c>
      <c r="EM1695" s="533">
        <v>-5.0955131598356698E-2</v>
      </c>
      <c r="EN1695" s="533">
        <v>0.20130352141935001</v>
      </c>
      <c r="EO1695" s="533">
        <v>-0.36471239019040802</v>
      </c>
      <c r="EP1695" s="533">
        <v>1211.05550804162</v>
      </c>
      <c r="EQ1695" s="533">
        <v>-1.7786035321690801</v>
      </c>
      <c r="ER1695" s="533">
        <v>-0.71922435567908305</v>
      </c>
      <c r="ES1695" s="533">
        <v>99.340921558244204</v>
      </c>
    </row>
    <row r="1696" spans="1:149">
      <c r="A1696" s="11">
        <v>44711</v>
      </c>
      <c r="B1696" s="66" t="s">
        <v>2110</v>
      </c>
      <c r="C1696" s="25" t="s">
        <v>2109</v>
      </c>
      <c r="D1696" s="21">
        <v>0</v>
      </c>
      <c r="E1696" s="2">
        <v>100</v>
      </c>
      <c r="F1696" s="2">
        <v>100</v>
      </c>
      <c r="G1696" s="2">
        <v>100</v>
      </c>
      <c r="H1696" s="3">
        <f>((F1696)/(E1696/100))</f>
        <v>100</v>
      </c>
      <c r="I1696" s="4">
        <f>E1696/F1696</f>
        <v>1</v>
      </c>
      <c r="J1696" s="4">
        <f>100/G1696</f>
        <v>1</v>
      </c>
      <c r="K1696" s="2">
        <v>20</v>
      </c>
      <c r="M1696" s="2">
        <f>101.426-100.783</f>
        <v>0.64300000000000068</v>
      </c>
      <c r="N1696" s="37">
        <f>M1696/(K1696/100)</f>
        <v>3.2150000000000034</v>
      </c>
      <c r="O1696" s="37">
        <f>N1696/J1696</f>
        <v>3.2150000000000034</v>
      </c>
      <c r="P1696" s="5" t="e">
        <f>M1696/(L1696/100)</f>
        <v>#DIV/0!</v>
      </c>
      <c r="Q1696" s="5" t="e">
        <f>P1696*I1696</f>
        <v>#DIV/0!</v>
      </c>
      <c r="R1696" s="21">
        <v>56.518000000000001</v>
      </c>
      <c r="S1696" s="21">
        <v>10.866</v>
      </c>
      <c r="T1696" s="21">
        <v>58.118000000000002</v>
      </c>
      <c r="U1696" s="15">
        <f>100-(T1696-R1696)/S1696*100</f>
        <v>85.275170255843904</v>
      </c>
      <c r="V1696" s="21">
        <v>0.13500000000000001</v>
      </c>
      <c r="X1696" s="2">
        <v>7.85</v>
      </c>
      <c r="Y1696" s="2">
        <v>6.6</v>
      </c>
      <c r="Z1696" s="21">
        <v>2241</v>
      </c>
      <c r="AB1696" s="14" t="e">
        <f>((AE1696-AC1696)*(1000/AD1696))*1000</f>
        <v>#DIV/0!</v>
      </c>
      <c r="AF1696" s="7" t="e">
        <f>#REF!*0.8</f>
        <v>#REF!</v>
      </c>
      <c r="AG1696" s="2">
        <v>100</v>
      </c>
      <c r="AH1696" s="8">
        <f>((AG1696)*(H1696/100))</f>
        <v>100</v>
      </c>
      <c r="AI1696" s="7">
        <f>AG1696/AH1696</f>
        <v>1</v>
      </c>
      <c r="AJ1696" s="6">
        <v>69.06</v>
      </c>
      <c r="AK1696" s="2">
        <v>0</v>
      </c>
      <c r="AM1696" s="21">
        <v>51.46</v>
      </c>
      <c r="AN1696" s="21">
        <v>46.66</v>
      </c>
      <c r="AO1696" s="20" t="s">
        <v>2109</v>
      </c>
      <c r="AP1696" s="529" t="s">
        <v>121</v>
      </c>
      <c r="AQ1696" s="529">
        <v>2E-3</v>
      </c>
      <c r="AR1696" s="529" t="s">
        <v>121</v>
      </c>
      <c r="AS1696" s="529">
        <v>2E-3</v>
      </c>
      <c r="AT1696" s="529" t="s">
        <v>121</v>
      </c>
      <c r="AU1696" s="529">
        <v>2E-3</v>
      </c>
      <c r="AV1696" s="529">
        <v>5.7000000000000002E-2</v>
      </c>
      <c r="AW1696" s="529">
        <v>2E-3</v>
      </c>
      <c r="AX1696" s="529">
        <v>2E-3</v>
      </c>
      <c r="AY1696" s="529">
        <v>1E-3</v>
      </c>
      <c r="AZ1696" s="529">
        <v>2.7E-2</v>
      </c>
      <c r="BA1696" s="529">
        <v>2E-3</v>
      </c>
      <c r="BB1696" s="529">
        <v>2.1000000000000001E-2</v>
      </c>
      <c r="BC1696" s="529">
        <v>1E-3</v>
      </c>
      <c r="BD1696" s="529">
        <v>0.32800000000000001</v>
      </c>
      <c r="BE1696" s="529">
        <v>7.0000000000000001E-3</v>
      </c>
      <c r="BF1696" s="529" t="s">
        <v>121</v>
      </c>
      <c r="BG1696" s="529">
        <v>2E-3</v>
      </c>
      <c r="BH1696" s="529">
        <v>2.7490000000000001</v>
      </c>
      <c r="BI1696" s="529">
        <v>0.505</v>
      </c>
      <c r="BJ1696" s="529" t="s">
        <v>121</v>
      </c>
      <c r="BK1696" s="529">
        <v>2E-3</v>
      </c>
      <c r="BL1696" s="529" t="s">
        <v>121</v>
      </c>
      <c r="BM1696" s="529">
        <v>2E-3</v>
      </c>
      <c r="BN1696" s="529" t="s">
        <v>121</v>
      </c>
      <c r="BO1696" s="529">
        <v>6.0000000000000001E-3</v>
      </c>
      <c r="BP1696" s="529">
        <v>87.167000000000002</v>
      </c>
      <c r="BQ1696" s="529">
        <v>0.05</v>
      </c>
      <c r="BR1696" s="529" t="s">
        <v>121</v>
      </c>
      <c r="BS1696" s="529">
        <v>2E-3</v>
      </c>
      <c r="BT1696" s="529">
        <v>3.2509999999999999</v>
      </c>
      <c r="BU1696" s="529">
        <v>5.1999999999999998E-2</v>
      </c>
      <c r="BV1696" s="529">
        <v>2.3849999999999998</v>
      </c>
      <c r="BW1696" s="529">
        <v>2.5999999999999999E-2</v>
      </c>
      <c r="BX1696" s="529" t="s">
        <v>121</v>
      </c>
      <c r="BY1696" s="529">
        <v>3.0000000000000001E-3</v>
      </c>
      <c r="BZ1696" s="529" t="s">
        <v>121</v>
      </c>
      <c r="CA1696" s="529">
        <v>2.5000000000000001E-2</v>
      </c>
      <c r="CB1696" s="529" t="s">
        <v>121</v>
      </c>
      <c r="CC1696" s="529">
        <v>5.04</v>
      </c>
      <c r="CD1696" s="529" t="s">
        <v>121</v>
      </c>
      <c r="CE1696" s="529">
        <v>4.0000000000000001E-3</v>
      </c>
      <c r="CF1696" s="529" t="s">
        <v>121</v>
      </c>
      <c r="CG1696" s="529">
        <v>2E-3</v>
      </c>
      <c r="CH1696" s="529" t="s">
        <v>121</v>
      </c>
      <c r="CI1696" s="529">
        <v>2E-3</v>
      </c>
      <c r="CJ1696" s="529">
        <v>0.222</v>
      </c>
      <c r="CK1696" s="529">
        <v>4.1000000000000002E-2</v>
      </c>
      <c r="CL1696" s="529" t="s">
        <v>121</v>
      </c>
      <c r="CM1696" s="529">
        <v>2E-3</v>
      </c>
      <c r="CN1696" s="529" t="s">
        <v>121</v>
      </c>
      <c r="CO1696" s="529">
        <v>2E-3</v>
      </c>
      <c r="CP1696" s="529">
        <v>0.247</v>
      </c>
      <c r="CQ1696" s="529">
        <v>1.4E-2</v>
      </c>
      <c r="CR1696" s="529" t="s">
        <v>121</v>
      </c>
      <c r="CS1696" s="529">
        <v>2E-3</v>
      </c>
      <c r="CT1696" s="529">
        <v>1.647</v>
      </c>
      <c r="CU1696" s="529">
        <v>0.14099999999999999</v>
      </c>
      <c r="CV1696" s="529">
        <v>7.0000000000000001E-3</v>
      </c>
      <c r="CW1696" s="529">
        <v>1E-3</v>
      </c>
      <c r="CX1696" s="529">
        <v>1.857</v>
      </c>
      <c r="CY1696" s="529">
        <v>1.7000000000000001E-2</v>
      </c>
      <c r="CZ1696" s="529" t="s">
        <v>121</v>
      </c>
      <c r="DA1696" s="529">
        <v>2E-3</v>
      </c>
      <c r="DB1696" s="529">
        <v>8.0000000000000002E-3</v>
      </c>
      <c r="DC1696" s="529">
        <v>5.0000000000000001E-3</v>
      </c>
      <c r="DD1696" s="529" t="s">
        <v>121</v>
      </c>
      <c r="DE1696" s="529">
        <v>3.0000000000000001E-3</v>
      </c>
      <c r="DF1696" s="529">
        <v>1.7000000000000001E-2</v>
      </c>
      <c r="DG1696" s="529">
        <v>1E-3</v>
      </c>
      <c r="DH1696" s="529">
        <v>7.0000000000000001E-3</v>
      </c>
      <c r="DI1696" s="529">
        <v>1E-3</v>
      </c>
      <c r="DJ1696" s="529" t="s">
        <v>121</v>
      </c>
      <c r="DK1696" s="529">
        <v>2E-3</v>
      </c>
      <c r="DL1696" s="61" t="str">
        <f t="shared" si="31"/>
        <v>22-0120-2</v>
      </c>
      <c r="DM1696" s="533">
        <v>-2.1119213410000499E-3</v>
      </c>
      <c r="DN1696" s="533">
        <v>9.3882097453479793E-3</v>
      </c>
      <c r="DO1696" s="533">
        <v>-3.7359165565449402E-2</v>
      </c>
      <c r="DP1696" s="533">
        <v>-9.1094668180061508E-3</v>
      </c>
      <c r="DQ1696" s="533">
        <v>-1.38795763190077E-2</v>
      </c>
      <c r="DR1696" s="533">
        <v>2.80452385094676E-2</v>
      </c>
      <c r="DS1696" s="533">
        <v>-0.25015979316695902</v>
      </c>
      <c r="DT1696" s="533">
        <v>-1.44515999737261E-2</v>
      </c>
      <c r="DU1696" s="533">
        <v>-3.2827534756341898E-3</v>
      </c>
      <c r="DV1696" s="533">
        <v>-5.0955131598356698E-2</v>
      </c>
      <c r="DW1696" s="533">
        <v>0.20130352141935001</v>
      </c>
      <c r="DX1696" s="533">
        <v>-0.36471239019040802</v>
      </c>
      <c r="DY1696" s="533">
        <v>1211.05550804162</v>
      </c>
      <c r="DZ1696" s="533">
        <v>-1.7786035321690801</v>
      </c>
      <c r="EA1696" s="533">
        <v>-0.71922435567908305</v>
      </c>
      <c r="EB1696" s="533">
        <v>99.340921558244204</v>
      </c>
      <c r="EC1696" s="10" t="s">
        <v>1951</v>
      </c>
      <c r="ED1696" s="533">
        <v>-1.30586267993051E-2</v>
      </c>
      <c r="EE1696" s="533">
        <v>1.8068758175690699E-2</v>
      </c>
      <c r="EF1696" s="533">
        <v>-6.0057365763153799E-2</v>
      </c>
      <c r="EG1696" s="533">
        <v>-1.9756927063799101E-3</v>
      </c>
      <c r="EH1696" s="533">
        <v>-1.10274042705426E-2</v>
      </c>
      <c r="EI1696" s="533">
        <v>-4.9607865083561497E-3</v>
      </c>
      <c r="EJ1696" s="533">
        <v>-0.42882362837376098</v>
      </c>
      <c r="EK1696" s="533">
        <v>1.0738988318307901E-2</v>
      </c>
      <c r="EL1696" s="533">
        <v>-5.0959970701461004E-3</v>
      </c>
      <c r="EM1696" s="533">
        <v>-5.60293085403194E-2</v>
      </c>
      <c r="EN1696" s="533">
        <v>0.1218408316658</v>
      </c>
      <c r="EO1696" s="533">
        <v>-0.14660216664907</v>
      </c>
      <c r="EP1696" s="533">
        <v>730.13023363442596</v>
      </c>
      <c r="EQ1696" s="533">
        <v>-2.0779857807759301</v>
      </c>
      <c r="ER1696" s="533">
        <v>-0.61245461842886495</v>
      </c>
      <c r="ES1696" s="533">
        <v>66.387476706117596</v>
      </c>
    </row>
    <row r="1697" spans="1:132">
      <c r="A1697" s="11">
        <v>44712</v>
      </c>
      <c r="B1697" s="64" t="s">
        <v>2111</v>
      </c>
      <c r="C1697" s="25" t="s">
        <v>243</v>
      </c>
      <c r="H1697" s="3" t="e">
        <f>((F1697)/(E1697/100))</f>
        <v>#DIV/0!</v>
      </c>
      <c r="I1697" s="4" t="e">
        <f>E1697/F1697</f>
        <v>#DIV/0!</v>
      </c>
      <c r="J1697" s="4" t="e">
        <f>100/G1697</f>
        <v>#DIV/0!</v>
      </c>
      <c r="N1697" s="37" t="e">
        <f>M1697/(K1697/100)</f>
        <v>#DIV/0!</v>
      </c>
      <c r="O1697" s="37" t="e">
        <f>N1697/J1697</f>
        <v>#DIV/0!</v>
      </c>
      <c r="P1697" s="5" t="e">
        <f>M1697/(L1697/100)</f>
        <v>#DIV/0!</v>
      </c>
      <c r="Q1697" s="5" t="e">
        <f>P1697*I1697</f>
        <v>#DIV/0!</v>
      </c>
      <c r="U1697" s="15" t="e">
        <f>100-(T1697-R1697)/S1697*100</f>
        <v>#DIV/0!</v>
      </c>
      <c r="V1697" s="21">
        <v>198</v>
      </c>
      <c r="X1697" s="2">
        <v>10.33</v>
      </c>
      <c r="Y1697" s="2">
        <v>5.68</v>
      </c>
      <c r="AB1697" s="14" t="e">
        <f>((AE1697-AC1697)*(1000/AD1697))*1000</f>
        <v>#DIV/0!</v>
      </c>
      <c r="AF1697" s="7" t="e">
        <f>#REF!*0.8</f>
        <v>#REF!</v>
      </c>
      <c r="AH1697" s="8" t="e">
        <f>((AG1697)*(H1697/100))</f>
        <v>#DIV/0!</v>
      </c>
      <c r="AI1697" s="7" t="e">
        <f>AG1697/AH1697</f>
        <v>#DIV/0!</v>
      </c>
      <c r="AO1697" s="20"/>
      <c r="DL1697" s="61">
        <f t="shared" si="31"/>
        <v>0</v>
      </c>
    </row>
    <row r="1698" spans="1:132">
      <c r="A1698" s="11">
        <v>44712</v>
      </c>
      <c r="B1698" s="66"/>
      <c r="C1698" s="25" t="s">
        <v>117</v>
      </c>
      <c r="H1698" s="3" t="e">
        <f>((F1698)/(E1698/100))</f>
        <v>#DIV/0!</v>
      </c>
      <c r="I1698" s="4" t="e">
        <f>E1698/F1698</f>
        <v>#DIV/0!</v>
      </c>
      <c r="J1698" s="4" t="e">
        <f>100/G1698</f>
        <v>#DIV/0!</v>
      </c>
      <c r="N1698" s="37" t="e">
        <f>M1698/(K1698/100)</f>
        <v>#DIV/0!</v>
      </c>
      <c r="O1698" s="37" t="e">
        <f>N1698/J1698</f>
        <v>#DIV/0!</v>
      </c>
      <c r="P1698" s="5" t="e">
        <f>M1698/(L1698/100)</f>
        <v>#DIV/0!</v>
      </c>
      <c r="Q1698" s="5" t="e">
        <f>P1698*I1698</f>
        <v>#DIV/0!</v>
      </c>
      <c r="U1698" s="15" t="e">
        <f>100-(T1698-R1698)/S1698*100</f>
        <v>#DIV/0!</v>
      </c>
      <c r="X1698" s="2">
        <v>12.08</v>
      </c>
      <c r="AB1698" s="14" t="e">
        <f>((AE1698-AC1698)*(1000/AD1698))*1000</f>
        <v>#DIV/0!</v>
      </c>
      <c r="AF1698" s="7" t="e">
        <f>#REF!*0.8</f>
        <v>#REF!</v>
      </c>
      <c r="AH1698" s="8" t="e">
        <f>((AG1698)*(H1698/100))</f>
        <v>#DIV/0!</v>
      </c>
      <c r="AI1698" s="7" t="e">
        <f>AG1698/AH1698</f>
        <v>#DIV/0!</v>
      </c>
      <c r="AO1698" s="20" t="s">
        <v>2112</v>
      </c>
      <c r="AP1698" s="531">
        <v>0.20599999999999999</v>
      </c>
      <c r="AQ1698" s="531">
        <v>3.0000000000000001E-3</v>
      </c>
      <c r="AR1698" s="531">
        <v>6.0000000000000001E-3</v>
      </c>
      <c r="AS1698" s="531">
        <v>3.0000000000000001E-3</v>
      </c>
      <c r="AT1698" s="531">
        <v>0.09</v>
      </c>
      <c r="AU1698" s="531">
        <v>3.0000000000000001E-3</v>
      </c>
      <c r="AV1698" s="531">
        <v>6.0999999999999999E-2</v>
      </c>
      <c r="AW1698" s="531">
        <v>2E-3</v>
      </c>
      <c r="AX1698" s="531">
        <v>1.2E-2</v>
      </c>
      <c r="AY1698" s="531">
        <v>1E-3</v>
      </c>
      <c r="AZ1698" s="531">
        <v>2.5999999999999999E-2</v>
      </c>
      <c r="BA1698" s="531">
        <v>2E-3</v>
      </c>
      <c r="BB1698" s="531">
        <v>7.5999999999999998E-2</v>
      </c>
      <c r="BC1698" s="531">
        <v>2E-3</v>
      </c>
      <c r="BD1698" s="531">
        <v>0.58299999999999996</v>
      </c>
      <c r="BE1698" s="531">
        <v>1.0999999999999999E-2</v>
      </c>
      <c r="BF1698" s="531" t="s">
        <v>121</v>
      </c>
      <c r="BG1698" s="531">
        <v>8.0000000000000002E-3</v>
      </c>
      <c r="BH1698" s="531" t="s">
        <v>121</v>
      </c>
      <c r="BI1698" s="531">
        <v>1.9510000000000001</v>
      </c>
      <c r="BJ1698" s="531" t="s">
        <v>121</v>
      </c>
      <c r="BK1698" s="531">
        <v>3.0000000000000001E-3</v>
      </c>
      <c r="BL1698" s="531" t="s">
        <v>121</v>
      </c>
      <c r="BM1698" s="531">
        <v>2E-3</v>
      </c>
      <c r="BN1698" s="531">
        <v>8.2000000000000003E-2</v>
      </c>
      <c r="BO1698" s="531">
        <v>7.0000000000000001E-3</v>
      </c>
      <c r="BP1698" s="531">
        <v>64.715000000000003</v>
      </c>
      <c r="BQ1698" s="531">
        <v>0.14099999999999999</v>
      </c>
      <c r="BR1698" s="531">
        <v>4.0000000000000001E-3</v>
      </c>
      <c r="BS1698" s="531">
        <v>1E-3</v>
      </c>
      <c r="BT1698" s="531">
        <v>15.122999999999999</v>
      </c>
      <c r="BU1698" s="531">
        <v>0.16400000000000001</v>
      </c>
      <c r="BV1698" s="531">
        <v>10.077</v>
      </c>
      <c r="BW1698" s="531">
        <v>0.13300000000000001</v>
      </c>
      <c r="BX1698" s="531" t="s">
        <v>121</v>
      </c>
      <c r="BY1698" s="531">
        <v>4.0000000000000001E-3</v>
      </c>
      <c r="BZ1698" s="531">
        <v>1.875</v>
      </c>
      <c r="CA1698" s="531">
        <v>0.04</v>
      </c>
      <c r="CB1698" s="531" t="s">
        <v>121</v>
      </c>
      <c r="CC1698" s="531">
        <v>21.437999999999999</v>
      </c>
      <c r="CD1698" s="531">
        <v>3.5000000000000003E-2</v>
      </c>
      <c r="CE1698" s="531">
        <v>5.0000000000000001E-3</v>
      </c>
      <c r="CF1698" s="531">
        <v>6.0000000000000001E-3</v>
      </c>
      <c r="CG1698" s="531">
        <v>1E-3</v>
      </c>
      <c r="CH1698" s="531" t="s">
        <v>121</v>
      </c>
      <c r="CI1698" s="531">
        <v>2E-3</v>
      </c>
      <c r="CJ1698" s="531" t="s">
        <v>121</v>
      </c>
      <c r="CK1698" s="531">
        <v>0.158</v>
      </c>
      <c r="CL1698" s="531" t="s">
        <v>121</v>
      </c>
      <c r="CM1698" s="531">
        <v>2E-3</v>
      </c>
      <c r="CN1698" s="531">
        <v>5.0000000000000001E-3</v>
      </c>
      <c r="CO1698" s="531">
        <v>1E-3</v>
      </c>
      <c r="CP1698" s="531">
        <v>2.2570000000000001</v>
      </c>
      <c r="CQ1698" s="531">
        <v>6.2E-2</v>
      </c>
      <c r="CR1698" s="531" t="s">
        <v>121</v>
      </c>
      <c r="CS1698" s="531">
        <v>2E-3</v>
      </c>
      <c r="CT1698" s="531">
        <v>1.7190000000000001</v>
      </c>
      <c r="CU1698" s="531">
        <v>0.28699999999999998</v>
      </c>
      <c r="CV1698" s="531">
        <v>1.7000000000000001E-2</v>
      </c>
      <c r="CW1698" s="531">
        <v>1E-3</v>
      </c>
      <c r="CX1698" s="531">
        <v>0.154</v>
      </c>
      <c r="CY1698" s="531">
        <v>8.9999999999999993E-3</v>
      </c>
      <c r="CZ1698" s="531" t="s">
        <v>121</v>
      </c>
      <c r="DA1698" s="531">
        <v>2E-3</v>
      </c>
      <c r="DB1698" s="531" t="s">
        <v>121</v>
      </c>
      <c r="DC1698" s="531">
        <v>4.0000000000000001E-3</v>
      </c>
      <c r="DD1698" s="531">
        <v>1.4E-2</v>
      </c>
      <c r="DE1698" s="531">
        <v>7.0000000000000001E-3</v>
      </c>
      <c r="DF1698" s="531">
        <v>1.012</v>
      </c>
      <c r="DG1698" s="531">
        <v>1.0999999999999999E-2</v>
      </c>
      <c r="DH1698" s="531">
        <v>7.0000000000000001E-3</v>
      </c>
      <c r="DI1698" s="531">
        <v>1E-3</v>
      </c>
      <c r="DJ1698" s="531">
        <v>0.09</v>
      </c>
      <c r="DK1698" s="531">
        <v>1E-3</v>
      </c>
      <c r="DL1698" s="61" t="str">
        <f t="shared" si="31"/>
        <v>UTV 31.05.2022</v>
      </c>
    </row>
    <row r="1699" spans="1:132">
      <c r="A1699" s="11">
        <v>44712</v>
      </c>
      <c r="B1699" s="66" t="s">
        <v>208</v>
      </c>
      <c r="C1699" s="25" t="s">
        <v>119</v>
      </c>
      <c r="D1699" s="21">
        <v>32</v>
      </c>
      <c r="E1699" s="2">
        <v>100</v>
      </c>
      <c r="F1699" s="2">
        <v>68</v>
      </c>
      <c r="H1699" s="3">
        <f>((F1699)/(E1699/100))</f>
        <v>68</v>
      </c>
      <c r="I1699" s="4">
        <f>E1699/F1699</f>
        <v>1.4705882352941178</v>
      </c>
      <c r="J1699" s="4" t="e">
        <f>100/G1699</f>
        <v>#DIV/0!</v>
      </c>
      <c r="N1699" s="37" t="e">
        <f>M1699/(K1699/100)</f>
        <v>#DIV/0!</v>
      </c>
      <c r="O1699" s="37" t="e">
        <f>N1699/J1699</f>
        <v>#DIV/0!</v>
      </c>
      <c r="P1699" s="5" t="e">
        <f>M1699/(L1699/100)</f>
        <v>#DIV/0!</v>
      </c>
      <c r="Q1699" s="5" t="e">
        <f>P1699*I1699</f>
        <v>#DIV/0!</v>
      </c>
      <c r="U1699" s="15" t="e">
        <f>100-(T1699-R1699)/S1699*100</f>
        <v>#DIV/0!</v>
      </c>
      <c r="V1699" s="21">
        <v>7.1120000000000001</v>
      </c>
      <c r="X1699" s="2">
        <v>11.97</v>
      </c>
      <c r="Y1699" s="2">
        <v>13.37</v>
      </c>
      <c r="Z1699" s="21">
        <v>4255</v>
      </c>
      <c r="AB1699" s="14" t="e">
        <f>((AE1699-AC1699)*(1000/AD1699))*1000</f>
        <v>#DIV/0!</v>
      </c>
      <c r="AF1699" s="7" t="e">
        <f>#REF!*0.8</f>
        <v>#REF!</v>
      </c>
      <c r="AG1699" s="2">
        <v>147</v>
      </c>
      <c r="AH1699" s="8">
        <f>((AG1699)*(H1699/100))</f>
        <v>99.960000000000008</v>
      </c>
      <c r="AI1699" s="7">
        <f>AG1699/AH1699</f>
        <v>1.4705882352941175</v>
      </c>
      <c r="AJ1699" s="6">
        <v>39.46</v>
      </c>
      <c r="AK1699" s="2">
        <v>1.0609999999999999</v>
      </c>
      <c r="AO1699" s="20" t="s">
        <v>2113</v>
      </c>
      <c r="AP1699" s="533">
        <v>0.309</v>
      </c>
      <c r="AQ1699" s="533">
        <v>4.0000000000000001E-3</v>
      </c>
      <c r="AR1699" s="533">
        <v>0.06</v>
      </c>
      <c r="AS1699" s="533">
        <v>3.0000000000000001E-3</v>
      </c>
      <c r="AT1699" s="533">
        <v>1.2E-2</v>
      </c>
      <c r="AU1699" s="533">
        <v>2E-3</v>
      </c>
      <c r="AV1699" s="533">
        <v>0.02</v>
      </c>
      <c r="AW1699" s="533">
        <v>2E-3</v>
      </c>
      <c r="AX1699" s="533">
        <v>2E-3</v>
      </c>
      <c r="AY1699" s="533">
        <v>1E-3</v>
      </c>
      <c r="AZ1699" s="533">
        <v>6.7000000000000004E-2</v>
      </c>
      <c r="BA1699" s="533">
        <v>3.0000000000000001E-3</v>
      </c>
      <c r="BB1699" s="533">
        <v>0.123</v>
      </c>
      <c r="BC1699" s="533">
        <v>3.0000000000000001E-3</v>
      </c>
      <c r="BD1699" s="533">
        <v>2.4529999999999998</v>
      </c>
      <c r="BE1699" s="533">
        <v>2.1999999999999999E-2</v>
      </c>
      <c r="BF1699" s="533" t="s">
        <v>121</v>
      </c>
      <c r="BG1699" s="533">
        <v>3.0000000000000001E-3</v>
      </c>
      <c r="BH1699" s="533">
        <v>2.605</v>
      </c>
      <c r="BI1699" s="533">
        <v>0.83699999999999997</v>
      </c>
      <c r="BJ1699" s="533">
        <v>4.0000000000000001E-3</v>
      </c>
      <c r="BK1699" s="533">
        <v>3.0000000000000001E-3</v>
      </c>
      <c r="BL1699" s="533" t="s">
        <v>121</v>
      </c>
      <c r="BM1699" s="533">
        <v>2E-3</v>
      </c>
      <c r="BN1699" s="533">
        <v>0.28899999999999998</v>
      </c>
      <c r="BO1699" s="533">
        <v>8.0000000000000002E-3</v>
      </c>
      <c r="BP1699" s="533">
        <v>68.989000000000004</v>
      </c>
      <c r="BQ1699" s="533">
        <v>0.123</v>
      </c>
      <c r="BR1699" s="533" t="s">
        <v>121</v>
      </c>
      <c r="BS1699" s="533">
        <v>2E-3</v>
      </c>
      <c r="BT1699" s="533">
        <v>11.973000000000001</v>
      </c>
      <c r="BU1699" s="533">
        <v>0.121</v>
      </c>
      <c r="BV1699" s="533">
        <v>1.679</v>
      </c>
      <c r="BW1699" s="533">
        <v>2.7E-2</v>
      </c>
      <c r="BX1699" s="533" t="s">
        <v>121</v>
      </c>
      <c r="BY1699" s="533">
        <v>8.0000000000000002E-3</v>
      </c>
      <c r="BZ1699" s="533">
        <v>0.97599999999999998</v>
      </c>
      <c r="CA1699" s="533">
        <v>2.9000000000000001E-2</v>
      </c>
      <c r="CB1699" s="533" t="s">
        <v>121</v>
      </c>
      <c r="CC1699" s="533">
        <v>11.138</v>
      </c>
      <c r="CD1699" s="533">
        <v>0.17199999999999999</v>
      </c>
      <c r="CE1699" s="533">
        <v>7.0000000000000001E-3</v>
      </c>
      <c r="CF1699" s="533">
        <v>2E-3</v>
      </c>
      <c r="CG1699" s="533">
        <v>1E-3</v>
      </c>
      <c r="CH1699" s="533" t="s">
        <v>121</v>
      </c>
      <c r="CI1699" s="533">
        <v>2E-3</v>
      </c>
      <c r="CJ1699" s="533">
        <v>0.42599999999999999</v>
      </c>
      <c r="CK1699" s="533">
        <v>6.8000000000000005E-2</v>
      </c>
      <c r="CL1699" s="533" t="s">
        <v>121</v>
      </c>
      <c r="CM1699" s="533">
        <v>2E-3</v>
      </c>
      <c r="CN1699" s="533">
        <v>5.0000000000000001E-3</v>
      </c>
      <c r="CO1699" s="533">
        <v>1E-3</v>
      </c>
      <c r="CP1699" s="533">
        <v>1.954</v>
      </c>
      <c r="CQ1699" s="533">
        <v>0.04</v>
      </c>
      <c r="CR1699" s="533" t="s">
        <v>121</v>
      </c>
      <c r="CS1699" s="533">
        <v>2E-3</v>
      </c>
      <c r="CT1699" s="533">
        <v>5.702</v>
      </c>
      <c r="CU1699" s="533">
        <v>0.25700000000000001</v>
      </c>
      <c r="CV1699" s="533">
        <v>1.7999999999999999E-2</v>
      </c>
      <c r="CW1699" s="533">
        <v>1E-3</v>
      </c>
      <c r="CX1699" s="533">
        <v>0.92</v>
      </c>
      <c r="CY1699" s="533">
        <v>1.7000000000000001E-2</v>
      </c>
      <c r="CZ1699" s="533" t="s">
        <v>121</v>
      </c>
      <c r="DA1699" s="533">
        <v>2E-3</v>
      </c>
      <c r="DB1699" s="533">
        <v>6.2E-2</v>
      </c>
      <c r="DC1699" s="533">
        <v>6.0000000000000001E-3</v>
      </c>
      <c r="DD1699" s="533" t="s">
        <v>121</v>
      </c>
      <c r="DE1699" s="533">
        <v>1.0999999999999999E-2</v>
      </c>
      <c r="DF1699" s="533">
        <v>1.1319999999999999</v>
      </c>
      <c r="DG1699" s="533">
        <v>0.01</v>
      </c>
      <c r="DH1699" s="533">
        <v>7.0000000000000001E-3</v>
      </c>
      <c r="DI1699" s="533">
        <v>1E-3</v>
      </c>
      <c r="DJ1699" s="533">
        <v>2.5999999999999999E-2</v>
      </c>
      <c r="DK1699" s="533">
        <v>1E-3</v>
      </c>
      <c r="DL1699" s="61" t="str">
        <f t="shared" si="31"/>
        <v>DK III W1 31.05.2022</v>
      </c>
      <c r="DM1699" s="533">
        <v>-9.4993456547244007E-3</v>
      </c>
      <c r="DN1699" s="533">
        <v>1.53844851537864E-2</v>
      </c>
      <c r="DO1699" s="533">
        <v>1.3524231836147401E-2</v>
      </c>
      <c r="DP1699" s="533">
        <v>1.0606308846136201</v>
      </c>
      <c r="DQ1699" s="533">
        <v>1.47546414850688E-2</v>
      </c>
      <c r="DR1699" s="533">
        <v>-3.8602719867350102E-2</v>
      </c>
      <c r="DS1699" s="533">
        <v>-0.27477731448801901</v>
      </c>
      <c r="DT1699" s="533">
        <v>-1.4654819220859001E-2</v>
      </c>
      <c r="DU1699" s="533">
        <v>-3.1977996633106499E-4</v>
      </c>
      <c r="DV1699" s="533">
        <v>-1.63593527312434E-2</v>
      </c>
      <c r="DW1699" s="533">
        <v>0.77553694300770903</v>
      </c>
      <c r="DX1699" s="533">
        <v>-3.3634614780648699E-2</v>
      </c>
      <c r="DY1699" s="533">
        <v>2097.7863595056701</v>
      </c>
      <c r="DZ1699" s="533">
        <v>-1.3465603443562899</v>
      </c>
      <c r="EA1699" s="533">
        <v>-0.46309506502976999</v>
      </c>
      <c r="EB1699" s="533">
        <v>98.993267321007906</v>
      </c>
    </row>
    <row r="1700" spans="1:132">
      <c r="A1700" s="11">
        <v>44712</v>
      </c>
      <c r="B1700" s="66"/>
      <c r="C1700" s="25" t="s">
        <v>124</v>
      </c>
      <c r="D1700" s="21">
        <v>24</v>
      </c>
      <c r="E1700" s="2">
        <v>100</v>
      </c>
      <c r="F1700" s="2">
        <v>76</v>
      </c>
      <c r="H1700" s="3">
        <f>((F1700)/(E1700/100))</f>
        <v>76</v>
      </c>
      <c r="I1700" s="4">
        <f>E1700/F1700</f>
        <v>1.3157894736842106</v>
      </c>
      <c r="J1700" s="4" t="e">
        <f>100/G1700</f>
        <v>#DIV/0!</v>
      </c>
      <c r="N1700" s="37" t="e">
        <f>M1700/(K1700/100)</f>
        <v>#DIV/0!</v>
      </c>
      <c r="O1700" s="37" t="e">
        <f>N1700/J1700</f>
        <v>#DIV/0!</v>
      </c>
      <c r="P1700" s="5" t="e">
        <f>M1700/(L1700/100)</f>
        <v>#DIV/0!</v>
      </c>
      <c r="Q1700" s="5" t="e">
        <f>P1700*I1700</f>
        <v>#DIV/0!</v>
      </c>
      <c r="U1700" s="15" t="e">
        <f>100-(T1700-R1700)/S1700*100</f>
        <v>#DIV/0!</v>
      </c>
      <c r="V1700" s="21">
        <v>2.81</v>
      </c>
      <c r="X1700" s="2">
        <v>11.82</v>
      </c>
      <c r="Y1700" s="2">
        <v>7.95</v>
      </c>
      <c r="Z1700" s="21">
        <v>1755</v>
      </c>
      <c r="AB1700" s="14" t="e">
        <f>((AE1700-AC1700)*(1000/AD1700))*1000</f>
        <v>#DIV/0!</v>
      </c>
      <c r="AF1700" s="7" t="e">
        <f>#REF!*0.8</f>
        <v>#REF!</v>
      </c>
      <c r="AG1700" s="2">
        <v>131</v>
      </c>
      <c r="AH1700" s="8">
        <f>((AG1700)*(H1700/100))</f>
        <v>99.56</v>
      </c>
      <c r="AI1700" s="7">
        <f>AG1700/AH1700</f>
        <v>1.3157894736842104</v>
      </c>
      <c r="AJ1700" s="6">
        <v>11.54</v>
      </c>
      <c r="AK1700" s="2">
        <v>0.21</v>
      </c>
      <c r="AO1700" s="20" t="s">
        <v>2114</v>
      </c>
      <c r="AP1700" s="532">
        <v>6.8000000000000005E-2</v>
      </c>
      <c r="AQ1700" s="532">
        <v>2E-3</v>
      </c>
      <c r="AR1700" s="532">
        <v>8.1000000000000003E-2</v>
      </c>
      <c r="AS1700" s="532">
        <v>4.0000000000000001E-3</v>
      </c>
      <c r="AT1700" s="532">
        <v>1.2999999999999999E-2</v>
      </c>
      <c r="AU1700" s="532">
        <v>2E-3</v>
      </c>
      <c r="AV1700" s="532">
        <v>0.02</v>
      </c>
      <c r="AW1700" s="532">
        <v>2E-3</v>
      </c>
      <c r="AX1700" s="532" t="s">
        <v>121</v>
      </c>
      <c r="AY1700" s="532">
        <v>2E-3</v>
      </c>
      <c r="AZ1700" s="532">
        <v>0.158</v>
      </c>
      <c r="BA1700" s="532">
        <v>4.0000000000000001E-3</v>
      </c>
      <c r="BB1700" s="532">
        <v>0.151</v>
      </c>
      <c r="BC1700" s="532">
        <v>3.0000000000000001E-3</v>
      </c>
      <c r="BD1700" s="532">
        <v>4.827</v>
      </c>
      <c r="BE1700" s="532">
        <v>3.5999999999999997E-2</v>
      </c>
      <c r="BF1700" s="532" t="s">
        <v>121</v>
      </c>
      <c r="BG1700" s="532">
        <v>8.9999999999999993E-3</v>
      </c>
      <c r="BH1700" s="532">
        <v>2.3519999999999999</v>
      </c>
      <c r="BI1700" s="532">
        <v>0.98199999999999998</v>
      </c>
      <c r="BJ1700" s="532" t="s">
        <v>121</v>
      </c>
      <c r="BK1700" s="532">
        <v>2E-3</v>
      </c>
      <c r="BL1700" s="532" t="s">
        <v>121</v>
      </c>
      <c r="BM1700" s="532">
        <v>2E-3</v>
      </c>
      <c r="BN1700" s="532">
        <v>0.126</v>
      </c>
      <c r="BO1700" s="532">
        <v>8.0000000000000002E-3</v>
      </c>
      <c r="BP1700" s="532">
        <v>62.198999999999998</v>
      </c>
      <c r="BQ1700" s="532">
        <v>0.151</v>
      </c>
      <c r="BR1700" s="532" t="s">
        <v>121</v>
      </c>
      <c r="BS1700" s="532">
        <v>2E-3</v>
      </c>
      <c r="BT1700" s="532">
        <v>16.289000000000001</v>
      </c>
      <c r="BU1700" s="532">
        <v>0.16200000000000001</v>
      </c>
      <c r="BV1700" s="532">
        <v>0.95</v>
      </c>
      <c r="BW1700" s="532">
        <v>2.3E-2</v>
      </c>
      <c r="BX1700" s="532" t="s">
        <v>121</v>
      </c>
      <c r="BY1700" s="532">
        <v>1.4999999999999999E-2</v>
      </c>
      <c r="BZ1700" s="532">
        <v>0.41799999999999998</v>
      </c>
      <c r="CA1700" s="532">
        <v>2.7E-2</v>
      </c>
      <c r="CB1700" s="532" t="s">
        <v>121</v>
      </c>
      <c r="CC1700" s="532">
        <v>11.834</v>
      </c>
      <c r="CD1700" s="532">
        <v>0.35899999999999999</v>
      </c>
      <c r="CE1700" s="532">
        <v>0.01</v>
      </c>
      <c r="CF1700" s="532" t="s">
        <v>121</v>
      </c>
      <c r="CG1700" s="532">
        <v>2E-3</v>
      </c>
      <c r="CH1700" s="532" t="s">
        <v>121</v>
      </c>
      <c r="CI1700" s="532">
        <v>2E-3</v>
      </c>
      <c r="CJ1700" s="532">
        <v>0.98399999999999999</v>
      </c>
      <c r="CK1700" s="532">
        <v>9.8000000000000004E-2</v>
      </c>
      <c r="CL1700" s="532" t="s">
        <v>121</v>
      </c>
      <c r="CM1700" s="532">
        <v>2E-3</v>
      </c>
      <c r="CN1700" s="532" t="s">
        <v>121</v>
      </c>
      <c r="CO1700" s="532">
        <v>2E-3</v>
      </c>
      <c r="CP1700" s="532">
        <v>4.57</v>
      </c>
      <c r="CQ1700" s="532">
        <v>6.7000000000000004E-2</v>
      </c>
      <c r="CR1700" s="532" t="s">
        <v>121</v>
      </c>
      <c r="CS1700" s="532">
        <v>2E-3</v>
      </c>
      <c r="CT1700" s="532">
        <v>4.33</v>
      </c>
      <c r="CU1700" s="532">
        <v>0.26800000000000002</v>
      </c>
      <c r="CV1700" s="532">
        <v>2.8000000000000001E-2</v>
      </c>
      <c r="CW1700" s="532">
        <v>1E-3</v>
      </c>
      <c r="CX1700" s="532">
        <v>0.505</v>
      </c>
      <c r="CY1700" s="532">
        <v>1.6E-2</v>
      </c>
      <c r="CZ1700" s="532" t="s">
        <v>121</v>
      </c>
      <c r="DA1700" s="532">
        <v>2E-3</v>
      </c>
      <c r="DB1700" s="532">
        <v>8.9999999999999993E-3</v>
      </c>
      <c r="DC1700" s="532">
        <v>5.0000000000000001E-3</v>
      </c>
      <c r="DD1700" s="532" t="s">
        <v>121</v>
      </c>
      <c r="DE1700" s="532">
        <v>1.2999999999999999E-2</v>
      </c>
      <c r="DF1700" s="532">
        <v>1.5289999999999999</v>
      </c>
      <c r="DG1700" s="532">
        <v>1.4E-2</v>
      </c>
      <c r="DH1700" s="532">
        <v>0.01</v>
      </c>
      <c r="DI1700" s="532">
        <v>1E-3</v>
      </c>
      <c r="DJ1700" s="532">
        <v>1.0999999999999999E-2</v>
      </c>
      <c r="DK1700" s="532">
        <v>1E-3</v>
      </c>
      <c r="DL1700" s="61" t="str">
        <f t="shared" si="31"/>
        <v>DK II 31.05.2022</v>
      </c>
      <c r="DM1700" s="533">
        <v>-5.7713903399840899E-3</v>
      </c>
      <c r="DN1700" s="533">
        <v>-1.80835054643718E-3</v>
      </c>
      <c r="DO1700" s="533">
        <v>8.8333122027351406E-3</v>
      </c>
      <c r="DP1700" s="533">
        <v>0.210112823193704</v>
      </c>
      <c r="DQ1700" s="533">
        <v>0.30731412453436002</v>
      </c>
      <c r="DR1700" s="533">
        <v>7.1689709688146303E-3</v>
      </c>
      <c r="DS1700" s="533">
        <v>0.31582094829933499</v>
      </c>
      <c r="DT1700" s="533">
        <v>-2.7012821138911402E-3</v>
      </c>
      <c r="DU1700" s="533">
        <v>-3.0311598038746898E-4</v>
      </c>
      <c r="DV1700" s="533">
        <v>-7.5488130107243803E-3</v>
      </c>
      <c r="DW1700" s="533">
        <v>0.20479001928944801</v>
      </c>
      <c r="DX1700" s="533">
        <v>-1.51844702622356E-2</v>
      </c>
      <c r="DY1700" s="533">
        <v>1776.71831482212</v>
      </c>
      <c r="DZ1700" s="533">
        <v>-0.24020602458586099</v>
      </c>
      <c r="EA1700" s="533">
        <v>-0.191975814805593</v>
      </c>
      <c r="EB1700" s="533">
        <v>96.922061484554703</v>
      </c>
    </row>
    <row r="1701" spans="1:132">
      <c r="A1701" s="11">
        <v>44713</v>
      </c>
      <c r="B1701" s="66" t="s">
        <v>2115</v>
      </c>
      <c r="C1701" s="25" t="s">
        <v>117</v>
      </c>
      <c r="H1701" s="3" t="e">
        <f>((F1701)/(E1701/100))</f>
        <v>#DIV/0!</v>
      </c>
      <c r="I1701" s="4" t="e">
        <f>E1701/F1701</f>
        <v>#DIV/0!</v>
      </c>
      <c r="J1701" s="4" t="e">
        <f>100/G1701</f>
        <v>#DIV/0!</v>
      </c>
      <c r="N1701" s="37" t="e">
        <f>M1701/(K1701/100)</f>
        <v>#DIV/0!</v>
      </c>
      <c r="O1701" s="37" t="e">
        <f>N1701/J1701</f>
        <v>#DIV/0!</v>
      </c>
      <c r="P1701" s="5" t="e">
        <f>M1701/(L1701/100)</f>
        <v>#DIV/0!</v>
      </c>
      <c r="Q1701" s="5" t="e">
        <f>P1701*I1701</f>
        <v>#DIV/0!</v>
      </c>
      <c r="U1701" s="15" t="e">
        <f>100-(T1701-R1701)/S1701*100</f>
        <v>#DIV/0!</v>
      </c>
      <c r="X1701" s="2">
        <v>11.84</v>
      </c>
      <c r="AB1701" s="14" t="e">
        <f>((AE1701-AC1701)*(1000/AD1701))*1000</f>
        <v>#DIV/0!</v>
      </c>
      <c r="AF1701" s="7" t="e">
        <f>#REF!*0.8</f>
        <v>#REF!</v>
      </c>
      <c r="AG1701" s="2">
        <v>60</v>
      </c>
      <c r="AH1701" s="8" t="e">
        <f>((AG1701)*(H1701/100))</f>
        <v>#DIV/0!</v>
      </c>
      <c r="AI1701" s="7" t="e">
        <f>AG1701/AH1701</f>
        <v>#DIV/0!</v>
      </c>
      <c r="AO1701" s="20" t="s">
        <v>2116</v>
      </c>
      <c r="AP1701" s="534">
        <v>0.191</v>
      </c>
      <c r="AQ1701" s="534">
        <v>3.0000000000000001E-3</v>
      </c>
      <c r="AR1701" s="534" t="s">
        <v>121</v>
      </c>
      <c r="AS1701" s="534">
        <v>4.0000000000000001E-3</v>
      </c>
      <c r="AT1701" s="534">
        <v>8.1000000000000003E-2</v>
      </c>
      <c r="AU1701" s="534">
        <v>3.0000000000000001E-3</v>
      </c>
      <c r="AV1701" s="534">
        <v>0.06</v>
      </c>
      <c r="AW1701" s="534">
        <v>2E-3</v>
      </c>
      <c r="AX1701" s="534">
        <v>1.4E-2</v>
      </c>
      <c r="AY1701" s="534">
        <v>1E-3</v>
      </c>
      <c r="AZ1701" s="534">
        <v>1.6E-2</v>
      </c>
      <c r="BA1701" s="534">
        <v>2E-3</v>
      </c>
      <c r="BB1701" s="534">
        <v>6.2E-2</v>
      </c>
      <c r="BC1701" s="534">
        <v>2E-3</v>
      </c>
      <c r="BD1701" s="534">
        <v>0.45400000000000001</v>
      </c>
      <c r="BE1701" s="534">
        <v>8.9999999999999993E-3</v>
      </c>
      <c r="BF1701" s="534" t="s">
        <v>121</v>
      </c>
      <c r="BG1701" s="534">
        <v>8.9999999999999993E-3</v>
      </c>
      <c r="BH1701" s="534" t="s">
        <v>121</v>
      </c>
      <c r="BI1701" s="534">
        <v>2.8679999999999999</v>
      </c>
      <c r="BJ1701" s="534" t="s">
        <v>121</v>
      </c>
      <c r="BK1701" s="534">
        <v>3.0000000000000001E-3</v>
      </c>
      <c r="BL1701" s="534" t="s">
        <v>121</v>
      </c>
      <c r="BM1701" s="534">
        <v>2E-3</v>
      </c>
      <c r="BN1701" s="534">
        <v>7.3999999999999996E-2</v>
      </c>
      <c r="BO1701" s="534">
        <v>7.0000000000000001E-3</v>
      </c>
      <c r="BP1701" s="534">
        <v>66.323999999999998</v>
      </c>
      <c r="BQ1701" s="534">
        <v>0.13100000000000001</v>
      </c>
      <c r="BR1701" s="534">
        <v>3.0000000000000001E-3</v>
      </c>
      <c r="BS1701" s="534">
        <v>1E-3</v>
      </c>
      <c r="BT1701" s="534">
        <v>13.933999999999999</v>
      </c>
      <c r="BU1701" s="534">
        <v>0.129</v>
      </c>
      <c r="BV1701" s="534">
        <v>11.737</v>
      </c>
      <c r="BW1701" s="534">
        <v>0.113</v>
      </c>
      <c r="BX1701" s="534" t="s">
        <v>121</v>
      </c>
      <c r="BY1701" s="534">
        <v>4.0000000000000001E-3</v>
      </c>
      <c r="BZ1701" s="534">
        <v>2.036</v>
      </c>
      <c r="CA1701" s="534">
        <v>3.7999999999999999E-2</v>
      </c>
      <c r="CB1701" s="534" t="s">
        <v>121</v>
      </c>
      <c r="CC1701" s="534">
        <v>14.1</v>
      </c>
      <c r="CD1701" s="534">
        <v>2.7E-2</v>
      </c>
      <c r="CE1701" s="534">
        <v>5.0000000000000001E-3</v>
      </c>
      <c r="CF1701" s="534" t="s">
        <v>121</v>
      </c>
      <c r="CG1701" s="534">
        <v>2E-3</v>
      </c>
      <c r="CH1701" s="534" t="s">
        <v>121</v>
      </c>
      <c r="CI1701" s="534">
        <v>2E-3</v>
      </c>
      <c r="CJ1701" s="534" t="s">
        <v>121</v>
      </c>
      <c r="CK1701" s="534">
        <v>0.19400000000000001</v>
      </c>
      <c r="CL1701" s="534" t="s">
        <v>121</v>
      </c>
      <c r="CM1701" s="534">
        <v>2E-3</v>
      </c>
      <c r="CN1701" s="534">
        <v>5.0000000000000001E-3</v>
      </c>
      <c r="CO1701" s="534">
        <v>1E-3</v>
      </c>
      <c r="CP1701" s="534">
        <v>2.0609999999999999</v>
      </c>
      <c r="CQ1701" s="534">
        <v>5.7000000000000002E-2</v>
      </c>
      <c r="CR1701" s="534" t="s">
        <v>121</v>
      </c>
      <c r="CS1701" s="534">
        <v>2E-3</v>
      </c>
      <c r="CT1701" s="534">
        <v>1.649</v>
      </c>
      <c r="CU1701" s="534">
        <v>0.29399999999999998</v>
      </c>
      <c r="CV1701" s="534">
        <v>1.4999999999999999E-2</v>
      </c>
      <c r="CW1701" s="534">
        <v>1E-3</v>
      </c>
      <c r="CX1701" s="534">
        <v>0.123</v>
      </c>
      <c r="CY1701" s="534">
        <v>8.0000000000000002E-3</v>
      </c>
      <c r="CZ1701" s="534" t="s">
        <v>121</v>
      </c>
      <c r="DA1701" s="534">
        <v>2E-3</v>
      </c>
      <c r="DB1701" s="534">
        <v>4.0000000000000001E-3</v>
      </c>
      <c r="DC1701" s="534">
        <v>2E-3</v>
      </c>
      <c r="DD1701" s="534">
        <v>2.1000000000000001E-2</v>
      </c>
      <c r="DE1701" s="534">
        <v>7.0000000000000001E-3</v>
      </c>
      <c r="DF1701" s="534">
        <v>1.0009999999999999</v>
      </c>
      <c r="DG1701" s="534">
        <v>8.9999999999999993E-3</v>
      </c>
      <c r="DH1701" s="534">
        <v>4.0000000000000001E-3</v>
      </c>
      <c r="DI1701" s="534">
        <v>1E-3</v>
      </c>
      <c r="DJ1701" s="534">
        <v>0.09</v>
      </c>
      <c r="DK1701" s="534">
        <v>1E-3</v>
      </c>
      <c r="DL1701" s="61" t="str">
        <f t="shared" si="31"/>
        <v>UTV Rückweisung 31.05.2022</v>
      </c>
    </row>
    <row r="1702" spans="1:132">
      <c r="A1702" s="11">
        <v>44713</v>
      </c>
      <c r="B1702" s="66" t="s">
        <v>2117</v>
      </c>
      <c r="C1702" s="25" t="s">
        <v>117</v>
      </c>
      <c r="H1702" s="3" t="e">
        <f>((F1702)/(E1702/100))</f>
        <v>#DIV/0!</v>
      </c>
      <c r="I1702" s="4" t="e">
        <f>E1702/F1702</f>
        <v>#DIV/0!</v>
      </c>
      <c r="J1702" s="4" t="e">
        <f>100/G1702</f>
        <v>#DIV/0!</v>
      </c>
      <c r="N1702" s="37" t="e">
        <f>M1702/(K1702/100)</f>
        <v>#DIV/0!</v>
      </c>
      <c r="O1702" s="37" t="e">
        <f>N1702/J1702</f>
        <v>#DIV/0!</v>
      </c>
      <c r="P1702" s="5" t="e">
        <f>M1702/(L1702/100)</f>
        <v>#DIV/0!</v>
      </c>
      <c r="Q1702" s="5" t="e">
        <f>P1702*I1702</f>
        <v>#DIV/0!</v>
      </c>
      <c r="U1702" s="15" t="e">
        <f>100-(T1702-R1702)/S1702*100</f>
        <v>#DIV/0!</v>
      </c>
      <c r="X1702" s="2">
        <v>11.37</v>
      </c>
      <c r="AB1702" s="14" t="e">
        <f>((AE1702-AC1702)*(1000/AD1702))*1000</f>
        <v>#DIV/0!</v>
      </c>
      <c r="AF1702" s="7" t="e">
        <f>#REF!*0.8</f>
        <v>#REF!</v>
      </c>
      <c r="AH1702" s="8" t="e">
        <f>((AG1702)*(H1702/100))</f>
        <v>#DIV/0!</v>
      </c>
      <c r="AI1702" s="7" t="e">
        <f>AG1702/AH1702</f>
        <v>#DIV/0!</v>
      </c>
      <c r="AO1702" s="20" t="s">
        <v>2119</v>
      </c>
      <c r="AP1702" s="534">
        <v>0.21</v>
      </c>
      <c r="AQ1702" s="534">
        <v>3.0000000000000001E-3</v>
      </c>
      <c r="AR1702" s="534" t="s">
        <v>121</v>
      </c>
      <c r="AS1702" s="534">
        <v>5.0000000000000001E-3</v>
      </c>
      <c r="AT1702" s="534">
        <v>7.6999999999999999E-2</v>
      </c>
      <c r="AU1702" s="534">
        <v>3.0000000000000001E-3</v>
      </c>
      <c r="AV1702" s="534">
        <v>5.7000000000000002E-2</v>
      </c>
      <c r="AW1702" s="534">
        <v>2E-3</v>
      </c>
      <c r="AX1702" s="534">
        <v>1.2999999999999999E-2</v>
      </c>
      <c r="AY1702" s="534">
        <v>1E-3</v>
      </c>
      <c r="AZ1702" s="534">
        <v>1.4E-2</v>
      </c>
      <c r="BA1702" s="534">
        <v>2E-3</v>
      </c>
      <c r="BB1702" s="534">
        <v>6.4000000000000001E-2</v>
      </c>
      <c r="BC1702" s="534">
        <v>2E-3</v>
      </c>
      <c r="BD1702" s="534">
        <v>0.47</v>
      </c>
      <c r="BE1702" s="534">
        <v>0.01</v>
      </c>
      <c r="BF1702" s="534" t="s">
        <v>121</v>
      </c>
      <c r="BG1702" s="534">
        <v>7.0000000000000001E-3</v>
      </c>
      <c r="BH1702" s="534" t="s">
        <v>121</v>
      </c>
      <c r="BI1702" s="534">
        <v>2.383</v>
      </c>
      <c r="BJ1702" s="534" t="s">
        <v>121</v>
      </c>
      <c r="BK1702" s="534">
        <v>3.0000000000000001E-3</v>
      </c>
      <c r="BL1702" s="534" t="s">
        <v>121</v>
      </c>
      <c r="BM1702" s="534">
        <v>2E-3</v>
      </c>
      <c r="BN1702" s="534">
        <v>6.9000000000000006E-2</v>
      </c>
      <c r="BO1702" s="534">
        <v>7.0000000000000001E-3</v>
      </c>
      <c r="BP1702" s="534">
        <v>66.477999999999994</v>
      </c>
      <c r="BQ1702" s="534">
        <v>0.13200000000000001</v>
      </c>
      <c r="BR1702" s="534">
        <v>2E-3</v>
      </c>
      <c r="BS1702" s="534">
        <v>1E-3</v>
      </c>
      <c r="BT1702" s="534">
        <v>13.846</v>
      </c>
      <c r="BU1702" s="534">
        <v>0.14399999999999999</v>
      </c>
      <c r="BV1702" s="534">
        <v>11.847</v>
      </c>
      <c r="BW1702" s="534">
        <v>0.15</v>
      </c>
      <c r="BX1702" s="534" t="s">
        <v>121</v>
      </c>
      <c r="BY1702" s="534">
        <v>5.0000000000000001E-3</v>
      </c>
      <c r="BZ1702" s="534">
        <v>2.0049999999999999</v>
      </c>
      <c r="CA1702" s="534">
        <v>0.04</v>
      </c>
      <c r="CB1702" s="534" t="s">
        <v>121</v>
      </c>
      <c r="CC1702" s="534">
        <v>20.908000000000001</v>
      </c>
      <c r="CD1702" s="534">
        <v>2.8000000000000001E-2</v>
      </c>
      <c r="CE1702" s="534">
        <v>5.0000000000000001E-3</v>
      </c>
      <c r="CF1702" s="534" t="s">
        <v>121</v>
      </c>
      <c r="CG1702" s="534">
        <v>2E-3</v>
      </c>
      <c r="CH1702" s="534" t="s">
        <v>121</v>
      </c>
      <c r="CI1702" s="534">
        <v>2E-3</v>
      </c>
      <c r="CJ1702" s="534" t="s">
        <v>121</v>
      </c>
      <c r="CK1702" s="534">
        <v>0.158</v>
      </c>
      <c r="CL1702" s="534" t="s">
        <v>121</v>
      </c>
      <c r="CM1702" s="534">
        <v>2E-3</v>
      </c>
      <c r="CN1702" s="534">
        <v>5.0000000000000001E-3</v>
      </c>
      <c r="CO1702" s="534">
        <v>1E-3</v>
      </c>
      <c r="CP1702" s="534">
        <v>2.0790000000000002</v>
      </c>
      <c r="CQ1702" s="534">
        <v>0.06</v>
      </c>
      <c r="CR1702" s="534" t="s">
        <v>121</v>
      </c>
      <c r="CS1702" s="534">
        <v>2E-3</v>
      </c>
      <c r="CT1702" s="534">
        <v>1.4690000000000001</v>
      </c>
      <c r="CU1702" s="534">
        <v>0.29099999999999998</v>
      </c>
      <c r="CV1702" s="534">
        <v>1.4E-2</v>
      </c>
      <c r="CW1702" s="534">
        <v>1E-3</v>
      </c>
      <c r="CX1702" s="534">
        <v>0.11799999999999999</v>
      </c>
      <c r="CY1702" s="534">
        <v>8.0000000000000002E-3</v>
      </c>
      <c r="CZ1702" s="534" t="s">
        <v>121</v>
      </c>
      <c r="DA1702" s="534">
        <v>2E-3</v>
      </c>
      <c r="DB1702" s="534" t="s">
        <v>121</v>
      </c>
      <c r="DC1702" s="534">
        <v>5.0000000000000001E-3</v>
      </c>
      <c r="DD1702" s="534">
        <v>1.9E-2</v>
      </c>
      <c r="DE1702" s="534">
        <v>7.0000000000000001E-3</v>
      </c>
      <c r="DF1702" s="534">
        <v>1.0129999999999999</v>
      </c>
      <c r="DG1702" s="534">
        <v>0.01</v>
      </c>
      <c r="DH1702" s="534">
        <v>4.0000000000000001E-3</v>
      </c>
      <c r="DI1702" s="534">
        <v>1E-3</v>
      </c>
      <c r="DJ1702" s="534">
        <v>9.0999999999999998E-2</v>
      </c>
      <c r="DK1702" s="534">
        <v>1E-3</v>
      </c>
      <c r="DL1702" s="61" t="str">
        <f t="shared" si="31"/>
        <v>UTV hinten rechts 01.06.2022</v>
      </c>
    </row>
    <row r="1703" spans="1:132">
      <c r="A1703" s="11">
        <v>44713</v>
      </c>
      <c r="B1703" s="66" t="s">
        <v>2118</v>
      </c>
      <c r="C1703" s="25" t="s">
        <v>117</v>
      </c>
      <c r="H1703" s="3" t="e">
        <f>((F1703)/(E1703/100))</f>
        <v>#DIV/0!</v>
      </c>
      <c r="I1703" s="4" t="e">
        <f>E1703/F1703</f>
        <v>#DIV/0!</v>
      </c>
      <c r="J1703" s="4" t="e">
        <f>100/G1703</f>
        <v>#DIV/0!</v>
      </c>
      <c r="N1703" s="37" t="e">
        <f>M1703/(K1703/100)</f>
        <v>#DIV/0!</v>
      </c>
      <c r="O1703" s="37" t="e">
        <f>N1703/J1703</f>
        <v>#DIV/0!</v>
      </c>
      <c r="P1703" s="5" t="e">
        <f>M1703/(L1703/100)</f>
        <v>#DIV/0!</v>
      </c>
      <c r="Q1703" s="5" t="e">
        <f>P1703*I1703</f>
        <v>#DIV/0!</v>
      </c>
      <c r="U1703" s="15" t="e">
        <f>100-(T1703-R1703)/S1703*100</f>
        <v>#DIV/0!</v>
      </c>
      <c r="X1703" s="2">
        <v>12.21</v>
      </c>
      <c r="AB1703" s="14" t="e">
        <f>((AE1703-AC1703)*(1000/AD1703))*1000</f>
        <v>#DIV/0!</v>
      </c>
      <c r="AF1703" s="7" t="e">
        <f>#REF!*0.8</f>
        <v>#REF!</v>
      </c>
      <c r="AH1703" s="8" t="e">
        <f>((AG1703)*(H1703/100))</f>
        <v>#DIV/0!</v>
      </c>
      <c r="AI1703" s="7" t="e">
        <f>AG1703/AH1703</f>
        <v>#DIV/0!</v>
      </c>
      <c r="AO1703" s="20" t="s">
        <v>2121</v>
      </c>
      <c r="AP1703" s="534">
        <v>0.114</v>
      </c>
      <c r="AQ1703" s="534">
        <v>2E-3</v>
      </c>
      <c r="AR1703" s="534" t="s">
        <v>121</v>
      </c>
      <c r="AS1703" s="534">
        <v>6.0000000000000001E-3</v>
      </c>
      <c r="AT1703" s="534">
        <v>5.6000000000000001E-2</v>
      </c>
      <c r="AU1703" s="534">
        <v>3.0000000000000001E-3</v>
      </c>
      <c r="AV1703" s="534">
        <v>4.5999999999999999E-2</v>
      </c>
      <c r="AW1703" s="534">
        <v>2E-3</v>
      </c>
      <c r="AX1703" s="534">
        <v>8.9999999999999993E-3</v>
      </c>
      <c r="AY1703" s="534">
        <v>1E-3</v>
      </c>
      <c r="AZ1703" s="534">
        <v>1.2E-2</v>
      </c>
      <c r="BA1703" s="534">
        <v>2E-3</v>
      </c>
      <c r="BB1703" s="534">
        <v>4.8000000000000001E-2</v>
      </c>
      <c r="BC1703" s="534">
        <v>2E-3</v>
      </c>
      <c r="BD1703" s="534">
        <v>0.34599999999999997</v>
      </c>
      <c r="BE1703" s="534">
        <v>8.0000000000000002E-3</v>
      </c>
      <c r="BF1703" s="534" t="s">
        <v>121</v>
      </c>
      <c r="BG1703" s="534">
        <v>1.0999999999999999E-2</v>
      </c>
      <c r="BH1703" s="534" t="s">
        <v>121</v>
      </c>
      <c r="BI1703" s="534">
        <v>2.2770000000000001</v>
      </c>
      <c r="BJ1703" s="534" t="s">
        <v>121</v>
      </c>
      <c r="BK1703" s="534">
        <v>2E-3</v>
      </c>
      <c r="BL1703" s="534" t="s">
        <v>121</v>
      </c>
      <c r="BM1703" s="534">
        <v>2E-3</v>
      </c>
      <c r="BN1703" s="534">
        <v>0.06</v>
      </c>
      <c r="BO1703" s="534">
        <v>7.0000000000000001E-3</v>
      </c>
      <c r="BP1703" s="534">
        <v>63.317999999999998</v>
      </c>
      <c r="BQ1703" s="534">
        <v>0.14000000000000001</v>
      </c>
      <c r="BR1703" s="534">
        <v>2E-3</v>
      </c>
      <c r="BS1703" s="534">
        <v>1E-3</v>
      </c>
      <c r="BT1703" s="534">
        <v>10.722</v>
      </c>
      <c r="BU1703" s="534">
        <v>0.129</v>
      </c>
      <c r="BV1703" s="534">
        <v>15.27</v>
      </c>
      <c r="BW1703" s="534">
        <v>0.23</v>
      </c>
      <c r="BX1703" s="534" t="s">
        <v>121</v>
      </c>
      <c r="BY1703" s="534">
        <v>5.0000000000000001E-3</v>
      </c>
      <c r="BZ1703" s="534">
        <v>5.4119999999999999</v>
      </c>
      <c r="CA1703" s="534">
        <v>6.9000000000000006E-2</v>
      </c>
      <c r="CB1703" s="534" t="s">
        <v>121</v>
      </c>
      <c r="CC1703" s="534">
        <v>24.099</v>
      </c>
      <c r="CD1703" s="534">
        <v>2.3E-2</v>
      </c>
      <c r="CE1703" s="534">
        <v>4.0000000000000001E-3</v>
      </c>
      <c r="CF1703" s="534" t="s">
        <v>121</v>
      </c>
      <c r="CG1703" s="534">
        <v>2E-3</v>
      </c>
      <c r="CH1703" s="534" t="s">
        <v>121</v>
      </c>
      <c r="CI1703" s="534">
        <v>2E-3</v>
      </c>
      <c r="CJ1703" s="534" t="s">
        <v>121</v>
      </c>
      <c r="CK1703" s="534">
        <v>0.23</v>
      </c>
      <c r="CL1703" s="534" t="s">
        <v>121</v>
      </c>
      <c r="CM1703" s="534">
        <v>2E-3</v>
      </c>
      <c r="CN1703" s="534">
        <v>5.0000000000000001E-3</v>
      </c>
      <c r="CO1703" s="534">
        <v>1E-3</v>
      </c>
      <c r="CP1703" s="534">
        <v>1.4910000000000001</v>
      </c>
      <c r="CQ1703" s="534">
        <v>5.7000000000000002E-2</v>
      </c>
      <c r="CR1703" s="534" t="s">
        <v>121</v>
      </c>
      <c r="CS1703" s="534">
        <v>2E-3</v>
      </c>
      <c r="CT1703" s="534">
        <v>0.57499999999999996</v>
      </c>
      <c r="CU1703" s="534">
        <v>0.29699999999999999</v>
      </c>
      <c r="CV1703" s="534">
        <v>1.7000000000000001E-2</v>
      </c>
      <c r="CW1703" s="534">
        <v>1E-3</v>
      </c>
      <c r="CX1703" s="534">
        <v>0.107</v>
      </c>
      <c r="CY1703" s="534">
        <v>8.0000000000000002E-3</v>
      </c>
      <c r="CZ1703" s="534" t="s">
        <v>121</v>
      </c>
      <c r="DA1703" s="534">
        <v>2E-3</v>
      </c>
      <c r="DB1703" s="534" t="s">
        <v>121</v>
      </c>
      <c r="DC1703" s="534">
        <v>5.0000000000000001E-3</v>
      </c>
      <c r="DD1703" s="534">
        <v>2.7E-2</v>
      </c>
      <c r="DE1703" s="534">
        <v>6.0000000000000001E-3</v>
      </c>
      <c r="DF1703" s="534">
        <v>0.60499999999999998</v>
      </c>
      <c r="DG1703" s="534">
        <v>7.0000000000000001E-3</v>
      </c>
      <c r="DH1703" s="534">
        <v>4.0000000000000001E-3</v>
      </c>
      <c r="DI1703" s="534">
        <v>1E-3</v>
      </c>
      <c r="DJ1703" s="534">
        <v>6.6000000000000003E-2</v>
      </c>
      <c r="DK1703" s="534">
        <v>1E-3</v>
      </c>
      <c r="DL1703" s="61" t="str">
        <f t="shared" si="31"/>
        <v>UTV vorne links 01.06.2022</v>
      </c>
    </row>
    <row r="1704" spans="1:132">
      <c r="A1704" s="11">
        <v>44713</v>
      </c>
      <c r="B1704" s="66" t="s">
        <v>2120</v>
      </c>
      <c r="C1704" s="25" t="s">
        <v>117</v>
      </c>
      <c r="H1704" s="3" t="e">
        <f>((F1704)/(E1704/100))</f>
        <v>#DIV/0!</v>
      </c>
      <c r="I1704" s="4" t="e">
        <f>E1704/F1704</f>
        <v>#DIV/0!</v>
      </c>
      <c r="J1704" s="4" t="e">
        <f>100/G1704</f>
        <v>#DIV/0!</v>
      </c>
      <c r="N1704" s="37" t="e">
        <f>M1704/(K1704/100)</f>
        <v>#DIV/0!</v>
      </c>
      <c r="O1704" s="37" t="e">
        <f>N1704/J1704</f>
        <v>#DIV/0!</v>
      </c>
      <c r="P1704" s="5" t="e">
        <f>M1704/(L1704/100)</f>
        <v>#DIV/0!</v>
      </c>
      <c r="Q1704" s="5" t="e">
        <f>P1704*I1704</f>
        <v>#DIV/0!</v>
      </c>
      <c r="U1704" s="15" t="e">
        <f>100-(T1704-R1704)/S1704*100</f>
        <v>#DIV/0!</v>
      </c>
      <c r="X1704" s="2">
        <v>12.11</v>
      </c>
      <c r="AB1704" s="14" t="e">
        <f>((AE1704-AC1704)*(1000/AD1704))*1000</f>
        <v>#DIV/0!</v>
      </c>
      <c r="AF1704" s="7" t="e">
        <f>#REF!*0.8</f>
        <v>#REF!</v>
      </c>
      <c r="AH1704" s="8" t="e">
        <f>((AG1704)*(H1704/100))</f>
        <v>#DIV/0!</v>
      </c>
      <c r="AI1704" s="7" t="e">
        <f>AG1704/AH1704</f>
        <v>#DIV/0!</v>
      </c>
      <c r="AO1704" s="20" t="s">
        <v>2122</v>
      </c>
      <c r="AP1704" s="534">
        <v>0.10100000000000001</v>
      </c>
      <c r="AQ1704" s="534">
        <v>2E-3</v>
      </c>
      <c r="AR1704" s="534" t="s">
        <v>121</v>
      </c>
      <c r="AS1704" s="534">
        <v>5.0000000000000001E-3</v>
      </c>
      <c r="AT1704" s="534">
        <v>5.8000000000000003E-2</v>
      </c>
      <c r="AU1704" s="534">
        <v>3.0000000000000001E-3</v>
      </c>
      <c r="AV1704" s="534">
        <v>4.7E-2</v>
      </c>
      <c r="AW1704" s="534">
        <v>2E-3</v>
      </c>
      <c r="AX1704" s="534">
        <v>0.01</v>
      </c>
      <c r="AY1704" s="534">
        <v>1E-3</v>
      </c>
      <c r="AZ1704" s="534">
        <v>1.2999999999999999E-2</v>
      </c>
      <c r="BA1704" s="534">
        <v>2E-3</v>
      </c>
      <c r="BB1704" s="534">
        <v>5.3999999999999999E-2</v>
      </c>
      <c r="BC1704" s="534">
        <v>2E-3</v>
      </c>
      <c r="BD1704" s="534">
        <v>0.373</v>
      </c>
      <c r="BE1704" s="534">
        <v>8.9999999999999993E-3</v>
      </c>
      <c r="BF1704" s="534" t="s">
        <v>121</v>
      </c>
      <c r="BG1704" s="534">
        <v>8.9999999999999993E-3</v>
      </c>
      <c r="BH1704" s="534" t="s">
        <v>121</v>
      </c>
      <c r="BI1704" s="534">
        <v>2.077</v>
      </c>
      <c r="BJ1704" s="534" t="s">
        <v>121</v>
      </c>
      <c r="BK1704" s="534">
        <v>2E-3</v>
      </c>
      <c r="BL1704" s="534" t="s">
        <v>121</v>
      </c>
      <c r="BM1704" s="534">
        <v>2E-3</v>
      </c>
      <c r="BN1704" s="534">
        <v>5.1999999999999998E-2</v>
      </c>
      <c r="BO1704" s="534">
        <v>7.0000000000000001E-3</v>
      </c>
      <c r="BP1704" s="534">
        <v>67.697000000000003</v>
      </c>
      <c r="BQ1704" s="534">
        <v>0.125</v>
      </c>
      <c r="BR1704" s="534">
        <v>2E-3</v>
      </c>
      <c r="BS1704" s="534">
        <v>1E-3</v>
      </c>
      <c r="BT1704" s="534">
        <v>14.34</v>
      </c>
      <c r="BU1704" s="534">
        <v>0.14000000000000001</v>
      </c>
      <c r="BV1704" s="534">
        <v>11.217000000000001</v>
      </c>
      <c r="BW1704" s="534">
        <v>0.13600000000000001</v>
      </c>
      <c r="BX1704" s="534" t="s">
        <v>121</v>
      </c>
      <c r="BY1704" s="534">
        <v>4.0000000000000001E-3</v>
      </c>
      <c r="BZ1704" s="534">
        <v>2.0950000000000002</v>
      </c>
      <c r="CA1704" s="534">
        <v>3.9E-2</v>
      </c>
      <c r="CB1704" s="534" t="s">
        <v>121</v>
      </c>
      <c r="CC1704" s="534">
        <v>18.989999999999998</v>
      </c>
      <c r="CD1704" s="534">
        <v>1.9E-2</v>
      </c>
      <c r="CE1704" s="534">
        <v>4.0000000000000001E-3</v>
      </c>
      <c r="CF1704" s="534" t="s">
        <v>121</v>
      </c>
      <c r="CG1704" s="534">
        <v>2E-3</v>
      </c>
      <c r="CH1704" s="534" t="s">
        <v>121</v>
      </c>
      <c r="CI1704" s="534">
        <v>2E-3</v>
      </c>
      <c r="CJ1704" s="534" t="s">
        <v>121</v>
      </c>
      <c r="CK1704" s="534">
        <v>0.156</v>
      </c>
      <c r="CL1704" s="534" t="s">
        <v>121</v>
      </c>
      <c r="CM1704" s="534">
        <v>2E-3</v>
      </c>
      <c r="CN1704" s="534">
        <v>4.0000000000000001E-3</v>
      </c>
      <c r="CO1704" s="534">
        <v>1E-3</v>
      </c>
      <c r="CP1704" s="534">
        <v>1.653</v>
      </c>
      <c r="CQ1704" s="534">
        <v>5.2999999999999999E-2</v>
      </c>
      <c r="CR1704" s="534" t="s">
        <v>121</v>
      </c>
      <c r="CS1704" s="534">
        <v>2E-3</v>
      </c>
      <c r="CT1704" s="534">
        <v>1.256</v>
      </c>
      <c r="CU1704" s="534">
        <v>0.27900000000000003</v>
      </c>
      <c r="CV1704" s="534">
        <v>1.7000000000000001E-2</v>
      </c>
      <c r="CW1704" s="534">
        <v>1E-3</v>
      </c>
      <c r="CX1704" s="534">
        <v>0.125</v>
      </c>
      <c r="CY1704" s="534">
        <v>8.0000000000000002E-3</v>
      </c>
      <c r="CZ1704" s="534" t="s">
        <v>121</v>
      </c>
      <c r="DA1704" s="534">
        <v>2E-3</v>
      </c>
      <c r="DB1704" s="534" t="s">
        <v>121</v>
      </c>
      <c r="DC1704" s="534">
        <v>4.0000000000000001E-3</v>
      </c>
      <c r="DD1704" s="534">
        <v>1.7000000000000001E-2</v>
      </c>
      <c r="DE1704" s="534">
        <v>6.0000000000000001E-3</v>
      </c>
      <c r="DF1704" s="534">
        <v>0.64</v>
      </c>
      <c r="DG1704" s="534">
        <v>7.0000000000000001E-3</v>
      </c>
      <c r="DH1704" s="534">
        <v>3.0000000000000001E-3</v>
      </c>
      <c r="DI1704" s="534">
        <v>1E-3</v>
      </c>
      <c r="DJ1704" s="534">
        <v>7.2999999999999995E-2</v>
      </c>
      <c r="DK1704" s="534">
        <v>1E-3</v>
      </c>
      <c r="DL1704" s="61" t="str">
        <f t="shared" si="31"/>
        <v>UTV hinten links 01.06.2022</v>
      </c>
    </row>
    <row r="1705" spans="1:132">
      <c r="A1705" s="11">
        <v>44713</v>
      </c>
      <c r="B1705" s="66" t="s">
        <v>2123</v>
      </c>
      <c r="C1705" s="25" t="s">
        <v>117</v>
      </c>
      <c r="H1705" s="3" t="e">
        <f>((F1705)/(E1705/100))</f>
        <v>#DIV/0!</v>
      </c>
      <c r="I1705" s="4" t="e">
        <f>E1705/F1705</f>
        <v>#DIV/0!</v>
      </c>
      <c r="J1705" s="4" t="e">
        <f>100/G1705</f>
        <v>#DIV/0!</v>
      </c>
      <c r="N1705" s="37" t="e">
        <f>M1705/(K1705/100)</f>
        <v>#DIV/0!</v>
      </c>
      <c r="O1705" s="37" t="e">
        <f>N1705/J1705</f>
        <v>#DIV/0!</v>
      </c>
      <c r="P1705" s="5" t="e">
        <f>M1705/(L1705/100)</f>
        <v>#DIV/0!</v>
      </c>
      <c r="Q1705" s="5" t="e">
        <f>P1705*I1705</f>
        <v>#DIV/0!</v>
      </c>
      <c r="U1705" s="15" t="e">
        <f>100-(T1705-R1705)/S1705*100</f>
        <v>#DIV/0!</v>
      </c>
      <c r="X1705" s="2">
        <v>12.13</v>
      </c>
      <c r="AB1705" s="14" t="e">
        <f>((AE1705-AC1705)*(1000/AD1705))*1000</f>
        <v>#DIV/0!</v>
      </c>
      <c r="AF1705" s="7" t="e">
        <f>#REF!*0.8</f>
        <v>#REF!</v>
      </c>
      <c r="AH1705" s="8" t="e">
        <f>((AG1705)*(H1705/100))</f>
        <v>#DIV/0!</v>
      </c>
      <c r="AI1705" s="7" t="e">
        <f>AG1705/AH1705</f>
        <v>#DIV/0!</v>
      </c>
      <c r="AO1705" s="20" t="s">
        <v>2124</v>
      </c>
      <c r="AP1705" s="534">
        <v>0.191</v>
      </c>
      <c r="AQ1705" s="534">
        <v>3.0000000000000001E-3</v>
      </c>
      <c r="AR1705" s="534">
        <v>8.0000000000000002E-3</v>
      </c>
      <c r="AS1705" s="534">
        <v>3.0000000000000001E-3</v>
      </c>
      <c r="AT1705" s="534">
        <v>9.5000000000000001E-2</v>
      </c>
      <c r="AU1705" s="534">
        <v>3.0000000000000001E-3</v>
      </c>
      <c r="AV1705" s="534">
        <v>6.2E-2</v>
      </c>
      <c r="AW1705" s="534">
        <v>3.0000000000000001E-3</v>
      </c>
      <c r="AX1705" s="534">
        <v>1.2999999999999999E-2</v>
      </c>
      <c r="AY1705" s="534">
        <v>1E-3</v>
      </c>
      <c r="AZ1705" s="534">
        <v>2.1000000000000001E-2</v>
      </c>
      <c r="BA1705" s="534">
        <v>2E-3</v>
      </c>
      <c r="BB1705" s="534">
        <v>6.4000000000000001E-2</v>
      </c>
      <c r="BC1705" s="534">
        <v>2E-3</v>
      </c>
      <c r="BD1705" s="534">
        <v>0.53600000000000003</v>
      </c>
      <c r="BE1705" s="534">
        <v>1.0999999999999999E-2</v>
      </c>
      <c r="BF1705" s="534" t="s">
        <v>121</v>
      </c>
      <c r="BG1705" s="534">
        <v>1.0999999999999999E-2</v>
      </c>
      <c r="BH1705" s="534" t="s">
        <v>121</v>
      </c>
      <c r="BI1705" s="534">
        <v>3.2050000000000001</v>
      </c>
      <c r="BJ1705" s="534" t="s">
        <v>121</v>
      </c>
      <c r="BK1705" s="534">
        <v>3.0000000000000001E-3</v>
      </c>
      <c r="BL1705" s="534" t="s">
        <v>121</v>
      </c>
      <c r="BM1705" s="534">
        <v>2E-3</v>
      </c>
      <c r="BN1705" s="534">
        <v>9.1999999999999998E-2</v>
      </c>
      <c r="BO1705" s="534">
        <v>8.0000000000000002E-3</v>
      </c>
      <c r="BP1705" s="534">
        <v>59.808</v>
      </c>
      <c r="BQ1705" s="534">
        <v>0.155</v>
      </c>
      <c r="BR1705" s="534">
        <v>4.0000000000000001E-3</v>
      </c>
      <c r="BS1705" s="534">
        <v>1E-3</v>
      </c>
      <c r="BT1705" s="534">
        <v>16.196000000000002</v>
      </c>
      <c r="BU1705" s="534">
        <v>0.17899999999999999</v>
      </c>
      <c r="BV1705" s="534">
        <v>13.824</v>
      </c>
      <c r="BW1705" s="534">
        <v>0.23699999999999999</v>
      </c>
      <c r="BX1705" s="534" t="s">
        <v>121</v>
      </c>
      <c r="BY1705" s="534">
        <v>5.0000000000000001E-3</v>
      </c>
      <c r="BZ1705" s="534">
        <v>2.4329999999999998</v>
      </c>
      <c r="CA1705" s="534">
        <v>4.5999999999999999E-2</v>
      </c>
      <c r="CB1705" s="534" t="s">
        <v>121</v>
      </c>
      <c r="CC1705" s="534">
        <v>27.404</v>
      </c>
      <c r="CD1705" s="534">
        <v>3.2000000000000001E-2</v>
      </c>
      <c r="CE1705" s="534">
        <v>5.0000000000000001E-3</v>
      </c>
      <c r="CF1705" s="534">
        <v>3.0000000000000001E-3</v>
      </c>
      <c r="CG1705" s="534">
        <v>1E-3</v>
      </c>
      <c r="CH1705" s="534" t="s">
        <v>121</v>
      </c>
      <c r="CI1705" s="534">
        <v>2E-3</v>
      </c>
      <c r="CJ1705" s="534" t="s">
        <v>121</v>
      </c>
      <c r="CK1705" s="534">
        <v>0.182</v>
      </c>
      <c r="CL1705" s="534" t="s">
        <v>121</v>
      </c>
      <c r="CM1705" s="534">
        <v>2E-3</v>
      </c>
      <c r="CN1705" s="534">
        <v>6.0000000000000001E-3</v>
      </c>
      <c r="CO1705" s="534">
        <v>1E-3</v>
      </c>
      <c r="CP1705" s="534">
        <v>3.1930000000000001</v>
      </c>
      <c r="CQ1705" s="534">
        <v>9.1999999999999998E-2</v>
      </c>
      <c r="CR1705" s="534" t="s">
        <v>121</v>
      </c>
      <c r="CS1705" s="534">
        <v>2E-3</v>
      </c>
      <c r="CT1705" s="534">
        <v>2.1309999999999998</v>
      </c>
      <c r="CU1705" s="534">
        <v>0.33300000000000002</v>
      </c>
      <c r="CV1705" s="534">
        <v>0.02</v>
      </c>
      <c r="CW1705" s="534">
        <v>1E-3</v>
      </c>
      <c r="CX1705" s="534">
        <v>0.18099999999999999</v>
      </c>
      <c r="CY1705" s="534">
        <v>0.01</v>
      </c>
      <c r="CZ1705" s="534" t="s">
        <v>121</v>
      </c>
      <c r="DA1705" s="534">
        <v>2E-3</v>
      </c>
      <c r="DB1705" s="534" t="s">
        <v>121</v>
      </c>
      <c r="DC1705" s="534">
        <v>4.0000000000000001E-3</v>
      </c>
      <c r="DD1705" s="534">
        <v>2.5000000000000001E-2</v>
      </c>
      <c r="DE1705" s="534">
        <v>7.0000000000000001E-3</v>
      </c>
      <c r="DF1705" s="534">
        <v>0.95</v>
      </c>
      <c r="DG1705" s="534">
        <v>0.01</v>
      </c>
      <c r="DH1705" s="534">
        <v>7.0000000000000001E-3</v>
      </c>
      <c r="DI1705" s="534">
        <v>1E-3</v>
      </c>
      <c r="DJ1705" s="534">
        <v>0.09</v>
      </c>
      <c r="DK1705" s="534">
        <v>1E-3</v>
      </c>
      <c r="DL1705" s="61" t="str">
        <f t="shared" si="31"/>
        <v>UTV frisch 01.06.2022</v>
      </c>
    </row>
    <row r="1706" spans="1:132">
      <c r="A1706" s="11">
        <v>44713</v>
      </c>
      <c r="B1706" s="66" t="s">
        <v>2126</v>
      </c>
      <c r="C1706" s="25" t="s">
        <v>117</v>
      </c>
      <c r="H1706" s="3" t="e">
        <f>((F1706)/(E1706/100))</f>
        <v>#DIV/0!</v>
      </c>
      <c r="I1706" s="4" t="e">
        <f>E1706/F1706</f>
        <v>#DIV/0!</v>
      </c>
      <c r="J1706" s="4" t="e">
        <f>100/G1706</f>
        <v>#DIV/0!</v>
      </c>
      <c r="N1706" s="37" t="e">
        <f>M1706/(K1706/100)</f>
        <v>#DIV/0!</v>
      </c>
      <c r="O1706" s="37" t="e">
        <f>N1706/J1706</f>
        <v>#DIV/0!</v>
      </c>
      <c r="P1706" s="5" t="e">
        <f>M1706/(L1706/100)</f>
        <v>#DIV/0!</v>
      </c>
      <c r="Q1706" s="5" t="e">
        <f>P1706*I1706</f>
        <v>#DIV/0!</v>
      </c>
      <c r="U1706" s="15" t="e">
        <f>100-(T1706-R1706)/S1706*100</f>
        <v>#DIV/0!</v>
      </c>
      <c r="X1706" s="2">
        <v>12.12</v>
      </c>
      <c r="AB1706" s="14" t="e">
        <f>((AE1706-AC1706)*(1000/AD1706))*1000</f>
        <v>#DIV/0!</v>
      </c>
      <c r="AF1706" s="7" t="e">
        <f>#REF!*0.8</f>
        <v>#REF!</v>
      </c>
      <c r="AH1706" s="8" t="e">
        <f>((AG1706)*(H1706/100))</f>
        <v>#DIV/0!</v>
      </c>
      <c r="AI1706" s="7" t="e">
        <f>AG1706/AH1706</f>
        <v>#DIV/0!</v>
      </c>
      <c r="AO1706" s="20" t="s">
        <v>2125</v>
      </c>
      <c r="AP1706" s="535">
        <v>0.222</v>
      </c>
      <c r="AQ1706" s="535">
        <v>4.0000000000000001E-3</v>
      </c>
      <c r="AR1706" s="535">
        <v>8.9999999999999993E-3</v>
      </c>
      <c r="AS1706" s="535">
        <v>3.0000000000000001E-3</v>
      </c>
      <c r="AT1706" s="535">
        <v>0.108</v>
      </c>
      <c r="AU1706" s="535">
        <v>4.0000000000000001E-3</v>
      </c>
      <c r="AV1706" s="535">
        <v>7.2999999999999995E-2</v>
      </c>
      <c r="AW1706" s="535">
        <v>3.0000000000000001E-3</v>
      </c>
      <c r="AX1706" s="535">
        <v>1.4999999999999999E-2</v>
      </c>
      <c r="AY1706" s="535">
        <v>1E-3</v>
      </c>
      <c r="AZ1706" s="535">
        <v>2.4E-2</v>
      </c>
      <c r="BA1706" s="535">
        <v>2E-3</v>
      </c>
      <c r="BB1706" s="535">
        <v>7.0000000000000007E-2</v>
      </c>
      <c r="BC1706" s="535">
        <v>3.0000000000000001E-3</v>
      </c>
      <c r="BD1706" s="535">
        <v>0.80300000000000005</v>
      </c>
      <c r="BE1706" s="535">
        <v>1.4E-2</v>
      </c>
      <c r="BF1706" s="535" t="s">
        <v>121</v>
      </c>
      <c r="BG1706" s="535">
        <v>1.0999999999999999E-2</v>
      </c>
      <c r="BH1706" s="535" t="s">
        <v>121</v>
      </c>
      <c r="BI1706" s="535">
        <v>2.419</v>
      </c>
      <c r="BJ1706" s="535" t="s">
        <v>121</v>
      </c>
      <c r="BK1706" s="535">
        <v>4.0000000000000001E-3</v>
      </c>
      <c r="BL1706" s="535" t="s">
        <v>121</v>
      </c>
      <c r="BM1706" s="535">
        <v>2E-3</v>
      </c>
      <c r="BN1706" s="535">
        <v>0.121</v>
      </c>
      <c r="BO1706" s="535">
        <v>8.0000000000000002E-3</v>
      </c>
      <c r="BP1706" s="535">
        <v>57.482999999999997</v>
      </c>
      <c r="BQ1706" s="535">
        <v>0.16900000000000001</v>
      </c>
      <c r="BR1706" s="535">
        <v>3.0000000000000001E-3</v>
      </c>
      <c r="BS1706" s="535">
        <v>1E-3</v>
      </c>
      <c r="BT1706" s="535">
        <v>14.888</v>
      </c>
      <c r="BU1706" s="535">
        <v>0.187</v>
      </c>
      <c r="BV1706" s="535">
        <v>13.840999999999999</v>
      </c>
      <c r="BW1706" s="535">
        <v>0.248</v>
      </c>
      <c r="BX1706" s="535" t="s">
        <v>121</v>
      </c>
      <c r="BY1706" s="535">
        <v>7.0000000000000001E-3</v>
      </c>
      <c r="BZ1706" s="535">
        <v>3.2280000000000002</v>
      </c>
      <c r="CA1706" s="535">
        <v>5.8000000000000003E-2</v>
      </c>
      <c r="CB1706" s="535" t="s">
        <v>121</v>
      </c>
      <c r="CC1706" s="535">
        <v>29.251000000000001</v>
      </c>
      <c r="CD1706" s="535">
        <v>3.9E-2</v>
      </c>
      <c r="CE1706" s="535">
        <v>5.0000000000000001E-3</v>
      </c>
      <c r="CF1706" s="535">
        <v>3.0000000000000001E-3</v>
      </c>
      <c r="CG1706" s="535">
        <v>1E-3</v>
      </c>
      <c r="CH1706" s="535" t="s">
        <v>121</v>
      </c>
      <c r="CI1706" s="535">
        <v>2E-3</v>
      </c>
      <c r="CJ1706" s="535" t="s">
        <v>121</v>
      </c>
      <c r="CK1706" s="535">
        <v>0.185</v>
      </c>
      <c r="CL1706" s="535" t="s">
        <v>121</v>
      </c>
      <c r="CM1706" s="535">
        <v>2E-3</v>
      </c>
      <c r="CN1706" s="535">
        <v>7.0000000000000001E-3</v>
      </c>
      <c r="CO1706" s="535">
        <v>1E-3</v>
      </c>
      <c r="CP1706" s="535">
        <v>3.0169999999999999</v>
      </c>
      <c r="CQ1706" s="535">
        <v>0.09</v>
      </c>
      <c r="CR1706" s="535" t="s">
        <v>121</v>
      </c>
      <c r="CS1706" s="535">
        <v>2E-3</v>
      </c>
      <c r="CT1706" s="535">
        <v>2.8079999999999998</v>
      </c>
      <c r="CU1706" s="535">
        <v>0.34499999999999997</v>
      </c>
      <c r="CV1706" s="535">
        <v>2.4E-2</v>
      </c>
      <c r="CW1706" s="535">
        <v>1E-3</v>
      </c>
      <c r="CX1706" s="535">
        <v>0.3</v>
      </c>
      <c r="CY1706" s="535">
        <v>1.2E-2</v>
      </c>
      <c r="CZ1706" s="535" t="s">
        <v>121</v>
      </c>
      <c r="DA1706" s="535">
        <v>2E-3</v>
      </c>
      <c r="DB1706" s="535">
        <v>6.0000000000000001E-3</v>
      </c>
      <c r="DC1706" s="535">
        <v>3.0000000000000001E-3</v>
      </c>
      <c r="DD1706" s="535">
        <v>2.9000000000000001E-2</v>
      </c>
      <c r="DE1706" s="535">
        <v>8.0000000000000002E-3</v>
      </c>
      <c r="DF1706" s="535">
        <v>1.085</v>
      </c>
      <c r="DG1706" s="535">
        <v>1.2999999999999999E-2</v>
      </c>
      <c r="DH1706" s="535">
        <v>1.0999999999999999E-2</v>
      </c>
      <c r="DI1706" s="535">
        <v>1E-3</v>
      </c>
      <c r="DJ1706" s="535">
        <v>0.10100000000000001</v>
      </c>
      <c r="DK1706" s="535">
        <v>1E-3</v>
      </c>
      <c r="DL1706" s="61" t="str">
        <f t="shared" si="31"/>
        <v>UTV frisch -2 01.06.2022</v>
      </c>
    </row>
    <row r="1707" spans="1:132">
      <c r="A1707" s="11">
        <v>44713</v>
      </c>
      <c r="B1707" s="66"/>
      <c r="C1707" s="25" t="s">
        <v>122</v>
      </c>
      <c r="D1707" s="21">
        <v>20</v>
      </c>
      <c r="E1707" s="2">
        <v>100</v>
      </c>
      <c r="F1707" s="2">
        <v>80</v>
      </c>
      <c r="H1707" s="3">
        <f>((F1707)/(E1707/100))</f>
        <v>80</v>
      </c>
      <c r="I1707" s="4">
        <f>E1707/F1707</f>
        <v>1.25</v>
      </c>
      <c r="J1707" s="4" t="e">
        <f>100/G1707</f>
        <v>#DIV/0!</v>
      </c>
      <c r="N1707" s="37" t="e">
        <f>M1707/(K1707/100)</f>
        <v>#DIV/0!</v>
      </c>
      <c r="O1707" s="37" t="e">
        <f>N1707/J1707</f>
        <v>#DIV/0!</v>
      </c>
      <c r="P1707" s="5" t="e">
        <f>M1707/(L1707/100)</f>
        <v>#DIV/0!</v>
      </c>
      <c r="Q1707" s="5" t="e">
        <f>P1707*I1707</f>
        <v>#DIV/0!</v>
      </c>
      <c r="U1707" s="15" t="e">
        <f>100-(T1707-R1707)/S1707*100</f>
        <v>#DIV/0!</v>
      </c>
      <c r="V1707" s="21">
        <v>1.0349999999999999</v>
      </c>
      <c r="X1707" s="2">
        <v>10.44</v>
      </c>
      <c r="Y1707" s="2">
        <v>5.75</v>
      </c>
      <c r="Z1707" s="21">
        <v>1341</v>
      </c>
      <c r="AB1707" s="14" t="e">
        <f>((AE1707-AC1707)*(1000/AD1707))*1000</f>
        <v>#DIV/0!</v>
      </c>
      <c r="AF1707" s="7" t="e">
        <f>#REF!*0.8</f>
        <v>#REF!</v>
      </c>
      <c r="AG1707" s="2">
        <v>124</v>
      </c>
      <c r="AH1707" s="8">
        <f>((AG1707)*(H1707/100))</f>
        <v>99.2</v>
      </c>
      <c r="AI1707" s="7">
        <f>AG1707/AH1707</f>
        <v>1.25</v>
      </c>
      <c r="AJ1707" s="6">
        <v>69.39</v>
      </c>
      <c r="AK1707" s="2">
        <v>0.24099999999999999</v>
      </c>
      <c r="AO1707" s="20" t="s">
        <v>2127</v>
      </c>
      <c r="AP1707" s="536">
        <v>9.9000000000000005E-2</v>
      </c>
      <c r="AQ1707" s="536">
        <v>2E-3</v>
      </c>
      <c r="AR1707" s="536">
        <v>1.2999999999999999E-2</v>
      </c>
      <c r="AS1707" s="536">
        <v>3.0000000000000001E-3</v>
      </c>
      <c r="AT1707" s="536">
        <v>1.2999999999999999E-2</v>
      </c>
      <c r="AU1707" s="536">
        <v>2E-3</v>
      </c>
      <c r="AV1707" s="536">
        <v>6.6000000000000003E-2</v>
      </c>
      <c r="AW1707" s="536">
        <v>2E-3</v>
      </c>
      <c r="AX1707" s="536">
        <v>2E-3</v>
      </c>
      <c r="AY1707" s="536">
        <v>1E-3</v>
      </c>
      <c r="AZ1707" s="536">
        <v>3.5000000000000003E-2</v>
      </c>
      <c r="BA1707" s="536">
        <v>3.0000000000000001E-3</v>
      </c>
      <c r="BB1707" s="536">
        <v>0.39500000000000002</v>
      </c>
      <c r="BC1707" s="536">
        <v>6.0000000000000001E-3</v>
      </c>
      <c r="BD1707" s="536">
        <v>4</v>
      </c>
      <c r="BE1707" s="536">
        <v>3.1E-2</v>
      </c>
      <c r="BF1707" s="536" t="s">
        <v>121</v>
      </c>
      <c r="BG1707" s="536">
        <v>8.9999999999999993E-3</v>
      </c>
      <c r="BH1707" s="536">
        <v>4.2300000000000004</v>
      </c>
      <c r="BI1707" s="536">
        <v>0.98599999999999999</v>
      </c>
      <c r="BJ1707" s="536" t="s">
        <v>121</v>
      </c>
      <c r="BK1707" s="536">
        <v>2E-3</v>
      </c>
      <c r="BL1707" s="536" t="s">
        <v>121</v>
      </c>
      <c r="BM1707" s="536">
        <v>2E-3</v>
      </c>
      <c r="BN1707" s="536">
        <v>0.128</v>
      </c>
      <c r="BO1707" s="536">
        <v>8.0000000000000002E-3</v>
      </c>
      <c r="BP1707" s="536">
        <v>61.886000000000003</v>
      </c>
      <c r="BQ1707" s="536">
        <v>0.156</v>
      </c>
      <c r="BR1707" s="536">
        <v>2E-3</v>
      </c>
      <c r="BS1707" s="536">
        <v>1E-3</v>
      </c>
      <c r="BT1707" s="536">
        <v>13.055999999999999</v>
      </c>
      <c r="BU1707" s="536">
        <v>0.13300000000000001</v>
      </c>
      <c r="BV1707" s="536">
        <v>1.387</v>
      </c>
      <c r="BW1707" s="536">
        <v>2.5999999999999999E-2</v>
      </c>
      <c r="BX1707" s="536">
        <v>2.5000000000000001E-2</v>
      </c>
      <c r="BY1707" s="536">
        <v>7.0000000000000001E-3</v>
      </c>
      <c r="BZ1707" s="536">
        <v>0.63100000000000001</v>
      </c>
      <c r="CA1707" s="536">
        <v>2.8000000000000001E-2</v>
      </c>
      <c r="CB1707" s="536" t="s">
        <v>121</v>
      </c>
      <c r="CC1707" s="536">
        <v>8.0299999999999994</v>
      </c>
      <c r="CD1707" s="536">
        <v>0.27100000000000002</v>
      </c>
      <c r="CE1707" s="536">
        <v>8.9999999999999993E-3</v>
      </c>
      <c r="CF1707" s="536">
        <v>2E-3</v>
      </c>
      <c r="CG1707" s="536">
        <v>1E-3</v>
      </c>
      <c r="CH1707" s="536" t="s">
        <v>121</v>
      </c>
      <c r="CI1707" s="536">
        <v>2E-3</v>
      </c>
      <c r="CJ1707" s="536">
        <v>0.84199999999999997</v>
      </c>
      <c r="CK1707" s="536">
        <v>8.3000000000000004E-2</v>
      </c>
      <c r="CL1707" s="536" t="s">
        <v>121</v>
      </c>
      <c r="CM1707" s="536">
        <v>2E-3</v>
      </c>
      <c r="CN1707" s="536">
        <v>3.0000000000000001E-3</v>
      </c>
      <c r="CO1707" s="536">
        <v>1E-3</v>
      </c>
      <c r="CP1707" s="536">
        <v>3.1309999999999998</v>
      </c>
      <c r="CQ1707" s="536">
        <v>5.0999999999999997E-2</v>
      </c>
      <c r="CR1707" s="536" t="s">
        <v>121</v>
      </c>
      <c r="CS1707" s="536">
        <v>2E-3</v>
      </c>
      <c r="CT1707" s="536">
        <v>7.3490000000000002</v>
      </c>
      <c r="CU1707" s="536">
        <v>0.28899999999999998</v>
      </c>
      <c r="CV1707" s="536">
        <v>2.7E-2</v>
      </c>
      <c r="CW1707" s="536">
        <v>1E-3</v>
      </c>
      <c r="CX1707" s="536">
        <v>0.95099999999999996</v>
      </c>
      <c r="CY1707" s="536">
        <v>1.9E-2</v>
      </c>
      <c r="CZ1707" s="536" t="s">
        <v>121</v>
      </c>
      <c r="DA1707" s="536">
        <v>2E-3</v>
      </c>
      <c r="DB1707" s="536">
        <v>1.2999999999999999E-2</v>
      </c>
      <c r="DC1707" s="536">
        <v>6.0000000000000001E-3</v>
      </c>
      <c r="DD1707" s="536" t="s">
        <v>121</v>
      </c>
      <c r="DE1707" s="536">
        <v>0.02</v>
      </c>
      <c r="DF1707" s="536">
        <v>1.41</v>
      </c>
      <c r="DG1707" s="536">
        <v>1.2E-2</v>
      </c>
      <c r="DH1707" s="536">
        <v>1.4999999999999999E-2</v>
      </c>
      <c r="DI1707" s="536">
        <v>1E-3</v>
      </c>
      <c r="DJ1707" s="536">
        <v>8.0000000000000002E-3</v>
      </c>
      <c r="DK1707" s="536">
        <v>1E-3</v>
      </c>
      <c r="DL1707" s="61" t="str">
        <f t="shared" si="31"/>
        <v>DK II 01.06.2022</v>
      </c>
      <c r="DM1707" s="538">
        <v>-5.7713903399840899E-3</v>
      </c>
      <c r="DN1707" s="538">
        <v>-1.80835054643718E-3</v>
      </c>
      <c r="DO1707" s="538">
        <v>8.8333122027351406E-3</v>
      </c>
      <c r="DP1707" s="538">
        <v>0.210112823193704</v>
      </c>
      <c r="DQ1707" s="538">
        <v>0.30731412453436002</v>
      </c>
      <c r="DR1707" s="538">
        <v>7.1689709688146303E-3</v>
      </c>
      <c r="DS1707" s="538">
        <v>0.31582094829933499</v>
      </c>
      <c r="DT1707" s="538">
        <v>-2.7012821138911402E-3</v>
      </c>
      <c r="DU1707" s="538">
        <v>-3.0311598038746898E-4</v>
      </c>
      <c r="DV1707" s="538">
        <v>-7.5488130107243803E-3</v>
      </c>
      <c r="DW1707" s="538">
        <v>0.20479001928944801</v>
      </c>
      <c r="DX1707" s="538">
        <v>-1.51844702622356E-2</v>
      </c>
      <c r="DY1707" s="538">
        <v>1776.71831482212</v>
      </c>
      <c r="DZ1707" s="538">
        <v>-0.24020602458586099</v>
      </c>
      <c r="EA1707" s="538">
        <v>-0.191975814805593</v>
      </c>
      <c r="EB1707" s="538">
        <v>96.922061484554703</v>
      </c>
    </row>
    <row r="1708" spans="1:132">
      <c r="A1708" s="11">
        <v>44713</v>
      </c>
      <c r="B1708" s="66" t="s">
        <v>120</v>
      </c>
      <c r="C1708" s="25" t="s">
        <v>119</v>
      </c>
      <c r="D1708" s="21">
        <v>30</v>
      </c>
      <c r="E1708" s="2">
        <v>100</v>
      </c>
      <c r="F1708" s="2">
        <v>70</v>
      </c>
      <c r="H1708" s="3">
        <f>((F1708)/(E1708/100))</f>
        <v>70</v>
      </c>
      <c r="I1708" s="4">
        <f>E1708/F1708</f>
        <v>1.4285714285714286</v>
      </c>
      <c r="J1708" s="4" t="e">
        <f>100/G1708</f>
        <v>#DIV/0!</v>
      </c>
      <c r="N1708" s="37" t="e">
        <f>M1708/(K1708/100)</f>
        <v>#DIV/0!</v>
      </c>
      <c r="O1708" s="37" t="e">
        <f>N1708/J1708</f>
        <v>#DIV/0!</v>
      </c>
      <c r="P1708" s="5" t="e">
        <f>M1708/(L1708/100)</f>
        <v>#DIV/0!</v>
      </c>
      <c r="Q1708" s="5" t="e">
        <f>P1708*I1708</f>
        <v>#DIV/0!</v>
      </c>
      <c r="U1708" s="15" t="e">
        <f>100-(T1708-R1708)/S1708*100</f>
        <v>#DIV/0!</v>
      </c>
      <c r="V1708" s="21">
        <v>0.65300000000000002</v>
      </c>
      <c r="X1708" s="2">
        <v>9.84</v>
      </c>
      <c r="Y1708" s="2">
        <v>11.46</v>
      </c>
      <c r="Z1708" s="21">
        <v>3205</v>
      </c>
      <c r="AB1708" s="14" t="e">
        <f>((AE1708-AC1708)*(1000/AD1708))*1000</f>
        <v>#DIV/0!</v>
      </c>
      <c r="AF1708" s="7" t="e">
        <f>#REF!*0.8</f>
        <v>#REF!</v>
      </c>
      <c r="AG1708" s="2">
        <v>147</v>
      </c>
      <c r="AH1708" s="8">
        <f>((AG1708)*(H1708/100))</f>
        <v>102.89999999999999</v>
      </c>
      <c r="AI1708" s="7">
        <f>AG1708/AH1708</f>
        <v>1.4285714285714286</v>
      </c>
      <c r="AJ1708" s="6">
        <v>25.8</v>
      </c>
      <c r="AK1708" s="2">
        <v>0.76800000000000002</v>
      </c>
      <c r="AO1708" s="20" t="s">
        <v>2128</v>
      </c>
      <c r="AP1708" s="538">
        <v>0.13400000000000001</v>
      </c>
      <c r="AQ1708" s="538">
        <v>2E-3</v>
      </c>
      <c r="AR1708" s="538">
        <v>5.0999999999999997E-2</v>
      </c>
      <c r="AS1708" s="538">
        <v>3.0000000000000001E-3</v>
      </c>
      <c r="AT1708" s="538">
        <v>0.01</v>
      </c>
      <c r="AU1708" s="538">
        <v>2E-3</v>
      </c>
      <c r="AV1708" s="538">
        <v>0.03</v>
      </c>
      <c r="AW1708" s="538">
        <v>2E-3</v>
      </c>
      <c r="AX1708" s="538" t="s">
        <v>121</v>
      </c>
      <c r="AY1708" s="538">
        <v>2E-3</v>
      </c>
      <c r="AZ1708" s="538">
        <v>6.7000000000000004E-2</v>
      </c>
      <c r="BA1708" s="538">
        <v>3.0000000000000001E-3</v>
      </c>
      <c r="BB1708" s="538">
        <v>0.151</v>
      </c>
      <c r="BC1708" s="538">
        <v>3.0000000000000001E-3</v>
      </c>
      <c r="BD1708" s="538">
        <v>1.96</v>
      </c>
      <c r="BE1708" s="538">
        <v>1.7999999999999999E-2</v>
      </c>
      <c r="BF1708" s="538" t="s">
        <v>121</v>
      </c>
      <c r="BG1708" s="538">
        <v>5.0000000000000001E-3</v>
      </c>
      <c r="BH1708" s="538">
        <v>4.5419999999999998</v>
      </c>
      <c r="BI1708" s="538">
        <v>0.85299999999999998</v>
      </c>
      <c r="BJ1708" s="538" t="s">
        <v>121</v>
      </c>
      <c r="BK1708" s="538">
        <v>3.0000000000000001E-3</v>
      </c>
      <c r="BL1708" s="538" t="s">
        <v>121</v>
      </c>
      <c r="BM1708" s="538">
        <v>2E-3</v>
      </c>
      <c r="BN1708" s="538">
        <v>0.13200000000000001</v>
      </c>
      <c r="BO1708" s="538">
        <v>7.0000000000000001E-3</v>
      </c>
      <c r="BP1708" s="538">
        <v>61.454999999999998</v>
      </c>
      <c r="BQ1708" s="538">
        <v>0.152</v>
      </c>
      <c r="BR1708" s="538">
        <v>2E-3</v>
      </c>
      <c r="BS1708" s="538">
        <v>1E-3</v>
      </c>
      <c r="BT1708" s="538">
        <v>11.308999999999999</v>
      </c>
      <c r="BU1708" s="538">
        <v>0.11</v>
      </c>
      <c r="BV1708" s="538">
        <v>1.4059999999999999</v>
      </c>
      <c r="BW1708" s="538">
        <v>2.4E-2</v>
      </c>
      <c r="BX1708" s="538" t="s">
        <v>121</v>
      </c>
      <c r="BY1708" s="538">
        <v>7.0000000000000001E-3</v>
      </c>
      <c r="BZ1708" s="538">
        <v>1.0429999999999999</v>
      </c>
      <c r="CA1708" s="538">
        <v>2.9000000000000001E-2</v>
      </c>
      <c r="CB1708" s="538" t="s">
        <v>121</v>
      </c>
      <c r="CC1708" s="538">
        <v>6.2560000000000002</v>
      </c>
      <c r="CD1708" s="538">
        <v>0.156</v>
      </c>
      <c r="CE1708" s="538">
        <v>7.0000000000000001E-3</v>
      </c>
      <c r="CF1708" s="538" t="s">
        <v>121</v>
      </c>
      <c r="CG1708" s="538">
        <v>2E-3</v>
      </c>
      <c r="CH1708" s="538" t="s">
        <v>121</v>
      </c>
      <c r="CI1708" s="538">
        <v>2E-3</v>
      </c>
      <c r="CJ1708" s="538">
        <v>0.54200000000000004</v>
      </c>
      <c r="CK1708" s="538">
        <v>6.3E-2</v>
      </c>
      <c r="CL1708" s="538" t="s">
        <v>121</v>
      </c>
      <c r="CM1708" s="538">
        <v>2E-3</v>
      </c>
      <c r="CN1708" s="538">
        <v>6.0000000000000001E-3</v>
      </c>
      <c r="CO1708" s="538">
        <v>1E-3</v>
      </c>
      <c r="CP1708" s="538">
        <v>1.3919999999999999</v>
      </c>
      <c r="CQ1708" s="538">
        <v>3.2000000000000001E-2</v>
      </c>
      <c r="CR1708" s="538" t="s">
        <v>121</v>
      </c>
      <c r="CS1708" s="538">
        <v>2E-3</v>
      </c>
      <c r="CT1708" s="538">
        <v>9.2810000000000006</v>
      </c>
      <c r="CU1708" s="538">
        <v>0.28499999999999998</v>
      </c>
      <c r="CV1708" s="538">
        <v>2.1000000000000001E-2</v>
      </c>
      <c r="CW1708" s="538">
        <v>1E-3</v>
      </c>
      <c r="CX1708" s="538">
        <v>1.044</v>
      </c>
      <c r="CY1708" s="538">
        <v>1.7000000000000001E-2</v>
      </c>
      <c r="CZ1708" s="538" t="s">
        <v>121</v>
      </c>
      <c r="DA1708" s="538">
        <v>2E-3</v>
      </c>
      <c r="DB1708" s="538">
        <v>2.9000000000000001E-2</v>
      </c>
      <c r="DC1708" s="538">
        <v>5.0000000000000001E-3</v>
      </c>
      <c r="DD1708" s="538" t="s">
        <v>121</v>
      </c>
      <c r="DE1708" s="538">
        <v>8.0000000000000002E-3</v>
      </c>
      <c r="DF1708" s="538">
        <v>0.69599999999999995</v>
      </c>
      <c r="DG1708" s="538">
        <v>6.0000000000000001E-3</v>
      </c>
      <c r="DH1708" s="538">
        <v>0.01</v>
      </c>
      <c r="DI1708" s="538">
        <v>1E-3</v>
      </c>
      <c r="DJ1708" s="538">
        <v>8.0000000000000002E-3</v>
      </c>
      <c r="DK1708" s="538">
        <v>1E-3</v>
      </c>
      <c r="DL1708" s="61" t="str">
        <f t="shared" si="31"/>
        <v>DK III W1 01.06.2022</v>
      </c>
      <c r="DM1708" s="538">
        <v>-9.4993456547244007E-3</v>
      </c>
      <c r="DN1708" s="538">
        <v>1.53844851537864E-2</v>
      </c>
      <c r="DO1708" s="538">
        <v>1.3524231836147401E-2</v>
      </c>
      <c r="DP1708" s="538">
        <v>1.0606308846136201</v>
      </c>
      <c r="DQ1708" s="538">
        <v>1.47546414850688E-2</v>
      </c>
      <c r="DR1708" s="538">
        <v>-3.8602719867350102E-2</v>
      </c>
      <c r="DS1708" s="538">
        <v>-0.27477731448801901</v>
      </c>
      <c r="DT1708" s="538">
        <v>-1.4654819220859001E-2</v>
      </c>
      <c r="DU1708" s="538">
        <v>-3.1977996633106499E-4</v>
      </c>
      <c r="DV1708" s="538">
        <v>-1.63593527312434E-2</v>
      </c>
      <c r="DW1708" s="538">
        <v>0.77553694300770903</v>
      </c>
      <c r="DX1708" s="538">
        <v>-3.3634614780648699E-2</v>
      </c>
      <c r="DY1708" s="538">
        <v>2097.7863595056701</v>
      </c>
      <c r="DZ1708" s="538">
        <v>-1.3465603443562899</v>
      </c>
      <c r="EA1708" s="538">
        <v>-0.46309506502976999</v>
      </c>
      <c r="EB1708" s="538">
        <v>98.993267321007906</v>
      </c>
    </row>
    <row r="1709" spans="1:132">
      <c r="A1709" s="11">
        <v>44713</v>
      </c>
      <c r="B1709" s="66" t="s">
        <v>620</v>
      </c>
      <c r="C1709" s="25" t="s">
        <v>128</v>
      </c>
      <c r="H1709" s="3" t="e">
        <f>((F1709)/(E1709/100))</f>
        <v>#DIV/0!</v>
      </c>
      <c r="I1709" s="4" t="e">
        <f>E1709/F1709</f>
        <v>#DIV/0!</v>
      </c>
      <c r="J1709" s="4" t="e">
        <f>100/G1709</f>
        <v>#DIV/0!</v>
      </c>
      <c r="N1709" s="37" t="e">
        <f>M1709/(K1709/100)</f>
        <v>#DIV/0!</v>
      </c>
      <c r="O1709" s="37" t="e">
        <f>N1709/J1709</f>
        <v>#DIV/0!</v>
      </c>
      <c r="P1709" s="5" t="e">
        <f>M1709/(L1709/100)</f>
        <v>#DIV/0!</v>
      </c>
      <c r="Q1709" s="5" t="e">
        <f>P1709*I1709</f>
        <v>#DIV/0!</v>
      </c>
      <c r="U1709" s="15" t="e">
        <f>100-(T1709-R1709)/S1709*100</f>
        <v>#DIV/0!</v>
      </c>
      <c r="AB1709" s="14" t="e">
        <f>((AE1709-AC1709)*(1000/AD1709))*1000</f>
        <v>#DIV/0!</v>
      </c>
      <c r="AF1709" s="7" t="e">
        <f>#REF!*0.8</f>
        <v>#REF!</v>
      </c>
      <c r="AH1709" s="8" t="e">
        <f>((AG1709)*(H1709/100))</f>
        <v>#DIV/0!</v>
      </c>
      <c r="AI1709" s="7" t="e">
        <f>AG1709/AH1709</f>
        <v>#DIV/0!</v>
      </c>
      <c r="AO1709" s="505" t="s">
        <v>620</v>
      </c>
      <c r="AP1709" s="537">
        <v>7.0999999999999994E-2</v>
      </c>
      <c r="AQ1709" s="537">
        <v>8.9999999999999993E-3</v>
      </c>
      <c r="AR1709" s="537">
        <v>4.1000000000000002E-2</v>
      </c>
      <c r="AS1709" s="537">
        <v>8.0000000000000002E-3</v>
      </c>
      <c r="AT1709" s="537" t="s">
        <v>121</v>
      </c>
      <c r="AU1709" s="537">
        <v>7.0000000000000001E-3</v>
      </c>
      <c r="AV1709" s="537">
        <v>4.5709999999999997</v>
      </c>
      <c r="AW1709" s="537">
        <v>9.6000000000000002E-2</v>
      </c>
      <c r="AX1709" s="537" t="s">
        <v>121</v>
      </c>
      <c r="AY1709" s="537">
        <v>4.0000000000000001E-3</v>
      </c>
      <c r="AZ1709" s="537">
        <v>1.8380000000000001</v>
      </c>
      <c r="BA1709" s="537">
        <v>3.5000000000000003E-2</v>
      </c>
      <c r="BB1709" s="537">
        <v>0.112</v>
      </c>
      <c r="BC1709" s="537">
        <v>6.0000000000000001E-3</v>
      </c>
      <c r="BD1709" s="537">
        <v>15.603</v>
      </c>
      <c r="BE1709" s="537">
        <v>0.25900000000000001</v>
      </c>
      <c r="BF1709" s="537" t="s">
        <v>121</v>
      </c>
      <c r="BG1709" s="537">
        <v>8.9999999999999993E-3</v>
      </c>
      <c r="BH1709" s="537">
        <v>1.276</v>
      </c>
      <c r="BI1709" s="537">
        <v>0.32500000000000001</v>
      </c>
      <c r="BJ1709" s="537">
        <v>1.9E-2</v>
      </c>
      <c r="BK1709" s="537">
        <v>8.0000000000000002E-3</v>
      </c>
      <c r="BL1709" s="537" t="s">
        <v>121</v>
      </c>
      <c r="BM1709" s="537">
        <v>6.0000000000000001E-3</v>
      </c>
      <c r="BN1709" s="537">
        <v>5.86</v>
      </c>
      <c r="BO1709" s="537">
        <v>0.223</v>
      </c>
      <c r="BP1709" s="537">
        <v>57.99</v>
      </c>
      <c r="BQ1709" s="537">
        <v>0.50800000000000001</v>
      </c>
      <c r="BR1709" s="537">
        <v>4.4379999999999997</v>
      </c>
      <c r="BS1709" s="537">
        <v>6.4000000000000001E-2</v>
      </c>
      <c r="BT1709" s="537">
        <v>1.0249999999999999</v>
      </c>
      <c r="BU1709" s="537">
        <v>8.5000000000000006E-2</v>
      </c>
      <c r="BV1709" s="537">
        <v>0.158</v>
      </c>
      <c r="BW1709" s="537">
        <v>0.04</v>
      </c>
      <c r="BX1709" s="537" t="s">
        <v>121</v>
      </c>
      <c r="BY1709" s="537">
        <v>3.2000000000000001E-2</v>
      </c>
      <c r="BZ1709" s="537">
        <v>0.251</v>
      </c>
      <c r="CA1709" s="537">
        <v>4.2999999999999997E-2</v>
      </c>
      <c r="CB1709" s="537">
        <v>4.6719999999999997</v>
      </c>
      <c r="CC1709" s="537">
        <v>2.3330000000000002</v>
      </c>
      <c r="CD1709" s="537">
        <v>0.248</v>
      </c>
      <c r="CE1709" s="537">
        <v>2.1000000000000001E-2</v>
      </c>
      <c r="CF1709" s="537" t="s">
        <v>121</v>
      </c>
      <c r="CG1709" s="537">
        <v>2E-3</v>
      </c>
      <c r="CH1709" s="537" t="s">
        <v>121</v>
      </c>
      <c r="CI1709" s="537">
        <v>2E-3</v>
      </c>
      <c r="CJ1709" s="537" t="s">
        <v>121</v>
      </c>
      <c r="CK1709" s="537">
        <v>0.86599999999999999</v>
      </c>
      <c r="CL1709" s="537" t="s">
        <v>121</v>
      </c>
      <c r="CM1709" s="537">
        <v>2E-3</v>
      </c>
      <c r="CN1709" s="537">
        <v>2.5999999999999999E-2</v>
      </c>
      <c r="CO1709" s="537">
        <v>3.0000000000000001E-3</v>
      </c>
      <c r="CP1709" s="537">
        <v>1.401</v>
      </c>
      <c r="CQ1709" s="537">
        <v>7.4999999999999997E-2</v>
      </c>
      <c r="CR1709" s="537">
        <v>1.4999999999999999E-2</v>
      </c>
      <c r="CS1709" s="537">
        <v>3.0000000000000001E-3</v>
      </c>
      <c r="CT1709" s="537" t="s">
        <v>121</v>
      </c>
      <c r="CU1709" s="537">
        <v>23.881</v>
      </c>
      <c r="CV1709" s="537">
        <v>0.11700000000000001</v>
      </c>
      <c r="CW1709" s="537">
        <v>3.0000000000000001E-3</v>
      </c>
      <c r="CX1709" s="537">
        <v>8.8999999999999996E-2</v>
      </c>
      <c r="CY1709" s="537">
        <v>5.0999999999999997E-2</v>
      </c>
      <c r="CZ1709" s="537" t="s">
        <v>121</v>
      </c>
      <c r="DA1709" s="537">
        <v>4.0000000000000001E-3</v>
      </c>
      <c r="DB1709" s="537" t="s">
        <v>121</v>
      </c>
      <c r="DC1709" s="537">
        <v>4.9000000000000002E-2</v>
      </c>
      <c r="DD1709" s="537" t="s">
        <v>121</v>
      </c>
      <c r="DE1709" s="537">
        <v>2.3E-2</v>
      </c>
      <c r="DF1709" s="537">
        <v>8.2000000000000003E-2</v>
      </c>
      <c r="DG1709" s="537">
        <v>5.0000000000000001E-3</v>
      </c>
      <c r="DH1709" s="537">
        <v>8.5000000000000006E-2</v>
      </c>
      <c r="DI1709" s="537">
        <v>3.0000000000000001E-3</v>
      </c>
      <c r="DJ1709" s="537" t="s">
        <v>121</v>
      </c>
      <c r="DK1709" s="537">
        <v>2E-3</v>
      </c>
      <c r="DL1709" s="61" t="str">
        <f t="shared" si="31"/>
        <v>Anlieferung 32-1</v>
      </c>
    </row>
    <row r="1710" spans="1:132">
      <c r="A1710" s="11">
        <v>44713</v>
      </c>
      <c r="B1710" s="66" t="s">
        <v>621</v>
      </c>
      <c r="C1710" s="25" t="s">
        <v>128</v>
      </c>
      <c r="H1710" s="3" t="e">
        <f>((F1710)/(E1710/100))</f>
        <v>#DIV/0!</v>
      </c>
      <c r="I1710" s="4" t="e">
        <f>E1710/F1710</f>
        <v>#DIV/0!</v>
      </c>
      <c r="J1710" s="4" t="e">
        <f>100/G1710</f>
        <v>#DIV/0!</v>
      </c>
      <c r="N1710" s="37" t="e">
        <f>M1710/(K1710/100)</f>
        <v>#DIV/0!</v>
      </c>
      <c r="O1710" s="37" t="e">
        <f>N1710/J1710</f>
        <v>#DIV/0!</v>
      </c>
      <c r="P1710" s="5" t="e">
        <f>M1710/(L1710/100)</f>
        <v>#DIV/0!</v>
      </c>
      <c r="Q1710" s="5" t="e">
        <f>P1710*I1710</f>
        <v>#DIV/0!</v>
      </c>
      <c r="U1710" s="15" t="e">
        <f>100-(T1710-R1710)/S1710*100</f>
        <v>#DIV/0!</v>
      </c>
      <c r="AB1710" s="14" t="e">
        <f>((AE1710-AC1710)*(1000/AD1710))*1000</f>
        <v>#DIV/0!</v>
      </c>
      <c r="AF1710" s="7" t="e">
        <f>#REF!*0.8</f>
        <v>#REF!</v>
      </c>
      <c r="AH1710" s="8" t="e">
        <f>((AG1710)*(H1710/100))</f>
        <v>#DIV/0!</v>
      </c>
      <c r="AI1710" s="7" t="e">
        <f>AG1710/AH1710</f>
        <v>#DIV/0!</v>
      </c>
      <c r="AO1710" s="505" t="s">
        <v>621</v>
      </c>
      <c r="AP1710" s="537">
        <v>2.5000000000000001E-2</v>
      </c>
      <c r="AQ1710" s="537">
        <v>6.0000000000000001E-3</v>
      </c>
      <c r="AR1710" s="537" t="s">
        <v>121</v>
      </c>
      <c r="AS1710" s="537">
        <v>1.2E-2</v>
      </c>
      <c r="AT1710" s="537" t="s">
        <v>121</v>
      </c>
      <c r="AU1710" s="537">
        <v>8.9999999999999993E-3</v>
      </c>
      <c r="AV1710" s="537">
        <v>9.4179999999999993</v>
      </c>
      <c r="AW1710" s="537">
        <v>0.22800000000000001</v>
      </c>
      <c r="AX1710" s="537">
        <v>1.0999999999999999E-2</v>
      </c>
      <c r="AY1710" s="537">
        <v>4.0000000000000001E-3</v>
      </c>
      <c r="AZ1710" s="537">
        <v>1.113</v>
      </c>
      <c r="BA1710" s="537">
        <v>1.9E-2</v>
      </c>
      <c r="BB1710" s="537">
        <v>11.385</v>
      </c>
      <c r="BC1710" s="537">
        <v>0.158</v>
      </c>
      <c r="BD1710" s="537">
        <v>6.1239999999999997</v>
      </c>
      <c r="BE1710" s="537">
        <v>9.7000000000000003E-2</v>
      </c>
      <c r="BF1710" s="537" t="s">
        <v>121</v>
      </c>
      <c r="BG1710" s="537">
        <v>0.01</v>
      </c>
      <c r="BH1710" s="537">
        <v>2.3290000000000002</v>
      </c>
      <c r="BI1710" s="537">
        <v>0.38400000000000001</v>
      </c>
      <c r="BJ1710" s="537" t="s">
        <v>121</v>
      </c>
      <c r="BK1710" s="537">
        <v>7.0000000000000001E-3</v>
      </c>
      <c r="BL1710" s="537" t="s">
        <v>121</v>
      </c>
      <c r="BM1710" s="537">
        <v>6.0000000000000001E-3</v>
      </c>
      <c r="BN1710" s="537">
        <v>7.0179999999999998</v>
      </c>
      <c r="BO1710" s="537">
        <v>0.29899999999999999</v>
      </c>
      <c r="BP1710" s="537">
        <v>51.33</v>
      </c>
      <c r="BQ1710" s="537">
        <v>0.64900000000000002</v>
      </c>
      <c r="BR1710" s="537">
        <v>1.1080000000000001</v>
      </c>
      <c r="BS1710" s="537">
        <v>1.9E-2</v>
      </c>
      <c r="BT1710" s="537">
        <v>1.5409999999999999</v>
      </c>
      <c r="BU1710" s="537">
        <v>9.9000000000000005E-2</v>
      </c>
      <c r="BV1710" s="537" t="s">
        <v>121</v>
      </c>
      <c r="BW1710" s="537">
        <v>0.09</v>
      </c>
      <c r="BX1710" s="537" t="s">
        <v>121</v>
      </c>
      <c r="BY1710" s="537">
        <v>2.1000000000000001E-2</v>
      </c>
      <c r="BZ1710" s="537">
        <v>0.26400000000000001</v>
      </c>
      <c r="CA1710" s="537">
        <v>3.9E-2</v>
      </c>
      <c r="CB1710" s="537">
        <v>4.96</v>
      </c>
      <c r="CC1710" s="537">
        <v>2.6240000000000001</v>
      </c>
      <c r="CD1710" s="537">
        <v>0.122</v>
      </c>
      <c r="CE1710" s="537">
        <v>1.7000000000000001E-2</v>
      </c>
      <c r="CF1710" s="537" t="s">
        <v>121</v>
      </c>
      <c r="CG1710" s="537">
        <v>2E-3</v>
      </c>
      <c r="CH1710" s="537" t="s">
        <v>121</v>
      </c>
      <c r="CI1710" s="537">
        <v>2E-3</v>
      </c>
      <c r="CJ1710" s="537" t="s">
        <v>121</v>
      </c>
      <c r="CK1710" s="537">
        <v>0.77600000000000002</v>
      </c>
      <c r="CL1710" s="537" t="s">
        <v>121</v>
      </c>
      <c r="CM1710" s="537">
        <v>2E-3</v>
      </c>
      <c r="CN1710" s="537">
        <v>8.0000000000000002E-3</v>
      </c>
      <c r="CO1710" s="537">
        <v>2E-3</v>
      </c>
      <c r="CP1710" s="537">
        <v>0.96699999999999997</v>
      </c>
      <c r="CQ1710" s="537">
        <v>5.3999999999999999E-2</v>
      </c>
      <c r="CR1710" s="537" t="s">
        <v>121</v>
      </c>
      <c r="CS1710" s="537">
        <v>4.0000000000000001E-3</v>
      </c>
      <c r="CT1710" s="537" t="s">
        <v>121</v>
      </c>
      <c r="CU1710" s="537">
        <v>22.837</v>
      </c>
      <c r="CV1710" s="537">
        <v>0.125</v>
      </c>
      <c r="CW1710" s="537">
        <v>3.0000000000000001E-3</v>
      </c>
      <c r="CX1710" s="537">
        <v>0.27800000000000002</v>
      </c>
      <c r="CY1710" s="537">
        <v>4.8000000000000001E-2</v>
      </c>
      <c r="CZ1710" s="537" t="s">
        <v>121</v>
      </c>
      <c r="DA1710" s="537">
        <v>2E-3</v>
      </c>
      <c r="DB1710" s="537" t="s">
        <v>121</v>
      </c>
      <c r="DC1710" s="537">
        <v>4.2999999999999997E-2</v>
      </c>
      <c r="DD1710" s="537" t="s">
        <v>121</v>
      </c>
      <c r="DE1710" s="537">
        <v>3.3000000000000002E-2</v>
      </c>
      <c r="DF1710" s="537">
        <v>1.454</v>
      </c>
      <c r="DG1710" s="537">
        <v>2.5999999999999999E-2</v>
      </c>
      <c r="DH1710" s="537">
        <v>0.41299999999999998</v>
      </c>
      <c r="DI1710" s="537">
        <v>8.0000000000000002E-3</v>
      </c>
      <c r="DJ1710" s="537" t="s">
        <v>121</v>
      </c>
      <c r="DK1710" s="537">
        <v>2E-3</v>
      </c>
      <c r="DL1710" s="61" t="str">
        <f t="shared" si="31"/>
        <v>Anlieferung 32-2</v>
      </c>
    </row>
    <row r="1711" spans="1:132">
      <c r="A1711" s="11">
        <v>44713</v>
      </c>
      <c r="B1711" s="66" t="s">
        <v>622</v>
      </c>
      <c r="C1711" s="25" t="s">
        <v>128</v>
      </c>
      <c r="H1711" s="3" t="e">
        <f>((F1711)/(E1711/100))</f>
        <v>#DIV/0!</v>
      </c>
      <c r="I1711" s="4" t="e">
        <f>E1711/F1711</f>
        <v>#DIV/0!</v>
      </c>
      <c r="J1711" s="4" t="e">
        <f>100/G1711</f>
        <v>#DIV/0!</v>
      </c>
      <c r="N1711" s="37" t="e">
        <f>M1711/(K1711/100)</f>
        <v>#DIV/0!</v>
      </c>
      <c r="O1711" s="37" t="e">
        <f>N1711/J1711</f>
        <v>#DIV/0!</v>
      </c>
      <c r="P1711" s="5" t="e">
        <f>M1711/(L1711/100)</f>
        <v>#DIV/0!</v>
      </c>
      <c r="Q1711" s="5" t="e">
        <f>P1711*I1711</f>
        <v>#DIV/0!</v>
      </c>
      <c r="U1711" s="15" t="e">
        <f>100-(T1711-R1711)/S1711*100</f>
        <v>#DIV/0!</v>
      </c>
      <c r="AB1711" s="14" t="e">
        <f>((AE1711-AC1711)*(1000/AD1711))*1000</f>
        <v>#DIV/0!</v>
      </c>
      <c r="AF1711" s="7" t="e">
        <f>#REF!*0.8</f>
        <v>#REF!</v>
      </c>
      <c r="AH1711" s="8" t="e">
        <f>((AG1711)*(H1711/100))</f>
        <v>#DIV/0!</v>
      </c>
      <c r="AI1711" s="7" t="e">
        <f>AG1711/AH1711</f>
        <v>#DIV/0!</v>
      </c>
      <c r="AO1711" s="505" t="s">
        <v>622</v>
      </c>
      <c r="AP1711" s="537">
        <v>2E-3</v>
      </c>
      <c r="AQ1711" s="537">
        <v>1E-3</v>
      </c>
      <c r="AR1711" s="537">
        <v>1.2E-2</v>
      </c>
      <c r="AS1711" s="537">
        <v>3.0000000000000001E-3</v>
      </c>
      <c r="AT1711" s="537">
        <v>0.79200000000000004</v>
      </c>
      <c r="AU1711" s="537">
        <v>0.01</v>
      </c>
      <c r="AV1711" s="537">
        <v>0.41599999999999998</v>
      </c>
      <c r="AW1711" s="537">
        <v>6.0000000000000001E-3</v>
      </c>
      <c r="AX1711" s="537">
        <v>5.0000000000000001E-3</v>
      </c>
      <c r="AY1711" s="537">
        <v>1E-3</v>
      </c>
      <c r="AZ1711" s="537">
        <v>0.55900000000000005</v>
      </c>
      <c r="BA1711" s="537">
        <v>6.0000000000000001E-3</v>
      </c>
      <c r="BB1711" s="537">
        <v>4.1210000000000004</v>
      </c>
      <c r="BC1711" s="537">
        <v>2.9000000000000001E-2</v>
      </c>
      <c r="BD1711" s="537">
        <v>4.7389999999999999</v>
      </c>
      <c r="BE1711" s="537">
        <v>3.2000000000000001E-2</v>
      </c>
      <c r="BF1711" s="537" t="s">
        <v>121</v>
      </c>
      <c r="BG1711" s="537">
        <v>2E-3</v>
      </c>
      <c r="BH1711" s="537" t="s">
        <v>121</v>
      </c>
      <c r="BI1711" s="537">
        <v>0.33700000000000002</v>
      </c>
      <c r="BJ1711" s="537">
        <v>2E-3</v>
      </c>
      <c r="BK1711" s="537">
        <v>1E-3</v>
      </c>
      <c r="BL1711" s="537" t="s">
        <v>121</v>
      </c>
      <c r="BM1711" s="537">
        <v>2E-3</v>
      </c>
      <c r="BN1711" s="537" t="s">
        <v>121</v>
      </c>
      <c r="BO1711" s="537">
        <v>1.7999999999999999E-2</v>
      </c>
      <c r="BP1711" s="537">
        <v>86.254000000000005</v>
      </c>
      <c r="BQ1711" s="537">
        <v>7.5999999999999998E-2</v>
      </c>
      <c r="BR1711" s="537">
        <v>3.6999999999999998E-2</v>
      </c>
      <c r="BS1711" s="537">
        <v>1E-3</v>
      </c>
      <c r="BT1711" s="537">
        <v>0.32200000000000001</v>
      </c>
      <c r="BU1711" s="537">
        <v>4.2000000000000003E-2</v>
      </c>
      <c r="BV1711" s="537">
        <v>0.05</v>
      </c>
      <c r="BW1711" s="537">
        <v>5.0000000000000001E-3</v>
      </c>
      <c r="BX1711" s="537" t="s">
        <v>121</v>
      </c>
      <c r="BY1711" s="537">
        <v>1.4E-2</v>
      </c>
      <c r="BZ1711" s="537" t="s">
        <v>121</v>
      </c>
      <c r="CA1711" s="537">
        <v>2.7E-2</v>
      </c>
      <c r="CB1711" s="537" t="s">
        <v>121</v>
      </c>
      <c r="CC1711" s="537">
        <v>2.7109999999999999</v>
      </c>
      <c r="CD1711" s="537">
        <v>3.2000000000000001E-2</v>
      </c>
      <c r="CE1711" s="537">
        <v>7.0000000000000001E-3</v>
      </c>
      <c r="CF1711" s="537">
        <v>4.2000000000000003E-2</v>
      </c>
      <c r="CG1711" s="537">
        <v>1E-3</v>
      </c>
      <c r="CH1711" s="537" t="s">
        <v>121</v>
      </c>
      <c r="CI1711" s="537">
        <v>2E-3</v>
      </c>
      <c r="CJ1711" s="537">
        <v>0.14099999999999999</v>
      </c>
      <c r="CK1711" s="537">
        <v>2.8000000000000001E-2</v>
      </c>
      <c r="CL1711" s="537" t="s">
        <v>121</v>
      </c>
      <c r="CM1711" s="537">
        <v>2E-3</v>
      </c>
      <c r="CN1711" s="537" t="s">
        <v>121</v>
      </c>
      <c r="CO1711" s="537">
        <v>2E-3</v>
      </c>
      <c r="CP1711" s="537">
        <v>0.67</v>
      </c>
      <c r="CQ1711" s="537">
        <v>1.6E-2</v>
      </c>
      <c r="CR1711" s="537" t="s">
        <v>121</v>
      </c>
      <c r="CS1711" s="537">
        <v>2E-3</v>
      </c>
      <c r="CT1711" s="537">
        <v>0.60299999999999998</v>
      </c>
      <c r="CU1711" s="537">
        <v>0.08</v>
      </c>
      <c r="CV1711" s="537">
        <v>3.0000000000000001E-3</v>
      </c>
      <c r="CW1711" s="537">
        <v>1E-3</v>
      </c>
      <c r="CX1711" s="537">
        <v>0.111</v>
      </c>
      <c r="CY1711" s="537">
        <v>1.0999999999999999E-2</v>
      </c>
      <c r="CZ1711" s="537" t="s">
        <v>121</v>
      </c>
      <c r="DA1711" s="537">
        <v>2E-3</v>
      </c>
      <c r="DB1711" s="537">
        <v>2.5000000000000001E-2</v>
      </c>
      <c r="DC1711" s="537">
        <v>4.0000000000000001E-3</v>
      </c>
      <c r="DD1711" s="537" t="s">
        <v>121</v>
      </c>
      <c r="DE1711" s="537">
        <v>0.01</v>
      </c>
      <c r="DF1711" s="537">
        <v>0.79100000000000004</v>
      </c>
      <c r="DG1711" s="537">
        <v>8.0000000000000002E-3</v>
      </c>
      <c r="DH1711" s="537">
        <v>3.6999999999999998E-2</v>
      </c>
      <c r="DI1711" s="537">
        <v>1E-3</v>
      </c>
      <c r="DJ1711" s="537" t="s">
        <v>121</v>
      </c>
      <c r="DK1711" s="537">
        <v>2E-3</v>
      </c>
      <c r="DL1711" s="61" t="str">
        <f t="shared" si="31"/>
        <v>Anlieferung 32-3</v>
      </c>
    </row>
    <row r="1712" spans="1:132">
      <c r="A1712" s="11">
        <v>44713</v>
      </c>
      <c r="B1712" s="66" t="s">
        <v>623</v>
      </c>
      <c r="C1712" s="25" t="s">
        <v>128</v>
      </c>
      <c r="H1712" s="3" t="e">
        <f>((F1712)/(E1712/100))</f>
        <v>#DIV/0!</v>
      </c>
      <c r="I1712" s="4" t="e">
        <f>E1712/F1712</f>
        <v>#DIV/0!</v>
      </c>
      <c r="J1712" s="4" t="e">
        <f>100/G1712</f>
        <v>#DIV/0!</v>
      </c>
      <c r="N1712" s="37" t="e">
        <f>M1712/(K1712/100)</f>
        <v>#DIV/0!</v>
      </c>
      <c r="O1712" s="37" t="e">
        <f>N1712/J1712</f>
        <v>#DIV/0!</v>
      </c>
      <c r="P1712" s="5" t="e">
        <f>M1712/(L1712/100)</f>
        <v>#DIV/0!</v>
      </c>
      <c r="Q1712" s="5" t="e">
        <f>P1712*I1712</f>
        <v>#DIV/0!</v>
      </c>
      <c r="U1712" s="15" t="e">
        <f>100-(T1712-R1712)/S1712*100</f>
        <v>#DIV/0!</v>
      </c>
      <c r="AB1712" s="14" t="e">
        <f>((AE1712-AC1712)*(1000/AD1712))*1000</f>
        <v>#DIV/0!</v>
      </c>
      <c r="AF1712" s="7" t="e">
        <f>#REF!*0.8</f>
        <v>#REF!</v>
      </c>
      <c r="AH1712" s="8" t="e">
        <f>((AG1712)*(H1712/100))</f>
        <v>#DIV/0!</v>
      </c>
      <c r="AI1712" s="7" t="e">
        <f>AG1712/AH1712</f>
        <v>#DIV/0!</v>
      </c>
      <c r="AO1712" s="505" t="s">
        <v>623</v>
      </c>
      <c r="AP1712" s="537" t="s">
        <v>121</v>
      </c>
      <c r="AQ1712" s="537">
        <v>2E-3</v>
      </c>
      <c r="AR1712" s="537">
        <v>8.0000000000000002E-3</v>
      </c>
      <c r="AS1712" s="537">
        <v>3.0000000000000001E-3</v>
      </c>
      <c r="AT1712" s="537">
        <v>0.80200000000000005</v>
      </c>
      <c r="AU1712" s="537">
        <v>1.0999999999999999E-2</v>
      </c>
      <c r="AV1712" s="537">
        <v>0.31</v>
      </c>
      <c r="AW1712" s="537">
        <v>5.0000000000000001E-3</v>
      </c>
      <c r="AX1712" s="537">
        <v>4.0000000000000001E-3</v>
      </c>
      <c r="AY1712" s="537">
        <v>1E-3</v>
      </c>
      <c r="AZ1712" s="537">
        <v>0.55300000000000005</v>
      </c>
      <c r="BA1712" s="537">
        <v>6.0000000000000001E-3</v>
      </c>
      <c r="BB1712" s="537">
        <v>6.0250000000000004</v>
      </c>
      <c r="BC1712" s="537">
        <v>4.2999999999999997E-2</v>
      </c>
      <c r="BD1712" s="537">
        <v>6.9029999999999996</v>
      </c>
      <c r="BE1712" s="537">
        <v>4.2000000000000003E-2</v>
      </c>
      <c r="BF1712" s="537" t="s">
        <v>121</v>
      </c>
      <c r="BG1712" s="537">
        <v>3.0000000000000001E-3</v>
      </c>
      <c r="BH1712" s="537">
        <v>1.103</v>
      </c>
      <c r="BI1712" s="537">
        <v>0.14699999999999999</v>
      </c>
      <c r="BJ1712" s="537">
        <v>2E-3</v>
      </c>
      <c r="BK1712" s="537">
        <v>1E-3</v>
      </c>
      <c r="BL1712" s="537" t="s">
        <v>121</v>
      </c>
      <c r="BM1712" s="537">
        <v>2E-3</v>
      </c>
      <c r="BN1712" s="537" t="s">
        <v>121</v>
      </c>
      <c r="BO1712" s="537">
        <v>1.7000000000000001E-2</v>
      </c>
      <c r="BP1712" s="537">
        <v>81.087999999999994</v>
      </c>
      <c r="BQ1712" s="537">
        <v>0.108</v>
      </c>
      <c r="BR1712" s="537">
        <v>1.2E-2</v>
      </c>
      <c r="BS1712" s="537">
        <v>1E-3</v>
      </c>
      <c r="BT1712" s="537">
        <v>0.26800000000000002</v>
      </c>
      <c r="BU1712" s="537">
        <v>4.2000000000000003E-2</v>
      </c>
      <c r="BV1712" s="537">
        <v>3.4000000000000002E-2</v>
      </c>
      <c r="BW1712" s="537">
        <v>2E-3</v>
      </c>
      <c r="BX1712" s="537" t="s">
        <v>121</v>
      </c>
      <c r="BY1712" s="537">
        <v>1.2999999999999999E-2</v>
      </c>
      <c r="BZ1712" s="537" t="s">
        <v>121</v>
      </c>
      <c r="CA1712" s="537">
        <v>2.5999999999999999E-2</v>
      </c>
      <c r="CB1712" s="537" t="s">
        <v>121</v>
      </c>
      <c r="CC1712" s="537">
        <v>2.2989999999999999</v>
      </c>
      <c r="CD1712" s="537">
        <v>5.6000000000000001E-2</v>
      </c>
      <c r="CE1712" s="537">
        <v>7.0000000000000001E-3</v>
      </c>
      <c r="CF1712" s="537">
        <v>4.2000000000000003E-2</v>
      </c>
      <c r="CG1712" s="537">
        <v>1E-3</v>
      </c>
      <c r="CH1712" s="537" t="s">
        <v>121</v>
      </c>
      <c r="CI1712" s="537">
        <v>2E-3</v>
      </c>
      <c r="CJ1712" s="537">
        <v>4.7E-2</v>
      </c>
      <c r="CK1712" s="537">
        <v>1.2999999999999999E-2</v>
      </c>
      <c r="CL1712" s="537" t="s">
        <v>121</v>
      </c>
      <c r="CM1712" s="537">
        <v>2E-3</v>
      </c>
      <c r="CN1712" s="537" t="s">
        <v>121</v>
      </c>
      <c r="CO1712" s="537">
        <v>2E-3</v>
      </c>
      <c r="CP1712" s="537">
        <v>0.86099999999999999</v>
      </c>
      <c r="CQ1712" s="537">
        <v>0.01</v>
      </c>
      <c r="CR1712" s="537" t="s">
        <v>121</v>
      </c>
      <c r="CS1712" s="537">
        <v>2E-3</v>
      </c>
      <c r="CT1712" s="537">
        <v>0.84499999999999997</v>
      </c>
      <c r="CU1712" s="537">
        <v>4.2999999999999997E-2</v>
      </c>
      <c r="CV1712" s="537" t="s">
        <v>121</v>
      </c>
      <c r="CW1712" s="537">
        <v>2E-3</v>
      </c>
      <c r="CX1712" s="537">
        <v>8.5999999999999993E-2</v>
      </c>
      <c r="CY1712" s="537">
        <v>8.0000000000000002E-3</v>
      </c>
      <c r="CZ1712" s="537" t="s">
        <v>121</v>
      </c>
      <c r="DA1712" s="537">
        <v>2E-3</v>
      </c>
      <c r="DB1712" s="537">
        <v>1.4999999999999999E-2</v>
      </c>
      <c r="DC1712" s="537">
        <v>3.0000000000000001E-3</v>
      </c>
      <c r="DD1712" s="537" t="s">
        <v>121</v>
      </c>
      <c r="DE1712" s="537">
        <v>0.01</v>
      </c>
      <c r="DF1712" s="537">
        <v>0.90900000000000003</v>
      </c>
      <c r="DG1712" s="537">
        <v>0.01</v>
      </c>
      <c r="DH1712" s="537">
        <v>8.9999999999999993E-3</v>
      </c>
      <c r="DI1712" s="537">
        <v>1E-3</v>
      </c>
      <c r="DJ1712" s="537" t="s">
        <v>121</v>
      </c>
      <c r="DK1712" s="537">
        <v>2E-3</v>
      </c>
      <c r="DL1712" s="61" t="str">
        <f t="shared" si="31"/>
        <v>Anlieferung 32-4</v>
      </c>
    </row>
    <row r="1713" spans="1:116">
      <c r="A1713" s="11">
        <v>44713</v>
      </c>
      <c r="B1713" s="66" t="s">
        <v>624</v>
      </c>
      <c r="C1713" s="25" t="s">
        <v>128</v>
      </c>
      <c r="H1713" s="3" t="e">
        <f>((F1713)/(E1713/100))</f>
        <v>#DIV/0!</v>
      </c>
      <c r="I1713" s="4" t="e">
        <f>E1713/F1713</f>
        <v>#DIV/0!</v>
      </c>
      <c r="J1713" s="4" t="e">
        <f>100/G1713</f>
        <v>#DIV/0!</v>
      </c>
      <c r="N1713" s="37" t="e">
        <f>M1713/(K1713/100)</f>
        <v>#DIV/0!</v>
      </c>
      <c r="O1713" s="37" t="e">
        <f>N1713/J1713</f>
        <v>#DIV/0!</v>
      </c>
      <c r="P1713" s="5" t="e">
        <f>M1713/(L1713/100)</f>
        <v>#DIV/0!</v>
      </c>
      <c r="Q1713" s="5" t="e">
        <f>P1713*I1713</f>
        <v>#DIV/0!</v>
      </c>
      <c r="U1713" s="15" t="e">
        <f>100-(T1713-R1713)/S1713*100</f>
        <v>#DIV/0!</v>
      </c>
      <c r="AB1713" s="14" t="e">
        <f>((AE1713-AC1713)*(1000/AD1713))*1000</f>
        <v>#DIV/0!</v>
      </c>
      <c r="AF1713" s="7" t="e">
        <f>#REF!*0.8</f>
        <v>#REF!</v>
      </c>
      <c r="AH1713" s="8" t="e">
        <f>((AG1713)*(H1713/100))</f>
        <v>#DIV/0!</v>
      </c>
      <c r="AI1713" s="7" t="e">
        <f>AG1713/AH1713</f>
        <v>#DIV/0!</v>
      </c>
      <c r="AO1713" s="505" t="s">
        <v>624</v>
      </c>
      <c r="AP1713" s="537">
        <v>7.0000000000000001E-3</v>
      </c>
      <c r="AQ1713" s="537">
        <v>1E-3</v>
      </c>
      <c r="AR1713" s="537">
        <v>7.0000000000000001E-3</v>
      </c>
      <c r="AS1713" s="537">
        <v>4.0000000000000001E-3</v>
      </c>
      <c r="AT1713" s="537">
        <v>2.4039999999999999</v>
      </c>
      <c r="AU1713" s="537">
        <v>3.3000000000000002E-2</v>
      </c>
      <c r="AV1713" s="537">
        <v>0.57299999999999995</v>
      </c>
      <c r="AW1713" s="537">
        <v>0.01</v>
      </c>
      <c r="AX1713" s="537">
        <v>3.0000000000000001E-3</v>
      </c>
      <c r="AY1713" s="537">
        <v>1E-3</v>
      </c>
      <c r="AZ1713" s="537">
        <v>1.1599999999999999</v>
      </c>
      <c r="BA1713" s="537">
        <v>1.2E-2</v>
      </c>
      <c r="BB1713" s="537">
        <v>10.266999999999999</v>
      </c>
      <c r="BC1713" s="537">
        <v>8.8999999999999996E-2</v>
      </c>
      <c r="BD1713" s="537">
        <v>7.4980000000000002</v>
      </c>
      <c r="BE1713" s="537">
        <v>5.5E-2</v>
      </c>
      <c r="BF1713" s="537" t="s">
        <v>121</v>
      </c>
      <c r="BG1713" s="537">
        <v>4.0000000000000001E-3</v>
      </c>
      <c r="BH1713" s="537">
        <v>1.9990000000000001</v>
      </c>
      <c r="BI1713" s="537">
        <v>0.216</v>
      </c>
      <c r="BJ1713" s="537">
        <v>4.0000000000000001E-3</v>
      </c>
      <c r="BK1713" s="537">
        <v>1E-3</v>
      </c>
      <c r="BL1713" s="537" t="s">
        <v>121</v>
      </c>
      <c r="BM1713" s="537">
        <v>2E-3</v>
      </c>
      <c r="BN1713" s="537">
        <v>2.1000000000000001E-2</v>
      </c>
      <c r="BO1713" s="537">
        <v>1.2E-2</v>
      </c>
      <c r="BP1713" s="537">
        <v>69.551000000000002</v>
      </c>
      <c r="BQ1713" s="537">
        <v>0.22700000000000001</v>
      </c>
      <c r="BR1713" s="537">
        <v>4.8000000000000001E-2</v>
      </c>
      <c r="BS1713" s="537">
        <v>2E-3</v>
      </c>
      <c r="BT1713" s="537">
        <v>0.78300000000000003</v>
      </c>
      <c r="BU1713" s="537">
        <v>7.0999999999999994E-2</v>
      </c>
      <c r="BV1713" s="537">
        <v>0.27600000000000002</v>
      </c>
      <c r="BW1713" s="537">
        <v>4.0000000000000001E-3</v>
      </c>
      <c r="BX1713" s="537">
        <v>1.7999999999999999E-2</v>
      </c>
      <c r="BY1713" s="537">
        <v>1.0999999999999999E-2</v>
      </c>
      <c r="BZ1713" s="537">
        <v>0.08</v>
      </c>
      <c r="CA1713" s="537">
        <v>2.5999999999999999E-2</v>
      </c>
      <c r="CB1713" s="537" t="s">
        <v>121</v>
      </c>
      <c r="CC1713" s="537">
        <v>3.3170000000000002</v>
      </c>
      <c r="CD1713" s="537">
        <v>6.8000000000000005E-2</v>
      </c>
      <c r="CE1713" s="537">
        <v>0.01</v>
      </c>
      <c r="CF1713" s="537">
        <v>0.10299999999999999</v>
      </c>
      <c r="CG1713" s="537">
        <v>2E-3</v>
      </c>
      <c r="CH1713" s="537" t="s">
        <v>121</v>
      </c>
      <c r="CI1713" s="537">
        <v>2E-3</v>
      </c>
      <c r="CJ1713" s="537">
        <v>0.13700000000000001</v>
      </c>
      <c r="CK1713" s="537">
        <v>1.6E-2</v>
      </c>
      <c r="CL1713" s="537" t="s">
        <v>121</v>
      </c>
      <c r="CM1713" s="537">
        <v>2E-3</v>
      </c>
      <c r="CN1713" s="537" t="s">
        <v>121</v>
      </c>
      <c r="CO1713" s="537">
        <v>2E-3</v>
      </c>
      <c r="CP1713" s="537">
        <v>1.4319999999999999</v>
      </c>
      <c r="CQ1713" s="537">
        <v>1.4E-2</v>
      </c>
      <c r="CR1713" s="537" t="s">
        <v>121</v>
      </c>
      <c r="CS1713" s="537">
        <v>2E-3</v>
      </c>
      <c r="CT1713" s="537">
        <v>1.863</v>
      </c>
      <c r="CU1713" s="537">
        <v>5.7000000000000002E-2</v>
      </c>
      <c r="CV1713" s="537">
        <v>2E-3</v>
      </c>
      <c r="CW1713" s="537">
        <v>1E-3</v>
      </c>
      <c r="CX1713" s="537">
        <v>0.18</v>
      </c>
      <c r="CY1713" s="537">
        <v>1.4E-2</v>
      </c>
      <c r="CZ1713" s="537" t="s">
        <v>121</v>
      </c>
      <c r="DA1713" s="537">
        <v>2E-3</v>
      </c>
      <c r="DB1713" s="537">
        <v>1.2999999999999999E-2</v>
      </c>
      <c r="DC1713" s="537">
        <v>5.0000000000000001E-3</v>
      </c>
      <c r="DD1713" s="537" t="s">
        <v>121</v>
      </c>
      <c r="DE1713" s="537">
        <v>1.6E-2</v>
      </c>
      <c r="DF1713" s="537">
        <v>1.492</v>
      </c>
      <c r="DG1713" s="537">
        <v>1.7000000000000001E-2</v>
      </c>
      <c r="DH1713" s="537">
        <v>6.0000000000000001E-3</v>
      </c>
      <c r="DI1713" s="537">
        <v>1E-3</v>
      </c>
      <c r="DJ1713" s="537" t="s">
        <v>121</v>
      </c>
      <c r="DK1713" s="537">
        <v>2E-3</v>
      </c>
      <c r="DL1713" s="61" t="str">
        <f t="shared" si="31"/>
        <v>Anlieferung 32-5</v>
      </c>
    </row>
    <row r="1714" spans="1:116">
      <c r="A1714" s="11">
        <v>44713</v>
      </c>
      <c r="B1714" s="66" t="s">
        <v>625</v>
      </c>
      <c r="C1714" s="25" t="s">
        <v>128</v>
      </c>
      <c r="H1714" s="3" t="e">
        <f>((F1714)/(E1714/100))</f>
        <v>#DIV/0!</v>
      </c>
      <c r="I1714" s="4" t="e">
        <f>E1714/F1714</f>
        <v>#DIV/0!</v>
      </c>
      <c r="J1714" s="4" t="e">
        <f>100/G1714</f>
        <v>#DIV/0!</v>
      </c>
      <c r="N1714" s="37" t="e">
        <f>M1714/(K1714/100)</f>
        <v>#DIV/0!</v>
      </c>
      <c r="O1714" s="37" t="e">
        <f>N1714/J1714</f>
        <v>#DIV/0!</v>
      </c>
      <c r="P1714" s="5" t="e">
        <f>M1714/(L1714/100)</f>
        <v>#DIV/0!</v>
      </c>
      <c r="Q1714" s="5" t="e">
        <f>P1714*I1714</f>
        <v>#DIV/0!</v>
      </c>
      <c r="U1714" s="15" t="e">
        <f>100-(T1714-R1714)/S1714*100</f>
        <v>#DIV/0!</v>
      </c>
      <c r="AB1714" s="14" t="e">
        <f>((AE1714-AC1714)*(1000/AD1714))*1000</f>
        <v>#DIV/0!</v>
      </c>
      <c r="AF1714" s="7" t="e">
        <f>#REF!*0.8</f>
        <v>#REF!</v>
      </c>
      <c r="AH1714" s="8" t="e">
        <f>((AG1714)*(H1714/100))</f>
        <v>#DIV/0!</v>
      </c>
      <c r="AI1714" s="7" t="e">
        <f>AG1714/AH1714</f>
        <v>#DIV/0!</v>
      </c>
      <c r="AO1714" s="505" t="s">
        <v>625</v>
      </c>
      <c r="AP1714" s="537">
        <v>0.01</v>
      </c>
      <c r="AQ1714" s="537">
        <v>3.0000000000000001E-3</v>
      </c>
      <c r="AR1714" s="537">
        <v>0.04</v>
      </c>
      <c r="AS1714" s="537">
        <v>8.0000000000000002E-3</v>
      </c>
      <c r="AT1714" s="537">
        <v>4.5999999999999999E-2</v>
      </c>
      <c r="AU1714" s="537">
        <v>5.0000000000000001E-3</v>
      </c>
      <c r="AV1714" s="537">
        <v>2.1520000000000001</v>
      </c>
      <c r="AW1714" s="537">
        <v>3.5999999999999997E-2</v>
      </c>
      <c r="AX1714" s="537" t="s">
        <v>121</v>
      </c>
      <c r="AY1714" s="537">
        <v>4.0000000000000001E-3</v>
      </c>
      <c r="AZ1714" s="537">
        <v>0.50600000000000001</v>
      </c>
      <c r="BA1714" s="537">
        <v>1.4E-2</v>
      </c>
      <c r="BB1714" s="537">
        <v>1.254</v>
      </c>
      <c r="BC1714" s="537">
        <v>2.1999999999999999E-2</v>
      </c>
      <c r="BD1714" s="537">
        <v>15.303000000000001</v>
      </c>
      <c r="BE1714" s="537">
        <v>0.13700000000000001</v>
      </c>
      <c r="BF1714" s="537">
        <v>0.16900000000000001</v>
      </c>
      <c r="BG1714" s="537">
        <v>4.0000000000000001E-3</v>
      </c>
      <c r="BH1714" s="537"/>
      <c r="BI1714" s="537"/>
      <c r="BJ1714" s="537">
        <v>6.0000000000000001E-3</v>
      </c>
      <c r="BK1714" s="537">
        <v>3.0000000000000001E-3</v>
      </c>
      <c r="BL1714" s="537">
        <v>1.0999999999999999E-2</v>
      </c>
      <c r="BM1714" s="537">
        <v>3.0000000000000001E-3</v>
      </c>
      <c r="BN1714" s="537"/>
      <c r="BO1714" s="537"/>
      <c r="BP1714" s="537">
        <v>68.846000000000004</v>
      </c>
      <c r="BQ1714" s="537">
        <v>0.30099999999999999</v>
      </c>
      <c r="BR1714" s="537">
        <v>0.23200000000000001</v>
      </c>
      <c r="BS1714" s="537">
        <v>6.0000000000000001E-3</v>
      </c>
      <c r="BT1714" s="537">
        <v>3.532</v>
      </c>
      <c r="BU1714" s="537">
        <v>0.13300000000000001</v>
      </c>
      <c r="BV1714" s="537"/>
      <c r="BW1714" s="537"/>
      <c r="BX1714" s="537">
        <v>0.03</v>
      </c>
      <c r="BY1714" s="537">
        <v>1.9E-2</v>
      </c>
      <c r="BZ1714" s="537">
        <v>0.187</v>
      </c>
      <c r="CA1714" s="537">
        <v>5.3999999999999999E-2</v>
      </c>
      <c r="CB1714" s="537"/>
      <c r="CC1714" s="537"/>
      <c r="CD1714" s="537">
        <v>0.30499999999999999</v>
      </c>
      <c r="CE1714" s="537">
        <v>1.6E-2</v>
      </c>
      <c r="CF1714" s="537">
        <v>2.4E-2</v>
      </c>
      <c r="CG1714" s="537">
        <v>2E-3</v>
      </c>
      <c r="CH1714" s="537">
        <v>2E-3</v>
      </c>
      <c r="CI1714" s="537">
        <v>1E-3</v>
      </c>
      <c r="CJ1714" s="537"/>
      <c r="CK1714" s="537"/>
      <c r="CL1714" s="537" t="s">
        <v>121</v>
      </c>
      <c r="CM1714" s="537">
        <v>2E-3</v>
      </c>
      <c r="CN1714" s="537" t="s">
        <v>121</v>
      </c>
      <c r="CO1714" s="537">
        <v>2E-3</v>
      </c>
      <c r="CP1714" s="537"/>
      <c r="CQ1714" s="537"/>
      <c r="CR1714" s="537" t="s">
        <v>121</v>
      </c>
      <c r="CS1714" s="537">
        <v>4.0000000000000001E-3</v>
      </c>
      <c r="CT1714" s="537"/>
      <c r="CU1714" s="537"/>
      <c r="CV1714" s="537">
        <v>0.32100000000000001</v>
      </c>
      <c r="CW1714" s="537">
        <v>6.0000000000000001E-3</v>
      </c>
      <c r="CX1714" s="537">
        <v>0.22600000000000001</v>
      </c>
      <c r="CY1714" s="537">
        <v>0.105</v>
      </c>
      <c r="CZ1714" s="537">
        <v>3.0000000000000001E-3</v>
      </c>
      <c r="DA1714" s="537">
        <v>1E-3</v>
      </c>
      <c r="DB1714" s="537" t="s">
        <v>121</v>
      </c>
      <c r="DC1714" s="537">
        <v>6.4000000000000001E-2</v>
      </c>
      <c r="DD1714" s="537" t="s">
        <v>121</v>
      </c>
      <c r="DE1714" s="537">
        <v>5.5E-2</v>
      </c>
      <c r="DF1714" s="537">
        <v>6.2629999999999999</v>
      </c>
      <c r="DG1714" s="537">
        <v>8.1000000000000003E-2</v>
      </c>
      <c r="DH1714" s="537">
        <v>0.52600000000000002</v>
      </c>
      <c r="DI1714" s="537">
        <v>8.9999999999999993E-3</v>
      </c>
      <c r="DJ1714" s="537" t="s">
        <v>121</v>
      </c>
      <c r="DK1714" s="537">
        <v>2E-3</v>
      </c>
      <c r="DL1714" s="61" t="str">
        <f t="shared" ref="DL1714:DL1747" si="32">AO1714</f>
        <v>Anlieferung 32-6</v>
      </c>
    </row>
    <row r="1715" spans="1:116">
      <c r="A1715" s="11">
        <v>44713</v>
      </c>
      <c r="B1715" s="66" t="s">
        <v>626</v>
      </c>
      <c r="C1715" s="25" t="s">
        <v>128</v>
      </c>
      <c r="H1715" s="3" t="e">
        <f>((F1715)/(E1715/100))</f>
        <v>#DIV/0!</v>
      </c>
      <c r="I1715" s="4" t="e">
        <f>E1715/F1715</f>
        <v>#DIV/0!</v>
      </c>
      <c r="J1715" s="4" t="e">
        <f>100/G1715</f>
        <v>#DIV/0!</v>
      </c>
      <c r="N1715" s="37" t="e">
        <f>M1715/(K1715/100)</f>
        <v>#DIV/0!</v>
      </c>
      <c r="O1715" s="37" t="e">
        <f>N1715/J1715</f>
        <v>#DIV/0!</v>
      </c>
      <c r="P1715" s="5" t="e">
        <f>M1715/(L1715/100)</f>
        <v>#DIV/0!</v>
      </c>
      <c r="Q1715" s="5" t="e">
        <f>P1715*I1715</f>
        <v>#DIV/0!</v>
      </c>
      <c r="U1715" s="15" t="e">
        <f>100-(T1715-R1715)/S1715*100</f>
        <v>#DIV/0!</v>
      </c>
      <c r="AB1715" s="14" t="e">
        <f>((AE1715-AC1715)*(1000/AD1715))*1000</f>
        <v>#DIV/0!</v>
      </c>
      <c r="AF1715" s="7" t="e">
        <f>#REF!*0.8</f>
        <v>#REF!</v>
      </c>
      <c r="AH1715" s="8" t="e">
        <f>((AG1715)*(H1715/100))</f>
        <v>#DIV/0!</v>
      </c>
      <c r="AI1715" s="7" t="e">
        <f>AG1715/AH1715</f>
        <v>#DIV/0!</v>
      </c>
      <c r="AO1715" s="505" t="s">
        <v>626</v>
      </c>
      <c r="AP1715" s="537">
        <v>3.0000000000000001E-3</v>
      </c>
      <c r="AQ1715" s="537">
        <v>1E-3</v>
      </c>
      <c r="AR1715" s="537">
        <v>1.4999999999999999E-2</v>
      </c>
      <c r="AS1715" s="537">
        <v>3.0000000000000001E-3</v>
      </c>
      <c r="AT1715" s="537">
        <v>1.5740000000000001</v>
      </c>
      <c r="AU1715" s="537">
        <v>1.7999999999999999E-2</v>
      </c>
      <c r="AV1715" s="537">
        <v>0.32700000000000001</v>
      </c>
      <c r="AW1715" s="537">
        <v>5.0000000000000001E-3</v>
      </c>
      <c r="AX1715" s="537">
        <v>5.0000000000000001E-3</v>
      </c>
      <c r="AY1715" s="537">
        <v>1E-3</v>
      </c>
      <c r="AZ1715" s="537">
        <v>0.73499999999999999</v>
      </c>
      <c r="BA1715" s="537">
        <v>7.0000000000000001E-3</v>
      </c>
      <c r="BB1715" s="537">
        <v>5.9320000000000004</v>
      </c>
      <c r="BC1715" s="537">
        <v>4.1000000000000002E-2</v>
      </c>
      <c r="BD1715" s="537">
        <v>2.734</v>
      </c>
      <c r="BE1715" s="537">
        <v>2.4E-2</v>
      </c>
      <c r="BF1715" s="537" t="s">
        <v>121</v>
      </c>
      <c r="BG1715" s="537">
        <v>3.0000000000000001E-3</v>
      </c>
      <c r="BH1715" s="537">
        <v>0.34899999999999998</v>
      </c>
      <c r="BI1715" s="537">
        <v>0.105</v>
      </c>
      <c r="BJ1715" s="537">
        <v>3.0000000000000001E-3</v>
      </c>
      <c r="BK1715" s="537">
        <v>1E-3</v>
      </c>
      <c r="BL1715" s="537" t="s">
        <v>121</v>
      </c>
      <c r="BM1715" s="537">
        <v>2E-3</v>
      </c>
      <c r="BN1715" s="537" t="s">
        <v>121</v>
      </c>
      <c r="BO1715" s="537">
        <v>1.2999999999999999E-2</v>
      </c>
      <c r="BP1715" s="537">
        <v>85.546000000000006</v>
      </c>
      <c r="BQ1715" s="537">
        <v>8.8999999999999996E-2</v>
      </c>
      <c r="BR1715" s="537" t="s">
        <v>121</v>
      </c>
      <c r="BS1715" s="537">
        <v>2E-3</v>
      </c>
      <c r="BT1715" s="537">
        <v>0.371</v>
      </c>
      <c r="BU1715" s="537">
        <v>4.3999999999999997E-2</v>
      </c>
      <c r="BV1715" s="537">
        <v>3.3000000000000002E-2</v>
      </c>
      <c r="BW1715" s="537">
        <v>2E-3</v>
      </c>
      <c r="BX1715" s="537" t="s">
        <v>121</v>
      </c>
      <c r="BY1715" s="537">
        <v>1.4E-2</v>
      </c>
      <c r="BZ1715" s="537" t="s">
        <v>121</v>
      </c>
      <c r="CA1715" s="537">
        <v>2.4E-2</v>
      </c>
      <c r="CB1715" s="537" t="s">
        <v>121</v>
      </c>
      <c r="CC1715" s="537">
        <v>1.756</v>
      </c>
      <c r="CD1715" s="537" t="s">
        <v>121</v>
      </c>
      <c r="CE1715" s="537">
        <v>1.0999999999999999E-2</v>
      </c>
      <c r="CF1715" s="537">
        <v>6.0999999999999999E-2</v>
      </c>
      <c r="CG1715" s="537">
        <v>1E-3</v>
      </c>
      <c r="CH1715" s="537" t="s">
        <v>121</v>
      </c>
      <c r="CI1715" s="537">
        <v>2E-3</v>
      </c>
      <c r="CJ1715" s="537">
        <v>5.7000000000000002E-2</v>
      </c>
      <c r="CK1715" s="537">
        <v>1.2E-2</v>
      </c>
      <c r="CL1715" s="537" t="s">
        <v>121</v>
      </c>
      <c r="CM1715" s="537">
        <v>2E-3</v>
      </c>
      <c r="CN1715" s="537" t="s">
        <v>121</v>
      </c>
      <c r="CO1715" s="537">
        <v>2E-3</v>
      </c>
      <c r="CP1715" s="537">
        <v>0.78300000000000003</v>
      </c>
      <c r="CQ1715" s="537">
        <v>8.9999999999999993E-3</v>
      </c>
      <c r="CR1715" s="537" t="s">
        <v>121</v>
      </c>
      <c r="CS1715" s="537">
        <v>2E-3</v>
      </c>
      <c r="CT1715" s="537">
        <v>0.68400000000000005</v>
      </c>
      <c r="CU1715" s="537">
        <v>3.6999999999999998E-2</v>
      </c>
      <c r="CV1715" s="537" t="s">
        <v>121</v>
      </c>
      <c r="CW1715" s="537">
        <v>2E-3</v>
      </c>
      <c r="CX1715" s="537">
        <v>0.107</v>
      </c>
      <c r="CY1715" s="537">
        <v>8.0000000000000002E-3</v>
      </c>
      <c r="CZ1715" s="537" t="s">
        <v>121</v>
      </c>
      <c r="DA1715" s="537">
        <v>2E-3</v>
      </c>
      <c r="DB1715" s="537">
        <v>2.1999999999999999E-2</v>
      </c>
      <c r="DC1715" s="537">
        <v>3.0000000000000001E-3</v>
      </c>
      <c r="DD1715" s="537" t="s">
        <v>121</v>
      </c>
      <c r="DE1715" s="537">
        <v>0.01</v>
      </c>
      <c r="DF1715" s="537">
        <v>0.64100000000000001</v>
      </c>
      <c r="DG1715" s="537">
        <v>8.0000000000000002E-3</v>
      </c>
      <c r="DH1715" s="537">
        <v>7.0000000000000001E-3</v>
      </c>
      <c r="DI1715" s="537">
        <v>1E-3</v>
      </c>
      <c r="DJ1715" s="537" t="s">
        <v>121</v>
      </c>
      <c r="DK1715" s="537">
        <v>2E-3</v>
      </c>
      <c r="DL1715" s="61" t="str">
        <f t="shared" si="32"/>
        <v>Anlieferung 32-7</v>
      </c>
    </row>
    <row r="1716" spans="1:116">
      <c r="A1716" s="11">
        <v>44713</v>
      </c>
      <c r="B1716" s="66" t="s">
        <v>627</v>
      </c>
      <c r="C1716" s="25" t="s">
        <v>128</v>
      </c>
      <c r="H1716" s="3" t="e">
        <f>((F1716)/(E1716/100))</f>
        <v>#DIV/0!</v>
      </c>
      <c r="I1716" s="4" t="e">
        <f>E1716/F1716</f>
        <v>#DIV/0!</v>
      </c>
      <c r="J1716" s="4" t="e">
        <f>100/G1716</f>
        <v>#DIV/0!</v>
      </c>
      <c r="N1716" s="37" t="e">
        <f>M1716/(K1716/100)</f>
        <v>#DIV/0!</v>
      </c>
      <c r="O1716" s="37" t="e">
        <f>N1716/J1716</f>
        <v>#DIV/0!</v>
      </c>
      <c r="P1716" s="5" t="e">
        <f>M1716/(L1716/100)</f>
        <v>#DIV/0!</v>
      </c>
      <c r="Q1716" s="5" t="e">
        <f>P1716*I1716</f>
        <v>#DIV/0!</v>
      </c>
      <c r="U1716" s="15" t="e">
        <f>100-(T1716-R1716)/S1716*100</f>
        <v>#DIV/0!</v>
      </c>
      <c r="AB1716" s="14" t="e">
        <f>((AE1716-AC1716)*(1000/AD1716))*1000</f>
        <v>#DIV/0!</v>
      </c>
      <c r="AF1716" s="7" t="e">
        <f>#REF!*0.8</f>
        <v>#REF!</v>
      </c>
      <c r="AH1716" s="8" t="e">
        <f>((AG1716)*(H1716/100))</f>
        <v>#DIV/0!</v>
      </c>
      <c r="AI1716" s="7" t="e">
        <f>AG1716/AH1716</f>
        <v>#DIV/0!</v>
      </c>
      <c r="AO1716" s="505" t="s">
        <v>627</v>
      </c>
      <c r="AP1716" s="537">
        <v>7.0000000000000001E-3</v>
      </c>
      <c r="AQ1716" s="537">
        <v>2E-3</v>
      </c>
      <c r="AR1716" s="537">
        <v>3.2000000000000001E-2</v>
      </c>
      <c r="AS1716" s="537">
        <v>8.9999999999999993E-3</v>
      </c>
      <c r="AT1716" s="537" t="s">
        <v>121</v>
      </c>
      <c r="AU1716" s="537">
        <v>8.0000000000000002E-3</v>
      </c>
      <c r="AV1716" s="537">
        <v>5.6749999999999998</v>
      </c>
      <c r="AW1716" s="537">
        <v>0.113</v>
      </c>
      <c r="AX1716" s="537" t="s">
        <v>121</v>
      </c>
      <c r="AY1716" s="537">
        <v>5.0000000000000001E-3</v>
      </c>
      <c r="AZ1716" s="537">
        <v>8.3000000000000004E-2</v>
      </c>
      <c r="BA1716" s="537">
        <v>0.01</v>
      </c>
      <c r="BB1716" s="537">
        <v>4.96</v>
      </c>
      <c r="BC1716" s="537">
        <v>8.4000000000000005E-2</v>
      </c>
      <c r="BD1716" s="537">
        <v>0.27300000000000002</v>
      </c>
      <c r="BE1716" s="537">
        <v>1.7999999999999999E-2</v>
      </c>
      <c r="BF1716" s="537" t="s">
        <v>121</v>
      </c>
      <c r="BG1716" s="537">
        <v>1.6E-2</v>
      </c>
      <c r="BH1716" s="537">
        <v>2.6829999999999998</v>
      </c>
      <c r="BI1716" s="537">
        <v>0.58299999999999996</v>
      </c>
      <c r="BJ1716" s="537" t="s">
        <v>121</v>
      </c>
      <c r="BK1716" s="537">
        <v>3.0000000000000001E-3</v>
      </c>
      <c r="BL1716" s="537">
        <v>5.0000000000000001E-3</v>
      </c>
      <c r="BM1716" s="537">
        <v>3.0000000000000001E-3</v>
      </c>
      <c r="BN1716" s="537">
        <v>20.594999999999999</v>
      </c>
      <c r="BO1716" s="537">
        <v>0.89700000000000002</v>
      </c>
      <c r="BP1716" s="537">
        <v>40.088999999999999</v>
      </c>
      <c r="BQ1716" s="537">
        <v>0.85799999999999998</v>
      </c>
      <c r="BR1716" s="537">
        <v>6.0000000000000001E-3</v>
      </c>
      <c r="BS1716" s="537">
        <v>2E-3</v>
      </c>
      <c r="BT1716" s="537">
        <v>2.7719999999999998</v>
      </c>
      <c r="BU1716" s="537">
        <v>0.21199999999999999</v>
      </c>
      <c r="BV1716" s="537" t="s">
        <v>121</v>
      </c>
      <c r="BW1716" s="537">
        <v>0.105</v>
      </c>
      <c r="BX1716" s="537">
        <v>0.01</v>
      </c>
      <c r="BY1716" s="537">
        <v>6.0000000000000001E-3</v>
      </c>
      <c r="BZ1716" s="537">
        <v>1.2410000000000001</v>
      </c>
      <c r="CA1716" s="537">
        <v>0.1</v>
      </c>
      <c r="CB1716" s="537">
        <v>10.259</v>
      </c>
      <c r="CC1716" s="537">
        <v>3.7589999999999999</v>
      </c>
      <c r="CD1716" s="537">
        <v>0.32200000000000001</v>
      </c>
      <c r="CE1716" s="537">
        <v>2.1999999999999999E-2</v>
      </c>
      <c r="CF1716" s="537" t="s">
        <v>121</v>
      </c>
      <c r="CG1716" s="537">
        <v>4.0000000000000001E-3</v>
      </c>
      <c r="CH1716" s="537">
        <v>5.0000000000000001E-3</v>
      </c>
      <c r="CI1716" s="537">
        <v>1E-3</v>
      </c>
      <c r="CJ1716" s="537" t="s">
        <v>121</v>
      </c>
      <c r="CK1716" s="537">
        <v>1.2330000000000001</v>
      </c>
      <c r="CL1716" s="537" t="s">
        <v>121</v>
      </c>
      <c r="CM1716" s="537">
        <v>2E-3</v>
      </c>
      <c r="CN1716" s="537">
        <v>4.0000000000000001E-3</v>
      </c>
      <c r="CO1716" s="537">
        <v>1E-3</v>
      </c>
      <c r="CP1716" s="537">
        <v>1.774</v>
      </c>
      <c r="CQ1716" s="537">
        <v>0.157</v>
      </c>
      <c r="CR1716" s="537" t="s">
        <v>121</v>
      </c>
      <c r="CS1716" s="537">
        <v>2E-3</v>
      </c>
      <c r="CT1716" s="537" t="s">
        <v>121</v>
      </c>
      <c r="CU1716" s="537">
        <v>32.756999999999998</v>
      </c>
      <c r="CV1716" s="537">
        <v>0.42499999999999999</v>
      </c>
      <c r="CW1716" s="537">
        <v>8.0000000000000002E-3</v>
      </c>
      <c r="CX1716" s="537">
        <v>1.903</v>
      </c>
      <c r="CY1716" s="537">
        <v>0.124</v>
      </c>
      <c r="CZ1716" s="537" t="s">
        <v>121</v>
      </c>
      <c r="DA1716" s="537">
        <v>2E-3</v>
      </c>
      <c r="DB1716" s="537" t="s">
        <v>121</v>
      </c>
      <c r="DC1716" s="537">
        <v>5.0999999999999997E-2</v>
      </c>
      <c r="DD1716" s="537">
        <v>0.13700000000000001</v>
      </c>
      <c r="DE1716" s="537">
        <v>3.2000000000000001E-2</v>
      </c>
      <c r="DF1716" s="537">
        <v>4.0830000000000002</v>
      </c>
      <c r="DG1716" s="537">
        <v>6.8000000000000005E-2</v>
      </c>
      <c r="DH1716" s="537">
        <v>2.6419999999999999</v>
      </c>
      <c r="DI1716" s="537">
        <v>4.3999999999999997E-2</v>
      </c>
      <c r="DJ1716" s="537" t="s">
        <v>121</v>
      </c>
      <c r="DK1716" s="537">
        <v>2E-3</v>
      </c>
      <c r="DL1716" s="61" t="str">
        <f t="shared" si="32"/>
        <v>Anlieferung 32-8</v>
      </c>
    </row>
    <row r="1717" spans="1:116">
      <c r="A1717" s="11">
        <v>44713</v>
      </c>
      <c r="B1717" s="66" t="s">
        <v>628</v>
      </c>
      <c r="C1717" s="25" t="s">
        <v>128</v>
      </c>
      <c r="H1717" s="3" t="e">
        <f>((F1717)/(E1717/100))</f>
        <v>#DIV/0!</v>
      </c>
      <c r="I1717" s="4" t="e">
        <f>E1717/F1717</f>
        <v>#DIV/0!</v>
      </c>
      <c r="J1717" s="4" t="e">
        <f>100/G1717</f>
        <v>#DIV/0!</v>
      </c>
      <c r="N1717" s="37" t="e">
        <f>M1717/(K1717/100)</f>
        <v>#DIV/0!</v>
      </c>
      <c r="O1717" s="37" t="e">
        <f>N1717/J1717</f>
        <v>#DIV/0!</v>
      </c>
      <c r="P1717" s="5" t="e">
        <f>M1717/(L1717/100)</f>
        <v>#DIV/0!</v>
      </c>
      <c r="Q1717" s="5" t="e">
        <f>P1717*I1717</f>
        <v>#DIV/0!</v>
      </c>
      <c r="U1717" s="15" t="e">
        <f>100-(T1717-R1717)/S1717*100</f>
        <v>#DIV/0!</v>
      </c>
      <c r="AB1717" s="14" t="e">
        <f>((AE1717-AC1717)*(1000/AD1717))*1000</f>
        <v>#DIV/0!</v>
      </c>
      <c r="AF1717" s="7" t="e">
        <f>#REF!*0.8</f>
        <v>#REF!</v>
      </c>
      <c r="AH1717" s="8" t="e">
        <f>((AG1717)*(H1717/100))</f>
        <v>#DIV/0!</v>
      </c>
      <c r="AI1717" s="7" t="e">
        <f>AG1717/AH1717</f>
        <v>#DIV/0!</v>
      </c>
      <c r="AO1717" s="505" t="s">
        <v>628</v>
      </c>
      <c r="AP1717" s="537" t="s">
        <v>121</v>
      </c>
      <c r="AQ1717" s="537">
        <v>4.0000000000000001E-3</v>
      </c>
      <c r="AR1717" s="537">
        <v>1.9E-2</v>
      </c>
      <c r="AS1717" s="537">
        <v>8.0000000000000002E-3</v>
      </c>
      <c r="AT1717" s="537">
        <v>0.91400000000000003</v>
      </c>
      <c r="AU1717" s="537">
        <v>2.5999999999999999E-2</v>
      </c>
      <c r="AV1717" s="537">
        <v>6.1970000000000001</v>
      </c>
      <c r="AW1717" s="537">
        <v>0.14399999999999999</v>
      </c>
      <c r="AX1717" s="537">
        <v>8.0000000000000002E-3</v>
      </c>
      <c r="AY1717" s="537">
        <v>3.0000000000000001E-3</v>
      </c>
      <c r="AZ1717" s="537">
        <v>1.5649999999999999</v>
      </c>
      <c r="BA1717" s="537">
        <v>2.5999999999999999E-2</v>
      </c>
      <c r="BB1717" s="537">
        <v>7.5880000000000001</v>
      </c>
      <c r="BC1717" s="537">
        <v>0.124</v>
      </c>
      <c r="BD1717" s="537">
        <v>15.286</v>
      </c>
      <c r="BE1717" s="537">
        <v>0.26500000000000001</v>
      </c>
      <c r="BF1717" s="537" t="s">
        <v>121</v>
      </c>
      <c r="BG1717" s="537">
        <v>7.0000000000000001E-3</v>
      </c>
      <c r="BH1717" s="537">
        <v>3.6669999999999998</v>
      </c>
      <c r="BI1717" s="537">
        <v>0.40300000000000002</v>
      </c>
      <c r="BJ1717" s="537">
        <v>6.0000000000000001E-3</v>
      </c>
      <c r="BK1717" s="537">
        <v>2E-3</v>
      </c>
      <c r="BL1717" s="537" t="s">
        <v>121</v>
      </c>
      <c r="BM1717" s="537">
        <v>5.0000000000000001E-3</v>
      </c>
      <c r="BN1717" s="537">
        <v>3.351</v>
      </c>
      <c r="BO1717" s="537">
        <v>0.13600000000000001</v>
      </c>
      <c r="BP1717" s="537">
        <v>44.588999999999999</v>
      </c>
      <c r="BQ1717" s="537">
        <v>0.65300000000000002</v>
      </c>
      <c r="BR1717" s="537">
        <v>9.1999999999999998E-2</v>
      </c>
      <c r="BS1717" s="537">
        <v>3.0000000000000001E-3</v>
      </c>
      <c r="BT1717" s="537">
        <v>1.1559999999999999</v>
      </c>
      <c r="BU1717" s="537">
        <v>9.0999999999999998E-2</v>
      </c>
      <c r="BV1717" s="537">
        <v>0.13200000000000001</v>
      </c>
      <c r="BW1717" s="537">
        <v>0.04</v>
      </c>
      <c r="BX1717" s="537" t="s">
        <v>121</v>
      </c>
      <c r="BY1717" s="537">
        <v>2.9000000000000001E-2</v>
      </c>
      <c r="BZ1717" s="537">
        <v>0.26900000000000002</v>
      </c>
      <c r="CA1717" s="537">
        <v>4.1000000000000002E-2</v>
      </c>
      <c r="CB1717" s="537">
        <v>6.2850000000000001</v>
      </c>
      <c r="CC1717" s="537">
        <v>2.5539999999999998</v>
      </c>
      <c r="CD1717" s="537">
        <v>0.14399999999999999</v>
      </c>
      <c r="CE1717" s="537">
        <v>1.7000000000000001E-2</v>
      </c>
      <c r="CF1717" s="537">
        <v>0.51100000000000001</v>
      </c>
      <c r="CG1717" s="537">
        <v>8.9999999999999993E-3</v>
      </c>
      <c r="CH1717" s="537" t="s">
        <v>121</v>
      </c>
      <c r="CI1717" s="537">
        <v>2E-3</v>
      </c>
      <c r="CJ1717" s="537" t="s">
        <v>121</v>
      </c>
      <c r="CK1717" s="537">
        <v>0.72499999999999998</v>
      </c>
      <c r="CL1717" s="537" t="s">
        <v>121</v>
      </c>
      <c r="CM1717" s="537">
        <v>2E-3</v>
      </c>
      <c r="CN1717" s="537" t="s">
        <v>121</v>
      </c>
      <c r="CO1717" s="537">
        <v>2E-3</v>
      </c>
      <c r="CP1717" s="537">
        <v>1.2629999999999999</v>
      </c>
      <c r="CQ1717" s="537">
        <v>5.5E-2</v>
      </c>
      <c r="CR1717" s="537" t="s">
        <v>121</v>
      </c>
      <c r="CS1717" s="537">
        <v>2E-3</v>
      </c>
      <c r="CT1717" s="537" t="s">
        <v>121</v>
      </c>
      <c r="CU1717" s="537">
        <v>21.268999999999998</v>
      </c>
      <c r="CV1717" s="537">
        <v>7.0999999999999994E-2</v>
      </c>
      <c r="CW1717" s="537">
        <v>2E-3</v>
      </c>
      <c r="CX1717" s="537">
        <v>0.45400000000000001</v>
      </c>
      <c r="CY1717" s="537">
        <v>3.7999999999999999E-2</v>
      </c>
      <c r="CZ1717" s="537" t="s">
        <v>121</v>
      </c>
      <c r="DA1717" s="537">
        <v>3.0000000000000001E-3</v>
      </c>
      <c r="DB1717" s="537" t="s">
        <v>121</v>
      </c>
      <c r="DC1717" s="537">
        <v>2.5000000000000001E-2</v>
      </c>
      <c r="DD1717" s="537" t="s">
        <v>121</v>
      </c>
      <c r="DE1717" s="537">
        <v>4.8000000000000001E-2</v>
      </c>
      <c r="DF1717" s="537">
        <v>5.4489999999999998</v>
      </c>
      <c r="DG1717" s="537">
        <v>8.7999999999999995E-2</v>
      </c>
      <c r="DH1717" s="537">
        <v>0.97699999999999998</v>
      </c>
      <c r="DI1717" s="537">
        <v>1.6E-2</v>
      </c>
      <c r="DJ1717" s="537" t="s">
        <v>121</v>
      </c>
      <c r="DK1717" s="537">
        <v>2E-3</v>
      </c>
      <c r="DL1717" s="61" t="str">
        <f t="shared" si="32"/>
        <v>Anlieferung 32-9</v>
      </c>
    </row>
    <row r="1718" spans="1:116">
      <c r="A1718" s="11">
        <v>44713</v>
      </c>
      <c r="B1718" s="66" t="s">
        <v>630</v>
      </c>
      <c r="C1718" s="25" t="s">
        <v>128</v>
      </c>
      <c r="H1718" s="3" t="e">
        <f>((F1718)/(E1718/100))</f>
        <v>#DIV/0!</v>
      </c>
      <c r="I1718" s="4" t="e">
        <f>E1718/F1718</f>
        <v>#DIV/0!</v>
      </c>
      <c r="J1718" s="4" t="e">
        <f>100/G1718</f>
        <v>#DIV/0!</v>
      </c>
      <c r="N1718" s="37" t="e">
        <f>M1718/(K1718/100)</f>
        <v>#DIV/0!</v>
      </c>
      <c r="O1718" s="37" t="e">
        <f>N1718/J1718</f>
        <v>#DIV/0!</v>
      </c>
      <c r="P1718" s="5" t="e">
        <f>M1718/(L1718/100)</f>
        <v>#DIV/0!</v>
      </c>
      <c r="Q1718" s="5" t="e">
        <f>P1718*I1718</f>
        <v>#DIV/0!</v>
      </c>
      <c r="U1718" s="15" t="e">
        <f>100-(T1718-R1718)/S1718*100</f>
        <v>#DIV/0!</v>
      </c>
      <c r="AB1718" s="14" t="e">
        <f>((AE1718-AC1718)*(1000/AD1718))*1000</f>
        <v>#DIV/0!</v>
      </c>
      <c r="AF1718" s="7" t="e">
        <f>#REF!*0.8</f>
        <v>#REF!</v>
      </c>
      <c r="AH1718" s="8" t="e">
        <f>((AG1718)*(H1718/100))</f>
        <v>#DIV/0!</v>
      </c>
      <c r="AI1718" s="7" t="e">
        <f>AG1718/AH1718</f>
        <v>#DIV/0!</v>
      </c>
      <c r="AO1718" s="505" t="s">
        <v>630</v>
      </c>
      <c r="AP1718" s="537">
        <v>2E-3</v>
      </c>
      <c r="AQ1718" s="537">
        <v>1E-3</v>
      </c>
      <c r="AR1718" s="537">
        <v>2.1000000000000001E-2</v>
      </c>
      <c r="AS1718" s="537">
        <v>3.0000000000000001E-3</v>
      </c>
      <c r="AT1718" s="537">
        <v>1.0680000000000001</v>
      </c>
      <c r="AU1718" s="537">
        <v>1.2999999999999999E-2</v>
      </c>
      <c r="AV1718" s="537">
        <v>0.25600000000000001</v>
      </c>
      <c r="AW1718" s="537">
        <v>5.0000000000000001E-3</v>
      </c>
      <c r="AX1718" s="537">
        <v>4.0000000000000001E-3</v>
      </c>
      <c r="AY1718" s="537">
        <v>1E-3</v>
      </c>
      <c r="AZ1718" s="537">
        <v>0.59099999999999997</v>
      </c>
      <c r="BA1718" s="537">
        <v>6.0000000000000001E-3</v>
      </c>
      <c r="BB1718" s="537">
        <v>5.17</v>
      </c>
      <c r="BC1718" s="537">
        <v>3.5999999999999997E-2</v>
      </c>
      <c r="BD1718" s="537">
        <v>4.6360000000000001</v>
      </c>
      <c r="BE1718" s="537">
        <v>3.3000000000000002E-2</v>
      </c>
      <c r="BF1718" s="537" t="s">
        <v>121</v>
      </c>
      <c r="BG1718" s="537">
        <v>3.0000000000000001E-3</v>
      </c>
      <c r="BH1718" s="537">
        <v>0.41599999999999998</v>
      </c>
      <c r="BI1718" s="537">
        <v>0.251</v>
      </c>
      <c r="BJ1718" s="537">
        <v>3.0000000000000001E-3</v>
      </c>
      <c r="BK1718" s="537">
        <v>1E-3</v>
      </c>
      <c r="BL1718" s="537" t="s">
        <v>121</v>
      </c>
      <c r="BM1718" s="537">
        <v>2E-3</v>
      </c>
      <c r="BN1718" s="537" t="s">
        <v>121</v>
      </c>
      <c r="BO1718" s="537">
        <v>1.0999999999999999E-2</v>
      </c>
      <c r="BP1718" s="537">
        <v>84.256</v>
      </c>
      <c r="BQ1718" s="537">
        <v>8.7999999999999995E-2</v>
      </c>
      <c r="BR1718" s="537">
        <v>7.0000000000000001E-3</v>
      </c>
      <c r="BS1718" s="537">
        <v>1E-3</v>
      </c>
      <c r="BT1718" s="537">
        <v>0.31900000000000001</v>
      </c>
      <c r="BU1718" s="537">
        <v>4.2000000000000003E-2</v>
      </c>
      <c r="BV1718" s="537">
        <v>5.8999999999999997E-2</v>
      </c>
      <c r="BW1718" s="537">
        <v>6.0000000000000001E-3</v>
      </c>
      <c r="BX1718" s="537">
        <v>1.0999999999999999E-2</v>
      </c>
      <c r="BY1718" s="537">
        <v>7.0000000000000001E-3</v>
      </c>
      <c r="BZ1718" s="537" t="s">
        <v>121</v>
      </c>
      <c r="CA1718" s="537">
        <v>2.5999999999999999E-2</v>
      </c>
      <c r="CB1718" s="537" t="s">
        <v>121</v>
      </c>
      <c r="CC1718" s="537">
        <v>5.0759999999999996</v>
      </c>
      <c r="CD1718" s="537">
        <v>3.1E-2</v>
      </c>
      <c r="CE1718" s="537">
        <v>7.0000000000000001E-3</v>
      </c>
      <c r="CF1718" s="537">
        <v>4.4999999999999998E-2</v>
      </c>
      <c r="CG1718" s="537">
        <v>1E-3</v>
      </c>
      <c r="CH1718" s="537" t="s">
        <v>121</v>
      </c>
      <c r="CI1718" s="537">
        <v>2E-3</v>
      </c>
      <c r="CJ1718" s="537">
        <v>0.27200000000000002</v>
      </c>
      <c r="CK1718" s="537">
        <v>3.2000000000000001E-2</v>
      </c>
      <c r="CL1718" s="537" t="s">
        <v>121</v>
      </c>
      <c r="CM1718" s="537">
        <v>2E-3</v>
      </c>
      <c r="CN1718" s="537" t="s">
        <v>121</v>
      </c>
      <c r="CO1718" s="537">
        <v>2E-3</v>
      </c>
      <c r="CP1718" s="537">
        <v>0.83099999999999996</v>
      </c>
      <c r="CQ1718" s="537">
        <v>1.7999999999999999E-2</v>
      </c>
      <c r="CR1718" s="537" t="s">
        <v>121</v>
      </c>
      <c r="CS1718" s="537">
        <v>2E-3</v>
      </c>
      <c r="CT1718" s="537">
        <v>0.92700000000000005</v>
      </c>
      <c r="CU1718" s="537">
        <v>9.0999999999999998E-2</v>
      </c>
      <c r="CV1718" s="537" t="s">
        <v>121</v>
      </c>
      <c r="CW1718" s="537">
        <v>2E-3</v>
      </c>
      <c r="CX1718" s="537">
        <v>0.156</v>
      </c>
      <c r="CY1718" s="537">
        <v>1.2E-2</v>
      </c>
      <c r="CZ1718" s="537" t="s">
        <v>121</v>
      </c>
      <c r="DA1718" s="537">
        <v>2E-3</v>
      </c>
      <c r="DB1718" s="537">
        <v>2.4E-2</v>
      </c>
      <c r="DC1718" s="537">
        <v>5.0000000000000001E-3</v>
      </c>
      <c r="DD1718" s="537" t="s">
        <v>121</v>
      </c>
      <c r="DE1718" s="537">
        <v>0.01</v>
      </c>
      <c r="DF1718" s="537">
        <v>0.88</v>
      </c>
      <c r="DG1718" s="537">
        <v>8.9999999999999993E-3</v>
      </c>
      <c r="DH1718" s="537">
        <v>1.4E-2</v>
      </c>
      <c r="DI1718" s="537">
        <v>1E-3</v>
      </c>
      <c r="DJ1718" s="537" t="s">
        <v>121</v>
      </c>
      <c r="DK1718" s="537">
        <v>2E-3</v>
      </c>
      <c r="DL1718" s="61" t="str">
        <f t="shared" si="32"/>
        <v>Anlieferung 32-10</v>
      </c>
    </row>
    <row r="1719" spans="1:116">
      <c r="A1719" s="11">
        <v>44713</v>
      </c>
      <c r="B1719" s="66" t="s">
        <v>629</v>
      </c>
      <c r="C1719" s="25" t="s">
        <v>128</v>
      </c>
      <c r="H1719" s="3" t="e">
        <f>((F1719)/(E1719/100))</f>
        <v>#DIV/0!</v>
      </c>
      <c r="I1719" s="4" t="e">
        <f>E1719/F1719</f>
        <v>#DIV/0!</v>
      </c>
      <c r="J1719" s="4" t="e">
        <f>100/G1719</f>
        <v>#DIV/0!</v>
      </c>
      <c r="N1719" s="37" t="e">
        <f>M1719/(K1719/100)</f>
        <v>#DIV/0!</v>
      </c>
      <c r="O1719" s="37" t="e">
        <f>N1719/J1719</f>
        <v>#DIV/0!</v>
      </c>
      <c r="P1719" s="5" t="e">
        <f>M1719/(L1719/100)</f>
        <v>#DIV/0!</v>
      </c>
      <c r="Q1719" s="5" t="e">
        <f>P1719*I1719</f>
        <v>#DIV/0!</v>
      </c>
      <c r="U1719" s="15" t="e">
        <f>100-(T1719-R1719)/S1719*100</f>
        <v>#DIV/0!</v>
      </c>
      <c r="AB1719" s="14" t="e">
        <f>((AE1719-AC1719)*(1000/AD1719))*1000</f>
        <v>#DIV/0!</v>
      </c>
      <c r="AF1719" s="7" t="e">
        <f>#REF!*0.8</f>
        <v>#REF!</v>
      </c>
      <c r="AH1719" s="8" t="e">
        <f>((AG1719)*(H1719/100))</f>
        <v>#DIV/0!</v>
      </c>
      <c r="AI1719" s="7" t="e">
        <f>AG1719/AH1719</f>
        <v>#DIV/0!</v>
      </c>
      <c r="AO1719" s="505" t="s">
        <v>629</v>
      </c>
      <c r="AP1719" s="537">
        <v>0.01</v>
      </c>
      <c r="AQ1719" s="537">
        <v>3.0000000000000001E-3</v>
      </c>
      <c r="AR1719" s="537" t="s">
        <v>121</v>
      </c>
      <c r="AS1719" s="537">
        <v>0.01</v>
      </c>
      <c r="AT1719" s="537">
        <v>0.24299999999999999</v>
      </c>
      <c r="AU1719" s="537">
        <v>1.0999999999999999E-2</v>
      </c>
      <c r="AV1719" s="537">
        <v>7.92</v>
      </c>
      <c r="AW1719" s="537">
        <v>0.17799999999999999</v>
      </c>
      <c r="AX1719" s="537">
        <v>7.0000000000000001E-3</v>
      </c>
      <c r="AY1719" s="537">
        <v>4.0000000000000001E-3</v>
      </c>
      <c r="AZ1719" s="537">
        <v>1.9750000000000001</v>
      </c>
      <c r="BA1719" s="537">
        <v>3.3000000000000002E-2</v>
      </c>
      <c r="BB1719" s="537">
        <v>4.7919999999999998</v>
      </c>
      <c r="BC1719" s="537">
        <v>8.5999999999999993E-2</v>
      </c>
      <c r="BD1719" s="537">
        <v>7.7119999999999997</v>
      </c>
      <c r="BE1719" s="537">
        <v>0.155</v>
      </c>
      <c r="BF1719" s="537" t="s">
        <v>121</v>
      </c>
      <c r="BG1719" s="537">
        <v>6.0000000000000001E-3</v>
      </c>
      <c r="BH1719" s="537">
        <v>2.2850000000000001</v>
      </c>
      <c r="BI1719" s="537">
        <v>0.34</v>
      </c>
      <c r="BJ1719" s="537" t="s">
        <v>121</v>
      </c>
      <c r="BK1719" s="537">
        <v>4.0000000000000001E-3</v>
      </c>
      <c r="BL1719" s="537" t="s">
        <v>121</v>
      </c>
      <c r="BM1719" s="537">
        <v>4.0000000000000001E-3</v>
      </c>
      <c r="BN1719" s="537">
        <v>1.0189999999999999</v>
      </c>
      <c r="BO1719" s="537">
        <v>5.2999999999999999E-2</v>
      </c>
      <c r="BP1719" s="537">
        <v>65.444000000000003</v>
      </c>
      <c r="BQ1719" s="537">
        <v>0.38200000000000001</v>
      </c>
      <c r="BR1719" s="537">
        <v>0.48199999999999998</v>
      </c>
      <c r="BS1719" s="537">
        <v>8.9999999999999993E-3</v>
      </c>
      <c r="BT1719" s="537">
        <v>0.78800000000000003</v>
      </c>
      <c r="BU1719" s="537">
        <v>8.4000000000000005E-2</v>
      </c>
      <c r="BV1719" s="537" t="s">
        <v>121</v>
      </c>
      <c r="BW1719" s="537">
        <v>8.8999999999999996E-2</v>
      </c>
      <c r="BX1719" s="537" t="s">
        <v>121</v>
      </c>
      <c r="BY1719" s="537">
        <v>2.1000000000000001E-2</v>
      </c>
      <c r="BZ1719" s="537">
        <v>0.17799999999999999</v>
      </c>
      <c r="CA1719" s="537">
        <v>4.2000000000000003E-2</v>
      </c>
      <c r="CB1719" s="537" t="s">
        <v>121</v>
      </c>
      <c r="CC1719" s="537">
        <v>4.8540000000000001</v>
      </c>
      <c r="CD1719" s="537">
        <v>6.2E-2</v>
      </c>
      <c r="CE1719" s="537">
        <v>1.7000000000000001E-2</v>
      </c>
      <c r="CF1719" s="537">
        <v>0.108</v>
      </c>
      <c r="CG1719" s="537">
        <v>2E-3</v>
      </c>
      <c r="CH1719" s="537" t="s">
        <v>121</v>
      </c>
      <c r="CI1719" s="537">
        <v>2E-3</v>
      </c>
      <c r="CJ1719" s="537" t="s">
        <v>121</v>
      </c>
      <c r="CK1719" s="537">
        <v>0.76900000000000002</v>
      </c>
      <c r="CL1719" s="537" t="s">
        <v>121</v>
      </c>
      <c r="CM1719" s="537">
        <v>2E-3</v>
      </c>
      <c r="CN1719" s="537">
        <v>4.0000000000000001E-3</v>
      </c>
      <c r="CO1719" s="537">
        <v>1E-3</v>
      </c>
      <c r="CP1719" s="537">
        <v>1.1850000000000001</v>
      </c>
      <c r="CQ1719" s="537">
        <v>5.1999999999999998E-2</v>
      </c>
      <c r="CR1719" s="537" t="s">
        <v>121</v>
      </c>
      <c r="CS1719" s="537">
        <v>2E-3</v>
      </c>
      <c r="CT1719" s="537" t="s">
        <v>121</v>
      </c>
      <c r="CU1719" s="537">
        <v>22.117000000000001</v>
      </c>
      <c r="CV1719" s="537">
        <v>2.3E-2</v>
      </c>
      <c r="CW1719" s="537">
        <v>1E-3</v>
      </c>
      <c r="CX1719" s="537">
        <v>0.23699999999999999</v>
      </c>
      <c r="CY1719" s="537">
        <v>2.4E-2</v>
      </c>
      <c r="CZ1719" s="537" t="s">
        <v>121</v>
      </c>
      <c r="DA1719" s="537">
        <v>2E-3</v>
      </c>
      <c r="DB1719" s="537">
        <v>1.6E-2</v>
      </c>
      <c r="DC1719" s="537">
        <v>0.01</v>
      </c>
      <c r="DD1719" s="537" t="s">
        <v>121</v>
      </c>
      <c r="DE1719" s="537">
        <v>4.3999999999999997E-2</v>
      </c>
      <c r="DF1719" s="537">
        <v>5.1390000000000002</v>
      </c>
      <c r="DG1719" s="537">
        <v>8.8999999999999996E-2</v>
      </c>
      <c r="DH1719" s="537">
        <v>0.36799999999999999</v>
      </c>
      <c r="DI1719" s="537">
        <v>6.0000000000000001E-3</v>
      </c>
      <c r="DJ1719" s="537" t="s">
        <v>121</v>
      </c>
      <c r="DK1719" s="537">
        <v>2E-3</v>
      </c>
      <c r="DL1719" s="61" t="str">
        <f t="shared" si="32"/>
        <v>Anlieferung 32-11</v>
      </c>
    </row>
    <row r="1720" spans="1:116">
      <c r="A1720" s="11">
        <v>44713</v>
      </c>
      <c r="B1720" s="66" t="s">
        <v>631</v>
      </c>
      <c r="C1720" s="25" t="s">
        <v>128</v>
      </c>
      <c r="H1720" s="3" t="e">
        <f>((F1720)/(E1720/100))</f>
        <v>#DIV/0!</v>
      </c>
      <c r="I1720" s="4" t="e">
        <f>E1720/F1720</f>
        <v>#DIV/0!</v>
      </c>
      <c r="J1720" s="4" t="e">
        <f>100/G1720</f>
        <v>#DIV/0!</v>
      </c>
      <c r="N1720" s="37" t="e">
        <f>M1720/(K1720/100)</f>
        <v>#DIV/0!</v>
      </c>
      <c r="O1720" s="37" t="e">
        <f>N1720/J1720</f>
        <v>#DIV/0!</v>
      </c>
      <c r="P1720" s="5" t="e">
        <f>M1720/(L1720/100)</f>
        <v>#DIV/0!</v>
      </c>
      <c r="Q1720" s="5" t="e">
        <f>P1720*I1720</f>
        <v>#DIV/0!</v>
      </c>
      <c r="U1720" s="15" t="e">
        <f>100-(T1720-R1720)/S1720*100</f>
        <v>#DIV/0!</v>
      </c>
      <c r="AB1720" s="14" t="e">
        <f>((AE1720-AC1720)*(1000/AD1720))*1000</f>
        <v>#DIV/0!</v>
      </c>
      <c r="AF1720" s="7" t="e">
        <f>#REF!*0.8</f>
        <v>#REF!</v>
      </c>
      <c r="AH1720" s="8" t="e">
        <f>((AG1720)*(H1720/100))</f>
        <v>#DIV/0!</v>
      </c>
      <c r="AI1720" s="7" t="e">
        <f>AG1720/AH1720</f>
        <v>#DIV/0!</v>
      </c>
      <c r="AO1720" s="505" t="s">
        <v>631</v>
      </c>
      <c r="AP1720" s="537">
        <v>7.0000000000000001E-3</v>
      </c>
      <c r="AQ1720" s="537">
        <v>2E-3</v>
      </c>
      <c r="AR1720" s="537" t="s">
        <v>121</v>
      </c>
      <c r="AS1720" s="537">
        <v>1.0999999999999999E-2</v>
      </c>
      <c r="AT1720" s="537">
        <v>2.0019999999999998</v>
      </c>
      <c r="AU1720" s="537">
        <v>5.8999999999999997E-2</v>
      </c>
      <c r="AV1720" s="537">
        <v>5.5960000000000001</v>
      </c>
      <c r="AW1720" s="537">
        <v>0.15</v>
      </c>
      <c r="AX1720" s="537" t="s">
        <v>121</v>
      </c>
      <c r="AY1720" s="537">
        <v>8.0000000000000002E-3</v>
      </c>
      <c r="AZ1720" s="537">
        <v>1.6020000000000001</v>
      </c>
      <c r="BA1720" s="537">
        <v>2.9000000000000001E-2</v>
      </c>
      <c r="BB1720" s="537">
        <v>9.3529999999999998</v>
      </c>
      <c r="BC1720" s="537">
        <v>0.20399999999999999</v>
      </c>
      <c r="BD1720" s="537">
        <v>15.366</v>
      </c>
      <c r="BE1720" s="537">
        <v>0.38800000000000001</v>
      </c>
      <c r="BF1720" s="537" t="s">
        <v>121</v>
      </c>
      <c r="BG1720" s="537">
        <v>8.0000000000000002E-3</v>
      </c>
      <c r="BH1720" s="537">
        <v>3.0630000000000002</v>
      </c>
      <c r="BI1720" s="537">
        <v>0.46500000000000002</v>
      </c>
      <c r="BJ1720" s="537">
        <v>7.0000000000000001E-3</v>
      </c>
      <c r="BK1720" s="537">
        <v>2E-3</v>
      </c>
      <c r="BL1720" s="537" t="s">
        <v>121</v>
      </c>
      <c r="BM1720" s="537">
        <v>6.0000000000000001E-3</v>
      </c>
      <c r="BN1720" s="537">
        <v>0.32800000000000001</v>
      </c>
      <c r="BO1720" s="537">
        <v>0.03</v>
      </c>
      <c r="BP1720" s="537">
        <v>47.886000000000003</v>
      </c>
      <c r="BQ1720" s="537">
        <v>0.61199999999999999</v>
      </c>
      <c r="BR1720" s="537">
        <v>5.3999999999999999E-2</v>
      </c>
      <c r="BS1720" s="537">
        <v>3.0000000000000001E-3</v>
      </c>
      <c r="BT1720" s="537">
        <v>0.71099999999999997</v>
      </c>
      <c r="BU1720" s="537">
        <v>9.8000000000000004E-2</v>
      </c>
      <c r="BV1720" s="537" t="s">
        <v>121</v>
      </c>
      <c r="BW1720" s="537">
        <v>7.2999999999999995E-2</v>
      </c>
      <c r="BX1720" s="537" t="s">
        <v>121</v>
      </c>
      <c r="BY1720" s="537">
        <v>2.9000000000000001E-2</v>
      </c>
      <c r="BZ1720" s="537">
        <v>0.216</v>
      </c>
      <c r="CA1720" s="537">
        <v>4.7E-2</v>
      </c>
      <c r="CB1720" s="537" t="s">
        <v>121</v>
      </c>
      <c r="CC1720" s="537">
        <v>4.7290000000000001</v>
      </c>
      <c r="CD1720" s="537">
        <v>0.13100000000000001</v>
      </c>
      <c r="CE1720" s="537">
        <v>1.6E-2</v>
      </c>
      <c r="CF1720" s="537">
        <v>7.0000000000000001E-3</v>
      </c>
      <c r="CG1720" s="537">
        <v>2E-3</v>
      </c>
      <c r="CH1720" s="537" t="s">
        <v>121</v>
      </c>
      <c r="CI1720" s="537">
        <v>2E-3</v>
      </c>
      <c r="CJ1720" s="537" t="s">
        <v>121</v>
      </c>
      <c r="CK1720" s="537">
        <v>0.89800000000000002</v>
      </c>
      <c r="CL1720" s="537" t="s">
        <v>121</v>
      </c>
      <c r="CM1720" s="537">
        <v>2E-3</v>
      </c>
      <c r="CN1720" s="537" t="s">
        <v>121</v>
      </c>
      <c r="CO1720" s="537">
        <v>2E-3</v>
      </c>
      <c r="CP1720" s="537">
        <v>1.51</v>
      </c>
      <c r="CQ1720" s="537">
        <v>6.9000000000000006E-2</v>
      </c>
      <c r="CR1720" s="537" t="s">
        <v>121</v>
      </c>
      <c r="CS1720" s="537">
        <v>2E-3</v>
      </c>
      <c r="CT1720" s="537" t="s">
        <v>121</v>
      </c>
      <c r="CU1720" s="537">
        <v>25.196999999999999</v>
      </c>
      <c r="CV1720" s="537">
        <v>1.2E-2</v>
      </c>
      <c r="CW1720" s="537">
        <v>1E-3</v>
      </c>
      <c r="CX1720" s="537">
        <v>0.61499999999999999</v>
      </c>
      <c r="CY1720" s="537">
        <v>3.4000000000000002E-2</v>
      </c>
      <c r="CZ1720" s="537" t="s">
        <v>121</v>
      </c>
      <c r="DA1720" s="537">
        <v>2E-3</v>
      </c>
      <c r="DB1720" s="537" t="s">
        <v>121</v>
      </c>
      <c r="DC1720" s="537">
        <v>0.03</v>
      </c>
      <c r="DD1720" s="537" t="s">
        <v>121</v>
      </c>
      <c r="DE1720" s="537">
        <v>5.6000000000000001E-2</v>
      </c>
      <c r="DF1720" s="537">
        <v>7.024</v>
      </c>
      <c r="DG1720" s="537">
        <v>0.14899999999999999</v>
      </c>
      <c r="DH1720" s="537">
        <v>0.76800000000000002</v>
      </c>
      <c r="DI1720" s="537">
        <v>1.4E-2</v>
      </c>
      <c r="DJ1720" s="537" t="s">
        <v>121</v>
      </c>
      <c r="DK1720" s="537">
        <v>2E-3</v>
      </c>
      <c r="DL1720" s="61" t="str">
        <f t="shared" si="32"/>
        <v>Anlieferung 32-12</v>
      </c>
    </row>
    <row r="1721" spans="1:116">
      <c r="A1721" s="11">
        <v>44713</v>
      </c>
      <c r="B1721" s="66" t="s">
        <v>632</v>
      </c>
      <c r="C1721" s="25" t="s">
        <v>128</v>
      </c>
      <c r="H1721" s="3" t="e">
        <f>((F1721)/(E1721/100))</f>
        <v>#DIV/0!</v>
      </c>
      <c r="I1721" s="4" t="e">
        <f>E1721/F1721</f>
        <v>#DIV/0!</v>
      </c>
      <c r="J1721" s="4" t="e">
        <f>100/G1721</f>
        <v>#DIV/0!</v>
      </c>
      <c r="N1721" s="37" t="e">
        <f>M1721/(K1721/100)</f>
        <v>#DIV/0!</v>
      </c>
      <c r="O1721" s="37" t="e">
        <f>N1721/J1721</f>
        <v>#DIV/0!</v>
      </c>
      <c r="P1721" s="5" t="e">
        <f>M1721/(L1721/100)</f>
        <v>#DIV/0!</v>
      </c>
      <c r="Q1721" s="5" t="e">
        <f>P1721*I1721</f>
        <v>#DIV/0!</v>
      </c>
      <c r="U1721" s="15" t="e">
        <f>100-(T1721-R1721)/S1721*100</f>
        <v>#DIV/0!</v>
      </c>
      <c r="AB1721" s="14" t="e">
        <f>((AE1721-AC1721)*(1000/AD1721))*1000</f>
        <v>#DIV/0!</v>
      </c>
      <c r="AF1721" s="7" t="e">
        <f>#REF!*0.8</f>
        <v>#REF!</v>
      </c>
      <c r="AH1721" s="8" t="e">
        <f>((AG1721)*(H1721/100))</f>
        <v>#DIV/0!</v>
      </c>
      <c r="AI1721" s="7" t="e">
        <f>AG1721/AH1721</f>
        <v>#DIV/0!</v>
      </c>
      <c r="AO1721" s="505" t="s">
        <v>632</v>
      </c>
      <c r="AP1721" s="537">
        <v>5.0000000000000001E-3</v>
      </c>
      <c r="AQ1721" s="537">
        <v>2E-3</v>
      </c>
      <c r="AR1721" s="537" t="s">
        <v>121</v>
      </c>
      <c r="AS1721" s="537">
        <v>1.4999999999999999E-2</v>
      </c>
      <c r="AT1721" s="537">
        <v>3.6309999999999998</v>
      </c>
      <c r="AU1721" s="537">
        <v>5.8999999999999997E-2</v>
      </c>
      <c r="AV1721" s="537">
        <v>1.4450000000000001</v>
      </c>
      <c r="AW1721" s="537">
        <v>2.5000000000000001E-2</v>
      </c>
      <c r="AX1721" s="537">
        <v>5.0000000000000001E-3</v>
      </c>
      <c r="AY1721" s="537">
        <v>2E-3</v>
      </c>
      <c r="AZ1721" s="537">
        <v>1.5009999999999999</v>
      </c>
      <c r="BA1721" s="537">
        <v>1.7999999999999999E-2</v>
      </c>
      <c r="BB1721" s="537">
        <v>14.7</v>
      </c>
      <c r="BC1721" s="537">
        <v>0.161</v>
      </c>
      <c r="BD1721" s="537">
        <v>12.423999999999999</v>
      </c>
      <c r="BE1721" s="537">
        <v>0.10100000000000001</v>
      </c>
      <c r="BF1721" s="537" t="s">
        <v>121</v>
      </c>
      <c r="BG1721" s="537">
        <v>8.9999999999999993E-3</v>
      </c>
      <c r="BH1721" s="537">
        <v>2.637</v>
      </c>
      <c r="BI1721" s="537">
        <v>0.30499999999999999</v>
      </c>
      <c r="BJ1721" s="537">
        <v>8.9999999999999993E-3</v>
      </c>
      <c r="BK1721" s="537">
        <v>2E-3</v>
      </c>
      <c r="BL1721" s="537">
        <v>6.0000000000000001E-3</v>
      </c>
      <c r="BM1721" s="537">
        <v>2E-3</v>
      </c>
      <c r="BN1721" s="537">
        <v>4.1000000000000002E-2</v>
      </c>
      <c r="BO1721" s="537">
        <v>1.6E-2</v>
      </c>
      <c r="BP1721" s="537">
        <v>49.747999999999998</v>
      </c>
      <c r="BQ1721" s="537">
        <v>0.49099999999999999</v>
      </c>
      <c r="BR1721" s="537">
        <v>4.4999999999999998E-2</v>
      </c>
      <c r="BS1721" s="537">
        <v>2E-3</v>
      </c>
      <c r="BT1721" s="537">
        <v>0.86799999999999999</v>
      </c>
      <c r="BU1721" s="537">
        <v>8.4000000000000005E-2</v>
      </c>
      <c r="BV1721" s="537">
        <v>0.12</v>
      </c>
      <c r="BW1721" s="537">
        <v>3.0000000000000001E-3</v>
      </c>
      <c r="BX1721" s="537" t="s">
        <v>121</v>
      </c>
      <c r="BY1721" s="537">
        <v>3.5999999999999997E-2</v>
      </c>
      <c r="BZ1721" s="537">
        <v>5.2999999999999999E-2</v>
      </c>
      <c r="CA1721" s="537">
        <v>2.9000000000000001E-2</v>
      </c>
      <c r="CB1721" s="537">
        <v>5.7160000000000002</v>
      </c>
      <c r="CC1721" s="537">
        <v>2.1139999999999999</v>
      </c>
      <c r="CD1721" s="537">
        <v>9.9000000000000005E-2</v>
      </c>
      <c r="CE1721" s="537">
        <v>1.2999999999999999E-2</v>
      </c>
      <c r="CF1721" s="537">
        <v>0.123</v>
      </c>
      <c r="CG1721" s="537">
        <v>2E-3</v>
      </c>
      <c r="CH1721" s="537" t="s">
        <v>121</v>
      </c>
      <c r="CI1721" s="537">
        <v>2E-3</v>
      </c>
      <c r="CJ1721" s="537">
        <v>0.115</v>
      </c>
      <c r="CK1721" s="537">
        <v>1.7000000000000001E-2</v>
      </c>
      <c r="CL1721" s="537" t="s">
        <v>121</v>
      </c>
      <c r="CM1721" s="537">
        <v>2E-3</v>
      </c>
      <c r="CN1721" s="537" t="s">
        <v>121</v>
      </c>
      <c r="CO1721" s="537">
        <v>2E-3</v>
      </c>
      <c r="CP1721" s="537">
        <v>1.7250000000000001</v>
      </c>
      <c r="CQ1721" s="537">
        <v>1.6E-2</v>
      </c>
      <c r="CR1721" s="537" t="s">
        <v>121</v>
      </c>
      <c r="CS1721" s="537">
        <v>2E-3</v>
      </c>
      <c r="CT1721" s="537">
        <v>2.0339999999999998</v>
      </c>
      <c r="CU1721" s="537">
        <v>6.3E-2</v>
      </c>
      <c r="CV1721" s="537">
        <v>3.0000000000000001E-3</v>
      </c>
      <c r="CW1721" s="537">
        <v>1E-3</v>
      </c>
      <c r="CX1721" s="537">
        <v>0.217</v>
      </c>
      <c r="CY1721" s="537">
        <v>1.4999999999999999E-2</v>
      </c>
      <c r="CZ1721" s="537" t="s">
        <v>121</v>
      </c>
      <c r="DA1721" s="537">
        <v>2E-3</v>
      </c>
      <c r="DB1721" s="537">
        <v>1.0999999999999999E-2</v>
      </c>
      <c r="DC1721" s="537">
        <v>6.0000000000000001E-3</v>
      </c>
      <c r="DD1721" s="537" t="s">
        <v>121</v>
      </c>
      <c r="DE1721" s="537">
        <v>2.5000000000000001E-2</v>
      </c>
      <c r="DF1721" s="537">
        <v>2.702</v>
      </c>
      <c r="DG1721" s="537">
        <v>3.5000000000000003E-2</v>
      </c>
      <c r="DH1721" s="537">
        <v>1.0999999999999999E-2</v>
      </c>
      <c r="DI1721" s="537">
        <v>1E-3</v>
      </c>
      <c r="DJ1721" s="537" t="s">
        <v>121</v>
      </c>
      <c r="DK1721" s="537">
        <v>2E-3</v>
      </c>
      <c r="DL1721" s="61" t="str">
        <f t="shared" si="32"/>
        <v>Anlieferung 32-13</v>
      </c>
    </row>
    <row r="1722" spans="1:116">
      <c r="A1722" s="11">
        <v>44713</v>
      </c>
      <c r="B1722" s="66" t="s">
        <v>633</v>
      </c>
      <c r="C1722" s="25" t="s">
        <v>128</v>
      </c>
      <c r="H1722" s="3" t="e">
        <f>((F1722)/(E1722/100))</f>
        <v>#DIV/0!</v>
      </c>
      <c r="I1722" s="4" t="e">
        <f>E1722/F1722</f>
        <v>#DIV/0!</v>
      </c>
      <c r="J1722" s="4" t="e">
        <f>100/G1722</f>
        <v>#DIV/0!</v>
      </c>
      <c r="N1722" s="37" t="e">
        <f>M1722/(K1722/100)</f>
        <v>#DIV/0!</v>
      </c>
      <c r="O1722" s="37" t="e">
        <f>N1722/J1722</f>
        <v>#DIV/0!</v>
      </c>
      <c r="P1722" s="5" t="e">
        <f>M1722/(L1722/100)</f>
        <v>#DIV/0!</v>
      </c>
      <c r="Q1722" s="5" t="e">
        <f>P1722*I1722</f>
        <v>#DIV/0!</v>
      </c>
      <c r="U1722" s="15" t="e">
        <f>100-(T1722-R1722)/S1722*100</f>
        <v>#DIV/0!</v>
      </c>
      <c r="AB1722" s="14" t="e">
        <f>((AE1722-AC1722)*(1000/AD1722))*1000</f>
        <v>#DIV/0!</v>
      </c>
      <c r="AF1722" s="7" t="e">
        <f>#REF!*0.8</f>
        <v>#REF!</v>
      </c>
      <c r="AH1722" s="8" t="e">
        <f>((AG1722)*(H1722/100))</f>
        <v>#DIV/0!</v>
      </c>
      <c r="AI1722" s="7" t="e">
        <f>AG1722/AH1722</f>
        <v>#DIV/0!</v>
      </c>
      <c r="AO1722" s="505" t="s">
        <v>633</v>
      </c>
      <c r="AP1722" s="537">
        <v>3.5999999999999997E-2</v>
      </c>
      <c r="AQ1722" s="537">
        <v>6.0000000000000001E-3</v>
      </c>
      <c r="AR1722" s="537" t="s">
        <v>121</v>
      </c>
      <c r="AS1722" s="537">
        <v>1.4999999999999999E-2</v>
      </c>
      <c r="AT1722" s="537">
        <v>1.1180000000000001</v>
      </c>
      <c r="AU1722" s="537">
        <v>2.7E-2</v>
      </c>
      <c r="AV1722" s="537">
        <v>4.3869999999999996</v>
      </c>
      <c r="AW1722" s="537">
        <v>0.09</v>
      </c>
      <c r="AX1722" s="537">
        <v>8.0000000000000002E-3</v>
      </c>
      <c r="AY1722" s="537">
        <v>3.0000000000000001E-3</v>
      </c>
      <c r="AZ1722" s="537">
        <v>1.9430000000000001</v>
      </c>
      <c r="BA1722" s="537">
        <v>3.5999999999999997E-2</v>
      </c>
      <c r="BB1722" s="537">
        <v>5.9649999999999999</v>
      </c>
      <c r="BC1722" s="537">
        <v>0.10199999999999999</v>
      </c>
      <c r="BD1722" s="537">
        <v>8.1720000000000006</v>
      </c>
      <c r="BE1722" s="537">
        <v>0.161</v>
      </c>
      <c r="BF1722" s="537" t="s">
        <v>121</v>
      </c>
      <c r="BG1722" s="537">
        <v>6.0000000000000001E-3</v>
      </c>
      <c r="BH1722" s="537">
        <v>2.4340000000000002</v>
      </c>
      <c r="BI1722" s="537">
        <v>0.36499999999999999</v>
      </c>
      <c r="BJ1722" s="537">
        <v>0.01</v>
      </c>
      <c r="BK1722" s="537">
        <v>5.0000000000000001E-3</v>
      </c>
      <c r="BL1722" s="537" t="s">
        <v>121</v>
      </c>
      <c r="BM1722" s="537">
        <v>4.0000000000000001E-3</v>
      </c>
      <c r="BN1722" s="537">
        <v>3.6240000000000001</v>
      </c>
      <c r="BO1722" s="537">
        <v>0.14099999999999999</v>
      </c>
      <c r="BP1722" s="537">
        <v>57.74</v>
      </c>
      <c r="BQ1722" s="537">
        <v>0.47399999999999998</v>
      </c>
      <c r="BR1722" s="537">
        <v>1.605</v>
      </c>
      <c r="BS1722" s="537">
        <v>2.4E-2</v>
      </c>
      <c r="BT1722" s="537">
        <v>1.4730000000000001</v>
      </c>
      <c r="BU1722" s="537">
        <v>9.8000000000000004E-2</v>
      </c>
      <c r="BV1722" s="537" t="s">
        <v>121</v>
      </c>
      <c r="BW1722" s="537">
        <v>7.8E-2</v>
      </c>
      <c r="BX1722" s="537" t="s">
        <v>121</v>
      </c>
      <c r="BY1722" s="537">
        <v>2.7E-2</v>
      </c>
      <c r="BZ1722" s="537">
        <v>0.19800000000000001</v>
      </c>
      <c r="CA1722" s="537">
        <v>3.9E-2</v>
      </c>
      <c r="CB1722" s="537">
        <v>6.194</v>
      </c>
      <c r="CC1722" s="537">
        <v>2.3929999999999998</v>
      </c>
      <c r="CD1722" s="537">
        <v>0.106</v>
      </c>
      <c r="CE1722" s="537">
        <v>1.7000000000000001E-2</v>
      </c>
      <c r="CF1722" s="537">
        <v>0.36</v>
      </c>
      <c r="CG1722" s="537">
        <v>6.0000000000000001E-3</v>
      </c>
      <c r="CH1722" s="537" t="s">
        <v>121</v>
      </c>
      <c r="CI1722" s="537">
        <v>2E-3</v>
      </c>
      <c r="CJ1722" s="537" t="s">
        <v>121</v>
      </c>
      <c r="CK1722" s="537">
        <v>0.81399999999999995</v>
      </c>
      <c r="CL1722" s="537" t="s">
        <v>121</v>
      </c>
      <c r="CM1722" s="537">
        <v>2E-3</v>
      </c>
      <c r="CN1722" s="537">
        <v>8.0000000000000002E-3</v>
      </c>
      <c r="CO1722" s="537">
        <v>2E-3</v>
      </c>
      <c r="CP1722" s="537">
        <v>1.3180000000000001</v>
      </c>
      <c r="CQ1722" s="537">
        <v>6.3E-2</v>
      </c>
      <c r="CR1722" s="537" t="s">
        <v>121</v>
      </c>
      <c r="CS1722" s="537">
        <v>4.0000000000000001E-3</v>
      </c>
      <c r="CT1722" s="537" t="s">
        <v>121</v>
      </c>
      <c r="CU1722" s="537">
        <v>23.37</v>
      </c>
      <c r="CV1722" s="537">
        <v>7.9000000000000001E-2</v>
      </c>
      <c r="CW1722" s="537">
        <v>2E-3</v>
      </c>
      <c r="CX1722" s="537">
        <v>0.23899999999999999</v>
      </c>
      <c r="CY1722" s="537">
        <v>4.1000000000000002E-2</v>
      </c>
      <c r="CZ1722" s="537" t="s">
        <v>121</v>
      </c>
      <c r="DA1722" s="537">
        <v>2E-3</v>
      </c>
      <c r="DB1722" s="537" t="s">
        <v>121</v>
      </c>
      <c r="DC1722" s="537">
        <v>3.1E-2</v>
      </c>
      <c r="DD1722" s="537" t="s">
        <v>121</v>
      </c>
      <c r="DE1722" s="537">
        <v>3.4000000000000002E-2</v>
      </c>
      <c r="DF1722" s="537">
        <v>2.7829999999999999</v>
      </c>
      <c r="DG1722" s="537">
        <v>4.9000000000000002E-2</v>
      </c>
      <c r="DH1722" s="537">
        <v>0.19600000000000001</v>
      </c>
      <c r="DI1722" s="537">
        <v>4.0000000000000001E-3</v>
      </c>
      <c r="DJ1722" s="537" t="s">
        <v>121</v>
      </c>
      <c r="DK1722" s="537">
        <v>2E-3</v>
      </c>
      <c r="DL1722" s="61" t="str">
        <f t="shared" si="32"/>
        <v>Anlieferung 32-14</v>
      </c>
    </row>
    <row r="1723" spans="1:116">
      <c r="A1723" s="11">
        <v>44713</v>
      </c>
      <c r="B1723" s="66" t="s">
        <v>634</v>
      </c>
      <c r="C1723" s="25" t="s">
        <v>128</v>
      </c>
      <c r="H1723" s="3" t="e">
        <f>((F1723)/(E1723/100))</f>
        <v>#DIV/0!</v>
      </c>
      <c r="I1723" s="4" t="e">
        <f>E1723/F1723</f>
        <v>#DIV/0!</v>
      </c>
      <c r="J1723" s="4" t="e">
        <f>100/G1723</f>
        <v>#DIV/0!</v>
      </c>
      <c r="N1723" s="37" t="e">
        <f>M1723/(K1723/100)</f>
        <v>#DIV/0!</v>
      </c>
      <c r="O1723" s="37" t="e">
        <f>N1723/J1723</f>
        <v>#DIV/0!</v>
      </c>
      <c r="P1723" s="5" t="e">
        <f>M1723/(L1723/100)</f>
        <v>#DIV/0!</v>
      </c>
      <c r="Q1723" s="5" t="e">
        <f>P1723*I1723</f>
        <v>#DIV/0!</v>
      </c>
      <c r="U1723" s="15" t="e">
        <f>100-(T1723-R1723)/S1723*100</f>
        <v>#DIV/0!</v>
      </c>
      <c r="AB1723" s="14" t="e">
        <f>((AE1723-AC1723)*(1000/AD1723))*1000</f>
        <v>#DIV/0!</v>
      </c>
      <c r="AF1723" s="7" t="e">
        <f>#REF!*0.8</f>
        <v>#REF!</v>
      </c>
      <c r="AH1723" s="8" t="e">
        <f>((AG1723)*(H1723/100))</f>
        <v>#DIV/0!</v>
      </c>
      <c r="AI1723" s="7" t="e">
        <f>AG1723/AH1723</f>
        <v>#DIV/0!</v>
      </c>
      <c r="AO1723" s="505" t="s">
        <v>634</v>
      </c>
      <c r="AP1723" s="537" t="s">
        <v>121</v>
      </c>
      <c r="AQ1723" s="537">
        <v>2E-3</v>
      </c>
      <c r="AR1723" s="537" t="s">
        <v>121</v>
      </c>
      <c r="AS1723" s="537">
        <v>0.01</v>
      </c>
      <c r="AT1723" s="537" t="s">
        <v>121</v>
      </c>
      <c r="AU1723" s="537">
        <v>8.9999999999999993E-3</v>
      </c>
      <c r="AV1723" s="537">
        <v>2.68</v>
      </c>
      <c r="AW1723" s="537">
        <v>3.7999999999999999E-2</v>
      </c>
      <c r="AX1723" s="537">
        <v>5.0000000000000001E-3</v>
      </c>
      <c r="AY1723" s="537">
        <v>2E-3</v>
      </c>
      <c r="AZ1723" s="537">
        <v>1.3380000000000001</v>
      </c>
      <c r="BA1723" s="537">
        <v>1.4E-2</v>
      </c>
      <c r="BB1723" s="537">
        <v>10.305</v>
      </c>
      <c r="BC1723" s="537">
        <v>9.5000000000000001E-2</v>
      </c>
      <c r="BD1723" s="537">
        <v>9.9689999999999994</v>
      </c>
      <c r="BE1723" s="537">
        <v>6.9000000000000006E-2</v>
      </c>
      <c r="BF1723" s="537" t="s">
        <v>121</v>
      </c>
      <c r="BG1723" s="537">
        <v>4.0000000000000001E-3</v>
      </c>
      <c r="BH1723" s="537">
        <v>2.8130000000000002</v>
      </c>
      <c r="BI1723" s="537">
        <v>0.251</v>
      </c>
      <c r="BJ1723" s="537">
        <v>2E-3</v>
      </c>
      <c r="BK1723" s="537">
        <v>1E-3</v>
      </c>
      <c r="BL1723" s="537" t="s">
        <v>121</v>
      </c>
      <c r="BM1723" s="537">
        <v>2E-3</v>
      </c>
      <c r="BN1723" s="537" t="s">
        <v>121</v>
      </c>
      <c r="BO1723" s="537">
        <v>0.03</v>
      </c>
      <c r="BP1723" s="537">
        <v>64.774000000000001</v>
      </c>
      <c r="BQ1723" s="537">
        <v>0.28299999999999997</v>
      </c>
      <c r="BR1723" s="537">
        <v>0.124</v>
      </c>
      <c r="BS1723" s="537">
        <v>3.0000000000000001E-3</v>
      </c>
      <c r="BT1723" s="537">
        <v>0.34200000000000003</v>
      </c>
      <c r="BU1723" s="537">
        <v>5.1999999999999998E-2</v>
      </c>
      <c r="BV1723" s="537">
        <v>4.3999999999999997E-2</v>
      </c>
      <c r="BW1723" s="537">
        <v>3.0000000000000001E-3</v>
      </c>
      <c r="BX1723" s="537" t="s">
        <v>121</v>
      </c>
      <c r="BY1723" s="537">
        <v>2.7E-2</v>
      </c>
      <c r="BZ1723" s="537">
        <v>5.7000000000000002E-2</v>
      </c>
      <c r="CA1723" s="537">
        <v>0.03</v>
      </c>
      <c r="CB1723" s="537">
        <v>2.9969999999999999</v>
      </c>
      <c r="CC1723" s="537">
        <v>1.5469999999999999</v>
      </c>
      <c r="CD1723" s="537">
        <v>6.0999999999999999E-2</v>
      </c>
      <c r="CE1723" s="537">
        <v>1.0999999999999999E-2</v>
      </c>
      <c r="CF1723" s="537" t="s">
        <v>121</v>
      </c>
      <c r="CG1723" s="537">
        <v>2E-3</v>
      </c>
      <c r="CH1723" s="537" t="s">
        <v>121</v>
      </c>
      <c r="CI1723" s="537">
        <v>2E-3</v>
      </c>
      <c r="CJ1723" s="537">
        <v>0.14699999999999999</v>
      </c>
      <c r="CK1723" s="537">
        <v>1.4999999999999999E-2</v>
      </c>
      <c r="CL1723" s="537" t="s">
        <v>121</v>
      </c>
      <c r="CM1723" s="537">
        <v>2E-3</v>
      </c>
      <c r="CN1723" s="537" t="s">
        <v>121</v>
      </c>
      <c r="CO1723" s="537">
        <v>2E-3</v>
      </c>
      <c r="CP1723" s="537">
        <v>0.71299999999999997</v>
      </c>
      <c r="CQ1723" s="537">
        <v>0.01</v>
      </c>
      <c r="CR1723" s="537" t="s">
        <v>121</v>
      </c>
      <c r="CS1723" s="537">
        <v>2E-3</v>
      </c>
      <c r="CT1723" s="537">
        <v>1.0589999999999999</v>
      </c>
      <c r="CU1723" s="537">
        <v>0.05</v>
      </c>
      <c r="CV1723" s="537">
        <v>3.0000000000000001E-3</v>
      </c>
      <c r="CW1723" s="537">
        <v>1E-3</v>
      </c>
      <c r="CX1723" s="537">
        <v>7.3999999999999996E-2</v>
      </c>
      <c r="CY1723" s="537">
        <v>0.01</v>
      </c>
      <c r="CZ1723" s="537" t="s">
        <v>121</v>
      </c>
      <c r="DA1723" s="537">
        <v>2E-3</v>
      </c>
      <c r="DB1723" s="537">
        <v>1.4E-2</v>
      </c>
      <c r="DC1723" s="537">
        <v>4.0000000000000001E-3</v>
      </c>
      <c r="DD1723" s="537" t="s">
        <v>121</v>
      </c>
      <c r="DE1723" s="537">
        <v>2.3E-2</v>
      </c>
      <c r="DF1723" s="537">
        <v>2.4670000000000001</v>
      </c>
      <c r="DG1723" s="537">
        <v>2.7E-2</v>
      </c>
      <c r="DH1723" s="537">
        <v>3.0000000000000001E-3</v>
      </c>
      <c r="DI1723" s="537">
        <v>1E-3</v>
      </c>
      <c r="DJ1723" s="537" t="s">
        <v>121</v>
      </c>
      <c r="DK1723" s="537">
        <v>2E-3</v>
      </c>
      <c r="DL1723" s="61" t="str">
        <f t="shared" si="32"/>
        <v>Anlieferung 32-15</v>
      </c>
    </row>
    <row r="1724" spans="1:116">
      <c r="A1724" s="11">
        <v>44713</v>
      </c>
      <c r="B1724" s="66" t="s">
        <v>635</v>
      </c>
      <c r="C1724" s="25" t="s">
        <v>128</v>
      </c>
      <c r="H1724" s="3" t="e">
        <f>((F1724)/(E1724/100))</f>
        <v>#DIV/0!</v>
      </c>
      <c r="I1724" s="4" t="e">
        <f>E1724/F1724</f>
        <v>#DIV/0!</v>
      </c>
      <c r="J1724" s="4" t="e">
        <f>100/G1724</f>
        <v>#DIV/0!</v>
      </c>
      <c r="N1724" s="37" t="e">
        <f>M1724/(K1724/100)</f>
        <v>#DIV/0!</v>
      </c>
      <c r="O1724" s="37" t="e">
        <f>N1724/J1724</f>
        <v>#DIV/0!</v>
      </c>
      <c r="P1724" s="5" t="e">
        <f>M1724/(L1724/100)</f>
        <v>#DIV/0!</v>
      </c>
      <c r="Q1724" s="5" t="e">
        <f>P1724*I1724</f>
        <v>#DIV/0!</v>
      </c>
      <c r="U1724" s="15" t="e">
        <f>100-(T1724-R1724)/S1724*100</f>
        <v>#DIV/0!</v>
      </c>
      <c r="AB1724" s="14" t="e">
        <f>((AE1724-AC1724)*(1000/AD1724))*1000</f>
        <v>#DIV/0!</v>
      </c>
      <c r="AF1724" s="7" t="e">
        <f>#REF!*0.8</f>
        <v>#REF!</v>
      </c>
      <c r="AH1724" s="8" t="e">
        <f>((AG1724)*(H1724/100))</f>
        <v>#DIV/0!</v>
      </c>
      <c r="AI1724" s="7" t="e">
        <f>AG1724/AH1724</f>
        <v>#DIV/0!</v>
      </c>
      <c r="AO1724" s="505" t="s">
        <v>635</v>
      </c>
      <c r="AP1724" s="537" t="s">
        <v>121</v>
      </c>
      <c r="AQ1724" s="537">
        <v>4.0000000000000001E-3</v>
      </c>
      <c r="AR1724" s="537" t="s">
        <v>121</v>
      </c>
      <c r="AS1724" s="537">
        <v>1.2E-2</v>
      </c>
      <c r="AT1724" s="537" t="s">
        <v>121</v>
      </c>
      <c r="AU1724" s="537">
        <v>0.01</v>
      </c>
      <c r="AV1724" s="537">
        <v>8.2200000000000006</v>
      </c>
      <c r="AW1724" s="537">
        <v>0.28199999999999997</v>
      </c>
      <c r="AX1724" s="537" t="s">
        <v>121</v>
      </c>
      <c r="AY1724" s="537">
        <v>8.0000000000000002E-3</v>
      </c>
      <c r="AZ1724" s="537">
        <v>7.5999999999999998E-2</v>
      </c>
      <c r="BA1724" s="537">
        <v>5.0000000000000001E-3</v>
      </c>
      <c r="BB1724" s="537">
        <v>15.702</v>
      </c>
      <c r="BC1724" s="537">
        <v>0.495</v>
      </c>
      <c r="BD1724" s="537">
        <v>13.21</v>
      </c>
      <c r="BE1724" s="537">
        <v>0.39800000000000002</v>
      </c>
      <c r="BF1724" s="537" t="s">
        <v>121</v>
      </c>
      <c r="BG1724" s="537">
        <v>0.01</v>
      </c>
      <c r="BH1724" s="537">
        <v>2.9359999999999999</v>
      </c>
      <c r="BI1724" s="537">
        <v>0.50600000000000001</v>
      </c>
      <c r="BJ1724" s="537">
        <v>6.0000000000000001E-3</v>
      </c>
      <c r="BK1724" s="537">
        <v>3.0000000000000001E-3</v>
      </c>
      <c r="BL1724" s="537">
        <v>6.0000000000000001E-3</v>
      </c>
      <c r="BM1724" s="537">
        <v>3.0000000000000001E-3</v>
      </c>
      <c r="BN1724" s="537">
        <v>7.6999999999999999E-2</v>
      </c>
      <c r="BO1724" s="537">
        <v>2.5999999999999999E-2</v>
      </c>
      <c r="BP1724" s="537">
        <v>44.710999999999999</v>
      </c>
      <c r="BQ1724" s="537">
        <v>0.746</v>
      </c>
      <c r="BR1724" s="537">
        <v>0.16700000000000001</v>
      </c>
      <c r="BS1724" s="537">
        <v>6.0000000000000001E-3</v>
      </c>
      <c r="BT1724" s="537">
        <v>0.61899999999999999</v>
      </c>
      <c r="BU1724" s="537">
        <v>9.1999999999999998E-2</v>
      </c>
      <c r="BV1724" s="537" t="s">
        <v>121</v>
      </c>
      <c r="BW1724" s="537">
        <v>9.0999999999999998E-2</v>
      </c>
      <c r="BX1724" s="537" t="s">
        <v>121</v>
      </c>
      <c r="BY1724" s="537">
        <v>2.9000000000000001E-2</v>
      </c>
      <c r="BZ1724" s="537">
        <v>0.28299999999999997</v>
      </c>
      <c r="CA1724" s="537">
        <v>4.9000000000000002E-2</v>
      </c>
      <c r="CB1724" s="537">
        <v>5.9850000000000003</v>
      </c>
      <c r="CC1724" s="537">
        <v>3.371</v>
      </c>
      <c r="CD1724" s="537">
        <v>0.08</v>
      </c>
      <c r="CE1724" s="537">
        <v>1.2E-2</v>
      </c>
      <c r="CF1724" s="537" t="s">
        <v>121</v>
      </c>
      <c r="CG1724" s="537">
        <v>6.0000000000000001E-3</v>
      </c>
      <c r="CH1724" s="537" t="s">
        <v>121</v>
      </c>
      <c r="CI1724" s="537">
        <v>2E-3</v>
      </c>
      <c r="CJ1724" s="537" t="s">
        <v>121</v>
      </c>
      <c r="CK1724" s="537">
        <v>1.0569999999999999</v>
      </c>
      <c r="CL1724" s="537" t="s">
        <v>121</v>
      </c>
      <c r="CM1724" s="537">
        <v>2E-3</v>
      </c>
      <c r="CN1724" s="537">
        <v>3.0000000000000001E-3</v>
      </c>
      <c r="CO1724" s="537">
        <v>1E-3</v>
      </c>
      <c r="CP1724" s="537">
        <v>1.1419999999999999</v>
      </c>
      <c r="CQ1724" s="537">
        <v>6.4000000000000001E-2</v>
      </c>
      <c r="CR1724" s="537" t="s">
        <v>121</v>
      </c>
      <c r="CS1724" s="537">
        <v>2E-3</v>
      </c>
      <c r="CT1724" s="537" t="s">
        <v>121</v>
      </c>
      <c r="CU1724" s="537">
        <v>28.710999999999999</v>
      </c>
      <c r="CV1724" s="537">
        <v>4.0000000000000001E-3</v>
      </c>
      <c r="CW1724" s="537">
        <v>1E-3</v>
      </c>
      <c r="CX1724" s="537">
        <v>0.13700000000000001</v>
      </c>
      <c r="CY1724" s="537">
        <v>1.6E-2</v>
      </c>
      <c r="CZ1724" s="537" t="s">
        <v>121</v>
      </c>
      <c r="DA1724" s="537">
        <v>2E-3</v>
      </c>
      <c r="DB1724" s="537" t="s">
        <v>121</v>
      </c>
      <c r="DC1724" s="537">
        <v>1.2999999999999999E-2</v>
      </c>
      <c r="DD1724" s="537" t="s">
        <v>121</v>
      </c>
      <c r="DE1724" s="537">
        <v>2.9000000000000001E-2</v>
      </c>
      <c r="DF1724" s="537">
        <v>2.4079999999999999</v>
      </c>
      <c r="DG1724" s="537">
        <v>7.8E-2</v>
      </c>
      <c r="DH1724" s="537">
        <v>4.2169999999999996</v>
      </c>
      <c r="DI1724" s="537">
        <v>7.8E-2</v>
      </c>
      <c r="DJ1724" s="537" t="s">
        <v>121</v>
      </c>
      <c r="DK1724" s="537">
        <v>2E-3</v>
      </c>
      <c r="DL1724" s="61" t="str">
        <f t="shared" si="32"/>
        <v>Anlieferung 32-16</v>
      </c>
    </row>
    <row r="1725" spans="1:116">
      <c r="A1725" s="11">
        <v>44713</v>
      </c>
      <c r="B1725" s="66" t="s">
        <v>636</v>
      </c>
      <c r="C1725" s="25" t="s">
        <v>128</v>
      </c>
      <c r="H1725" s="3" t="e">
        <f>((F1725)/(E1725/100))</f>
        <v>#DIV/0!</v>
      </c>
      <c r="I1725" s="4" t="e">
        <f>E1725/F1725</f>
        <v>#DIV/0!</v>
      </c>
      <c r="J1725" s="4" t="e">
        <f>100/G1725</f>
        <v>#DIV/0!</v>
      </c>
      <c r="N1725" s="37" t="e">
        <f>M1725/(K1725/100)</f>
        <v>#DIV/0!</v>
      </c>
      <c r="O1725" s="37" t="e">
        <f>N1725/J1725</f>
        <v>#DIV/0!</v>
      </c>
      <c r="P1725" s="5" t="e">
        <f>M1725/(L1725/100)</f>
        <v>#DIV/0!</v>
      </c>
      <c r="Q1725" s="5" t="e">
        <f>P1725*I1725</f>
        <v>#DIV/0!</v>
      </c>
      <c r="U1725" s="15" t="e">
        <f>100-(T1725-R1725)/S1725*100</f>
        <v>#DIV/0!</v>
      </c>
      <c r="AB1725" s="14" t="e">
        <f>((AE1725-AC1725)*(1000/AD1725))*1000</f>
        <v>#DIV/0!</v>
      </c>
      <c r="AF1725" s="7" t="e">
        <f>#REF!*0.8</f>
        <v>#REF!</v>
      </c>
      <c r="AH1725" s="8" t="e">
        <f>((AG1725)*(H1725/100))</f>
        <v>#DIV/0!</v>
      </c>
      <c r="AI1725" s="7" t="e">
        <f>AG1725/AH1725</f>
        <v>#DIV/0!</v>
      </c>
      <c r="AO1725" s="505" t="s">
        <v>636</v>
      </c>
      <c r="AP1725" s="537">
        <v>1.2999999999999999E-2</v>
      </c>
      <c r="AQ1725" s="537">
        <v>4.0000000000000001E-3</v>
      </c>
      <c r="AR1725" s="537">
        <v>1.9E-2</v>
      </c>
      <c r="AS1725" s="537">
        <v>6.0000000000000001E-3</v>
      </c>
      <c r="AT1725" s="537">
        <v>0.33900000000000002</v>
      </c>
      <c r="AU1725" s="537">
        <v>1.0999999999999999E-2</v>
      </c>
      <c r="AV1725" s="537">
        <v>4.5860000000000003</v>
      </c>
      <c r="AW1725" s="537">
        <v>8.8999999999999996E-2</v>
      </c>
      <c r="AX1725" s="537">
        <v>7.0000000000000001E-3</v>
      </c>
      <c r="AY1725" s="537">
        <v>3.0000000000000001E-3</v>
      </c>
      <c r="AZ1725" s="537">
        <v>1.659</v>
      </c>
      <c r="BA1725" s="537">
        <v>2.9000000000000001E-2</v>
      </c>
      <c r="BB1725" s="537">
        <v>10.602</v>
      </c>
      <c r="BC1725" s="537">
        <v>0.183</v>
      </c>
      <c r="BD1725" s="537">
        <v>9.657</v>
      </c>
      <c r="BE1725" s="537">
        <v>0.20399999999999999</v>
      </c>
      <c r="BF1725" s="537" t="s">
        <v>121</v>
      </c>
      <c r="BG1725" s="537">
        <v>8.0000000000000002E-3</v>
      </c>
      <c r="BH1725" s="537">
        <v>4.2469999999999999</v>
      </c>
      <c r="BI1725" s="537">
        <v>0.374</v>
      </c>
      <c r="BJ1725" s="537">
        <v>8.0000000000000002E-3</v>
      </c>
      <c r="BK1725" s="537">
        <v>4.0000000000000001E-3</v>
      </c>
      <c r="BL1725" s="537" t="s">
        <v>121</v>
      </c>
      <c r="BM1725" s="537">
        <v>5.0000000000000001E-3</v>
      </c>
      <c r="BN1725" s="537">
        <v>1.2989999999999999</v>
      </c>
      <c r="BO1725" s="537">
        <v>0.05</v>
      </c>
      <c r="BP1725" s="537">
        <v>57.271000000000001</v>
      </c>
      <c r="BQ1725" s="537">
        <v>0.433</v>
      </c>
      <c r="BR1725" s="537">
        <v>0.83799999999999997</v>
      </c>
      <c r="BS1725" s="537">
        <v>1.2999999999999999E-2</v>
      </c>
      <c r="BT1725" s="537">
        <v>2.2749999999999999</v>
      </c>
      <c r="BU1725" s="537">
        <v>0.111</v>
      </c>
      <c r="BV1725" s="537">
        <v>6.5000000000000002E-2</v>
      </c>
      <c r="BW1725" s="537">
        <v>3.6999999999999998E-2</v>
      </c>
      <c r="BX1725" s="537" t="s">
        <v>121</v>
      </c>
      <c r="BY1725" s="537">
        <v>2.1000000000000001E-2</v>
      </c>
      <c r="BZ1725" s="537">
        <v>0.14799999999999999</v>
      </c>
      <c r="CA1725" s="537">
        <v>3.7999999999999999E-2</v>
      </c>
      <c r="CB1725" s="537" t="s">
        <v>121</v>
      </c>
      <c r="CC1725" s="537">
        <v>3.294</v>
      </c>
      <c r="CD1725" s="537">
        <v>9.5000000000000001E-2</v>
      </c>
      <c r="CE1725" s="537">
        <v>1.4999999999999999E-2</v>
      </c>
      <c r="CF1725" s="537">
        <v>6.6000000000000003E-2</v>
      </c>
      <c r="CG1725" s="537">
        <v>2E-3</v>
      </c>
      <c r="CH1725" s="537" t="s">
        <v>121</v>
      </c>
      <c r="CI1725" s="537">
        <v>2E-3</v>
      </c>
      <c r="CJ1725" s="537" t="s">
        <v>121</v>
      </c>
      <c r="CK1725" s="537">
        <v>0.76100000000000001</v>
      </c>
      <c r="CL1725" s="537" t="s">
        <v>121</v>
      </c>
      <c r="CM1725" s="537">
        <v>2E-3</v>
      </c>
      <c r="CN1725" s="537">
        <v>4.0000000000000001E-3</v>
      </c>
      <c r="CO1725" s="537">
        <v>1E-3</v>
      </c>
      <c r="CP1725" s="537">
        <v>1.1659999999999999</v>
      </c>
      <c r="CQ1725" s="537">
        <v>4.3999999999999997E-2</v>
      </c>
      <c r="CR1725" s="537" t="s">
        <v>121</v>
      </c>
      <c r="CS1725" s="537">
        <v>4.0000000000000001E-3</v>
      </c>
      <c r="CT1725" s="537" t="s">
        <v>121</v>
      </c>
      <c r="CU1725" s="537">
        <v>20.332000000000001</v>
      </c>
      <c r="CV1725" s="537">
        <v>3.1E-2</v>
      </c>
      <c r="CW1725" s="537">
        <v>1E-3</v>
      </c>
      <c r="CX1725" s="537">
        <v>0.189</v>
      </c>
      <c r="CY1725" s="537">
        <v>2.7E-2</v>
      </c>
      <c r="CZ1725" s="537" t="s">
        <v>121</v>
      </c>
      <c r="DA1725" s="537">
        <v>2E-3</v>
      </c>
      <c r="DB1725" s="537" t="s">
        <v>121</v>
      </c>
      <c r="DC1725" s="537">
        <v>1.6E-2</v>
      </c>
      <c r="DD1725" s="537" t="s">
        <v>121</v>
      </c>
      <c r="DE1725" s="537">
        <v>2.5000000000000001E-2</v>
      </c>
      <c r="DF1725" s="537">
        <v>1.9850000000000001</v>
      </c>
      <c r="DG1725" s="537">
        <v>3.6999999999999998E-2</v>
      </c>
      <c r="DH1725" s="537">
        <v>0.21199999999999999</v>
      </c>
      <c r="DI1725" s="537">
        <v>4.0000000000000001E-3</v>
      </c>
      <c r="DJ1725" s="537" t="s">
        <v>121</v>
      </c>
      <c r="DK1725" s="537">
        <v>2E-3</v>
      </c>
      <c r="DL1725" s="61" t="str">
        <f t="shared" si="32"/>
        <v>Anlieferung 32-17</v>
      </c>
    </row>
    <row r="1726" spans="1:116">
      <c r="A1726" s="11">
        <v>44713</v>
      </c>
      <c r="B1726" s="66" t="s">
        <v>637</v>
      </c>
      <c r="C1726" s="25" t="s">
        <v>128</v>
      </c>
      <c r="H1726" s="3" t="e">
        <f>((F1726)/(E1726/100))</f>
        <v>#DIV/0!</v>
      </c>
      <c r="I1726" s="4" t="e">
        <f>E1726/F1726</f>
        <v>#DIV/0!</v>
      </c>
      <c r="J1726" s="4" t="e">
        <f>100/G1726</f>
        <v>#DIV/0!</v>
      </c>
      <c r="N1726" s="37" t="e">
        <f>M1726/(K1726/100)</f>
        <v>#DIV/0!</v>
      </c>
      <c r="O1726" s="37" t="e">
        <f>N1726/J1726</f>
        <v>#DIV/0!</v>
      </c>
      <c r="P1726" s="5" t="e">
        <f>M1726/(L1726/100)</f>
        <v>#DIV/0!</v>
      </c>
      <c r="Q1726" s="5" t="e">
        <f>P1726*I1726</f>
        <v>#DIV/0!</v>
      </c>
      <c r="U1726" s="15" t="e">
        <f>100-(T1726-R1726)/S1726*100</f>
        <v>#DIV/0!</v>
      </c>
      <c r="AB1726" s="14" t="e">
        <f>((AE1726-AC1726)*(1000/AD1726))*1000</f>
        <v>#DIV/0!</v>
      </c>
      <c r="AF1726" s="7" t="e">
        <f>#REF!*0.8</f>
        <v>#REF!</v>
      </c>
      <c r="AH1726" s="8" t="e">
        <f>((AG1726)*(H1726/100))</f>
        <v>#DIV/0!</v>
      </c>
      <c r="AI1726" s="7" t="e">
        <f>AG1726/AH1726</f>
        <v>#DIV/0!</v>
      </c>
      <c r="AO1726" s="505" t="s">
        <v>637</v>
      </c>
      <c r="AP1726" s="537">
        <v>7.6999999999999999E-2</v>
      </c>
      <c r="AQ1726" s="537">
        <v>0.01</v>
      </c>
      <c r="AR1726" s="537" t="s">
        <v>121</v>
      </c>
      <c r="AS1726" s="537">
        <v>1.2E-2</v>
      </c>
      <c r="AT1726" s="537" t="s">
        <v>121</v>
      </c>
      <c r="AU1726" s="537">
        <v>7.0000000000000001E-3</v>
      </c>
      <c r="AV1726" s="537">
        <v>4.6929999999999996</v>
      </c>
      <c r="AW1726" s="537">
        <v>9.7000000000000003E-2</v>
      </c>
      <c r="AX1726" s="537" t="s">
        <v>121</v>
      </c>
      <c r="AY1726" s="537">
        <v>7.0000000000000001E-3</v>
      </c>
      <c r="AZ1726" s="537">
        <v>2.0409999999999999</v>
      </c>
      <c r="BA1726" s="537">
        <v>3.7999999999999999E-2</v>
      </c>
      <c r="BB1726" s="537">
        <v>0.104</v>
      </c>
      <c r="BC1726" s="537">
        <v>6.0000000000000001E-3</v>
      </c>
      <c r="BD1726" s="537">
        <v>10.992000000000001</v>
      </c>
      <c r="BE1726" s="537">
        <v>0.183</v>
      </c>
      <c r="BF1726" s="537" t="s">
        <v>121</v>
      </c>
      <c r="BG1726" s="537">
        <v>7.0000000000000001E-3</v>
      </c>
      <c r="BH1726" s="537">
        <v>0.79900000000000004</v>
      </c>
      <c r="BI1726" s="537">
        <v>0.30599999999999999</v>
      </c>
      <c r="BJ1726" s="537">
        <v>2.8000000000000001E-2</v>
      </c>
      <c r="BK1726" s="537">
        <v>8.0000000000000002E-3</v>
      </c>
      <c r="BL1726" s="537" t="s">
        <v>121</v>
      </c>
      <c r="BM1726" s="537">
        <v>7.0000000000000001E-3</v>
      </c>
      <c r="BN1726" s="537">
        <v>6.3079999999999998</v>
      </c>
      <c r="BO1726" s="537">
        <v>0.23499999999999999</v>
      </c>
      <c r="BP1726" s="537">
        <v>63.667000000000002</v>
      </c>
      <c r="BQ1726" s="537">
        <v>0.45800000000000002</v>
      </c>
      <c r="BR1726" s="537">
        <v>4.6719999999999997</v>
      </c>
      <c r="BS1726" s="537">
        <v>6.7000000000000004E-2</v>
      </c>
      <c r="BT1726" s="537">
        <v>0.77400000000000002</v>
      </c>
      <c r="BU1726" s="537">
        <v>7.5999999999999998E-2</v>
      </c>
      <c r="BV1726" s="537" t="s">
        <v>121</v>
      </c>
      <c r="BW1726" s="537">
        <v>6.6000000000000003E-2</v>
      </c>
      <c r="BX1726" s="537">
        <v>0.04</v>
      </c>
      <c r="BY1726" s="537">
        <v>1.9E-2</v>
      </c>
      <c r="BZ1726" s="537">
        <v>0.249</v>
      </c>
      <c r="CA1726" s="537">
        <v>4.2999999999999997E-2</v>
      </c>
      <c r="CB1726" s="537">
        <v>3.51</v>
      </c>
      <c r="CC1726" s="537">
        <v>2.234</v>
      </c>
      <c r="CD1726" s="537">
        <v>0.20799999999999999</v>
      </c>
      <c r="CE1726" s="537">
        <v>2.1000000000000001E-2</v>
      </c>
      <c r="CF1726" s="537">
        <v>2E-3</v>
      </c>
      <c r="CG1726" s="537">
        <v>1E-3</v>
      </c>
      <c r="CH1726" s="537">
        <v>2E-3</v>
      </c>
      <c r="CI1726" s="537">
        <v>1E-3</v>
      </c>
      <c r="CJ1726" s="537" t="s">
        <v>121</v>
      </c>
      <c r="CK1726" s="537">
        <v>0.79</v>
      </c>
      <c r="CL1726" s="537" t="s">
        <v>121</v>
      </c>
      <c r="CM1726" s="537">
        <v>2E-3</v>
      </c>
      <c r="CN1726" s="537">
        <v>2.1999999999999999E-2</v>
      </c>
      <c r="CO1726" s="537">
        <v>3.0000000000000001E-3</v>
      </c>
      <c r="CP1726" s="537">
        <v>1.397</v>
      </c>
      <c r="CQ1726" s="537">
        <v>7.3999999999999996E-2</v>
      </c>
      <c r="CR1726" s="537" t="s">
        <v>121</v>
      </c>
      <c r="CS1726" s="537">
        <v>0.01</v>
      </c>
      <c r="CT1726" s="537" t="s">
        <v>121</v>
      </c>
      <c r="CU1726" s="537">
        <v>22.995999999999999</v>
      </c>
      <c r="CV1726" s="537">
        <v>0.14499999999999999</v>
      </c>
      <c r="CW1726" s="537">
        <v>3.0000000000000001E-3</v>
      </c>
      <c r="CX1726" s="537">
        <v>0.126</v>
      </c>
      <c r="CY1726" s="537">
        <v>5.1999999999999998E-2</v>
      </c>
      <c r="CZ1726" s="537" t="s">
        <v>121</v>
      </c>
      <c r="DA1726" s="537">
        <v>3.0000000000000001E-3</v>
      </c>
      <c r="DB1726" s="537" t="s">
        <v>121</v>
      </c>
      <c r="DC1726" s="537">
        <v>5.1999999999999998E-2</v>
      </c>
      <c r="DD1726" s="537" t="s">
        <v>121</v>
      </c>
      <c r="DE1726" s="537">
        <v>2.3E-2</v>
      </c>
      <c r="DF1726" s="537">
        <v>6.0999999999999999E-2</v>
      </c>
      <c r="DG1726" s="537">
        <v>4.0000000000000001E-3</v>
      </c>
      <c r="DH1726" s="537">
        <v>6.5000000000000002E-2</v>
      </c>
      <c r="DI1726" s="537">
        <v>2E-3</v>
      </c>
      <c r="DJ1726" s="537" t="s">
        <v>121</v>
      </c>
      <c r="DK1726" s="537">
        <v>2E-3</v>
      </c>
      <c r="DL1726" s="61" t="str">
        <f t="shared" si="32"/>
        <v>Anlieferung 32-18</v>
      </c>
    </row>
    <row r="1727" spans="1:116">
      <c r="A1727" s="11">
        <v>44713</v>
      </c>
      <c r="B1727" s="66" t="s">
        <v>638</v>
      </c>
      <c r="C1727" s="25" t="s">
        <v>128</v>
      </c>
      <c r="H1727" s="3" t="e">
        <f>((F1727)/(E1727/100))</f>
        <v>#DIV/0!</v>
      </c>
      <c r="I1727" s="4" t="e">
        <f>E1727/F1727</f>
        <v>#DIV/0!</v>
      </c>
      <c r="J1727" s="4" t="e">
        <f>100/G1727</f>
        <v>#DIV/0!</v>
      </c>
      <c r="N1727" s="37" t="e">
        <f>M1727/(K1727/100)</f>
        <v>#DIV/0!</v>
      </c>
      <c r="O1727" s="37" t="e">
        <f>N1727/J1727</f>
        <v>#DIV/0!</v>
      </c>
      <c r="P1727" s="5" t="e">
        <f>M1727/(L1727/100)</f>
        <v>#DIV/0!</v>
      </c>
      <c r="Q1727" s="5" t="e">
        <f>P1727*I1727</f>
        <v>#DIV/0!</v>
      </c>
      <c r="U1727" s="15" t="e">
        <f>100-(T1727-R1727)/S1727*100</f>
        <v>#DIV/0!</v>
      </c>
      <c r="AB1727" s="14" t="e">
        <f>((AE1727-AC1727)*(1000/AD1727))*1000</f>
        <v>#DIV/0!</v>
      </c>
      <c r="AF1727" s="7" t="e">
        <f>#REF!*0.8</f>
        <v>#REF!</v>
      </c>
      <c r="AH1727" s="8" t="e">
        <f>((AG1727)*(H1727/100))</f>
        <v>#DIV/0!</v>
      </c>
      <c r="AI1727" s="7" t="e">
        <f>AG1727/AH1727</f>
        <v>#DIV/0!</v>
      </c>
      <c r="AO1727" s="505" t="s">
        <v>638</v>
      </c>
      <c r="AP1727" s="537" t="s">
        <v>121</v>
      </c>
      <c r="AQ1727" s="537">
        <v>3.0000000000000001E-3</v>
      </c>
      <c r="AR1727" s="537" t="s">
        <v>121</v>
      </c>
      <c r="AS1727" s="537">
        <v>1.2999999999999999E-2</v>
      </c>
      <c r="AT1727" s="537" t="s">
        <v>121</v>
      </c>
      <c r="AU1727" s="537">
        <v>1.0999999999999999E-2</v>
      </c>
      <c r="AV1727" s="537">
        <v>11.047000000000001</v>
      </c>
      <c r="AW1727" s="537">
        <v>0.189</v>
      </c>
      <c r="AX1727" s="537">
        <v>1.2E-2</v>
      </c>
      <c r="AY1727" s="537">
        <v>4.0000000000000001E-3</v>
      </c>
      <c r="AZ1727" s="537">
        <v>1.7170000000000001</v>
      </c>
      <c r="BA1727" s="537">
        <v>2.3E-2</v>
      </c>
      <c r="BB1727" s="537">
        <v>0.129</v>
      </c>
      <c r="BC1727" s="537">
        <v>7.0000000000000001E-3</v>
      </c>
      <c r="BD1727" s="537">
        <v>21.81</v>
      </c>
      <c r="BE1727" s="537">
        <v>0.22500000000000001</v>
      </c>
      <c r="BF1727" s="537" t="s">
        <v>121</v>
      </c>
      <c r="BG1727" s="537">
        <v>7.0000000000000001E-3</v>
      </c>
      <c r="BH1727" s="537">
        <v>3.3279999999999998</v>
      </c>
      <c r="BI1727" s="537">
        <v>0.35399999999999998</v>
      </c>
      <c r="BJ1727" s="537">
        <v>7.0000000000000001E-3</v>
      </c>
      <c r="BK1727" s="537">
        <v>2E-3</v>
      </c>
      <c r="BL1727" s="537">
        <v>5.0000000000000001E-3</v>
      </c>
      <c r="BM1727" s="537">
        <v>3.0000000000000001E-3</v>
      </c>
      <c r="BN1727" s="537">
        <v>5.1999999999999998E-2</v>
      </c>
      <c r="BO1727" s="537">
        <v>2.8000000000000001E-2</v>
      </c>
      <c r="BP1727" s="537">
        <v>42.691000000000003</v>
      </c>
      <c r="BQ1727" s="537">
        <v>0.66600000000000004</v>
      </c>
      <c r="BR1727" s="537">
        <v>0.02</v>
      </c>
      <c r="BS1727" s="537">
        <v>2E-3</v>
      </c>
      <c r="BT1727" s="537">
        <v>0.49</v>
      </c>
      <c r="BU1727" s="537">
        <v>8.7999999999999995E-2</v>
      </c>
      <c r="BV1727" s="537">
        <v>2.9000000000000001E-2</v>
      </c>
      <c r="BW1727" s="537">
        <v>3.0000000000000001E-3</v>
      </c>
      <c r="BX1727" s="537" t="s">
        <v>121</v>
      </c>
      <c r="BY1727" s="537">
        <v>5.0999999999999997E-2</v>
      </c>
      <c r="BZ1727" s="537">
        <v>0.221</v>
      </c>
      <c r="CA1727" s="537">
        <v>4.8000000000000001E-2</v>
      </c>
      <c r="CB1727" s="537">
        <v>5.5510000000000002</v>
      </c>
      <c r="CC1727" s="537">
        <v>2.38</v>
      </c>
      <c r="CD1727" s="537">
        <v>0.23</v>
      </c>
      <c r="CE1727" s="537">
        <v>1.9E-2</v>
      </c>
      <c r="CF1727" s="537">
        <v>2E-3</v>
      </c>
      <c r="CG1727" s="537">
        <v>1E-3</v>
      </c>
      <c r="CH1727" s="537" t="s">
        <v>121</v>
      </c>
      <c r="CI1727" s="537">
        <v>2E-3</v>
      </c>
      <c r="CJ1727" s="537">
        <v>0.29899999999999999</v>
      </c>
      <c r="CK1727" s="537">
        <v>1.9E-2</v>
      </c>
      <c r="CL1727" s="537" t="s">
        <v>121</v>
      </c>
      <c r="CM1727" s="537">
        <v>2E-3</v>
      </c>
      <c r="CN1727" s="537" t="s">
        <v>121</v>
      </c>
      <c r="CO1727" s="537">
        <v>2E-3</v>
      </c>
      <c r="CP1727" s="537">
        <v>1.133</v>
      </c>
      <c r="CQ1727" s="537">
        <v>1.2999999999999999E-2</v>
      </c>
      <c r="CR1727" s="537" t="s">
        <v>121</v>
      </c>
      <c r="CS1727" s="537">
        <v>2E-3</v>
      </c>
      <c r="CT1727" s="537">
        <v>1.28</v>
      </c>
      <c r="CU1727" s="537">
        <v>5.6000000000000001E-2</v>
      </c>
      <c r="CV1727" s="537">
        <v>3.0000000000000001E-3</v>
      </c>
      <c r="CW1727" s="537">
        <v>1E-3</v>
      </c>
      <c r="CX1727" s="537">
        <v>0.19500000000000001</v>
      </c>
      <c r="CY1727" s="537">
        <v>1.7999999999999999E-2</v>
      </c>
      <c r="CZ1727" s="537" t="s">
        <v>121</v>
      </c>
      <c r="DA1727" s="537">
        <v>2E-3</v>
      </c>
      <c r="DB1727" s="537">
        <v>1.4E-2</v>
      </c>
      <c r="DC1727" s="537">
        <v>7.0000000000000001E-3</v>
      </c>
      <c r="DD1727" s="537" t="s">
        <v>121</v>
      </c>
      <c r="DE1727" s="537">
        <v>7.0999999999999994E-2</v>
      </c>
      <c r="DF1727" s="537">
        <v>9.7230000000000008</v>
      </c>
      <c r="DG1727" s="537">
        <v>0.13100000000000001</v>
      </c>
      <c r="DH1727" s="537">
        <v>4.0000000000000001E-3</v>
      </c>
      <c r="DI1727" s="537">
        <v>1E-3</v>
      </c>
      <c r="DJ1727" s="537" t="s">
        <v>121</v>
      </c>
      <c r="DK1727" s="537">
        <v>2E-3</v>
      </c>
      <c r="DL1727" s="61" t="str">
        <f t="shared" si="32"/>
        <v>Anlieferung 32-19</v>
      </c>
    </row>
    <row r="1728" spans="1:116">
      <c r="A1728" s="11">
        <v>44713</v>
      </c>
      <c r="B1728" s="66" t="s">
        <v>639</v>
      </c>
      <c r="C1728" s="25">
        <v>2</v>
      </c>
      <c r="H1728" s="3" t="e">
        <f>((F1728)/(E1728/100))</f>
        <v>#DIV/0!</v>
      </c>
      <c r="I1728" s="4" t="e">
        <f>E1728/F1728</f>
        <v>#DIV/0!</v>
      </c>
      <c r="J1728" s="4" t="e">
        <f>100/G1728</f>
        <v>#DIV/0!</v>
      </c>
      <c r="N1728" s="37" t="e">
        <f>M1728/(K1728/100)</f>
        <v>#DIV/0!</v>
      </c>
      <c r="O1728" s="37" t="e">
        <f>N1728/J1728</f>
        <v>#DIV/0!</v>
      </c>
      <c r="P1728" s="5" t="e">
        <f>M1728/(L1728/100)</f>
        <v>#DIV/0!</v>
      </c>
      <c r="Q1728" s="5" t="e">
        <f>P1728*I1728</f>
        <v>#DIV/0!</v>
      </c>
      <c r="U1728" s="15" t="e">
        <f>100-(T1728-R1728)/S1728*100</f>
        <v>#DIV/0!</v>
      </c>
      <c r="AB1728" s="14" t="e">
        <f>((AE1728-AC1728)*(1000/AD1728))*1000</f>
        <v>#DIV/0!</v>
      </c>
      <c r="AF1728" s="7" t="e">
        <f>#REF!*0.8</f>
        <v>#REF!</v>
      </c>
      <c r="AH1728" s="8" t="e">
        <f>((AG1728)*(H1728/100))</f>
        <v>#DIV/0!</v>
      </c>
      <c r="AI1728" s="7" t="e">
        <f>AG1728/AH1728</f>
        <v>#DIV/0!</v>
      </c>
      <c r="AO1728" s="505" t="s">
        <v>639</v>
      </c>
      <c r="AP1728" s="537" t="s">
        <v>121</v>
      </c>
      <c r="AQ1728" s="537">
        <v>5.0000000000000001E-3</v>
      </c>
      <c r="AR1728" s="537" t="s">
        <v>121</v>
      </c>
      <c r="AS1728" s="537">
        <v>1.4E-2</v>
      </c>
      <c r="AT1728" s="537" t="s">
        <v>121</v>
      </c>
      <c r="AU1728" s="537">
        <v>8.9999999999999993E-3</v>
      </c>
      <c r="AV1728" s="537">
        <v>5.42</v>
      </c>
      <c r="AW1728" s="537">
        <v>0.24099999999999999</v>
      </c>
      <c r="AX1728" s="537" t="s">
        <v>121</v>
      </c>
      <c r="AY1728" s="537">
        <v>6.0000000000000001E-3</v>
      </c>
      <c r="AZ1728" s="537">
        <v>3.2000000000000001E-2</v>
      </c>
      <c r="BA1728" s="537">
        <v>5.0000000000000001E-3</v>
      </c>
      <c r="BB1728" s="537">
        <v>17.835000000000001</v>
      </c>
      <c r="BC1728" s="537">
        <v>0.57899999999999996</v>
      </c>
      <c r="BD1728" s="537">
        <v>21.093</v>
      </c>
      <c r="BE1728" s="537">
        <v>0.51900000000000002</v>
      </c>
      <c r="BF1728" s="537" t="s">
        <v>121</v>
      </c>
      <c r="BG1728" s="537">
        <v>1.7999999999999999E-2</v>
      </c>
      <c r="BH1728" s="537">
        <v>3.5219999999999998</v>
      </c>
      <c r="BI1728" s="537">
        <v>0.625</v>
      </c>
      <c r="BJ1728" s="537">
        <v>5.0000000000000001E-3</v>
      </c>
      <c r="BK1728" s="537">
        <v>3.0000000000000001E-3</v>
      </c>
      <c r="BL1728" s="537">
        <v>0.01</v>
      </c>
      <c r="BM1728" s="537">
        <v>3.0000000000000001E-3</v>
      </c>
      <c r="BN1728" s="537">
        <v>6.4000000000000001E-2</v>
      </c>
      <c r="BO1728" s="537">
        <v>2.4E-2</v>
      </c>
      <c r="BP1728" s="537">
        <v>29.798999999999999</v>
      </c>
      <c r="BQ1728" s="537">
        <v>0.98899999999999999</v>
      </c>
      <c r="BR1728" s="537">
        <v>0.114</v>
      </c>
      <c r="BS1728" s="537">
        <v>5.0000000000000001E-3</v>
      </c>
      <c r="BT1728" s="537">
        <v>0.61099999999999999</v>
      </c>
      <c r="BU1728" s="537">
        <v>9.9000000000000005E-2</v>
      </c>
      <c r="BV1728" s="537" t="s">
        <v>121</v>
      </c>
      <c r="BW1728" s="537">
        <v>9.8000000000000004E-2</v>
      </c>
      <c r="BX1728" s="537" t="s">
        <v>121</v>
      </c>
      <c r="BY1728" s="537">
        <v>3.5000000000000003E-2</v>
      </c>
      <c r="BZ1728" s="537">
        <v>0.24399999999999999</v>
      </c>
      <c r="CA1728" s="537">
        <v>5.3999999999999999E-2</v>
      </c>
      <c r="CB1728" s="537">
        <v>9.7170000000000005</v>
      </c>
      <c r="CC1728" s="537">
        <v>4.0590000000000002</v>
      </c>
      <c r="CD1728" s="537">
        <v>0.14799999999999999</v>
      </c>
      <c r="CE1728" s="537">
        <v>1.4E-2</v>
      </c>
      <c r="CF1728" s="537" t="s">
        <v>121</v>
      </c>
      <c r="CG1728" s="537">
        <v>8.0000000000000002E-3</v>
      </c>
      <c r="CH1728" s="537" t="s">
        <v>121</v>
      </c>
      <c r="CI1728" s="537">
        <v>2E-3</v>
      </c>
      <c r="CJ1728" s="537" t="s">
        <v>121</v>
      </c>
      <c r="CK1728" s="537">
        <v>1.123</v>
      </c>
      <c r="CL1728" s="537" t="s">
        <v>121</v>
      </c>
      <c r="CM1728" s="537">
        <v>2E-3</v>
      </c>
      <c r="CN1728" s="537" t="s">
        <v>121</v>
      </c>
      <c r="CO1728" s="537">
        <v>2E-3</v>
      </c>
      <c r="CP1728" s="537">
        <v>1.0649999999999999</v>
      </c>
      <c r="CQ1728" s="537">
        <v>4.9000000000000002E-2</v>
      </c>
      <c r="CR1728" s="537" t="s">
        <v>121</v>
      </c>
      <c r="CS1728" s="537">
        <v>3.0000000000000001E-3</v>
      </c>
      <c r="CT1728" s="537" t="s">
        <v>121</v>
      </c>
      <c r="CU1728" s="537">
        <v>28.940999999999999</v>
      </c>
      <c r="CV1728" s="537">
        <v>2E-3</v>
      </c>
      <c r="CW1728" s="537">
        <v>1E-3</v>
      </c>
      <c r="CX1728" s="537">
        <v>8.8999999999999996E-2</v>
      </c>
      <c r="CY1728" s="537">
        <v>1.6E-2</v>
      </c>
      <c r="CZ1728" s="537" t="s">
        <v>121</v>
      </c>
      <c r="DA1728" s="537">
        <v>4.0000000000000001E-3</v>
      </c>
      <c r="DB1728" s="537" t="s">
        <v>121</v>
      </c>
      <c r="DC1728" s="537">
        <v>8.9999999999999993E-3</v>
      </c>
      <c r="DD1728" s="537" t="s">
        <v>121</v>
      </c>
      <c r="DE1728" s="537">
        <v>4.1000000000000002E-2</v>
      </c>
      <c r="DF1728" s="537">
        <v>4.6340000000000003</v>
      </c>
      <c r="DG1728" s="537">
        <v>0.15</v>
      </c>
      <c r="DH1728" s="537">
        <v>5.5739999999999998</v>
      </c>
      <c r="DI1728" s="537">
        <v>0.14499999999999999</v>
      </c>
      <c r="DJ1728" s="537" t="s">
        <v>121</v>
      </c>
      <c r="DK1728" s="537">
        <v>2E-3</v>
      </c>
      <c r="DL1728" s="61" t="str">
        <f t="shared" si="32"/>
        <v>Anlieferung 32-20</v>
      </c>
    </row>
    <row r="1729" spans="1:132">
      <c r="A1729" s="11">
        <v>44713</v>
      </c>
      <c r="B1729" s="66" t="s">
        <v>640</v>
      </c>
      <c r="C1729" s="25" t="s">
        <v>128</v>
      </c>
      <c r="H1729" s="3" t="e">
        <f>((F1729)/(E1729/100))</f>
        <v>#DIV/0!</v>
      </c>
      <c r="I1729" s="4" t="e">
        <f>E1729/F1729</f>
        <v>#DIV/0!</v>
      </c>
      <c r="J1729" s="4" t="e">
        <f>100/G1729</f>
        <v>#DIV/0!</v>
      </c>
      <c r="N1729" s="37" t="e">
        <f>M1729/(K1729/100)</f>
        <v>#DIV/0!</v>
      </c>
      <c r="O1729" s="37" t="e">
        <f>N1729/J1729</f>
        <v>#DIV/0!</v>
      </c>
      <c r="P1729" s="5" t="e">
        <f>M1729/(L1729/100)</f>
        <v>#DIV/0!</v>
      </c>
      <c r="Q1729" s="5" t="e">
        <f>P1729*I1729</f>
        <v>#DIV/0!</v>
      </c>
      <c r="U1729" s="15" t="e">
        <f>100-(T1729-R1729)/S1729*100</f>
        <v>#DIV/0!</v>
      </c>
      <c r="AB1729" s="14" t="e">
        <f>((AE1729-AC1729)*(1000/AD1729))*1000</f>
        <v>#DIV/0!</v>
      </c>
      <c r="AF1729" s="7" t="e">
        <f>#REF!*0.8</f>
        <v>#REF!</v>
      </c>
      <c r="AH1729" s="8" t="e">
        <f>((AG1729)*(H1729/100))</f>
        <v>#DIV/0!</v>
      </c>
      <c r="AI1729" s="7" t="e">
        <f>AG1729/AH1729</f>
        <v>#DIV/0!</v>
      </c>
      <c r="AO1729" s="505" t="s">
        <v>640</v>
      </c>
      <c r="AP1729" s="537">
        <v>7.0000000000000001E-3</v>
      </c>
      <c r="AQ1729" s="537">
        <v>2E-3</v>
      </c>
      <c r="AR1729" s="537">
        <v>5.2999999999999999E-2</v>
      </c>
      <c r="AS1729" s="537">
        <v>8.9999999999999993E-3</v>
      </c>
      <c r="AT1729" s="537" t="s">
        <v>121</v>
      </c>
      <c r="AU1729" s="537">
        <v>8.0000000000000002E-3</v>
      </c>
      <c r="AV1729" s="537">
        <v>5.875</v>
      </c>
      <c r="AW1729" s="537">
        <v>0.11799999999999999</v>
      </c>
      <c r="AX1729" s="537" t="s">
        <v>121</v>
      </c>
      <c r="AY1729" s="537">
        <v>5.0000000000000001E-3</v>
      </c>
      <c r="AZ1729" s="537">
        <v>0.191</v>
      </c>
      <c r="BA1729" s="537">
        <v>1.0999999999999999E-2</v>
      </c>
      <c r="BB1729" s="537">
        <v>4.13</v>
      </c>
      <c r="BC1729" s="537">
        <v>6.5000000000000002E-2</v>
      </c>
      <c r="BD1729" s="537">
        <v>0.71099999999999997</v>
      </c>
      <c r="BE1729" s="537">
        <v>2.5999999999999999E-2</v>
      </c>
      <c r="BF1729" s="537" t="s">
        <v>121</v>
      </c>
      <c r="BG1729" s="537">
        <v>1.4999999999999999E-2</v>
      </c>
      <c r="BH1729" s="537">
        <v>3.6579999999999999</v>
      </c>
      <c r="BI1729" s="537">
        <v>0.57499999999999996</v>
      </c>
      <c r="BJ1729" s="537">
        <v>4.0000000000000001E-3</v>
      </c>
      <c r="BK1729" s="537">
        <v>2E-3</v>
      </c>
      <c r="BL1729" s="537">
        <v>6.0000000000000001E-3</v>
      </c>
      <c r="BM1729" s="537">
        <v>3.0000000000000001E-3</v>
      </c>
      <c r="BN1729" s="537">
        <v>21.646000000000001</v>
      </c>
      <c r="BO1729" s="537">
        <v>0.91600000000000004</v>
      </c>
      <c r="BP1729" s="537">
        <v>38.094000000000001</v>
      </c>
      <c r="BQ1729" s="537">
        <v>0.84699999999999998</v>
      </c>
      <c r="BR1729" s="537">
        <v>2.5999999999999999E-2</v>
      </c>
      <c r="BS1729" s="537">
        <v>2E-3</v>
      </c>
      <c r="BT1729" s="537">
        <v>2.899</v>
      </c>
      <c r="BU1729" s="537">
        <v>0.20399999999999999</v>
      </c>
      <c r="BV1729" s="537" t="s">
        <v>121</v>
      </c>
      <c r="BW1729" s="537">
        <v>9.6000000000000002E-2</v>
      </c>
      <c r="BX1729" s="537" t="s">
        <v>121</v>
      </c>
      <c r="BY1729" s="537">
        <v>1.6E-2</v>
      </c>
      <c r="BZ1729" s="537">
        <v>1.123</v>
      </c>
      <c r="CA1729" s="537">
        <v>8.5999999999999993E-2</v>
      </c>
      <c r="CB1729" s="537">
        <v>10.606999999999999</v>
      </c>
      <c r="CC1729" s="537">
        <v>3.5640000000000001</v>
      </c>
      <c r="CD1729" s="537">
        <v>0.33</v>
      </c>
      <c r="CE1729" s="537">
        <v>2.1000000000000001E-2</v>
      </c>
      <c r="CF1729" s="537" t="s">
        <v>121</v>
      </c>
      <c r="CG1729" s="537">
        <v>4.0000000000000001E-3</v>
      </c>
      <c r="CH1729" s="537">
        <v>5.0000000000000001E-3</v>
      </c>
      <c r="CI1729" s="537">
        <v>1E-3</v>
      </c>
      <c r="CJ1729" s="537" t="s">
        <v>121</v>
      </c>
      <c r="CK1729" s="537">
        <v>1.125</v>
      </c>
      <c r="CL1729" s="537" t="s">
        <v>121</v>
      </c>
      <c r="CM1729" s="537">
        <v>2E-3</v>
      </c>
      <c r="CN1729" s="537">
        <v>4.0000000000000001E-3</v>
      </c>
      <c r="CO1729" s="537">
        <v>1E-3</v>
      </c>
      <c r="CP1729" s="537">
        <v>1.6850000000000001</v>
      </c>
      <c r="CQ1729" s="537">
        <v>0.13800000000000001</v>
      </c>
      <c r="CR1729" s="537" t="s">
        <v>121</v>
      </c>
      <c r="CS1729" s="537">
        <v>2E-3</v>
      </c>
      <c r="CT1729" s="537" t="s">
        <v>121</v>
      </c>
      <c r="CU1729" s="537">
        <v>30.614999999999998</v>
      </c>
      <c r="CV1729" s="537">
        <v>0.41499999999999998</v>
      </c>
      <c r="CW1729" s="537">
        <v>8.0000000000000002E-3</v>
      </c>
      <c r="CX1729" s="537">
        <v>1.7889999999999999</v>
      </c>
      <c r="CY1729" s="537">
        <v>0.11</v>
      </c>
      <c r="CZ1729" s="537" t="s">
        <v>121</v>
      </c>
      <c r="DA1729" s="537">
        <v>2E-3</v>
      </c>
      <c r="DB1729" s="537" t="s">
        <v>121</v>
      </c>
      <c r="DC1729" s="537">
        <v>0.05</v>
      </c>
      <c r="DD1729" s="537">
        <v>0.14199999999999999</v>
      </c>
      <c r="DE1729" s="537">
        <v>0.03</v>
      </c>
      <c r="DF1729" s="537">
        <v>4.0209999999999999</v>
      </c>
      <c r="DG1729" s="537">
        <v>6.2E-2</v>
      </c>
      <c r="DH1729" s="537">
        <v>2.5720000000000001</v>
      </c>
      <c r="DI1729" s="537">
        <v>4.2999999999999997E-2</v>
      </c>
      <c r="DJ1729" s="537" t="s">
        <v>121</v>
      </c>
      <c r="DK1729" s="537">
        <v>2E-3</v>
      </c>
      <c r="DL1729" s="61" t="str">
        <f t="shared" si="32"/>
        <v>Anlieferung 32-21</v>
      </c>
    </row>
    <row r="1730" spans="1:132">
      <c r="A1730" s="11">
        <v>44713</v>
      </c>
      <c r="B1730" s="66" t="s">
        <v>641</v>
      </c>
      <c r="C1730" s="25" t="s">
        <v>128</v>
      </c>
      <c r="H1730" s="3" t="e">
        <f>((F1730)/(E1730/100))</f>
        <v>#DIV/0!</v>
      </c>
      <c r="I1730" s="4" t="e">
        <f>E1730/F1730</f>
        <v>#DIV/0!</v>
      </c>
      <c r="J1730" s="4" t="e">
        <f>100/G1730</f>
        <v>#DIV/0!</v>
      </c>
      <c r="N1730" s="37" t="e">
        <f>M1730/(K1730/100)</f>
        <v>#DIV/0!</v>
      </c>
      <c r="O1730" s="37" t="e">
        <f>N1730/J1730</f>
        <v>#DIV/0!</v>
      </c>
      <c r="P1730" s="5" t="e">
        <f>M1730/(L1730/100)</f>
        <v>#DIV/0!</v>
      </c>
      <c r="Q1730" s="5" t="e">
        <f>P1730*I1730</f>
        <v>#DIV/0!</v>
      </c>
      <c r="U1730" s="15" t="e">
        <f>100-(T1730-R1730)/S1730*100</f>
        <v>#DIV/0!</v>
      </c>
      <c r="AB1730" s="14" t="e">
        <f>((AE1730-AC1730)*(1000/AD1730))*1000</f>
        <v>#DIV/0!</v>
      </c>
      <c r="AF1730" s="7" t="e">
        <f>#REF!*0.8</f>
        <v>#REF!</v>
      </c>
      <c r="AH1730" s="8" t="e">
        <f>((AG1730)*(H1730/100))</f>
        <v>#DIV/0!</v>
      </c>
      <c r="AI1730" s="7" t="e">
        <f>AG1730/AH1730</f>
        <v>#DIV/0!</v>
      </c>
      <c r="AO1730" s="505" t="s">
        <v>641</v>
      </c>
      <c r="AP1730" s="537" t="s">
        <v>121</v>
      </c>
      <c r="AQ1730" s="537">
        <v>5.0000000000000001E-3</v>
      </c>
      <c r="AR1730" s="537" t="s">
        <v>121</v>
      </c>
      <c r="AS1730" s="537">
        <v>1.2999999999999999E-2</v>
      </c>
      <c r="AT1730" s="537" t="s">
        <v>121</v>
      </c>
      <c r="AU1730" s="537">
        <v>0.01</v>
      </c>
      <c r="AV1730" s="537">
        <v>8.5259999999999998</v>
      </c>
      <c r="AW1730" s="537">
        <v>0.313</v>
      </c>
      <c r="AX1730" s="537" t="s">
        <v>121</v>
      </c>
      <c r="AY1730" s="537">
        <v>6.0000000000000001E-3</v>
      </c>
      <c r="AZ1730" s="537">
        <v>7.2999999999999995E-2</v>
      </c>
      <c r="BA1730" s="537">
        <v>5.0000000000000001E-3</v>
      </c>
      <c r="BB1730" s="537">
        <v>15.739000000000001</v>
      </c>
      <c r="BC1730" s="537">
        <v>0.45100000000000001</v>
      </c>
      <c r="BD1730" s="537">
        <v>14.211</v>
      </c>
      <c r="BE1730" s="537">
        <v>0.41799999999999998</v>
      </c>
      <c r="BF1730" s="537" t="s">
        <v>121</v>
      </c>
      <c r="BG1730" s="537">
        <v>8.0000000000000002E-3</v>
      </c>
      <c r="BH1730" s="537">
        <v>2.4790000000000001</v>
      </c>
      <c r="BI1730" s="537">
        <v>0.45300000000000001</v>
      </c>
      <c r="BJ1730" s="537" t="s">
        <v>121</v>
      </c>
      <c r="BK1730" s="537">
        <v>4.0000000000000001E-3</v>
      </c>
      <c r="BL1730" s="537" t="s">
        <v>121</v>
      </c>
      <c r="BM1730" s="537">
        <v>5.0000000000000001E-3</v>
      </c>
      <c r="BN1730" s="537">
        <v>8.3000000000000004E-2</v>
      </c>
      <c r="BO1730" s="537">
        <v>2.8000000000000001E-2</v>
      </c>
      <c r="BP1730" s="537">
        <v>49.798999999999999</v>
      </c>
      <c r="BQ1730" s="537">
        <v>0.68400000000000005</v>
      </c>
      <c r="BR1730" s="537">
        <v>0.19900000000000001</v>
      </c>
      <c r="BS1730" s="537">
        <v>7.0000000000000001E-3</v>
      </c>
      <c r="BT1730" s="537">
        <v>0.59</v>
      </c>
      <c r="BU1730" s="537">
        <v>8.5999999999999993E-2</v>
      </c>
      <c r="BV1730" s="537" t="s">
        <v>121</v>
      </c>
      <c r="BW1730" s="537">
        <v>8.5999999999999993E-2</v>
      </c>
      <c r="BX1730" s="537" t="s">
        <v>121</v>
      </c>
      <c r="BY1730" s="537">
        <v>0.03</v>
      </c>
      <c r="BZ1730" s="537">
        <v>0.31</v>
      </c>
      <c r="CA1730" s="537">
        <v>4.7E-2</v>
      </c>
      <c r="CB1730" s="537" t="s">
        <v>121</v>
      </c>
      <c r="CC1730" s="537">
        <v>7.2089999999999996</v>
      </c>
      <c r="CD1730" s="537">
        <v>9.7000000000000003E-2</v>
      </c>
      <c r="CE1730" s="537">
        <v>1.2E-2</v>
      </c>
      <c r="CF1730" s="537" t="s">
        <v>121</v>
      </c>
      <c r="CG1730" s="537">
        <v>6.0000000000000001E-3</v>
      </c>
      <c r="CH1730" s="537" t="s">
        <v>121</v>
      </c>
      <c r="CI1730" s="537">
        <v>2E-3</v>
      </c>
      <c r="CJ1730" s="537" t="s">
        <v>121</v>
      </c>
      <c r="CK1730" s="537">
        <v>0.999</v>
      </c>
      <c r="CL1730" s="537" t="s">
        <v>121</v>
      </c>
      <c r="CM1730" s="537">
        <v>2E-3</v>
      </c>
      <c r="CN1730" s="537">
        <v>3.0000000000000001E-3</v>
      </c>
      <c r="CO1730" s="537">
        <v>1E-3</v>
      </c>
      <c r="CP1730" s="537">
        <v>1.08</v>
      </c>
      <c r="CQ1730" s="537">
        <v>6.0999999999999999E-2</v>
      </c>
      <c r="CR1730" s="537" t="s">
        <v>121</v>
      </c>
      <c r="CS1730" s="537">
        <v>2E-3</v>
      </c>
      <c r="CT1730" s="537" t="s">
        <v>121</v>
      </c>
      <c r="CU1730" s="537">
        <v>27.667999999999999</v>
      </c>
      <c r="CV1730" s="537">
        <v>3.0000000000000001E-3</v>
      </c>
      <c r="CW1730" s="537">
        <v>1E-3</v>
      </c>
      <c r="CX1730" s="537">
        <v>0.13600000000000001</v>
      </c>
      <c r="CY1730" s="537">
        <v>1.7999999999999999E-2</v>
      </c>
      <c r="CZ1730" s="537" t="s">
        <v>121</v>
      </c>
      <c r="DA1730" s="537">
        <v>2E-3</v>
      </c>
      <c r="DB1730" s="537" t="s">
        <v>121</v>
      </c>
      <c r="DC1730" s="537">
        <v>0.01</v>
      </c>
      <c r="DD1730" s="537" t="s">
        <v>121</v>
      </c>
      <c r="DE1730" s="537">
        <v>0.03</v>
      </c>
      <c r="DF1730" s="537">
        <v>2.4710000000000001</v>
      </c>
      <c r="DG1730" s="537">
        <v>7.2999999999999995E-2</v>
      </c>
      <c r="DH1730" s="537">
        <v>4.1879999999999997</v>
      </c>
      <c r="DI1730" s="537">
        <v>8.5000000000000006E-2</v>
      </c>
      <c r="DJ1730" s="537" t="s">
        <v>121</v>
      </c>
      <c r="DK1730" s="537">
        <v>2E-3</v>
      </c>
      <c r="DL1730" s="61" t="str">
        <f t="shared" si="32"/>
        <v>Anlieferung 32-22</v>
      </c>
    </row>
    <row r="1731" spans="1:132">
      <c r="A1731" s="11">
        <v>44713</v>
      </c>
      <c r="B1731" s="66" t="s">
        <v>2129</v>
      </c>
      <c r="C1731" s="25" t="s">
        <v>128</v>
      </c>
      <c r="H1731" s="3" t="e">
        <f>((F1731)/(E1731/100))</f>
        <v>#DIV/0!</v>
      </c>
      <c r="I1731" s="4" t="e">
        <f>E1731/F1731</f>
        <v>#DIV/0!</v>
      </c>
      <c r="J1731" s="4" t="e">
        <f>100/G1731</f>
        <v>#DIV/0!</v>
      </c>
      <c r="N1731" s="37" t="e">
        <f>M1731/(K1731/100)</f>
        <v>#DIV/0!</v>
      </c>
      <c r="O1731" s="37" t="e">
        <f>N1731/J1731</f>
        <v>#DIV/0!</v>
      </c>
      <c r="P1731" s="5" t="e">
        <f>M1731/(L1731/100)</f>
        <v>#DIV/0!</v>
      </c>
      <c r="Q1731" s="5" t="e">
        <f>P1731*I1731</f>
        <v>#DIV/0!</v>
      </c>
      <c r="U1731" s="15" t="e">
        <f>100-(T1731-R1731)/S1731*100</f>
        <v>#DIV/0!</v>
      </c>
      <c r="AB1731" s="14" t="e">
        <f>((AE1731-AC1731)*(1000/AD1731))*1000</f>
        <v>#DIV/0!</v>
      </c>
      <c r="AF1731" s="7" t="e">
        <f>#REF!*0.8</f>
        <v>#REF!</v>
      </c>
      <c r="AH1731" s="8" t="e">
        <f>((AG1731)*(H1731/100))</f>
        <v>#DIV/0!</v>
      </c>
      <c r="AI1731" s="7" t="e">
        <f>AG1731/AH1731</f>
        <v>#DIV/0!</v>
      </c>
      <c r="AO1731" s="505" t="s">
        <v>2129</v>
      </c>
      <c r="AP1731" s="537" t="s">
        <v>121</v>
      </c>
      <c r="AQ1731" s="537">
        <v>3.0000000000000001E-3</v>
      </c>
      <c r="AR1731" s="537" t="s">
        <v>121</v>
      </c>
      <c r="AS1731" s="537">
        <v>1.4999999999999999E-2</v>
      </c>
      <c r="AT1731" s="537" t="s">
        <v>121</v>
      </c>
      <c r="AU1731" s="537">
        <v>0.01</v>
      </c>
      <c r="AV1731" s="537">
        <v>11.33</v>
      </c>
      <c r="AW1731" s="537">
        <v>0.19600000000000001</v>
      </c>
      <c r="AX1731" s="537">
        <v>1.2999999999999999E-2</v>
      </c>
      <c r="AY1731" s="537">
        <v>4.0000000000000001E-3</v>
      </c>
      <c r="AZ1731" s="537">
        <v>2.1779999999999999</v>
      </c>
      <c r="BA1731" s="537">
        <v>2.9000000000000001E-2</v>
      </c>
      <c r="BB1731" s="537">
        <v>9.6000000000000002E-2</v>
      </c>
      <c r="BC1731" s="537">
        <v>7.0000000000000001E-3</v>
      </c>
      <c r="BD1731" s="537">
        <v>28.79</v>
      </c>
      <c r="BE1731" s="537">
        <v>0.30599999999999999</v>
      </c>
      <c r="BF1731" s="537" t="s">
        <v>121</v>
      </c>
      <c r="BG1731" s="537">
        <v>7.0000000000000001E-3</v>
      </c>
      <c r="BH1731" s="537">
        <v>2.6930000000000001</v>
      </c>
      <c r="BI1731" s="537">
        <v>0.32800000000000001</v>
      </c>
      <c r="BJ1731" s="537">
        <v>7.0000000000000001E-3</v>
      </c>
      <c r="BK1731" s="537">
        <v>2E-3</v>
      </c>
      <c r="BL1731" s="537" t="s">
        <v>121</v>
      </c>
      <c r="BM1731" s="537">
        <v>7.0000000000000001E-3</v>
      </c>
      <c r="BN1731" s="537" t="s">
        <v>121</v>
      </c>
      <c r="BO1731" s="537">
        <v>4.5999999999999999E-2</v>
      </c>
      <c r="BP1731" s="537">
        <v>40.524999999999999</v>
      </c>
      <c r="BQ1731" s="537">
        <v>0.69</v>
      </c>
      <c r="BR1731" s="537">
        <v>0.04</v>
      </c>
      <c r="BS1731" s="537">
        <v>2E-3</v>
      </c>
      <c r="BT1731" s="537">
        <v>0.376</v>
      </c>
      <c r="BU1731" s="537">
        <v>9.0999999999999998E-2</v>
      </c>
      <c r="BV1731" s="537">
        <v>3.4000000000000002E-2</v>
      </c>
      <c r="BW1731" s="537">
        <v>3.0000000000000001E-3</v>
      </c>
      <c r="BX1731" s="537" t="s">
        <v>121</v>
      </c>
      <c r="BY1731" s="537">
        <v>4.1000000000000002E-2</v>
      </c>
      <c r="BZ1731" s="537">
        <v>0.193</v>
      </c>
      <c r="CA1731" s="537">
        <v>5.0999999999999997E-2</v>
      </c>
      <c r="CB1731" s="537" t="s">
        <v>121</v>
      </c>
      <c r="CC1731" s="537">
        <v>3.496</v>
      </c>
      <c r="CD1731" s="537">
        <v>0.26900000000000002</v>
      </c>
      <c r="CE1731" s="537">
        <v>2.1000000000000001E-2</v>
      </c>
      <c r="CF1731" s="537">
        <v>2E-3</v>
      </c>
      <c r="CG1731" s="537">
        <v>1E-3</v>
      </c>
      <c r="CH1731" s="537" t="s">
        <v>121</v>
      </c>
      <c r="CI1731" s="537">
        <v>2E-3</v>
      </c>
      <c r="CJ1731" s="537">
        <v>0.24399999999999999</v>
      </c>
      <c r="CK1731" s="537">
        <v>1.7000000000000001E-2</v>
      </c>
      <c r="CL1731" s="537" t="s">
        <v>121</v>
      </c>
      <c r="CM1731" s="537">
        <v>2E-3</v>
      </c>
      <c r="CN1731" s="537" t="s">
        <v>121</v>
      </c>
      <c r="CO1731" s="537">
        <v>2E-3</v>
      </c>
      <c r="CP1731" s="537">
        <v>0.97199999999999998</v>
      </c>
      <c r="CQ1731" s="537">
        <v>1.0999999999999999E-2</v>
      </c>
      <c r="CR1731" s="537" t="s">
        <v>121</v>
      </c>
      <c r="CS1731" s="537">
        <v>2E-3</v>
      </c>
      <c r="CT1731" s="537">
        <v>1.9750000000000001</v>
      </c>
      <c r="CU1731" s="537">
        <v>6.2E-2</v>
      </c>
      <c r="CV1731" s="537">
        <v>2E-3</v>
      </c>
      <c r="CW1731" s="537">
        <v>1E-3</v>
      </c>
      <c r="CX1731" s="537">
        <v>0.21099999999999999</v>
      </c>
      <c r="CY1731" s="537">
        <v>1.7999999999999999E-2</v>
      </c>
      <c r="CZ1731" s="537" t="s">
        <v>121</v>
      </c>
      <c r="DA1731" s="537">
        <v>3.0000000000000001E-3</v>
      </c>
      <c r="DB1731" s="537">
        <v>1.2999999999999999E-2</v>
      </c>
      <c r="DC1731" s="537">
        <v>7.0000000000000001E-3</v>
      </c>
      <c r="DD1731" s="537" t="s">
        <v>121</v>
      </c>
      <c r="DE1731" s="537">
        <v>6.4000000000000001E-2</v>
      </c>
      <c r="DF1731" s="537">
        <v>7.2919999999999998</v>
      </c>
      <c r="DG1731" s="537">
        <v>0.105</v>
      </c>
      <c r="DH1731" s="537">
        <v>2.3E-2</v>
      </c>
      <c r="DI1731" s="537">
        <v>1E-3</v>
      </c>
      <c r="DJ1731" s="537" t="s">
        <v>121</v>
      </c>
      <c r="DK1731" s="537">
        <v>2E-3</v>
      </c>
      <c r="DL1731" s="61" t="str">
        <f t="shared" si="32"/>
        <v>Anlieferung 32-23</v>
      </c>
    </row>
    <row r="1732" spans="1:132">
      <c r="A1732" s="11">
        <v>44713</v>
      </c>
      <c r="B1732" s="66" t="s">
        <v>2130</v>
      </c>
      <c r="C1732" s="25" t="s">
        <v>128</v>
      </c>
      <c r="H1732" s="3" t="e">
        <f>((F1732)/(E1732/100))</f>
        <v>#DIV/0!</v>
      </c>
      <c r="I1732" s="4" t="e">
        <f>E1732/F1732</f>
        <v>#DIV/0!</v>
      </c>
      <c r="J1732" s="4" t="e">
        <f>100/G1732</f>
        <v>#DIV/0!</v>
      </c>
      <c r="N1732" s="37" t="e">
        <f>M1732/(K1732/100)</f>
        <v>#DIV/0!</v>
      </c>
      <c r="O1732" s="37" t="e">
        <f>N1732/J1732</f>
        <v>#DIV/0!</v>
      </c>
      <c r="P1732" s="5" t="e">
        <f>M1732/(L1732/100)</f>
        <v>#DIV/0!</v>
      </c>
      <c r="Q1732" s="5" t="e">
        <f>P1732*I1732</f>
        <v>#DIV/0!</v>
      </c>
      <c r="U1732" s="15" t="e">
        <f>100-(T1732-R1732)/S1732*100</f>
        <v>#DIV/0!</v>
      </c>
      <c r="AB1732" s="14" t="e">
        <f>((AE1732-AC1732)*(1000/AD1732))*1000</f>
        <v>#DIV/0!</v>
      </c>
      <c r="AF1732" s="7" t="e">
        <f>#REF!*0.8</f>
        <v>#REF!</v>
      </c>
      <c r="AH1732" s="8" t="e">
        <f>((AG1732)*(H1732/100))</f>
        <v>#DIV/0!</v>
      </c>
      <c r="AI1732" s="7" t="e">
        <f>AG1732/AH1732</f>
        <v>#DIV/0!</v>
      </c>
      <c r="AO1732" s="505" t="s">
        <v>2130</v>
      </c>
      <c r="AP1732" s="537">
        <v>5.0000000000000001E-3</v>
      </c>
      <c r="AQ1732" s="537">
        <v>3.0000000000000001E-3</v>
      </c>
      <c r="AR1732" s="537" t="s">
        <v>121</v>
      </c>
      <c r="AS1732" s="537">
        <v>8.9999999999999993E-3</v>
      </c>
      <c r="AT1732" s="537">
        <v>0.60599999999999998</v>
      </c>
      <c r="AU1732" s="537">
        <v>1.4999999999999999E-2</v>
      </c>
      <c r="AV1732" s="537">
        <v>3.5409999999999999</v>
      </c>
      <c r="AW1732" s="537">
        <v>5.8999999999999997E-2</v>
      </c>
      <c r="AX1732" s="537">
        <v>4.0000000000000001E-3</v>
      </c>
      <c r="AY1732" s="537">
        <v>3.0000000000000001E-3</v>
      </c>
      <c r="AZ1732" s="537">
        <v>1.6930000000000001</v>
      </c>
      <c r="BA1732" s="537">
        <v>0.02</v>
      </c>
      <c r="BB1732" s="537">
        <v>12.413</v>
      </c>
      <c r="BC1732" s="537">
        <v>0.14299999999999999</v>
      </c>
      <c r="BD1732" s="537">
        <v>12.346</v>
      </c>
      <c r="BE1732" s="537">
        <v>0.109</v>
      </c>
      <c r="BF1732" s="537" t="s">
        <v>121</v>
      </c>
      <c r="BG1732" s="537">
        <v>6.0000000000000001E-3</v>
      </c>
      <c r="BH1732" s="537">
        <v>3.8050000000000002</v>
      </c>
      <c r="BI1732" s="537">
        <v>0.35299999999999998</v>
      </c>
      <c r="BJ1732" s="537">
        <v>7.0000000000000001E-3</v>
      </c>
      <c r="BK1732" s="537">
        <v>3.0000000000000001E-3</v>
      </c>
      <c r="BL1732" s="537" t="s">
        <v>121</v>
      </c>
      <c r="BM1732" s="537">
        <v>5.0000000000000001E-3</v>
      </c>
      <c r="BN1732" s="537">
        <v>1.252</v>
      </c>
      <c r="BO1732" s="537">
        <v>3.5999999999999997E-2</v>
      </c>
      <c r="BP1732" s="537">
        <v>51.345999999999997</v>
      </c>
      <c r="BQ1732" s="537">
        <v>0.48799999999999999</v>
      </c>
      <c r="BR1732" s="537">
        <v>0.34699999999999998</v>
      </c>
      <c r="BS1732" s="537">
        <v>7.0000000000000001E-3</v>
      </c>
      <c r="BT1732" s="537">
        <v>1.8029999999999999</v>
      </c>
      <c r="BU1732" s="537">
        <v>8.5999999999999993E-2</v>
      </c>
      <c r="BV1732" s="537">
        <v>5.8999999999999997E-2</v>
      </c>
      <c r="BW1732" s="537">
        <v>3.0000000000000001E-3</v>
      </c>
      <c r="BX1732" s="537" t="s">
        <v>121</v>
      </c>
      <c r="BY1732" s="537">
        <v>3.7999999999999999E-2</v>
      </c>
      <c r="BZ1732" s="537">
        <v>0.113</v>
      </c>
      <c r="CA1732" s="537">
        <v>3.4000000000000002E-2</v>
      </c>
      <c r="CB1732" s="537" t="s">
        <v>121</v>
      </c>
      <c r="CC1732" s="537">
        <v>3.2490000000000001</v>
      </c>
      <c r="CD1732" s="537">
        <v>0.13100000000000001</v>
      </c>
      <c r="CE1732" s="537">
        <v>1.4999999999999999E-2</v>
      </c>
      <c r="CF1732" s="537">
        <v>0.26900000000000002</v>
      </c>
      <c r="CG1732" s="537">
        <v>5.0000000000000001E-3</v>
      </c>
      <c r="CH1732" s="537" t="s">
        <v>121</v>
      </c>
      <c r="CI1732" s="537">
        <v>2E-3</v>
      </c>
      <c r="CJ1732" s="537">
        <v>0.17</v>
      </c>
      <c r="CK1732" s="537">
        <v>1.9E-2</v>
      </c>
      <c r="CL1732" s="537" t="s">
        <v>121</v>
      </c>
      <c r="CM1732" s="537">
        <v>2E-3</v>
      </c>
      <c r="CN1732" s="537">
        <v>2E-3</v>
      </c>
      <c r="CO1732" s="537">
        <v>1E-3</v>
      </c>
      <c r="CP1732" s="537">
        <v>1.121</v>
      </c>
      <c r="CQ1732" s="537">
        <v>1.2999999999999999E-2</v>
      </c>
      <c r="CR1732" s="537" t="s">
        <v>121</v>
      </c>
      <c r="CS1732" s="537">
        <v>2E-3</v>
      </c>
      <c r="CT1732" s="537">
        <v>2.7360000000000002</v>
      </c>
      <c r="CU1732" s="537">
        <v>7.6999999999999999E-2</v>
      </c>
      <c r="CV1732" s="537">
        <v>3.2000000000000001E-2</v>
      </c>
      <c r="CW1732" s="537">
        <v>1E-3</v>
      </c>
      <c r="CX1732" s="537">
        <v>0.111</v>
      </c>
      <c r="CY1732" s="537">
        <v>2.7E-2</v>
      </c>
      <c r="CZ1732" s="537" t="s">
        <v>121</v>
      </c>
      <c r="DA1732" s="537">
        <v>2E-3</v>
      </c>
      <c r="DB1732" s="537" t="s">
        <v>121</v>
      </c>
      <c r="DC1732" s="537">
        <v>1.6E-2</v>
      </c>
      <c r="DD1732" s="537" t="s">
        <v>121</v>
      </c>
      <c r="DE1732" s="537">
        <v>3.4000000000000002E-2</v>
      </c>
      <c r="DF1732" s="537">
        <v>3.3780000000000001</v>
      </c>
      <c r="DG1732" s="537">
        <v>4.3999999999999997E-2</v>
      </c>
      <c r="DH1732" s="537">
        <v>1.6E-2</v>
      </c>
      <c r="DI1732" s="537">
        <v>1E-3</v>
      </c>
      <c r="DJ1732" s="537" t="s">
        <v>121</v>
      </c>
      <c r="DK1732" s="537">
        <v>2E-3</v>
      </c>
      <c r="DL1732" s="61" t="str">
        <f t="shared" si="32"/>
        <v>Anlieferung 32-24</v>
      </c>
    </row>
    <row r="1733" spans="1:132">
      <c r="A1733" s="11">
        <v>44713</v>
      </c>
      <c r="B1733" s="66" t="s">
        <v>2131</v>
      </c>
      <c r="C1733" s="25" t="s">
        <v>128</v>
      </c>
      <c r="H1733" s="3" t="e">
        <f>((F1733)/(E1733/100))</f>
        <v>#DIV/0!</v>
      </c>
      <c r="I1733" s="4" t="e">
        <f>E1733/F1733</f>
        <v>#DIV/0!</v>
      </c>
      <c r="J1733" s="4" t="e">
        <f>100/G1733</f>
        <v>#DIV/0!</v>
      </c>
      <c r="N1733" s="37" t="e">
        <f>M1733/(K1733/100)</f>
        <v>#DIV/0!</v>
      </c>
      <c r="O1733" s="37" t="e">
        <f>N1733/J1733</f>
        <v>#DIV/0!</v>
      </c>
      <c r="P1733" s="5" t="e">
        <f>M1733/(L1733/100)</f>
        <v>#DIV/0!</v>
      </c>
      <c r="Q1733" s="5" t="e">
        <f>P1733*I1733</f>
        <v>#DIV/0!</v>
      </c>
      <c r="U1733" s="15" t="e">
        <f>100-(T1733-R1733)/S1733*100</f>
        <v>#DIV/0!</v>
      </c>
      <c r="AB1733" s="14" t="e">
        <f>((AE1733-AC1733)*(1000/AD1733))*1000</f>
        <v>#DIV/0!</v>
      </c>
      <c r="AF1733" s="7" t="e">
        <f>#REF!*0.8</f>
        <v>#REF!</v>
      </c>
      <c r="AH1733" s="8" t="e">
        <f>((AG1733)*(H1733/100))</f>
        <v>#DIV/0!</v>
      </c>
      <c r="AI1733" s="7" t="e">
        <f>AG1733/AH1733</f>
        <v>#DIV/0!</v>
      </c>
      <c r="AO1733" s="505" t="s">
        <v>2131</v>
      </c>
      <c r="AP1733" s="537" t="s">
        <v>121</v>
      </c>
      <c r="AQ1733" s="537">
        <v>3.0000000000000001E-3</v>
      </c>
      <c r="AR1733" s="537" t="s">
        <v>121</v>
      </c>
      <c r="AS1733" s="537">
        <v>0.01</v>
      </c>
      <c r="AT1733" s="537">
        <v>0.16700000000000001</v>
      </c>
      <c r="AU1733" s="537">
        <v>8.0000000000000002E-3</v>
      </c>
      <c r="AV1733" s="537">
        <v>8.3670000000000009</v>
      </c>
      <c r="AW1733" s="537">
        <v>0.123</v>
      </c>
      <c r="AX1733" s="537">
        <v>1.7999999999999999E-2</v>
      </c>
      <c r="AY1733" s="537">
        <v>3.0000000000000001E-3</v>
      </c>
      <c r="AZ1733" s="537">
        <v>1.9950000000000001</v>
      </c>
      <c r="BA1733" s="537">
        <v>2.1999999999999999E-2</v>
      </c>
      <c r="BB1733" s="537">
        <v>0.17699999999999999</v>
      </c>
      <c r="BC1733" s="537">
        <v>7.0000000000000001E-3</v>
      </c>
      <c r="BD1733" s="537">
        <v>14.443</v>
      </c>
      <c r="BE1733" s="537">
        <v>0.13200000000000001</v>
      </c>
      <c r="BF1733" s="537" t="s">
        <v>121</v>
      </c>
      <c r="BG1733" s="537">
        <v>5.0000000000000001E-3</v>
      </c>
      <c r="BH1733" s="537">
        <v>2.2080000000000002</v>
      </c>
      <c r="BI1733" s="537">
        <v>0.23</v>
      </c>
      <c r="BJ1733" s="537">
        <v>4.0000000000000001E-3</v>
      </c>
      <c r="BK1733" s="537">
        <v>2E-3</v>
      </c>
      <c r="BL1733" s="537" t="s">
        <v>121</v>
      </c>
      <c r="BM1733" s="537">
        <v>4.0000000000000001E-3</v>
      </c>
      <c r="BN1733" s="537">
        <v>0.16200000000000001</v>
      </c>
      <c r="BO1733" s="537">
        <v>2.3E-2</v>
      </c>
      <c r="BP1733" s="537">
        <v>58.715000000000003</v>
      </c>
      <c r="BQ1733" s="537">
        <v>0.41099999999999998</v>
      </c>
      <c r="BR1733" s="537">
        <v>0.111</v>
      </c>
      <c r="BS1733" s="537">
        <v>3.0000000000000001E-3</v>
      </c>
      <c r="BT1733" s="537">
        <v>0.57399999999999995</v>
      </c>
      <c r="BU1733" s="537">
        <v>7.3999999999999996E-2</v>
      </c>
      <c r="BV1733" s="537">
        <v>9.4E-2</v>
      </c>
      <c r="BW1733" s="537">
        <v>3.0000000000000001E-3</v>
      </c>
      <c r="BX1733" s="537" t="s">
        <v>121</v>
      </c>
      <c r="BY1733" s="537">
        <v>4.4999999999999998E-2</v>
      </c>
      <c r="BZ1733" s="537">
        <v>0.20300000000000001</v>
      </c>
      <c r="CA1733" s="537">
        <v>0.04</v>
      </c>
      <c r="CB1733" s="537">
        <v>2.4980000000000002</v>
      </c>
      <c r="CC1733" s="537">
        <v>1.5669999999999999</v>
      </c>
      <c r="CD1733" s="537">
        <v>0.159</v>
      </c>
      <c r="CE1733" s="537">
        <v>1.7000000000000001E-2</v>
      </c>
      <c r="CF1733" s="537" t="s">
        <v>121</v>
      </c>
      <c r="CG1733" s="537">
        <v>2E-3</v>
      </c>
      <c r="CH1733" s="537" t="s">
        <v>121</v>
      </c>
      <c r="CI1733" s="537">
        <v>2E-3</v>
      </c>
      <c r="CJ1733" s="537">
        <v>0.222</v>
      </c>
      <c r="CK1733" s="537">
        <v>1.4999999999999999E-2</v>
      </c>
      <c r="CL1733" s="537" t="s">
        <v>121</v>
      </c>
      <c r="CM1733" s="537">
        <v>2E-3</v>
      </c>
      <c r="CN1733" s="537">
        <v>2E-3</v>
      </c>
      <c r="CO1733" s="537">
        <v>1E-3</v>
      </c>
      <c r="CP1733" s="537">
        <v>0.90600000000000003</v>
      </c>
      <c r="CQ1733" s="537">
        <v>0.01</v>
      </c>
      <c r="CR1733" s="537" t="s">
        <v>121</v>
      </c>
      <c r="CS1733" s="537">
        <v>2E-3</v>
      </c>
      <c r="CT1733" s="537">
        <v>1.345</v>
      </c>
      <c r="CU1733" s="537">
        <v>0.05</v>
      </c>
      <c r="CV1733" s="537">
        <v>7.0000000000000001E-3</v>
      </c>
      <c r="CW1733" s="537">
        <v>1E-3</v>
      </c>
      <c r="CX1733" s="537">
        <v>0.23200000000000001</v>
      </c>
      <c r="CY1733" s="537">
        <v>0.02</v>
      </c>
      <c r="CZ1733" s="537" t="s">
        <v>121</v>
      </c>
      <c r="DA1733" s="537">
        <v>2E-3</v>
      </c>
      <c r="DB1733" s="537" t="s">
        <v>121</v>
      </c>
      <c r="DC1733" s="537">
        <v>1.2E-2</v>
      </c>
      <c r="DD1733" s="537" t="s">
        <v>121</v>
      </c>
      <c r="DE1733" s="537">
        <v>5.3999999999999999E-2</v>
      </c>
      <c r="DF1733" s="537">
        <v>7.359</v>
      </c>
      <c r="DG1733" s="537">
        <v>8.5000000000000006E-2</v>
      </c>
      <c r="DH1733" s="537">
        <v>1.7999999999999999E-2</v>
      </c>
      <c r="DI1733" s="537">
        <v>1E-3</v>
      </c>
      <c r="DJ1733" s="537" t="s">
        <v>121</v>
      </c>
      <c r="DK1733" s="537">
        <v>2E-3</v>
      </c>
      <c r="DL1733" s="61" t="str">
        <f t="shared" si="32"/>
        <v>Anlieferung 32-25</v>
      </c>
    </row>
    <row r="1734" spans="1:132">
      <c r="A1734" s="11">
        <v>44713</v>
      </c>
      <c r="B1734" s="66" t="s">
        <v>2132</v>
      </c>
      <c r="C1734" s="25" t="s">
        <v>128</v>
      </c>
      <c r="H1734" s="3" t="e">
        <f>((F1734)/(E1734/100))</f>
        <v>#DIV/0!</v>
      </c>
      <c r="I1734" s="4" t="e">
        <f>E1734/F1734</f>
        <v>#DIV/0!</v>
      </c>
      <c r="J1734" s="4" t="e">
        <f>100/G1734</f>
        <v>#DIV/0!</v>
      </c>
      <c r="N1734" s="37" t="e">
        <f>M1734/(K1734/100)</f>
        <v>#DIV/0!</v>
      </c>
      <c r="O1734" s="37" t="e">
        <f>N1734/J1734</f>
        <v>#DIV/0!</v>
      </c>
      <c r="P1734" s="5" t="e">
        <f>M1734/(L1734/100)</f>
        <v>#DIV/0!</v>
      </c>
      <c r="Q1734" s="5" t="e">
        <f>P1734*I1734</f>
        <v>#DIV/0!</v>
      </c>
      <c r="U1734" s="15" t="e">
        <f>100-(T1734-R1734)/S1734*100</f>
        <v>#DIV/0!</v>
      </c>
      <c r="AB1734" s="14" t="e">
        <f>((AE1734-AC1734)*(1000/AD1734))*1000</f>
        <v>#DIV/0!</v>
      </c>
      <c r="AF1734" s="7" t="e">
        <f>#REF!*0.8</f>
        <v>#REF!</v>
      </c>
      <c r="AH1734" s="8" t="e">
        <f>((AG1734)*(H1734/100))</f>
        <v>#DIV/0!</v>
      </c>
      <c r="AI1734" s="7" t="e">
        <f>AG1734/AH1734</f>
        <v>#DIV/0!</v>
      </c>
      <c r="AO1734" s="505" t="s">
        <v>2132</v>
      </c>
      <c r="AP1734" s="537" t="s">
        <v>121</v>
      </c>
      <c r="AQ1734" s="537">
        <v>2E-3</v>
      </c>
      <c r="AR1734" s="537" t="s">
        <v>121</v>
      </c>
      <c r="AS1734" s="537">
        <v>1.2E-2</v>
      </c>
      <c r="AT1734" s="537">
        <v>6.5000000000000002E-2</v>
      </c>
      <c r="AU1734" s="537">
        <v>7.0000000000000001E-3</v>
      </c>
      <c r="AV1734" s="537">
        <v>7.7069999999999999</v>
      </c>
      <c r="AW1734" s="537">
        <v>0.121</v>
      </c>
      <c r="AX1734" s="537">
        <v>7.0000000000000001E-3</v>
      </c>
      <c r="AY1734" s="537">
        <v>3.0000000000000001E-3</v>
      </c>
      <c r="AZ1734" s="537">
        <v>8.5000000000000006E-2</v>
      </c>
      <c r="BA1734" s="537">
        <v>7.0000000000000001E-3</v>
      </c>
      <c r="BB1734" s="537">
        <v>6.45</v>
      </c>
      <c r="BC1734" s="537">
        <v>8.4000000000000005E-2</v>
      </c>
      <c r="BD1734" s="537">
        <v>20.41</v>
      </c>
      <c r="BE1734" s="537">
        <v>0.20499999999999999</v>
      </c>
      <c r="BF1734" s="537" t="s">
        <v>121</v>
      </c>
      <c r="BG1734" s="537">
        <v>7.0000000000000001E-3</v>
      </c>
      <c r="BH1734" s="537">
        <v>2.3159999999999998</v>
      </c>
      <c r="BI1734" s="537">
        <v>0.31900000000000001</v>
      </c>
      <c r="BJ1734" s="537">
        <v>5.0000000000000001E-3</v>
      </c>
      <c r="BK1734" s="537">
        <v>1E-3</v>
      </c>
      <c r="BL1734" s="537" t="s">
        <v>121</v>
      </c>
      <c r="BM1734" s="537">
        <v>5.0000000000000001E-3</v>
      </c>
      <c r="BN1734" s="537">
        <v>3.2629999999999999</v>
      </c>
      <c r="BO1734" s="537">
        <v>7.4999999999999997E-2</v>
      </c>
      <c r="BP1734" s="537">
        <v>52.802999999999997</v>
      </c>
      <c r="BQ1734" s="537">
        <v>0.48199999999999998</v>
      </c>
      <c r="BR1734" s="537">
        <v>1.0999999999999999E-2</v>
      </c>
      <c r="BS1734" s="537">
        <v>1E-3</v>
      </c>
      <c r="BT1734" s="537">
        <v>0.86299999999999999</v>
      </c>
      <c r="BU1734" s="537">
        <v>0.09</v>
      </c>
      <c r="BV1734" s="537">
        <v>4.5999999999999999E-2</v>
      </c>
      <c r="BW1734" s="537">
        <v>3.0000000000000001E-3</v>
      </c>
      <c r="BX1734" s="537" t="s">
        <v>121</v>
      </c>
      <c r="BY1734" s="537">
        <v>3.3000000000000002E-2</v>
      </c>
      <c r="BZ1734" s="537">
        <v>0.379</v>
      </c>
      <c r="CA1734" s="537">
        <v>0.05</v>
      </c>
      <c r="CB1734" s="537" t="s">
        <v>121</v>
      </c>
      <c r="CC1734" s="537">
        <v>4.899</v>
      </c>
      <c r="CD1734" s="537">
        <v>0.18099999999999999</v>
      </c>
      <c r="CE1734" s="537">
        <v>1.2999999999999999E-2</v>
      </c>
      <c r="CF1734" s="537" t="s">
        <v>121</v>
      </c>
      <c r="CG1734" s="537">
        <v>2E-3</v>
      </c>
      <c r="CH1734" s="537" t="s">
        <v>121</v>
      </c>
      <c r="CI1734" s="537">
        <v>2E-3</v>
      </c>
      <c r="CJ1734" s="537">
        <v>0.157</v>
      </c>
      <c r="CK1734" s="537">
        <v>1.9E-2</v>
      </c>
      <c r="CL1734" s="537" t="s">
        <v>121</v>
      </c>
      <c r="CM1734" s="537">
        <v>2E-3</v>
      </c>
      <c r="CN1734" s="537">
        <v>4.0000000000000001E-3</v>
      </c>
      <c r="CO1734" s="537">
        <v>1E-3</v>
      </c>
      <c r="CP1734" s="537">
        <v>1.353</v>
      </c>
      <c r="CQ1734" s="537">
        <v>1.4999999999999999E-2</v>
      </c>
      <c r="CR1734" s="537" t="s">
        <v>121</v>
      </c>
      <c r="CS1734" s="537">
        <v>2E-3</v>
      </c>
      <c r="CT1734" s="537">
        <v>3.38</v>
      </c>
      <c r="CU1734" s="537">
        <v>8.2000000000000003E-2</v>
      </c>
      <c r="CV1734" s="537">
        <v>7.4999999999999997E-2</v>
      </c>
      <c r="CW1734" s="537">
        <v>2E-3</v>
      </c>
      <c r="CX1734" s="537">
        <v>0.153</v>
      </c>
      <c r="CY1734" s="537">
        <v>4.4999999999999998E-2</v>
      </c>
      <c r="CZ1734" s="537" t="s">
        <v>121</v>
      </c>
      <c r="DA1734" s="537">
        <v>2E-3</v>
      </c>
      <c r="DB1734" s="537" t="s">
        <v>121</v>
      </c>
      <c r="DC1734" s="537">
        <v>2.7E-2</v>
      </c>
      <c r="DD1734" s="537" t="s">
        <v>121</v>
      </c>
      <c r="DE1734" s="537">
        <v>1.4999999999999999E-2</v>
      </c>
      <c r="DF1734" s="537">
        <v>0.21099999999999999</v>
      </c>
      <c r="DG1734" s="537">
        <v>8.0000000000000002E-3</v>
      </c>
      <c r="DH1734" s="537">
        <v>4.7E-2</v>
      </c>
      <c r="DI1734" s="537">
        <v>1E-3</v>
      </c>
      <c r="DJ1734" s="537" t="s">
        <v>121</v>
      </c>
      <c r="DK1734" s="537">
        <v>2E-3</v>
      </c>
      <c r="DL1734" s="61" t="str">
        <f t="shared" si="32"/>
        <v>Anlieferung 32-26</v>
      </c>
    </row>
    <row r="1735" spans="1:132">
      <c r="A1735" s="11">
        <v>44714</v>
      </c>
      <c r="B1735" s="66"/>
      <c r="C1735" s="25" t="s">
        <v>745</v>
      </c>
      <c r="H1735" s="3"/>
      <c r="I1735" s="4"/>
      <c r="J1735" s="4"/>
      <c r="P1735" s="5"/>
      <c r="Q1735" s="5"/>
      <c r="U1735" s="15"/>
      <c r="Z1735" s="21">
        <v>2194</v>
      </c>
      <c r="AB1735" s="14"/>
      <c r="AF1735" s="7"/>
      <c r="AH1735" s="8"/>
      <c r="AI1735" s="7"/>
      <c r="AO1735" s="505"/>
      <c r="AP1735" s="614"/>
      <c r="AQ1735" s="614"/>
      <c r="AR1735" s="614"/>
      <c r="AS1735" s="614"/>
      <c r="AT1735" s="614"/>
      <c r="AU1735" s="614"/>
      <c r="AV1735" s="614"/>
      <c r="AW1735" s="614"/>
      <c r="AX1735" s="614"/>
      <c r="AY1735" s="614"/>
      <c r="AZ1735" s="614"/>
      <c r="BA1735" s="614"/>
      <c r="BB1735" s="614"/>
      <c r="BC1735" s="614"/>
      <c r="BD1735" s="614"/>
      <c r="BE1735" s="614"/>
      <c r="BF1735" s="614"/>
      <c r="BG1735" s="614"/>
      <c r="BH1735" s="614"/>
      <c r="BI1735" s="614"/>
      <c r="BJ1735" s="614"/>
      <c r="BK1735" s="614"/>
      <c r="BL1735" s="614"/>
      <c r="BM1735" s="614"/>
      <c r="BN1735" s="614"/>
      <c r="BO1735" s="614"/>
      <c r="BP1735" s="614"/>
      <c r="BQ1735" s="614"/>
      <c r="BR1735" s="614"/>
      <c r="BS1735" s="614"/>
      <c r="BT1735" s="614"/>
      <c r="BU1735" s="614"/>
      <c r="BV1735" s="614"/>
      <c r="BW1735" s="614"/>
      <c r="BX1735" s="614"/>
      <c r="BY1735" s="614"/>
      <c r="BZ1735" s="614"/>
      <c r="CA1735" s="614"/>
      <c r="CB1735" s="614"/>
      <c r="CC1735" s="614"/>
      <c r="CD1735" s="614"/>
      <c r="CE1735" s="614"/>
      <c r="CF1735" s="614"/>
      <c r="CG1735" s="614"/>
      <c r="CH1735" s="614"/>
      <c r="CI1735" s="614"/>
      <c r="CJ1735" s="614"/>
      <c r="CK1735" s="614"/>
      <c r="CL1735" s="614"/>
      <c r="CM1735" s="614"/>
      <c r="CN1735" s="614"/>
      <c r="CO1735" s="614"/>
      <c r="CP1735" s="614"/>
      <c r="CQ1735" s="614"/>
      <c r="CR1735" s="614"/>
      <c r="CS1735" s="614"/>
      <c r="CT1735" s="614"/>
      <c r="CU1735" s="614"/>
      <c r="CV1735" s="614"/>
      <c r="CW1735" s="614"/>
      <c r="CX1735" s="614"/>
      <c r="CY1735" s="614"/>
      <c r="CZ1735" s="614"/>
      <c r="DA1735" s="614"/>
      <c r="DB1735" s="614"/>
      <c r="DC1735" s="614"/>
      <c r="DD1735" s="614"/>
      <c r="DE1735" s="614"/>
      <c r="DF1735" s="614"/>
      <c r="DG1735" s="614"/>
      <c r="DH1735" s="614"/>
      <c r="DI1735" s="614"/>
      <c r="DJ1735" s="614"/>
      <c r="DK1735" s="614"/>
    </row>
    <row r="1736" spans="1:132">
      <c r="A1736" s="11">
        <v>44714</v>
      </c>
      <c r="B1736" s="66"/>
      <c r="C1736" s="25" t="s">
        <v>117</v>
      </c>
      <c r="H1736" s="3" t="e">
        <f>((F1736)/(E1736/100))</f>
        <v>#DIV/0!</v>
      </c>
      <c r="I1736" s="4" t="e">
        <f>E1736/F1736</f>
        <v>#DIV/0!</v>
      </c>
      <c r="J1736" s="4" t="e">
        <f>100/G1736</f>
        <v>#DIV/0!</v>
      </c>
      <c r="N1736" s="37" t="e">
        <f>M1736/(K1736/100)</f>
        <v>#DIV/0!</v>
      </c>
      <c r="O1736" s="37" t="e">
        <f>N1736/J1736</f>
        <v>#DIV/0!</v>
      </c>
      <c r="P1736" s="5" t="e">
        <f>M1736/(L1736/100)</f>
        <v>#DIV/0!</v>
      </c>
      <c r="Q1736" s="5" t="e">
        <f>P1736*I1736</f>
        <v>#DIV/0!</v>
      </c>
      <c r="U1736" s="15" t="e">
        <f>100-(T1736-R1736)/S1736*100</f>
        <v>#DIV/0!</v>
      </c>
      <c r="X1736" s="2">
        <v>11.24</v>
      </c>
      <c r="AB1736" s="14" t="e">
        <f>((AE1736-AC1736)*(1000/AD1736))*1000</f>
        <v>#DIV/0!</v>
      </c>
      <c r="AF1736" s="7" t="e">
        <f>#REF!*0.8</f>
        <v>#REF!</v>
      </c>
      <c r="AG1736" s="2">
        <v>60</v>
      </c>
      <c r="AH1736" s="8" t="e">
        <f>((AG1736)*(H1736/100))</f>
        <v>#DIV/0!</v>
      </c>
      <c r="AI1736" s="7" t="e">
        <f>AG1736/AH1736</f>
        <v>#DIV/0!</v>
      </c>
      <c r="AO1736" s="20" t="s">
        <v>2133</v>
      </c>
      <c r="AP1736" s="539">
        <v>0.27300000000000002</v>
      </c>
      <c r="AQ1736" s="539">
        <v>4.0000000000000001E-3</v>
      </c>
      <c r="AR1736" s="539">
        <v>0.01</v>
      </c>
      <c r="AS1736" s="539">
        <v>3.0000000000000001E-3</v>
      </c>
      <c r="AT1736" s="539">
        <v>0.127</v>
      </c>
      <c r="AU1736" s="539">
        <v>4.0000000000000001E-3</v>
      </c>
      <c r="AV1736" s="539">
        <v>8.7999999999999995E-2</v>
      </c>
      <c r="AW1736" s="539">
        <v>3.0000000000000001E-3</v>
      </c>
      <c r="AX1736" s="539">
        <v>1.7999999999999999E-2</v>
      </c>
      <c r="AY1736" s="539">
        <v>1E-3</v>
      </c>
      <c r="AZ1736" s="539">
        <v>2.1000000000000001E-2</v>
      </c>
      <c r="BA1736" s="539">
        <v>2E-3</v>
      </c>
      <c r="BB1736" s="539">
        <v>7.9000000000000001E-2</v>
      </c>
      <c r="BC1736" s="539">
        <v>3.0000000000000001E-3</v>
      </c>
      <c r="BD1736" s="539">
        <v>0.95199999999999996</v>
      </c>
      <c r="BE1736" s="539">
        <v>1.4999999999999999E-2</v>
      </c>
      <c r="BF1736" s="539" t="s">
        <v>121</v>
      </c>
      <c r="BG1736" s="539">
        <v>1.0999999999999999E-2</v>
      </c>
      <c r="BH1736" s="539" t="s">
        <v>121</v>
      </c>
      <c r="BI1736" s="539">
        <v>2.4740000000000002</v>
      </c>
      <c r="BJ1736" s="539" t="s">
        <v>121</v>
      </c>
      <c r="BK1736" s="539">
        <v>4.0000000000000001E-3</v>
      </c>
      <c r="BL1736" s="539" t="s">
        <v>121</v>
      </c>
      <c r="BM1736" s="539">
        <v>2E-3</v>
      </c>
      <c r="BN1736" s="539">
        <v>0.14699999999999999</v>
      </c>
      <c r="BO1736" s="539">
        <v>8.9999999999999993E-3</v>
      </c>
      <c r="BP1736" s="539">
        <v>56.316000000000003</v>
      </c>
      <c r="BQ1736" s="539">
        <v>0.17699999999999999</v>
      </c>
      <c r="BR1736" s="539">
        <v>3.0000000000000001E-3</v>
      </c>
      <c r="BS1736" s="539">
        <v>1E-3</v>
      </c>
      <c r="BT1736" s="539">
        <v>19.399000000000001</v>
      </c>
      <c r="BU1736" s="539">
        <v>0.20599999999999999</v>
      </c>
      <c r="BV1736" s="539">
        <v>10.956</v>
      </c>
      <c r="BW1736" s="539">
        <v>0.153</v>
      </c>
      <c r="BX1736" s="539">
        <v>7.0000000000000001E-3</v>
      </c>
      <c r="BY1736" s="539">
        <v>4.0000000000000001E-3</v>
      </c>
      <c r="BZ1736" s="539">
        <v>2.56</v>
      </c>
      <c r="CA1736" s="539">
        <v>4.9000000000000002E-2</v>
      </c>
      <c r="CB1736" s="539" t="s">
        <v>121</v>
      </c>
      <c r="CC1736" s="539">
        <v>21.998999999999999</v>
      </c>
      <c r="CD1736" s="539">
        <v>4.2000000000000003E-2</v>
      </c>
      <c r="CE1736" s="539">
        <v>5.0000000000000001E-3</v>
      </c>
      <c r="CF1736" s="539">
        <v>4.0000000000000001E-3</v>
      </c>
      <c r="CG1736" s="539">
        <v>1E-3</v>
      </c>
      <c r="CH1736" s="539" t="s">
        <v>121</v>
      </c>
      <c r="CI1736" s="539">
        <v>2E-3</v>
      </c>
      <c r="CJ1736" s="539" t="s">
        <v>121</v>
      </c>
      <c r="CK1736" s="539">
        <v>0.28000000000000003</v>
      </c>
      <c r="CL1736" s="539" t="s">
        <v>121</v>
      </c>
      <c r="CM1736" s="539">
        <v>2E-3</v>
      </c>
      <c r="CN1736" s="539">
        <v>8.0000000000000002E-3</v>
      </c>
      <c r="CO1736" s="539">
        <v>1E-3</v>
      </c>
      <c r="CP1736" s="539">
        <v>2.222</v>
      </c>
      <c r="CQ1736" s="539">
        <v>6.5000000000000002E-2</v>
      </c>
      <c r="CR1736" s="539" t="s">
        <v>121</v>
      </c>
      <c r="CS1736" s="539">
        <v>2E-3</v>
      </c>
      <c r="CT1736" s="539">
        <v>2.5960000000000001</v>
      </c>
      <c r="CU1736" s="539">
        <v>0.32400000000000001</v>
      </c>
      <c r="CV1736" s="539">
        <v>2.7E-2</v>
      </c>
      <c r="CW1736" s="539">
        <v>1E-3</v>
      </c>
      <c r="CX1736" s="539">
        <v>0.29299999999999998</v>
      </c>
      <c r="CY1736" s="539">
        <v>1.2999999999999999E-2</v>
      </c>
      <c r="CZ1736" s="539" t="s">
        <v>121</v>
      </c>
      <c r="DA1736" s="539">
        <v>2E-3</v>
      </c>
      <c r="DB1736" s="539" t="s">
        <v>121</v>
      </c>
      <c r="DC1736" s="539">
        <v>5.0000000000000001E-3</v>
      </c>
      <c r="DD1736" s="539">
        <v>0.02</v>
      </c>
      <c r="DE1736" s="539">
        <v>8.9999999999999993E-3</v>
      </c>
      <c r="DF1736" s="539">
        <v>1.327</v>
      </c>
      <c r="DG1736" s="539">
        <v>1.4999999999999999E-2</v>
      </c>
      <c r="DH1736" s="539">
        <v>0.01</v>
      </c>
      <c r="DI1736" s="539">
        <v>1E-3</v>
      </c>
      <c r="DJ1736" s="539">
        <v>9.5000000000000001E-2</v>
      </c>
      <c r="DK1736" s="539">
        <v>1E-3</v>
      </c>
      <c r="DL1736" s="61" t="str">
        <f t="shared" si="32"/>
        <v>UTV 02.06.2022</v>
      </c>
    </row>
    <row r="1737" spans="1:132">
      <c r="A1737" s="11">
        <v>44714</v>
      </c>
      <c r="B1737" s="66" t="s">
        <v>208</v>
      </c>
      <c r="C1737" s="25" t="s">
        <v>119</v>
      </c>
      <c r="D1737" s="21">
        <v>30</v>
      </c>
      <c r="E1737" s="2">
        <v>100</v>
      </c>
      <c r="F1737" s="2">
        <v>70</v>
      </c>
      <c r="H1737" s="3">
        <f>((F1737)/(E1737/100))</f>
        <v>70</v>
      </c>
      <c r="I1737" s="4">
        <f>E1737/F1737</f>
        <v>1.4285714285714286</v>
      </c>
      <c r="J1737" s="4" t="e">
        <f>100/G1737</f>
        <v>#DIV/0!</v>
      </c>
      <c r="N1737" s="37" t="e">
        <f>M1737/(K1737/100)</f>
        <v>#DIV/0!</v>
      </c>
      <c r="O1737" s="37" t="e">
        <f>N1737/J1737</f>
        <v>#DIV/0!</v>
      </c>
      <c r="P1737" s="5" t="e">
        <f>M1737/(L1737/100)</f>
        <v>#DIV/0!</v>
      </c>
      <c r="Q1737" s="5" t="e">
        <f>P1737*I1737</f>
        <v>#DIV/0!</v>
      </c>
      <c r="U1737" s="15" t="e">
        <f>100-(T1737-R1737)/S1737*100</f>
        <v>#DIV/0!</v>
      </c>
      <c r="V1737" s="21">
        <v>1.1379999999999999</v>
      </c>
      <c r="X1737" s="2">
        <v>9.9600000000000009</v>
      </c>
      <c r="Y1737" s="2">
        <v>12.15</v>
      </c>
      <c r="Z1737" s="21">
        <v>3690</v>
      </c>
      <c r="AB1737" s="14" t="e">
        <f>((AE1737-AC1737)*(1000/AD1737))*1000</f>
        <v>#DIV/0!</v>
      </c>
      <c r="AF1737" s="7" t="e">
        <f>#REF!*0.8</f>
        <v>#REF!</v>
      </c>
      <c r="AG1737" s="2">
        <v>143</v>
      </c>
      <c r="AH1737" s="8">
        <f>((AG1737)*(H1737/100))</f>
        <v>100.1</v>
      </c>
      <c r="AI1737" s="7">
        <f>AG1737/AH1737</f>
        <v>1.4285714285714286</v>
      </c>
      <c r="AJ1737" s="6">
        <v>36.58</v>
      </c>
      <c r="AK1737" s="2">
        <v>0.78100000000000003</v>
      </c>
      <c r="AO1737" s="20" t="s">
        <v>2134</v>
      </c>
      <c r="AP1737" s="541">
        <v>9.6000000000000002E-2</v>
      </c>
      <c r="AQ1737" s="541">
        <v>2E-3</v>
      </c>
      <c r="AR1737" s="541">
        <v>4.7E-2</v>
      </c>
      <c r="AS1737" s="541">
        <v>3.0000000000000001E-3</v>
      </c>
      <c r="AT1737" s="541">
        <v>2.1000000000000001E-2</v>
      </c>
      <c r="AU1737" s="541">
        <v>2E-3</v>
      </c>
      <c r="AV1737" s="541">
        <v>8.1000000000000003E-2</v>
      </c>
      <c r="AW1737" s="541">
        <v>2E-3</v>
      </c>
      <c r="AX1737" s="541" t="s">
        <v>121</v>
      </c>
      <c r="AY1737" s="541">
        <v>2E-3</v>
      </c>
      <c r="AZ1737" s="541">
        <v>9.5000000000000001E-2</v>
      </c>
      <c r="BA1737" s="541">
        <v>3.0000000000000001E-3</v>
      </c>
      <c r="BB1737" s="541">
        <v>0.217</v>
      </c>
      <c r="BC1737" s="541">
        <v>4.0000000000000001E-3</v>
      </c>
      <c r="BD1737" s="541">
        <v>2.806</v>
      </c>
      <c r="BE1737" s="541">
        <v>2.4E-2</v>
      </c>
      <c r="BF1737" s="541" t="s">
        <v>121</v>
      </c>
      <c r="BG1737" s="541">
        <v>5.0000000000000001E-3</v>
      </c>
      <c r="BH1737" s="541">
        <v>4.09</v>
      </c>
      <c r="BI1737" s="541">
        <v>0.99399999999999999</v>
      </c>
      <c r="BJ1737" s="541">
        <v>4.0000000000000001E-3</v>
      </c>
      <c r="BK1737" s="541">
        <v>2E-3</v>
      </c>
      <c r="BL1737" s="541" t="s">
        <v>121</v>
      </c>
      <c r="BM1737" s="541">
        <v>2E-3</v>
      </c>
      <c r="BN1737" s="541">
        <v>0.127</v>
      </c>
      <c r="BO1737" s="541">
        <v>7.0000000000000001E-3</v>
      </c>
      <c r="BP1737" s="541">
        <v>63.893999999999998</v>
      </c>
      <c r="BQ1737" s="541">
        <v>0.14000000000000001</v>
      </c>
      <c r="BR1737" s="541">
        <v>2E-3</v>
      </c>
      <c r="BS1737" s="541">
        <v>1E-3</v>
      </c>
      <c r="BT1737" s="541">
        <v>14.029</v>
      </c>
      <c r="BU1737" s="541">
        <v>0.13100000000000001</v>
      </c>
      <c r="BV1737" s="541">
        <v>1.5660000000000001</v>
      </c>
      <c r="BW1737" s="541">
        <v>2.5999999999999999E-2</v>
      </c>
      <c r="BX1737" s="541">
        <v>2.1999999999999999E-2</v>
      </c>
      <c r="BY1737" s="541">
        <v>5.0000000000000001E-3</v>
      </c>
      <c r="BZ1737" s="541">
        <v>0.92900000000000005</v>
      </c>
      <c r="CA1737" s="541">
        <v>0.03</v>
      </c>
      <c r="CB1737" s="541" t="s">
        <v>121</v>
      </c>
      <c r="CC1737" s="541">
        <v>9.3740000000000006</v>
      </c>
      <c r="CD1737" s="541">
        <v>0.13300000000000001</v>
      </c>
      <c r="CE1737" s="541">
        <v>7.0000000000000001E-3</v>
      </c>
      <c r="CF1737" s="541">
        <v>3.0000000000000001E-3</v>
      </c>
      <c r="CG1737" s="541">
        <v>1E-3</v>
      </c>
      <c r="CH1737" s="541" t="s">
        <v>121</v>
      </c>
      <c r="CI1737" s="541">
        <v>2E-3</v>
      </c>
      <c r="CJ1737" s="541">
        <v>0.59099999999999997</v>
      </c>
      <c r="CK1737" s="541">
        <v>6.9000000000000006E-2</v>
      </c>
      <c r="CL1737" s="541" t="s">
        <v>121</v>
      </c>
      <c r="CM1737" s="541">
        <v>2E-3</v>
      </c>
      <c r="CN1737" s="541">
        <v>4.0000000000000001E-3</v>
      </c>
      <c r="CO1737" s="541">
        <v>1E-3</v>
      </c>
      <c r="CP1737" s="541">
        <v>1.468</v>
      </c>
      <c r="CQ1737" s="541">
        <v>3.5000000000000003E-2</v>
      </c>
      <c r="CR1737" s="541" t="s">
        <v>121</v>
      </c>
      <c r="CS1737" s="541">
        <v>2E-3</v>
      </c>
      <c r="CT1737" s="541">
        <v>7.9790000000000001</v>
      </c>
      <c r="CU1737" s="541">
        <v>0.28599999999999998</v>
      </c>
      <c r="CV1737" s="541">
        <v>2.5000000000000001E-2</v>
      </c>
      <c r="CW1737" s="541">
        <v>1E-3</v>
      </c>
      <c r="CX1737" s="541">
        <v>0.88200000000000001</v>
      </c>
      <c r="CY1737" s="541">
        <v>1.7999999999999999E-2</v>
      </c>
      <c r="CZ1737" s="541" t="s">
        <v>121</v>
      </c>
      <c r="DA1737" s="541">
        <v>2E-3</v>
      </c>
      <c r="DB1737" s="541">
        <v>3.2000000000000001E-2</v>
      </c>
      <c r="DC1737" s="541">
        <v>6.0000000000000001E-3</v>
      </c>
      <c r="DD1737" s="541">
        <v>2.1999999999999999E-2</v>
      </c>
      <c r="DE1737" s="541">
        <v>6.0000000000000001E-3</v>
      </c>
      <c r="DF1737" s="541">
        <v>0.79300000000000004</v>
      </c>
      <c r="DG1737" s="541">
        <v>8.0000000000000002E-3</v>
      </c>
      <c r="DH1737" s="541">
        <v>1.6E-2</v>
      </c>
      <c r="DI1737" s="541">
        <v>1E-3</v>
      </c>
      <c r="DJ1737" s="541">
        <v>1.9E-2</v>
      </c>
      <c r="DK1737" s="541">
        <v>1E-3</v>
      </c>
      <c r="DL1737" s="61" t="str">
        <f t="shared" si="32"/>
        <v>DK III W1 02.06.2022</v>
      </c>
    </row>
    <row r="1738" spans="1:132">
      <c r="A1738" s="11">
        <v>44714</v>
      </c>
      <c r="B1738" s="66" t="s">
        <v>2135</v>
      </c>
      <c r="C1738" s="25" t="s">
        <v>119</v>
      </c>
      <c r="D1738" s="21">
        <v>13</v>
      </c>
      <c r="E1738" s="2">
        <v>100</v>
      </c>
      <c r="F1738" s="2">
        <v>87</v>
      </c>
      <c r="H1738" s="3">
        <f>((F1738)/(E1738/100))</f>
        <v>87</v>
      </c>
      <c r="I1738" s="4">
        <f>E1738/F1738</f>
        <v>1.1494252873563218</v>
      </c>
      <c r="J1738" s="4" t="e">
        <f>100/G1738</f>
        <v>#DIV/0!</v>
      </c>
      <c r="N1738" s="37" t="e">
        <f>M1738/(K1738/100)</f>
        <v>#DIV/0!</v>
      </c>
      <c r="O1738" s="37" t="e">
        <f>N1738/J1738</f>
        <v>#DIV/0!</v>
      </c>
      <c r="P1738" s="5" t="e">
        <f>M1738/(L1738/100)</f>
        <v>#DIV/0!</v>
      </c>
      <c r="Q1738" s="5" t="e">
        <f>P1738*I1738</f>
        <v>#DIV/0!</v>
      </c>
      <c r="U1738" s="15" t="e">
        <f>100-(T1738-R1738)/S1738*100</f>
        <v>#DIV/0!</v>
      </c>
      <c r="V1738" s="21">
        <v>86.14</v>
      </c>
      <c r="X1738" s="2">
        <v>11.93</v>
      </c>
      <c r="Y1738" s="2">
        <v>12.97</v>
      </c>
      <c r="Z1738" s="21">
        <v>1138</v>
      </c>
      <c r="AB1738" s="14" t="e">
        <f>((AE1738-AC1738)*(1000/AD1738))*1000</f>
        <v>#DIV/0!</v>
      </c>
      <c r="AF1738" s="7" t="e">
        <f>#REF!*0.8</f>
        <v>#REF!</v>
      </c>
      <c r="AG1738" s="2">
        <v>115</v>
      </c>
      <c r="AH1738" s="8">
        <f>((AG1738)*(H1738/100))</f>
        <v>100.05</v>
      </c>
      <c r="AI1738" s="7">
        <f>AG1738/AH1738</f>
        <v>1.1494252873563218</v>
      </c>
      <c r="AJ1738" s="6">
        <v>48.37</v>
      </c>
      <c r="AK1738" s="2">
        <v>1.0069999999999999</v>
      </c>
      <c r="AO1738" s="20" t="s">
        <v>2137</v>
      </c>
      <c r="AP1738" s="540">
        <v>6.4000000000000001E-2</v>
      </c>
      <c r="AQ1738" s="540">
        <v>1E-3</v>
      </c>
      <c r="AR1738" s="540">
        <v>1.4999999999999999E-2</v>
      </c>
      <c r="AS1738" s="540">
        <v>3.0000000000000001E-3</v>
      </c>
      <c r="AT1738" s="540">
        <v>2.3E-2</v>
      </c>
      <c r="AU1738" s="540">
        <v>2E-3</v>
      </c>
      <c r="AV1738" s="540">
        <v>0.05</v>
      </c>
      <c r="AW1738" s="540">
        <v>2E-3</v>
      </c>
      <c r="AX1738" s="540">
        <v>2E-3</v>
      </c>
      <c r="AY1738" s="540">
        <v>1E-3</v>
      </c>
      <c r="AZ1738" s="540">
        <v>3.9E-2</v>
      </c>
      <c r="BA1738" s="540">
        <v>3.0000000000000001E-3</v>
      </c>
      <c r="BB1738" s="540">
        <v>0.11799999999999999</v>
      </c>
      <c r="BC1738" s="540">
        <v>3.0000000000000001E-3</v>
      </c>
      <c r="BD1738" s="540">
        <v>4.4569999999999999</v>
      </c>
      <c r="BE1738" s="540">
        <v>3.2000000000000001E-2</v>
      </c>
      <c r="BF1738" s="540" t="s">
        <v>121</v>
      </c>
      <c r="BG1738" s="540">
        <v>3.0000000000000001E-3</v>
      </c>
      <c r="BH1738" s="540">
        <v>4.5060000000000002</v>
      </c>
      <c r="BI1738" s="540">
        <v>0.89300000000000002</v>
      </c>
      <c r="BJ1738" s="540" t="s">
        <v>121</v>
      </c>
      <c r="BK1738" s="540">
        <v>3.0000000000000001E-3</v>
      </c>
      <c r="BL1738" s="540" t="s">
        <v>121</v>
      </c>
      <c r="BM1738" s="540">
        <v>2E-3</v>
      </c>
      <c r="BN1738" s="540">
        <v>0.154</v>
      </c>
      <c r="BO1738" s="540">
        <v>7.0000000000000001E-3</v>
      </c>
      <c r="BP1738" s="540">
        <v>65.182000000000002</v>
      </c>
      <c r="BQ1738" s="540">
        <v>0.13500000000000001</v>
      </c>
      <c r="BR1738" s="540">
        <v>2E-3</v>
      </c>
      <c r="BS1738" s="540">
        <v>1E-3</v>
      </c>
      <c r="BT1738" s="540">
        <v>12.292</v>
      </c>
      <c r="BU1738" s="540">
        <v>0.124</v>
      </c>
      <c r="BV1738" s="540">
        <v>1.054</v>
      </c>
      <c r="BW1738" s="540">
        <v>2.1000000000000001E-2</v>
      </c>
      <c r="BX1738" s="540" t="s">
        <v>121</v>
      </c>
      <c r="BY1738" s="540">
        <v>0.01</v>
      </c>
      <c r="BZ1738" s="540">
        <v>0.745</v>
      </c>
      <c r="CA1738" s="540">
        <v>2.9000000000000001E-2</v>
      </c>
      <c r="CB1738" s="540" t="s">
        <v>121</v>
      </c>
      <c r="CC1738" s="540">
        <v>7.194</v>
      </c>
      <c r="CD1738" s="540">
        <v>0.109</v>
      </c>
      <c r="CE1738" s="540">
        <v>6.0000000000000001E-3</v>
      </c>
      <c r="CF1738" s="540">
        <v>4.0000000000000001E-3</v>
      </c>
      <c r="CG1738" s="540">
        <v>1E-3</v>
      </c>
      <c r="CH1738" s="540" t="s">
        <v>121</v>
      </c>
      <c r="CI1738" s="540">
        <v>2E-3</v>
      </c>
      <c r="CJ1738" s="540">
        <v>0.52500000000000002</v>
      </c>
      <c r="CK1738" s="540">
        <v>6.3E-2</v>
      </c>
      <c r="CL1738" s="540" t="s">
        <v>121</v>
      </c>
      <c r="CM1738" s="540">
        <v>2E-3</v>
      </c>
      <c r="CN1738" s="540">
        <v>2E-3</v>
      </c>
      <c r="CO1738" s="540">
        <v>1E-3</v>
      </c>
      <c r="CP1738" s="540">
        <v>1.395</v>
      </c>
      <c r="CQ1738" s="540">
        <v>3.3000000000000002E-2</v>
      </c>
      <c r="CR1738" s="540" t="s">
        <v>121</v>
      </c>
      <c r="CS1738" s="540">
        <v>2E-3</v>
      </c>
      <c r="CT1738" s="540">
        <v>8.0039999999999996</v>
      </c>
      <c r="CU1738" s="540">
        <v>0.27700000000000002</v>
      </c>
      <c r="CV1738" s="540">
        <v>2.9000000000000001E-2</v>
      </c>
      <c r="CW1738" s="540">
        <v>1E-3</v>
      </c>
      <c r="CX1738" s="540">
        <v>0.59699999999999998</v>
      </c>
      <c r="CY1738" s="540">
        <v>1.4999999999999999E-2</v>
      </c>
      <c r="CZ1738" s="540" t="s">
        <v>121</v>
      </c>
      <c r="DA1738" s="540">
        <v>2E-3</v>
      </c>
      <c r="DB1738" s="540">
        <v>1.2E-2</v>
      </c>
      <c r="DC1738" s="540">
        <v>5.0000000000000001E-3</v>
      </c>
      <c r="DD1738" s="540" t="s">
        <v>121</v>
      </c>
      <c r="DE1738" s="540">
        <v>8.0000000000000002E-3</v>
      </c>
      <c r="DF1738" s="540">
        <v>0.58399999999999996</v>
      </c>
      <c r="DG1738" s="540">
        <v>6.0000000000000001E-3</v>
      </c>
      <c r="DH1738" s="540">
        <v>1.4999999999999999E-2</v>
      </c>
      <c r="DI1738" s="540">
        <v>1E-3</v>
      </c>
      <c r="DJ1738" s="540">
        <v>1.4E-2</v>
      </c>
      <c r="DK1738" s="540">
        <v>1E-3</v>
      </c>
      <c r="DL1738" s="61" t="str">
        <f t="shared" si="32"/>
        <v>DK III W2 02.06.2022 Eyler Berg</v>
      </c>
    </row>
    <row r="1739" spans="1:132">
      <c r="A1739" s="11">
        <v>44714</v>
      </c>
      <c r="B1739" s="66" t="s">
        <v>2136</v>
      </c>
      <c r="C1739" s="25" t="s">
        <v>243</v>
      </c>
      <c r="H1739" s="3" t="e">
        <f>((F1739)/(E1739/100))</f>
        <v>#DIV/0!</v>
      </c>
      <c r="I1739" s="4" t="e">
        <f>E1739/F1739</f>
        <v>#DIV/0!</v>
      </c>
      <c r="J1739" s="4" t="e">
        <f>100/G1739</f>
        <v>#DIV/0!</v>
      </c>
      <c r="N1739" s="37" t="e">
        <f>M1739/(K1739/100)</f>
        <v>#DIV/0!</v>
      </c>
      <c r="O1739" s="37" t="e">
        <f>N1739/J1739</f>
        <v>#DIV/0!</v>
      </c>
      <c r="P1739" s="5" t="e">
        <f>M1739/(L1739/100)</f>
        <v>#DIV/0!</v>
      </c>
      <c r="Q1739" s="5" t="e">
        <f>P1739*I1739</f>
        <v>#DIV/0!</v>
      </c>
      <c r="U1739" s="15" t="e">
        <f>100-(T1739-R1739)/S1739*100</f>
        <v>#DIV/0!</v>
      </c>
      <c r="V1739" s="21">
        <v>196.6</v>
      </c>
      <c r="X1739" s="2">
        <v>10.98</v>
      </c>
      <c r="Y1739" s="2">
        <v>6.52</v>
      </c>
      <c r="AB1739" s="14" t="e">
        <f>((AE1739-AC1739)*(1000/AD1739))*1000</f>
        <v>#DIV/0!</v>
      </c>
      <c r="AF1739" s="7" t="e">
        <f>#REF!*0.8</f>
        <v>#REF!</v>
      </c>
      <c r="AG1739" s="2">
        <v>50</v>
      </c>
      <c r="AH1739" s="8" t="e">
        <f>((AG1739)*(H1739/100))</f>
        <v>#DIV/0!</v>
      </c>
      <c r="AI1739" s="7" t="e">
        <f>AG1739/AH1739</f>
        <v>#DIV/0!</v>
      </c>
      <c r="AO1739" s="24" t="s">
        <v>2138</v>
      </c>
      <c r="DL1739" s="61" t="str">
        <f t="shared" si="32"/>
        <v>VNE 1921 02.06.2022</v>
      </c>
    </row>
    <row r="1740" spans="1:132">
      <c r="A1740" s="11">
        <v>44715</v>
      </c>
      <c r="B1740" s="66" t="s">
        <v>2139</v>
      </c>
      <c r="C1740" s="25" t="s">
        <v>736</v>
      </c>
      <c r="D1740" s="21">
        <v>10</v>
      </c>
      <c r="E1740" s="2">
        <v>100</v>
      </c>
      <c r="F1740" s="2">
        <v>100</v>
      </c>
      <c r="G1740" s="2">
        <v>90</v>
      </c>
      <c r="H1740" s="3">
        <f>((F1740)/(E1740/100))</f>
        <v>100</v>
      </c>
      <c r="I1740" s="4">
        <f>E1740/F1740</f>
        <v>1</v>
      </c>
      <c r="J1740" s="4">
        <f>100/G1740</f>
        <v>1.1111111111111112</v>
      </c>
      <c r="K1740" s="2">
        <v>20</v>
      </c>
      <c r="M1740" s="2">
        <f>99.792-99.211</f>
        <v>0.58100000000000307</v>
      </c>
      <c r="N1740" s="37">
        <f>M1740/(K1740/100)</f>
        <v>2.9050000000000153</v>
      </c>
      <c r="O1740" s="37">
        <f>N1740/J1740</f>
        <v>2.6145000000000138</v>
      </c>
      <c r="P1740" s="5" t="e">
        <f>M1740/(L1740/100)</f>
        <v>#DIV/0!</v>
      </c>
      <c r="Q1740" s="5" t="e">
        <f>P1740*I1740</f>
        <v>#DIV/0!</v>
      </c>
      <c r="U1740" s="15" t="e">
        <f>100-(T1740-R1740)/S1740*100</f>
        <v>#DIV/0!</v>
      </c>
      <c r="AB1740" s="14" t="e">
        <f>((AE1740-AC1740)*(1000/AD1740))*1000</f>
        <v>#DIV/0!</v>
      </c>
      <c r="AF1740" s="7" t="e">
        <f>#REF!*0.8</f>
        <v>#REF!</v>
      </c>
      <c r="AH1740" s="8">
        <f>((AG1740)*(H1740/100))</f>
        <v>0</v>
      </c>
      <c r="AI1740" s="7" t="e">
        <f>AG1740/AH1740</f>
        <v>#DIV/0!</v>
      </c>
      <c r="AO1740" s="24" t="s">
        <v>736</v>
      </c>
      <c r="AP1740" s="542">
        <v>8.9999999999999993E-3</v>
      </c>
      <c r="AQ1740" s="542">
        <v>2E-3</v>
      </c>
      <c r="AR1740" s="542">
        <v>6.3E-2</v>
      </c>
      <c r="AS1740" s="542">
        <v>8.0000000000000002E-3</v>
      </c>
      <c r="AT1740" s="542" t="s">
        <v>121</v>
      </c>
      <c r="AU1740" s="542">
        <v>5.0000000000000001E-3</v>
      </c>
      <c r="AV1740" s="542">
        <v>1.0999999999999999E-2</v>
      </c>
      <c r="AW1740" s="542">
        <v>3.0000000000000001E-3</v>
      </c>
      <c r="AX1740" s="542" t="s">
        <v>121</v>
      </c>
      <c r="AY1740" s="542">
        <v>2E-3</v>
      </c>
      <c r="AZ1740" s="542">
        <v>0.14199999999999999</v>
      </c>
      <c r="BA1740" s="542">
        <v>8.0000000000000002E-3</v>
      </c>
      <c r="BB1740" s="542">
        <v>0.03</v>
      </c>
      <c r="BC1740" s="542">
        <v>4.0000000000000001E-3</v>
      </c>
      <c r="BD1740" s="542">
        <v>52.145000000000003</v>
      </c>
      <c r="BE1740" s="542">
        <v>0.43</v>
      </c>
      <c r="BF1740" s="542" t="s">
        <v>121</v>
      </c>
      <c r="BG1740" s="542">
        <v>0.02</v>
      </c>
      <c r="BH1740" s="542">
        <v>0.85599999999999998</v>
      </c>
      <c r="BI1740" s="542">
        <v>0.26400000000000001</v>
      </c>
      <c r="BJ1740" s="542">
        <v>8.0000000000000002E-3</v>
      </c>
      <c r="BK1740" s="542">
        <v>2E-3</v>
      </c>
      <c r="BL1740" s="542" t="s">
        <v>121</v>
      </c>
      <c r="BM1740" s="542">
        <v>2E-3</v>
      </c>
      <c r="BN1740" s="542">
        <v>3.1E-2</v>
      </c>
      <c r="BO1740" s="542">
        <v>1.2E-2</v>
      </c>
      <c r="BP1740" s="542">
        <v>38.448</v>
      </c>
      <c r="BQ1740" s="542">
        <v>0.48199999999999998</v>
      </c>
      <c r="BR1740" s="542" t="s">
        <v>121</v>
      </c>
      <c r="BS1740" s="542">
        <v>2E-3</v>
      </c>
      <c r="BT1740" s="542">
        <v>4.4770000000000003</v>
      </c>
      <c r="BU1740" s="542">
        <v>0.152</v>
      </c>
      <c r="BV1740" s="542">
        <v>0.106</v>
      </c>
      <c r="BW1740" s="542">
        <v>3.0000000000000001E-3</v>
      </c>
      <c r="BX1740" s="542" t="s">
        <v>121</v>
      </c>
      <c r="BY1740" s="542">
        <v>4.2000000000000003E-2</v>
      </c>
      <c r="BZ1740" s="542">
        <v>0.17599999999999999</v>
      </c>
      <c r="CA1740" s="542">
        <v>3.7999999999999999E-2</v>
      </c>
      <c r="CB1740" s="542" t="s">
        <v>121</v>
      </c>
      <c r="CC1740" s="542">
        <v>3.2789999999999999</v>
      </c>
      <c r="CD1740" s="542">
        <v>0.53700000000000003</v>
      </c>
      <c r="CE1740" s="542">
        <v>1.6E-2</v>
      </c>
      <c r="CF1740" s="542">
        <v>1.9E-2</v>
      </c>
      <c r="CG1740" s="542">
        <v>1E-3</v>
      </c>
      <c r="CH1740" s="542">
        <v>5.0000000000000001E-3</v>
      </c>
      <c r="CI1740" s="542">
        <v>1E-3</v>
      </c>
      <c r="CJ1740" s="542">
        <v>7.3999999999999996E-2</v>
      </c>
      <c r="CK1740" s="542">
        <v>1.2E-2</v>
      </c>
      <c r="CL1740" s="542" t="s">
        <v>121</v>
      </c>
      <c r="CM1740" s="542">
        <v>2E-3</v>
      </c>
      <c r="CN1740" s="542" t="s">
        <v>121</v>
      </c>
      <c r="CO1740" s="542">
        <v>2E-3</v>
      </c>
      <c r="CP1740" s="542">
        <v>0.23300000000000001</v>
      </c>
      <c r="CQ1740" s="542">
        <v>6.0000000000000001E-3</v>
      </c>
      <c r="CR1740" s="542" t="s">
        <v>121</v>
      </c>
      <c r="CS1740" s="542">
        <v>2E-3</v>
      </c>
      <c r="CT1740" s="542">
        <v>0.96599999999999997</v>
      </c>
      <c r="CU1740" s="542">
        <v>4.7E-2</v>
      </c>
      <c r="CV1740" s="542">
        <v>5.0000000000000001E-3</v>
      </c>
      <c r="CW1740" s="542">
        <v>1E-3</v>
      </c>
      <c r="CX1740" s="542">
        <v>0.33300000000000002</v>
      </c>
      <c r="CY1740" s="542">
        <v>2.1999999999999999E-2</v>
      </c>
      <c r="CZ1740" s="542">
        <v>2E-3</v>
      </c>
      <c r="DA1740" s="542">
        <v>1E-3</v>
      </c>
      <c r="DB1740" s="542">
        <v>3.1E-2</v>
      </c>
      <c r="DC1740" s="542">
        <v>8.9999999999999993E-3</v>
      </c>
      <c r="DD1740" s="542" t="s">
        <v>121</v>
      </c>
      <c r="DE1740" s="542">
        <v>2.7E-2</v>
      </c>
      <c r="DF1740" s="542">
        <v>1.266</v>
      </c>
      <c r="DG1740" s="542">
        <v>2.4E-2</v>
      </c>
      <c r="DH1740" s="542">
        <v>8.0000000000000002E-3</v>
      </c>
      <c r="DI1740" s="542">
        <v>1E-3</v>
      </c>
      <c r="DJ1740" s="542" t="s">
        <v>121</v>
      </c>
      <c r="DK1740" s="542">
        <v>2E-3</v>
      </c>
      <c r="DL1740" s="61" t="str">
        <f t="shared" si="32"/>
        <v>Thyssen</v>
      </c>
    </row>
    <row r="1741" spans="1:132">
      <c r="A1741" s="11">
        <v>44715</v>
      </c>
      <c r="B1741" s="66" t="s">
        <v>2139</v>
      </c>
      <c r="C1741" s="25" t="s">
        <v>179</v>
      </c>
      <c r="D1741" s="21">
        <v>4</v>
      </c>
      <c r="E1741" s="2">
        <v>100</v>
      </c>
      <c r="F1741" s="2">
        <v>100</v>
      </c>
      <c r="G1741" s="2">
        <v>96</v>
      </c>
      <c r="H1741" s="3">
        <f>((F1741)/(E1741/100))</f>
        <v>100</v>
      </c>
      <c r="I1741" s="4">
        <f>E1741/F1741</f>
        <v>1</v>
      </c>
      <c r="J1741" s="4">
        <f>100/G1741</f>
        <v>1.0416666666666667</v>
      </c>
      <c r="K1741" s="2">
        <v>20</v>
      </c>
      <c r="M1741" s="2">
        <f>102.24-100.704</f>
        <v>1.5360000000000014</v>
      </c>
      <c r="N1741" s="37">
        <f>M1741/(K1741/100)</f>
        <v>7.6800000000000068</v>
      </c>
      <c r="O1741" s="37">
        <f>N1741/J1741</f>
        <v>7.372800000000006</v>
      </c>
      <c r="P1741" s="5" t="e">
        <f>M1741/(L1741/100)</f>
        <v>#DIV/0!</v>
      </c>
      <c r="Q1741" s="5" t="e">
        <f>P1741*I1741</f>
        <v>#DIV/0!</v>
      </c>
      <c r="U1741" s="15" t="e">
        <f>100-(T1741-R1741)/S1741*100</f>
        <v>#DIV/0!</v>
      </c>
      <c r="AB1741" s="14" t="e">
        <f>((AE1741-AC1741)*(1000/AD1741))*1000</f>
        <v>#DIV/0!</v>
      </c>
      <c r="AF1741" s="7" t="e">
        <f>#REF!*0.8</f>
        <v>#REF!</v>
      </c>
      <c r="AH1741" s="8">
        <f>((AG1741)*(H1741/100))</f>
        <v>0</v>
      </c>
      <c r="AI1741" s="7" t="e">
        <f>AG1741/AH1741</f>
        <v>#DIV/0!</v>
      </c>
      <c r="AO1741" s="24" t="s">
        <v>179</v>
      </c>
      <c r="AP1741" s="542" t="s">
        <v>121</v>
      </c>
      <c r="AQ1741" s="542">
        <v>5.0000000000000001E-3</v>
      </c>
      <c r="AR1741" s="542">
        <v>7.4999999999999997E-2</v>
      </c>
      <c r="AS1741" s="542">
        <v>0.01</v>
      </c>
      <c r="AT1741" s="542">
        <v>0.107</v>
      </c>
      <c r="AU1741" s="542">
        <v>6.0000000000000001E-3</v>
      </c>
      <c r="AV1741" s="542">
        <v>0.93600000000000005</v>
      </c>
      <c r="AW1741" s="542">
        <v>0.02</v>
      </c>
      <c r="AX1741" s="542" t="s">
        <v>121</v>
      </c>
      <c r="AY1741" s="542">
        <v>3.0000000000000001E-3</v>
      </c>
      <c r="AZ1741" s="542">
        <v>0.42099999999999999</v>
      </c>
      <c r="BA1741" s="542">
        <v>1.2999999999999999E-2</v>
      </c>
      <c r="BB1741" s="542">
        <v>1.2729999999999999</v>
      </c>
      <c r="BC1741" s="542">
        <v>2.8000000000000001E-2</v>
      </c>
      <c r="BD1741" s="542">
        <v>54.49</v>
      </c>
      <c r="BE1741" s="542">
        <v>0.79200000000000004</v>
      </c>
      <c r="BF1741" s="542" t="s">
        <v>121</v>
      </c>
      <c r="BG1741" s="542">
        <v>1.7999999999999999E-2</v>
      </c>
      <c r="BH1741" s="542">
        <v>2.371</v>
      </c>
      <c r="BI1741" s="542">
        <v>0.36599999999999999</v>
      </c>
      <c r="BJ1741" s="542">
        <v>7.0000000000000001E-3</v>
      </c>
      <c r="BK1741" s="542">
        <v>2E-3</v>
      </c>
      <c r="BL1741" s="542">
        <v>4.0000000000000001E-3</v>
      </c>
      <c r="BM1741" s="542">
        <v>2E-3</v>
      </c>
      <c r="BN1741" s="542">
        <v>0.81100000000000005</v>
      </c>
      <c r="BO1741" s="542">
        <v>2.7E-2</v>
      </c>
      <c r="BP1741" s="542">
        <v>30.721</v>
      </c>
      <c r="BQ1741" s="542">
        <v>0.67</v>
      </c>
      <c r="BR1741" s="542">
        <v>7.2999999999999995E-2</v>
      </c>
      <c r="BS1741" s="542">
        <v>3.0000000000000001E-3</v>
      </c>
      <c r="BT1741" s="542">
        <v>1.6</v>
      </c>
      <c r="BU1741" s="542">
        <v>0.104</v>
      </c>
      <c r="BV1741" s="542">
        <v>7.6999999999999999E-2</v>
      </c>
      <c r="BW1741" s="542">
        <v>2.9000000000000001E-2</v>
      </c>
      <c r="BX1741" s="542" t="s">
        <v>121</v>
      </c>
      <c r="BY1741" s="542">
        <v>4.5999999999999999E-2</v>
      </c>
      <c r="BZ1741" s="542">
        <v>0.17299999999999999</v>
      </c>
      <c r="CA1741" s="542">
        <v>4.2000000000000003E-2</v>
      </c>
      <c r="CB1741" s="542">
        <v>4.5709999999999997</v>
      </c>
      <c r="CC1741" s="542">
        <v>2.6269999999999998</v>
      </c>
      <c r="CD1741" s="542">
        <v>0.33200000000000002</v>
      </c>
      <c r="CE1741" s="542">
        <v>1.6E-2</v>
      </c>
      <c r="CF1741" s="542">
        <v>6.4000000000000001E-2</v>
      </c>
      <c r="CG1741" s="542">
        <v>2E-3</v>
      </c>
      <c r="CH1741" s="542">
        <v>8.0000000000000002E-3</v>
      </c>
      <c r="CI1741" s="542">
        <v>1E-3</v>
      </c>
      <c r="CJ1741" s="542" t="s">
        <v>121</v>
      </c>
      <c r="CK1741" s="542">
        <v>0.55100000000000005</v>
      </c>
      <c r="CL1741" s="542" t="s">
        <v>121</v>
      </c>
      <c r="CM1741" s="542">
        <v>2E-3</v>
      </c>
      <c r="CN1741" s="542" t="s">
        <v>121</v>
      </c>
      <c r="CO1741" s="542">
        <v>2E-3</v>
      </c>
      <c r="CP1741" s="542">
        <v>0.34599999999999997</v>
      </c>
      <c r="CQ1741" s="542">
        <v>1.7999999999999999E-2</v>
      </c>
      <c r="CR1741" s="542" t="s">
        <v>121</v>
      </c>
      <c r="CS1741" s="542">
        <v>2E-3</v>
      </c>
      <c r="CT1741" s="542" t="s">
        <v>121</v>
      </c>
      <c r="CU1741" s="542">
        <v>16.109000000000002</v>
      </c>
      <c r="CV1741" s="542">
        <v>1.9E-2</v>
      </c>
      <c r="CW1741" s="542">
        <v>1E-3</v>
      </c>
      <c r="CX1741" s="542">
        <v>0.26300000000000001</v>
      </c>
      <c r="CY1741" s="542">
        <v>3.2000000000000001E-2</v>
      </c>
      <c r="CZ1741" s="542" t="s">
        <v>121</v>
      </c>
      <c r="DA1741" s="542">
        <v>2E-3</v>
      </c>
      <c r="DB1741" s="542">
        <v>3.4000000000000002E-2</v>
      </c>
      <c r="DC1741" s="542">
        <v>1.4E-2</v>
      </c>
      <c r="DD1741" s="542" t="s">
        <v>121</v>
      </c>
      <c r="DE1741" s="542">
        <v>2.7E-2</v>
      </c>
      <c r="DF1741" s="542">
        <v>0.89400000000000002</v>
      </c>
      <c r="DG1741" s="542">
        <v>2.1000000000000001E-2</v>
      </c>
      <c r="DH1741" s="542">
        <v>0.28699999999999998</v>
      </c>
      <c r="DI1741" s="542">
        <v>6.0000000000000001E-3</v>
      </c>
      <c r="DJ1741" s="542" t="s">
        <v>121</v>
      </c>
      <c r="DK1741" s="542">
        <v>2E-3</v>
      </c>
      <c r="DL1741" s="61" t="str">
        <f t="shared" si="32"/>
        <v>Argex</v>
      </c>
    </row>
    <row r="1742" spans="1:132">
      <c r="A1742" s="11">
        <v>44715</v>
      </c>
      <c r="B1742" s="66"/>
      <c r="C1742" s="25" t="s">
        <v>745</v>
      </c>
      <c r="H1742" s="3" t="e">
        <f>((F1742)/(E1742/100))</f>
        <v>#DIV/0!</v>
      </c>
      <c r="I1742" s="4" t="e">
        <f>E1742/F1742</f>
        <v>#DIV/0!</v>
      </c>
      <c r="J1742" s="4" t="e">
        <f>100/G1742</f>
        <v>#DIV/0!</v>
      </c>
      <c r="N1742" s="37" t="e">
        <f>M1742/(K1742/100)</f>
        <v>#DIV/0!</v>
      </c>
      <c r="O1742" s="37" t="e">
        <f>N1742/J1742</f>
        <v>#DIV/0!</v>
      </c>
      <c r="P1742" s="5" t="e">
        <f>M1742/(L1742/100)</f>
        <v>#DIV/0!</v>
      </c>
      <c r="Q1742" s="5" t="e">
        <f>P1742*I1742</f>
        <v>#DIV/0!</v>
      </c>
      <c r="U1742" s="15" t="e">
        <f>100-(T1742-R1742)/S1742*100</f>
        <v>#DIV/0!</v>
      </c>
      <c r="X1742" s="542">
        <v>12.52</v>
      </c>
      <c r="Y1742" s="2">
        <v>13.39</v>
      </c>
      <c r="Z1742" s="21">
        <v>2137</v>
      </c>
      <c r="AB1742" s="14" t="e">
        <f>((AE1742-AC1742)*(1000/AD1742))*1000</f>
        <v>#DIV/0!</v>
      </c>
      <c r="AF1742" s="7" t="e">
        <f>#REF!*0.8</f>
        <v>#REF!</v>
      </c>
      <c r="AH1742" s="8" t="e">
        <f>((AG1742)*(H1742/100))</f>
        <v>#DIV/0!</v>
      </c>
      <c r="AI1742" s="7" t="e">
        <f>AG1742/AH1742</f>
        <v>#DIV/0!</v>
      </c>
      <c r="DL1742" s="61">
        <f t="shared" si="32"/>
        <v>0</v>
      </c>
    </row>
    <row r="1743" spans="1:132">
      <c r="A1743" s="11">
        <v>44715</v>
      </c>
      <c r="B1743" s="66" t="s">
        <v>208</v>
      </c>
      <c r="C1743" s="25" t="s">
        <v>119</v>
      </c>
      <c r="D1743" s="21">
        <v>34</v>
      </c>
      <c r="E1743" s="2">
        <v>100</v>
      </c>
      <c r="F1743" s="2">
        <v>66</v>
      </c>
      <c r="H1743" s="3">
        <f>((F1743)/(E1743/100))</f>
        <v>66</v>
      </c>
      <c r="I1743" s="4">
        <f>E1743/F1743</f>
        <v>1.5151515151515151</v>
      </c>
      <c r="J1743" s="4" t="e">
        <f>100/G1743</f>
        <v>#DIV/0!</v>
      </c>
      <c r="N1743" s="37" t="e">
        <f>M1743/(K1743/100)</f>
        <v>#DIV/0!</v>
      </c>
      <c r="O1743" s="37" t="e">
        <f>N1743/J1743</f>
        <v>#DIV/0!</v>
      </c>
      <c r="P1743" s="5" t="e">
        <f>M1743/(L1743/100)</f>
        <v>#DIV/0!</v>
      </c>
      <c r="Q1743" s="5" t="e">
        <f>P1743*I1743</f>
        <v>#DIV/0!</v>
      </c>
      <c r="U1743" s="15" t="e">
        <f>100-(T1743-R1743)/S1743*100</f>
        <v>#DIV/0!</v>
      </c>
      <c r="V1743" s="21">
        <v>3</v>
      </c>
      <c r="X1743" s="2">
        <v>10.33</v>
      </c>
      <c r="Y1743" s="2">
        <v>11.47</v>
      </c>
      <c r="Z1743" s="21">
        <v>3268</v>
      </c>
      <c r="AB1743" s="14" t="e">
        <f>((AE1743-AC1743)*(1000/AD1743))*1000</f>
        <v>#DIV/0!</v>
      </c>
      <c r="AF1743" s="7" t="e">
        <f>#REF!*0.8</f>
        <v>#REF!</v>
      </c>
      <c r="AG1743" s="2">
        <v>152</v>
      </c>
      <c r="AH1743" s="8">
        <f>((AG1743)*(H1743/100))</f>
        <v>100.32000000000001</v>
      </c>
      <c r="AI1743" s="7">
        <f>AG1743/AH1743</f>
        <v>1.5151515151515151</v>
      </c>
      <c r="AJ1743" s="6">
        <v>47.94</v>
      </c>
      <c r="AK1743" s="2">
        <v>1.351</v>
      </c>
      <c r="AO1743" s="20" t="s">
        <v>373</v>
      </c>
      <c r="AP1743" s="543">
        <v>0.245</v>
      </c>
      <c r="AQ1743" s="543">
        <v>3.0000000000000001E-3</v>
      </c>
      <c r="AR1743" s="543">
        <v>0.03</v>
      </c>
      <c r="AS1743" s="543">
        <v>3.0000000000000001E-3</v>
      </c>
      <c r="AT1743" s="543">
        <v>3.9E-2</v>
      </c>
      <c r="AU1743" s="543">
        <v>2E-3</v>
      </c>
      <c r="AV1743" s="543">
        <v>2.4E-2</v>
      </c>
      <c r="AW1743" s="543">
        <v>2E-3</v>
      </c>
      <c r="AX1743" s="543">
        <v>3.0000000000000001E-3</v>
      </c>
      <c r="AY1743" s="543">
        <v>1E-3</v>
      </c>
      <c r="AZ1743" s="543">
        <v>4.4999999999999998E-2</v>
      </c>
      <c r="BA1743" s="543">
        <v>3.0000000000000001E-3</v>
      </c>
      <c r="BB1743" s="543">
        <v>0.124</v>
      </c>
      <c r="BC1743" s="543">
        <v>3.0000000000000001E-3</v>
      </c>
      <c r="BD1743" s="543">
        <v>3.1829999999999998</v>
      </c>
      <c r="BE1743" s="543">
        <v>2.8000000000000001E-2</v>
      </c>
      <c r="BF1743" s="543" t="s">
        <v>121</v>
      </c>
      <c r="BG1743" s="543">
        <v>5.0000000000000001E-3</v>
      </c>
      <c r="BH1743" s="543">
        <v>4.2889999999999997</v>
      </c>
      <c r="BI1743" s="543">
        <v>1.298</v>
      </c>
      <c r="BJ1743" s="543" t="s">
        <v>121</v>
      </c>
      <c r="BK1743" s="543">
        <v>4.0000000000000001E-3</v>
      </c>
      <c r="BL1743" s="543" t="s">
        <v>121</v>
      </c>
      <c r="BM1743" s="543">
        <v>2E-3</v>
      </c>
      <c r="BN1743" s="543">
        <v>0.13600000000000001</v>
      </c>
      <c r="BO1743" s="543">
        <v>7.0000000000000001E-3</v>
      </c>
      <c r="BP1743" s="543">
        <v>62.768999999999998</v>
      </c>
      <c r="BQ1743" s="543">
        <v>0.14599999999999999</v>
      </c>
      <c r="BR1743" s="543">
        <v>2E-3</v>
      </c>
      <c r="BS1743" s="543">
        <v>1E-3</v>
      </c>
      <c r="BT1743" s="543">
        <v>14.164999999999999</v>
      </c>
      <c r="BU1743" s="543">
        <v>0.14000000000000001</v>
      </c>
      <c r="BV1743" s="543">
        <v>1.7869999999999999</v>
      </c>
      <c r="BW1743" s="543">
        <v>3.3000000000000002E-2</v>
      </c>
      <c r="BX1743" s="543" t="s">
        <v>121</v>
      </c>
      <c r="BY1743" s="543">
        <v>8.9999999999999993E-3</v>
      </c>
      <c r="BZ1743" s="543">
        <v>0.89100000000000001</v>
      </c>
      <c r="CA1743" s="543">
        <v>3.1E-2</v>
      </c>
      <c r="CB1743" s="543" t="s">
        <v>121</v>
      </c>
      <c r="CC1743" s="543">
        <v>12.119</v>
      </c>
      <c r="CD1743" s="543">
        <v>0.114</v>
      </c>
      <c r="CE1743" s="543">
        <v>6.0000000000000001E-3</v>
      </c>
      <c r="CF1743" s="543">
        <v>2E-3</v>
      </c>
      <c r="CG1743" s="543">
        <v>1E-3</v>
      </c>
      <c r="CH1743" s="543" t="s">
        <v>121</v>
      </c>
      <c r="CI1743" s="543">
        <v>2E-3</v>
      </c>
      <c r="CJ1743" s="543">
        <v>0.98199999999999998</v>
      </c>
      <c r="CK1743" s="543">
        <v>9.6000000000000002E-2</v>
      </c>
      <c r="CL1743" s="543" t="s">
        <v>121</v>
      </c>
      <c r="CM1743" s="543">
        <v>2E-3</v>
      </c>
      <c r="CN1743" s="543">
        <v>5.0000000000000001E-3</v>
      </c>
      <c r="CO1743" s="543">
        <v>1E-3</v>
      </c>
      <c r="CP1743" s="543">
        <v>2.2090000000000001</v>
      </c>
      <c r="CQ1743" s="543">
        <v>0.05</v>
      </c>
      <c r="CR1743" s="543" t="s">
        <v>121</v>
      </c>
      <c r="CS1743" s="543">
        <v>2E-3</v>
      </c>
      <c r="CT1743" s="543">
        <v>7.3579999999999997</v>
      </c>
      <c r="CU1743" s="543">
        <v>0.33200000000000002</v>
      </c>
      <c r="CV1743" s="543">
        <v>2.1999999999999999E-2</v>
      </c>
      <c r="CW1743" s="543">
        <v>1E-3</v>
      </c>
      <c r="CX1743" s="543">
        <v>0.745</v>
      </c>
      <c r="CY1743" s="543">
        <v>1.7000000000000001E-2</v>
      </c>
      <c r="CZ1743" s="543" t="s">
        <v>121</v>
      </c>
      <c r="DA1743" s="543">
        <v>2E-3</v>
      </c>
      <c r="DB1743" s="543">
        <v>3.5000000000000003E-2</v>
      </c>
      <c r="DC1743" s="543">
        <v>5.0000000000000001E-3</v>
      </c>
      <c r="DD1743" s="543" t="s">
        <v>121</v>
      </c>
      <c r="DE1743" s="543">
        <v>8.9999999999999993E-3</v>
      </c>
      <c r="DF1743" s="543">
        <v>0.72799999999999998</v>
      </c>
      <c r="DG1743" s="543">
        <v>8.0000000000000002E-3</v>
      </c>
      <c r="DH1743" s="543">
        <v>1.7000000000000001E-2</v>
      </c>
      <c r="DI1743" s="543">
        <v>1E-3</v>
      </c>
      <c r="DJ1743" s="543">
        <v>4.1000000000000002E-2</v>
      </c>
      <c r="DK1743" s="543">
        <v>1E-3</v>
      </c>
      <c r="DL1743" s="61" t="str">
        <f t="shared" si="32"/>
        <v>DK III W1</v>
      </c>
      <c r="DM1743" s="544">
        <v>-2.1748111325434399E-2</v>
      </c>
      <c r="DN1743" s="544">
        <v>5.0980583792831401E-2</v>
      </c>
      <c r="DO1743" s="544">
        <v>5.2776348527417402E-2</v>
      </c>
      <c r="DP1743" s="544">
        <v>1.35137415731946</v>
      </c>
      <c r="DQ1743" s="544">
        <v>1.0691114304573601E-2</v>
      </c>
      <c r="DR1743" s="544">
        <v>-1.38186450194583E-2</v>
      </c>
      <c r="DS1743" s="544">
        <v>-5.3294109355814197E-2</v>
      </c>
      <c r="DT1743" s="544">
        <v>2.3963137163285499E-2</v>
      </c>
      <c r="DU1743" s="544">
        <v>-3.34011558273717E-3</v>
      </c>
      <c r="DV1743" s="544">
        <v>2.3592283021723399E-2</v>
      </c>
      <c r="DW1743" s="544">
        <v>0.40005187502494899</v>
      </c>
      <c r="DX1743" s="544">
        <v>-2.9766518038594699E-2</v>
      </c>
      <c r="DY1743" s="544">
        <v>1753.33143236356</v>
      </c>
      <c r="DZ1743" s="544">
        <v>1.2649195456351301</v>
      </c>
      <c r="EA1743" s="544">
        <v>6.3868759990138004</v>
      </c>
      <c r="EB1743" s="544">
        <v>98.426176581228006</v>
      </c>
    </row>
    <row r="1744" spans="1:132">
      <c r="A1744" s="11">
        <v>44715</v>
      </c>
      <c r="B1744" s="66" t="s">
        <v>207</v>
      </c>
      <c r="C1744" s="25" t="s">
        <v>119</v>
      </c>
      <c r="D1744" s="21">
        <v>34</v>
      </c>
      <c r="E1744" s="2">
        <v>100</v>
      </c>
      <c r="F1744" s="2">
        <v>66</v>
      </c>
      <c r="H1744" s="3">
        <f>((F1744)/(E1744/100))</f>
        <v>66</v>
      </c>
      <c r="I1744" s="4">
        <f>E1744/F1744</f>
        <v>1.5151515151515151</v>
      </c>
      <c r="J1744" s="4" t="e">
        <f>100/G1744</f>
        <v>#DIV/0!</v>
      </c>
      <c r="N1744" s="37" t="e">
        <f>M1744/(K1744/100)</f>
        <v>#DIV/0!</v>
      </c>
      <c r="O1744" s="37" t="e">
        <f>N1744/J1744</f>
        <v>#DIV/0!</v>
      </c>
      <c r="P1744" s="5" t="e">
        <f>M1744/(L1744/100)</f>
        <v>#DIV/0!</v>
      </c>
      <c r="Q1744" s="5" t="e">
        <f>P1744*I1744</f>
        <v>#DIV/0!</v>
      </c>
      <c r="U1744" s="15" t="e">
        <f>100-(T1744-R1744)/S1744*100</f>
        <v>#DIV/0!</v>
      </c>
      <c r="V1744" s="21">
        <v>0.29599999999999999</v>
      </c>
      <c r="X1744" s="2">
        <v>10</v>
      </c>
      <c r="Y1744" s="2">
        <v>6.83</v>
      </c>
      <c r="Z1744" s="21">
        <v>2195</v>
      </c>
      <c r="AB1744" s="14" t="e">
        <f>((AE1744-AC1744)*(1000/AD1744))*1000</f>
        <v>#DIV/0!</v>
      </c>
      <c r="AF1744" s="7" t="e">
        <f>#REF!*0.8</f>
        <v>#REF!</v>
      </c>
      <c r="AG1744" s="2">
        <v>152</v>
      </c>
      <c r="AH1744" s="8">
        <f>((AG1744)*(H1744/100))</f>
        <v>100.32000000000001</v>
      </c>
      <c r="AI1744" s="7">
        <f>AG1744/AH1744</f>
        <v>1.5151515151515151</v>
      </c>
      <c r="AJ1744" s="6">
        <v>22.09</v>
      </c>
      <c r="AK1744" s="2">
        <v>0.45100000000000001</v>
      </c>
      <c r="AO1744" s="20" t="s">
        <v>409</v>
      </c>
      <c r="AP1744" s="543">
        <v>4.2999999999999997E-2</v>
      </c>
      <c r="AQ1744" s="543">
        <v>1E-3</v>
      </c>
      <c r="AR1744" s="543">
        <v>1.2E-2</v>
      </c>
      <c r="AS1744" s="543">
        <v>2E-3</v>
      </c>
      <c r="AT1744" s="543">
        <v>8.9999999999999993E-3</v>
      </c>
      <c r="AU1744" s="543">
        <v>2E-3</v>
      </c>
      <c r="AV1744" s="543">
        <v>1.6E-2</v>
      </c>
      <c r="AW1744" s="543">
        <v>2E-3</v>
      </c>
      <c r="AX1744" s="543" t="s">
        <v>121</v>
      </c>
      <c r="AY1744" s="543">
        <v>2E-3</v>
      </c>
      <c r="AZ1744" s="543">
        <v>3.1E-2</v>
      </c>
      <c r="BA1744" s="543">
        <v>2E-3</v>
      </c>
      <c r="BB1744" s="543">
        <v>0.16700000000000001</v>
      </c>
      <c r="BC1744" s="543">
        <v>3.0000000000000001E-3</v>
      </c>
      <c r="BD1744" s="543">
        <v>2.4159999999999999</v>
      </c>
      <c r="BE1744" s="543">
        <v>2.1000000000000001E-2</v>
      </c>
      <c r="BF1744" s="543" t="s">
        <v>121</v>
      </c>
      <c r="BG1744" s="543">
        <v>3.0000000000000001E-3</v>
      </c>
      <c r="BH1744" s="543">
        <v>3.9180000000000001</v>
      </c>
      <c r="BI1744" s="543">
        <v>0.92500000000000004</v>
      </c>
      <c r="BJ1744" s="543" t="s">
        <v>121</v>
      </c>
      <c r="BK1744" s="543">
        <v>2E-3</v>
      </c>
      <c r="BL1744" s="543" t="s">
        <v>121</v>
      </c>
      <c r="BM1744" s="543">
        <v>2E-3</v>
      </c>
      <c r="BN1744" s="543">
        <v>9.8000000000000004E-2</v>
      </c>
      <c r="BO1744" s="543">
        <v>6.0000000000000001E-3</v>
      </c>
      <c r="BP1744" s="543">
        <v>64.331999999999994</v>
      </c>
      <c r="BQ1744" s="543">
        <v>0.129</v>
      </c>
      <c r="BR1744" s="543" t="s">
        <v>121</v>
      </c>
      <c r="BS1744" s="543">
        <v>2E-3</v>
      </c>
      <c r="BT1744" s="543">
        <v>15.679</v>
      </c>
      <c r="BU1744" s="543">
        <v>0.129</v>
      </c>
      <c r="BV1744" s="543">
        <v>1.4019999999999999</v>
      </c>
      <c r="BW1744" s="543">
        <v>2.5999999999999999E-2</v>
      </c>
      <c r="BX1744" s="543" t="s">
        <v>121</v>
      </c>
      <c r="BY1744" s="543">
        <v>8.0000000000000002E-3</v>
      </c>
      <c r="BZ1744" s="543">
        <v>0.52500000000000002</v>
      </c>
      <c r="CA1744" s="543">
        <v>2.4E-2</v>
      </c>
      <c r="CB1744" s="543" t="s">
        <v>121</v>
      </c>
      <c r="CC1744" s="543">
        <v>7.2759999999999998</v>
      </c>
      <c r="CD1744" s="543">
        <v>6.4000000000000001E-2</v>
      </c>
      <c r="CE1744" s="543">
        <v>5.0000000000000001E-3</v>
      </c>
      <c r="CF1744" s="543">
        <v>2E-3</v>
      </c>
      <c r="CG1744" s="543">
        <v>1E-3</v>
      </c>
      <c r="CH1744" s="543" t="s">
        <v>121</v>
      </c>
      <c r="CI1744" s="543">
        <v>2E-3</v>
      </c>
      <c r="CJ1744" s="543">
        <v>1.103</v>
      </c>
      <c r="CK1744" s="543">
        <v>8.5000000000000006E-2</v>
      </c>
      <c r="CL1744" s="543" t="s">
        <v>121</v>
      </c>
      <c r="CM1744" s="543">
        <v>2E-3</v>
      </c>
      <c r="CN1744" s="543">
        <v>2E-3</v>
      </c>
      <c r="CO1744" s="543">
        <v>1E-3</v>
      </c>
      <c r="CP1744" s="543">
        <v>1.554</v>
      </c>
      <c r="CQ1744" s="543">
        <v>3.7999999999999999E-2</v>
      </c>
      <c r="CR1744" s="543" t="s">
        <v>121</v>
      </c>
      <c r="CS1744" s="543">
        <v>2E-3</v>
      </c>
      <c r="CT1744" s="543">
        <v>7.5759999999999996</v>
      </c>
      <c r="CU1744" s="543">
        <v>0.29899999999999999</v>
      </c>
      <c r="CV1744" s="543">
        <v>0.03</v>
      </c>
      <c r="CW1744" s="543">
        <v>1E-3</v>
      </c>
      <c r="CX1744" s="543">
        <v>0.52800000000000002</v>
      </c>
      <c r="CY1744" s="543">
        <v>1.4E-2</v>
      </c>
      <c r="CZ1744" s="543" t="s">
        <v>121</v>
      </c>
      <c r="DA1744" s="543">
        <v>2E-3</v>
      </c>
      <c r="DB1744" s="543">
        <v>2.7E-2</v>
      </c>
      <c r="DC1744" s="543">
        <v>5.0000000000000001E-3</v>
      </c>
      <c r="DD1744" s="543">
        <v>1.0999999999999999E-2</v>
      </c>
      <c r="DE1744" s="543">
        <v>5.0000000000000001E-3</v>
      </c>
      <c r="DF1744" s="543">
        <v>0.433</v>
      </c>
      <c r="DG1744" s="543">
        <v>5.0000000000000001E-3</v>
      </c>
      <c r="DH1744" s="543">
        <v>1.2999999999999999E-2</v>
      </c>
      <c r="DI1744" s="543">
        <v>1E-3</v>
      </c>
      <c r="DJ1744" s="543">
        <v>6.0000000000000001E-3</v>
      </c>
      <c r="DK1744" s="543">
        <v>1E-3</v>
      </c>
      <c r="DL1744" s="61" t="str">
        <f t="shared" si="32"/>
        <v>DK III W2</v>
      </c>
      <c r="DM1744" s="544">
        <v>3.5593427235498902E-2</v>
      </c>
      <c r="DN1744" s="544">
        <v>1.6445058168970701E-2</v>
      </c>
      <c r="DO1744" s="544">
        <v>3.76221858148015E-2</v>
      </c>
      <c r="DP1744" s="544">
        <v>0.45135532901525</v>
      </c>
      <c r="DQ1744" s="544">
        <v>2.76996342228542E-3</v>
      </c>
      <c r="DR1744" s="544">
        <v>4.7046932729046301E-4</v>
      </c>
      <c r="DS1744" s="544">
        <v>-2.3770625257055301E-2</v>
      </c>
      <c r="DT1744" s="544">
        <v>1.01371149144806E-2</v>
      </c>
      <c r="DU1744" s="544">
        <v>-1.7058091077467401E-3</v>
      </c>
      <c r="DV1744" s="544">
        <v>5.1576208155572302E-3</v>
      </c>
      <c r="DW1744" s="544">
        <v>0.91186758006527602</v>
      </c>
      <c r="DX1744" s="544">
        <v>-5.6937593013301598E-2</v>
      </c>
      <c r="DY1744" s="544">
        <v>951.91067637450999</v>
      </c>
      <c r="DZ1744" s="544">
        <v>1.4498404096722699</v>
      </c>
      <c r="EA1744" s="544">
        <v>62.972147836197102</v>
      </c>
      <c r="EB1744" s="544">
        <v>98.749283342632097</v>
      </c>
    </row>
    <row r="1745" spans="1:132">
      <c r="A1745" s="11">
        <v>44715</v>
      </c>
      <c r="B1745" s="66" t="s">
        <v>176</v>
      </c>
      <c r="C1745" s="25" t="s">
        <v>177</v>
      </c>
      <c r="H1745" s="3" t="e">
        <f>((F1745)/(E1745/100))</f>
        <v>#DIV/0!</v>
      </c>
      <c r="I1745" s="4" t="e">
        <f>E1745/F1745</f>
        <v>#DIV/0!</v>
      </c>
      <c r="J1745" s="4" t="e">
        <f>100/G1745</f>
        <v>#DIV/0!</v>
      </c>
      <c r="N1745" s="37" t="e">
        <f>M1745/(K1745/100)</f>
        <v>#DIV/0!</v>
      </c>
      <c r="O1745" s="37" t="e">
        <f>N1745/J1745</f>
        <v>#DIV/0!</v>
      </c>
      <c r="P1745" s="5" t="e">
        <f>M1745/(L1745/100)</f>
        <v>#DIV/0!</v>
      </c>
      <c r="Q1745" s="5" t="e">
        <f>P1745*I1745</f>
        <v>#DIV/0!</v>
      </c>
      <c r="U1745" s="15" t="e">
        <f>100-(T1745-R1745)/S1745*100</f>
        <v>#DIV/0!</v>
      </c>
      <c r="X1745" s="2">
        <v>11.24</v>
      </c>
      <c r="AB1745" s="14" t="e">
        <f>((AE1745-AC1745)*(1000/AD1745))*1000</f>
        <v>#DIV/0!</v>
      </c>
      <c r="AF1745" s="7" t="e">
        <f>#REF!*0.8</f>
        <v>#REF!</v>
      </c>
      <c r="AG1745" s="2">
        <v>60</v>
      </c>
      <c r="AH1745" s="8" t="e">
        <f>((AG1745)*(H1745/100))</f>
        <v>#DIV/0!</v>
      </c>
      <c r="AI1745" s="7" t="e">
        <f>AG1745/AH1745</f>
        <v>#DIV/0!</v>
      </c>
      <c r="AO1745" s="20" t="s">
        <v>209</v>
      </c>
      <c r="AP1745" s="544">
        <v>0.20899999999999999</v>
      </c>
      <c r="AQ1745" s="544">
        <v>3.0000000000000001E-3</v>
      </c>
      <c r="AR1745" s="544">
        <v>7.0000000000000001E-3</v>
      </c>
      <c r="AS1745" s="544">
        <v>3.0000000000000001E-3</v>
      </c>
      <c r="AT1745" s="544">
        <v>8.2000000000000003E-2</v>
      </c>
      <c r="AU1745" s="544">
        <v>3.0000000000000001E-3</v>
      </c>
      <c r="AV1745" s="544">
        <v>5.6000000000000001E-2</v>
      </c>
      <c r="AW1745" s="544">
        <v>2E-3</v>
      </c>
      <c r="AX1745" s="544">
        <v>1.2999999999999999E-2</v>
      </c>
      <c r="AY1745" s="544">
        <v>1E-3</v>
      </c>
      <c r="AZ1745" s="544">
        <v>2.4E-2</v>
      </c>
      <c r="BA1745" s="544">
        <v>2E-3</v>
      </c>
      <c r="BB1745" s="544">
        <v>6.6000000000000003E-2</v>
      </c>
      <c r="BC1745" s="544">
        <v>2E-3</v>
      </c>
      <c r="BD1745" s="544">
        <v>0.58599999999999997</v>
      </c>
      <c r="BE1745" s="544">
        <v>1.0999999999999999E-2</v>
      </c>
      <c r="BF1745" s="544" t="s">
        <v>121</v>
      </c>
      <c r="BG1745" s="544">
        <v>8.9999999999999993E-3</v>
      </c>
      <c r="BH1745" s="544" t="s">
        <v>121</v>
      </c>
      <c r="BI1745" s="544">
        <v>2.1789999999999998</v>
      </c>
      <c r="BJ1745" s="544" t="s">
        <v>121</v>
      </c>
      <c r="BK1745" s="544">
        <v>3.0000000000000001E-3</v>
      </c>
      <c r="BL1745" s="544" t="s">
        <v>121</v>
      </c>
      <c r="BM1745" s="544">
        <v>2E-3</v>
      </c>
      <c r="BN1745" s="544">
        <v>0.08</v>
      </c>
      <c r="BO1745" s="544">
        <v>8.0000000000000002E-3</v>
      </c>
      <c r="BP1745" s="544">
        <v>61.8</v>
      </c>
      <c r="BQ1745" s="544">
        <v>0.14499999999999999</v>
      </c>
      <c r="BR1745" s="544">
        <v>3.0000000000000001E-3</v>
      </c>
      <c r="BS1745" s="544">
        <v>1E-3</v>
      </c>
      <c r="BT1745" s="544">
        <v>19.952000000000002</v>
      </c>
      <c r="BU1745" s="544">
        <v>0.17299999999999999</v>
      </c>
      <c r="BV1745" s="544">
        <v>10.337</v>
      </c>
      <c r="BW1745" s="544">
        <v>0.11899999999999999</v>
      </c>
      <c r="BX1745" s="544" t="s">
        <v>121</v>
      </c>
      <c r="BY1745" s="544">
        <v>4.0000000000000001E-3</v>
      </c>
      <c r="BZ1745" s="544">
        <v>1.9470000000000001</v>
      </c>
      <c r="CA1745" s="544">
        <v>0.04</v>
      </c>
      <c r="CB1745" s="544" t="s">
        <v>121</v>
      </c>
      <c r="CC1745" s="544">
        <v>15.984</v>
      </c>
      <c r="CD1745" s="544">
        <v>3.1E-2</v>
      </c>
      <c r="CE1745" s="544">
        <v>5.0000000000000001E-3</v>
      </c>
      <c r="CF1745" s="544">
        <v>2E-3</v>
      </c>
      <c r="CG1745" s="544">
        <v>1E-3</v>
      </c>
      <c r="CH1745" s="544" t="s">
        <v>121</v>
      </c>
      <c r="CI1745" s="544">
        <v>2E-3</v>
      </c>
      <c r="CJ1745" s="544" t="s">
        <v>121</v>
      </c>
      <c r="CK1745" s="544">
        <v>0.159</v>
      </c>
      <c r="CL1745" s="544" t="s">
        <v>121</v>
      </c>
      <c r="CM1745" s="544">
        <v>2E-3</v>
      </c>
      <c r="CN1745" s="544">
        <v>5.0000000000000001E-3</v>
      </c>
      <c r="CO1745" s="544">
        <v>1E-3</v>
      </c>
      <c r="CP1745" s="544">
        <v>2.13</v>
      </c>
      <c r="CQ1745" s="544">
        <v>0.06</v>
      </c>
      <c r="CR1745" s="544" t="s">
        <v>121</v>
      </c>
      <c r="CS1745" s="544">
        <v>2E-3</v>
      </c>
      <c r="CT1745" s="544">
        <v>1.5289999999999999</v>
      </c>
      <c r="CU1745" s="544">
        <v>0.29399999999999998</v>
      </c>
      <c r="CV1745" s="544">
        <v>1.6E-2</v>
      </c>
      <c r="CW1745" s="544">
        <v>1E-3</v>
      </c>
      <c r="CX1745" s="544">
        <v>0.16</v>
      </c>
      <c r="CY1745" s="544">
        <v>1.0999999999999999E-2</v>
      </c>
      <c r="CZ1745" s="544" t="s">
        <v>121</v>
      </c>
      <c r="DA1745" s="544">
        <v>2E-3</v>
      </c>
      <c r="DB1745" s="544" t="s">
        <v>121</v>
      </c>
      <c r="DC1745" s="544">
        <v>6.0000000000000001E-3</v>
      </c>
      <c r="DD1745" s="544">
        <v>2.5999999999999999E-2</v>
      </c>
      <c r="DE1745" s="544">
        <v>7.0000000000000001E-3</v>
      </c>
      <c r="DF1745" s="544">
        <v>0.84899999999999998</v>
      </c>
      <c r="DG1745" s="544">
        <v>8.0000000000000002E-3</v>
      </c>
      <c r="DH1745" s="544">
        <v>5.0000000000000001E-3</v>
      </c>
      <c r="DI1745" s="544">
        <v>1E-3</v>
      </c>
      <c r="DJ1745" s="544">
        <v>7.8E-2</v>
      </c>
      <c r="DK1745" s="544">
        <v>1E-3</v>
      </c>
      <c r="DL1745" s="61" t="str">
        <f t="shared" si="32"/>
        <v>UTV rechts</v>
      </c>
    </row>
    <row r="1746" spans="1:132">
      <c r="A1746" s="11">
        <v>44715</v>
      </c>
      <c r="B1746" s="66" t="s">
        <v>127</v>
      </c>
      <c r="C1746" s="25" t="s">
        <v>177</v>
      </c>
      <c r="H1746" s="3" t="e">
        <f>((F1746)/(E1746/100))</f>
        <v>#DIV/0!</v>
      </c>
      <c r="I1746" s="4" t="e">
        <f>E1746/F1746</f>
        <v>#DIV/0!</v>
      </c>
      <c r="J1746" s="4" t="e">
        <f>100/G1746</f>
        <v>#DIV/0!</v>
      </c>
      <c r="N1746" s="37" t="e">
        <f>M1746/(K1746/100)</f>
        <v>#DIV/0!</v>
      </c>
      <c r="O1746" s="37" t="e">
        <f>N1746/J1746</f>
        <v>#DIV/0!</v>
      </c>
      <c r="P1746" s="5" t="e">
        <f>M1746/(L1746/100)</f>
        <v>#DIV/0!</v>
      </c>
      <c r="Q1746" s="5" t="e">
        <f>P1746*I1746</f>
        <v>#DIV/0!</v>
      </c>
      <c r="U1746" s="15" t="e">
        <f>100-(T1746-R1746)/S1746*100</f>
        <v>#DIV/0!</v>
      </c>
      <c r="X1746" s="2">
        <v>12.04</v>
      </c>
      <c r="AB1746" s="14" t="e">
        <f>((AE1746-AC1746)*(1000/AD1746))*1000</f>
        <v>#DIV/0!</v>
      </c>
      <c r="AF1746" s="7" t="e">
        <f>#REF!*0.8</f>
        <v>#REF!</v>
      </c>
      <c r="AG1746" s="2">
        <v>60</v>
      </c>
      <c r="AH1746" s="8" t="e">
        <f>((AG1746)*(H1746/100))</f>
        <v>#DIV/0!</v>
      </c>
      <c r="AI1746" s="7" t="e">
        <f>AG1746/AH1746</f>
        <v>#DIV/0!</v>
      </c>
      <c r="AO1746" s="20" t="s">
        <v>2101</v>
      </c>
      <c r="AP1746" s="544">
        <v>0.20300000000000001</v>
      </c>
      <c r="AQ1746" s="544">
        <v>3.0000000000000001E-3</v>
      </c>
      <c r="AR1746" s="544">
        <v>5.0000000000000001E-3</v>
      </c>
      <c r="AS1746" s="544">
        <v>3.0000000000000001E-3</v>
      </c>
      <c r="AT1746" s="544">
        <v>0.10199999999999999</v>
      </c>
      <c r="AU1746" s="544">
        <v>4.0000000000000001E-3</v>
      </c>
      <c r="AV1746" s="544">
        <v>6.9000000000000006E-2</v>
      </c>
      <c r="AW1746" s="544">
        <v>3.0000000000000001E-3</v>
      </c>
      <c r="AX1746" s="544">
        <v>1.4E-2</v>
      </c>
      <c r="AY1746" s="544">
        <v>1E-3</v>
      </c>
      <c r="AZ1746" s="544">
        <v>1.9E-2</v>
      </c>
      <c r="BA1746" s="544">
        <v>2E-3</v>
      </c>
      <c r="BB1746" s="544">
        <v>6.7000000000000004E-2</v>
      </c>
      <c r="BC1746" s="544">
        <v>2E-3</v>
      </c>
      <c r="BD1746" s="544">
        <v>0.71299999999999997</v>
      </c>
      <c r="BE1746" s="544">
        <v>1.2999999999999999E-2</v>
      </c>
      <c r="BF1746" s="544" t="s">
        <v>121</v>
      </c>
      <c r="BG1746" s="544">
        <v>1.0999999999999999E-2</v>
      </c>
      <c r="BH1746" s="544" t="s">
        <v>121</v>
      </c>
      <c r="BI1746" s="544">
        <v>2.472</v>
      </c>
      <c r="BJ1746" s="544" t="s">
        <v>121</v>
      </c>
      <c r="BK1746" s="544">
        <v>3.0000000000000001E-3</v>
      </c>
      <c r="BL1746" s="544" t="s">
        <v>121</v>
      </c>
      <c r="BM1746" s="544">
        <v>2E-3</v>
      </c>
      <c r="BN1746" s="544">
        <v>0.106</v>
      </c>
      <c r="BO1746" s="544">
        <v>8.0000000000000002E-3</v>
      </c>
      <c r="BP1746" s="544">
        <v>56.691000000000003</v>
      </c>
      <c r="BQ1746" s="544">
        <v>0.17100000000000001</v>
      </c>
      <c r="BR1746" s="544">
        <v>4.0000000000000001E-3</v>
      </c>
      <c r="BS1746" s="544">
        <v>1E-3</v>
      </c>
      <c r="BT1746" s="544">
        <v>15.62</v>
      </c>
      <c r="BU1746" s="544">
        <v>0.17399999999999999</v>
      </c>
      <c r="BV1746" s="544">
        <v>13.35</v>
      </c>
      <c r="BW1746" s="544">
        <v>0.19900000000000001</v>
      </c>
      <c r="BX1746" s="544" t="s">
        <v>121</v>
      </c>
      <c r="BY1746" s="544">
        <v>6.0000000000000001E-3</v>
      </c>
      <c r="BZ1746" s="544">
        <v>4.03</v>
      </c>
      <c r="CA1746" s="544">
        <v>6.2E-2</v>
      </c>
      <c r="CB1746" s="544" t="s">
        <v>121</v>
      </c>
      <c r="CC1746" s="544">
        <v>24.591000000000001</v>
      </c>
      <c r="CD1746" s="544">
        <v>3.7999999999999999E-2</v>
      </c>
      <c r="CE1746" s="544">
        <v>5.0000000000000001E-3</v>
      </c>
      <c r="CF1746" s="544">
        <v>3.0000000000000001E-3</v>
      </c>
      <c r="CG1746" s="544">
        <v>1E-3</v>
      </c>
      <c r="CH1746" s="544" t="s">
        <v>121</v>
      </c>
      <c r="CI1746" s="544">
        <v>2E-3</v>
      </c>
      <c r="CJ1746" s="544" t="s">
        <v>121</v>
      </c>
      <c r="CK1746" s="544">
        <v>0.183</v>
      </c>
      <c r="CL1746" s="544" t="s">
        <v>121</v>
      </c>
      <c r="CM1746" s="544">
        <v>2E-3</v>
      </c>
      <c r="CN1746" s="544">
        <v>6.0000000000000001E-3</v>
      </c>
      <c r="CO1746" s="544">
        <v>1E-3</v>
      </c>
      <c r="CP1746" s="544">
        <v>3.0089999999999999</v>
      </c>
      <c r="CQ1746" s="544">
        <v>8.2000000000000003E-2</v>
      </c>
      <c r="CR1746" s="544" t="s">
        <v>121</v>
      </c>
      <c r="CS1746" s="544">
        <v>2E-3</v>
      </c>
      <c r="CT1746" s="544">
        <v>2.4319999999999999</v>
      </c>
      <c r="CU1746" s="544">
        <v>0.33500000000000002</v>
      </c>
      <c r="CV1746" s="544">
        <v>2.1999999999999999E-2</v>
      </c>
      <c r="CW1746" s="544">
        <v>1E-3</v>
      </c>
      <c r="CX1746" s="544">
        <v>0.23400000000000001</v>
      </c>
      <c r="CY1746" s="544">
        <v>1.0999999999999999E-2</v>
      </c>
      <c r="CZ1746" s="544" t="s">
        <v>121</v>
      </c>
      <c r="DA1746" s="544">
        <v>2E-3</v>
      </c>
      <c r="DB1746" s="544" t="s">
        <v>121</v>
      </c>
      <c r="DC1746" s="544">
        <v>5.0000000000000001E-3</v>
      </c>
      <c r="DD1746" s="544">
        <v>2.8000000000000001E-2</v>
      </c>
      <c r="DE1746" s="544">
        <v>8.0000000000000002E-3</v>
      </c>
      <c r="DF1746" s="544">
        <v>1.0609999999999999</v>
      </c>
      <c r="DG1746" s="544">
        <v>1.2E-2</v>
      </c>
      <c r="DH1746" s="544">
        <v>8.0000000000000002E-3</v>
      </c>
      <c r="DI1746" s="544">
        <v>1E-3</v>
      </c>
      <c r="DJ1746" s="544">
        <v>9.1999999999999998E-2</v>
      </c>
      <c r="DK1746" s="544">
        <v>1E-3</v>
      </c>
      <c r="DL1746" s="61" t="str">
        <f t="shared" si="32"/>
        <v xml:space="preserve">UTV links </v>
      </c>
    </row>
    <row r="1747" spans="1:132">
      <c r="A1747" s="11">
        <v>44719</v>
      </c>
      <c r="B1747" s="66"/>
      <c r="C1747" s="25" t="s">
        <v>745</v>
      </c>
      <c r="H1747" s="3" t="e">
        <f>((F1747)/(E1747/100))</f>
        <v>#DIV/0!</v>
      </c>
      <c r="I1747" s="4" t="e">
        <f>E1747/F1747</f>
        <v>#DIV/0!</v>
      </c>
      <c r="J1747" s="4" t="e">
        <f>100/G1747</f>
        <v>#DIV/0!</v>
      </c>
      <c r="N1747" s="37" t="e">
        <f>M1747/(K1747/100)</f>
        <v>#DIV/0!</v>
      </c>
      <c r="O1747" s="37" t="e">
        <f>N1747/J1747</f>
        <v>#DIV/0!</v>
      </c>
      <c r="P1747" s="5" t="e">
        <f>M1747/(L1747/100)</f>
        <v>#DIV/0!</v>
      </c>
      <c r="Q1747" s="5" t="e">
        <f>P1747*I1747</f>
        <v>#DIV/0!</v>
      </c>
      <c r="U1747" s="15" t="e">
        <f>100-(T1747-R1747)/S1747*100</f>
        <v>#DIV/0!</v>
      </c>
      <c r="Z1747" s="21">
        <v>2314</v>
      </c>
      <c r="AB1747" s="14" t="e">
        <f>((AE1747-AC1747)*(1000/AD1747))*1000</f>
        <v>#DIV/0!</v>
      </c>
      <c r="AF1747" s="7" t="e">
        <f>#REF!*0.8</f>
        <v>#REF!</v>
      </c>
      <c r="AH1747" s="8" t="e">
        <f>((AG1747)*(H1747/100))</f>
        <v>#DIV/0!</v>
      </c>
      <c r="AI1747" s="7" t="e">
        <f>AG1747/AH1747</f>
        <v>#DIV/0!</v>
      </c>
      <c r="AO1747" s="20" t="s">
        <v>2140</v>
      </c>
      <c r="DL1747" s="61" t="str">
        <f t="shared" si="32"/>
        <v>VNE1713</v>
      </c>
    </row>
    <row r="1748" spans="1:132">
      <c r="A1748" s="11">
        <v>44719</v>
      </c>
      <c r="B1748" s="66" t="s">
        <v>2141</v>
      </c>
      <c r="C1748" s="25" t="s">
        <v>117</v>
      </c>
      <c r="H1748" s="3" t="e">
        <f>((F1748)/(E1748/100))</f>
        <v>#DIV/0!</v>
      </c>
      <c r="I1748" s="4" t="e">
        <f>E1748/F1748</f>
        <v>#DIV/0!</v>
      </c>
      <c r="J1748" s="4" t="e">
        <f>100/G1748</f>
        <v>#DIV/0!</v>
      </c>
      <c r="N1748" s="37" t="e">
        <f>M1748/(K1748/100)</f>
        <v>#DIV/0!</v>
      </c>
      <c r="O1748" s="37" t="e">
        <f>N1748/J1748</f>
        <v>#DIV/0!</v>
      </c>
      <c r="P1748" s="5" t="e">
        <f>M1748/(L1748/100)</f>
        <v>#DIV/0!</v>
      </c>
      <c r="Q1748" s="5" t="e">
        <f>P1748*I1748</f>
        <v>#DIV/0!</v>
      </c>
      <c r="U1748" s="15" t="e">
        <f>100-(T1748-R1748)/S1748*100</f>
        <v>#DIV/0!</v>
      </c>
      <c r="X1748" s="2">
        <v>11.84</v>
      </c>
      <c r="AB1748" s="14" t="e">
        <f>((AE1748-AC1748)*(1000/AD1748))*1000</f>
        <v>#DIV/0!</v>
      </c>
      <c r="AF1748" s="7" t="e">
        <f>#REF!*0.8</f>
        <v>#REF!</v>
      </c>
      <c r="AG1748" s="2">
        <v>60</v>
      </c>
      <c r="AH1748" s="8" t="e">
        <f>((AG1748)*(H1748/100))</f>
        <v>#DIV/0!</v>
      </c>
      <c r="AI1748" s="7" t="e">
        <f>AG1748/AH1748</f>
        <v>#DIV/0!</v>
      </c>
      <c r="AO1748" s="20" t="s">
        <v>2142</v>
      </c>
      <c r="AP1748" s="545">
        <v>0.18099999999999999</v>
      </c>
      <c r="AQ1748" s="545">
        <v>3.0000000000000001E-3</v>
      </c>
      <c r="AR1748" s="545">
        <v>6.0000000000000001E-3</v>
      </c>
      <c r="AS1748" s="545">
        <v>3.0000000000000001E-3</v>
      </c>
      <c r="AT1748" s="545">
        <v>7.8E-2</v>
      </c>
      <c r="AU1748" s="545">
        <v>3.0000000000000001E-3</v>
      </c>
      <c r="AV1748" s="545">
        <v>5.0999999999999997E-2</v>
      </c>
      <c r="AW1748" s="545">
        <v>2E-3</v>
      </c>
      <c r="AX1748" s="545">
        <v>1.2999999999999999E-2</v>
      </c>
      <c r="AY1748" s="545">
        <v>1E-3</v>
      </c>
      <c r="AZ1748" s="545">
        <v>2.3E-2</v>
      </c>
      <c r="BA1748" s="545">
        <v>2E-3</v>
      </c>
      <c r="BB1748" s="545">
        <v>5.1999999999999998E-2</v>
      </c>
      <c r="BC1748" s="545">
        <v>2E-3</v>
      </c>
      <c r="BD1748" s="545">
        <v>0.52500000000000002</v>
      </c>
      <c r="BE1748" s="545">
        <v>0.01</v>
      </c>
      <c r="BF1748" s="545" t="s">
        <v>121</v>
      </c>
      <c r="BG1748" s="545">
        <v>0.01</v>
      </c>
      <c r="BH1748" s="545" t="s">
        <v>121</v>
      </c>
      <c r="BI1748" s="545">
        <v>2.0449999999999999</v>
      </c>
      <c r="BJ1748" s="545" t="s">
        <v>121</v>
      </c>
      <c r="BK1748" s="545">
        <v>3.0000000000000001E-3</v>
      </c>
      <c r="BL1748" s="545" t="s">
        <v>121</v>
      </c>
      <c r="BM1748" s="545">
        <v>2E-3</v>
      </c>
      <c r="BN1748" s="545">
        <v>8.5999999999999993E-2</v>
      </c>
      <c r="BO1748" s="545">
        <v>7.0000000000000001E-3</v>
      </c>
      <c r="BP1748" s="545">
        <v>63.524999999999999</v>
      </c>
      <c r="BQ1748" s="545">
        <v>0.13900000000000001</v>
      </c>
      <c r="BR1748" s="545">
        <v>3.0000000000000001E-3</v>
      </c>
      <c r="BS1748" s="545">
        <v>1E-3</v>
      </c>
      <c r="BT1748" s="545">
        <v>21.606000000000002</v>
      </c>
      <c r="BU1748" s="545">
        <v>0.185</v>
      </c>
      <c r="BV1748" s="545">
        <v>8.2750000000000004</v>
      </c>
      <c r="BW1748" s="545">
        <v>9.8000000000000004E-2</v>
      </c>
      <c r="BX1748" s="545" t="s">
        <v>121</v>
      </c>
      <c r="BY1748" s="545">
        <v>6.0000000000000001E-3</v>
      </c>
      <c r="BZ1748" s="545">
        <v>1.7509999999999999</v>
      </c>
      <c r="CA1748" s="545">
        <v>3.9E-2</v>
      </c>
      <c r="CB1748" s="545" t="s">
        <v>121</v>
      </c>
      <c r="CC1748" s="545">
        <v>14.792</v>
      </c>
      <c r="CD1748" s="545">
        <v>4.1000000000000002E-2</v>
      </c>
      <c r="CE1748" s="545">
        <v>5.0000000000000001E-3</v>
      </c>
      <c r="CF1748" s="545">
        <v>3.0000000000000001E-3</v>
      </c>
      <c r="CG1748" s="545">
        <v>1E-3</v>
      </c>
      <c r="CH1748" s="545" t="s">
        <v>121</v>
      </c>
      <c r="CI1748" s="545">
        <v>2E-3</v>
      </c>
      <c r="CJ1748" s="545" t="s">
        <v>121</v>
      </c>
      <c r="CK1748" s="545">
        <v>0.219</v>
      </c>
      <c r="CL1748" s="545" t="s">
        <v>121</v>
      </c>
      <c r="CM1748" s="545">
        <v>2E-3</v>
      </c>
      <c r="CN1748" s="545">
        <v>4.0000000000000001E-3</v>
      </c>
      <c r="CO1748" s="545">
        <v>1E-3</v>
      </c>
      <c r="CP1748" s="545">
        <v>1.5149999999999999</v>
      </c>
      <c r="CQ1748" s="545">
        <v>0.05</v>
      </c>
      <c r="CR1748" s="545" t="s">
        <v>121</v>
      </c>
      <c r="CS1748" s="545">
        <v>2E-3</v>
      </c>
      <c r="CT1748" s="545">
        <v>1.1659999999999999</v>
      </c>
      <c r="CU1748" s="545">
        <v>0.26800000000000002</v>
      </c>
      <c r="CV1748" s="545">
        <v>1.6E-2</v>
      </c>
      <c r="CW1748" s="545">
        <v>1E-3</v>
      </c>
      <c r="CX1748" s="545">
        <v>0.11600000000000001</v>
      </c>
      <c r="CY1748" s="545">
        <v>1.0999999999999999E-2</v>
      </c>
      <c r="CZ1748" s="545" t="s">
        <v>121</v>
      </c>
      <c r="DA1748" s="545">
        <v>2E-3</v>
      </c>
      <c r="DB1748" s="545">
        <v>5.0000000000000001E-3</v>
      </c>
      <c r="DC1748" s="545">
        <v>3.0000000000000001E-3</v>
      </c>
      <c r="DD1748" s="545">
        <v>0.03</v>
      </c>
      <c r="DE1748" s="545">
        <v>7.0000000000000001E-3</v>
      </c>
      <c r="DF1748" s="545">
        <v>0.83899999999999997</v>
      </c>
      <c r="DG1748" s="545">
        <v>8.0000000000000002E-3</v>
      </c>
      <c r="DH1748" s="545">
        <v>6.0000000000000001E-3</v>
      </c>
      <c r="DI1748" s="545">
        <v>1E-3</v>
      </c>
      <c r="DJ1748" s="545">
        <v>7.4999999999999997E-2</v>
      </c>
      <c r="DK1748" s="545">
        <v>1E-3</v>
      </c>
      <c r="DL1748" s="61" t="str">
        <f t="shared" ref="DL1748:DL1778" si="33">AO1748</f>
        <v>UTV 07.06.2022</v>
      </c>
    </row>
    <row r="1749" spans="1:132">
      <c r="A1749" s="11">
        <v>44719</v>
      </c>
      <c r="B1749" s="66" t="s">
        <v>2144</v>
      </c>
      <c r="C1749" s="25" t="s">
        <v>117</v>
      </c>
      <c r="H1749" s="3" t="e">
        <f>((F1749)/(E1749/100))</f>
        <v>#DIV/0!</v>
      </c>
      <c r="I1749" s="4" t="e">
        <f>E1749/F1749</f>
        <v>#DIV/0!</v>
      </c>
      <c r="J1749" s="4" t="e">
        <f>100/G1749</f>
        <v>#DIV/0!</v>
      </c>
      <c r="N1749" s="37" t="e">
        <f>M1749/(K1749/100)</f>
        <v>#DIV/0!</v>
      </c>
      <c r="O1749" s="37" t="e">
        <f>N1749/J1749</f>
        <v>#DIV/0!</v>
      </c>
      <c r="P1749" s="5" t="e">
        <f>M1749/(L1749/100)</f>
        <v>#DIV/0!</v>
      </c>
      <c r="Q1749" s="5" t="e">
        <f>P1749*I1749</f>
        <v>#DIV/0!</v>
      </c>
      <c r="U1749" s="15" t="e">
        <f>100-(T1749-R1749)/S1749*100</f>
        <v>#DIV/0!</v>
      </c>
      <c r="X1749" s="2">
        <v>11.92</v>
      </c>
      <c r="AB1749" s="14" t="e">
        <f>((AE1749-AC1749)*(1000/AD1749))*1000</f>
        <v>#DIV/0!</v>
      </c>
      <c r="AF1749" s="7" t="e">
        <f>#REF!*0.8</f>
        <v>#REF!</v>
      </c>
      <c r="AH1749" s="8" t="e">
        <f>((AG1749)*(H1749/100))</f>
        <v>#DIV/0!</v>
      </c>
      <c r="AI1749" s="7" t="e">
        <f>AG1749/AH1749</f>
        <v>#DIV/0!</v>
      </c>
      <c r="AO1749" s="20" t="s">
        <v>2142</v>
      </c>
      <c r="AP1749" s="546">
        <v>0.182</v>
      </c>
      <c r="AQ1749" s="546">
        <v>3.0000000000000001E-3</v>
      </c>
      <c r="AR1749" s="546">
        <v>4.0000000000000001E-3</v>
      </c>
      <c r="AS1749" s="546">
        <v>3.0000000000000001E-3</v>
      </c>
      <c r="AT1749" s="546">
        <v>7.0999999999999994E-2</v>
      </c>
      <c r="AU1749" s="546">
        <v>3.0000000000000001E-3</v>
      </c>
      <c r="AV1749" s="546">
        <v>5.6000000000000001E-2</v>
      </c>
      <c r="AW1749" s="546">
        <v>2E-3</v>
      </c>
      <c r="AX1749" s="546">
        <v>1.4999999999999999E-2</v>
      </c>
      <c r="AY1749" s="546">
        <v>1E-3</v>
      </c>
      <c r="AZ1749" s="546">
        <v>1.4E-2</v>
      </c>
      <c r="BA1749" s="546">
        <v>2E-3</v>
      </c>
      <c r="BB1749" s="546">
        <v>5.0999999999999997E-2</v>
      </c>
      <c r="BC1749" s="546">
        <v>2E-3</v>
      </c>
      <c r="BD1749" s="546">
        <v>0.52700000000000002</v>
      </c>
      <c r="BE1749" s="546">
        <v>0.01</v>
      </c>
      <c r="BF1749" s="546" t="s">
        <v>121</v>
      </c>
      <c r="BG1749" s="546">
        <v>8.9999999999999993E-3</v>
      </c>
      <c r="BH1749" s="546" t="s">
        <v>121</v>
      </c>
      <c r="BI1749" s="546">
        <v>2.5310000000000001</v>
      </c>
      <c r="BJ1749" s="546" t="s">
        <v>121</v>
      </c>
      <c r="BK1749" s="546">
        <v>3.0000000000000001E-3</v>
      </c>
      <c r="BL1749" s="546" t="s">
        <v>121</v>
      </c>
      <c r="BM1749" s="546">
        <v>2E-3</v>
      </c>
      <c r="BN1749" s="546">
        <v>6.7000000000000004E-2</v>
      </c>
      <c r="BO1749" s="546">
        <v>7.0000000000000001E-3</v>
      </c>
      <c r="BP1749" s="546">
        <v>62.825000000000003</v>
      </c>
      <c r="BQ1749" s="546">
        <v>0.14299999999999999</v>
      </c>
      <c r="BR1749" s="546">
        <v>3.0000000000000001E-3</v>
      </c>
      <c r="BS1749" s="546">
        <v>1E-3</v>
      </c>
      <c r="BT1749" s="546">
        <v>17.864999999999998</v>
      </c>
      <c r="BU1749" s="546">
        <v>0.157</v>
      </c>
      <c r="BV1749" s="546">
        <v>11.715</v>
      </c>
      <c r="BW1749" s="546">
        <v>0.13</v>
      </c>
      <c r="BX1749" s="546" t="s">
        <v>121</v>
      </c>
      <c r="BY1749" s="546">
        <v>4.0000000000000001E-3</v>
      </c>
      <c r="BZ1749" s="546">
        <v>2.44</v>
      </c>
      <c r="CA1749" s="546">
        <v>4.2999999999999997E-2</v>
      </c>
      <c r="CB1749" s="546" t="s">
        <v>121</v>
      </c>
      <c r="CC1749" s="546">
        <v>16.04</v>
      </c>
      <c r="CD1749" s="546">
        <v>2.3E-2</v>
      </c>
      <c r="CE1749" s="546">
        <v>5.0000000000000001E-3</v>
      </c>
      <c r="CF1749" s="546">
        <v>5.0000000000000001E-3</v>
      </c>
      <c r="CG1749" s="546">
        <v>1E-3</v>
      </c>
      <c r="CH1749" s="546" t="s">
        <v>121</v>
      </c>
      <c r="CI1749" s="546">
        <v>2E-3</v>
      </c>
      <c r="CJ1749" s="546" t="s">
        <v>121</v>
      </c>
      <c r="CK1749" s="546">
        <v>0.18099999999999999</v>
      </c>
      <c r="CL1749" s="546" t="s">
        <v>121</v>
      </c>
      <c r="CM1749" s="546">
        <v>2E-3</v>
      </c>
      <c r="CN1749" s="546">
        <v>5.0000000000000001E-3</v>
      </c>
      <c r="CO1749" s="546">
        <v>1E-3</v>
      </c>
      <c r="CP1749" s="546">
        <v>1.7709999999999999</v>
      </c>
      <c r="CQ1749" s="546">
        <v>5.6000000000000001E-2</v>
      </c>
      <c r="CR1749" s="546" t="s">
        <v>121</v>
      </c>
      <c r="CS1749" s="546">
        <v>2E-3</v>
      </c>
      <c r="CT1749" s="546">
        <v>1.268</v>
      </c>
      <c r="CU1749" s="546">
        <v>0.29499999999999998</v>
      </c>
      <c r="CV1749" s="546">
        <v>1.4E-2</v>
      </c>
      <c r="CW1749" s="546">
        <v>1E-3</v>
      </c>
      <c r="CX1749" s="546">
        <v>9.2999999999999999E-2</v>
      </c>
      <c r="CY1749" s="546">
        <v>8.9999999999999993E-3</v>
      </c>
      <c r="CZ1749" s="546" t="s">
        <v>121</v>
      </c>
      <c r="DA1749" s="546">
        <v>2E-3</v>
      </c>
      <c r="DB1749" s="546" t="s">
        <v>121</v>
      </c>
      <c r="DC1749" s="546">
        <v>5.0000000000000001E-3</v>
      </c>
      <c r="DD1749" s="546">
        <v>2.9000000000000001E-2</v>
      </c>
      <c r="DE1749" s="546">
        <v>7.0000000000000001E-3</v>
      </c>
      <c r="DF1749" s="546">
        <v>0.85499999999999998</v>
      </c>
      <c r="DG1749" s="546">
        <v>8.0000000000000002E-3</v>
      </c>
      <c r="DH1749" s="546">
        <v>4.0000000000000001E-3</v>
      </c>
      <c r="DI1749" s="546">
        <v>1E-3</v>
      </c>
      <c r="DJ1749" s="546">
        <v>8.7999999999999995E-2</v>
      </c>
      <c r="DK1749" s="546">
        <v>1E-3</v>
      </c>
      <c r="DL1749" s="61" t="str">
        <f t="shared" si="33"/>
        <v>UTV 07.06.2022</v>
      </c>
    </row>
    <row r="1750" spans="1:132">
      <c r="A1750" s="11">
        <v>44719</v>
      </c>
      <c r="B1750" s="66" t="s">
        <v>2143</v>
      </c>
      <c r="C1750" s="25" t="s">
        <v>117</v>
      </c>
      <c r="H1750" s="3" t="e">
        <f>((F1750)/(E1750/100))</f>
        <v>#DIV/0!</v>
      </c>
      <c r="I1750" s="4" t="e">
        <f>E1750/F1750</f>
        <v>#DIV/0!</v>
      </c>
      <c r="J1750" s="4" t="e">
        <f>100/G1750</f>
        <v>#DIV/0!</v>
      </c>
      <c r="N1750" s="37" t="e">
        <f>M1750/(K1750/100)</f>
        <v>#DIV/0!</v>
      </c>
      <c r="O1750" s="37" t="e">
        <f>N1750/J1750</f>
        <v>#DIV/0!</v>
      </c>
      <c r="P1750" s="5" t="e">
        <f>M1750/(L1750/100)</f>
        <v>#DIV/0!</v>
      </c>
      <c r="Q1750" s="5" t="e">
        <f>P1750*I1750</f>
        <v>#DIV/0!</v>
      </c>
      <c r="U1750" s="15" t="e">
        <f>100-(T1750-R1750)/S1750*100</f>
        <v>#DIV/0!</v>
      </c>
      <c r="X1750" s="2">
        <v>11.96</v>
      </c>
      <c r="AB1750" s="14" t="e">
        <f>((AE1750-AC1750)*(1000/AD1750))*1000</f>
        <v>#DIV/0!</v>
      </c>
      <c r="AF1750" s="7" t="e">
        <f>#REF!*0.8</f>
        <v>#REF!</v>
      </c>
      <c r="AH1750" s="8" t="e">
        <f>((AG1750)*(H1750/100))</f>
        <v>#DIV/0!</v>
      </c>
      <c r="AI1750" s="7" t="e">
        <f>AG1750/AH1750</f>
        <v>#DIV/0!</v>
      </c>
      <c r="AO1750" s="20" t="s">
        <v>2142</v>
      </c>
      <c r="AP1750" s="547">
        <v>0.222</v>
      </c>
      <c r="AQ1750" s="547">
        <v>3.0000000000000001E-3</v>
      </c>
      <c r="AR1750" s="547">
        <v>6.0000000000000001E-3</v>
      </c>
      <c r="AS1750" s="547">
        <v>3.0000000000000001E-3</v>
      </c>
      <c r="AT1750" s="547">
        <v>9.4E-2</v>
      </c>
      <c r="AU1750" s="547">
        <v>3.0000000000000001E-3</v>
      </c>
      <c r="AV1750" s="547">
        <v>6.4000000000000001E-2</v>
      </c>
      <c r="AW1750" s="547">
        <v>3.0000000000000001E-3</v>
      </c>
      <c r="AX1750" s="547">
        <v>1.4999999999999999E-2</v>
      </c>
      <c r="AY1750" s="547">
        <v>1E-3</v>
      </c>
      <c r="AZ1750" s="547">
        <v>1.7000000000000001E-2</v>
      </c>
      <c r="BA1750" s="547">
        <v>2E-3</v>
      </c>
      <c r="BB1750" s="547">
        <v>6.6000000000000003E-2</v>
      </c>
      <c r="BC1750" s="547">
        <v>2E-3</v>
      </c>
      <c r="BD1750" s="547">
        <v>0.60199999999999998</v>
      </c>
      <c r="BE1750" s="547">
        <v>1.0999999999999999E-2</v>
      </c>
      <c r="BF1750" s="547" t="s">
        <v>121</v>
      </c>
      <c r="BG1750" s="547">
        <v>0.01</v>
      </c>
      <c r="BH1750" s="547" t="s">
        <v>121</v>
      </c>
      <c r="BI1750" s="547">
        <v>2.2080000000000002</v>
      </c>
      <c r="BJ1750" s="547" t="s">
        <v>121</v>
      </c>
      <c r="BK1750" s="547">
        <v>4.0000000000000001E-3</v>
      </c>
      <c r="BL1750" s="547" t="s">
        <v>121</v>
      </c>
      <c r="BM1750" s="547">
        <v>2E-3</v>
      </c>
      <c r="BN1750" s="547">
        <v>9.1999999999999998E-2</v>
      </c>
      <c r="BO1750" s="547">
        <v>8.0000000000000002E-3</v>
      </c>
      <c r="BP1750" s="547">
        <v>59.83</v>
      </c>
      <c r="BQ1750" s="547">
        <v>0.16200000000000001</v>
      </c>
      <c r="BR1750" s="547">
        <v>4.0000000000000001E-3</v>
      </c>
      <c r="BS1750" s="547">
        <v>1E-3</v>
      </c>
      <c r="BT1750" s="547">
        <v>14.398999999999999</v>
      </c>
      <c r="BU1750" s="547">
        <v>0.14299999999999999</v>
      </c>
      <c r="BV1750" s="547">
        <v>12.584</v>
      </c>
      <c r="BW1750" s="547">
        <v>0.13300000000000001</v>
      </c>
      <c r="BX1750" s="547" t="s">
        <v>121</v>
      </c>
      <c r="BY1750" s="547">
        <v>5.0000000000000001E-3</v>
      </c>
      <c r="BZ1750" s="547">
        <v>3.5150000000000001</v>
      </c>
      <c r="CA1750" s="547">
        <v>5.0999999999999997E-2</v>
      </c>
      <c r="CB1750" s="547" t="s">
        <v>121</v>
      </c>
      <c r="CC1750" s="547">
        <v>17.439</v>
      </c>
      <c r="CD1750" s="547">
        <v>3.6999999999999998E-2</v>
      </c>
      <c r="CE1750" s="547">
        <v>5.0000000000000001E-3</v>
      </c>
      <c r="CF1750" s="547">
        <v>2E-3</v>
      </c>
      <c r="CG1750" s="547">
        <v>1E-3</v>
      </c>
      <c r="CH1750" s="547" t="s">
        <v>121</v>
      </c>
      <c r="CI1750" s="547">
        <v>2E-3</v>
      </c>
      <c r="CJ1750" s="547" t="s">
        <v>121</v>
      </c>
      <c r="CK1750" s="547">
        <v>0.251</v>
      </c>
      <c r="CL1750" s="547" t="s">
        <v>121</v>
      </c>
      <c r="CM1750" s="547">
        <v>2E-3</v>
      </c>
      <c r="CN1750" s="547">
        <v>6.0000000000000001E-3</v>
      </c>
      <c r="CO1750" s="547">
        <v>1E-3</v>
      </c>
      <c r="CP1750" s="547">
        <v>2.8660000000000001</v>
      </c>
      <c r="CQ1750" s="547">
        <v>6.8000000000000005E-2</v>
      </c>
      <c r="CR1750" s="547" t="s">
        <v>121</v>
      </c>
      <c r="CS1750" s="547">
        <v>2E-3</v>
      </c>
      <c r="CT1750" s="547">
        <v>2.0470000000000002</v>
      </c>
      <c r="CU1750" s="547">
        <v>0.311</v>
      </c>
      <c r="CV1750" s="547">
        <v>2.1999999999999999E-2</v>
      </c>
      <c r="CW1750" s="547">
        <v>1E-3</v>
      </c>
      <c r="CX1750" s="547">
        <v>0.19900000000000001</v>
      </c>
      <c r="CY1750" s="547">
        <v>0.01</v>
      </c>
      <c r="CZ1750" s="547" t="s">
        <v>121</v>
      </c>
      <c r="DA1750" s="547">
        <v>2E-3</v>
      </c>
      <c r="DB1750" s="547">
        <v>5.0000000000000001E-3</v>
      </c>
      <c r="DC1750" s="547">
        <v>3.0000000000000001E-3</v>
      </c>
      <c r="DD1750" s="547">
        <v>2.5000000000000001E-2</v>
      </c>
      <c r="DE1750" s="547">
        <v>8.0000000000000002E-3</v>
      </c>
      <c r="DF1750" s="547">
        <v>0.995</v>
      </c>
      <c r="DG1750" s="547">
        <v>0.01</v>
      </c>
      <c r="DH1750" s="547">
        <v>0.01</v>
      </c>
      <c r="DI1750" s="547">
        <v>1E-3</v>
      </c>
      <c r="DJ1750" s="547">
        <v>9.0999999999999998E-2</v>
      </c>
      <c r="DK1750" s="547">
        <v>1E-3</v>
      </c>
      <c r="DL1750" s="61" t="str">
        <f t="shared" si="33"/>
        <v>UTV 07.06.2022</v>
      </c>
    </row>
    <row r="1751" spans="1:132">
      <c r="A1751" s="11">
        <v>44719</v>
      </c>
      <c r="B1751" s="66" t="s">
        <v>731</v>
      </c>
      <c r="C1751" s="25" t="s">
        <v>117</v>
      </c>
      <c r="H1751" s="3" t="e">
        <f>((F1751)/(E1751/100))</f>
        <v>#DIV/0!</v>
      </c>
      <c r="I1751" s="4" t="e">
        <f>E1751/F1751</f>
        <v>#DIV/0!</v>
      </c>
      <c r="J1751" s="4" t="e">
        <f>100/G1751</f>
        <v>#DIV/0!</v>
      </c>
      <c r="N1751" s="37" t="e">
        <f>M1751/(K1751/100)</f>
        <v>#DIV/0!</v>
      </c>
      <c r="O1751" s="37" t="e">
        <f>N1751/J1751</f>
        <v>#DIV/0!</v>
      </c>
      <c r="P1751" s="5" t="e">
        <f>M1751/(L1751/100)</f>
        <v>#DIV/0!</v>
      </c>
      <c r="Q1751" s="5" t="e">
        <f>P1751*I1751</f>
        <v>#DIV/0!</v>
      </c>
      <c r="U1751" s="15" t="e">
        <f>100-(T1751-R1751)/S1751*100</f>
        <v>#DIV/0!</v>
      </c>
      <c r="X1751" s="2">
        <v>12.34</v>
      </c>
      <c r="AB1751" s="14" t="e">
        <f>((AE1751-AC1751)*(1000/AD1751))*1000</f>
        <v>#DIV/0!</v>
      </c>
      <c r="AF1751" s="7" t="e">
        <f>#REF!*0.8</f>
        <v>#REF!</v>
      </c>
      <c r="AH1751" s="8" t="e">
        <f>((AG1751)*(H1751/100))</f>
        <v>#DIV/0!</v>
      </c>
      <c r="AI1751" s="7" t="e">
        <f>AG1751/AH1751</f>
        <v>#DIV/0!</v>
      </c>
      <c r="AO1751" s="21" t="s">
        <v>2142</v>
      </c>
      <c r="AP1751" s="548">
        <v>9.2999999999999999E-2</v>
      </c>
      <c r="AQ1751" s="548">
        <v>2E-3</v>
      </c>
      <c r="AR1751" s="548">
        <v>1.0999999999999999E-2</v>
      </c>
      <c r="AS1751" s="548">
        <v>3.0000000000000001E-3</v>
      </c>
      <c r="AT1751" s="548">
        <v>3.5000000000000003E-2</v>
      </c>
      <c r="AU1751" s="548">
        <v>2E-3</v>
      </c>
      <c r="AV1751" s="548">
        <v>3.4000000000000002E-2</v>
      </c>
      <c r="AW1751" s="548">
        <v>2E-3</v>
      </c>
      <c r="AX1751" s="548">
        <v>5.0000000000000001E-3</v>
      </c>
      <c r="AY1751" s="548">
        <v>1E-3</v>
      </c>
      <c r="AZ1751" s="548">
        <v>1.2E-2</v>
      </c>
      <c r="BA1751" s="548">
        <v>2E-3</v>
      </c>
      <c r="BB1751" s="548">
        <v>5.3999999999999999E-2</v>
      </c>
      <c r="BC1751" s="548">
        <v>2E-3</v>
      </c>
      <c r="BD1751" s="548">
        <v>0.49199999999999999</v>
      </c>
      <c r="BE1751" s="548">
        <v>0.01</v>
      </c>
      <c r="BF1751" s="548" t="s">
        <v>121</v>
      </c>
      <c r="BG1751" s="548">
        <v>8.0000000000000002E-3</v>
      </c>
      <c r="BH1751" s="548" t="s">
        <v>121</v>
      </c>
      <c r="BI1751" s="548">
        <v>1.778</v>
      </c>
      <c r="BJ1751" s="548" t="s">
        <v>121</v>
      </c>
      <c r="BK1751" s="548">
        <v>2E-3</v>
      </c>
      <c r="BL1751" s="548" t="s">
        <v>121</v>
      </c>
      <c r="BM1751" s="548">
        <v>2E-3</v>
      </c>
      <c r="BN1751" s="548">
        <v>7.0999999999999994E-2</v>
      </c>
      <c r="BO1751" s="548">
        <v>7.0000000000000001E-3</v>
      </c>
      <c r="BP1751" s="548">
        <v>64.796999999999997</v>
      </c>
      <c r="BQ1751" s="548">
        <v>0.13300000000000001</v>
      </c>
      <c r="BR1751" s="548" t="s">
        <v>121</v>
      </c>
      <c r="BS1751" s="548">
        <v>2E-3</v>
      </c>
      <c r="BT1751" s="548">
        <v>18.209</v>
      </c>
      <c r="BU1751" s="548">
        <v>0.16800000000000001</v>
      </c>
      <c r="BV1751" s="548">
        <v>9.4139999999999997</v>
      </c>
      <c r="BW1751" s="548">
        <v>0.111</v>
      </c>
      <c r="BX1751" s="548" t="s">
        <v>121</v>
      </c>
      <c r="BY1751" s="548">
        <v>4.0000000000000001E-3</v>
      </c>
      <c r="BZ1751" s="548">
        <v>1.155</v>
      </c>
      <c r="CA1751" s="548">
        <v>3.1E-2</v>
      </c>
      <c r="CB1751" s="548" t="s">
        <v>121</v>
      </c>
      <c r="CC1751" s="548">
        <v>16.655000000000001</v>
      </c>
      <c r="CD1751" s="548">
        <v>3.1E-2</v>
      </c>
      <c r="CE1751" s="548">
        <v>5.0000000000000001E-3</v>
      </c>
      <c r="CF1751" s="548" t="s">
        <v>121</v>
      </c>
      <c r="CG1751" s="548">
        <v>2E-3</v>
      </c>
      <c r="CH1751" s="548" t="s">
        <v>121</v>
      </c>
      <c r="CI1751" s="548">
        <v>2E-3</v>
      </c>
      <c r="CJ1751" s="548" t="s">
        <v>121</v>
      </c>
      <c r="CK1751" s="548">
        <v>0.23300000000000001</v>
      </c>
      <c r="CL1751" s="548" t="s">
        <v>121</v>
      </c>
      <c r="CM1751" s="548">
        <v>2E-3</v>
      </c>
      <c r="CN1751" s="548">
        <v>3.0000000000000001E-3</v>
      </c>
      <c r="CO1751" s="548">
        <v>1E-3</v>
      </c>
      <c r="CP1751" s="548">
        <v>1.506</v>
      </c>
      <c r="CQ1751" s="548">
        <v>4.9000000000000002E-2</v>
      </c>
      <c r="CR1751" s="548" t="s">
        <v>121</v>
      </c>
      <c r="CS1751" s="548">
        <v>2E-3</v>
      </c>
      <c r="CT1751" s="548">
        <v>1.899</v>
      </c>
      <c r="CU1751" s="548">
        <v>0.28599999999999998</v>
      </c>
      <c r="CV1751" s="548">
        <v>2.7E-2</v>
      </c>
      <c r="CW1751" s="548">
        <v>1E-3</v>
      </c>
      <c r="CX1751" s="548">
        <v>0.219</v>
      </c>
      <c r="CY1751" s="548">
        <v>1.0999999999999999E-2</v>
      </c>
      <c r="CZ1751" s="548" t="s">
        <v>121</v>
      </c>
      <c r="DA1751" s="548">
        <v>2E-3</v>
      </c>
      <c r="DB1751" s="548" t="s">
        <v>121</v>
      </c>
      <c r="DC1751" s="548">
        <v>4.0000000000000001E-3</v>
      </c>
      <c r="DD1751" s="548" t="s">
        <v>121</v>
      </c>
      <c r="DE1751" s="548">
        <v>1.0999999999999999E-2</v>
      </c>
      <c r="DF1751" s="548">
        <v>0.49099999999999999</v>
      </c>
      <c r="DG1751" s="548">
        <v>6.0000000000000001E-3</v>
      </c>
      <c r="DH1751" s="548">
        <v>7.0000000000000001E-3</v>
      </c>
      <c r="DI1751" s="548">
        <v>1E-3</v>
      </c>
      <c r="DJ1751" s="548">
        <v>4.2999999999999997E-2</v>
      </c>
      <c r="DK1751" s="548">
        <v>1E-3</v>
      </c>
      <c r="DL1751" s="61" t="str">
        <f t="shared" si="33"/>
        <v>UTV 07.06.2022</v>
      </c>
    </row>
    <row r="1752" spans="1:132">
      <c r="A1752" s="11">
        <v>44719</v>
      </c>
      <c r="B1752" s="66" t="s">
        <v>336</v>
      </c>
      <c r="C1752" s="25" t="s">
        <v>124</v>
      </c>
      <c r="D1752" s="21">
        <v>20</v>
      </c>
      <c r="E1752" s="2">
        <v>100</v>
      </c>
      <c r="F1752" s="2">
        <v>80</v>
      </c>
      <c r="H1752" s="3">
        <f>((F1752)/(E1752/100))</f>
        <v>80</v>
      </c>
      <c r="I1752" s="4">
        <f>E1752/F1752</f>
        <v>1.25</v>
      </c>
      <c r="J1752" s="4" t="e">
        <f>100/G1752</f>
        <v>#DIV/0!</v>
      </c>
      <c r="N1752" s="37" t="e">
        <f>M1752/(K1752/100)</f>
        <v>#DIV/0!</v>
      </c>
      <c r="O1752" s="37" t="e">
        <f>N1752/J1752</f>
        <v>#DIV/0!</v>
      </c>
      <c r="P1752" s="5" t="e">
        <f>M1752/(L1752/100)</f>
        <v>#DIV/0!</v>
      </c>
      <c r="Q1752" s="5" t="e">
        <f>P1752*I1752</f>
        <v>#DIV/0!</v>
      </c>
      <c r="U1752" s="15" t="e">
        <f>100-(T1752-R1752)/S1752*100</f>
        <v>#DIV/0!</v>
      </c>
      <c r="V1752" s="21">
        <v>4.2</v>
      </c>
      <c r="X1752" s="2">
        <v>12.27</v>
      </c>
      <c r="Y1752" s="2">
        <v>8.6999999999999993</v>
      </c>
      <c r="Z1752" s="21">
        <v>584</v>
      </c>
      <c r="AB1752" s="14" t="e">
        <f>((AE1752-AC1752)*(1000/AD1752))*1000</f>
        <v>#DIV/0!</v>
      </c>
      <c r="AF1752" s="7" t="e">
        <f>#REF!*0.8</f>
        <v>#REF!</v>
      </c>
      <c r="AG1752" s="2">
        <v>124</v>
      </c>
      <c r="AH1752" s="8">
        <f>((AG1752)*(H1752/100))</f>
        <v>99.2</v>
      </c>
      <c r="AI1752" s="7">
        <f>AG1752/AH1752</f>
        <v>1.25</v>
      </c>
      <c r="AJ1752" s="6">
        <v>47.05</v>
      </c>
      <c r="AK1752" s="2">
        <v>0.57499999999999996</v>
      </c>
      <c r="AM1752" s="21">
        <v>2.58</v>
      </c>
      <c r="AN1752" s="21">
        <v>1.26</v>
      </c>
      <c r="AO1752" s="20" t="s">
        <v>2145</v>
      </c>
      <c r="AP1752" s="549">
        <v>1.7999999999999999E-2</v>
      </c>
      <c r="AQ1752" s="549">
        <v>1E-3</v>
      </c>
      <c r="AR1752" s="549">
        <v>1.2999999999999999E-2</v>
      </c>
      <c r="AS1752" s="549">
        <v>3.0000000000000001E-3</v>
      </c>
      <c r="AT1752" s="549">
        <v>4.0000000000000001E-3</v>
      </c>
      <c r="AU1752" s="549">
        <v>2E-3</v>
      </c>
      <c r="AV1752" s="549">
        <v>8.0000000000000002E-3</v>
      </c>
      <c r="AW1752" s="549">
        <v>2E-3</v>
      </c>
      <c r="AX1752" s="549" t="s">
        <v>121</v>
      </c>
      <c r="AY1752" s="549">
        <v>2E-3</v>
      </c>
      <c r="AZ1752" s="549">
        <v>0.14199999999999999</v>
      </c>
      <c r="BA1752" s="549">
        <v>4.0000000000000001E-3</v>
      </c>
      <c r="BB1752" s="549">
        <v>7.3999999999999996E-2</v>
      </c>
      <c r="BC1752" s="549">
        <v>2E-3</v>
      </c>
      <c r="BD1752" s="549">
        <v>1.294</v>
      </c>
      <c r="BE1752" s="549">
        <v>1.4999999999999999E-2</v>
      </c>
      <c r="BF1752" s="549" t="s">
        <v>121</v>
      </c>
      <c r="BG1752" s="549">
        <v>7.0000000000000001E-3</v>
      </c>
      <c r="BH1752" s="549">
        <v>2.1829999999999998</v>
      </c>
      <c r="BI1752" s="549">
        <v>0.86899999999999999</v>
      </c>
      <c r="BJ1752" s="549" t="s">
        <v>121</v>
      </c>
      <c r="BK1752" s="549">
        <v>2E-3</v>
      </c>
      <c r="BL1752" s="549" t="s">
        <v>121</v>
      </c>
      <c r="BM1752" s="549">
        <v>2E-3</v>
      </c>
      <c r="BN1752" s="549">
        <v>5.5E-2</v>
      </c>
      <c r="BO1752" s="549">
        <v>6.0000000000000001E-3</v>
      </c>
      <c r="BP1752" s="549">
        <v>59.569000000000003</v>
      </c>
      <c r="BQ1752" s="549">
        <v>0.14099999999999999</v>
      </c>
      <c r="BR1752" s="549" t="s">
        <v>121</v>
      </c>
      <c r="BS1752" s="549">
        <v>2E-3</v>
      </c>
      <c r="BT1752" s="549">
        <v>24.335999999999999</v>
      </c>
      <c r="BU1752" s="549">
        <v>0.17399999999999999</v>
      </c>
      <c r="BV1752" s="549">
        <v>0.59199999999999997</v>
      </c>
      <c r="BW1752" s="549">
        <v>1.9E-2</v>
      </c>
      <c r="BX1752" s="549" t="s">
        <v>121</v>
      </c>
      <c r="BY1752" s="549">
        <v>6.0000000000000001E-3</v>
      </c>
      <c r="BZ1752" s="549">
        <v>0.193</v>
      </c>
      <c r="CA1752" s="549">
        <v>2.1000000000000001E-2</v>
      </c>
      <c r="CB1752" s="549" t="s">
        <v>121</v>
      </c>
      <c r="CC1752" s="549">
        <v>9.4260000000000002</v>
      </c>
      <c r="CD1752" s="549">
        <v>8.1000000000000003E-2</v>
      </c>
      <c r="CE1752" s="549">
        <v>6.0000000000000001E-3</v>
      </c>
      <c r="CF1752" s="549">
        <v>2E-3</v>
      </c>
      <c r="CG1752" s="549">
        <v>1E-3</v>
      </c>
      <c r="CH1752" s="549">
        <v>1.6E-2</v>
      </c>
      <c r="CI1752" s="549">
        <v>1E-3</v>
      </c>
      <c r="CJ1752" s="549">
        <v>0.24299999999999999</v>
      </c>
      <c r="CK1752" s="549">
        <v>6.8000000000000005E-2</v>
      </c>
      <c r="CL1752" s="549" t="s">
        <v>121</v>
      </c>
      <c r="CM1752" s="549">
        <v>2E-3</v>
      </c>
      <c r="CN1752" s="549" t="s">
        <v>121</v>
      </c>
      <c r="CO1752" s="549">
        <v>2E-3</v>
      </c>
      <c r="CP1752" s="549">
        <v>0.76800000000000002</v>
      </c>
      <c r="CQ1752" s="549">
        <v>0.03</v>
      </c>
      <c r="CR1752" s="549" t="s">
        <v>121</v>
      </c>
      <c r="CS1752" s="549">
        <v>2E-3</v>
      </c>
      <c r="CT1752" s="549">
        <v>9.6519999999999992</v>
      </c>
      <c r="CU1752" s="549">
        <v>0.33900000000000002</v>
      </c>
      <c r="CV1752" s="549">
        <v>2.1999999999999999E-2</v>
      </c>
      <c r="CW1752" s="549">
        <v>1E-3</v>
      </c>
      <c r="CX1752" s="549">
        <v>0.48899999999999999</v>
      </c>
      <c r="CY1752" s="549">
        <v>1.6E-2</v>
      </c>
      <c r="CZ1752" s="549" t="s">
        <v>121</v>
      </c>
      <c r="DA1752" s="549">
        <v>2E-3</v>
      </c>
      <c r="DB1752" s="549">
        <v>1.7000000000000001E-2</v>
      </c>
      <c r="DC1752" s="549">
        <v>4.0000000000000001E-3</v>
      </c>
      <c r="DD1752" s="549" t="s">
        <v>121</v>
      </c>
      <c r="DE1752" s="549">
        <v>5.0000000000000001E-3</v>
      </c>
      <c r="DF1752" s="549">
        <v>0.20399999999999999</v>
      </c>
      <c r="DG1752" s="549">
        <v>3.0000000000000001E-3</v>
      </c>
      <c r="DH1752" s="549">
        <v>1.2E-2</v>
      </c>
      <c r="DI1752" s="549">
        <v>1E-3</v>
      </c>
      <c r="DJ1752" s="549">
        <v>4.0000000000000001E-3</v>
      </c>
      <c r="DK1752" s="549">
        <v>1E-3</v>
      </c>
      <c r="DL1752" s="61" t="str">
        <f t="shared" si="33"/>
        <v>DK II Hafen 07.06.2022</v>
      </c>
      <c r="DM1752" s="551">
        <v>1.7658639254029601E-3</v>
      </c>
      <c r="DN1752" s="551">
        <v>3.66697190114909E-3</v>
      </c>
      <c r="DO1752" s="551">
        <v>-1.55988373743492E-2</v>
      </c>
      <c r="DP1752" s="551">
        <v>0.57542807755819803</v>
      </c>
      <c r="DQ1752" s="551">
        <v>0.29330414646859099</v>
      </c>
      <c r="DR1752" s="551">
        <v>-1.0812349402048E-2</v>
      </c>
      <c r="DS1752" s="551">
        <v>1.6763513849323699</v>
      </c>
      <c r="DT1752" s="551">
        <v>4.70432202574032E-3</v>
      </c>
      <c r="DU1752" s="551">
        <v>3.0148317662666302E-4</v>
      </c>
      <c r="DV1752" s="551">
        <v>3.09952204997578E-3</v>
      </c>
      <c r="DW1752" s="551">
        <v>0.74473478489613698</v>
      </c>
      <c r="DX1752" s="551">
        <v>-2.4441561494548601E-2</v>
      </c>
      <c r="DY1752" s="551">
        <v>742.06743307461795</v>
      </c>
      <c r="DZ1752" s="551">
        <v>0.40130913472476998</v>
      </c>
      <c r="EA1752" s="551">
        <v>0.21888760491914599</v>
      </c>
      <c r="EB1752" s="551">
        <v>97.761899634245097</v>
      </c>
    </row>
    <row r="1753" spans="1:132">
      <c r="A1753" s="11">
        <v>44719</v>
      </c>
      <c r="B1753" s="66" t="s">
        <v>208</v>
      </c>
      <c r="C1753" s="25" t="s">
        <v>119</v>
      </c>
      <c r="D1753" s="21">
        <v>36</v>
      </c>
      <c r="E1753" s="2">
        <v>100</v>
      </c>
      <c r="F1753" s="2">
        <v>64</v>
      </c>
      <c r="H1753" s="3">
        <f>((F1753)/(E1753/100))</f>
        <v>64</v>
      </c>
      <c r="I1753" s="4">
        <f>E1753/F1753</f>
        <v>1.5625</v>
      </c>
      <c r="J1753" s="4" t="e">
        <f>100/G1753</f>
        <v>#DIV/0!</v>
      </c>
      <c r="N1753" s="37" t="e">
        <f>M1753/(K1753/100)</f>
        <v>#DIV/0!</v>
      </c>
      <c r="O1753" s="37" t="e">
        <f>N1753/J1753</f>
        <v>#DIV/0!</v>
      </c>
      <c r="P1753" s="5" t="e">
        <f>M1753/(L1753/100)</f>
        <v>#DIV/0!</v>
      </c>
      <c r="Q1753" s="5" t="e">
        <f>P1753*I1753</f>
        <v>#DIV/0!</v>
      </c>
      <c r="U1753" s="15" t="e">
        <f>100-(T1753-R1753)/S1753*100</f>
        <v>#DIV/0!</v>
      </c>
      <c r="V1753" s="21">
        <v>3.68</v>
      </c>
      <c r="X1753" s="2">
        <v>10.64</v>
      </c>
      <c r="Y1753" s="2">
        <v>13.72</v>
      </c>
      <c r="Z1753" s="21">
        <v>4093</v>
      </c>
      <c r="AB1753" s="14" t="e">
        <f>((AE1753-AC1753)*(1000/AD1753))*1000</f>
        <v>#DIV/0!</v>
      </c>
      <c r="AF1753" s="7" t="e">
        <f>#REF!*0.8</f>
        <v>#REF!</v>
      </c>
      <c r="AG1753" s="2">
        <v>136</v>
      </c>
      <c r="AH1753" s="8">
        <f>((AG1753)*(H1753/100))</f>
        <v>87.04</v>
      </c>
      <c r="AI1753" s="7">
        <f>AG1753/AH1753</f>
        <v>1.5624999999999998</v>
      </c>
      <c r="AJ1753" s="6">
        <v>57.73</v>
      </c>
      <c r="AK1753" s="2">
        <v>1.1020000000000001</v>
      </c>
      <c r="AO1753" s="20" t="s">
        <v>2146</v>
      </c>
      <c r="AP1753" s="550">
        <v>0.20899999999999999</v>
      </c>
      <c r="AQ1753" s="550">
        <v>3.0000000000000001E-3</v>
      </c>
      <c r="AR1753" s="550">
        <v>3.1E-2</v>
      </c>
      <c r="AS1753" s="550">
        <v>3.0000000000000001E-3</v>
      </c>
      <c r="AT1753" s="550">
        <v>3.3000000000000002E-2</v>
      </c>
      <c r="AU1753" s="550">
        <v>2E-3</v>
      </c>
      <c r="AV1753" s="550">
        <v>0.03</v>
      </c>
      <c r="AW1753" s="550">
        <v>2E-3</v>
      </c>
      <c r="AX1753" s="550">
        <v>4.0000000000000001E-3</v>
      </c>
      <c r="AY1753" s="550">
        <v>1E-3</v>
      </c>
      <c r="AZ1753" s="550">
        <v>4.8000000000000001E-2</v>
      </c>
      <c r="BA1753" s="550">
        <v>3.0000000000000001E-3</v>
      </c>
      <c r="BB1753" s="550">
        <v>0.13700000000000001</v>
      </c>
      <c r="BC1753" s="550">
        <v>3.0000000000000001E-3</v>
      </c>
      <c r="BD1753" s="550">
        <v>2.5230000000000001</v>
      </c>
      <c r="BE1753" s="550">
        <v>2.3E-2</v>
      </c>
      <c r="BF1753" s="550" t="s">
        <v>121</v>
      </c>
      <c r="BG1753" s="550">
        <v>4.0000000000000001E-3</v>
      </c>
      <c r="BH1753" s="550">
        <v>3.3210000000000002</v>
      </c>
      <c r="BI1753" s="550">
        <v>0.95299999999999996</v>
      </c>
      <c r="BJ1753" s="550" t="s">
        <v>121</v>
      </c>
      <c r="BK1753" s="550">
        <v>4.0000000000000001E-3</v>
      </c>
      <c r="BL1753" s="550" t="s">
        <v>121</v>
      </c>
      <c r="BM1753" s="550">
        <v>2E-3</v>
      </c>
      <c r="BN1753" s="550">
        <v>0.17599999999999999</v>
      </c>
      <c r="BO1753" s="550">
        <v>7.0000000000000001E-3</v>
      </c>
      <c r="BP1753" s="550">
        <v>66.92</v>
      </c>
      <c r="BQ1753" s="550">
        <v>0.128</v>
      </c>
      <c r="BR1753" s="550" t="s">
        <v>121</v>
      </c>
      <c r="BS1753" s="550">
        <v>2E-3</v>
      </c>
      <c r="BT1753" s="550">
        <v>12.779</v>
      </c>
      <c r="BU1753" s="550">
        <v>0.126</v>
      </c>
      <c r="BV1753" s="550">
        <v>1.764</v>
      </c>
      <c r="BW1753" s="550">
        <v>2.9000000000000001E-2</v>
      </c>
      <c r="BX1753" s="550" t="s">
        <v>121</v>
      </c>
      <c r="BY1753" s="550">
        <v>8.0000000000000002E-3</v>
      </c>
      <c r="BZ1753" s="550">
        <v>0.92500000000000004</v>
      </c>
      <c r="CA1753" s="550">
        <v>0.03</v>
      </c>
      <c r="CB1753" s="550" t="s">
        <v>121</v>
      </c>
      <c r="CC1753" s="550">
        <v>10.574999999999999</v>
      </c>
      <c r="CD1753" s="550">
        <v>0.125</v>
      </c>
      <c r="CE1753" s="550">
        <v>6.0000000000000001E-3</v>
      </c>
      <c r="CF1753" s="550">
        <v>2E-3</v>
      </c>
      <c r="CG1753" s="550">
        <v>1E-3</v>
      </c>
      <c r="CH1753" s="550" t="s">
        <v>121</v>
      </c>
      <c r="CI1753" s="550">
        <v>2E-3</v>
      </c>
      <c r="CJ1753" s="550">
        <v>0.53700000000000003</v>
      </c>
      <c r="CK1753" s="550">
        <v>7.1999999999999995E-2</v>
      </c>
      <c r="CL1753" s="550" t="s">
        <v>121</v>
      </c>
      <c r="CM1753" s="550">
        <v>2E-3</v>
      </c>
      <c r="CN1753" s="550">
        <v>4.0000000000000001E-3</v>
      </c>
      <c r="CO1753" s="550">
        <v>1E-3</v>
      </c>
      <c r="CP1753" s="550">
        <v>1.9359999999999999</v>
      </c>
      <c r="CQ1753" s="550">
        <v>0.04</v>
      </c>
      <c r="CR1753" s="550" t="s">
        <v>121</v>
      </c>
      <c r="CS1753" s="550">
        <v>2E-3</v>
      </c>
      <c r="CT1753" s="550">
        <v>6.7990000000000004</v>
      </c>
      <c r="CU1753" s="550">
        <v>0.27900000000000003</v>
      </c>
      <c r="CV1753" s="550">
        <v>2.1999999999999999E-2</v>
      </c>
      <c r="CW1753" s="550">
        <v>1E-3</v>
      </c>
      <c r="CX1753" s="550">
        <v>0.82699999999999996</v>
      </c>
      <c r="CY1753" s="550">
        <v>1.7000000000000001E-2</v>
      </c>
      <c r="CZ1753" s="550" t="s">
        <v>121</v>
      </c>
      <c r="DA1753" s="550">
        <v>2E-3</v>
      </c>
      <c r="DB1753" s="550">
        <v>0.04</v>
      </c>
      <c r="DC1753" s="550">
        <v>5.0000000000000001E-3</v>
      </c>
      <c r="DD1753" s="550" t="s">
        <v>121</v>
      </c>
      <c r="DE1753" s="550">
        <v>1.2999999999999999E-2</v>
      </c>
      <c r="DF1753" s="550">
        <v>0.73599999999999999</v>
      </c>
      <c r="DG1753" s="550">
        <v>7.0000000000000001E-3</v>
      </c>
      <c r="DH1753" s="550">
        <v>2.1000000000000001E-2</v>
      </c>
      <c r="DI1753" s="550">
        <v>1E-3</v>
      </c>
      <c r="DJ1753" s="550">
        <v>3.6999999999999998E-2</v>
      </c>
      <c r="DK1753" s="550">
        <v>1E-3</v>
      </c>
      <c r="DL1753" s="61" t="str">
        <f t="shared" si="33"/>
        <v>DK III W1 07.06.2022</v>
      </c>
      <c r="DM1753" s="551">
        <v>1.6150098676387999E-2</v>
      </c>
      <c r="DN1753" s="551">
        <v>5.5866304955363801E-2</v>
      </c>
      <c r="DO1753" s="551">
        <v>3.3612208927598099E-3</v>
      </c>
      <c r="DP1753" s="551">
        <v>1.1024709376444599</v>
      </c>
      <c r="DQ1753" s="551">
        <v>1.1358450385863901E-2</v>
      </c>
      <c r="DR1753" s="551">
        <v>-9.1039994049709992E-3</v>
      </c>
      <c r="DS1753" s="551">
        <v>-0.12296802458337</v>
      </c>
      <c r="DT1753" s="551">
        <v>7.7158399770065403E-3</v>
      </c>
      <c r="DU1753" s="188">
        <v>9.0023314881872897E-5</v>
      </c>
      <c r="DV1753" s="551">
        <v>4.8247837353512096E-3</v>
      </c>
      <c r="DW1753" s="551">
        <v>1.0431679039692401</v>
      </c>
      <c r="DX1753" s="551">
        <v>-5.5671946705134798E-2</v>
      </c>
      <c r="DY1753" s="551">
        <v>1511.92438011436</v>
      </c>
      <c r="DZ1753" s="551">
        <v>0.83744392766804598</v>
      </c>
      <c r="EA1753" s="551">
        <v>2.6198754969687998</v>
      </c>
      <c r="EB1753" s="551">
        <v>98.263947471037</v>
      </c>
    </row>
    <row r="1754" spans="1:132">
      <c r="A1754" s="11">
        <v>44719</v>
      </c>
      <c r="B1754" s="66" t="s">
        <v>207</v>
      </c>
      <c r="C1754" s="25" t="s">
        <v>119</v>
      </c>
      <c r="D1754" s="21">
        <v>29</v>
      </c>
      <c r="E1754" s="2">
        <v>100</v>
      </c>
      <c r="F1754" s="2">
        <v>71</v>
      </c>
      <c r="H1754" s="3">
        <f>((F1754)/(E1754/100))</f>
        <v>71</v>
      </c>
      <c r="I1754" s="4">
        <f>E1754/F1754</f>
        <v>1.408450704225352</v>
      </c>
      <c r="J1754" s="4" t="e">
        <f>100/G1754</f>
        <v>#DIV/0!</v>
      </c>
      <c r="N1754" s="37" t="e">
        <f>M1754/(K1754/100)</f>
        <v>#DIV/0!</v>
      </c>
      <c r="O1754" s="37" t="e">
        <f>N1754/J1754</f>
        <v>#DIV/0!</v>
      </c>
      <c r="P1754" s="5" t="e">
        <f>M1754/(L1754/100)</f>
        <v>#DIV/0!</v>
      </c>
      <c r="Q1754" s="5" t="e">
        <f>P1754*I1754</f>
        <v>#DIV/0!</v>
      </c>
      <c r="U1754" s="15" t="e">
        <f>100-(T1754-R1754)/S1754*100</f>
        <v>#DIV/0!</v>
      </c>
      <c r="V1754" s="21">
        <v>1.98</v>
      </c>
      <c r="X1754" s="2">
        <v>11.96</v>
      </c>
      <c r="Y1754" s="2">
        <v>11.88</v>
      </c>
      <c r="Z1754" s="21">
        <v>2647</v>
      </c>
      <c r="AB1754" s="14" t="e">
        <f>((AE1754-AC1754)*(1000/AD1754))*1000</f>
        <v>#DIV/0!</v>
      </c>
      <c r="AF1754" s="7" t="e">
        <f>#REF!*0.8</f>
        <v>#REF!</v>
      </c>
      <c r="AG1754" s="2">
        <v>141</v>
      </c>
      <c r="AH1754" s="8">
        <f>((AG1754)*(H1754/100))</f>
        <v>100.11</v>
      </c>
      <c r="AI1754" s="7">
        <f>AG1754/AH1754</f>
        <v>1.408450704225352</v>
      </c>
      <c r="AJ1754" s="6">
        <v>69.489999999999995</v>
      </c>
      <c r="AK1754" s="2">
        <v>0.38500000000000001</v>
      </c>
      <c r="AO1754" s="20" t="s">
        <v>2147</v>
      </c>
      <c r="AP1754" s="551">
        <v>5.7000000000000002E-2</v>
      </c>
      <c r="AQ1754" s="551">
        <v>1E-3</v>
      </c>
      <c r="AR1754" s="551">
        <v>2.9000000000000001E-2</v>
      </c>
      <c r="AS1754" s="551">
        <v>3.0000000000000001E-3</v>
      </c>
      <c r="AT1754" s="551">
        <v>2.9000000000000001E-2</v>
      </c>
      <c r="AU1754" s="551">
        <v>2E-3</v>
      </c>
      <c r="AV1754" s="551">
        <v>1.2E-2</v>
      </c>
      <c r="AW1754" s="551">
        <v>2E-3</v>
      </c>
      <c r="AX1754" s="551" t="s">
        <v>121</v>
      </c>
      <c r="AY1754" s="551">
        <v>2E-3</v>
      </c>
      <c r="AZ1754" s="551">
        <v>5.0999999999999997E-2</v>
      </c>
      <c r="BA1754" s="551">
        <v>3.0000000000000001E-3</v>
      </c>
      <c r="BB1754" s="551">
        <v>0.14000000000000001</v>
      </c>
      <c r="BC1754" s="551">
        <v>3.0000000000000001E-3</v>
      </c>
      <c r="BD1754" s="551">
        <v>2.2829999999999999</v>
      </c>
      <c r="BE1754" s="551">
        <v>2.1999999999999999E-2</v>
      </c>
      <c r="BF1754" s="551" t="s">
        <v>121</v>
      </c>
      <c r="BG1754" s="551">
        <v>3.0000000000000001E-3</v>
      </c>
      <c r="BH1754" s="551">
        <v>3.5369999999999999</v>
      </c>
      <c r="BI1754" s="551">
        <v>1.139</v>
      </c>
      <c r="BJ1754" s="551" t="s">
        <v>121</v>
      </c>
      <c r="BK1754" s="551">
        <v>2E-3</v>
      </c>
      <c r="BL1754" s="551" t="s">
        <v>121</v>
      </c>
      <c r="BM1754" s="551">
        <v>2E-3</v>
      </c>
      <c r="BN1754" s="551">
        <v>0.501</v>
      </c>
      <c r="BO1754" s="551">
        <v>1.0999999999999999E-2</v>
      </c>
      <c r="BP1754" s="551">
        <v>62.427</v>
      </c>
      <c r="BQ1754" s="551">
        <v>0.14199999999999999</v>
      </c>
      <c r="BR1754" s="551" t="s">
        <v>121</v>
      </c>
      <c r="BS1754" s="551">
        <v>2E-3</v>
      </c>
      <c r="BT1754" s="551">
        <v>16.024000000000001</v>
      </c>
      <c r="BU1754" s="551">
        <v>0.14199999999999999</v>
      </c>
      <c r="BV1754" s="551">
        <v>1.5780000000000001</v>
      </c>
      <c r="BW1754" s="551">
        <v>3.1E-2</v>
      </c>
      <c r="BX1754" s="551" t="s">
        <v>121</v>
      </c>
      <c r="BY1754" s="551">
        <v>0.01</v>
      </c>
      <c r="BZ1754" s="551">
        <v>1.1299999999999999</v>
      </c>
      <c r="CA1754" s="551">
        <v>3.2000000000000001E-2</v>
      </c>
      <c r="CB1754" s="551" t="s">
        <v>121</v>
      </c>
      <c r="CC1754" s="551">
        <v>12.065</v>
      </c>
      <c r="CD1754" s="551">
        <v>0.249</v>
      </c>
      <c r="CE1754" s="551">
        <v>8.0000000000000002E-3</v>
      </c>
      <c r="CF1754" s="551">
        <v>2E-3</v>
      </c>
      <c r="CG1754" s="551">
        <v>1E-3</v>
      </c>
      <c r="CH1754" s="551" t="s">
        <v>121</v>
      </c>
      <c r="CI1754" s="551">
        <v>2E-3</v>
      </c>
      <c r="CJ1754" s="551">
        <v>0.69299999999999995</v>
      </c>
      <c r="CK1754" s="551">
        <v>8.4000000000000005E-2</v>
      </c>
      <c r="CL1754" s="551" t="s">
        <v>121</v>
      </c>
      <c r="CM1754" s="551">
        <v>2E-3</v>
      </c>
      <c r="CN1754" s="551">
        <v>3.0000000000000001E-3</v>
      </c>
      <c r="CO1754" s="551">
        <v>1E-3</v>
      </c>
      <c r="CP1754" s="551">
        <v>1.333</v>
      </c>
      <c r="CQ1754" s="551">
        <v>3.9E-2</v>
      </c>
      <c r="CR1754" s="551" t="s">
        <v>121</v>
      </c>
      <c r="CS1754" s="551">
        <v>2E-3</v>
      </c>
      <c r="CT1754" s="551">
        <v>8.6210000000000004</v>
      </c>
      <c r="CU1754" s="551">
        <v>0.34200000000000003</v>
      </c>
      <c r="CV1754" s="551">
        <v>3.5000000000000003E-2</v>
      </c>
      <c r="CW1754" s="551">
        <v>1E-3</v>
      </c>
      <c r="CX1754" s="551">
        <v>0.77200000000000002</v>
      </c>
      <c r="CY1754" s="551">
        <v>1.7999999999999999E-2</v>
      </c>
      <c r="CZ1754" s="551" t="s">
        <v>121</v>
      </c>
      <c r="DA1754" s="551">
        <v>2E-3</v>
      </c>
      <c r="DB1754" s="551">
        <v>3.3000000000000002E-2</v>
      </c>
      <c r="DC1754" s="551">
        <v>6.0000000000000001E-3</v>
      </c>
      <c r="DD1754" s="551" t="s">
        <v>121</v>
      </c>
      <c r="DE1754" s="551">
        <v>7.0000000000000001E-3</v>
      </c>
      <c r="DF1754" s="551">
        <v>0.40300000000000002</v>
      </c>
      <c r="DG1754" s="551">
        <v>5.0000000000000001E-3</v>
      </c>
      <c r="DH1754" s="551">
        <v>1.2999999999999999E-2</v>
      </c>
      <c r="DI1754" s="551">
        <v>1E-3</v>
      </c>
      <c r="DJ1754" s="551">
        <v>3.3000000000000002E-2</v>
      </c>
      <c r="DK1754" s="551">
        <v>1E-3</v>
      </c>
      <c r="DL1754" s="61" t="str">
        <f t="shared" si="33"/>
        <v>DK III W2 07.06.2022</v>
      </c>
      <c r="DM1754" s="551">
        <v>1.9837738805452799E-2</v>
      </c>
      <c r="DN1754" s="551">
        <v>1.3585121597890999E-2</v>
      </c>
      <c r="DO1754" s="551">
        <v>-2.9914857405288899E-2</v>
      </c>
      <c r="DP1754" s="551">
        <v>0.38464542164145799</v>
      </c>
      <c r="DQ1754" s="551">
        <v>1.17941404935332E-2</v>
      </c>
      <c r="DR1754" s="551">
        <v>-1.98870707924425E-2</v>
      </c>
      <c r="DS1754" s="551">
        <v>-5.2876354388845401E-2</v>
      </c>
      <c r="DT1754" s="551">
        <v>-1.84417456370469E-3</v>
      </c>
      <c r="DU1754" s="551">
        <v>2.8480966619074403E-4</v>
      </c>
      <c r="DV1754" s="551">
        <v>-4.8496672930929303E-3</v>
      </c>
      <c r="DW1754" s="551">
        <v>0.24294180767835999</v>
      </c>
      <c r="DX1754" s="551">
        <v>-8.0502934978562299E-2</v>
      </c>
      <c r="DY1754" s="551">
        <v>1426.5715361808</v>
      </c>
      <c r="DZ1754" s="551">
        <v>0.79780666532425204</v>
      </c>
      <c r="EA1754" s="551">
        <v>-0.14940966818365201</v>
      </c>
      <c r="EB1754" s="551">
        <v>98.594547077340494</v>
      </c>
    </row>
    <row r="1755" spans="1:132">
      <c r="A1755" s="11">
        <v>44720</v>
      </c>
      <c r="B1755" s="66" t="s">
        <v>643</v>
      </c>
      <c r="C1755" s="25" t="s">
        <v>128</v>
      </c>
      <c r="H1755" s="3" t="e">
        <f>((F1755)/(E1755/100))</f>
        <v>#DIV/0!</v>
      </c>
      <c r="I1755" s="4" t="e">
        <f>E1755/F1755</f>
        <v>#DIV/0!</v>
      </c>
      <c r="J1755" s="4" t="e">
        <f>100/G1755</f>
        <v>#DIV/0!</v>
      </c>
      <c r="N1755" s="37" t="e">
        <f>M1755/(K1755/100)</f>
        <v>#DIV/0!</v>
      </c>
      <c r="O1755" s="37" t="e">
        <f>N1755/J1755</f>
        <v>#DIV/0!</v>
      </c>
      <c r="P1755" s="5" t="e">
        <f>M1755/(L1755/100)</f>
        <v>#DIV/0!</v>
      </c>
      <c r="Q1755" s="5" t="e">
        <f>P1755*I1755</f>
        <v>#DIV/0!</v>
      </c>
      <c r="U1755" s="15" t="e">
        <f>100-(T1755-R1755)/S1755*100</f>
        <v>#DIV/0!</v>
      </c>
      <c r="AB1755" s="14" t="e">
        <f>((AE1755-AC1755)*(1000/AD1755))*1000</f>
        <v>#DIV/0!</v>
      </c>
      <c r="AF1755" s="7" t="e">
        <f>#REF!*0.8</f>
        <v>#REF!</v>
      </c>
      <c r="AH1755" s="8" t="e">
        <f>((AG1755)*(H1755/100))</f>
        <v>#DIV/0!</v>
      </c>
      <c r="AI1755" s="7" t="e">
        <f>AG1755/AH1755</f>
        <v>#DIV/0!</v>
      </c>
      <c r="AO1755" s="505" t="s">
        <v>643</v>
      </c>
      <c r="AP1755" s="552">
        <v>1.6E-2</v>
      </c>
      <c r="AQ1755" s="552">
        <v>7.0000000000000001E-3</v>
      </c>
      <c r="AR1755" s="552" t="s">
        <v>121</v>
      </c>
      <c r="AS1755" s="552">
        <v>1.2999999999999999E-2</v>
      </c>
      <c r="AT1755" s="552" t="s">
        <v>121</v>
      </c>
      <c r="AU1755" s="552">
        <v>8.0000000000000002E-3</v>
      </c>
      <c r="AV1755" s="552">
        <v>6.8490000000000002</v>
      </c>
      <c r="AW1755" s="552">
        <v>0.17899999999999999</v>
      </c>
      <c r="AX1755" s="552" t="s">
        <v>121</v>
      </c>
      <c r="AY1755" s="552">
        <v>7.0000000000000001E-3</v>
      </c>
      <c r="AZ1755" s="552">
        <v>1.944</v>
      </c>
      <c r="BA1755" s="552">
        <v>3.5000000000000003E-2</v>
      </c>
      <c r="BB1755" s="552">
        <v>0.314</v>
      </c>
      <c r="BC1755" s="552">
        <v>1.2E-2</v>
      </c>
      <c r="BD1755" s="552">
        <v>24.164000000000001</v>
      </c>
      <c r="BE1755" s="552">
        <v>0.53600000000000003</v>
      </c>
      <c r="BF1755" s="552" t="s">
        <v>121</v>
      </c>
      <c r="BG1755" s="552">
        <v>0.01</v>
      </c>
      <c r="BH1755" s="552">
        <v>3.9950000000000001</v>
      </c>
      <c r="BI1755" s="552">
        <v>0.49</v>
      </c>
      <c r="BJ1755" s="552">
        <v>2.3E-2</v>
      </c>
      <c r="BK1755" s="552">
        <v>6.0000000000000001E-3</v>
      </c>
      <c r="BL1755" s="552" t="s">
        <v>121</v>
      </c>
      <c r="BM1755" s="552">
        <v>8.9999999999999993E-3</v>
      </c>
      <c r="BN1755" s="552">
        <v>9.5000000000000001E-2</v>
      </c>
      <c r="BO1755" s="552">
        <v>2.4E-2</v>
      </c>
      <c r="BP1755" s="552">
        <v>46.039000000000001</v>
      </c>
      <c r="BQ1755" s="552">
        <v>0.63400000000000001</v>
      </c>
      <c r="BR1755" s="552">
        <v>1.8</v>
      </c>
      <c r="BS1755" s="552">
        <v>3.2000000000000001E-2</v>
      </c>
      <c r="BT1755" s="552">
        <v>0.67600000000000005</v>
      </c>
      <c r="BU1755" s="552">
        <v>0.10199999999999999</v>
      </c>
      <c r="BV1755" s="552" t="s">
        <v>121</v>
      </c>
      <c r="BW1755" s="552">
        <v>7.2999999999999995E-2</v>
      </c>
      <c r="BX1755" s="552">
        <v>0.05</v>
      </c>
      <c r="BY1755" s="552">
        <v>2.5000000000000001E-2</v>
      </c>
      <c r="BZ1755" s="552">
        <v>0.16</v>
      </c>
      <c r="CA1755" s="552">
        <v>5.2999999999999999E-2</v>
      </c>
      <c r="CB1755" s="552">
        <v>6.5810000000000004</v>
      </c>
      <c r="CC1755" s="552">
        <v>3.0510000000000002</v>
      </c>
      <c r="CD1755" s="552">
        <v>0.10199999999999999</v>
      </c>
      <c r="CE1755" s="552">
        <v>1.7999999999999999E-2</v>
      </c>
      <c r="CF1755" s="552" t="s">
        <v>121</v>
      </c>
      <c r="CG1755" s="552">
        <v>3.0000000000000001E-3</v>
      </c>
      <c r="CH1755" s="552" t="s">
        <v>121</v>
      </c>
      <c r="CI1755" s="552">
        <v>2E-3</v>
      </c>
      <c r="CJ1755" s="552" t="s">
        <v>121</v>
      </c>
      <c r="CK1755" s="552">
        <v>0.88500000000000001</v>
      </c>
      <c r="CL1755" s="552" t="s">
        <v>121</v>
      </c>
      <c r="CM1755" s="552">
        <v>2E-3</v>
      </c>
      <c r="CN1755" s="552">
        <v>1.0999999999999999E-2</v>
      </c>
      <c r="CO1755" s="552">
        <v>2E-3</v>
      </c>
      <c r="CP1755" s="552">
        <v>1.091</v>
      </c>
      <c r="CQ1755" s="552">
        <v>5.3999999999999999E-2</v>
      </c>
      <c r="CR1755" s="552" t="s">
        <v>121</v>
      </c>
      <c r="CS1755" s="552">
        <v>7.0000000000000001E-3</v>
      </c>
      <c r="CT1755" s="552" t="s">
        <v>121</v>
      </c>
      <c r="CU1755" s="552">
        <v>24.751999999999999</v>
      </c>
      <c r="CV1755" s="552">
        <v>5.0000000000000001E-3</v>
      </c>
      <c r="CW1755" s="552">
        <v>1E-3</v>
      </c>
      <c r="CX1755" s="552">
        <v>0.155</v>
      </c>
      <c r="CY1755" s="552">
        <v>1.7999999999999999E-2</v>
      </c>
      <c r="CZ1755" s="552" t="s">
        <v>121</v>
      </c>
      <c r="DA1755" s="552">
        <v>4.0000000000000001E-3</v>
      </c>
      <c r="DB1755" s="552">
        <v>2.4E-2</v>
      </c>
      <c r="DC1755" s="552">
        <v>7.0000000000000001E-3</v>
      </c>
      <c r="DD1755" s="552" t="s">
        <v>121</v>
      </c>
      <c r="DE1755" s="552">
        <v>4.9000000000000002E-2</v>
      </c>
      <c r="DF1755" s="552">
        <v>4.3689999999999998</v>
      </c>
      <c r="DG1755" s="552">
        <v>9.5000000000000001E-2</v>
      </c>
      <c r="DH1755" s="552">
        <v>1.5189999999999999</v>
      </c>
      <c r="DI1755" s="552">
        <v>2.5000000000000001E-2</v>
      </c>
      <c r="DJ1755" s="552" t="s">
        <v>121</v>
      </c>
      <c r="DK1755" s="552">
        <v>2E-3</v>
      </c>
      <c r="DL1755" s="61" t="str">
        <f t="shared" si="33"/>
        <v>Anlieferung 33-1</v>
      </c>
    </row>
    <row r="1756" spans="1:132">
      <c r="A1756" s="11">
        <v>44720</v>
      </c>
      <c r="B1756" s="66" t="s">
        <v>644</v>
      </c>
      <c r="C1756" s="25" t="s">
        <v>128</v>
      </c>
      <c r="H1756" s="3" t="e">
        <f>((F1756)/(E1756/100))</f>
        <v>#DIV/0!</v>
      </c>
      <c r="I1756" s="4" t="e">
        <f>E1756/F1756</f>
        <v>#DIV/0!</v>
      </c>
      <c r="J1756" s="4" t="e">
        <f>100/G1756</f>
        <v>#DIV/0!</v>
      </c>
      <c r="N1756" s="37" t="e">
        <f>M1756/(K1756/100)</f>
        <v>#DIV/0!</v>
      </c>
      <c r="O1756" s="37" t="e">
        <f>N1756/J1756</f>
        <v>#DIV/0!</v>
      </c>
      <c r="P1756" s="5" t="e">
        <f>M1756/(L1756/100)</f>
        <v>#DIV/0!</v>
      </c>
      <c r="Q1756" s="5" t="e">
        <f>P1756*I1756</f>
        <v>#DIV/0!</v>
      </c>
      <c r="U1756" s="15" t="e">
        <f>100-(T1756-R1756)/S1756*100</f>
        <v>#DIV/0!</v>
      </c>
      <c r="AB1756" s="14" t="e">
        <f>((AE1756-AC1756)*(1000/AD1756))*1000</f>
        <v>#DIV/0!</v>
      </c>
      <c r="AF1756" s="7" t="e">
        <f>#REF!*0.8</f>
        <v>#REF!</v>
      </c>
      <c r="AH1756" s="8" t="e">
        <f>((AG1756)*(H1756/100))</f>
        <v>#DIV/0!</v>
      </c>
      <c r="AI1756" s="7" t="e">
        <f>AG1756/AH1756</f>
        <v>#DIV/0!</v>
      </c>
      <c r="AO1756" s="505" t="s">
        <v>644</v>
      </c>
      <c r="AP1756" s="552" t="s">
        <v>121</v>
      </c>
      <c r="AQ1756" s="552">
        <v>4.0000000000000001E-3</v>
      </c>
      <c r="AR1756" s="552" t="s">
        <v>121</v>
      </c>
      <c r="AS1756" s="552">
        <v>0.01</v>
      </c>
      <c r="AT1756" s="552" t="s">
        <v>121</v>
      </c>
      <c r="AU1756" s="552">
        <v>8.0000000000000002E-3</v>
      </c>
      <c r="AV1756" s="552">
        <v>6.7750000000000004</v>
      </c>
      <c r="AW1756" s="552">
        <v>0.113</v>
      </c>
      <c r="AX1756" s="552">
        <v>6.0000000000000001E-3</v>
      </c>
      <c r="AY1756" s="552">
        <v>3.0000000000000001E-3</v>
      </c>
      <c r="AZ1756" s="552">
        <v>1.806</v>
      </c>
      <c r="BA1756" s="552">
        <v>2.1999999999999999E-2</v>
      </c>
      <c r="BB1756" s="552">
        <v>16.494</v>
      </c>
      <c r="BC1756" s="552">
        <v>0.19</v>
      </c>
      <c r="BD1756" s="552">
        <v>11.273</v>
      </c>
      <c r="BE1756" s="552">
        <v>0.10100000000000001</v>
      </c>
      <c r="BF1756" s="552" t="s">
        <v>121</v>
      </c>
      <c r="BG1756" s="552">
        <v>8.9999999999999993E-3</v>
      </c>
      <c r="BH1756" s="552">
        <v>5.5549999999999997</v>
      </c>
      <c r="BI1756" s="552">
        <v>0.371</v>
      </c>
      <c r="BJ1756" s="552">
        <v>4.0000000000000001E-3</v>
      </c>
      <c r="BK1756" s="552">
        <v>2E-3</v>
      </c>
      <c r="BL1756" s="552">
        <v>6.0000000000000001E-3</v>
      </c>
      <c r="BM1756" s="552">
        <v>2E-3</v>
      </c>
      <c r="BN1756" s="552">
        <v>0.06</v>
      </c>
      <c r="BO1756" s="552">
        <v>2.1000000000000001E-2</v>
      </c>
      <c r="BP1756" s="552">
        <v>46.898000000000003</v>
      </c>
      <c r="BQ1756" s="552">
        <v>0.57399999999999995</v>
      </c>
      <c r="BR1756" s="552">
        <v>0.17899999999999999</v>
      </c>
      <c r="BS1756" s="552">
        <v>5.0000000000000001E-3</v>
      </c>
      <c r="BT1756" s="552">
        <v>0.70899999999999996</v>
      </c>
      <c r="BU1756" s="552">
        <v>8.1000000000000003E-2</v>
      </c>
      <c r="BV1756" s="552">
        <v>3.9E-2</v>
      </c>
      <c r="BW1756" s="552">
        <v>3.0000000000000001E-3</v>
      </c>
      <c r="BX1756" s="552" t="s">
        <v>121</v>
      </c>
      <c r="BY1756" s="552">
        <v>2.3E-2</v>
      </c>
      <c r="BZ1756" s="552" t="s">
        <v>121</v>
      </c>
      <c r="CA1756" s="552">
        <v>6.2E-2</v>
      </c>
      <c r="CB1756" s="552">
        <v>4.8760000000000003</v>
      </c>
      <c r="CC1756" s="552">
        <v>2.0609999999999999</v>
      </c>
      <c r="CD1756" s="552">
        <v>0.111</v>
      </c>
      <c r="CE1756" s="552">
        <v>1.4999999999999999E-2</v>
      </c>
      <c r="CF1756" s="552" t="s">
        <v>121</v>
      </c>
      <c r="CG1756" s="552">
        <v>2E-3</v>
      </c>
      <c r="CH1756" s="552" t="s">
        <v>121</v>
      </c>
      <c r="CI1756" s="552">
        <v>2E-3</v>
      </c>
      <c r="CJ1756" s="552">
        <v>0.14499999999999999</v>
      </c>
      <c r="CK1756" s="552">
        <v>1.6E-2</v>
      </c>
      <c r="CL1756" s="552" t="s">
        <v>121</v>
      </c>
      <c r="CM1756" s="552">
        <v>2E-3</v>
      </c>
      <c r="CN1756" s="552" t="s">
        <v>121</v>
      </c>
      <c r="CO1756" s="552">
        <v>2E-3</v>
      </c>
      <c r="CP1756" s="552">
        <v>1.32</v>
      </c>
      <c r="CQ1756" s="552">
        <v>1.2999999999999999E-2</v>
      </c>
      <c r="CR1756" s="552" t="s">
        <v>121</v>
      </c>
      <c r="CS1756" s="552">
        <v>2E-3</v>
      </c>
      <c r="CT1756" s="552">
        <v>1.5860000000000001</v>
      </c>
      <c r="CU1756" s="552">
        <v>5.5E-2</v>
      </c>
      <c r="CV1756" s="552">
        <v>2E-3</v>
      </c>
      <c r="CW1756" s="552">
        <v>1E-3</v>
      </c>
      <c r="CX1756" s="552">
        <v>0.1</v>
      </c>
      <c r="CY1756" s="552">
        <v>1.2E-2</v>
      </c>
      <c r="CZ1756" s="552" t="s">
        <v>121</v>
      </c>
      <c r="DA1756" s="552">
        <v>2E-3</v>
      </c>
      <c r="DB1756" s="552">
        <v>1.9E-2</v>
      </c>
      <c r="DC1756" s="552">
        <v>5.0000000000000001E-3</v>
      </c>
      <c r="DD1756" s="552" t="s">
        <v>121</v>
      </c>
      <c r="DE1756" s="552">
        <v>2.4E-2</v>
      </c>
      <c r="DF1756" s="552">
        <v>2.0139999999999998</v>
      </c>
      <c r="DG1756" s="552">
        <v>2.9000000000000001E-2</v>
      </c>
      <c r="DH1756" s="552">
        <v>1.2999999999999999E-2</v>
      </c>
      <c r="DI1756" s="552">
        <v>1E-3</v>
      </c>
      <c r="DJ1756" s="552" t="s">
        <v>121</v>
      </c>
      <c r="DK1756" s="552">
        <v>2E-3</v>
      </c>
      <c r="DL1756" s="61" t="str">
        <f t="shared" si="33"/>
        <v>Anlieferung 33-2</v>
      </c>
    </row>
    <row r="1757" spans="1:132">
      <c r="A1757" s="11">
        <v>44720</v>
      </c>
      <c r="B1757" s="66" t="s">
        <v>645</v>
      </c>
      <c r="C1757" s="25" t="s">
        <v>128</v>
      </c>
      <c r="H1757" s="3" t="e">
        <f>((F1757)/(E1757/100))</f>
        <v>#DIV/0!</v>
      </c>
      <c r="I1757" s="4" t="e">
        <f>E1757/F1757</f>
        <v>#DIV/0!</v>
      </c>
      <c r="J1757" s="4" t="e">
        <f>100/G1757</f>
        <v>#DIV/0!</v>
      </c>
      <c r="N1757" s="37" t="e">
        <f>M1757/(K1757/100)</f>
        <v>#DIV/0!</v>
      </c>
      <c r="O1757" s="37" t="e">
        <f>N1757/J1757</f>
        <v>#DIV/0!</v>
      </c>
      <c r="P1757" s="5" t="e">
        <f>M1757/(L1757/100)</f>
        <v>#DIV/0!</v>
      </c>
      <c r="Q1757" s="5" t="e">
        <f>P1757*I1757</f>
        <v>#DIV/0!</v>
      </c>
      <c r="U1757" s="15" t="e">
        <f>100-(T1757-R1757)/S1757*100</f>
        <v>#DIV/0!</v>
      </c>
      <c r="AB1757" s="14" t="e">
        <f>((AE1757-AC1757)*(1000/AD1757))*1000</f>
        <v>#DIV/0!</v>
      </c>
      <c r="AF1757" s="7" t="e">
        <f>#REF!*0.8</f>
        <v>#REF!</v>
      </c>
      <c r="AH1757" s="8" t="e">
        <f>((AG1757)*(H1757/100))</f>
        <v>#DIV/0!</v>
      </c>
      <c r="AI1757" s="7" t="e">
        <f>AG1757/AH1757</f>
        <v>#DIV/0!</v>
      </c>
      <c r="AO1757" s="505" t="s">
        <v>645</v>
      </c>
      <c r="AP1757" s="552" t="s">
        <v>121</v>
      </c>
      <c r="AQ1757" s="552">
        <v>2E-3</v>
      </c>
      <c r="AR1757" s="552" t="s">
        <v>121</v>
      </c>
      <c r="AS1757" s="552">
        <v>1.0999999999999999E-2</v>
      </c>
      <c r="AT1757" s="552">
        <v>0.06</v>
      </c>
      <c r="AU1757" s="552">
        <v>6.0000000000000001E-3</v>
      </c>
      <c r="AV1757" s="552">
        <v>7.3339999999999996</v>
      </c>
      <c r="AW1757" s="552">
        <v>0.11</v>
      </c>
      <c r="AX1757" s="552">
        <v>0.01</v>
      </c>
      <c r="AY1757" s="552">
        <v>3.0000000000000001E-3</v>
      </c>
      <c r="AZ1757" s="552">
        <v>8.6999999999999994E-2</v>
      </c>
      <c r="BA1757" s="552">
        <v>6.0000000000000001E-3</v>
      </c>
      <c r="BB1757" s="552">
        <v>4.9050000000000002</v>
      </c>
      <c r="BC1757" s="552">
        <v>6.2E-2</v>
      </c>
      <c r="BD1757" s="552">
        <v>16.738</v>
      </c>
      <c r="BE1757" s="552">
        <v>0.161</v>
      </c>
      <c r="BF1757" s="552" t="s">
        <v>121</v>
      </c>
      <c r="BG1757" s="552">
        <v>7.0000000000000001E-3</v>
      </c>
      <c r="BH1757" s="552">
        <v>1.956</v>
      </c>
      <c r="BI1757" s="552">
        <v>0.30299999999999999</v>
      </c>
      <c r="BJ1757" s="552">
        <v>4.0000000000000001E-3</v>
      </c>
      <c r="BK1757" s="552">
        <v>1E-3</v>
      </c>
      <c r="BL1757" s="552" t="s">
        <v>121</v>
      </c>
      <c r="BM1757" s="552">
        <v>3.0000000000000001E-3</v>
      </c>
      <c r="BN1757" s="552">
        <v>3.137</v>
      </c>
      <c r="BO1757" s="552">
        <v>7.0000000000000007E-2</v>
      </c>
      <c r="BP1757" s="552">
        <v>59.561999999999998</v>
      </c>
      <c r="BQ1757" s="552">
        <v>0.40500000000000003</v>
      </c>
      <c r="BR1757" s="552">
        <v>2E-3</v>
      </c>
      <c r="BS1757" s="552">
        <v>1E-3</v>
      </c>
      <c r="BT1757" s="552">
        <v>0.81799999999999995</v>
      </c>
      <c r="BU1757" s="552">
        <v>8.5000000000000006E-2</v>
      </c>
      <c r="BV1757" s="552">
        <v>3.7999999999999999E-2</v>
      </c>
      <c r="BW1757" s="552">
        <v>4.0000000000000001E-3</v>
      </c>
      <c r="BX1757" s="552" t="s">
        <v>121</v>
      </c>
      <c r="BY1757" s="552">
        <v>3.5999999999999997E-2</v>
      </c>
      <c r="BZ1757" s="552">
        <v>0.28499999999999998</v>
      </c>
      <c r="CA1757" s="552">
        <v>4.7E-2</v>
      </c>
      <c r="CB1757" s="552" t="s">
        <v>121</v>
      </c>
      <c r="CC1757" s="552">
        <v>3.2749999999999999</v>
      </c>
      <c r="CD1757" s="552">
        <v>0.13700000000000001</v>
      </c>
      <c r="CE1757" s="552">
        <v>1.2E-2</v>
      </c>
      <c r="CF1757" s="552" t="s">
        <v>121</v>
      </c>
      <c r="CG1757" s="552">
        <v>2E-3</v>
      </c>
      <c r="CH1757" s="552" t="s">
        <v>121</v>
      </c>
      <c r="CI1757" s="552">
        <v>2E-3</v>
      </c>
      <c r="CJ1757" s="552">
        <v>3.9E-2</v>
      </c>
      <c r="CK1757" s="552">
        <v>0.02</v>
      </c>
      <c r="CL1757" s="552" t="s">
        <v>121</v>
      </c>
      <c r="CM1757" s="552">
        <v>2E-3</v>
      </c>
      <c r="CN1757" s="552">
        <v>3.0000000000000001E-3</v>
      </c>
      <c r="CO1757" s="552">
        <v>1E-3</v>
      </c>
      <c r="CP1757" s="552">
        <v>1.294</v>
      </c>
      <c r="CQ1757" s="552">
        <v>1.4999999999999999E-2</v>
      </c>
      <c r="CR1757" s="552" t="s">
        <v>121</v>
      </c>
      <c r="CS1757" s="552">
        <v>2E-3</v>
      </c>
      <c r="CT1757" s="552">
        <v>3.1709999999999998</v>
      </c>
      <c r="CU1757" s="552">
        <v>8.7999999999999995E-2</v>
      </c>
      <c r="CV1757" s="552">
        <v>6.7000000000000004E-2</v>
      </c>
      <c r="CW1757" s="552">
        <v>2E-3</v>
      </c>
      <c r="CX1757" s="552">
        <v>0.08</v>
      </c>
      <c r="CY1757" s="552">
        <v>4.2000000000000003E-2</v>
      </c>
      <c r="CZ1757" s="552" t="s">
        <v>121</v>
      </c>
      <c r="DA1757" s="552">
        <v>2E-3</v>
      </c>
      <c r="DB1757" s="552" t="s">
        <v>121</v>
      </c>
      <c r="DC1757" s="552">
        <v>0.03</v>
      </c>
      <c r="DD1757" s="552" t="s">
        <v>121</v>
      </c>
      <c r="DE1757" s="552">
        <v>1.4999999999999999E-2</v>
      </c>
      <c r="DF1757" s="552">
        <v>0.26700000000000002</v>
      </c>
      <c r="DG1757" s="552">
        <v>8.0000000000000002E-3</v>
      </c>
      <c r="DH1757" s="552">
        <v>5.0000000000000001E-3</v>
      </c>
      <c r="DI1757" s="552">
        <v>1E-3</v>
      </c>
      <c r="DJ1757" s="552" t="s">
        <v>121</v>
      </c>
      <c r="DK1757" s="552">
        <v>2E-3</v>
      </c>
      <c r="DL1757" s="61" t="str">
        <f t="shared" si="33"/>
        <v>Anlieferung 33-3</v>
      </c>
    </row>
    <row r="1758" spans="1:132">
      <c r="A1758" s="11">
        <v>44720</v>
      </c>
      <c r="B1758" s="66" t="s">
        <v>646</v>
      </c>
      <c r="C1758" s="25" t="s">
        <v>128</v>
      </c>
      <c r="H1758" s="3" t="e">
        <f>((F1758)/(E1758/100))</f>
        <v>#DIV/0!</v>
      </c>
      <c r="I1758" s="4" t="e">
        <f>E1758/F1758</f>
        <v>#DIV/0!</v>
      </c>
      <c r="J1758" s="4" t="e">
        <f>100/G1758</f>
        <v>#DIV/0!</v>
      </c>
      <c r="N1758" s="37" t="e">
        <f>M1758/(K1758/100)</f>
        <v>#DIV/0!</v>
      </c>
      <c r="O1758" s="37" t="e">
        <f>N1758/J1758</f>
        <v>#DIV/0!</v>
      </c>
      <c r="P1758" s="5" t="e">
        <f>M1758/(L1758/100)</f>
        <v>#DIV/0!</v>
      </c>
      <c r="Q1758" s="5" t="e">
        <f>P1758*I1758</f>
        <v>#DIV/0!</v>
      </c>
      <c r="U1758" s="15" t="e">
        <f>100-(T1758-R1758)/S1758*100</f>
        <v>#DIV/0!</v>
      </c>
      <c r="AB1758" s="14" t="e">
        <f>((AE1758-AC1758)*(1000/AD1758))*1000</f>
        <v>#DIV/0!</v>
      </c>
      <c r="AF1758" s="7" t="e">
        <f>#REF!*0.8</f>
        <v>#REF!</v>
      </c>
      <c r="AH1758" s="8" t="e">
        <f>((AG1758)*(H1758/100))</f>
        <v>#DIV/0!</v>
      </c>
      <c r="AI1758" s="7" t="e">
        <f>AG1758/AH1758</f>
        <v>#DIV/0!</v>
      </c>
      <c r="AO1758" s="505" t="s">
        <v>646</v>
      </c>
      <c r="AP1758" s="552" t="s">
        <v>121</v>
      </c>
      <c r="AQ1758" s="552">
        <v>3.0000000000000001E-3</v>
      </c>
      <c r="AR1758" s="552" t="s">
        <v>121</v>
      </c>
      <c r="AS1758" s="552">
        <v>1.2999999999999999E-2</v>
      </c>
      <c r="AT1758" s="552" t="s">
        <v>121</v>
      </c>
      <c r="AU1758" s="552">
        <v>8.9999999999999993E-3</v>
      </c>
      <c r="AV1758" s="552">
        <v>10.154999999999999</v>
      </c>
      <c r="AW1758" s="552">
        <v>0.28299999999999997</v>
      </c>
      <c r="AX1758" s="552">
        <v>7.0000000000000001E-3</v>
      </c>
      <c r="AY1758" s="552">
        <v>4.0000000000000001E-3</v>
      </c>
      <c r="AZ1758" s="552">
        <v>0.14699999999999999</v>
      </c>
      <c r="BA1758" s="552">
        <v>6.0000000000000001E-3</v>
      </c>
      <c r="BB1758" s="552">
        <v>0.19800000000000001</v>
      </c>
      <c r="BC1758" s="552">
        <v>8.9999999999999993E-3</v>
      </c>
      <c r="BD1758" s="552">
        <v>22.062000000000001</v>
      </c>
      <c r="BE1758" s="552">
        <v>0.44400000000000001</v>
      </c>
      <c r="BF1758" s="552" t="s">
        <v>121</v>
      </c>
      <c r="BG1758" s="552">
        <v>8.9999999999999993E-3</v>
      </c>
      <c r="BH1758" s="552">
        <v>2.7639999999999998</v>
      </c>
      <c r="BI1758" s="552">
        <v>0.46400000000000002</v>
      </c>
      <c r="BJ1758" s="552">
        <v>7.0000000000000001E-3</v>
      </c>
      <c r="BK1758" s="552">
        <v>2E-3</v>
      </c>
      <c r="BL1758" s="552">
        <v>7.0000000000000001E-3</v>
      </c>
      <c r="BM1758" s="552">
        <v>3.0000000000000001E-3</v>
      </c>
      <c r="BN1758" s="552" t="s">
        <v>121</v>
      </c>
      <c r="BO1758" s="552">
        <v>5.7000000000000002E-2</v>
      </c>
      <c r="BP1758" s="552">
        <v>46.484000000000002</v>
      </c>
      <c r="BQ1758" s="552">
        <v>0.64900000000000002</v>
      </c>
      <c r="BR1758" s="552">
        <v>2.9000000000000001E-2</v>
      </c>
      <c r="BS1758" s="552">
        <v>2E-3</v>
      </c>
      <c r="BT1758" s="552">
        <v>0.80500000000000005</v>
      </c>
      <c r="BU1758" s="552">
        <v>0.1</v>
      </c>
      <c r="BV1758" s="552" t="s">
        <v>121</v>
      </c>
      <c r="BW1758" s="552">
        <v>7.2999999999999995E-2</v>
      </c>
      <c r="BX1758" s="552" t="s">
        <v>121</v>
      </c>
      <c r="BY1758" s="552">
        <v>5.8999999999999997E-2</v>
      </c>
      <c r="BZ1758" s="552">
        <v>0.188</v>
      </c>
      <c r="CA1758" s="552">
        <v>0.05</v>
      </c>
      <c r="CB1758" s="552" t="s">
        <v>121</v>
      </c>
      <c r="CC1758" s="552">
        <v>4.8390000000000004</v>
      </c>
      <c r="CD1758" s="552">
        <v>0.17</v>
      </c>
      <c r="CE1758" s="552">
        <v>1.4E-2</v>
      </c>
      <c r="CF1758" s="552" t="s">
        <v>121</v>
      </c>
      <c r="CG1758" s="552">
        <v>3.0000000000000001E-3</v>
      </c>
      <c r="CH1758" s="552" t="s">
        <v>121</v>
      </c>
      <c r="CI1758" s="552">
        <v>2E-3</v>
      </c>
      <c r="CJ1758" s="552" t="s">
        <v>121</v>
      </c>
      <c r="CK1758" s="552">
        <v>0.88200000000000001</v>
      </c>
      <c r="CL1758" s="552" t="s">
        <v>121</v>
      </c>
      <c r="CM1758" s="552">
        <v>2E-3</v>
      </c>
      <c r="CN1758" s="552" t="s">
        <v>121</v>
      </c>
      <c r="CO1758" s="552">
        <v>2E-3</v>
      </c>
      <c r="CP1758" s="552">
        <v>1.502</v>
      </c>
      <c r="CQ1758" s="552">
        <v>7.0000000000000007E-2</v>
      </c>
      <c r="CR1758" s="552" t="s">
        <v>121</v>
      </c>
      <c r="CS1758" s="552">
        <v>2E-3</v>
      </c>
      <c r="CT1758" s="552" t="s">
        <v>121</v>
      </c>
      <c r="CU1758" s="552">
        <v>24.71</v>
      </c>
      <c r="CV1758" s="552">
        <v>5.0000000000000001E-3</v>
      </c>
      <c r="CW1758" s="552">
        <v>1E-3</v>
      </c>
      <c r="CX1758" s="552">
        <v>0.19</v>
      </c>
      <c r="CY1758" s="552">
        <v>1.6E-2</v>
      </c>
      <c r="CZ1758" s="552" t="s">
        <v>121</v>
      </c>
      <c r="DA1758" s="552">
        <v>2E-3</v>
      </c>
      <c r="DB1758" s="552" t="s">
        <v>121</v>
      </c>
      <c r="DC1758" s="552">
        <v>1.2999999999999999E-2</v>
      </c>
      <c r="DD1758" s="552" t="s">
        <v>121</v>
      </c>
      <c r="DE1758" s="552">
        <v>7.4999999999999997E-2</v>
      </c>
      <c r="DF1758" s="552">
        <v>10.047000000000001</v>
      </c>
      <c r="DG1758" s="552">
        <v>0.20599999999999999</v>
      </c>
      <c r="DH1758" s="552">
        <v>0.91</v>
      </c>
      <c r="DI1758" s="552">
        <v>1.6E-2</v>
      </c>
      <c r="DJ1758" s="552" t="s">
        <v>121</v>
      </c>
      <c r="DK1758" s="552">
        <v>2E-3</v>
      </c>
      <c r="DL1758" s="61" t="str">
        <f t="shared" si="33"/>
        <v>Anlieferung 33-4</v>
      </c>
    </row>
    <row r="1759" spans="1:132">
      <c r="A1759" s="11">
        <v>44720</v>
      </c>
      <c r="B1759" s="66" t="s">
        <v>647</v>
      </c>
      <c r="C1759" s="25" t="s">
        <v>128</v>
      </c>
      <c r="H1759" s="3" t="e">
        <f>((F1759)/(E1759/100))</f>
        <v>#DIV/0!</v>
      </c>
      <c r="I1759" s="4" t="e">
        <f>E1759/F1759</f>
        <v>#DIV/0!</v>
      </c>
      <c r="J1759" s="4" t="e">
        <f>100/G1759</f>
        <v>#DIV/0!</v>
      </c>
      <c r="N1759" s="37" t="e">
        <f>M1759/(K1759/100)</f>
        <v>#DIV/0!</v>
      </c>
      <c r="O1759" s="37" t="e">
        <f>N1759/J1759</f>
        <v>#DIV/0!</v>
      </c>
      <c r="P1759" s="5" t="e">
        <f>M1759/(L1759/100)</f>
        <v>#DIV/0!</v>
      </c>
      <c r="Q1759" s="5" t="e">
        <f>P1759*I1759</f>
        <v>#DIV/0!</v>
      </c>
      <c r="U1759" s="15" t="e">
        <f>100-(T1759-R1759)/S1759*100</f>
        <v>#DIV/0!</v>
      </c>
      <c r="AB1759" s="14" t="e">
        <f>((AE1759-AC1759)*(1000/AD1759))*1000</f>
        <v>#DIV/0!</v>
      </c>
      <c r="AF1759" s="7" t="e">
        <f>#REF!*0.8</f>
        <v>#REF!</v>
      </c>
      <c r="AH1759" s="8" t="e">
        <f>((AG1759)*(H1759/100))</f>
        <v>#DIV/0!</v>
      </c>
      <c r="AI1759" s="7" t="e">
        <f>AG1759/AH1759</f>
        <v>#DIV/0!</v>
      </c>
      <c r="AO1759" s="505" t="s">
        <v>647</v>
      </c>
      <c r="AP1759" s="552">
        <v>3.6999999999999998E-2</v>
      </c>
      <c r="AQ1759" s="552">
        <v>7.0000000000000001E-3</v>
      </c>
      <c r="AR1759" s="552" t="s">
        <v>121</v>
      </c>
      <c r="AS1759" s="552">
        <v>1.7000000000000001E-2</v>
      </c>
      <c r="AT1759" s="552" t="s">
        <v>121</v>
      </c>
      <c r="AU1759" s="552">
        <v>8.0000000000000002E-3</v>
      </c>
      <c r="AV1759" s="552">
        <v>2.9279999999999999</v>
      </c>
      <c r="AW1759" s="552">
        <v>6.5000000000000002E-2</v>
      </c>
      <c r="AX1759" s="552" t="s">
        <v>121</v>
      </c>
      <c r="AY1759" s="552">
        <v>5.0000000000000001E-3</v>
      </c>
      <c r="AZ1759" s="552">
        <v>1.232</v>
      </c>
      <c r="BA1759" s="552">
        <v>1.9E-2</v>
      </c>
      <c r="BB1759" s="552">
        <v>23.431999999999999</v>
      </c>
      <c r="BC1759" s="552">
        <v>0.317</v>
      </c>
      <c r="BD1759" s="552">
        <v>12.818</v>
      </c>
      <c r="BE1759" s="552">
        <v>0.114</v>
      </c>
      <c r="BF1759" s="552" t="s">
        <v>121</v>
      </c>
      <c r="BG1759" s="552">
        <v>1.2E-2</v>
      </c>
      <c r="BH1759" s="552">
        <v>2.8439999999999999</v>
      </c>
      <c r="BI1759" s="552">
        <v>0.433</v>
      </c>
      <c r="BJ1759" s="552">
        <v>1.0999999999999999E-2</v>
      </c>
      <c r="BK1759" s="552">
        <v>6.0000000000000001E-3</v>
      </c>
      <c r="BL1759" s="552">
        <v>5.0000000000000001E-3</v>
      </c>
      <c r="BM1759" s="552">
        <v>3.0000000000000001E-3</v>
      </c>
      <c r="BN1759" s="552">
        <v>0.13800000000000001</v>
      </c>
      <c r="BO1759" s="552">
        <v>2.1000000000000001E-2</v>
      </c>
      <c r="BP1759" s="552">
        <v>45.279000000000003</v>
      </c>
      <c r="BQ1759" s="552">
        <v>0.626</v>
      </c>
      <c r="BR1759" s="552">
        <v>1.1739999999999999</v>
      </c>
      <c r="BS1759" s="552">
        <v>2.5000000000000001E-2</v>
      </c>
      <c r="BT1759" s="552">
        <v>1.9830000000000001</v>
      </c>
      <c r="BU1759" s="552">
        <v>0.105</v>
      </c>
      <c r="BV1759" s="552">
        <v>4.2999999999999997E-2</v>
      </c>
      <c r="BW1759" s="552">
        <v>5.0000000000000001E-3</v>
      </c>
      <c r="BX1759" s="552" t="s">
        <v>121</v>
      </c>
      <c r="BY1759" s="552">
        <v>2.4E-2</v>
      </c>
      <c r="BZ1759" s="552" t="s">
        <v>121</v>
      </c>
      <c r="CA1759" s="552">
        <v>8.6999999999999994E-2</v>
      </c>
      <c r="CB1759" s="552" t="s">
        <v>121</v>
      </c>
      <c r="CC1759" s="552">
        <v>7.3540000000000001</v>
      </c>
      <c r="CD1759" s="552">
        <v>6.0999999999999999E-2</v>
      </c>
      <c r="CE1759" s="552">
        <v>1.4E-2</v>
      </c>
      <c r="CF1759" s="552">
        <v>0.10299999999999999</v>
      </c>
      <c r="CG1759" s="552">
        <v>3.0000000000000001E-3</v>
      </c>
      <c r="CH1759" s="552" t="s">
        <v>121</v>
      </c>
      <c r="CI1759" s="552">
        <v>2E-3</v>
      </c>
      <c r="CJ1759" s="552">
        <v>0.18099999999999999</v>
      </c>
      <c r="CK1759" s="552">
        <v>2.1000000000000001E-2</v>
      </c>
      <c r="CL1759" s="552" t="s">
        <v>121</v>
      </c>
      <c r="CM1759" s="552">
        <v>2E-3</v>
      </c>
      <c r="CN1759" s="552">
        <v>4.0000000000000001E-3</v>
      </c>
      <c r="CO1759" s="552">
        <v>2E-3</v>
      </c>
      <c r="CP1759" s="552">
        <v>0.995</v>
      </c>
      <c r="CQ1759" s="552">
        <v>1.4999999999999999E-2</v>
      </c>
      <c r="CR1759" s="552" t="s">
        <v>121</v>
      </c>
      <c r="CS1759" s="552">
        <v>7.0000000000000001E-3</v>
      </c>
      <c r="CT1759" s="552">
        <v>2.2549999999999999</v>
      </c>
      <c r="CU1759" s="552">
        <v>0.08</v>
      </c>
      <c r="CV1759" s="552">
        <v>5.0000000000000001E-3</v>
      </c>
      <c r="CW1759" s="552">
        <v>1E-3</v>
      </c>
      <c r="CX1759" s="552">
        <v>6.9000000000000006E-2</v>
      </c>
      <c r="CY1759" s="552">
        <v>1.7000000000000001E-2</v>
      </c>
      <c r="CZ1759" s="552" t="s">
        <v>121</v>
      </c>
      <c r="DA1759" s="552">
        <v>3.0000000000000001E-3</v>
      </c>
      <c r="DB1759" s="552" t="s">
        <v>121</v>
      </c>
      <c r="DC1759" s="552">
        <v>0.01</v>
      </c>
      <c r="DD1759" s="552" t="s">
        <v>121</v>
      </c>
      <c r="DE1759" s="552">
        <v>3.7999999999999999E-2</v>
      </c>
      <c r="DF1759" s="552">
        <v>4.3499999999999996</v>
      </c>
      <c r="DG1759" s="552">
        <v>6.5000000000000002E-2</v>
      </c>
      <c r="DH1759" s="552">
        <v>2.3E-2</v>
      </c>
      <c r="DI1759" s="552">
        <v>1E-3</v>
      </c>
      <c r="DJ1759" s="552" t="s">
        <v>121</v>
      </c>
      <c r="DK1759" s="552">
        <v>2E-3</v>
      </c>
      <c r="DL1759" s="61" t="str">
        <f t="shared" si="33"/>
        <v>Anlieferung 33-5</v>
      </c>
    </row>
    <row r="1760" spans="1:132">
      <c r="A1760" s="11">
        <v>44720</v>
      </c>
      <c r="B1760" s="66" t="s">
        <v>648</v>
      </c>
      <c r="C1760" s="25" t="s">
        <v>128</v>
      </c>
      <c r="H1760" s="3" t="e">
        <f>((F1760)/(E1760/100))</f>
        <v>#DIV/0!</v>
      </c>
      <c r="I1760" s="4" t="e">
        <f>E1760/F1760</f>
        <v>#DIV/0!</v>
      </c>
      <c r="J1760" s="4" t="e">
        <f>100/G1760</f>
        <v>#DIV/0!</v>
      </c>
      <c r="N1760" s="37" t="e">
        <f>M1760/(K1760/100)</f>
        <v>#DIV/0!</v>
      </c>
      <c r="O1760" s="37" t="e">
        <f>N1760/J1760</f>
        <v>#DIV/0!</v>
      </c>
      <c r="P1760" s="5" t="e">
        <f>M1760/(L1760/100)</f>
        <v>#DIV/0!</v>
      </c>
      <c r="Q1760" s="5" t="e">
        <f>P1760*I1760</f>
        <v>#DIV/0!</v>
      </c>
      <c r="U1760" s="15" t="e">
        <f>100-(T1760-R1760)/S1760*100</f>
        <v>#DIV/0!</v>
      </c>
      <c r="AB1760" s="14" t="e">
        <f>((AE1760-AC1760)*(1000/AD1760))*1000</f>
        <v>#DIV/0!</v>
      </c>
      <c r="AF1760" s="7" t="e">
        <f>#REF!*0.8</f>
        <v>#REF!</v>
      </c>
      <c r="AH1760" s="8" t="e">
        <f>((AG1760)*(H1760/100))</f>
        <v>#DIV/0!</v>
      </c>
      <c r="AI1760" s="7" t="e">
        <f>AG1760/AH1760</f>
        <v>#DIV/0!</v>
      </c>
      <c r="AO1760" s="505" t="s">
        <v>648</v>
      </c>
      <c r="AP1760" s="552" t="s">
        <v>121</v>
      </c>
      <c r="AQ1760" s="552">
        <v>3.0000000000000001E-3</v>
      </c>
      <c r="AR1760" s="552" t="s">
        <v>121</v>
      </c>
      <c r="AS1760" s="552">
        <v>1.0999999999999999E-2</v>
      </c>
      <c r="AT1760" s="552" t="s">
        <v>121</v>
      </c>
      <c r="AU1760" s="552">
        <v>8.9999999999999993E-3</v>
      </c>
      <c r="AV1760" s="552">
        <v>10.081</v>
      </c>
      <c r="AW1760" s="552">
        <v>0.16300000000000001</v>
      </c>
      <c r="AX1760" s="552">
        <v>1.2999999999999999E-2</v>
      </c>
      <c r="AY1760" s="552">
        <v>4.0000000000000001E-3</v>
      </c>
      <c r="AZ1760" s="552">
        <v>2.5190000000000001</v>
      </c>
      <c r="BA1760" s="552">
        <v>0.03</v>
      </c>
      <c r="BB1760" s="552">
        <v>8.5999999999999993E-2</v>
      </c>
      <c r="BC1760" s="552">
        <v>6.0000000000000001E-3</v>
      </c>
      <c r="BD1760" s="552">
        <v>15.807</v>
      </c>
      <c r="BE1760" s="552">
        <v>0.157</v>
      </c>
      <c r="BF1760" s="552" t="s">
        <v>121</v>
      </c>
      <c r="BG1760" s="552">
        <v>6.0000000000000001E-3</v>
      </c>
      <c r="BH1760" s="552">
        <v>4.0490000000000004</v>
      </c>
      <c r="BI1760" s="552">
        <v>0.36199999999999999</v>
      </c>
      <c r="BJ1760" s="552">
        <v>4.0000000000000001E-3</v>
      </c>
      <c r="BK1760" s="552">
        <v>2E-3</v>
      </c>
      <c r="BL1760" s="552" t="s">
        <v>121</v>
      </c>
      <c r="BM1760" s="552">
        <v>4.0000000000000001E-3</v>
      </c>
      <c r="BN1760" s="552">
        <v>8.5999999999999993E-2</v>
      </c>
      <c r="BO1760" s="552">
        <v>2.5999999999999999E-2</v>
      </c>
      <c r="BP1760" s="552">
        <v>46.564</v>
      </c>
      <c r="BQ1760" s="552">
        <v>0.58299999999999996</v>
      </c>
      <c r="BR1760" s="552">
        <v>5.2999999999999999E-2</v>
      </c>
      <c r="BS1760" s="552">
        <v>3.0000000000000001E-3</v>
      </c>
      <c r="BT1760" s="552">
        <v>0.95399999999999996</v>
      </c>
      <c r="BU1760" s="552">
        <v>8.8999999999999996E-2</v>
      </c>
      <c r="BV1760" s="552">
        <v>2.3E-2</v>
      </c>
      <c r="BW1760" s="552">
        <v>3.0000000000000001E-3</v>
      </c>
      <c r="BX1760" s="552" t="s">
        <v>121</v>
      </c>
      <c r="BY1760" s="552">
        <v>3.6999999999999998E-2</v>
      </c>
      <c r="BZ1760" s="552">
        <v>0.28799999999999998</v>
      </c>
      <c r="CA1760" s="552">
        <v>4.5999999999999999E-2</v>
      </c>
      <c r="CB1760" s="552">
        <v>6.1159999999999997</v>
      </c>
      <c r="CC1760" s="552">
        <v>2.23</v>
      </c>
      <c r="CD1760" s="552">
        <v>0.154</v>
      </c>
      <c r="CE1760" s="552">
        <v>1.9E-2</v>
      </c>
      <c r="CF1760" s="552" t="s">
        <v>121</v>
      </c>
      <c r="CG1760" s="552">
        <v>2E-3</v>
      </c>
      <c r="CH1760" s="552" t="s">
        <v>121</v>
      </c>
      <c r="CI1760" s="552">
        <v>2E-3</v>
      </c>
      <c r="CJ1760" s="552">
        <v>0.315</v>
      </c>
      <c r="CK1760" s="552">
        <v>1.9E-2</v>
      </c>
      <c r="CL1760" s="552" t="s">
        <v>121</v>
      </c>
      <c r="CM1760" s="552">
        <v>2E-3</v>
      </c>
      <c r="CN1760" s="552">
        <v>2E-3</v>
      </c>
      <c r="CO1760" s="552">
        <v>1E-3</v>
      </c>
      <c r="CP1760" s="552">
        <v>1.1319999999999999</v>
      </c>
      <c r="CQ1760" s="552">
        <v>1.2999999999999999E-2</v>
      </c>
      <c r="CR1760" s="552" t="s">
        <v>121</v>
      </c>
      <c r="CS1760" s="552">
        <v>2E-3</v>
      </c>
      <c r="CT1760" s="552">
        <v>1.8819999999999999</v>
      </c>
      <c r="CU1760" s="552">
        <v>6.4000000000000001E-2</v>
      </c>
      <c r="CV1760" s="552">
        <v>8.0000000000000002E-3</v>
      </c>
      <c r="CW1760" s="552">
        <v>1E-3</v>
      </c>
      <c r="CX1760" s="552">
        <v>0.27500000000000002</v>
      </c>
      <c r="CY1760" s="552">
        <v>1.7999999999999999E-2</v>
      </c>
      <c r="CZ1760" s="552" t="s">
        <v>121</v>
      </c>
      <c r="DA1760" s="552">
        <v>2E-3</v>
      </c>
      <c r="DB1760" s="552">
        <v>2.5999999999999999E-2</v>
      </c>
      <c r="DC1760" s="552">
        <v>7.0000000000000001E-3</v>
      </c>
      <c r="DD1760" s="552" t="s">
        <v>121</v>
      </c>
      <c r="DE1760" s="552">
        <v>6.7000000000000004E-2</v>
      </c>
      <c r="DF1760" s="552">
        <v>9.5380000000000003</v>
      </c>
      <c r="DG1760" s="552">
        <v>0.11899999999999999</v>
      </c>
      <c r="DH1760" s="552">
        <v>1.6E-2</v>
      </c>
      <c r="DI1760" s="552">
        <v>1E-3</v>
      </c>
      <c r="DJ1760" s="552" t="s">
        <v>121</v>
      </c>
      <c r="DK1760" s="552">
        <v>2E-3</v>
      </c>
      <c r="DL1760" s="61" t="str">
        <f t="shared" si="33"/>
        <v>Anlieferung 33-6</v>
      </c>
    </row>
    <row r="1761" spans="1:132">
      <c r="A1761" s="11">
        <v>44720</v>
      </c>
      <c r="B1761" s="66" t="s">
        <v>2148</v>
      </c>
      <c r="C1761" s="25" t="s">
        <v>128</v>
      </c>
      <c r="H1761" s="3" t="e">
        <f>((F1761)/(E1761/100))</f>
        <v>#DIV/0!</v>
      </c>
      <c r="I1761" s="4" t="e">
        <f>E1761/F1761</f>
        <v>#DIV/0!</v>
      </c>
      <c r="J1761" s="4" t="e">
        <f>100/G1761</f>
        <v>#DIV/0!</v>
      </c>
      <c r="N1761" s="37" t="e">
        <f>M1761/(K1761/100)</f>
        <v>#DIV/0!</v>
      </c>
      <c r="O1761" s="37" t="e">
        <f>N1761/J1761</f>
        <v>#DIV/0!</v>
      </c>
      <c r="P1761" s="5" t="e">
        <f>M1761/(L1761/100)</f>
        <v>#DIV/0!</v>
      </c>
      <c r="Q1761" s="5" t="e">
        <f>P1761*I1761</f>
        <v>#DIV/0!</v>
      </c>
      <c r="U1761" s="15" t="e">
        <f>100-(T1761-R1761)/S1761*100</f>
        <v>#DIV/0!</v>
      </c>
      <c r="AB1761" s="14" t="e">
        <f>((AE1761-AC1761)*(1000/AD1761))*1000</f>
        <v>#DIV/0!</v>
      </c>
      <c r="AF1761" s="7" t="e">
        <f>#REF!*0.8</f>
        <v>#REF!</v>
      </c>
      <c r="AH1761" s="8" t="e">
        <f>((AG1761)*(H1761/100))</f>
        <v>#DIV/0!</v>
      </c>
      <c r="AI1761" s="7" t="e">
        <f>AG1761/AH1761</f>
        <v>#DIV/0!</v>
      </c>
      <c r="AO1761" s="505" t="s">
        <v>2148</v>
      </c>
      <c r="DL1761" s="61" t="str">
        <f t="shared" si="33"/>
        <v xml:space="preserve">Anlieferung 33-7-31 Entsorgung </v>
      </c>
    </row>
    <row r="1762" spans="1:132">
      <c r="A1762" s="11">
        <v>44720</v>
      </c>
      <c r="B1762" s="66" t="s">
        <v>2149</v>
      </c>
      <c r="C1762" s="25" t="s">
        <v>177</v>
      </c>
      <c r="H1762" s="3" t="e">
        <f>((F1762)/(E1762/100))</f>
        <v>#DIV/0!</v>
      </c>
      <c r="I1762" s="4" t="e">
        <f>E1762/F1762</f>
        <v>#DIV/0!</v>
      </c>
      <c r="J1762" s="4" t="e">
        <f>100/G1762</f>
        <v>#DIV/0!</v>
      </c>
      <c r="N1762" s="37" t="e">
        <f>M1762/(K1762/100)</f>
        <v>#DIV/0!</v>
      </c>
      <c r="O1762" s="37" t="e">
        <f>N1762/J1762</f>
        <v>#DIV/0!</v>
      </c>
      <c r="P1762" s="5" t="e">
        <f>M1762/(L1762/100)</f>
        <v>#DIV/0!</v>
      </c>
      <c r="Q1762" s="5" t="e">
        <f>P1762*I1762</f>
        <v>#DIV/0!</v>
      </c>
      <c r="U1762" s="15" t="e">
        <f>100-(T1762-R1762)/S1762*100</f>
        <v>#DIV/0!</v>
      </c>
      <c r="X1762" s="2">
        <v>11.13</v>
      </c>
      <c r="AB1762" s="14" t="e">
        <f>((AE1762-AC1762)*(1000/AD1762))*1000</f>
        <v>#DIV/0!</v>
      </c>
      <c r="AF1762" s="7" t="e">
        <f>#REF!*0.8</f>
        <v>#REF!</v>
      </c>
      <c r="AH1762" s="8" t="e">
        <f>((AG1762)*(H1762/100))</f>
        <v>#DIV/0!</v>
      </c>
      <c r="AI1762" s="7" t="e">
        <f>AG1762/AH1762</f>
        <v>#DIV/0!</v>
      </c>
      <c r="AO1762" s="20" t="s">
        <v>2151</v>
      </c>
      <c r="AP1762" s="553">
        <v>0.23100000000000001</v>
      </c>
      <c r="AQ1762" s="553">
        <v>3.0000000000000001E-3</v>
      </c>
      <c r="AR1762" s="553">
        <v>4.0000000000000001E-3</v>
      </c>
      <c r="AS1762" s="553">
        <v>3.0000000000000001E-3</v>
      </c>
      <c r="AT1762" s="553">
        <v>0.1</v>
      </c>
      <c r="AU1762" s="553">
        <v>3.0000000000000001E-3</v>
      </c>
      <c r="AV1762" s="553">
        <v>7.4999999999999997E-2</v>
      </c>
      <c r="AW1762" s="553">
        <v>3.0000000000000001E-3</v>
      </c>
      <c r="AX1762" s="553">
        <v>1.6E-2</v>
      </c>
      <c r="AY1762" s="553">
        <v>1E-3</v>
      </c>
      <c r="AZ1762" s="553">
        <v>3.5999999999999997E-2</v>
      </c>
      <c r="BA1762" s="553">
        <v>2E-3</v>
      </c>
      <c r="BB1762" s="553">
        <v>9.0999999999999998E-2</v>
      </c>
      <c r="BC1762" s="553">
        <v>3.0000000000000001E-3</v>
      </c>
      <c r="BD1762" s="553">
        <v>0.52800000000000002</v>
      </c>
      <c r="BE1762" s="553">
        <v>0.01</v>
      </c>
      <c r="BF1762" s="553" t="s">
        <v>121</v>
      </c>
      <c r="BG1762" s="553">
        <v>7.0000000000000001E-3</v>
      </c>
      <c r="BH1762" s="553">
        <v>2.2789999999999999</v>
      </c>
      <c r="BI1762" s="553">
        <v>1.478</v>
      </c>
      <c r="BJ1762" s="553" t="s">
        <v>121</v>
      </c>
      <c r="BK1762" s="553">
        <v>4.0000000000000001E-3</v>
      </c>
      <c r="BL1762" s="553" t="s">
        <v>121</v>
      </c>
      <c r="BM1762" s="553">
        <v>2E-3</v>
      </c>
      <c r="BN1762" s="553">
        <v>0.09</v>
      </c>
      <c r="BO1762" s="553">
        <v>8.0000000000000002E-3</v>
      </c>
      <c r="BP1762" s="553">
        <v>61.543999999999997</v>
      </c>
      <c r="BQ1762" s="553">
        <v>0.155</v>
      </c>
      <c r="BR1762" s="553">
        <v>3.0000000000000001E-3</v>
      </c>
      <c r="BS1762" s="553">
        <v>1E-3</v>
      </c>
      <c r="BT1762" s="553">
        <v>12.734999999999999</v>
      </c>
      <c r="BU1762" s="553">
        <v>0.13</v>
      </c>
      <c r="BV1762" s="553">
        <v>13.852</v>
      </c>
      <c r="BW1762" s="553">
        <v>0.13600000000000001</v>
      </c>
      <c r="BX1762" s="553" t="s">
        <v>121</v>
      </c>
      <c r="BY1762" s="553">
        <v>4.0000000000000001E-3</v>
      </c>
      <c r="BZ1762" s="553">
        <v>2.786</v>
      </c>
      <c r="CA1762" s="553">
        <v>4.4999999999999998E-2</v>
      </c>
      <c r="CB1762" s="553" t="s">
        <v>121</v>
      </c>
      <c r="CC1762" s="553">
        <v>16.164000000000001</v>
      </c>
      <c r="CD1762" s="553">
        <v>2.8000000000000001E-2</v>
      </c>
      <c r="CE1762" s="553">
        <v>5.0000000000000001E-3</v>
      </c>
      <c r="CF1762" s="553">
        <v>3.0000000000000001E-3</v>
      </c>
      <c r="CG1762" s="553">
        <v>1E-3</v>
      </c>
      <c r="CH1762" s="553" t="s">
        <v>121</v>
      </c>
      <c r="CI1762" s="553">
        <v>2E-3</v>
      </c>
      <c r="CJ1762" s="553">
        <v>0.20599999999999999</v>
      </c>
      <c r="CK1762" s="553">
        <v>0.11700000000000001</v>
      </c>
      <c r="CL1762" s="553" t="s">
        <v>121</v>
      </c>
      <c r="CM1762" s="553">
        <v>2E-3</v>
      </c>
      <c r="CN1762" s="553">
        <v>7.0000000000000001E-3</v>
      </c>
      <c r="CO1762" s="553">
        <v>1E-3</v>
      </c>
      <c r="CP1762" s="553">
        <v>1.9319999999999999</v>
      </c>
      <c r="CQ1762" s="553">
        <v>5.8000000000000003E-2</v>
      </c>
      <c r="CR1762" s="553" t="s">
        <v>121</v>
      </c>
      <c r="CS1762" s="553">
        <v>2E-3</v>
      </c>
      <c r="CT1762" s="553">
        <v>2.0289999999999999</v>
      </c>
      <c r="CU1762" s="553">
        <v>0.31900000000000001</v>
      </c>
      <c r="CV1762" s="553">
        <v>1.7000000000000001E-2</v>
      </c>
      <c r="CW1762" s="553">
        <v>1E-3</v>
      </c>
      <c r="CX1762" s="553">
        <v>0.17499999999999999</v>
      </c>
      <c r="CY1762" s="553">
        <v>8.9999999999999993E-3</v>
      </c>
      <c r="CZ1762" s="553" t="s">
        <v>121</v>
      </c>
      <c r="DA1762" s="553">
        <v>2E-3</v>
      </c>
      <c r="DB1762" s="553" t="s">
        <v>121</v>
      </c>
      <c r="DC1762" s="553">
        <v>4.0000000000000001E-3</v>
      </c>
      <c r="DD1762" s="553">
        <v>2.9000000000000001E-2</v>
      </c>
      <c r="DE1762" s="553">
        <v>8.0000000000000002E-3</v>
      </c>
      <c r="DF1762" s="553">
        <v>1.081</v>
      </c>
      <c r="DG1762" s="553">
        <v>1.0999999999999999E-2</v>
      </c>
      <c r="DH1762" s="553">
        <v>8.0000000000000002E-3</v>
      </c>
      <c r="DI1762" s="553">
        <v>1E-3</v>
      </c>
      <c r="DJ1762" s="553">
        <v>0.105</v>
      </c>
      <c r="DK1762" s="553">
        <v>1E-3</v>
      </c>
      <c r="DL1762" s="61" t="str">
        <f t="shared" si="33"/>
        <v>UTV 08.06.2022</v>
      </c>
    </row>
    <row r="1763" spans="1:132">
      <c r="A1763" s="11">
        <v>44720</v>
      </c>
      <c r="B1763" s="66" t="s">
        <v>127</v>
      </c>
      <c r="C1763" s="25" t="s">
        <v>117</v>
      </c>
      <c r="H1763" s="3" t="e">
        <f>((F1763)/(E1763/100))</f>
        <v>#DIV/0!</v>
      </c>
      <c r="I1763" s="4" t="e">
        <f>E1763/F1763</f>
        <v>#DIV/0!</v>
      </c>
      <c r="J1763" s="4" t="e">
        <f>100/G1763</f>
        <v>#DIV/0!</v>
      </c>
      <c r="N1763" s="37" t="e">
        <f>M1763/(K1763/100)</f>
        <v>#DIV/0!</v>
      </c>
      <c r="O1763" s="37" t="e">
        <f>N1763/J1763</f>
        <v>#DIV/0!</v>
      </c>
      <c r="P1763" s="5" t="e">
        <f>M1763/(L1763/100)</f>
        <v>#DIV/0!</v>
      </c>
      <c r="Q1763" s="5" t="e">
        <f>P1763*I1763</f>
        <v>#DIV/0!</v>
      </c>
      <c r="U1763" s="15" t="e">
        <f>100-(T1763-R1763)/S1763*100</f>
        <v>#DIV/0!</v>
      </c>
      <c r="X1763" s="2">
        <v>11.87</v>
      </c>
      <c r="AB1763" s="14" t="e">
        <f>((AE1763-AC1763)*(1000/AD1763))*1000</f>
        <v>#DIV/0!</v>
      </c>
      <c r="AF1763" s="7" t="e">
        <f>#REF!*0.8</f>
        <v>#REF!</v>
      </c>
      <c r="AH1763" s="8" t="e">
        <f>((AG1763)*(H1763/100))</f>
        <v>#DIV/0!</v>
      </c>
      <c r="AI1763" s="7" t="e">
        <f>AG1763/AH1763</f>
        <v>#DIV/0!</v>
      </c>
      <c r="AO1763" s="20" t="s">
        <v>2151</v>
      </c>
      <c r="AP1763" s="553">
        <v>0.16500000000000001</v>
      </c>
      <c r="AQ1763" s="553">
        <v>3.0000000000000001E-3</v>
      </c>
      <c r="AR1763" s="553" t="s">
        <v>121</v>
      </c>
      <c r="AS1763" s="553">
        <v>4.0000000000000001E-3</v>
      </c>
      <c r="AT1763" s="553">
        <v>5.3999999999999999E-2</v>
      </c>
      <c r="AU1763" s="553">
        <v>3.0000000000000001E-3</v>
      </c>
      <c r="AV1763" s="553">
        <v>4.7E-2</v>
      </c>
      <c r="AW1763" s="553">
        <v>2E-3</v>
      </c>
      <c r="AX1763" s="553">
        <v>8.9999999999999993E-3</v>
      </c>
      <c r="AY1763" s="553">
        <v>1E-3</v>
      </c>
      <c r="AZ1763" s="553">
        <v>1.7999999999999999E-2</v>
      </c>
      <c r="BA1763" s="553">
        <v>2E-3</v>
      </c>
      <c r="BB1763" s="553">
        <v>5.0999999999999997E-2</v>
      </c>
      <c r="BC1763" s="553">
        <v>2E-3</v>
      </c>
      <c r="BD1763" s="553">
        <v>0.433</v>
      </c>
      <c r="BE1763" s="553">
        <v>0.01</v>
      </c>
      <c r="BF1763" s="553" t="s">
        <v>121</v>
      </c>
      <c r="BG1763" s="553">
        <v>7.0000000000000001E-3</v>
      </c>
      <c r="BH1763" s="553" t="s">
        <v>121</v>
      </c>
      <c r="BI1763" s="553">
        <v>2.5019999999999998</v>
      </c>
      <c r="BJ1763" s="553" t="s">
        <v>121</v>
      </c>
      <c r="BK1763" s="553">
        <v>3.0000000000000001E-3</v>
      </c>
      <c r="BL1763" s="553" t="s">
        <v>121</v>
      </c>
      <c r="BM1763" s="553">
        <v>2E-3</v>
      </c>
      <c r="BN1763" s="553">
        <v>6.9000000000000006E-2</v>
      </c>
      <c r="BO1763" s="553">
        <v>7.0000000000000001E-3</v>
      </c>
      <c r="BP1763" s="553">
        <v>56.988999999999997</v>
      </c>
      <c r="BQ1763" s="553">
        <v>0.16500000000000001</v>
      </c>
      <c r="BR1763" s="553">
        <v>3.0000000000000001E-3</v>
      </c>
      <c r="BS1763" s="553">
        <v>1E-3</v>
      </c>
      <c r="BT1763" s="553">
        <v>13.238</v>
      </c>
      <c r="BU1763" s="553">
        <v>0.14699999999999999</v>
      </c>
      <c r="BV1763" s="553">
        <v>15.689</v>
      </c>
      <c r="BW1763" s="553">
        <v>0.23699999999999999</v>
      </c>
      <c r="BX1763" s="553" t="s">
        <v>121</v>
      </c>
      <c r="BY1763" s="553">
        <v>4.0000000000000001E-3</v>
      </c>
      <c r="BZ1763" s="553">
        <v>7.6879999999999997</v>
      </c>
      <c r="CA1763" s="553">
        <v>8.5999999999999993E-2</v>
      </c>
      <c r="CB1763" s="553" t="s">
        <v>121</v>
      </c>
      <c r="CC1763" s="553">
        <v>23.198</v>
      </c>
      <c r="CD1763" s="553">
        <v>2.5999999999999999E-2</v>
      </c>
      <c r="CE1763" s="553">
        <v>5.0000000000000001E-3</v>
      </c>
      <c r="CF1763" s="553">
        <v>3.0000000000000001E-3</v>
      </c>
      <c r="CG1763" s="553">
        <v>1E-3</v>
      </c>
      <c r="CH1763" s="553" t="s">
        <v>121</v>
      </c>
      <c r="CI1763" s="553">
        <v>2E-3</v>
      </c>
      <c r="CJ1763" s="553" t="s">
        <v>121</v>
      </c>
      <c r="CK1763" s="553">
        <v>0.182</v>
      </c>
      <c r="CL1763" s="553" t="s">
        <v>121</v>
      </c>
      <c r="CM1763" s="553">
        <v>2E-3</v>
      </c>
      <c r="CN1763" s="553">
        <v>5.0000000000000001E-3</v>
      </c>
      <c r="CO1763" s="553">
        <v>1E-3</v>
      </c>
      <c r="CP1763" s="553">
        <v>1.365</v>
      </c>
      <c r="CQ1763" s="553">
        <v>5.7000000000000002E-2</v>
      </c>
      <c r="CR1763" s="553" t="s">
        <v>121</v>
      </c>
      <c r="CS1763" s="553">
        <v>2E-3</v>
      </c>
      <c r="CT1763" s="553">
        <v>1.2270000000000001</v>
      </c>
      <c r="CU1763" s="553">
        <v>0.32200000000000001</v>
      </c>
      <c r="CV1763" s="553">
        <v>1.4999999999999999E-2</v>
      </c>
      <c r="CW1763" s="553">
        <v>1E-3</v>
      </c>
      <c r="CX1763" s="553">
        <v>8.2000000000000003E-2</v>
      </c>
      <c r="CY1763" s="553">
        <v>8.0000000000000002E-3</v>
      </c>
      <c r="CZ1763" s="553" t="s">
        <v>121</v>
      </c>
      <c r="DA1763" s="553">
        <v>2E-3</v>
      </c>
      <c r="DB1763" s="553" t="s">
        <v>121</v>
      </c>
      <c r="DC1763" s="553">
        <v>3.0000000000000001E-3</v>
      </c>
      <c r="DD1763" s="553">
        <v>2.5000000000000001E-2</v>
      </c>
      <c r="DE1763" s="553">
        <v>6.0000000000000001E-3</v>
      </c>
      <c r="DF1763" s="553">
        <v>0.75600000000000001</v>
      </c>
      <c r="DG1763" s="553">
        <v>8.9999999999999993E-3</v>
      </c>
      <c r="DH1763" s="553">
        <v>3.0000000000000001E-3</v>
      </c>
      <c r="DI1763" s="553">
        <v>1E-3</v>
      </c>
      <c r="DJ1763" s="553">
        <v>8.5000000000000006E-2</v>
      </c>
      <c r="DK1763" s="553">
        <v>1E-3</v>
      </c>
      <c r="DL1763" s="61" t="str">
        <f t="shared" si="33"/>
        <v>UTV 08.06.2022</v>
      </c>
    </row>
    <row r="1764" spans="1:132">
      <c r="A1764" s="11">
        <v>44720</v>
      </c>
      <c r="B1764" s="66" t="s">
        <v>2150</v>
      </c>
      <c r="C1764" s="25" t="s">
        <v>117</v>
      </c>
      <c r="H1764" s="3" t="e">
        <f>((F1764)/(E1764/100))</f>
        <v>#DIV/0!</v>
      </c>
      <c r="I1764" s="4" t="e">
        <f>E1764/F1764</f>
        <v>#DIV/0!</v>
      </c>
      <c r="J1764" s="4" t="e">
        <f>100/G1764</f>
        <v>#DIV/0!</v>
      </c>
      <c r="N1764" s="37" t="e">
        <f>M1764/(K1764/100)</f>
        <v>#DIV/0!</v>
      </c>
      <c r="O1764" s="37" t="e">
        <f>N1764/J1764</f>
        <v>#DIV/0!</v>
      </c>
      <c r="P1764" s="5" t="e">
        <f>M1764/(L1764/100)</f>
        <v>#DIV/0!</v>
      </c>
      <c r="Q1764" s="5" t="e">
        <f>P1764*I1764</f>
        <v>#DIV/0!</v>
      </c>
      <c r="U1764" s="15" t="e">
        <f>100-(T1764-R1764)/S1764*100</f>
        <v>#DIV/0!</v>
      </c>
      <c r="X1764" s="2">
        <v>11.44</v>
      </c>
      <c r="AB1764" s="14" t="e">
        <f>((AE1764-AC1764)*(1000/AD1764))*1000</f>
        <v>#DIV/0!</v>
      </c>
      <c r="AF1764" s="7" t="e">
        <f>#REF!*0.8</f>
        <v>#REF!</v>
      </c>
      <c r="AH1764" s="8" t="e">
        <f>((AG1764)*(H1764/100))</f>
        <v>#DIV/0!</v>
      </c>
      <c r="AI1764" s="7" t="e">
        <f>AG1764/AH1764</f>
        <v>#DIV/0!</v>
      </c>
      <c r="AO1764" s="20" t="s">
        <v>2151</v>
      </c>
      <c r="AP1764" s="553">
        <v>0.219</v>
      </c>
      <c r="AQ1764" s="553">
        <v>3.0000000000000001E-3</v>
      </c>
      <c r="AR1764" s="553">
        <v>1.0999999999999999E-2</v>
      </c>
      <c r="AS1764" s="553">
        <v>3.0000000000000001E-3</v>
      </c>
      <c r="AT1764" s="553">
        <v>0.127</v>
      </c>
      <c r="AU1764" s="553">
        <v>4.0000000000000001E-3</v>
      </c>
      <c r="AV1764" s="553">
        <v>8.3000000000000004E-2</v>
      </c>
      <c r="AW1764" s="553">
        <v>3.0000000000000001E-3</v>
      </c>
      <c r="AX1764" s="553">
        <v>1.9E-2</v>
      </c>
      <c r="AY1764" s="553">
        <v>1E-3</v>
      </c>
      <c r="AZ1764" s="553">
        <v>0.03</v>
      </c>
      <c r="BA1764" s="553">
        <v>2E-3</v>
      </c>
      <c r="BB1764" s="553">
        <v>8.2000000000000003E-2</v>
      </c>
      <c r="BC1764" s="553">
        <v>3.0000000000000001E-3</v>
      </c>
      <c r="BD1764" s="553">
        <v>0.628</v>
      </c>
      <c r="BE1764" s="553">
        <v>1.2E-2</v>
      </c>
      <c r="BF1764" s="553" t="s">
        <v>121</v>
      </c>
      <c r="BG1764" s="553">
        <v>1.2999999999999999E-2</v>
      </c>
      <c r="BH1764" s="553" t="s">
        <v>121</v>
      </c>
      <c r="BI1764" s="553">
        <v>4.04</v>
      </c>
      <c r="BJ1764" s="553" t="s">
        <v>121</v>
      </c>
      <c r="BK1764" s="553">
        <v>6.0000000000000001E-3</v>
      </c>
      <c r="BL1764" s="553" t="s">
        <v>121</v>
      </c>
      <c r="BM1764" s="553">
        <v>2E-3</v>
      </c>
      <c r="BN1764" s="553">
        <v>0.111</v>
      </c>
      <c r="BO1764" s="553">
        <v>8.0000000000000002E-3</v>
      </c>
      <c r="BP1764" s="553">
        <v>59.725000000000001</v>
      </c>
      <c r="BQ1764" s="553">
        <v>0.161</v>
      </c>
      <c r="BR1764" s="553">
        <v>4.0000000000000001E-3</v>
      </c>
      <c r="BS1764" s="553">
        <v>1E-3</v>
      </c>
      <c r="BT1764" s="553">
        <v>9.1259999999999994</v>
      </c>
      <c r="BU1764" s="553">
        <v>0.11899999999999999</v>
      </c>
      <c r="BV1764" s="553">
        <v>20.367999999999999</v>
      </c>
      <c r="BW1764" s="553">
        <v>0.38500000000000001</v>
      </c>
      <c r="BX1764" s="553" t="s">
        <v>121</v>
      </c>
      <c r="BY1764" s="553">
        <v>5.0000000000000001E-3</v>
      </c>
      <c r="BZ1764" s="553">
        <v>4.391</v>
      </c>
      <c r="CA1764" s="553">
        <v>6.2E-2</v>
      </c>
      <c r="CB1764" s="553" t="s">
        <v>121</v>
      </c>
      <c r="CC1764" s="553">
        <v>30.187999999999999</v>
      </c>
      <c r="CD1764" s="553">
        <v>2.5999999999999999E-2</v>
      </c>
      <c r="CE1764" s="553">
        <v>5.0000000000000001E-3</v>
      </c>
      <c r="CF1764" s="553">
        <v>3.0000000000000001E-3</v>
      </c>
      <c r="CG1764" s="553">
        <v>1E-3</v>
      </c>
      <c r="CH1764" s="553" t="s">
        <v>121</v>
      </c>
      <c r="CI1764" s="553">
        <v>2E-3</v>
      </c>
      <c r="CJ1764" s="553" t="s">
        <v>121</v>
      </c>
      <c r="CK1764" s="553">
        <v>0.20699999999999999</v>
      </c>
      <c r="CL1764" s="553" t="s">
        <v>121</v>
      </c>
      <c r="CM1764" s="553">
        <v>2E-3</v>
      </c>
      <c r="CN1764" s="553">
        <v>7.0000000000000001E-3</v>
      </c>
      <c r="CO1764" s="553">
        <v>1E-3</v>
      </c>
      <c r="CP1764" s="553">
        <v>2.044</v>
      </c>
      <c r="CQ1764" s="553">
        <v>7.8E-2</v>
      </c>
      <c r="CR1764" s="553" t="s">
        <v>121</v>
      </c>
      <c r="CS1764" s="553">
        <v>2E-3</v>
      </c>
      <c r="CT1764" s="553">
        <v>1.1850000000000001</v>
      </c>
      <c r="CU1764" s="553">
        <v>0.35199999999999998</v>
      </c>
      <c r="CV1764" s="553">
        <v>1.7999999999999999E-2</v>
      </c>
      <c r="CW1764" s="553">
        <v>1E-3</v>
      </c>
      <c r="CX1764" s="553">
        <v>0.218</v>
      </c>
      <c r="CY1764" s="553">
        <v>8.9999999999999993E-3</v>
      </c>
      <c r="CZ1764" s="553" t="s">
        <v>121</v>
      </c>
      <c r="DA1764" s="553">
        <v>2E-3</v>
      </c>
      <c r="DB1764" s="553" t="s">
        <v>121</v>
      </c>
      <c r="DC1764" s="553">
        <v>5.0000000000000001E-3</v>
      </c>
      <c r="DD1764" s="553">
        <v>0.04</v>
      </c>
      <c r="DE1764" s="553">
        <v>8.0000000000000002E-3</v>
      </c>
      <c r="DF1764" s="553">
        <v>1.222</v>
      </c>
      <c r="DG1764" s="553">
        <v>1.2999999999999999E-2</v>
      </c>
      <c r="DH1764" s="553">
        <v>7.0000000000000001E-3</v>
      </c>
      <c r="DI1764" s="553">
        <v>1E-3</v>
      </c>
      <c r="DJ1764" s="553">
        <v>0.115</v>
      </c>
      <c r="DK1764" s="553">
        <v>1E-3</v>
      </c>
      <c r="DL1764" s="61" t="str">
        <f t="shared" si="33"/>
        <v>UTV 08.06.2022</v>
      </c>
    </row>
    <row r="1765" spans="1:132">
      <c r="A1765" s="11">
        <v>44720</v>
      </c>
      <c r="B1765" s="66" t="s">
        <v>2153</v>
      </c>
      <c r="C1765" s="25" t="s">
        <v>2152</v>
      </c>
      <c r="H1765" s="3" t="e">
        <f>((F1765)/(E1765/100))</f>
        <v>#DIV/0!</v>
      </c>
      <c r="I1765" s="4" t="e">
        <f>E1765/F1765</f>
        <v>#DIV/0!</v>
      </c>
      <c r="J1765" s="4" t="e">
        <f>100/G1765</f>
        <v>#DIV/0!</v>
      </c>
      <c r="N1765" s="37" t="e">
        <f>M1765/(K1765/100)</f>
        <v>#DIV/0!</v>
      </c>
      <c r="O1765" s="37" t="e">
        <f>N1765/J1765</f>
        <v>#DIV/0!</v>
      </c>
      <c r="P1765" s="5" t="e">
        <f>M1765/(L1765/100)</f>
        <v>#DIV/0!</v>
      </c>
      <c r="Q1765" s="5" t="e">
        <f>P1765*I1765</f>
        <v>#DIV/0!</v>
      </c>
      <c r="R1765" s="21">
        <v>56.482999999999997</v>
      </c>
      <c r="S1765" s="21">
        <v>10.603999999999999</v>
      </c>
      <c r="T1765" s="21">
        <v>66.533000000000001</v>
      </c>
      <c r="U1765" s="15">
        <f>100-(T1765-R1765)/S1765*100</f>
        <v>5.2244436061862984</v>
      </c>
      <c r="X1765" s="2">
        <v>11.96</v>
      </c>
      <c r="AB1765" s="14" t="e">
        <f>((AE1765-AC1765)*(1000/AD1765))*1000</f>
        <v>#DIV/0!</v>
      </c>
      <c r="AF1765" s="7" t="e">
        <f>#REF!*0.8</f>
        <v>#REF!</v>
      </c>
      <c r="AH1765" s="8" t="e">
        <f>((AG1765)*(H1765/100))</f>
        <v>#DIV/0!</v>
      </c>
      <c r="AI1765" s="7" t="e">
        <f>AG1765/AH1765</f>
        <v>#DIV/0!</v>
      </c>
      <c r="AM1765" s="21">
        <v>1.18</v>
      </c>
      <c r="AN1765" s="21">
        <v>0.91</v>
      </c>
      <c r="AO1765" s="24" t="s">
        <v>2152</v>
      </c>
      <c r="AP1765" s="554">
        <v>0.27700000000000002</v>
      </c>
      <c r="AQ1765" s="554">
        <v>5.0000000000000001E-3</v>
      </c>
      <c r="AR1765" s="554" t="s">
        <v>121</v>
      </c>
      <c r="AS1765" s="554">
        <v>4.0000000000000001E-3</v>
      </c>
      <c r="AT1765" s="554">
        <v>0.158</v>
      </c>
      <c r="AU1765" s="554">
        <v>5.0000000000000001E-3</v>
      </c>
      <c r="AV1765" s="554">
        <v>6.8000000000000005E-2</v>
      </c>
      <c r="AW1765" s="554">
        <v>3.0000000000000001E-3</v>
      </c>
      <c r="AX1765" s="554">
        <v>1.9E-2</v>
      </c>
      <c r="AY1765" s="554">
        <v>2E-3</v>
      </c>
      <c r="AZ1765" s="554">
        <v>1.4999999999999999E-2</v>
      </c>
      <c r="BA1765" s="554">
        <v>2E-3</v>
      </c>
      <c r="BB1765" s="554">
        <v>0.124</v>
      </c>
      <c r="BC1765" s="554">
        <v>4.0000000000000001E-3</v>
      </c>
      <c r="BD1765" s="554">
        <v>0.72099999999999997</v>
      </c>
      <c r="BE1765" s="554">
        <v>1.4E-2</v>
      </c>
      <c r="BF1765" s="554" t="s">
        <v>121</v>
      </c>
      <c r="BG1765" s="554">
        <v>3.0000000000000001E-3</v>
      </c>
      <c r="BH1765" s="554" t="s">
        <v>121</v>
      </c>
      <c r="BI1765" s="554">
        <v>2.7250000000000001</v>
      </c>
      <c r="BJ1765" s="554" t="s">
        <v>121</v>
      </c>
      <c r="BK1765" s="554">
        <v>5.0000000000000001E-3</v>
      </c>
      <c r="BL1765" s="554" t="s">
        <v>121</v>
      </c>
      <c r="BM1765" s="554">
        <v>2E-3</v>
      </c>
      <c r="BN1765" s="554">
        <v>3.5000000000000003E-2</v>
      </c>
      <c r="BO1765" s="554">
        <v>8.9999999999999993E-3</v>
      </c>
      <c r="BP1765" s="554">
        <v>61.247999999999998</v>
      </c>
      <c r="BQ1765" s="554">
        <v>0.17699999999999999</v>
      </c>
      <c r="BR1765" s="554" t="s">
        <v>121</v>
      </c>
      <c r="BS1765" s="554">
        <v>2E-3</v>
      </c>
      <c r="BT1765" s="554">
        <v>6.0209999999999999</v>
      </c>
      <c r="BU1765" s="554">
        <v>0.10100000000000001</v>
      </c>
      <c r="BV1765" s="554">
        <v>17.498999999999999</v>
      </c>
      <c r="BW1765" s="554">
        <v>0.23200000000000001</v>
      </c>
      <c r="BX1765" s="554" t="s">
        <v>121</v>
      </c>
      <c r="BY1765" s="554">
        <v>5.0000000000000001E-3</v>
      </c>
      <c r="BZ1765" s="554">
        <v>2.718</v>
      </c>
      <c r="CA1765" s="554">
        <v>0.05</v>
      </c>
      <c r="CB1765" s="554" t="s">
        <v>121</v>
      </c>
      <c r="CC1765" s="554">
        <v>26.315999999999999</v>
      </c>
      <c r="CD1765" s="554">
        <v>2.9000000000000001E-2</v>
      </c>
      <c r="CE1765" s="554">
        <v>5.0000000000000001E-3</v>
      </c>
      <c r="CF1765" s="554" t="s">
        <v>121</v>
      </c>
      <c r="CG1765" s="554">
        <v>2E-3</v>
      </c>
      <c r="CH1765" s="554" t="s">
        <v>121</v>
      </c>
      <c r="CI1765" s="554">
        <v>2E-3</v>
      </c>
      <c r="CJ1765" s="554" t="s">
        <v>121</v>
      </c>
      <c r="CK1765" s="554">
        <v>0.20899999999999999</v>
      </c>
      <c r="CL1765" s="554" t="s">
        <v>121</v>
      </c>
      <c r="CM1765" s="554">
        <v>2E-3</v>
      </c>
      <c r="CN1765" s="554">
        <v>1.2999999999999999E-2</v>
      </c>
      <c r="CO1765" s="554">
        <v>1E-3</v>
      </c>
      <c r="CP1765" s="554">
        <v>3.0539999999999998</v>
      </c>
      <c r="CQ1765" s="554">
        <v>8.4000000000000005E-2</v>
      </c>
      <c r="CR1765" s="554" t="s">
        <v>121</v>
      </c>
      <c r="CS1765" s="554">
        <v>2E-3</v>
      </c>
      <c r="CT1765" s="554">
        <v>3.6640000000000001</v>
      </c>
      <c r="CU1765" s="554">
        <v>0.39600000000000002</v>
      </c>
      <c r="CV1765" s="554">
        <v>2.3E-2</v>
      </c>
      <c r="CW1765" s="554">
        <v>1E-3</v>
      </c>
      <c r="CX1765" s="554">
        <v>0.106</v>
      </c>
      <c r="CY1765" s="554">
        <v>8.0000000000000002E-3</v>
      </c>
      <c r="CZ1765" s="554" t="s">
        <v>121</v>
      </c>
      <c r="DA1765" s="554">
        <v>4.0000000000000001E-3</v>
      </c>
      <c r="DB1765" s="554" t="s">
        <v>121</v>
      </c>
      <c r="DC1765" s="554">
        <v>4.0000000000000001E-3</v>
      </c>
      <c r="DD1765" s="554">
        <v>8.5000000000000006E-2</v>
      </c>
      <c r="DE1765" s="554">
        <v>0.01</v>
      </c>
      <c r="DF1765" s="554">
        <v>1.466</v>
      </c>
      <c r="DG1765" s="554">
        <v>1.7000000000000001E-2</v>
      </c>
      <c r="DH1765" s="554">
        <v>3.0000000000000001E-3</v>
      </c>
      <c r="DI1765" s="554">
        <v>1E-3</v>
      </c>
      <c r="DJ1765" s="554">
        <v>0.29599999999999999</v>
      </c>
      <c r="DK1765" s="554">
        <v>4.0000000000000001E-3</v>
      </c>
      <c r="DL1765" s="61" t="str">
        <f t="shared" si="33"/>
        <v>08-0148</v>
      </c>
    </row>
    <row r="1766" spans="1:132">
      <c r="A1766" s="11">
        <v>44720</v>
      </c>
      <c r="B1766" s="66" t="s">
        <v>2153</v>
      </c>
      <c r="C1766" s="25" t="s">
        <v>2154</v>
      </c>
      <c r="D1766" s="21">
        <v>0.35</v>
      </c>
      <c r="E1766" s="2">
        <v>100</v>
      </c>
      <c r="F1766" s="2">
        <v>100</v>
      </c>
      <c r="G1766" s="2">
        <v>99.65</v>
      </c>
      <c r="H1766" s="3">
        <f>((F1766)/(E1766/100))</f>
        <v>100</v>
      </c>
      <c r="I1766" s="4">
        <f>E1766/F1766</f>
        <v>1</v>
      </c>
      <c r="J1766" s="4">
        <f>100/G1766</f>
        <v>1.0035122930255895</v>
      </c>
      <c r="N1766" s="37" t="e">
        <f>M1766/(K1766/100)</f>
        <v>#DIV/0!</v>
      </c>
      <c r="O1766" s="37" t="e">
        <f>N1766/J1766</f>
        <v>#DIV/0!</v>
      </c>
      <c r="P1766" s="5" t="e">
        <f>M1766/(L1766/100)</f>
        <v>#DIV/0!</v>
      </c>
      <c r="Q1766" s="5" t="e">
        <f>P1766*I1766</f>
        <v>#DIV/0!</v>
      </c>
      <c r="R1766" s="21">
        <v>61.685000000000002</v>
      </c>
      <c r="S1766" s="21">
        <v>10.346</v>
      </c>
      <c r="T1766" s="21">
        <v>71.894999999999996</v>
      </c>
      <c r="U1766" s="15">
        <f>100-(T1766-R1766)/S1766*100</f>
        <v>1.3145176879954192</v>
      </c>
      <c r="V1766" s="21">
        <v>75.66</v>
      </c>
      <c r="X1766" s="2">
        <v>12.73</v>
      </c>
      <c r="Y1766" s="2">
        <v>18.3</v>
      </c>
      <c r="Z1766" s="21">
        <v>2564</v>
      </c>
      <c r="AB1766" s="14">
        <f>((AE1766-AC1766)*(1000/AD1766))*1000</f>
        <v>13072.364642614735</v>
      </c>
      <c r="AC1766" s="21">
        <v>86.373000000000005</v>
      </c>
      <c r="AD1766" s="21">
        <v>153.22399999999999</v>
      </c>
      <c r="AE1766" s="21">
        <v>88.376000000000005</v>
      </c>
      <c r="AF1766" s="7" t="e">
        <f>#REF!*0.8</f>
        <v>#REF!</v>
      </c>
      <c r="AG1766" s="2">
        <v>100</v>
      </c>
      <c r="AH1766" s="8">
        <f>((AG1766)*(H1766/100))</f>
        <v>100</v>
      </c>
      <c r="AI1766" s="7">
        <f>AG1766/AH1766</f>
        <v>1</v>
      </c>
      <c r="AJ1766" s="6">
        <v>3.3980000000000001</v>
      </c>
      <c r="AK1766" s="2">
        <v>0.36299999999999999</v>
      </c>
      <c r="AL1766" s="2">
        <v>4.8000000000000001E-2</v>
      </c>
      <c r="AM1766" s="21">
        <v>0.86</v>
      </c>
      <c r="AN1766" s="21">
        <v>0.64</v>
      </c>
      <c r="AO1766" s="24" t="s">
        <v>2154</v>
      </c>
      <c r="AP1766" s="555">
        <v>0.48799999999999999</v>
      </c>
      <c r="AQ1766" s="555">
        <v>6.0000000000000001E-3</v>
      </c>
      <c r="AR1766" s="555" t="s">
        <v>121</v>
      </c>
      <c r="AS1766" s="555">
        <v>5.0000000000000001E-3</v>
      </c>
      <c r="AT1766" s="555">
        <v>0.14299999999999999</v>
      </c>
      <c r="AU1766" s="555">
        <v>4.0000000000000001E-3</v>
      </c>
      <c r="AV1766" s="555">
        <v>6.5000000000000002E-2</v>
      </c>
      <c r="AW1766" s="555">
        <v>3.0000000000000001E-3</v>
      </c>
      <c r="AX1766" s="555">
        <v>0.01</v>
      </c>
      <c r="AY1766" s="555">
        <v>1E-3</v>
      </c>
      <c r="AZ1766" s="555">
        <v>0.13800000000000001</v>
      </c>
      <c r="BA1766" s="555">
        <v>4.0000000000000001E-3</v>
      </c>
      <c r="BB1766" s="555">
        <v>0.27700000000000002</v>
      </c>
      <c r="BC1766" s="555">
        <v>5.0000000000000001E-3</v>
      </c>
      <c r="BD1766" s="555">
        <v>1.7929999999999999</v>
      </c>
      <c r="BE1766" s="555">
        <v>2.1000000000000001E-2</v>
      </c>
      <c r="BF1766" s="555" t="s">
        <v>121</v>
      </c>
      <c r="BG1766" s="555">
        <v>8.0000000000000002E-3</v>
      </c>
      <c r="BH1766" s="555">
        <v>3.8069999999999999</v>
      </c>
      <c r="BI1766" s="555">
        <v>1.3129999999999999</v>
      </c>
      <c r="BJ1766" s="555" t="s">
        <v>121</v>
      </c>
      <c r="BK1766" s="555">
        <v>6.0000000000000001E-3</v>
      </c>
      <c r="BL1766" s="555" t="s">
        <v>121</v>
      </c>
      <c r="BM1766" s="555">
        <v>2E-3</v>
      </c>
      <c r="BN1766" s="555">
        <v>0.224</v>
      </c>
      <c r="BO1766" s="555">
        <v>1.0999999999999999E-2</v>
      </c>
      <c r="BP1766" s="555">
        <v>49.539000000000001</v>
      </c>
      <c r="BQ1766" s="555">
        <v>0.24099999999999999</v>
      </c>
      <c r="BR1766" s="555">
        <v>2E-3</v>
      </c>
      <c r="BS1766" s="555">
        <v>1E-3</v>
      </c>
      <c r="BT1766" s="555">
        <v>17.629000000000001</v>
      </c>
      <c r="BU1766" s="555">
        <v>0.16600000000000001</v>
      </c>
      <c r="BV1766" s="555">
        <v>2.1139999999999999</v>
      </c>
      <c r="BW1766" s="555">
        <v>3.5999999999999997E-2</v>
      </c>
      <c r="BX1766" s="555" t="s">
        <v>121</v>
      </c>
      <c r="BY1766" s="555">
        <v>8.0000000000000002E-3</v>
      </c>
      <c r="BZ1766" s="555">
        <v>2.0499999999999998</v>
      </c>
      <c r="CA1766" s="555">
        <v>4.3999999999999997E-2</v>
      </c>
      <c r="CB1766" s="555" t="s">
        <v>121</v>
      </c>
      <c r="CC1766" s="555">
        <v>11.363</v>
      </c>
      <c r="CD1766" s="555">
        <v>9.4E-2</v>
      </c>
      <c r="CE1766" s="555">
        <v>7.0000000000000001E-3</v>
      </c>
      <c r="CF1766" s="555">
        <v>2E-3</v>
      </c>
      <c r="CG1766" s="555">
        <v>1E-3</v>
      </c>
      <c r="CH1766" s="555" t="s">
        <v>121</v>
      </c>
      <c r="CI1766" s="555">
        <v>2E-3</v>
      </c>
      <c r="CJ1766" s="555">
        <v>0.34200000000000003</v>
      </c>
      <c r="CK1766" s="555">
        <v>8.8999999999999996E-2</v>
      </c>
      <c r="CL1766" s="555" t="s">
        <v>121</v>
      </c>
      <c r="CM1766" s="555">
        <v>2E-3</v>
      </c>
      <c r="CN1766" s="555">
        <v>5.0000000000000001E-3</v>
      </c>
      <c r="CO1766" s="555">
        <v>1E-3</v>
      </c>
      <c r="CP1766" s="555">
        <v>3.6869999999999998</v>
      </c>
      <c r="CQ1766" s="555">
        <v>6.3E-2</v>
      </c>
      <c r="CR1766" s="555" t="s">
        <v>121</v>
      </c>
      <c r="CS1766" s="555">
        <v>2E-3</v>
      </c>
      <c r="CT1766" s="555">
        <v>5.3140000000000001</v>
      </c>
      <c r="CU1766" s="555">
        <v>0.29899999999999999</v>
      </c>
      <c r="CV1766" s="555">
        <v>0.05</v>
      </c>
      <c r="CW1766" s="555">
        <v>1E-3</v>
      </c>
      <c r="CX1766" s="555">
        <v>1.01</v>
      </c>
      <c r="CY1766" s="555">
        <v>0.02</v>
      </c>
      <c r="CZ1766" s="555" t="s">
        <v>121</v>
      </c>
      <c r="DA1766" s="555">
        <v>2E-3</v>
      </c>
      <c r="DB1766" s="555" t="s">
        <v>121</v>
      </c>
      <c r="DC1766" s="555">
        <v>8.9999999999999993E-3</v>
      </c>
      <c r="DD1766" s="555" t="s">
        <v>121</v>
      </c>
      <c r="DE1766" s="555">
        <v>1.4999999999999999E-2</v>
      </c>
      <c r="DF1766" s="555">
        <v>1.4730000000000001</v>
      </c>
      <c r="DG1766" s="555">
        <v>1.4E-2</v>
      </c>
      <c r="DH1766" s="555">
        <v>1.6E-2</v>
      </c>
      <c r="DI1766" s="555">
        <v>1E-3</v>
      </c>
      <c r="DJ1766" s="555">
        <v>2.4E-2</v>
      </c>
      <c r="DK1766" s="555">
        <v>1E-3</v>
      </c>
      <c r="DL1766" s="61" t="str">
        <f t="shared" si="33"/>
        <v>22-0130</v>
      </c>
      <c r="DM1766" s="557">
        <v>-2.6964032047394199E-3</v>
      </c>
      <c r="DN1766" s="557">
        <v>1.83129617731322E-2</v>
      </c>
      <c r="DO1766" s="557">
        <v>4.8360662398201699E-2</v>
      </c>
      <c r="DP1766" s="557">
        <v>0.36260662557593698</v>
      </c>
      <c r="DQ1766" s="557">
        <v>2.35589056926464E-2</v>
      </c>
      <c r="DR1766" s="557">
        <v>-3.8349480989600497E-2</v>
      </c>
      <c r="DS1766" s="557">
        <v>0.39296642994824099</v>
      </c>
      <c r="DT1766" s="557">
        <v>0.111353646463718</v>
      </c>
      <c r="DU1766" s="557">
        <v>3.5571329655741599E-3</v>
      </c>
      <c r="DV1766" s="557">
        <v>6.6619418241108605E-2</v>
      </c>
      <c r="DW1766" s="557">
        <v>0.15376227340867099</v>
      </c>
      <c r="DX1766" s="557">
        <v>0.74284519594448395</v>
      </c>
      <c r="DY1766" s="557">
        <v>329.67258233355398</v>
      </c>
      <c r="DZ1766" s="557">
        <v>-0.49761603169244001</v>
      </c>
      <c r="EA1766" s="557">
        <v>17.517494873720601</v>
      </c>
      <c r="EB1766" s="557">
        <v>66.612839824586899</v>
      </c>
    </row>
    <row r="1767" spans="1:132">
      <c r="A1767" s="11">
        <v>44720</v>
      </c>
      <c r="B1767" s="66" t="s">
        <v>2156</v>
      </c>
      <c r="C1767" s="25" t="s">
        <v>2155</v>
      </c>
      <c r="H1767" s="3" t="e">
        <f>((F1767)/(E1767/100))</f>
        <v>#DIV/0!</v>
      </c>
      <c r="I1767" s="4" t="e">
        <f>E1767/F1767</f>
        <v>#DIV/0!</v>
      </c>
      <c r="J1767" s="4" t="e">
        <f>100/G1767</f>
        <v>#DIV/0!</v>
      </c>
      <c r="N1767" s="37" t="e">
        <f>M1767/(K1767/100)</f>
        <v>#DIV/0!</v>
      </c>
      <c r="O1767" s="37" t="e">
        <f>N1767/J1767</f>
        <v>#DIV/0!</v>
      </c>
      <c r="P1767" s="5" t="e">
        <f>M1767/(L1767/100)</f>
        <v>#DIV/0!</v>
      </c>
      <c r="Q1767" s="5" t="e">
        <f>P1767*I1767</f>
        <v>#DIV/0!</v>
      </c>
      <c r="R1767" s="21">
        <v>54.494</v>
      </c>
      <c r="S1767" s="21">
        <v>10.589</v>
      </c>
      <c r="T1767" s="21">
        <v>62.485999999999997</v>
      </c>
      <c r="U1767" s="15">
        <f>100-(T1767-R1767)/S1767*100</f>
        <v>24.525450939654391</v>
      </c>
      <c r="V1767" s="21">
        <v>4450</v>
      </c>
      <c r="X1767" s="2">
        <v>12.66</v>
      </c>
      <c r="Y1767" s="2">
        <v>34.5</v>
      </c>
      <c r="Z1767" s="21">
        <v>242</v>
      </c>
      <c r="AB1767" s="14">
        <f>((AE1767-AC1767)*(1000/AD1767))*1000</f>
        <v>23393.741877173001</v>
      </c>
      <c r="AC1767" s="21">
        <v>89.808999999999997</v>
      </c>
      <c r="AD1767" s="21">
        <v>151.57900000000001</v>
      </c>
      <c r="AE1767" s="21">
        <v>93.355000000000004</v>
      </c>
      <c r="AF1767" s="7" t="e">
        <f>#REF!*0.8</f>
        <v>#REF!</v>
      </c>
      <c r="AG1767" s="2">
        <v>100</v>
      </c>
      <c r="AH1767" s="8" t="e">
        <f>((AG1767)*(H1767/100))</f>
        <v>#DIV/0!</v>
      </c>
      <c r="AI1767" s="7" t="e">
        <f>AG1767/AH1767</f>
        <v>#DIV/0!</v>
      </c>
      <c r="AJ1767" s="6">
        <v>548.6</v>
      </c>
      <c r="AK1767" s="2">
        <v>0.15</v>
      </c>
      <c r="AL1767" s="2">
        <v>9.1999999999999998E-2</v>
      </c>
      <c r="AM1767" s="21">
        <v>16.010000000000002</v>
      </c>
      <c r="AN1767" s="21">
        <v>7.93</v>
      </c>
      <c r="AO1767" s="24" t="s">
        <v>2155</v>
      </c>
      <c r="AP1767" s="557" t="s">
        <v>121</v>
      </c>
      <c r="AQ1767" s="556">
        <v>2E-3</v>
      </c>
      <c r="AR1767" s="556" t="s">
        <v>121</v>
      </c>
      <c r="AS1767" s="556">
        <v>3.0000000000000001E-3</v>
      </c>
      <c r="AT1767" s="556" t="s">
        <v>121</v>
      </c>
      <c r="AU1767" s="556">
        <v>3.0000000000000001E-3</v>
      </c>
      <c r="AV1767" s="556" t="s">
        <v>121</v>
      </c>
      <c r="AW1767" s="556">
        <v>3.0000000000000001E-3</v>
      </c>
      <c r="AX1767" s="556" t="s">
        <v>121</v>
      </c>
      <c r="AY1767" s="556">
        <v>2E-3</v>
      </c>
      <c r="AZ1767" s="556">
        <v>0.01</v>
      </c>
      <c r="BA1767" s="556">
        <v>1E-3</v>
      </c>
      <c r="BB1767" s="556">
        <v>0.01</v>
      </c>
      <c r="BC1767" s="556">
        <v>1E-3</v>
      </c>
      <c r="BD1767" s="556">
        <v>2.5990000000000002</v>
      </c>
      <c r="BE1767" s="556">
        <v>1.9E-2</v>
      </c>
      <c r="BF1767" s="556" t="s">
        <v>121</v>
      </c>
      <c r="BG1767" s="556">
        <v>2E-3</v>
      </c>
      <c r="BH1767" s="556">
        <v>2.8420000000000001</v>
      </c>
      <c r="BI1767" s="556">
        <v>0.41</v>
      </c>
      <c r="BJ1767" s="556">
        <v>2E-3</v>
      </c>
      <c r="BK1767" s="556">
        <v>1E-3</v>
      </c>
      <c r="BL1767" s="556" t="s">
        <v>121</v>
      </c>
      <c r="BM1767" s="556">
        <v>2E-3</v>
      </c>
      <c r="BN1767" s="556">
        <v>1.9E-2</v>
      </c>
      <c r="BO1767" s="556">
        <v>5.0000000000000001E-3</v>
      </c>
      <c r="BP1767" s="556">
        <v>88.605000000000004</v>
      </c>
      <c r="BQ1767" s="556">
        <v>4.7E-2</v>
      </c>
      <c r="BR1767" s="556" t="s">
        <v>121</v>
      </c>
      <c r="BS1767" s="556">
        <v>2E-3</v>
      </c>
      <c r="BT1767" s="556">
        <v>3.2810000000000001</v>
      </c>
      <c r="BU1767" s="556">
        <v>5.2999999999999999E-2</v>
      </c>
      <c r="BV1767" s="556">
        <v>0.161</v>
      </c>
      <c r="BW1767" s="556">
        <v>8.9999999999999993E-3</v>
      </c>
      <c r="BX1767" s="556" t="s">
        <v>121</v>
      </c>
      <c r="BY1767" s="556">
        <v>7.0000000000000001E-3</v>
      </c>
      <c r="BZ1767" s="556">
        <v>0.14699999999999999</v>
      </c>
      <c r="CA1767" s="556">
        <v>1.2999999999999999E-2</v>
      </c>
      <c r="CB1767" s="556" t="s">
        <v>121</v>
      </c>
      <c r="CC1767" s="556">
        <v>2.734</v>
      </c>
      <c r="CD1767" s="556">
        <v>1.6E-2</v>
      </c>
      <c r="CE1767" s="556">
        <v>4.0000000000000001E-3</v>
      </c>
      <c r="CF1767" s="556" t="s">
        <v>121</v>
      </c>
      <c r="CG1767" s="556">
        <v>2E-3</v>
      </c>
      <c r="CH1767" s="556" t="s">
        <v>121</v>
      </c>
      <c r="CI1767" s="556">
        <v>2E-3</v>
      </c>
      <c r="CJ1767" s="556">
        <v>6.7000000000000004E-2</v>
      </c>
      <c r="CK1767" s="556">
        <v>3.1E-2</v>
      </c>
      <c r="CL1767" s="556" t="s">
        <v>121</v>
      </c>
      <c r="CM1767" s="556">
        <v>2E-3</v>
      </c>
      <c r="CN1767" s="556" t="s">
        <v>121</v>
      </c>
      <c r="CO1767" s="556">
        <v>2E-3</v>
      </c>
      <c r="CP1767" s="556">
        <v>0.221</v>
      </c>
      <c r="CQ1767" s="556">
        <v>1.2999999999999999E-2</v>
      </c>
      <c r="CR1767" s="556" t="s">
        <v>121</v>
      </c>
      <c r="CS1767" s="556">
        <v>2E-3</v>
      </c>
      <c r="CT1767" s="556">
        <v>1.9159999999999999</v>
      </c>
      <c r="CU1767" s="556">
        <v>0.14399999999999999</v>
      </c>
      <c r="CV1767" s="556">
        <v>2.1000000000000001E-2</v>
      </c>
      <c r="CW1767" s="556">
        <v>1E-3</v>
      </c>
      <c r="CX1767" s="556">
        <v>5.8000000000000003E-2</v>
      </c>
      <c r="CY1767" s="556">
        <v>5.0000000000000001E-3</v>
      </c>
      <c r="CZ1767" s="556" t="s">
        <v>121</v>
      </c>
      <c r="DA1767" s="556">
        <v>2E-3</v>
      </c>
      <c r="DB1767" s="556">
        <v>4.0000000000000001E-3</v>
      </c>
      <c r="DC1767" s="556">
        <v>2E-3</v>
      </c>
      <c r="DD1767" s="556" t="s">
        <v>121</v>
      </c>
      <c r="DE1767" s="556">
        <v>3.0000000000000001E-3</v>
      </c>
      <c r="DF1767" s="556">
        <v>1.2999999999999999E-2</v>
      </c>
      <c r="DG1767" s="556">
        <v>1E-3</v>
      </c>
      <c r="DH1767" s="556">
        <v>5.0000000000000001E-3</v>
      </c>
      <c r="DI1767" s="556">
        <v>1E-3</v>
      </c>
      <c r="DJ1767" s="556" t="s">
        <v>121</v>
      </c>
      <c r="DK1767" s="556">
        <v>2E-3</v>
      </c>
      <c r="DL1767" s="61" t="str">
        <f t="shared" si="33"/>
        <v>22-0099</v>
      </c>
      <c r="DM1767" s="557">
        <v>0.28364427361385602</v>
      </c>
      <c r="DN1767" s="557">
        <v>1.60292221704001E-2</v>
      </c>
      <c r="DO1767" s="557">
        <v>9.1706165149307003E-2</v>
      </c>
      <c r="DP1767" s="557">
        <v>0.14985155063055</v>
      </c>
      <c r="DQ1767" s="557">
        <v>-1.05505233353341E-2</v>
      </c>
      <c r="DR1767" s="557">
        <v>0.11261109973321901</v>
      </c>
      <c r="DS1767" s="557">
        <v>-6.6499566309150696E-3</v>
      </c>
      <c r="DT1767" s="557">
        <v>-3.0499040095688601E-2</v>
      </c>
      <c r="DU1767" s="557">
        <v>-7.8513528555793598E-4</v>
      </c>
      <c r="DV1767" s="557">
        <v>2.6220508178455701</v>
      </c>
      <c r="DW1767" s="557">
        <v>-8.0663123924684998E-2</v>
      </c>
      <c r="DX1767" s="557">
        <v>27.8043690665559</v>
      </c>
      <c r="DY1767" s="557">
        <v>33.942984984322102</v>
      </c>
      <c r="DZ1767" s="557">
        <v>15.342837069612701</v>
      </c>
      <c r="EA1767" s="557">
        <v>483.432300100362</v>
      </c>
      <c r="EB1767" s="557">
        <v>98.952790752131094</v>
      </c>
    </row>
    <row r="1768" spans="1:132">
      <c r="A1768" s="11">
        <v>44720</v>
      </c>
      <c r="B1768" s="66" t="s">
        <v>2158</v>
      </c>
      <c r="C1768" s="25" t="s">
        <v>2155</v>
      </c>
      <c r="H1768" s="3" t="e">
        <f>((F1768)/(E1768/100))</f>
        <v>#DIV/0!</v>
      </c>
      <c r="I1768" s="4" t="e">
        <f>E1768/F1768</f>
        <v>#DIV/0!</v>
      </c>
      <c r="J1768" s="4" t="e">
        <f>100/G1768</f>
        <v>#DIV/0!</v>
      </c>
      <c r="N1768" s="37" t="e">
        <f>M1768/(K1768/100)</f>
        <v>#DIV/0!</v>
      </c>
      <c r="O1768" s="37" t="e">
        <f>N1768/J1768</f>
        <v>#DIV/0!</v>
      </c>
      <c r="P1768" s="5" t="e">
        <f>M1768/(L1768/100)</f>
        <v>#DIV/0!</v>
      </c>
      <c r="Q1768" s="5" t="e">
        <f>P1768*I1768</f>
        <v>#DIV/0!</v>
      </c>
      <c r="U1768" s="15" t="e">
        <f>100-(T1768-R1768)/S1768*100</f>
        <v>#DIV/0!</v>
      </c>
      <c r="V1768" s="21">
        <v>3476</v>
      </c>
      <c r="AB1768" s="14" t="e">
        <f>((AE1768-AC1768)*(1000/AD1768))*1000</f>
        <v>#DIV/0!</v>
      </c>
      <c r="AF1768" s="7" t="e">
        <f>#REF!*0.8</f>
        <v>#REF!</v>
      </c>
      <c r="AH1768" s="8" t="e">
        <f>((AG1768)*(H1768/100))</f>
        <v>#DIV/0!</v>
      </c>
      <c r="AI1768" s="7" t="e">
        <f>AG1768/AH1768</f>
        <v>#DIV/0!</v>
      </c>
      <c r="AO1768" s="24" t="s">
        <v>2155</v>
      </c>
      <c r="DL1768" s="61" t="str">
        <f t="shared" si="33"/>
        <v>22-0099</v>
      </c>
    </row>
    <row r="1769" spans="1:132">
      <c r="A1769" s="11">
        <v>44720</v>
      </c>
      <c r="B1769" s="66" t="s">
        <v>2157</v>
      </c>
      <c r="C1769" s="25" t="s">
        <v>2155</v>
      </c>
      <c r="H1769" s="3" t="e">
        <f>((F1769)/(E1769/100))</f>
        <v>#DIV/0!</v>
      </c>
      <c r="I1769" s="4" t="e">
        <f>E1769/F1769</f>
        <v>#DIV/0!</v>
      </c>
      <c r="J1769" s="4" t="e">
        <f>100/G1769</f>
        <v>#DIV/0!</v>
      </c>
      <c r="N1769" s="37" t="e">
        <f>M1769/(K1769/100)</f>
        <v>#DIV/0!</v>
      </c>
      <c r="O1769" s="37" t="e">
        <f>N1769/J1769</f>
        <v>#DIV/0!</v>
      </c>
      <c r="P1769" s="5" t="e">
        <f>M1769/(L1769/100)</f>
        <v>#DIV/0!</v>
      </c>
      <c r="Q1769" s="5" t="e">
        <f>P1769*I1769</f>
        <v>#DIV/0!</v>
      </c>
      <c r="U1769" s="15" t="e">
        <f>100-(T1769-R1769)/S1769*100</f>
        <v>#DIV/0!</v>
      </c>
      <c r="V1769" s="21">
        <v>1760</v>
      </c>
      <c r="AB1769" s="14" t="e">
        <f>((AE1769-AC1769)*(1000/AD1769))*1000</f>
        <v>#DIV/0!</v>
      </c>
      <c r="AF1769" s="7" t="e">
        <f>#REF!*0.8</f>
        <v>#REF!</v>
      </c>
      <c r="AH1769" s="8" t="e">
        <f>((AG1769)*(H1769/100))</f>
        <v>#DIV/0!</v>
      </c>
      <c r="AI1769" s="7" t="e">
        <f>AG1769/AH1769</f>
        <v>#DIV/0!</v>
      </c>
      <c r="AO1769" s="24" t="s">
        <v>2155</v>
      </c>
      <c r="DL1769" s="61" t="str">
        <f t="shared" si="33"/>
        <v>22-0099</v>
      </c>
    </row>
    <row r="1770" spans="1:132">
      <c r="A1770" s="11">
        <v>44720</v>
      </c>
      <c r="B1770" s="66" t="s">
        <v>2159</v>
      </c>
      <c r="C1770" s="25" t="s">
        <v>2155</v>
      </c>
      <c r="H1770" s="3" t="e">
        <f>((F1770)/(E1770/100))</f>
        <v>#DIV/0!</v>
      </c>
      <c r="I1770" s="4" t="e">
        <f>E1770/F1770</f>
        <v>#DIV/0!</v>
      </c>
      <c r="J1770" s="4" t="e">
        <f>100/G1770</f>
        <v>#DIV/0!</v>
      </c>
      <c r="N1770" s="37" t="e">
        <f>M1770/(K1770/100)</f>
        <v>#DIV/0!</v>
      </c>
      <c r="O1770" s="37" t="e">
        <f>N1770/J1770</f>
        <v>#DIV/0!</v>
      </c>
      <c r="P1770" s="5" t="e">
        <f>M1770/(L1770/100)</f>
        <v>#DIV/0!</v>
      </c>
      <c r="Q1770" s="5" t="e">
        <f>P1770*I1770</f>
        <v>#DIV/0!</v>
      </c>
      <c r="U1770" s="15" t="e">
        <f>100-(T1770-R1770)/S1770*100</f>
        <v>#DIV/0!</v>
      </c>
      <c r="V1770" s="21">
        <v>3519</v>
      </c>
      <c r="AB1770" s="14" t="e">
        <f>((AE1770-AC1770)*(1000/AD1770))*1000</f>
        <v>#DIV/0!</v>
      </c>
      <c r="AF1770" s="7" t="e">
        <f>#REF!*0.8</f>
        <v>#REF!</v>
      </c>
      <c r="AH1770" s="8" t="e">
        <f>((AG1770)*(H1770/100))</f>
        <v>#DIV/0!</v>
      </c>
      <c r="AI1770" s="7" t="e">
        <f>AG1770/AH1770</f>
        <v>#DIV/0!</v>
      </c>
      <c r="AO1770" s="24" t="s">
        <v>2155</v>
      </c>
      <c r="DL1770" s="61" t="str">
        <f t="shared" si="33"/>
        <v>22-0099</v>
      </c>
    </row>
    <row r="1771" spans="1:132">
      <c r="A1771" s="11">
        <v>44720</v>
      </c>
      <c r="B1771" s="66" t="s">
        <v>2160</v>
      </c>
      <c r="C1771" s="25" t="s">
        <v>2155</v>
      </c>
      <c r="H1771" s="3" t="e">
        <f>((F1771)/(E1771/100))</f>
        <v>#DIV/0!</v>
      </c>
      <c r="I1771" s="4" t="e">
        <f>E1771/F1771</f>
        <v>#DIV/0!</v>
      </c>
      <c r="J1771" s="4" t="e">
        <f>100/G1771</f>
        <v>#DIV/0!</v>
      </c>
      <c r="N1771" s="37" t="e">
        <f>M1771/(K1771/100)</f>
        <v>#DIV/0!</v>
      </c>
      <c r="O1771" s="37" t="e">
        <f>N1771/J1771</f>
        <v>#DIV/0!</v>
      </c>
      <c r="P1771" s="5" t="e">
        <f>M1771/(L1771/100)</f>
        <v>#DIV/0!</v>
      </c>
      <c r="Q1771" s="5" t="e">
        <f>P1771*I1771</f>
        <v>#DIV/0!</v>
      </c>
      <c r="U1771" s="15" t="e">
        <f>100-(T1771-R1771)/S1771*100</f>
        <v>#DIV/0!</v>
      </c>
      <c r="V1771" s="21">
        <v>1739</v>
      </c>
      <c r="AB1771" s="14" t="e">
        <f>((AE1771-AC1771)*(1000/AD1771))*1000</f>
        <v>#DIV/0!</v>
      </c>
      <c r="AF1771" s="7" t="e">
        <f>#REF!*0.8</f>
        <v>#REF!</v>
      </c>
      <c r="AH1771" s="8" t="e">
        <f>((AG1771)*(H1771/100))</f>
        <v>#DIV/0!</v>
      </c>
      <c r="AI1771" s="7" t="e">
        <f>AG1771/AH1771</f>
        <v>#DIV/0!</v>
      </c>
      <c r="AO1771" s="24" t="s">
        <v>2155</v>
      </c>
      <c r="DL1771" s="61" t="str">
        <f t="shared" si="33"/>
        <v>22-0099</v>
      </c>
    </row>
    <row r="1772" spans="1:132">
      <c r="A1772" s="11">
        <v>44720</v>
      </c>
      <c r="B1772" s="66"/>
      <c r="C1772" s="25" t="s">
        <v>124</v>
      </c>
      <c r="D1772" s="21">
        <v>30</v>
      </c>
      <c r="E1772" s="2">
        <v>100</v>
      </c>
      <c r="F1772" s="2">
        <v>70</v>
      </c>
      <c r="H1772" s="3">
        <f>((F1772)/(E1772/100))</f>
        <v>70</v>
      </c>
      <c r="I1772" s="4">
        <f>E1772/F1772</f>
        <v>1.4285714285714286</v>
      </c>
      <c r="J1772" s="4" t="e">
        <f>100/G1772</f>
        <v>#DIV/0!</v>
      </c>
      <c r="N1772" s="37" t="e">
        <f>M1772/(K1772/100)</f>
        <v>#DIV/0!</v>
      </c>
      <c r="O1772" s="37" t="e">
        <f>N1772/J1772</f>
        <v>#DIV/0!</v>
      </c>
      <c r="P1772" s="5" t="e">
        <f>M1772/(L1772/100)</f>
        <v>#DIV/0!</v>
      </c>
      <c r="Q1772" s="5" t="e">
        <f>P1772*I1772</f>
        <v>#DIV/0!</v>
      </c>
      <c r="U1772" s="15" t="e">
        <f>100-(T1772-R1772)/S1772*100</f>
        <v>#DIV/0!</v>
      </c>
      <c r="V1772" s="21">
        <v>2</v>
      </c>
      <c r="X1772" s="2">
        <v>11.74</v>
      </c>
      <c r="Y1772" s="2">
        <v>6.2</v>
      </c>
      <c r="Z1772" s="21">
        <v>1506</v>
      </c>
      <c r="AB1772" s="14" t="e">
        <f>((AE1772-AC1772)*(1000/AD1772))*1000</f>
        <v>#DIV/0!</v>
      </c>
      <c r="AF1772" s="7" t="e">
        <f>#REF!*0.8</f>
        <v>#REF!</v>
      </c>
      <c r="AG1772" s="2">
        <v>143</v>
      </c>
      <c r="AH1772" s="8">
        <f>((AG1772)*(H1772/100))</f>
        <v>100.1</v>
      </c>
      <c r="AI1772" s="7">
        <f>AG1772/AH1772</f>
        <v>1.4285714285714286</v>
      </c>
      <c r="AJ1772" s="6">
        <v>33.89</v>
      </c>
      <c r="AK1772" s="2">
        <v>0.26400000000000001</v>
      </c>
      <c r="AO1772" s="24" t="s">
        <v>2163</v>
      </c>
      <c r="AP1772" s="557">
        <v>5.6000000000000001E-2</v>
      </c>
      <c r="AQ1772" s="557">
        <v>2E-3</v>
      </c>
      <c r="AR1772" s="557">
        <v>1.9E-2</v>
      </c>
      <c r="AS1772" s="557">
        <v>3.0000000000000001E-3</v>
      </c>
      <c r="AT1772" s="557">
        <v>1.4999999999999999E-2</v>
      </c>
      <c r="AU1772" s="557">
        <v>2E-3</v>
      </c>
      <c r="AV1772" s="557">
        <v>2.7E-2</v>
      </c>
      <c r="AW1772" s="557">
        <v>2E-3</v>
      </c>
      <c r="AX1772" s="557">
        <v>4.0000000000000001E-3</v>
      </c>
      <c r="AY1772" s="557">
        <v>1E-3</v>
      </c>
      <c r="AZ1772" s="557">
        <v>4.2999999999999997E-2</v>
      </c>
      <c r="BA1772" s="557">
        <v>3.0000000000000001E-3</v>
      </c>
      <c r="BB1772" s="557">
        <v>0.126</v>
      </c>
      <c r="BC1772" s="557">
        <v>3.0000000000000001E-3</v>
      </c>
      <c r="BD1772" s="557">
        <v>6.33</v>
      </c>
      <c r="BE1772" s="557">
        <v>4.7E-2</v>
      </c>
      <c r="BF1772" s="557" t="s">
        <v>121</v>
      </c>
      <c r="BG1772" s="557">
        <v>8.9999999999999993E-3</v>
      </c>
      <c r="BH1772" s="557">
        <v>3.9380000000000002</v>
      </c>
      <c r="BI1772" s="557">
        <v>1.206</v>
      </c>
      <c r="BJ1772" s="557">
        <v>3.0000000000000001E-3</v>
      </c>
      <c r="BK1772" s="557">
        <v>1E-3</v>
      </c>
      <c r="BL1772" s="557" t="s">
        <v>121</v>
      </c>
      <c r="BM1772" s="557">
        <v>2E-3</v>
      </c>
      <c r="BN1772" s="557">
        <v>0.17</v>
      </c>
      <c r="BO1772" s="557">
        <v>8.9999999999999993E-3</v>
      </c>
      <c r="BP1772" s="557">
        <v>57.759</v>
      </c>
      <c r="BQ1772" s="557">
        <v>0.17599999999999999</v>
      </c>
      <c r="BR1772" s="557">
        <v>4.0000000000000001E-3</v>
      </c>
      <c r="BS1772" s="557">
        <v>1E-3</v>
      </c>
      <c r="BT1772" s="557">
        <v>16.367000000000001</v>
      </c>
      <c r="BU1772" s="557">
        <v>0.16700000000000001</v>
      </c>
      <c r="BV1772" s="557">
        <v>0.84099999999999997</v>
      </c>
      <c r="BW1772" s="557">
        <v>2.1999999999999999E-2</v>
      </c>
      <c r="BX1772" s="557">
        <v>4.1000000000000002E-2</v>
      </c>
      <c r="BY1772" s="557">
        <v>8.0000000000000002E-3</v>
      </c>
      <c r="BZ1772" s="557">
        <v>0.49099999999999999</v>
      </c>
      <c r="CA1772" s="557">
        <v>2.9000000000000001E-2</v>
      </c>
      <c r="CB1772" s="557" t="s">
        <v>121</v>
      </c>
      <c r="CC1772" s="557">
        <v>12.249000000000001</v>
      </c>
      <c r="CD1772" s="557">
        <v>0.26100000000000001</v>
      </c>
      <c r="CE1772" s="557">
        <v>8.9999999999999993E-3</v>
      </c>
      <c r="CF1772" s="557" t="s">
        <v>121</v>
      </c>
      <c r="CG1772" s="557">
        <v>2E-3</v>
      </c>
      <c r="CH1772" s="557" t="s">
        <v>121</v>
      </c>
      <c r="CI1772" s="557">
        <v>2E-3</v>
      </c>
      <c r="CJ1772" s="557">
        <v>1.4119999999999999</v>
      </c>
      <c r="CK1772" s="557">
        <v>0.10100000000000001</v>
      </c>
      <c r="CL1772" s="557" t="s">
        <v>121</v>
      </c>
      <c r="CM1772" s="557">
        <v>2E-3</v>
      </c>
      <c r="CN1772" s="557">
        <v>2E-3</v>
      </c>
      <c r="CO1772" s="557">
        <v>1E-3</v>
      </c>
      <c r="CP1772" s="557">
        <v>3.7029999999999998</v>
      </c>
      <c r="CQ1772" s="557">
        <v>0.06</v>
      </c>
      <c r="CR1772" s="557" t="s">
        <v>121</v>
      </c>
      <c r="CS1772" s="557">
        <v>4.0000000000000001E-3</v>
      </c>
      <c r="CT1772" s="557">
        <v>5.4180000000000001</v>
      </c>
      <c r="CU1772" s="557">
        <v>0.28199999999999997</v>
      </c>
      <c r="CV1772" s="557">
        <v>3.4000000000000002E-2</v>
      </c>
      <c r="CW1772" s="557">
        <v>1E-3</v>
      </c>
      <c r="CX1772" s="557">
        <v>0.77400000000000002</v>
      </c>
      <c r="CY1772" s="557">
        <v>0.02</v>
      </c>
      <c r="CZ1772" s="557" t="s">
        <v>121</v>
      </c>
      <c r="DA1772" s="557">
        <v>2E-3</v>
      </c>
      <c r="DB1772" s="557">
        <v>2.5000000000000001E-2</v>
      </c>
      <c r="DC1772" s="557">
        <v>6.0000000000000001E-3</v>
      </c>
      <c r="DD1772" s="557" t="s">
        <v>121</v>
      </c>
      <c r="DE1772" s="557">
        <v>1.6E-2</v>
      </c>
      <c r="DF1772" s="557">
        <v>2.0990000000000002</v>
      </c>
      <c r="DG1772" s="557">
        <v>0.02</v>
      </c>
      <c r="DH1772" s="557">
        <v>1.2E-2</v>
      </c>
      <c r="DI1772" s="557">
        <v>1E-3</v>
      </c>
      <c r="DJ1772" s="557">
        <v>0.01</v>
      </c>
      <c r="DK1772" s="557">
        <v>1E-3</v>
      </c>
      <c r="DL1772" s="61" t="str">
        <f t="shared" si="33"/>
        <v>DK II  08.06.2022</v>
      </c>
      <c r="DM1772" s="557">
        <v>1.1911048660163601E-3</v>
      </c>
      <c r="DN1772" s="557">
        <v>8.0588823262921702E-3</v>
      </c>
      <c r="DO1772" s="557">
        <v>0.355297578719316</v>
      </c>
      <c r="DP1772" s="557">
        <v>0.26380257237840499</v>
      </c>
      <c r="DQ1772" s="557">
        <v>3.3180628349780597E-2</v>
      </c>
      <c r="DR1772" s="557">
        <v>7.22440751446692E-3</v>
      </c>
      <c r="DS1772" s="557">
        <v>-5.9073072453452603E-3</v>
      </c>
      <c r="DT1772" s="557">
        <v>-3.9153756259998496E-3</v>
      </c>
      <c r="DU1772" s="188">
        <v>-6.5243385951761404E-6</v>
      </c>
      <c r="DV1772" s="557">
        <v>-2.07532277484549E-3</v>
      </c>
      <c r="DW1772" s="557">
        <v>0.31849964093734201</v>
      </c>
      <c r="DX1772" s="557">
        <v>-8.3886246692838604E-2</v>
      </c>
      <c r="DY1772" s="557">
        <v>906.93880207407904</v>
      </c>
      <c r="DZ1772" s="557">
        <v>1.02353991819301E-2</v>
      </c>
      <c r="EA1772" s="557">
        <v>0.35699423631259702</v>
      </c>
      <c r="EB1772" s="557">
        <v>97.100937147668006</v>
      </c>
    </row>
    <row r="1773" spans="1:132">
      <c r="A1773" s="11">
        <v>44720</v>
      </c>
      <c r="B1773" s="66" t="s">
        <v>2161</v>
      </c>
      <c r="C1773" s="25" t="s">
        <v>119</v>
      </c>
      <c r="D1773" s="21">
        <v>23</v>
      </c>
      <c r="E1773" s="2">
        <v>100</v>
      </c>
      <c r="F1773" s="2">
        <v>77</v>
      </c>
      <c r="H1773" s="3">
        <f>((F1773)/(E1773/100))</f>
        <v>77</v>
      </c>
      <c r="I1773" s="4">
        <f>E1773/F1773</f>
        <v>1.2987012987012987</v>
      </c>
      <c r="J1773" s="4" t="e">
        <f>100/G1773</f>
        <v>#DIV/0!</v>
      </c>
      <c r="N1773" s="37" t="e">
        <f>M1773/(K1773/100)</f>
        <v>#DIV/0!</v>
      </c>
      <c r="O1773" s="37" t="e">
        <f>N1773/J1773</f>
        <v>#DIV/0!</v>
      </c>
      <c r="P1773" s="5" t="e">
        <f>M1773/(L1773/100)</f>
        <v>#DIV/0!</v>
      </c>
      <c r="Q1773" s="5" t="e">
        <f>P1773*I1773</f>
        <v>#DIV/0!</v>
      </c>
      <c r="U1773" s="15" t="e">
        <f>100-(T1773-R1773)/S1773*100</f>
        <v>#DIV/0!</v>
      </c>
      <c r="V1773" s="21">
        <v>9.42</v>
      </c>
      <c r="X1773" s="2">
        <v>12.84</v>
      </c>
      <c r="Y1773" s="2">
        <v>12.75</v>
      </c>
      <c r="Z1773" s="21">
        <v>3186</v>
      </c>
      <c r="AB1773" s="14" t="e">
        <f>((AE1773-AC1773)*(1000/AD1773))*1000</f>
        <v>#DIV/0!</v>
      </c>
      <c r="AF1773" s="7" t="e">
        <f>#REF!*0.8</f>
        <v>#REF!</v>
      </c>
      <c r="AG1773" s="2">
        <v>129</v>
      </c>
      <c r="AH1773" s="8">
        <f>((AG1773)*(H1773/100))</f>
        <v>99.33</v>
      </c>
      <c r="AI1773" s="7">
        <f>AG1773/AH1773</f>
        <v>1.2987012987012987</v>
      </c>
      <c r="AJ1773" s="6">
        <v>56.19</v>
      </c>
      <c r="AK1773" s="2">
        <v>0.876</v>
      </c>
      <c r="AO1773" s="24" t="s">
        <v>2162</v>
      </c>
      <c r="AP1773" s="557">
        <v>0.113</v>
      </c>
      <c r="AQ1773" s="557">
        <v>2E-3</v>
      </c>
      <c r="AR1773" s="557">
        <v>1.0999999999999999E-2</v>
      </c>
      <c r="AS1773" s="557">
        <v>2E-3</v>
      </c>
      <c r="AT1773" s="557">
        <v>8.9999999999999993E-3</v>
      </c>
      <c r="AU1773" s="557">
        <v>2E-3</v>
      </c>
      <c r="AV1773" s="557">
        <v>1.7999999999999999E-2</v>
      </c>
      <c r="AW1773" s="557">
        <v>2E-3</v>
      </c>
      <c r="AX1773" s="557">
        <v>2E-3</v>
      </c>
      <c r="AY1773" s="557">
        <v>1E-3</v>
      </c>
      <c r="AZ1773" s="557">
        <v>3.5000000000000003E-2</v>
      </c>
      <c r="BA1773" s="557">
        <v>2E-3</v>
      </c>
      <c r="BB1773" s="557">
        <v>0.13600000000000001</v>
      </c>
      <c r="BC1773" s="557">
        <v>3.0000000000000001E-3</v>
      </c>
      <c r="BD1773" s="557">
        <v>2.8090000000000002</v>
      </c>
      <c r="BE1773" s="557">
        <v>2.4E-2</v>
      </c>
      <c r="BF1773" s="557" t="s">
        <v>121</v>
      </c>
      <c r="BG1773" s="557">
        <v>2E-3</v>
      </c>
      <c r="BH1773" s="557">
        <v>3.4929999999999999</v>
      </c>
      <c r="BI1773" s="557">
        <v>1.0249999999999999</v>
      </c>
      <c r="BJ1773" s="557">
        <v>4.0000000000000001E-3</v>
      </c>
      <c r="BK1773" s="557">
        <v>2E-3</v>
      </c>
      <c r="BL1773" s="557" t="s">
        <v>121</v>
      </c>
      <c r="BM1773" s="557">
        <v>2E-3</v>
      </c>
      <c r="BN1773" s="557">
        <v>0.17699999999999999</v>
      </c>
      <c r="BO1773" s="557">
        <v>7.0000000000000001E-3</v>
      </c>
      <c r="BP1773" s="557">
        <v>65.587999999999994</v>
      </c>
      <c r="BQ1773" s="557">
        <v>0.128</v>
      </c>
      <c r="BR1773" s="557">
        <v>2E-3</v>
      </c>
      <c r="BS1773" s="557">
        <v>1E-3</v>
      </c>
      <c r="BT1773" s="557">
        <v>12.83</v>
      </c>
      <c r="BU1773" s="557">
        <v>0.124</v>
      </c>
      <c r="BV1773" s="557">
        <v>1.78</v>
      </c>
      <c r="BW1773" s="557">
        <v>2.8000000000000001E-2</v>
      </c>
      <c r="BX1773" s="557">
        <v>0.01</v>
      </c>
      <c r="BY1773" s="557">
        <v>5.0000000000000001E-3</v>
      </c>
      <c r="BZ1773" s="557">
        <v>1.095</v>
      </c>
      <c r="CA1773" s="557">
        <v>3.1E-2</v>
      </c>
      <c r="CB1773" s="557" t="s">
        <v>121</v>
      </c>
      <c r="CC1773" s="557">
        <v>11.678000000000001</v>
      </c>
      <c r="CD1773" s="557">
        <v>0.10100000000000001</v>
      </c>
      <c r="CE1773" s="557">
        <v>6.0000000000000001E-3</v>
      </c>
      <c r="CF1773" s="557">
        <v>2E-3</v>
      </c>
      <c r="CG1773" s="557">
        <v>1E-3</v>
      </c>
      <c r="CH1773" s="557" t="s">
        <v>121</v>
      </c>
      <c r="CI1773" s="557">
        <v>2E-3</v>
      </c>
      <c r="CJ1773" s="557">
        <v>1.0820000000000001</v>
      </c>
      <c r="CK1773" s="557">
        <v>8.1000000000000003E-2</v>
      </c>
      <c r="CL1773" s="557" t="s">
        <v>121</v>
      </c>
      <c r="CM1773" s="557">
        <v>2E-3</v>
      </c>
      <c r="CN1773" s="557">
        <v>7.0000000000000001E-3</v>
      </c>
      <c r="CO1773" s="557">
        <v>1E-3</v>
      </c>
      <c r="CP1773" s="557">
        <v>1.718</v>
      </c>
      <c r="CQ1773" s="557">
        <v>3.7999999999999999E-2</v>
      </c>
      <c r="CR1773" s="557" t="s">
        <v>121</v>
      </c>
      <c r="CS1773" s="557">
        <v>3.0000000000000001E-3</v>
      </c>
      <c r="CT1773" s="557">
        <v>7.8710000000000004</v>
      </c>
      <c r="CU1773" s="557">
        <v>0.28699999999999998</v>
      </c>
      <c r="CV1773" s="557">
        <v>2.4E-2</v>
      </c>
      <c r="CW1773" s="557">
        <v>1E-3</v>
      </c>
      <c r="CX1773" s="557">
        <v>0.48499999999999999</v>
      </c>
      <c r="CY1773" s="557">
        <v>1.4999999999999999E-2</v>
      </c>
      <c r="CZ1773" s="557" t="s">
        <v>121</v>
      </c>
      <c r="DA1773" s="557">
        <v>2E-3</v>
      </c>
      <c r="DB1773" s="557">
        <v>1.7999999999999999E-2</v>
      </c>
      <c r="DC1773" s="557">
        <v>5.0000000000000001E-3</v>
      </c>
      <c r="DD1773" s="557" t="s">
        <v>121</v>
      </c>
      <c r="DE1773" s="557">
        <v>8.0000000000000002E-3</v>
      </c>
      <c r="DF1773" s="557">
        <v>0.54400000000000004</v>
      </c>
      <c r="DG1773" s="557">
        <v>6.0000000000000001E-3</v>
      </c>
      <c r="DH1773" s="557">
        <v>0.01</v>
      </c>
      <c r="DI1773" s="557">
        <v>1E-3</v>
      </c>
      <c r="DJ1773" s="557">
        <v>2.1999999999999999E-2</v>
      </c>
      <c r="DK1773" s="557">
        <v>1E-3</v>
      </c>
      <c r="DL1773" s="61" t="str">
        <f t="shared" si="33"/>
        <v>DK III  W1 08.06.2022</v>
      </c>
      <c r="DM1773" s="557">
        <v>-5.67490559480346E-3</v>
      </c>
      <c r="DN1773" s="557">
        <v>5.0042191560596097E-2</v>
      </c>
      <c r="DO1773" s="557">
        <v>0.43644094121412802</v>
      </c>
      <c r="DP1773" s="557">
        <v>0.87591424164040999</v>
      </c>
      <c r="DQ1773" s="557">
        <v>-6.6247020793176199E-3</v>
      </c>
      <c r="DR1773" s="557">
        <v>2.1629595797170002E-2</v>
      </c>
      <c r="DS1773" s="557">
        <v>-0.124463479121267</v>
      </c>
      <c r="DT1773" s="557">
        <v>-3.86476923871027E-3</v>
      </c>
      <c r="DU1773" s="557">
        <v>4.5573845431885198E-4</v>
      </c>
      <c r="DV1773" s="557">
        <v>-1.9562084812443901E-2</v>
      </c>
      <c r="DW1773" s="557">
        <v>0.49934820325533802</v>
      </c>
      <c r="DX1773" s="557">
        <v>-0.21183016385228901</v>
      </c>
      <c r="DY1773" s="557">
        <v>1136.02541763369</v>
      </c>
      <c r="DZ1773" s="557">
        <v>-0.31419218950086603</v>
      </c>
      <c r="EA1773" s="557">
        <v>-0.105134993402342</v>
      </c>
      <c r="EB1773" s="557">
        <v>98.618274453422401</v>
      </c>
    </row>
    <row r="1774" spans="1:132">
      <c r="A1774" s="11">
        <v>44721</v>
      </c>
      <c r="B1774" s="66"/>
      <c r="C1774" s="25" t="s">
        <v>117</v>
      </c>
      <c r="H1774" s="3" t="e">
        <f>((F1774)/(E1774/100))</f>
        <v>#DIV/0!</v>
      </c>
      <c r="I1774" s="4" t="e">
        <f>E1774/F1774</f>
        <v>#DIV/0!</v>
      </c>
      <c r="J1774" s="4" t="e">
        <f>100/G1774</f>
        <v>#DIV/0!</v>
      </c>
      <c r="N1774" s="37" t="e">
        <f>M1774/(K1774/100)</f>
        <v>#DIV/0!</v>
      </c>
      <c r="O1774" s="37" t="e">
        <f>N1774/J1774</f>
        <v>#DIV/0!</v>
      </c>
      <c r="P1774" s="5" t="e">
        <f>M1774/(L1774/100)</f>
        <v>#DIV/0!</v>
      </c>
      <c r="Q1774" s="5" t="e">
        <f>P1774*I1774</f>
        <v>#DIV/0!</v>
      </c>
      <c r="U1774" s="15" t="e">
        <f>100-(T1774-R1774)/S1774*100</f>
        <v>#DIV/0!</v>
      </c>
      <c r="AB1774" s="14" t="e">
        <f>((AE1774-AC1774)*(1000/AD1774))*1000</f>
        <v>#DIV/0!</v>
      </c>
      <c r="AF1774" s="7" t="e">
        <f>#REF!*0.8</f>
        <v>#REF!</v>
      </c>
      <c r="AG1774" s="2">
        <v>60</v>
      </c>
      <c r="AH1774" s="8" t="e">
        <f>((AG1774)*(H1774/100))</f>
        <v>#DIV/0!</v>
      </c>
      <c r="AI1774" s="7" t="e">
        <f>AG1774/AH1774</f>
        <v>#DIV/0!</v>
      </c>
      <c r="AO1774" s="20" t="s">
        <v>2164</v>
      </c>
      <c r="AP1774" s="558">
        <v>0.26</v>
      </c>
      <c r="AQ1774" s="558">
        <v>4.0000000000000001E-3</v>
      </c>
      <c r="AR1774" s="558">
        <v>8.0000000000000002E-3</v>
      </c>
      <c r="AS1774" s="558">
        <v>3.0000000000000001E-3</v>
      </c>
      <c r="AT1774" s="558">
        <v>0.126</v>
      </c>
      <c r="AU1774" s="558">
        <v>4.0000000000000001E-3</v>
      </c>
      <c r="AV1774" s="558">
        <v>0.08</v>
      </c>
      <c r="AW1774" s="558">
        <v>3.0000000000000001E-3</v>
      </c>
      <c r="AX1774" s="558">
        <v>1.7999999999999999E-2</v>
      </c>
      <c r="AY1774" s="558">
        <v>1E-3</v>
      </c>
      <c r="AZ1774" s="558">
        <v>1.7000000000000001E-2</v>
      </c>
      <c r="BA1774" s="558">
        <v>2E-3</v>
      </c>
      <c r="BB1774" s="558">
        <v>7.1999999999999995E-2</v>
      </c>
      <c r="BC1774" s="558">
        <v>3.0000000000000001E-3</v>
      </c>
      <c r="BD1774" s="558">
        <v>0.51400000000000001</v>
      </c>
      <c r="BE1774" s="558">
        <v>1.0999999999999999E-2</v>
      </c>
      <c r="BF1774" s="558" t="s">
        <v>121</v>
      </c>
      <c r="BG1774" s="558">
        <v>1.4E-2</v>
      </c>
      <c r="BH1774" s="558" t="s">
        <v>121</v>
      </c>
      <c r="BI1774" s="558">
        <v>3.1480000000000001</v>
      </c>
      <c r="BJ1774" s="558" t="s">
        <v>121</v>
      </c>
      <c r="BK1774" s="558">
        <v>4.0000000000000001E-3</v>
      </c>
      <c r="BL1774" s="558" t="s">
        <v>121</v>
      </c>
      <c r="BM1774" s="558">
        <v>2E-3</v>
      </c>
      <c r="BN1774" s="558">
        <v>7.5999999999999998E-2</v>
      </c>
      <c r="BO1774" s="558">
        <v>8.9999999999999993E-3</v>
      </c>
      <c r="BP1774" s="558">
        <v>54.36</v>
      </c>
      <c r="BQ1774" s="558">
        <v>0.18099999999999999</v>
      </c>
      <c r="BR1774" s="558">
        <v>5.0000000000000001E-3</v>
      </c>
      <c r="BS1774" s="558">
        <v>1E-3</v>
      </c>
      <c r="BT1774" s="558">
        <v>12.257999999999999</v>
      </c>
      <c r="BU1774" s="558">
        <v>0.16500000000000001</v>
      </c>
      <c r="BV1774" s="558">
        <v>23.189</v>
      </c>
      <c r="BW1774" s="558">
        <v>0.68200000000000005</v>
      </c>
      <c r="BX1774" s="558" t="s">
        <v>121</v>
      </c>
      <c r="BY1774" s="558">
        <v>5.0000000000000001E-3</v>
      </c>
      <c r="BZ1774" s="558">
        <v>3.157</v>
      </c>
      <c r="CA1774" s="558">
        <v>5.8000000000000003E-2</v>
      </c>
      <c r="CB1774" s="558" t="s">
        <v>121</v>
      </c>
      <c r="CC1774" s="558">
        <v>39.951999999999998</v>
      </c>
      <c r="CD1774" s="558">
        <v>2.3E-2</v>
      </c>
      <c r="CE1774" s="558">
        <v>5.0000000000000001E-3</v>
      </c>
      <c r="CF1774" s="558">
        <v>5.0000000000000001E-3</v>
      </c>
      <c r="CG1774" s="558">
        <v>1E-3</v>
      </c>
      <c r="CH1774" s="558" t="s">
        <v>121</v>
      </c>
      <c r="CI1774" s="558">
        <v>2E-3</v>
      </c>
      <c r="CJ1774" s="558" t="s">
        <v>121</v>
      </c>
      <c r="CK1774" s="558">
        <v>0.33500000000000002</v>
      </c>
      <c r="CL1774" s="558" t="s">
        <v>121</v>
      </c>
      <c r="CM1774" s="558">
        <v>2E-3</v>
      </c>
      <c r="CN1774" s="558">
        <v>7.0000000000000001E-3</v>
      </c>
      <c r="CO1774" s="558">
        <v>1E-3</v>
      </c>
      <c r="CP1774" s="558">
        <v>2.9049999999999998</v>
      </c>
      <c r="CQ1774" s="558">
        <v>0.13300000000000001</v>
      </c>
      <c r="CR1774" s="558" t="s">
        <v>121</v>
      </c>
      <c r="CS1774" s="558">
        <v>2E-3</v>
      </c>
      <c r="CT1774" s="558">
        <v>1.232</v>
      </c>
      <c r="CU1774" s="558">
        <v>0.38900000000000001</v>
      </c>
      <c r="CV1774" s="558">
        <v>1.2999999999999999E-2</v>
      </c>
      <c r="CW1774" s="558">
        <v>1E-3</v>
      </c>
      <c r="CX1774" s="558">
        <v>8.8999999999999996E-2</v>
      </c>
      <c r="CY1774" s="558">
        <v>8.9999999999999993E-3</v>
      </c>
      <c r="CZ1774" s="558" t="s">
        <v>121</v>
      </c>
      <c r="DA1774" s="558">
        <v>2E-3</v>
      </c>
      <c r="DB1774" s="558" t="s">
        <v>121</v>
      </c>
      <c r="DC1774" s="558">
        <v>6.0000000000000001E-3</v>
      </c>
      <c r="DD1774" s="558">
        <v>4.3999999999999997E-2</v>
      </c>
      <c r="DE1774" s="558">
        <v>8.9999999999999993E-3</v>
      </c>
      <c r="DF1774" s="558">
        <v>1.3759999999999999</v>
      </c>
      <c r="DG1774" s="558">
        <v>1.6E-2</v>
      </c>
      <c r="DH1774" s="558">
        <v>4.0000000000000001E-3</v>
      </c>
      <c r="DI1774" s="558">
        <v>1E-3</v>
      </c>
      <c r="DJ1774" s="558">
        <v>0.15</v>
      </c>
      <c r="DK1774" s="558">
        <v>2E-3</v>
      </c>
      <c r="DL1774" s="61" t="str">
        <f t="shared" si="33"/>
        <v>UTV 09.06.2022</v>
      </c>
    </row>
    <row r="1775" spans="1:132">
      <c r="A1775" s="11">
        <v>44721</v>
      </c>
      <c r="B1775" s="66" t="s">
        <v>208</v>
      </c>
      <c r="C1775" s="25" t="s">
        <v>119</v>
      </c>
      <c r="D1775" s="21">
        <v>30</v>
      </c>
      <c r="E1775" s="2">
        <v>100</v>
      </c>
      <c r="F1775" s="2">
        <v>70</v>
      </c>
      <c r="H1775" s="3">
        <f>((F1775)/(E1775/100))</f>
        <v>70</v>
      </c>
      <c r="I1775" s="4">
        <f>E1775/F1775</f>
        <v>1.4285714285714286</v>
      </c>
      <c r="J1775" s="4" t="e">
        <f>100/G1775</f>
        <v>#DIV/0!</v>
      </c>
      <c r="N1775" s="37" t="e">
        <f>M1775/(K1775/100)</f>
        <v>#DIV/0!</v>
      </c>
      <c r="O1775" s="37" t="e">
        <f>N1775/J1775</f>
        <v>#DIV/0!</v>
      </c>
      <c r="P1775" s="5" t="e">
        <f>M1775/(L1775/100)</f>
        <v>#DIV/0!</v>
      </c>
      <c r="Q1775" s="5" t="e">
        <f>P1775*I1775</f>
        <v>#DIV/0!</v>
      </c>
      <c r="U1775" s="15" t="e">
        <f>100-(T1775-R1775)/S1775*100</f>
        <v>#DIV/0!</v>
      </c>
      <c r="V1775" s="21">
        <v>29.21</v>
      </c>
      <c r="X1775" s="2">
        <v>11.37</v>
      </c>
      <c r="Y1775" s="2">
        <v>14.31</v>
      </c>
      <c r="Z1775" s="21">
        <v>3848</v>
      </c>
      <c r="AB1775" s="14" t="e">
        <f>((AE1775-AC1775)*(1000/AD1775))*1000</f>
        <v>#DIV/0!</v>
      </c>
      <c r="AF1775" s="7" t="e">
        <f>#REF!*0.8</f>
        <v>#REF!</v>
      </c>
      <c r="AG1775" s="2">
        <v>143</v>
      </c>
      <c r="AH1775" s="8">
        <f>((AG1775)*(H1775/100))</f>
        <v>100.1</v>
      </c>
      <c r="AI1775" s="7">
        <f>AG1775/AH1775</f>
        <v>1.4285714285714286</v>
      </c>
      <c r="AJ1775" s="6">
        <v>64.62</v>
      </c>
      <c r="AK1775" s="2">
        <v>0.91200000000000003</v>
      </c>
      <c r="AO1775" s="20" t="s">
        <v>373</v>
      </c>
      <c r="AP1775" s="559">
        <v>0.14299999999999999</v>
      </c>
      <c r="AQ1775" s="559">
        <v>2E-3</v>
      </c>
      <c r="AR1775" s="559">
        <v>2.5999999999999999E-2</v>
      </c>
      <c r="AS1775" s="559">
        <v>3.0000000000000001E-3</v>
      </c>
      <c r="AT1775" s="559">
        <v>1.6E-2</v>
      </c>
      <c r="AU1775" s="559">
        <v>2E-3</v>
      </c>
      <c r="AV1775" s="559">
        <v>2.8000000000000001E-2</v>
      </c>
      <c r="AW1775" s="559">
        <v>2E-3</v>
      </c>
      <c r="AX1775" s="559">
        <v>3.0000000000000001E-3</v>
      </c>
      <c r="AY1775" s="559">
        <v>1E-3</v>
      </c>
      <c r="AZ1775" s="559">
        <v>3.9E-2</v>
      </c>
      <c r="BA1775" s="559">
        <v>3.0000000000000001E-3</v>
      </c>
      <c r="BB1775" s="559">
        <v>0.20300000000000001</v>
      </c>
      <c r="BC1775" s="559">
        <v>4.0000000000000001E-3</v>
      </c>
      <c r="BD1775" s="559">
        <v>2.7559999999999998</v>
      </c>
      <c r="BE1775" s="559">
        <v>2.5999999999999999E-2</v>
      </c>
      <c r="BF1775" s="559" t="s">
        <v>121</v>
      </c>
      <c r="BG1775" s="559">
        <v>4.0000000000000001E-3</v>
      </c>
      <c r="BH1775" s="559">
        <v>3.7429999999999999</v>
      </c>
      <c r="BI1775" s="559">
        <v>1.2</v>
      </c>
      <c r="BJ1775" s="559" t="s">
        <v>121</v>
      </c>
      <c r="BK1775" s="559">
        <v>4.0000000000000001E-3</v>
      </c>
      <c r="BL1775" s="559" t="s">
        <v>121</v>
      </c>
      <c r="BM1775" s="559">
        <v>2E-3</v>
      </c>
      <c r="BN1775" s="559">
        <v>0.58199999999999996</v>
      </c>
      <c r="BO1775" s="559">
        <v>1.2E-2</v>
      </c>
      <c r="BP1775" s="559">
        <v>62.514000000000003</v>
      </c>
      <c r="BQ1775" s="559">
        <v>0.14699999999999999</v>
      </c>
      <c r="BR1775" s="559">
        <v>2E-3</v>
      </c>
      <c r="BS1775" s="559">
        <v>1E-3</v>
      </c>
      <c r="BT1775" s="559">
        <v>14.036</v>
      </c>
      <c r="BU1775" s="559">
        <v>0.14000000000000001</v>
      </c>
      <c r="BV1775" s="559">
        <v>2.2389999999999999</v>
      </c>
      <c r="BW1775" s="559">
        <v>3.4000000000000002E-2</v>
      </c>
      <c r="BX1775" s="559" t="s">
        <v>121</v>
      </c>
      <c r="BY1775" s="559">
        <v>8.0000000000000002E-3</v>
      </c>
      <c r="BZ1775" s="559">
        <v>1.4</v>
      </c>
      <c r="CA1775" s="559">
        <v>3.5999999999999997E-2</v>
      </c>
      <c r="CB1775" s="559" t="s">
        <v>121</v>
      </c>
      <c r="CC1775" s="559">
        <v>13.236000000000001</v>
      </c>
      <c r="CD1775" s="559">
        <v>0.19500000000000001</v>
      </c>
      <c r="CE1775" s="559">
        <v>8.0000000000000002E-3</v>
      </c>
      <c r="CF1775" s="559">
        <v>2E-3</v>
      </c>
      <c r="CG1775" s="559">
        <v>1E-3</v>
      </c>
      <c r="CH1775" s="559" t="s">
        <v>121</v>
      </c>
      <c r="CI1775" s="559">
        <v>2E-3</v>
      </c>
      <c r="CJ1775" s="559">
        <v>0.86899999999999999</v>
      </c>
      <c r="CK1775" s="559">
        <v>8.5000000000000006E-2</v>
      </c>
      <c r="CL1775" s="559" t="s">
        <v>121</v>
      </c>
      <c r="CM1775" s="559">
        <v>2E-3</v>
      </c>
      <c r="CN1775" s="559">
        <v>7.0000000000000001E-3</v>
      </c>
      <c r="CO1775" s="559">
        <v>1E-3</v>
      </c>
      <c r="CP1775" s="559">
        <v>1.9179999999999999</v>
      </c>
      <c r="CQ1775" s="559">
        <v>4.2999999999999997E-2</v>
      </c>
      <c r="CR1775" s="559" t="s">
        <v>121</v>
      </c>
      <c r="CS1775" s="559">
        <v>2E-3</v>
      </c>
      <c r="CT1775" s="559">
        <v>7.952</v>
      </c>
      <c r="CU1775" s="559">
        <v>0.311</v>
      </c>
      <c r="CV1775" s="559">
        <v>3.6999999999999998E-2</v>
      </c>
      <c r="CW1775" s="559">
        <v>1E-3</v>
      </c>
      <c r="CX1775" s="559">
        <v>0.57799999999999996</v>
      </c>
      <c r="CY1775" s="559">
        <v>1.7000000000000001E-2</v>
      </c>
      <c r="CZ1775" s="559" t="s">
        <v>121</v>
      </c>
      <c r="DA1775" s="559">
        <v>2E-3</v>
      </c>
      <c r="DB1775" s="559">
        <v>3.5999999999999997E-2</v>
      </c>
      <c r="DC1775" s="559">
        <v>6.0000000000000001E-3</v>
      </c>
      <c r="DD1775" s="559" t="s">
        <v>121</v>
      </c>
      <c r="DE1775" s="559">
        <v>8.9999999999999993E-3</v>
      </c>
      <c r="DF1775" s="559">
        <v>0.63800000000000001</v>
      </c>
      <c r="DG1775" s="559">
        <v>7.0000000000000001E-3</v>
      </c>
      <c r="DH1775" s="559">
        <v>1.9E-2</v>
      </c>
      <c r="DI1775" s="559">
        <v>1E-3</v>
      </c>
      <c r="DJ1775" s="559">
        <v>1.4E-2</v>
      </c>
      <c r="DK1775" s="559">
        <v>1E-3</v>
      </c>
      <c r="DL1775" s="61" t="str">
        <f t="shared" si="33"/>
        <v>DK III W1</v>
      </c>
      <c r="DM1775" s="560">
        <v>-1.4631550701121199E-3</v>
      </c>
      <c r="DN1775" s="560">
        <v>5.3727139877849599E-2</v>
      </c>
      <c r="DO1775" s="560">
        <v>0.17767042358895099</v>
      </c>
      <c r="DP1775" s="560">
        <v>0.91169393234571405</v>
      </c>
      <c r="DQ1775" s="560">
        <v>6.9127120467023601E-2</v>
      </c>
      <c r="DR1775" s="560">
        <v>7.4065250638192699E-3</v>
      </c>
      <c r="DS1775" s="560">
        <v>-0.21159319819721101</v>
      </c>
      <c r="DT1775" s="560">
        <v>9.7043929272947305E-2</v>
      </c>
      <c r="DU1775" s="560">
        <v>-4.4290615854733999E-4</v>
      </c>
      <c r="DV1775" s="560">
        <v>-1.03394914565245E-2</v>
      </c>
      <c r="DW1775" s="560">
        <v>0.56822580257853195</v>
      </c>
      <c r="DX1775" s="560">
        <v>-0.23493289714085999</v>
      </c>
      <c r="DY1775" s="560">
        <v>1281.3153763877699</v>
      </c>
      <c r="DZ1775" s="560">
        <v>-0.66617309890182297</v>
      </c>
      <c r="EA1775" s="560">
        <v>6.4829938552809496E-2</v>
      </c>
      <c r="EB1775" s="560">
        <v>98.720654160451403</v>
      </c>
    </row>
    <row r="1776" spans="1:132">
      <c r="A1776" s="11">
        <v>44721</v>
      </c>
      <c r="B1776" s="66" t="s">
        <v>207</v>
      </c>
      <c r="C1776" s="25" t="s">
        <v>119</v>
      </c>
      <c r="D1776" s="21">
        <v>33</v>
      </c>
      <c r="E1776" s="2">
        <v>100</v>
      </c>
      <c r="F1776" s="2">
        <v>77</v>
      </c>
      <c r="H1776" s="3">
        <f>((F1776)/(E1776/100))</f>
        <v>77</v>
      </c>
      <c r="I1776" s="4">
        <f>E1776/F1776</f>
        <v>1.2987012987012987</v>
      </c>
      <c r="J1776" s="4" t="e">
        <f>100/G1776</f>
        <v>#DIV/0!</v>
      </c>
      <c r="N1776" s="37" t="e">
        <f>M1776/(K1776/100)</f>
        <v>#DIV/0!</v>
      </c>
      <c r="O1776" s="37" t="e">
        <f>N1776/J1776</f>
        <v>#DIV/0!</v>
      </c>
      <c r="P1776" s="5" t="e">
        <f>M1776/(L1776/100)</f>
        <v>#DIV/0!</v>
      </c>
      <c r="Q1776" s="5" t="e">
        <f>P1776*I1776</f>
        <v>#DIV/0!</v>
      </c>
      <c r="U1776" s="15" t="e">
        <f>100-(T1776-R1776)/S1776*100</f>
        <v>#DIV/0!</v>
      </c>
      <c r="V1776" s="21">
        <v>2.87</v>
      </c>
      <c r="X1776" s="2">
        <v>11.56</v>
      </c>
      <c r="Y1776" s="2">
        <v>7.94</v>
      </c>
      <c r="Z1776" s="21">
        <v>1979</v>
      </c>
      <c r="AB1776" s="14" t="e">
        <f>((AE1776-AC1776)*(1000/AD1776))*1000</f>
        <v>#DIV/0!</v>
      </c>
      <c r="AF1776" s="7" t="e">
        <f>#REF!*0.8</f>
        <v>#REF!</v>
      </c>
      <c r="AG1776" s="2">
        <v>150</v>
      </c>
      <c r="AH1776" s="8">
        <f>((AG1776)*(H1776/100))</f>
        <v>115.5</v>
      </c>
      <c r="AI1776" s="7">
        <f>AG1776/AH1776</f>
        <v>1.2987012987012987</v>
      </c>
      <c r="AJ1776" s="6">
        <v>51.96</v>
      </c>
      <c r="AK1776" s="2">
        <v>0.49</v>
      </c>
      <c r="AO1776" s="20" t="s">
        <v>409</v>
      </c>
      <c r="AP1776" s="560">
        <v>6.8000000000000005E-2</v>
      </c>
      <c r="AQ1776" s="560">
        <v>2E-3</v>
      </c>
      <c r="AR1776" s="560">
        <v>2.1999999999999999E-2</v>
      </c>
      <c r="AS1776" s="560">
        <v>3.0000000000000001E-3</v>
      </c>
      <c r="AT1776" s="560">
        <v>1.7000000000000001E-2</v>
      </c>
      <c r="AU1776" s="560">
        <v>2E-3</v>
      </c>
      <c r="AV1776" s="560">
        <v>3.1E-2</v>
      </c>
      <c r="AW1776" s="560">
        <v>2E-3</v>
      </c>
      <c r="AX1776" s="560" t="s">
        <v>121</v>
      </c>
      <c r="AY1776" s="560">
        <v>2E-3</v>
      </c>
      <c r="AZ1776" s="560">
        <v>5.0999999999999997E-2</v>
      </c>
      <c r="BA1776" s="560">
        <v>3.0000000000000001E-3</v>
      </c>
      <c r="BB1776" s="560">
        <v>0.18099999999999999</v>
      </c>
      <c r="BC1776" s="560">
        <v>4.0000000000000001E-3</v>
      </c>
      <c r="BD1776" s="560">
        <v>4.7190000000000003</v>
      </c>
      <c r="BE1776" s="560">
        <v>3.5999999999999997E-2</v>
      </c>
      <c r="BF1776" s="560" t="s">
        <v>121</v>
      </c>
      <c r="BG1776" s="560">
        <v>3.0000000000000001E-3</v>
      </c>
      <c r="BH1776" s="560">
        <v>2.9430000000000001</v>
      </c>
      <c r="BI1776" s="560">
        <v>0.78</v>
      </c>
      <c r="BJ1776" s="560" t="s">
        <v>121</v>
      </c>
      <c r="BK1776" s="560">
        <v>3.0000000000000001E-3</v>
      </c>
      <c r="BL1776" s="560" t="s">
        <v>121</v>
      </c>
      <c r="BM1776" s="560">
        <v>2E-3</v>
      </c>
      <c r="BN1776" s="560">
        <v>1.0109999999999999</v>
      </c>
      <c r="BO1776" s="560">
        <v>1.6E-2</v>
      </c>
      <c r="BP1776" s="560">
        <v>64.007000000000005</v>
      </c>
      <c r="BQ1776" s="560">
        <v>0.151</v>
      </c>
      <c r="BR1776" s="560">
        <v>2E-3</v>
      </c>
      <c r="BS1776" s="560">
        <v>1E-3</v>
      </c>
      <c r="BT1776" s="560">
        <v>13.558</v>
      </c>
      <c r="BU1776" s="560">
        <v>0.13500000000000001</v>
      </c>
      <c r="BV1776" s="560">
        <v>1.222</v>
      </c>
      <c r="BW1776" s="560">
        <v>2.3E-2</v>
      </c>
      <c r="BX1776" s="560" t="s">
        <v>121</v>
      </c>
      <c r="BY1776" s="560">
        <v>1.0999999999999999E-2</v>
      </c>
      <c r="BZ1776" s="560">
        <v>0.67100000000000004</v>
      </c>
      <c r="CA1776" s="560">
        <v>2.9000000000000001E-2</v>
      </c>
      <c r="CB1776" s="560" t="s">
        <v>121</v>
      </c>
      <c r="CC1776" s="560">
        <v>7.1440000000000001</v>
      </c>
      <c r="CD1776" s="560">
        <v>0.23200000000000001</v>
      </c>
      <c r="CE1776" s="560">
        <v>8.0000000000000002E-3</v>
      </c>
      <c r="CF1776" s="560">
        <v>2E-3</v>
      </c>
      <c r="CG1776" s="560">
        <v>1E-3</v>
      </c>
      <c r="CH1776" s="560">
        <v>2E-3</v>
      </c>
      <c r="CI1776" s="560">
        <v>1E-3</v>
      </c>
      <c r="CJ1776" s="560">
        <v>0.90900000000000003</v>
      </c>
      <c r="CK1776" s="560">
        <v>7.3999999999999996E-2</v>
      </c>
      <c r="CL1776" s="560" t="s">
        <v>121</v>
      </c>
      <c r="CM1776" s="560">
        <v>2E-3</v>
      </c>
      <c r="CN1776" s="560">
        <v>2E-3</v>
      </c>
      <c r="CO1776" s="560">
        <v>1E-3</v>
      </c>
      <c r="CP1776" s="560">
        <v>1.292</v>
      </c>
      <c r="CQ1776" s="560">
        <v>3.3000000000000002E-2</v>
      </c>
      <c r="CR1776" s="560" t="s">
        <v>121</v>
      </c>
      <c r="CS1776" s="560">
        <v>2E-3</v>
      </c>
      <c r="CT1776" s="560">
        <v>7.2160000000000002</v>
      </c>
      <c r="CU1776" s="560">
        <v>0.27900000000000003</v>
      </c>
      <c r="CV1776" s="560">
        <v>3.9E-2</v>
      </c>
      <c r="CW1776" s="560">
        <v>1E-3</v>
      </c>
      <c r="CX1776" s="560">
        <v>0.79500000000000004</v>
      </c>
      <c r="CY1776" s="560">
        <v>0.02</v>
      </c>
      <c r="CZ1776" s="560" t="s">
        <v>121</v>
      </c>
      <c r="DA1776" s="560">
        <v>2E-3</v>
      </c>
      <c r="DB1776" s="560">
        <v>2.1000000000000001E-2</v>
      </c>
      <c r="DC1776" s="560">
        <v>7.0000000000000001E-3</v>
      </c>
      <c r="DD1776" s="560" t="s">
        <v>121</v>
      </c>
      <c r="DE1776" s="560">
        <v>1.0999999999999999E-2</v>
      </c>
      <c r="DF1776" s="560">
        <v>0.95099999999999996</v>
      </c>
      <c r="DG1776" s="560">
        <v>8.9999999999999993E-3</v>
      </c>
      <c r="DH1776" s="560">
        <v>1.7999999999999999E-2</v>
      </c>
      <c r="DI1776" s="560">
        <v>1E-3</v>
      </c>
      <c r="DJ1776" s="560">
        <v>1.7000000000000001E-2</v>
      </c>
      <c r="DK1776" s="560">
        <v>1E-3</v>
      </c>
      <c r="DL1776" s="61" t="str">
        <f t="shared" si="33"/>
        <v>DK III W2</v>
      </c>
      <c r="DM1776" s="560">
        <v>-3.7678959457986098E-2</v>
      </c>
      <c r="DN1776" s="560">
        <v>1.8002759456495199E-2</v>
      </c>
      <c r="DO1776" s="560">
        <v>6.3872899853549603E-2</v>
      </c>
      <c r="DP1776" s="560">
        <v>0.49008987449695302</v>
      </c>
      <c r="DQ1776" s="560">
        <v>3.5969879963464402E-2</v>
      </c>
      <c r="DR1776" s="560">
        <v>-2.2963300641201799E-2</v>
      </c>
      <c r="DS1776" s="560">
        <v>-0.24974942161746999</v>
      </c>
      <c r="DT1776" s="560">
        <v>-2.2588257665258099E-2</v>
      </c>
      <c r="DU1776" s="560">
        <v>5.5744717920737097E-3</v>
      </c>
      <c r="DV1776" s="560">
        <v>-1.74727573017034E-2</v>
      </c>
      <c r="DW1776" s="560">
        <v>-1.1285738750817099E-2</v>
      </c>
      <c r="DX1776" s="560">
        <v>-0.28124568260961702</v>
      </c>
      <c r="DY1776" s="560">
        <v>1133.9015190622599</v>
      </c>
      <c r="DZ1776" s="560">
        <v>-0.73698048765758495</v>
      </c>
      <c r="EA1776" s="560">
        <v>-3.2080139682367599E-3</v>
      </c>
      <c r="EB1776" s="560">
        <v>98.820182284313205</v>
      </c>
    </row>
    <row r="1777" spans="1:132">
      <c r="A1777" s="11">
        <v>44721</v>
      </c>
      <c r="B1777" s="66"/>
      <c r="C1777" s="25" t="s">
        <v>745</v>
      </c>
      <c r="H1777" s="3" t="e">
        <f>((F1777)/(E1777/100))</f>
        <v>#DIV/0!</v>
      </c>
      <c r="I1777" s="4" t="e">
        <f>E1777/F1777</f>
        <v>#DIV/0!</v>
      </c>
      <c r="J1777" s="4" t="e">
        <f>100/G1777</f>
        <v>#DIV/0!</v>
      </c>
      <c r="N1777" s="37" t="e">
        <f>M1777/(K1777/100)</f>
        <v>#DIV/0!</v>
      </c>
      <c r="O1777" s="37" t="e">
        <f>N1777/J1777</f>
        <v>#DIV/0!</v>
      </c>
      <c r="P1777" s="5" t="e">
        <f>M1777/(L1777/100)</f>
        <v>#DIV/0!</v>
      </c>
      <c r="Q1777" s="5" t="e">
        <f>P1777*I1777</f>
        <v>#DIV/0!</v>
      </c>
      <c r="U1777" s="15" t="e">
        <f>100-(T1777-R1777)/S1777*100</f>
        <v>#DIV/0!</v>
      </c>
      <c r="Z1777" s="21">
        <v>3117</v>
      </c>
      <c r="AB1777" s="14" t="e">
        <f>((AE1777-AC1777)*(1000/AD1777))*1000</f>
        <v>#DIV/0!</v>
      </c>
      <c r="AF1777" s="7" t="e">
        <f>#REF!*0.8</f>
        <v>#REF!</v>
      </c>
      <c r="AH1777" s="8" t="e">
        <f>((AG1777)*(H1777/100))</f>
        <v>#DIV/0!</v>
      </c>
      <c r="AI1777" s="7" t="e">
        <f>AG1777/AH1777</f>
        <v>#DIV/0!</v>
      </c>
      <c r="AK1777" s="2">
        <v>0.16</v>
      </c>
      <c r="AL1777" s="2">
        <v>0</v>
      </c>
      <c r="AO1777" s="24" t="s">
        <v>745</v>
      </c>
      <c r="DL1777" s="61" t="str">
        <f t="shared" si="33"/>
        <v>VNE 1713</v>
      </c>
    </row>
    <row r="1778" spans="1:132" ht="17">
      <c r="A1778" s="11">
        <v>44721</v>
      </c>
      <c r="B1778" s="66" t="s">
        <v>2165</v>
      </c>
      <c r="C1778" s="25" t="s">
        <v>2155</v>
      </c>
      <c r="H1778" s="3" t="e">
        <f>((F1778)/(E1778/100))</f>
        <v>#DIV/0!</v>
      </c>
      <c r="I1778" s="4" t="e">
        <f>E1778/F1778</f>
        <v>#DIV/0!</v>
      </c>
      <c r="J1778" s="4" t="e">
        <f>100/G1778</f>
        <v>#DIV/0!</v>
      </c>
      <c r="N1778" s="37" t="e">
        <f>M1778/(K1778/100)</f>
        <v>#DIV/0!</v>
      </c>
      <c r="O1778" s="37" t="e">
        <f>N1778/J1778</f>
        <v>#DIV/0!</v>
      </c>
      <c r="P1778" s="5" t="e">
        <f>M1778/(L1778/100)</f>
        <v>#DIV/0!</v>
      </c>
      <c r="Q1778" s="5" t="e">
        <f>P1778*I1778</f>
        <v>#DIV/0!</v>
      </c>
      <c r="U1778" s="15" t="e">
        <f>100-(T1778-R1778)/S1778*100</f>
        <v>#DIV/0!</v>
      </c>
      <c r="V1778" s="21">
        <v>1338</v>
      </c>
      <c r="X1778" s="2">
        <v>12.36</v>
      </c>
      <c r="AB1778" s="14" t="e">
        <f>((AE1778-AC1778)*(1000/AD1778))*1000</f>
        <v>#DIV/0!</v>
      </c>
      <c r="AF1778" s="7" t="e">
        <f>#REF!*0.8</f>
        <v>#REF!</v>
      </c>
      <c r="AH1778" s="8" t="e">
        <f>((AG1778)*(H1778/100))</f>
        <v>#DIV/0!</v>
      </c>
      <c r="AI1778" s="7" t="e">
        <f>AG1778/AH1778</f>
        <v>#DIV/0!</v>
      </c>
      <c r="AK1778" s="2">
        <v>0.157</v>
      </c>
      <c r="AL1778" s="2">
        <v>4.2999999999999997E-2</v>
      </c>
      <c r="AO1778" s="24" t="s">
        <v>2155</v>
      </c>
      <c r="DL1778" s="61" t="str">
        <f t="shared" si="33"/>
        <v>22-0099</v>
      </c>
      <c r="DM1778" s="560">
        <v>6.2974066149188504E-2</v>
      </c>
      <c r="DN1778" s="560">
        <v>1.95971960833199E-2</v>
      </c>
      <c r="DO1778" s="560">
        <v>4.2545255095406499E-2</v>
      </c>
      <c r="DP1778" s="560">
        <v>0.15684425316859599</v>
      </c>
      <c r="DQ1778" s="560">
        <v>3.70385534402842E-2</v>
      </c>
      <c r="DR1778" s="560">
        <v>9.4058607687360296E-2</v>
      </c>
      <c r="DS1778" s="560">
        <v>0.148212273515821</v>
      </c>
      <c r="DT1778" s="560">
        <v>-0.14174754950387899</v>
      </c>
      <c r="DU1778" s="560">
        <v>4.0655696683607198E-3</v>
      </c>
      <c r="DV1778" s="560">
        <v>1.62333011248603</v>
      </c>
      <c r="DW1778" s="560">
        <v>-0.12250871577316</v>
      </c>
      <c r="DX1778" s="560">
        <v>28.883391516134399</v>
      </c>
      <c r="DY1778" s="560">
        <v>2.3749546974415798</v>
      </c>
      <c r="DZ1778" s="560">
        <v>14.3785313763251</v>
      </c>
      <c r="EA1778" s="560">
        <v>1411.8959868962199</v>
      </c>
      <c r="EB1778" s="560">
        <v>100.216050057277</v>
      </c>
    </row>
    <row r="1779" spans="1:132">
      <c r="A1779" s="11">
        <v>44722</v>
      </c>
      <c r="B1779" s="66" t="s">
        <v>2166</v>
      </c>
      <c r="C1779" s="25" t="s">
        <v>117</v>
      </c>
      <c r="H1779" s="3" t="e">
        <f>((F1779)/(E1779/100))</f>
        <v>#DIV/0!</v>
      </c>
      <c r="I1779" s="4" t="e">
        <f>E1779/F1779</f>
        <v>#DIV/0!</v>
      </c>
      <c r="J1779" s="4" t="e">
        <f>100/G1779</f>
        <v>#DIV/0!</v>
      </c>
      <c r="N1779" s="37" t="e">
        <f>M1779/(K1779/100)</f>
        <v>#DIV/0!</v>
      </c>
      <c r="O1779" s="37" t="e">
        <f>N1779/J1779</f>
        <v>#DIV/0!</v>
      </c>
      <c r="P1779" s="5" t="e">
        <f>M1779/(L1779/100)</f>
        <v>#DIV/0!</v>
      </c>
      <c r="Q1779" s="5" t="e">
        <f>P1779*I1779</f>
        <v>#DIV/0!</v>
      </c>
      <c r="U1779" s="15" t="e">
        <f>100-(T1779-R1779)/S1779*100</f>
        <v>#DIV/0!</v>
      </c>
      <c r="X1779" s="2">
        <v>11.82</v>
      </c>
      <c r="AB1779" s="14" t="e">
        <f>((AE1779-AC1779)*(1000/AD1779))*1000</f>
        <v>#DIV/0!</v>
      </c>
      <c r="AF1779" s="7" t="e">
        <f>#REF!*0.8</f>
        <v>#REF!</v>
      </c>
      <c r="AH1779" s="8" t="e">
        <f>((AG1779)*(H1779/100))</f>
        <v>#DIV/0!</v>
      </c>
      <c r="AI1779" s="7" t="e">
        <f>AG1779/AH1779</f>
        <v>#DIV/0!</v>
      </c>
      <c r="AO1779" s="20" t="s">
        <v>117</v>
      </c>
      <c r="AP1779" s="561">
        <v>0.22600000000000001</v>
      </c>
      <c r="AQ1779" s="561">
        <v>3.0000000000000001E-3</v>
      </c>
      <c r="AR1779" s="561">
        <v>6.0000000000000001E-3</v>
      </c>
      <c r="AS1779" s="561">
        <v>3.0000000000000001E-3</v>
      </c>
      <c r="AT1779" s="561">
        <v>0.14599999999999999</v>
      </c>
      <c r="AU1779" s="561">
        <v>4.0000000000000001E-3</v>
      </c>
      <c r="AV1779" s="561">
        <v>8.7999999999999995E-2</v>
      </c>
      <c r="AW1779" s="561">
        <v>3.0000000000000001E-3</v>
      </c>
      <c r="AX1779" s="561">
        <v>1.4999999999999999E-2</v>
      </c>
      <c r="AY1779" s="561">
        <v>1E-3</v>
      </c>
      <c r="AZ1779" s="561">
        <v>2.5000000000000001E-2</v>
      </c>
      <c r="BA1779" s="561">
        <v>2E-3</v>
      </c>
      <c r="BB1779" s="561">
        <v>7.9000000000000001E-2</v>
      </c>
      <c r="BC1779" s="561">
        <v>3.0000000000000001E-3</v>
      </c>
      <c r="BD1779" s="561">
        <v>0.91100000000000003</v>
      </c>
      <c r="BE1779" s="561">
        <v>1.4E-2</v>
      </c>
      <c r="BF1779" s="561" t="s">
        <v>121</v>
      </c>
      <c r="BG1779" s="561">
        <v>0.01</v>
      </c>
      <c r="BH1779" s="561" t="s">
        <v>121</v>
      </c>
      <c r="BI1779" s="561">
        <v>3.23</v>
      </c>
      <c r="BJ1779" s="561" t="s">
        <v>121</v>
      </c>
      <c r="BK1779" s="561">
        <v>4.0000000000000001E-3</v>
      </c>
      <c r="BL1779" s="561" t="s">
        <v>121</v>
      </c>
      <c r="BM1779" s="561">
        <v>2E-3</v>
      </c>
      <c r="BN1779" s="561">
        <v>0.124</v>
      </c>
      <c r="BO1779" s="561">
        <v>8.9999999999999993E-3</v>
      </c>
      <c r="BP1779" s="561">
        <v>60.808999999999997</v>
      </c>
      <c r="BQ1779" s="561">
        <v>0.157</v>
      </c>
      <c r="BR1779" s="561">
        <v>6.0000000000000001E-3</v>
      </c>
      <c r="BS1779" s="561">
        <v>1E-3</v>
      </c>
      <c r="BT1779" s="561">
        <v>14.39</v>
      </c>
      <c r="BU1779" s="561">
        <v>0.14199999999999999</v>
      </c>
      <c r="BV1779" s="561">
        <v>12.395</v>
      </c>
      <c r="BW1779" s="561">
        <v>0.128</v>
      </c>
      <c r="BX1779" s="561" t="s">
        <v>121</v>
      </c>
      <c r="BY1779" s="561">
        <v>8.0000000000000002E-3</v>
      </c>
      <c r="BZ1779" s="561">
        <v>3.25</v>
      </c>
      <c r="CA1779" s="561">
        <v>5.0999999999999997E-2</v>
      </c>
      <c r="CB1779" s="561" t="s">
        <v>121</v>
      </c>
      <c r="CC1779" s="561">
        <v>16.635999999999999</v>
      </c>
      <c r="CD1779" s="561">
        <v>4.4999999999999998E-2</v>
      </c>
      <c r="CE1779" s="561">
        <v>5.0000000000000001E-3</v>
      </c>
      <c r="CF1779" s="561">
        <v>4.0000000000000001E-3</v>
      </c>
      <c r="CG1779" s="561">
        <v>1E-3</v>
      </c>
      <c r="CH1779" s="561" t="s">
        <v>121</v>
      </c>
      <c r="CI1779" s="561">
        <v>2E-3</v>
      </c>
      <c r="CJ1779" s="561">
        <v>0.26</v>
      </c>
      <c r="CK1779" s="561">
        <v>0.11899999999999999</v>
      </c>
      <c r="CL1779" s="561" t="s">
        <v>121</v>
      </c>
      <c r="CM1779" s="561">
        <v>2E-3</v>
      </c>
      <c r="CN1779" s="561">
        <v>7.0000000000000001E-3</v>
      </c>
      <c r="CO1779" s="561">
        <v>1E-3</v>
      </c>
      <c r="CP1779" s="561">
        <v>2.95</v>
      </c>
      <c r="CQ1779" s="561">
        <v>6.9000000000000006E-2</v>
      </c>
      <c r="CR1779" s="561" t="s">
        <v>121</v>
      </c>
      <c r="CS1779" s="561">
        <v>2E-3</v>
      </c>
      <c r="CT1779" s="561">
        <v>2.4929999999999999</v>
      </c>
      <c r="CU1779" s="561">
        <v>0.32500000000000001</v>
      </c>
      <c r="CV1779" s="561">
        <v>2.5000000000000001E-2</v>
      </c>
      <c r="CW1779" s="561">
        <v>1E-3</v>
      </c>
      <c r="CX1779" s="561">
        <v>0.308</v>
      </c>
      <c r="CY1779" s="561">
        <v>1.2E-2</v>
      </c>
      <c r="CZ1779" s="561" t="s">
        <v>121</v>
      </c>
      <c r="DA1779" s="561">
        <v>2E-3</v>
      </c>
      <c r="DB1779" s="561" t="s">
        <v>121</v>
      </c>
      <c r="DC1779" s="561">
        <v>5.0000000000000001E-3</v>
      </c>
      <c r="DD1779" s="561">
        <v>1.7999999999999999E-2</v>
      </c>
      <c r="DE1779" s="561">
        <v>8.9999999999999993E-3</v>
      </c>
      <c r="DF1779" s="561">
        <v>1.3089999999999999</v>
      </c>
      <c r="DG1779" s="561">
        <v>1.2E-2</v>
      </c>
      <c r="DH1779" s="561">
        <v>8.9999999999999993E-3</v>
      </c>
      <c r="DI1779" s="561">
        <v>1E-3</v>
      </c>
      <c r="DJ1779" s="561">
        <v>8.7999999999999995E-2</v>
      </c>
      <c r="DK1779" s="561">
        <v>1E-3</v>
      </c>
      <c r="DL1779" s="61" t="str">
        <f>AO1779</f>
        <v>UTV</v>
      </c>
    </row>
    <row r="1780" spans="1:132">
      <c r="A1780" s="11">
        <v>44722</v>
      </c>
      <c r="B1780" s="66"/>
      <c r="C1780" s="25" t="s">
        <v>745</v>
      </c>
      <c r="H1780" s="3" t="e">
        <f>((F1780)/(E1780/100))</f>
        <v>#DIV/0!</v>
      </c>
      <c r="I1780" s="4" t="e">
        <f>E1780/F1780</f>
        <v>#DIV/0!</v>
      </c>
      <c r="J1780" s="4" t="e">
        <f>100/G1780</f>
        <v>#DIV/0!</v>
      </c>
      <c r="N1780" s="37" t="e">
        <f>M1780/(K1780/100)</f>
        <v>#DIV/0!</v>
      </c>
      <c r="O1780" s="37" t="e">
        <f>N1780/J1780</f>
        <v>#DIV/0!</v>
      </c>
      <c r="P1780" s="5" t="e">
        <f>M1780/(L1780/100)</f>
        <v>#DIV/0!</v>
      </c>
      <c r="Q1780" s="5" t="e">
        <f>P1780*I1780</f>
        <v>#DIV/0!</v>
      </c>
      <c r="U1780" s="15" t="e">
        <f>100-(T1780-R1780)/S1780*100</f>
        <v>#DIV/0!</v>
      </c>
      <c r="X1780" s="2">
        <v>11.82</v>
      </c>
      <c r="Y1780" s="2">
        <v>32</v>
      </c>
      <c r="Z1780" s="21">
        <v>3186</v>
      </c>
      <c r="AB1780" s="14" t="e">
        <f>((AE1780-AC1780)*(1000/AD1780))*1000</f>
        <v>#DIV/0!</v>
      </c>
      <c r="AF1780" s="7" t="e">
        <f>#REF!*0.8</f>
        <v>#REF!</v>
      </c>
      <c r="AH1780" s="8" t="e">
        <f>((AG1780)*(H1780/100))</f>
        <v>#DIV/0!</v>
      </c>
      <c r="AI1780" s="7" t="e">
        <f>AG1780/AH1780</f>
        <v>#DIV/0!</v>
      </c>
      <c r="DL1780" s="61">
        <f t="shared" ref="DL1780:DL1842" si="34">AO1780</f>
        <v>0</v>
      </c>
    </row>
    <row r="1781" spans="1:132">
      <c r="A1781" s="11">
        <v>44722</v>
      </c>
      <c r="B1781" s="66" t="s">
        <v>208</v>
      </c>
      <c r="C1781" s="25" t="s">
        <v>119</v>
      </c>
      <c r="D1781" s="21">
        <v>30</v>
      </c>
      <c r="E1781" s="2">
        <v>100</v>
      </c>
      <c r="F1781" s="2">
        <v>70</v>
      </c>
      <c r="H1781" s="3">
        <f>((F1781)/(E1781/100))</f>
        <v>70</v>
      </c>
      <c r="I1781" s="4">
        <f>E1781/F1781</f>
        <v>1.4285714285714286</v>
      </c>
      <c r="J1781" s="4" t="e">
        <f>100/G1781</f>
        <v>#DIV/0!</v>
      </c>
      <c r="N1781" s="37" t="e">
        <f>M1781/(K1781/100)</f>
        <v>#DIV/0!</v>
      </c>
      <c r="O1781" s="37" t="e">
        <f>N1781/J1781</f>
        <v>#DIV/0!</v>
      </c>
      <c r="P1781" s="5" t="e">
        <f>M1781/(L1781/100)</f>
        <v>#DIV/0!</v>
      </c>
      <c r="Q1781" s="5" t="e">
        <f>P1781*I1781</f>
        <v>#DIV/0!</v>
      </c>
      <c r="U1781" s="15" t="e">
        <f>100-(T1781-R1781)/S1781*100</f>
        <v>#DIV/0!</v>
      </c>
      <c r="V1781" s="21">
        <v>3.0030000000000001</v>
      </c>
      <c r="X1781" s="2">
        <v>10</v>
      </c>
      <c r="Y1781" s="2">
        <v>12.43</v>
      </c>
      <c r="Z1781" s="21">
        <v>3715</v>
      </c>
      <c r="AB1781" s="14" t="e">
        <f>((AE1781-AC1781)*(1000/AD1781))*1000</f>
        <v>#DIV/0!</v>
      </c>
      <c r="AF1781" s="7" t="e">
        <f>#REF!*0.8</f>
        <v>#REF!</v>
      </c>
      <c r="AG1781" s="2">
        <v>143</v>
      </c>
      <c r="AH1781" s="8">
        <f>((AG1781)*(H1781/100))</f>
        <v>100.1</v>
      </c>
      <c r="AI1781" s="7">
        <f>AG1781/AH1781</f>
        <v>1.4285714285714286</v>
      </c>
      <c r="AJ1781" s="6">
        <v>62.69</v>
      </c>
      <c r="AK1781" s="2">
        <v>0.68200000000000005</v>
      </c>
      <c r="AO1781" s="20" t="s">
        <v>2167</v>
      </c>
      <c r="AP1781" s="562">
        <v>0.14599999999999999</v>
      </c>
      <c r="AQ1781" s="562">
        <v>3.0000000000000001E-3</v>
      </c>
      <c r="AR1781" s="562">
        <v>6.3E-2</v>
      </c>
      <c r="AS1781" s="562">
        <v>4.0000000000000001E-3</v>
      </c>
      <c r="AT1781" s="562">
        <v>2.8000000000000001E-2</v>
      </c>
      <c r="AU1781" s="562">
        <v>2E-3</v>
      </c>
      <c r="AV1781" s="562">
        <v>2.3E-2</v>
      </c>
      <c r="AW1781" s="562">
        <v>2E-3</v>
      </c>
      <c r="AX1781" s="562">
        <v>2E-3</v>
      </c>
      <c r="AY1781" s="562">
        <v>1E-3</v>
      </c>
      <c r="AZ1781" s="562">
        <v>8.6999999999999994E-2</v>
      </c>
      <c r="BA1781" s="562">
        <v>3.0000000000000001E-3</v>
      </c>
      <c r="BB1781" s="562">
        <v>0.11899999999999999</v>
      </c>
      <c r="BC1781" s="562">
        <v>3.0000000000000001E-3</v>
      </c>
      <c r="BD1781" s="562">
        <v>2.907</v>
      </c>
      <c r="BE1781" s="562">
        <v>2.7E-2</v>
      </c>
      <c r="BF1781" s="562" t="s">
        <v>121</v>
      </c>
      <c r="BG1781" s="562">
        <v>3.0000000000000001E-3</v>
      </c>
      <c r="BH1781" s="562">
        <v>3.0230000000000001</v>
      </c>
      <c r="BI1781" s="562">
        <v>0.80200000000000005</v>
      </c>
      <c r="BJ1781" s="562">
        <v>7.0000000000000001E-3</v>
      </c>
      <c r="BK1781" s="562">
        <v>2E-3</v>
      </c>
      <c r="BL1781" s="562" t="s">
        <v>121</v>
      </c>
      <c r="BM1781" s="562">
        <v>2E-3</v>
      </c>
      <c r="BN1781" s="562">
        <v>1.331</v>
      </c>
      <c r="BO1781" s="562">
        <v>0.02</v>
      </c>
      <c r="BP1781" s="562">
        <v>65.936999999999998</v>
      </c>
      <c r="BQ1781" s="562">
        <v>0.151</v>
      </c>
      <c r="BR1781" s="562" t="s">
        <v>121</v>
      </c>
      <c r="BS1781" s="562">
        <v>2E-3</v>
      </c>
      <c r="BT1781" s="562">
        <v>13.231</v>
      </c>
      <c r="BU1781" s="562">
        <v>0.13</v>
      </c>
      <c r="BV1781" s="562">
        <v>1.6519999999999999</v>
      </c>
      <c r="BW1781" s="562">
        <v>2.5999999999999999E-2</v>
      </c>
      <c r="BX1781" s="562">
        <v>2.9000000000000001E-2</v>
      </c>
      <c r="BY1781" s="562">
        <v>6.0000000000000001E-3</v>
      </c>
      <c r="BZ1781" s="562">
        <v>1.0089999999999999</v>
      </c>
      <c r="CA1781" s="562">
        <v>3.1E-2</v>
      </c>
      <c r="CB1781" s="562" t="s">
        <v>121</v>
      </c>
      <c r="CC1781" s="562">
        <v>8.2810000000000006</v>
      </c>
      <c r="CD1781" s="562">
        <v>0.16300000000000001</v>
      </c>
      <c r="CE1781" s="562">
        <v>8.0000000000000002E-3</v>
      </c>
      <c r="CF1781" s="562" t="s">
        <v>121</v>
      </c>
      <c r="CG1781" s="562">
        <v>2E-3</v>
      </c>
      <c r="CH1781" s="562" t="s">
        <v>121</v>
      </c>
      <c r="CI1781" s="562">
        <v>2E-3</v>
      </c>
      <c r="CJ1781" s="562">
        <v>0.42</v>
      </c>
      <c r="CK1781" s="562">
        <v>6.4000000000000001E-2</v>
      </c>
      <c r="CL1781" s="562" t="s">
        <v>121</v>
      </c>
      <c r="CM1781" s="562">
        <v>2E-3</v>
      </c>
      <c r="CN1781" s="562">
        <v>4.0000000000000001E-3</v>
      </c>
      <c r="CO1781" s="562">
        <v>1E-3</v>
      </c>
      <c r="CP1781" s="562">
        <v>1.5229999999999999</v>
      </c>
      <c r="CQ1781" s="562">
        <v>3.5000000000000003E-2</v>
      </c>
      <c r="CR1781" s="562" t="s">
        <v>121</v>
      </c>
      <c r="CS1781" s="562">
        <v>2E-3</v>
      </c>
      <c r="CT1781" s="562">
        <v>5.5380000000000003</v>
      </c>
      <c r="CU1781" s="562">
        <v>0.25</v>
      </c>
      <c r="CV1781" s="562">
        <v>0.03</v>
      </c>
      <c r="CW1781" s="562">
        <v>1E-3</v>
      </c>
      <c r="CX1781" s="562">
        <v>0.78700000000000003</v>
      </c>
      <c r="CY1781" s="562">
        <v>1.7999999999999999E-2</v>
      </c>
      <c r="CZ1781" s="562" t="s">
        <v>121</v>
      </c>
      <c r="DA1781" s="562">
        <v>2E-3</v>
      </c>
      <c r="DB1781" s="562">
        <v>1.4999999999999999E-2</v>
      </c>
      <c r="DC1781" s="562">
        <v>6.0000000000000001E-3</v>
      </c>
      <c r="DD1781" s="562">
        <v>6.5000000000000002E-2</v>
      </c>
      <c r="DE1781" s="562">
        <v>0.01</v>
      </c>
      <c r="DF1781" s="562">
        <v>1.7829999999999999</v>
      </c>
      <c r="DG1781" s="562">
        <v>1.4999999999999999E-2</v>
      </c>
      <c r="DH1781" s="562">
        <v>1.7999999999999999E-2</v>
      </c>
      <c r="DI1781" s="562">
        <v>1E-3</v>
      </c>
      <c r="DJ1781" s="562">
        <v>5.3999999999999999E-2</v>
      </c>
      <c r="DK1781" s="562">
        <v>1E-3</v>
      </c>
      <c r="DL1781" s="61" t="str">
        <f t="shared" si="34"/>
        <v>DK III W1 10.06.2022</v>
      </c>
      <c r="DM1781" s="562">
        <v>9.4182541329910496E-3</v>
      </c>
      <c r="DN1781" s="562">
        <v>4.23308064323984E-2</v>
      </c>
      <c r="DO1781" s="562">
        <v>4.4384794280974103E-3</v>
      </c>
      <c r="DP1781" s="562">
        <v>0.68070698470790003</v>
      </c>
      <c r="DQ1781" s="562">
        <v>4.2447420154408397E-3</v>
      </c>
      <c r="DR1781" s="188">
        <v>3.5809612983662997E-5</v>
      </c>
      <c r="DS1781" s="562">
        <v>3.2241637976917203E-2</v>
      </c>
      <c r="DT1781" s="562">
        <v>-7.12071467679089E-3</v>
      </c>
      <c r="DU1781" s="562">
        <v>1.18666038495514E-3</v>
      </c>
      <c r="DV1781" s="562">
        <v>5.4257311329885601E-2</v>
      </c>
      <c r="DW1781" s="562">
        <v>-7.8718577847220195E-2</v>
      </c>
      <c r="DX1781" s="562">
        <v>4.9928962478391299E-2</v>
      </c>
      <c r="DY1781" s="562">
        <v>1238.7743036633001</v>
      </c>
      <c r="DZ1781" s="562">
        <v>-0.59299029887705601</v>
      </c>
      <c r="EA1781" s="562">
        <v>-0.34933316174807999</v>
      </c>
      <c r="EB1781" s="562">
        <v>98.548443747549797</v>
      </c>
    </row>
    <row r="1782" spans="1:132">
      <c r="A1782" s="11">
        <v>44722</v>
      </c>
      <c r="B1782" s="66" t="s">
        <v>207</v>
      </c>
      <c r="C1782" s="25" t="s">
        <v>119</v>
      </c>
      <c r="D1782" s="21">
        <v>34</v>
      </c>
      <c r="E1782" s="2">
        <v>100</v>
      </c>
      <c r="F1782" s="2">
        <v>66</v>
      </c>
      <c r="H1782" s="3">
        <f>((F1782)/(E1782/100))</f>
        <v>66</v>
      </c>
      <c r="I1782" s="4">
        <f>E1782/F1782</f>
        <v>1.5151515151515151</v>
      </c>
      <c r="J1782" s="4" t="e">
        <f>100/G1782</f>
        <v>#DIV/0!</v>
      </c>
      <c r="N1782" s="37" t="e">
        <f>M1782/(K1782/100)</f>
        <v>#DIV/0!</v>
      </c>
      <c r="O1782" s="37" t="e">
        <f>N1782/J1782</f>
        <v>#DIV/0!</v>
      </c>
      <c r="P1782" s="5" t="e">
        <f>M1782/(L1782/100)</f>
        <v>#DIV/0!</v>
      </c>
      <c r="Q1782" s="5" t="e">
        <f>P1782*I1782</f>
        <v>#DIV/0!</v>
      </c>
      <c r="U1782" s="15" t="e">
        <f>100-(T1782-R1782)/S1782*100</f>
        <v>#DIV/0!</v>
      </c>
      <c r="V1782" s="21">
        <v>3.7349999999999999</v>
      </c>
      <c r="X1782" s="2">
        <v>12.69</v>
      </c>
      <c r="Y1782" s="2">
        <v>25.2</v>
      </c>
      <c r="Z1782" s="21">
        <v>2207</v>
      </c>
      <c r="AB1782" s="14" t="e">
        <f>((AE1782-AC1782)*(1000/AD1782))*1000</f>
        <v>#DIV/0!</v>
      </c>
      <c r="AF1782" s="7" t="e">
        <f>#REF!*0.8</f>
        <v>#REF!</v>
      </c>
      <c r="AG1782" s="2">
        <v>152</v>
      </c>
      <c r="AH1782" s="8">
        <f>((AG1782)*(H1782/100))</f>
        <v>100.32000000000001</v>
      </c>
      <c r="AI1782" s="7">
        <f>AG1782/AH1782</f>
        <v>1.5151515151515151</v>
      </c>
      <c r="AJ1782" s="6">
        <v>286.8</v>
      </c>
      <c r="AK1782" s="2">
        <v>0.56000000000000005</v>
      </c>
      <c r="AO1782" s="20" t="s">
        <v>2168</v>
      </c>
      <c r="AP1782" s="562">
        <v>5.1999999999999998E-2</v>
      </c>
      <c r="AQ1782" s="562">
        <v>1E-3</v>
      </c>
      <c r="AR1782" s="562">
        <v>2.1999999999999999E-2</v>
      </c>
      <c r="AS1782" s="562">
        <v>3.0000000000000001E-3</v>
      </c>
      <c r="AT1782" s="562">
        <v>1.7000000000000001E-2</v>
      </c>
      <c r="AU1782" s="562">
        <v>2E-3</v>
      </c>
      <c r="AV1782" s="562">
        <v>1.7999999999999999E-2</v>
      </c>
      <c r="AW1782" s="562">
        <v>2E-3</v>
      </c>
      <c r="AX1782" s="562">
        <v>2E-3</v>
      </c>
      <c r="AY1782" s="562">
        <v>1E-3</v>
      </c>
      <c r="AZ1782" s="562">
        <v>2.8000000000000001E-2</v>
      </c>
      <c r="BA1782" s="562">
        <v>2E-3</v>
      </c>
      <c r="BB1782" s="562">
        <v>8.1000000000000003E-2</v>
      </c>
      <c r="BC1782" s="562">
        <v>2E-3</v>
      </c>
      <c r="BD1782" s="562">
        <v>1.504</v>
      </c>
      <c r="BE1782" s="562">
        <v>1.7000000000000001E-2</v>
      </c>
      <c r="BF1782" s="562" t="s">
        <v>121</v>
      </c>
      <c r="BG1782" s="562">
        <v>3.0000000000000001E-3</v>
      </c>
      <c r="BH1782" s="562">
        <v>2.649</v>
      </c>
      <c r="BI1782" s="562">
        <v>0.94499999999999995</v>
      </c>
      <c r="BJ1782" s="562" t="s">
        <v>121</v>
      </c>
      <c r="BK1782" s="562">
        <v>2E-3</v>
      </c>
      <c r="BL1782" s="562" t="s">
        <v>121</v>
      </c>
      <c r="BM1782" s="562">
        <v>2E-3</v>
      </c>
      <c r="BN1782" s="562">
        <v>0.81799999999999995</v>
      </c>
      <c r="BO1782" s="562">
        <v>1.2999999999999999E-2</v>
      </c>
      <c r="BP1782" s="562">
        <v>65.587999999999994</v>
      </c>
      <c r="BQ1782" s="562">
        <v>0.13200000000000001</v>
      </c>
      <c r="BR1782" s="562" t="s">
        <v>121</v>
      </c>
      <c r="BS1782" s="562">
        <v>2E-3</v>
      </c>
      <c r="BT1782" s="562">
        <v>18.108000000000001</v>
      </c>
      <c r="BU1782" s="562">
        <v>0.14599999999999999</v>
      </c>
      <c r="BV1782" s="562">
        <v>1.0489999999999999</v>
      </c>
      <c r="BW1782" s="562">
        <v>2.5999999999999999E-2</v>
      </c>
      <c r="BX1782" s="562" t="s">
        <v>121</v>
      </c>
      <c r="BY1782" s="562">
        <v>7.0000000000000001E-3</v>
      </c>
      <c r="BZ1782" s="562">
        <v>0.72099999999999997</v>
      </c>
      <c r="CA1782" s="562">
        <v>2.5999999999999999E-2</v>
      </c>
      <c r="CB1782" s="562" t="s">
        <v>121</v>
      </c>
      <c r="CC1782" s="562">
        <v>10.202</v>
      </c>
      <c r="CD1782" s="562">
        <v>8.1000000000000003E-2</v>
      </c>
      <c r="CE1782" s="562">
        <v>6.0000000000000001E-3</v>
      </c>
      <c r="CF1782" s="562" t="s">
        <v>121</v>
      </c>
      <c r="CG1782" s="562">
        <v>2E-3</v>
      </c>
      <c r="CH1782" s="562" t="s">
        <v>121</v>
      </c>
      <c r="CI1782" s="562">
        <v>2E-3</v>
      </c>
      <c r="CJ1782" s="562">
        <v>0.35899999999999999</v>
      </c>
      <c r="CK1782" s="562">
        <v>0.08</v>
      </c>
      <c r="CL1782" s="562" t="s">
        <v>121</v>
      </c>
      <c r="CM1782" s="562">
        <v>2E-3</v>
      </c>
      <c r="CN1782" s="562">
        <v>2E-3</v>
      </c>
      <c r="CO1782" s="562">
        <v>1E-3</v>
      </c>
      <c r="CP1782" s="562">
        <v>2.0339999999999998</v>
      </c>
      <c r="CQ1782" s="562">
        <v>4.7E-2</v>
      </c>
      <c r="CR1782" s="562" t="s">
        <v>121</v>
      </c>
      <c r="CS1782" s="562">
        <v>2E-3</v>
      </c>
      <c r="CT1782" s="562">
        <v>5.9089999999999998</v>
      </c>
      <c r="CU1782" s="562">
        <v>0.30599999999999999</v>
      </c>
      <c r="CV1782" s="562">
        <v>3.7999999999999999E-2</v>
      </c>
      <c r="CW1782" s="562">
        <v>1E-3</v>
      </c>
      <c r="CX1782" s="562">
        <v>0.54</v>
      </c>
      <c r="CY1782" s="562">
        <v>1.6E-2</v>
      </c>
      <c r="CZ1782" s="562" t="s">
        <v>121</v>
      </c>
      <c r="DA1782" s="562">
        <v>2E-3</v>
      </c>
      <c r="DB1782" s="562">
        <v>1.7000000000000001E-2</v>
      </c>
      <c r="DC1782" s="562">
        <v>5.0000000000000001E-3</v>
      </c>
      <c r="DD1782" s="562" t="s">
        <v>121</v>
      </c>
      <c r="DE1782" s="562">
        <v>7.0000000000000001E-3</v>
      </c>
      <c r="DF1782" s="562">
        <v>0.34200000000000003</v>
      </c>
      <c r="DG1782" s="562">
        <v>4.0000000000000001E-3</v>
      </c>
      <c r="DH1782" s="562">
        <v>0.01</v>
      </c>
      <c r="DI1782" s="562">
        <v>1E-3</v>
      </c>
      <c r="DJ1782" s="562">
        <v>8.0000000000000002E-3</v>
      </c>
      <c r="DK1782" s="562">
        <v>1E-3</v>
      </c>
      <c r="DL1782" s="61" t="str">
        <f t="shared" si="34"/>
        <v>DK III W2 10.06.2022</v>
      </c>
      <c r="DM1782" s="562">
        <v>3.5191974077391303E-2</v>
      </c>
      <c r="DN1782" s="562">
        <v>1.48425237523885E-2</v>
      </c>
      <c r="DO1782" s="562">
        <v>-1.29151920604291E-2</v>
      </c>
      <c r="DP1782" s="562">
        <v>0.560146336903662</v>
      </c>
      <c r="DQ1782" s="562">
        <v>9.5891762216194002E-4</v>
      </c>
      <c r="DR1782" s="562">
        <v>-1.44408291732319E-2</v>
      </c>
      <c r="DS1782" s="562">
        <v>0.25698090110125299</v>
      </c>
      <c r="DT1782" s="562">
        <v>-7.6099922031456898E-3</v>
      </c>
      <c r="DU1782" s="562">
        <v>1.55297439787494E-3</v>
      </c>
      <c r="DV1782" s="562">
        <v>3.1569280963287302E-2</v>
      </c>
      <c r="DW1782" s="562">
        <v>-0.128687127705192</v>
      </c>
      <c r="DX1782" s="562">
        <v>6.6736947546068796E-3</v>
      </c>
      <c r="DY1782" s="562">
        <v>555.83905470842399</v>
      </c>
      <c r="DZ1782" s="562">
        <v>-0.39868834552242399</v>
      </c>
      <c r="EA1782" s="562">
        <v>7.1336572199965198E-2</v>
      </c>
      <c r="EB1782" s="562">
        <v>98.507159218957895</v>
      </c>
    </row>
    <row r="1783" spans="1:132">
      <c r="A1783" s="11">
        <v>44725</v>
      </c>
      <c r="B1783" s="66" t="s">
        <v>2170</v>
      </c>
      <c r="C1783" s="25" t="s">
        <v>2169</v>
      </c>
      <c r="D1783" s="21">
        <v>46</v>
      </c>
      <c r="E1783" s="2">
        <v>100</v>
      </c>
      <c r="F1783" s="2">
        <v>54</v>
      </c>
      <c r="H1783" s="3">
        <f>((F1783)/(E1783/100))</f>
        <v>54</v>
      </c>
      <c r="I1783" s="4">
        <f>E1783/F1783</f>
        <v>1.8518518518518519</v>
      </c>
      <c r="J1783" s="4" t="e">
        <f>100/G1783</f>
        <v>#DIV/0!</v>
      </c>
      <c r="N1783" s="37" t="e">
        <f>M1783/(K1783/100)</f>
        <v>#DIV/0!</v>
      </c>
      <c r="O1783" s="37" t="e">
        <f>N1783/J1783</f>
        <v>#DIV/0!</v>
      </c>
      <c r="P1783" s="5" t="e">
        <f>M1783/(L1783/100)</f>
        <v>#DIV/0!</v>
      </c>
      <c r="Q1783" s="5" t="e">
        <f>P1783*I1783</f>
        <v>#DIV/0!</v>
      </c>
      <c r="U1783" s="15" t="e">
        <f>100-(T1783-R1783)/S1783*100</f>
        <v>#DIV/0!</v>
      </c>
      <c r="V1783" s="21">
        <v>0.93300000000000005</v>
      </c>
      <c r="X1783" s="2">
        <v>10.15</v>
      </c>
      <c r="Y1783" s="2">
        <v>8.49</v>
      </c>
      <c r="Z1783" s="21">
        <v>1860</v>
      </c>
      <c r="AB1783" s="14" t="e">
        <f>((AE1783-AC1783)*(1000/AD1783))*1000</f>
        <v>#DIV/0!</v>
      </c>
      <c r="AF1783" s="7" t="e">
        <f>#REF!*0.8</f>
        <v>#REF!</v>
      </c>
      <c r="AG1783" s="2">
        <v>186</v>
      </c>
      <c r="AH1783" s="8">
        <f>((AG1783)*(H1783/100))</f>
        <v>100.44000000000001</v>
      </c>
      <c r="AI1783" s="7">
        <f>AG1783/AH1783</f>
        <v>1.8518518518518516</v>
      </c>
      <c r="AJ1783" s="6">
        <v>692.1</v>
      </c>
      <c r="AK1783" s="2">
        <v>0.68700000000000006</v>
      </c>
      <c r="AO1783" s="20" t="s">
        <v>2171</v>
      </c>
      <c r="DL1783" s="61" t="str">
        <f t="shared" si="34"/>
        <v>Box 1.2 Vormischung 13.06.2022</v>
      </c>
      <c r="DM1783" s="565">
        <v>-2.8522104116870499E-2</v>
      </c>
      <c r="DN1783" s="565">
        <v>-3.67537388777388E-3</v>
      </c>
      <c r="DO1783" s="565">
        <v>3.4925274632141103E-2</v>
      </c>
      <c r="DP1783" s="565">
        <v>0.68705875648941295</v>
      </c>
      <c r="DQ1783" s="565">
        <v>-1.8557321443022901E-3</v>
      </c>
      <c r="DR1783" s="565">
        <v>4.74883790004757E-3</v>
      </c>
      <c r="DS1783" s="565">
        <v>-0.15971919143761301</v>
      </c>
      <c r="DT1783" s="565">
        <v>-3.6673749190388502E-2</v>
      </c>
      <c r="DU1783" s="565">
        <v>-3.2280218919239598E-3</v>
      </c>
      <c r="DV1783" s="565">
        <v>0.18803320206024199</v>
      </c>
      <c r="DW1783" s="565">
        <v>-0.162138433372681</v>
      </c>
      <c r="DX1783" s="565">
        <v>-6.4805079641395105E-2</v>
      </c>
      <c r="DY1783" s="565">
        <v>608.31708658175501</v>
      </c>
      <c r="DZ1783" s="565">
        <v>-1.2280556214954199</v>
      </c>
      <c r="EA1783" s="565">
        <v>5.7554897552037199</v>
      </c>
      <c r="EB1783" s="565">
        <v>65.071963499189195</v>
      </c>
    </row>
    <row r="1784" spans="1:132">
      <c r="A1784" s="11">
        <v>44725</v>
      </c>
      <c r="B1784" s="66" t="s">
        <v>208</v>
      </c>
      <c r="C1784" s="25" t="s">
        <v>119</v>
      </c>
      <c r="D1784" s="21">
        <v>20</v>
      </c>
      <c r="E1784" s="2">
        <v>100</v>
      </c>
      <c r="F1784" s="2">
        <v>80</v>
      </c>
      <c r="H1784" s="3">
        <f>((F1784)/(E1784/100))</f>
        <v>80</v>
      </c>
      <c r="I1784" s="4">
        <f>E1784/F1784</f>
        <v>1.25</v>
      </c>
      <c r="J1784" s="4" t="e">
        <f>100/G1784</f>
        <v>#DIV/0!</v>
      </c>
      <c r="N1784" s="37" t="e">
        <f>M1784/(K1784/100)</f>
        <v>#DIV/0!</v>
      </c>
      <c r="O1784" s="37" t="e">
        <f>N1784/J1784</f>
        <v>#DIV/0!</v>
      </c>
      <c r="P1784" s="5" t="e">
        <f>M1784/(L1784/100)</f>
        <v>#DIV/0!</v>
      </c>
      <c r="Q1784" s="5" t="e">
        <f>P1784*I1784</f>
        <v>#DIV/0!</v>
      </c>
      <c r="U1784" s="15" t="e">
        <f>100-(T1784-R1784)/S1784*100</f>
        <v>#DIV/0!</v>
      </c>
      <c r="V1784" s="21">
        <v>0.24099999999999999</v>
      </c>
      <c r="X1784" s="2">
        <v>9.61</v>
      </c>
      <c r="Y1784" s="2">
        <v>13.11</v>
      </c>
      <c r="Z1784" s="21">
        <v>4179</v>
      </c>
      <c r="AB1784" s="14" t="e">
        <f>((AE1784-AC1784)*(1000/AD1784))*1000</f>
        <v>#DIV/0!</v>
      </c>
      <c r="AF1784" s="7" t="e">
        <f>#REF!*0.8</f>
        <v>#REF!</v>
      </c>
      <c r="AG1784" s="2">
        <v>125</v>
      </c>
      <c r="AH1784" s="8">
        <f>((AG1784)*(H1784/100))</f>
        <v>100</v>
      </c>
      <c r="AI1784" s="7">
        <f>AG1784/AH1784</f>
        <v>1.25</v>
      </c>
      <c r="AJ1784" s="6">
        <v>24.26</v>
      </c>
      <c r="AK1784" s="2">
        <v>0.41499999999999998</v>
      </c>
      <c r="AO1784" s="20" t="s">
        <v>2172</v>
      </c>
      <c r="AP1784" s="564">
        <v>0.218</v>
      </c>
      <c r="AQ1784" s="564">
        <v>4.0000000000000001E-3</v>
      </c>
      <c r="AR1784" s="564">
        <v>2.9000000000000001E-2</v>
      </c>
      <c r="AS1784" s="564">
        <v>3.0000000000000001E-3</v>
      </c>
      <c r="AT1784" s="564">
        <v>3.7999999999999999E-2</v>
      </c>
      <c r="AU1784" s="564">
        <v>3.0000000000000001E-3</v>
      </c>
      <c r="AV1784" s="564">
        <v>4.9000000000000002E-2</v>
      </c>
      <c r="AW1784" s="564">
        <v>2E-3</v>
      </c>
      <c r="AX1784" s="564">
        <v>3.0000000000000001E-3</v>
      </c>
      <c r="AY1784" s="564">
        <v>1E-3</v>
      </c>
      <c r="AZ1784" s="564">
        <v>6.5000000000000002E-2</v>
      </c>
      <c r="BA1784" s="564">
        <v>3.0000000000000001E-3</v>
      </c>
      <c r="BB1784" s="564">
        <v>0.26500000000000001</v>
      </c>
      <c r="BC1784" s="564">
        <v>5.0000000000000001E-3</v>
      </c>
      <c r="BD1784" s="564">
        <v>3.3519999999999999</v>
      </c>
      <c r="BE1784" s="564">
        <v>3.3000000000000002E-2</v>
      </c>
      <c r="BF1784" s="564" t="s">
        <v>121</v>
      </c>
      <c r="BG1784" s="564">
        <v>3.0000000000000001E-3</v>
      </c>
      <c r="BH1784" s="564">
        <v>6.1680000000000001</v>
      </c>
      <c r="BI1784" s="564">
        <v>2.0129999999999999</v>
      </c>
      <c r="BJ1784" s="564" t="s">
        <v>121</v>
      </c>
      <c r="BK1784" s="564">
        <v>4.0000000000000001E-3</v>
      </c>
      <c r="BL1784" s="564" t="s">
        <v>121</v>
      </c>
      <c r="BM1784" s="564">
        <v>2E-3</v>
      </c>
      <c r="BN1784" s="564">
        <v>0.28199999999999997</v>
      </c>
      <c r="BO1784" s="564">
        <v>0.01</v>
      </c>
      <c r="BP1784" s="564">
        <v>54.198999999999998</v>
      </c>
      <c r="BQ1784" s="564">
        <v>0.18</v>
      </c>
      <c r="BR1784" s="564">
        <v>2E-3</v>
      </c>
      <c r="BS1784" s="564">
        <v>1E-3</v>
      </c>
      <c r="BT1784" s="564">
        <v>16.640999999999998</v>
      </c>
      <c r="BU1784" s="564">
        <v>0.16500000000000001</v>
      </c>
      <c r="BV1784" s="564">
        <v>3.02</v>
      </c>
      <c r="BW1784" s="564">
        <v>4.7E-2</v>
      </c>
      <c r="BX1784" s="564">
        <v>1.2E-2</v>
      </c>
      <c r="BY1784" s="564">
        <v>6.0000000000000001E-3</v>
      </c>
      <c r="BZ1784" s="564">
        <v>1.1439999999999999</v>
      </c>
      <c r="CA1784" s="564">
        <v>3.5000000000000003E-2</v>
      </c>
      <c r="CB1784" s="564" t="s">
        <v>121</v>
      </c>
      <c r="CC1784" s="564">
        <v>15.936</v>
      </c>
      <c r="CD1784" s="564">
        <v>0.13500000000000001</v>
      </c>
      <c r="CE1784" s="564">
        <v>7.0000000000000001E-3</v>
      </c>
      <c r="CF1784" s="564">
        <v>3.0000000000000001E-3</v>
      </c>
      <c r="CG1784" s="564">
        <v>1E-3</v>
      </c>
      <c r="CH1784" s="564" t="s">
        <v>121</v>
      </c>
      <c r="CI1784" s="564">
        <v>2E-3</v>
      </c>
      <c r="CJ1784" s="564">
        <v>0.57499999999999996</v>
      </c>
      <c r="CK1784" s="564">
        <v>9.8000000000000004E-2</v>
      </c>
      <c r="CL1784" s="564" t="s">
        <v>121</v>
      </c>
      <c r="CM1784" s="564">
        <v>2E-3</v>
      </c>
      <c r="CN1784" s="564">
        <v>5.0000000000000001E-3</v>
      </c>
      <c r="CO1784" s="564">
        <v>1E-3</v>
      </c>
      <c r="CP1784" s="564">
        <v>2.234</v>
      </c>
      <c r="CQ1784" s="564">
        <v>5.3999999999999999E-2</v>
      </c>
      <c r="CR1784" s="564" t="s">
        <v>121</v>
      </c>
      <c r="CS1784" s="564">
        <v>2E-3</v>
      </c>
      <c r="CT1784" s="564">
        <v>9.5150000000000006</v>
      </c>
      <c r="CU1784" s="564">
        <v>0.38300000000000001</v>
      </c>
      <c r="CV1784" s="564">
        <v>3.5999999999999997E-2</v>
      </c>
      <c r="CW1784" s="564">
        <v>1E-3</v>
      </c>
      <c r="CX1784" s="564">
        <v>0.97299999999999998</v>
      </c>
      <c r="CY1784" s="564">
        <v>2.1000000000000001E-2</v>
      </c>
      <c r="CZ1784" s="564" t="s">
        <v>121</v>
      </c>
      <c r="DA1784" s="564">
        <v>2E-3</v>
      </c>
      <c r="DB1784" s="564">
        <v>2.3E-2</v>
      </c>
      <c r="DC1784" s="564">
        <v>6.0000000000000001E-3</v>
      </c>
      <c r="DD1784" s="564">
        <v>1.2999999999999999E-2</v>
      </c>
      <c r="DE1784" s="564">
        <v>7.0000000000000001E-3</v>
      </c>
      <c r="DF1784" s="564">
        <v>0.92600000000000005</v>
      </c>
      <c r="DG1784" s="564">
        <v>1.0999999999999999E-2</v>
      </c>
      <c r="DH1784" s="564">
        <v>2.9000000000000001E-2</v>
      </c>
      <c r="DI1784" s="564">
        <v>1E-3</v>
      </c>
      <c r="DJ1784" s="564">
        <v>3.6999999999999998E-2</v>
      </c>
      <c r="DK1784" s="564">
        <v>1E-3</v>
      </c>
      <c r="DL1784" s="61" t="str">
        <f t="shared" si="34"/>
        <v>DK III W1 13.06.2022</v>
      </c>
      <c r="DM1784" s="565">
        <v>1.07935087880881E-3</v>
      </c>
      <c r="DN1784" s="565">
        <v>2.5284781245276E-2</v>
      </c>
      <c r="DO1784" s="565">
        <v>5.0238390913884101E-2</v>
      </c>
      <c r="DP1784" s="565">
        <v>0.414585703454462</v>
      </c>
      <c r="DQ1784" s="565">
        <v>2.7280866736629699E-2</v>
      </c>
      <c r="DR1784" s="565">
        <v>1.5903823211052701E-2</v>
      </c>
      <c r="DS1784" s="565">
        <v>1.22241392231216</v>
      </c>
      <c r="DT1784" s="565">
        <v>2.4753516935146101E-3</v>
      </c>
      <c r="DU1784" s="565">
        <v>1.83330351678194E-3</v>
      </c>
      <c r="DV1784" s="565">
        <v>7.7569963703164602E-2</v>
      </c>
      <c r="DW1784" s="565">
        <v>0.206216761904577</v>
      </c>
      <c r="DX1784" s="565">
        <v>0.10099018541968301</v>
      </c>
      <c r="DY1784" s="565">
        <v>1269.01019250533</v>
      </c>
      <c r="DZ1784" s="565">
        <v>0.15669185542220601</v>
      </c>
      <c r="EA1784" s="565">
        <v>16.910525054332801</v>
      </c>
      <c r="EB1784" s="565">
        <v>97.823619620502896</v>
      </c>
    </row>
    <row r="1785" spans="1:132">
      <c r="A1785" s="11">
        <v>44725</v>
      </c>
      <c r="B1785" s="66" t="s">
        <v>207</v>
      </c>
      <c r="C1785" s="25" t="s">
        <v>119</v>
      </c>
      <c r="D1785" s="21">
        <v>31</v>
      </c>
      <c r="E1785" s="2">
        <v>100</v>
      </c>
      <c r="F1785" s="2">
        <v>69</v>
      </c>
      <c r="H1785" s="3">
        <f>((F1785)/(E1785/100))</f>
        <v>69</v>
      </c>
      <c r="I1785" s="4">
        <f>E1785/F1785</f>
        <v>1.4492753623188406</v>
      </c>
      <c r="J1785" s="4" t="e">
        <f>100/G1785</f>
        <v>#DIV/0!</v>
      </c>
      <c r="N1785" s="37" t="e">
        <f>M1785/(K1785/100)</f>
        <v>#DIV/0!</v>
      </c>
      <c r="O1785" s="37" t="e">
        <f>N1785/J1785</f>
        <v>#DIV/0!</v>
      </c>
      <c r="P1785" s="5" t="e">
        <f>M1785/(L1785/100)</f>
        <v>#DIV/0!</v>
      </c>
      <c r="Q1785" s="5" t="e">
        <f>P1785*I1785</f>
        <v>#DIV/0!</v>
      </c>
      <c r="U1785" s="15" t="e">
        <f>100-(T1785-R1785)/S1785*100</f>
        <v>#DIV/0!</v>
      </c>
      <c r="V1785" s="21">
        <v>2.7530000000000001</v>
      </c>
      <c r="X1785" s="2">
        <v>12.22</v>
      </c>
      <c r="Y1785" s="2">
        <v>9.4</v>
      </c>
      <c r="Z1785" s="21">
        <v>1584</v>
      </c>
      <c r="AB1785" s="14" t="e">
        <f>((AE1785-AC1785)*(1000/AD1785))*1000</f>
        <v>#DIV/0!</v>
      </c>
      <c r="AF1785" s="7" t="e">
        <f>#REF!*0.8</f>
        <v>#REF!</v>
      </c>
      <c r="AG1785" s="2">
        <v>145</v>
      </c>
      <c r="AH1785" s="8">
        <f>((AG1785)*(H1785/100))</f>
        <v>100.05</v>
      </c>
      <c r="AI1785" s="7">
        <f>AG1785/AH1785</f>
        <v>1.4492753623188406</v>
      </c>
      <c r="AJ1785" s="6">
        <v>56.83</v>
      </c>
      <c r="AK1785" s="2">
        <v>0.45200000000000001</v>
      </c>
      <c r="AO1785" s="20" t="s">
        <v>2173</v>
      </c>
      <c r="AP1785" s="564">
        <v>4.2999999999999997E-2</v>
      </c>
      <c r="AQ1785" s="564">
        <v>1E-3</v>
      </c>
      <c r="AR1785" s="564">
        <v>1.4E-2</v>
      </c>
      <c r="AS1785" s="564">
        <v>2E-3</v>
      </c>
      <c r="AT1785" s="564">
        <v>1.2999999999999999E-2</v>
      </c>
      <c r="AU1785" s="564">
        <v>2E-3</v>
      </c>
      <c r="AV1785" s="564">
        <v>2.3E-2</v>
      </c>
      <c r="AW1785" s="564">
        <v>2E-3</v>
      </c>
      <c r="AX1785" s="564">
        <v>2E-3</v>
      </c>
      <c r="AY1785" s="564">
        <v>1E-3</v>
      </c>
      <c r="AZ1785" s="564">
        <v>2.4E-2</v>
      </c>
      <c r="BA1785" s="564">
        <v>2E-3</v>
      </c>
      <c r="BB1785" s="564">
        <v>8.5999999999999993E-2</v>
      </c>
      <c r="BC1785" s="564">
        <v>2E-3</v>
      </c>
      <c r="BD1785" s="564">
        <v>3.069</v>
      </c>
      <c r="BE1785" s="564">
        <v>2.4E-2</v>
      </c>
      <c r="BF1785" s="564" t="s">
        <v>121</v>
      </c>
      <c r="BG1785" s="564">
        <v>2E-3</v>
      </c>
      <c r="BH1785" s="564">
        <v>2.903</v>
      </c>
      <c r="BI1785" s="564">
        <v>0.74</v>
      </c>
      <c r="BJ1785" s="564" t="s">
        <v>121</v>
      </c>
      <c r="BK1785" s="564">
        <v>2E-3</v>
      </c>
      <c r="BL1785" s="564" t="s">
        <v>121</v>
      </c>
      <c r="BM1785" s="564">
        <v>2E-3</v>
      </c>
      <c r="BN1785" s="564">
        <v>0.30099999999999999</v>
      </c>
      <c r="BO1785" s="564">
        <v>8.0000000000000002E-3</v>
      </c>
      <c r="BP1785" s="564">
        <v>66.253</v>
      </c>
      <c r="BQ1785" s="564">
        <v>0.124</v>
      </c>
      <c r="BR1785" s="564">
        <v>4.0000000000000001E-3</v>
      </c>
      <c r="BS1785" s="564">
        <v>1E-3</v>
      </c>
      <c r="BT1785" s="564">
        <v>14.255000000000001</v>
      </c>
      <c r="BU1785" s="564">
        <v>0.127</v>
      </c>
      <c r="BV1785" s="564">
        <v>0.82799999999999996</v>
      </c>
      <c r="BW1785" s="564">
        <v>0.02</v>
      </c>
      <c r="BX1785" s="564" t="s">
        <v>121</v>
      </c>
      <c r="BY1785" s="564">
        <v>8.0000000000000002E-3</v>
      </c>
      <c r="BZ1785" s="564">
        <v>0.80100000000000005</v>
      </c>
      <c r="CA1785" s="564">
        <v>2.8000000000000001E-2</v>
      </c>
      <c r="CB1785" s="564" t="s">
        <v>121</v>
      </c>
      <c r="CC1785" s="564">
        <v>6.3760000000000003</v>
      </c>
      <c r="CD1785" s="564">
        <v>8.3000000000000004E-2</v>
      </c>
      <c r="CE1785" s="564">
        <v>5.0000000000000001E-3</v>
      </c>
      <c r="CF1785" s="564" t="s">
        <v>121</v>
      </c>
      <c r="CG1785" s="564">
        <v>2E-3</v>
      </c>
      <c r="CH1785" s="564">
        <v>2E-3</v>
      </c>
      <c r="CI1785" s="564">
        <v>1E-3</v>
      </c>
      <c r="CJ1785" s="564">
        <v>1.4530000000000001</v>
      </c>
      <c r="CK1785" s="564">
        <v>8.5000000000000006E-2</v>
      </c>
      <c r="CL1785" s="564" t="s">
        <v>121</v>
      </c>
      <c r="CM1785" s="564">
        <v>2E-3</v>
      </c>
      <c r="CN1785" s="564">
        <v>2E-3</v>
      </c>
      <c r="CO1785" s="564">
        <v>1E-3</v>
      </c>
      <c r="CP1785" s="564">
        <v>1.5429999999999999</v>
      </c>
      <c r="CQ1785" s="564">
        <v>3.5000000000000003E-2</v>
      </c>
      <c r="CR1785" s="564" t="s">
        <v>121</v>
      </c>
      <c r="CS1785" s="564">
        <v>2E-3</v>
      </c>
      <c r="CT1785" s="564">
        <v>7.3579999999999997</v>
      </c>
      <c r="CU1785" s="564">
        <v>0.28000000000000003</v>
      </c>
      <c r="CV1785" s="564">
        <v>5.7000000000000002E-2</v>
      </c>
      <c r="CW1785" s="564">
        <v>1E-3</v>
      </c>
      <c r="CX1785" s="564">
        <v>0.60399999999999998</v>
      </c>
      <c r="CY1785" s="564">
        <v>1.4999999999999999E-2</v>
      </c>
      <c r="CZ1785" s="564" t="s">
        <v>121</v>
      </c>
      <c r="DA1785" s="564">
        <v>2E-3</v>
      </c>
      <c r="DB1785" s="564">
        <v>1.9E-2</v>
      </c>
      <c r="DC1785" s="564">
        <v>5.0000000000000001E-3</v>
      </c>
      <c r="DD1785" s="564" t="s">
        <v>121</v>
      </c>
      <c r="DE1785" s="564">
        <v>8.0000000000000002E-3</v>
      </c>
      <c r="DF1785" s="564">
        <v>0.224</v>
      </c>
      <c r="DG1785" s="564">
        <v>3.0000000000000001E-3</v>
      </c>
      <c r="DH1785" s="564">
        <v>2.7E-2</v>
      </c>
      <c r="DI1785" s="564">
        <v>1E-3</v>
      </c>
      <c r="DJ1785" s="564">
        <v>8.0000000000000002E-3</v>
      </c>
      <c r="DK1785" s="564">
        <v>1E-3</v>
      </c>
      <c r="DL1785" s="61" t="str">
        <f t="shared" si="34"/>
        <v>DK III W2 13.06.2022</v>
      </c>
      <c r="DM1785" s="565">
        <v>-1.5867696045822999E-2</v>
      </c>
      <c r="DN1785" s="565">
        <v>1.02762912539607E-2</v>
      </c>
      <c r="DO1785" s="565">
        <v>1.57333073753958E-2</v>
      </c>
      <c r="DP1785" s="565">
        <v>0.45156994351561502</v>
      </c>
      <c r="DQ1785" s="565">
        <v>1.94092530815138E-2</v>
      </c>
      <c r="DR1785" s="565">
        <v>-5.3957893479481198E-3</v>
      </c>
      <c r="DS1785" s="565">
        <v>-0.25312408756629501</v>
      </c>
      <c r="DT1785" s="565">
        <v>3.4288073760077802E-2</v>
      </c>
      <c r="DU1785" s="565">
        <v>-5.7468234447139704E-3</v>
      </c>
      <c r="DV1785" s="565">
        <v>-4.1054715077538401E-3</v>
      </c>
      <c r="DW1785" s="565">
        <v>-0.183327523194311</v>
      </c>
      <c r="DX1785" s="565">
        <v>5.3273613163630197E-2</v>
      </c>
      <c r="DY1785" s="565">
        <v>877.63837907815105</v>
      </c>
      <c r="DZ1785" s="565">
        <v>-1.42912883323927</v>
      </c>
      <c r="EA1785" s="565">
        <v>-0.67487256573480403</v>
      </c>
      <c r="EB1785" s="565">
        <v>66.283709629213206</v>
      </c>
    </row>
    <row r="1786" spans="1:132">
      <c r="A1786" s="11">
        <v>44725</v>
      </c>
      <c r="B1786" s="66"/>
      <c r="C1786" s="25" t="s">
        <v>117</v>
      </c>
      <c r="H1786" s="3" t="e">
        <f>((F1786)/(E1786/100))</f>
        <v>#DIV/0!</v>
      </c>
      <c r="I1786" s="4" t="e">
        <f>E1786/F1786</f>
        <v>#DIV/0!</v>
      </c>
      <c r="J1786" s="4" t="e">
        <f>100/G1786</f>
        <v>#DIV/0!</v>
      </c>
      <c r="N1786" s="37" t="e">
        <f>M1786/(K1786/100)</f>
        <v>#DIV/0!</v>
      </c>
      <c r="O1786" s="37" t="e">
        <f>N1786/J1786</f>
        <v>#DIV/0!</v>
      </c>
      <c r="P1786" s="5" t="e">
        <f>M1786/(L1786/100)</f>
        <v>#DIV/0!</v>
      </c>
      <c r="Q1786" s="5" t="e">
        <f>P1786*I1786</f>
        <v>#DIV/0!</v>
      </c>
      <c r="U1786" s="15" t="e">
        <f>100-(T1786-R1786)/S1786*100</f>
        <v>#DIV/0!</v>
      </c>
      <c r="X1786" s="2">
        <v>12.08</v>
      </c>
      <c r="AB1786" s="14" t="e">
        <f>((AE1786-AC1786)*(1000/AD1786))*1000</f>
        <v>#DIV/0!</v>
      </c>
      <c r="AF1786" s="7" t="e">
        <f>#REF!*0.8</f>
        <v>#REF!</v>
      </c>
      <c r="AG1786" s="2">
        <v>60</v>
      </c>
      <c r="AH1786" s="8" t="e">
        <f>((AG1786)*(H1786/100))</f>
        <v>#DIV/0!</v>
      </c>
      <c r="AI1786" s="7" t="e">
        <f>AG1786/AH1786</f>
        <v>#DIV/0!</v>
      </c>
      <c r="AO1786" s="20" t="s">
        <v>117</v>
      </c>
      <c r="AP1786" s="565">
        <v>0.193</v>
      </c>
      <c r="AQ1786" s="565">
        <v>3.0000000000000001E-3</v>
      </c>
      <c r="AR1786" s="565">
        <v>7.0000000000000001E-3</v>
      </c>
      <c r="AS1786" s="565">
        <v>3.0000000000000001E-3</v>
      </c>
      <c r="AT1786" s="565">
        <v>9.0999999999999998E-2</v>
      </c>
      <c r="AU1786" s="565">
        <v>3.0000000000000001E-3</v>
      </c>
      <c r="AV1786" s="565">
        <v>7.0999999999999994E-2</v>
      </c>
      <c r="AW1786" s="565">
        <v>3.0000000000000001E-3</v>
      </c>
      <c r="AX1786" s="565">
        <v>1.2999999999999999E-2</v>
      </c>
      <c r="AY1786" s="565">
        <v>1E-3</v>
      </c>
      <c r="AZ1786" s="565">
        <v>2.1000000000000001E-2</v>
      </c>
      <c r="BA1786" s="565">
        <v>2E-3</v>
      </c>
      <c r="BB1786" s="565">
        <v>6.4000000000000001E-2</v>
      </c>
      <c r="BC1786" s="565">
        <v>2E-3</v>
      </c>
      <c r="BD1786" s="565">
        <v>0.46600000000000003</v>
      </c>
      <c r="BE1786" s="565">
        <v>0.01</v>
      </c>
      <c r="BF1786" s="565" t="s">
        <v>121</v>
      </c>
      <c r="BG1786" s="565">
        <v>8.0000000000000002E-3</v>
      </c>
      <c r="BH1786" s="565" t="s">
        <v>121</v>
      </c>
      <c r="BI1786" s="565">
        <v>2.7639999999999998</v>
      </c>
      <c r="BJ1786" s="565" t="s">
        <v>121</v>
      </c>
      <c r="BK1786" s="565">
        <v>3.0000000000000001E-3</v>
      </c>
      <c r="BL1786" s="565" t="s">
        <v>121</v>
      </c>
      <c r="BM1786" s="565">
        <v>2E-3</v>
      </c>
      <c r="BN1786" s="565">
        <v>7.5999999999999998E-2</v>
      </c>
      <c r="BO1786" s="565">
        <v>8.0000000000000002E-3</v>
      </c>
      <c r="BP1786" s="565">
        <v>55.000999999999998</v>
      </c>
      <c r="BQ1786" s="565">
        <v>0.17299999999999999</v>
      </c>
      <c r="BR1786" s="565">
        <v>3.0000000000000001E-3</v>
      </c>
      <c r="BS1786" s="565">
        <v>1E-3</v>
      </c>
      <c r="BT1786" s="565">
        <v>14.688000000000001</v>
      </c>
      <c r="BU1786" s="565">
        <v>0.14899999999999999</v>
      </c>
      <c r="BV1786" s="565">
        <v>17.626000000000001</v>
      </c>
      <c r="BW1786" s="565">
        <v>0.21</v>
      </c>
      <c r="BX1786" s="565" t="s">
        <v>121</v>
      </c>
      <c r="BY1786" s="565">
        <v>4.0000000000000001E-3</v>
      </c>
      <c r="BZ1786" s="565">
        <v>3.452</v>
      </c>
      <c r="CA1786" s="565">
        <v>5.1999999999999998E-2</v>
      </c>
      <c r="CB1786" s="565" t="s">
        <v>121</v>
      </c>
      <c r="CC1786" s="565">
        <v>20.015000000000001</v>
      </c>
      <c r="CD1786" s="565">
        <v>2.1999999999999999E-2</v>
      </c>
      <c r="CE1786" s="565">
        <v>5.0000000000000001E-3</v>
      </c>
      <c r="CF1786" s="565">
        <v>2E-3</v>
      </c>
      <c r="CG1786" s="565">
        <v>1E-3</v>
      </c>
      <c r="CH1786" s="565" t="s">
        <v>121</v>
      </c>
      <c r="CI1786" s="565">
        <v>2E-3</v>
      </c>
      <c r="CJ1786" s="565" t="s">
        <v>121</v>
      </c>
      <c r="CK1786" s="565">
        <v>0.29499999999999998</v>
      </c>
      <c r="CL1786" s="565" t="s">
        <v>121</v>
      </c>
      <c r="CM1786" s="565">
        <v>2E-3</v>
      </c>
      <c r="CN1786" s="565">
        <v>5.0000000000000001E-3</v>
      </c>
      <c r="CO1786" s="565">
        <v>1E-3</v>
      </c>
      <c r="CP1786" s="565">
        <v>2.6240000000000001</v>
      </c>
      <c r="CQ1786" s="565">
        <v>7.4999999999999997E-2</v>
      </c>
      <c r="CR1786" s="565" t="s">
        <v>121</v>
      </c>
      <c r="CS1786" s="565">
        <v>2E-3</v>
      </c>
      <c r="CT1786" s="565">
        <v>1.929</v>
      </c>
      <c r="CU1786" s="565">
        <v>0.36</v>
      </c>
      <c r="CV1786" s="565">
        <v>1.7000000000000001E-2</v>
      </c>
      <c r="CW1786" s="565">
        <v>1E-3</v>
      </c>
      <c r="CX1786" s="565">
        <v>0.16600000000000001</v>
      </c>
      <c r="CY1786" s="565">
        <v>0.01</v>
      </c>
      <c r="CZ1786" s="565" t="s">
        <v>121</v>
      </c>
      <c r="DA1786" s="565">
        <v>2E-3</v>
      </c>
      <c r="DB1786" s="565" t="s">
        <v>121</v>
      </c>
      <c r="DC1786" s="565">
        <v>7.0000000000000001E-3</v>
      </c>
      <c r="DD1786" s="565">
        <v>2.9000000000000001E-2</v>
      </c>
      <c r="DE1786" s="565">
        <v>7.0000000000000001E-3</v>
      </c>
      <c r="DF1786" s="565">
        <v>1.04</v>
      </c>
      <c r="DG1786" s="565">
        <v>1.0999999999999999E-2</v>
      </c>
      <c r="DH1786" s="565">
        <v>3.0000000000000001E-3</v>
      </c>
      <c r="DI1786" s="565">
        <v>1E-3</v>
      </c>
      <c r="DJ1786" s="565">
        <v>9.6000000000000002E-2</v>
      </c>
      <c r="DK1786" s="565">
        <v>1E-3</v>
      </c>
      <c r="DL1786" s="61" t="str">
        <f t="shared" si="34"/>
        <v>UTV</v>
      </c>
    </row>
    <row r="1787" spans="1:132">
      <c r="A1787" s="11">
        <v>44725</v>
      </c>
      <c r="B1787" s="66" t="s">
        <v>2175</v>
      </c>
      <c r="C1787" s="25" t="s">
        <v>124</v>
      </c>
      <c r="D1787" s="21">
        <v>20</v>
      </c>
      <c r="E1787" s="2">
        <v>100</v>
      </c>
      <c r="F1787" s="2">
        <v>80</v>
      </c>
      <c r="H1787" s="3">
        <f>((F1787)/(E1787/100))</f>
        <v>80</v>
      </c>
      <c r="I1787" s="4">
        <f>E1787/F1787</f>
        <v>1.25</v>
      </c>
      <c r="J1787" s="4" t="e">
        <f>100/G1787</f>
        <v>#DIV/0!</v>
      </c>
      <c r="N1787" s="37" t="e">
        <f>M1787/(K1787/100)</f>
        <v>#DIV/0!</v>
      </c>
      <c r="O1787" s="37" t="e">
        <f>N1787/J1787</f>
        <v>#DIV/0!</v>
      </c>
      <c r="P1787" s="5" t="e">
        <f>M1787/(L1787/100)</f>
        <v>#DIV/0!</v>
      </c>
      <c r="Q1787" s="5" t="e">
        <f>P1787*I1787</f>
        <v>#DIV/0!</v>
      </c>
      <c r="U1787" s="15" t="e">
        <f>100-(T1787-R1787)/S1787*100</f>
        <v>#DIV/0!</v>
      </c>
      <c r="V1787" s="21">
        <v>5.8929999999999998</v>
      </c>
      <c r="X1787" s="2">
        <v>12.52</v>
      </c>
      <c r="Y1787" s="2">
        <v>10.73</v>
      </c>
      <c r="Z1787" s="21">
        <v>941</v>
      </c>
      <c r="AB1787" s="14" t="e">
        <f>((AE1787-AC1787)*(1000/AD1787))*1000</f>
        <v>#DIV/0!</v>
      </c>
      <c r="AF1787" s="7" t="e">
        <f>#REF!*0.8</f>
        <v>#REF!</v>
      </c>
      <c r="AG1787" s="2">
        <v>125</v>
      </c>
      <c r="AH1787" s="8">
        <f>((AG1787)*(H1787/100))</f>
        <v>100</v>
      </c>
      <c r="AI1787" s="7">
        <f>AG1787/AH1787</f>
        <v>1.25</v>
      </c>
      <c r="AJ1787" s="6">
        <v>64.180000000000007</v>
      </c>
      <c r="AK1787" s="2">
        <v>0.66600000000000004</v>
      </c>
      <c r="AO1787" s="20" t="s">
        <v>2174</v>
      </c>
      <c r="AP1787" s="563">
        <v>5.8000000000000003E-2</v>
      </c>
      <c r="AQ1787" s="563">
        <v>1E-3</v>
      </c>
      <c r="AR1787" s="563">
        <v>2.1000000000000001E-2</v>
      </c>
      <c r="AS1787" s="563">
        <v>3.0000000000000001E-3</v>
      </c>
      <c r="AT1787" s="563">
        <v>1.4E-2</v>
      </c>
      <c r="AU1787" s="563">
        <v>2E-3</v>
      </c>
      <c r="AV1787" s="563">
        <v>3.2000000000000001E-2</v>
      </c>
      <c r="AW1787" s="563">
        <v>2E-3</v>
      </c>
      <c r="AX1787" s="563" t="s">
        <v>121</v>
      </c>
      <c r="AY1787" s="563">
        <v>2E-3</v>
      </c>
      <c r="AZ1787" s="563">
        <v>0.151</v>
      </c>
      <c r="BA1787" s="563">
        <v>4.0000000000000001E-3</v>
      </c>
      <c r="BB1787" s="563">
        <v>7.8E-2</v>
      </c>
      <c r="BC1787" s="563">
        <v>2E-3</v>
      </c>
      <c r="BD1787" s="563">
        <v>3.0219999999999998</v>
      </c>
      <c r="BE1787" s="563">
        <v>2.7E-2</v>
      </c>
      <c r="BF1787" s="563" t="s">
        <v>121</v>
      </c>
      <c r="BG1787" s="563">
        <v>7.0000000000000001E-3</v>
      </c>
      <c r="BH1787" s="563">
        <v>2.577</v>
      </c>
      <c r="BI1787" s="563">
        <v>1.048</v>
      </c>
      <c r="BJ1787" s="563" t="s">
        <v>121</v>
      </c>
      <c r="BK1787" s="563">
        <v>2E-3</v>
      </c>
      <c r="BL1787" s="563" t="s">
        <v>121</v>
      </c>
      <c r="BM1787" s="563">
        <v>2E-3</v>
      </c>
      <c r="BN1787" s="563">
        <v>0.34100000000000003</v>
      </c>
      <c r="BO1787" s="563">
        <v>0.01</v>
      </c>
      <c r="BP1787" s="563">
        <v>59.243000000000002</v>
      </c>
      <c r="BQ1787" s="563">
        <v>0.153</v>
      </c>
      <c r="BR1787" s="563">
        <v>2E-3</v>
      </c>
      <c r="BS1787" s="563">
        <v>1E-3</v>
      </c>
      <c r="BT1787" s="563">
        <v>21.779</v>
      </c>
      <c r="BU1787" s="563">
        <v>0.19900000000000001</v>
      </c>
      <c r="BV1787" s="563">
        <v>0.84299999999999997</v>
      </c>
      <c r="BW1787" s="563">
        <v>2.3E-2</v>
      </c>
      <c r="BX1787" s="563" t="s">
        <v>121</v>
      </c>
      <c r="BY1787" s="563">
        <v>8.9999999999999993E-3</v>
      </c>
      <c r="BZ1787" s="563">
        <v>0.438</v>
      </c>
      <c r="CA1787" s="563">
        <v>2.5999999999999999E-2</v>
      </c>
      <c r="CB1787" s="563" t="s">
        <v>121</v>
      </c>
      <c r="CC1787" s="563">
        <v>14.994999999999999</v>
      </c>
      <c r="CD1787" s="563">
        <v>0.161</v>
      </c>
      <c r="CE1787" s="563">
        <v>8.0000000000000002E-3</v>
      </c>
      <c r="CF1787" s="563">
        <v>3.0000000000000001E-3</v>
      </c>
      <c r="CG1787" s="563">
        <v>1E-3</v>
      </c>
      <c r="CH1787" s="563">
        <v>1.7000000000000001E-2</v>
      </c>
      <c r="CI1787" s="563">
        <v>1E-3</v>
      </c>
      <c r="CJ1787" s="563">
        <v>0.314</v>
      </c>
      <c r="CK1787" s="563">
        <v>6.9000000000000006E-2</v>
      </c>
      <c r="CL1787" s="563" t="s">
        <v>121</v>
      </c>
      <c r="CM1787" s="563">
        <v>2E-3</v>
      </c>
      <c r="CN1787" s="563" t="s">
        <v>121</v>
      </c>
      <c r="CO1787" s="563">
        <v>2E-3</v>
      </c>
      <c r="CP1787" s="563">
        <v>0.872</v>
      </c>
      <c r="CQ1787" s="563">
        <v>3.1E-2</v>
      </c>
      <c r="CR1787" s="563" t="s">
        <v>121</v>
      </c>
      <c r="CS1787" s="563">
        <v>2E-3</v>
      </c>
      <c r="CT1787" s="563">
        <v>8.6159999999999997</v>
      </c>
      <c r="CU1787" s="563">
        <v>0.32800000000000001</v>
      </c>
      <c r="CV1787" s="563">
        <v>2.5000000000000001E-2</v>
      </c>
      <c r="CW1787" s="563">
        <v>1E-3</v>
      </c>
      <c r="CX1787" s="563">
        <v>0.67400000000000004</v>
      </c>
      <c r="CY1787" s="563">
        <v>0.02</v>
      </c>
      <c r="CZ1787" s="563" t="s">
        <v>121</v>
      </c>
      <c r="DA1787" s="563">
        <v>2E-3</v>
      </c>
      <c r="DB1787" s="563">
        <v>2.1999999999999999E-2</v>
      </c>
      <c r="DC1787" s="563">
        <v>6.0000000000000001E-3</v>
      </c>
      <c r="DD1787" s="563" t="s">
        <v>121</v>
      </c>
      <c r="DE1787" s="563">
        <v>8.9999999999999993E-3</v>
      </c>
      <c r="DF1787" s="563">
        <v>0.64700000000000002</v>
      </c>
      <c r="DG1787" s="563">
        <v>7.0000000000000001E-3</v>
      </c>
      <c r="DH1787" s="563">
        <v>0.02</v>
      </c>
      <c r="DI1787" s="563">
        <v>1E-3</v>
      </c>
      <c r="DJ1787" s="563">
        <v>1.6E-2</v>
      </c>
      <c r="DK1787" s="563">
        <v>1E-3</v>
      </c>
      <c r="DL1787" s="61" t="str">
        <f t="shared" si="34"/>
        <v>DK II Hafen 13.06.2022</v>
      </c>
      <c r="DM1787" s="565">
        <v>-7.0030991294333499E-3</v>
      </c>
      <c r="DN1787" s="565">
        <v>3.1491762294571001E-3</v>
      </c>
      <c r="DO1787" s="565">
        <v>-9.3243033188298002E-3</v>
      </c>
      <c r="DP1787" s="565">
        <v>0.666166928399196</v>
      </c>
      <c r="DQ1787" s="565">
        <v>0.25118192858336602</v>
      </c>
      <c r="DR1787" s="565">
        <v>1.7167235822941902E-2</v>
      </c>
      <c r="DS1787" s="565">
        <v>0.73271770169371997</v>
      </c>
      <c r="DT1787" s="565">
        <v>7.6059090375966603E-3</v>
      </c>
      <c r="DU1787" s="565">
        <v>-7.7672971326090301E-4</v>
      </c>
      <c r="DV1787" s="565">
        <v>4.4667566090148304E-3</v>
      </c>
      <c r="DW1787" s="565">
        <v>2.33566000747173E-2</v>
      </c>
      <c r="DX1787" s="565">
        <v>-3.8684992631950299E-2</v>
      </c>
      <c r="DY1787" s="565">
        <v>795.73387857516195</v>
      </c>
      <c r="DZ1787" s="565">
        <v>0.95153090258297401</v>
      </c>
      <c r="EA1787" s="565">
        <v>-0.27070114601579198</v>
      </c>
      <c r="EB1787" s="565">
        <v>97.997636378439296</v>
      </c>
    </row>
    <row r="1788" spans="1:132">
      <c r="A1788" s="11">
        <v>44725</v>
      </c>
      <c r="B1788" s="66" t="s">
        <v>779</v>
      </c>
      <c r="C1788" s="25" t="s">
        <v>748</v>
      </c>
      <c r="H1788" s="3" t="e">
        <f>((F1788)/(E1788/100))</f>
        <v>#DIV/0!</v>
      </c>
      <c r="I1788" s="4" t="e">
        <f>E1788/F1788</f>
        <v>#DIV/0!</v>
      </c>
      <c r="J1788" s="4" t="e">
        <f>100/G1788</f>
        <v>#DIV/0!</v>
      </c>
      <c r="N1788" s="37" t="e">
        <f>M1788/(K1788/100)</f>
        <v>#DIV/0!</v>
      </c>
      <c r="O1788" s="37" t="e">
        <f>N1788/J1788</f>
        <v>#DIV/0!</v>
      </c>
      <c r="P1788" s="5" t="e">
        <f>M1788/(L1788/100)</f>
        <v>#DIV/0!</v>
      </c>
      <c r="Q1788" s="5" t="e">
        <f>P1788*I1788</f>
        <v>#DIV/0!</v>
      </c>
      <c r="U1788" s="15" t="e">
        <f>100-(T1788-R1788)/S1788*100</f>
        <v>#DIV/0!</v>
      </c>
      <c r="V1788" s="21">
        <v>7.0819999999999999</v>
      </c>
      <c r="X1788" s="2">
        <v>8.41</v>
      </c>
      <c r="Y1788" s="2">
        <v>3.69</v>
      </c>
      <c r="Z1788" s="21">
        <v>790</v>
      </c>
      <c r="AB1788" s="14" t="e">
        <f>((AE1788-AC1788)*(1000/AD1788))*1000</f>
        <v>#DIV/0!</v>
      </c>
      <c r="AF1788" s="7" t="e">
        <f>#REF!*0.8</f>
        <v>#REF!</v>
      </c>
      <c r="AH1788" s="8" t="e">
        <f>((AG1788)*(H1788/100))</f>
        <v>#DIV/0!</v>
      </c>
      <c r="AI1788" s="7" t="e">
        <f>AG1788/AH1788</f>
        <v>#DIV/0!</v>
      </c>
      <c r="AJ1788" s="6">
        <v>18.07</v>
      </c>
      <c r="AK1788" s="2">
        <v>0.35099999999999998</v>
      </c>
      <c r="AO1788" s="20" t="s">
        <v>2176</v>
      </c>
      <c r="DL1788" s="61" t="str">
        <f t="shared" si="34"/>
        <v>Becken 2 13.06.2022</v>
      </c>
      <c r="DM1788" s="565">
        <v>8.9478515209072094E-3</v>
      </c>
      <c r="DN1788" s="565">
        <v>4.5712934371761396E-3</v>
      </c>
      <c r="DO1788" s="565">
        <v>-8.3575787679092699E-4</v>
      </c>
      <c r="DP1788" s="565">
        <v>0.35142694186620599</v>
      </c>
      <c r="DQ1788" s="565">
        <v>7.4338297912195902E-3</v>
      </c>
      <c r="DR1788" s="565">
        <v>6.4675212159864007E-2</v>
      </c>
      <c r="DS1788" s="565">
        <v>0.11791342409479701</v>
      </c>
      <c r="DT1788" s="565">
        <v>1.1890023869936799E-2</v>
      </c>
      <c r="DU1788" s="565">
        <v>1.04382289259649E-3</v>
      </c>
      <c r="DV1788" s="565">
        <v>2.5363136603181902E-2</v>
      </c>
      <c r="DW1788" s="565">
        <v>0.104124166261112</v>
      </c>
      <c r="DX1788" s="565">
        <v>6.8184723745556397E-2</v>
      </c>
      <c r="DY1788" s="565">
        <v>238.902837637609</v>
      </c>
      <c r="DZ1788" s="565">
        <v>8.8562190108013999E-2</v>
      </c>
      <c r="EA1788" s="565">
        <v>1.81920494847712</v>
      </c>
      <c r="EB1788" s="565">
        <v>99.326858895299907</v>
      </c>
    </row>
    <row r="1789" spans="1:132">
      <c r="A1789" s="11">
        <v>44725</v>
      </c>
      <c r="B1789" s="66" t="s">
        <v>779</v>
      </c>
      <c r="C1789" s="25" t="s">
        <v>749</v>
      </c>
      <c r="H1789" s="3" t="e">
        <f>((F1789)/(E1789/100))</f>
        <v>#DIV/0!</v>
      </c>
      <c r="I1789" s="4" t="e">
        <f>E1789/F1789</f>
        <v>#DIV/0!</v>
      </c>
      <c r="J1789" s="4" t="e">
        <f>100/G1789</f>
        <v>#DIV/0!</v>
      </c>
      <c r="N1789" s="37" t="e">
        <f>M1789/(K1789/100)</f>
        <v>#DIV/0!</v>
      </c>
      <c r="O1789" s="37" t="e">
        <f>N1789/J1789</f>
        <v>#DIV/0!</v>
      </c>
      <c r="P1789" s="5" t="e">
        <f>M1789/(L1789/100)</f>
        <v>#DIV/0!</v>
      </c>
      <c r="Q1789" s="5" t="e">
        <f>P1789*I1789</f>
        <v>#DIV/0!</v>
      </c>
      <c r="U1789" s="15" t="e">
        <f>100-(T1789-R1789)/S1789*100</f>
        <v>#DIV/0!</v>
      </c>
      <c r="V1789" s="21">
        <v>9.9860000000000007</v>
      </c>
      <c r="X1789" s="2">
        <v>8.2100000000000009</v>
      </c>
      <c r="Y1789" s="2">
        <v>5.12</v>
      </c>
      <c r="Z1789" s="21">
        <v>1123</v>
      </c>
      <c r="AB1789" s="14" t="e">
        <f>((AE1789-AC1789)*(1000/AD1789))*1000</f>
        <v>#DIV/0!</v>
      </c>
      <c r="AF1789" s="7" t="e">
        <f>#REF!*0.8</f>
        <v>#REF!</v>
      </c>
      <c r="AH1789" s="8" t="e">
        <f>((AG1789)*(H1789/100))</f>
        <v>#DIV/0!</v>
      </c>
      <c r="AI1789" s="7" t="e">
        <f>AG1789/AH1789</f>
        <v>#DIV/0!</v>
      </c>
      <c r="AJ1789" s="6">
        <v>18.37</v>
      </c>
      <c r="AK1789" s="2">
        <v>0.40600000000000003</v>
      </c>
      <c r="AO1789" s="20" t="s">
        <v>2177</v>
      </c>
      <c r="DL1789" s="61" t="str">
        <f t="shared" si="34"/>
        <v>Becken 4 13.06.2022</v>
      </c>
      <c r="DM1789" s="565">
        <v>6.27325895574277E-3</v>
      </c>
      <c r="DN1789" s="565">
        <v>-2.70162067331883E-3</v>
      </c>
      <c r="DO1789" s="565">
        <v>-2.2492533505585999E-4</v>
      </c>
      <c r="DP1789" s="565">
        <v>0.40605657530785499</v>
      </c>
      <c r="DQ1789" s="565">
        <v>2.5257438953281901E-3</v>
      </c>
      <c r="DR1789" s="565">
        <v>3.7582493848839098E-2</v>
      </c>
      <c r="DS1789" s="565">
        <v>6.5030360229781606E-2</v>
      </c>
      <c r="DT1789" s="565">
        <v>1.37930927453596E-2</v>
      </c>
      <c r="DU1789" s="188">
        <v>3.7472434389818803E-5</v>
      </c>
      <c r="DV1789" s="565">
        <v>3.09540077678239E-2</v>
      </c>
      <c r="DW1789" s="565">
        <v>6.9845428755357904E-3</v>
      </c>
      <c r="DX1789" s="565">
        <v>-4.9536212480049396E-3</v>
      </c>
      <c r="DY1789" s="565">
        <v>352.568952953517</v>
      </c>
      <c r="DZ1789" s="565">
        <v>-3.2215006177244598E-2</v>
      </c>
      <c r="EA1789" s="565">
        <v>0.38954886232995201</v>
      </c>
      <c r="EB1789" s="565">
        <v>98.623115376095797</v>
      </c>
    </row>
    <row r="1790" spans="1:132">
      <c r="A1790" s="11">
        <v>44725</v>
      </c>
      <c r="B1790" s="66" t="s">
        <v>372</v>
      </c>
      <c r="C1790" s="25" t="s">
        <v>119</v>
      </c>
      <c r="D1790" s="21">
        <v>27</v>
      </c>
      <c r="E1790" s="2">
        <v>100</v>
      </c>
      <c r="F1790" s="2">
        <v>73</v>
      </c>
      <c r="H1790" s="3">
        <f>((F1790)/(E1790/100))</f>
        <v>73</v>
      </c>
      <c r="I1790" s="4">
        <f>E1790/F1790</f>
        <v>1.3698630136986301</v>
      </c>
      <c r="J1790" s="4" t="e">
        <f>100/G1790</f>
        <v>#DIV/0!</v>
      </c>
      <c r="N1790" s="37" t="e">
        <f>M1790/(K1790/100)</f>
        <v>#DIV/0!</v>
      </c>
      <c r="O1790" s="37" t="e">
        <f>N1790/J1790</f>
        <v>#DIV/0!</v>
      </c>
      <c r="P1790" s="5" t="e">
        <f>M1790/(L1790/100)</f>
        <v>#DIV/0!</v>
      </c>
      <c r="Q1790" s="5" t="e">
        <f>P1790*I1790</f>
        <v>#DIV/0!</v>
      </c>
      <c r="U1790" s="15" t="e">
        <f>100-(T1790-R1790)/S1790*100</f>
        <v>#DIV/0!</v>
      </c>
      <c r="V1790" s="21">
        <v>1.0900000000000001</v>
      </c>
      <c r="X1790" s="2">
        <v>12.28</v>
      </c>
      <c r="Y1790" s="2">
        <v>13.53</v>
      </c>
      <c r="Z1790" s="21">
        <v>2324</v>
      </c>
      <c r="AB1790" s="14" t="e">
        <f>((AE1790-AC1790)*(1000/AD1790))*1000</f>
        <v>#DIV/0!</v>
      </c>
      <c r="AF1790" s="7" t="e">
        <f>#REF!*0.8</f>
        <v>#REF!</v>
      </c>
      <c r="AG1790" s="2">
        <v>137</v>
      </c>
      <c r="AH1790" s="8">
        <f>((AG1790)*(H1790/100))</f>
        <v>100.00999999999999</v>
      </c>
      <c r="AI1790" s="7">
        <f>AG1790/AH1790</f>
        <v>1.3698630136986303</v>
      </c>
      <c r="AJ1790" s="6">
        <v>121.6</v>
      </c>
      <c r="AK1790" s="2">
        <v>0.59899999999999998</v>
      </c>
      <c r="AO1790" s="20" t="s">
        <v>2179</v>
      </c>
      <c r="AP1790" s="568">
        <v>8.5000000000000006E-2</v>
      </c>
      <c r="AQ1790" s="568">
        <v>2E-3</v>
      </c>
      <c r="AR1790" s="568">
        <v>1.7999999999999999E-2</v>
      </c>
      <c r="AS1790" s="568">
        <v>3.0000000000000001E-3</v>
      </c>
      <c r="AT1790" s="568">
        <v>2.5999999999999999E-2</v>
      </c>
      <c r="AU1790" s="568">
        <v>2E-3</v>
      </c>
      <c r="AV1790" s="568">
        <v>2.1000000000000001E-2</v>
      </c>
      <c r="AW1790" s="568">
        <v>2E-3</v>
      </c>
      <c r="AX1790" s="568">
        <v>4.0000000000000001E-3</v>
      </c>
      <c r="AY1790" s="568">
        <v>1E-3</v>
      </c>
      <c r="AZ1790" s="568">
        <v>3.6999999999999998E-2</v>
      </c>
      <c r="BA1790" s="568">
        <v>2E-3</v>
      </c>
      <c r="BB1790" s="568">
        <v>9.9000000000000005E-2</v>
      </c>
      <c r="BC1790" s="568">
        <v>3.0000000000000001E-3</v>
      </c>
      <c r="BD1790" s="568">
        <v>1.41</v>
      </c>
      <c r="BE1790" s="568">
        <v>1.6E-2</v>
      </c>
      <c r="BF1790" s="568" t="s">
        <v>121</v>
      </c>
      <c r="BG1790" s="568">
        <v>3.0000000000000001E-3</v>
      </c>
      <c r="BH1790" s="568">
        <v>3.165</v>
      </c>
      <c r="BI1790" s="568">
        <v>0.98599999999999999</v>
      </c>
      <c r="BJ1790" s="568" t="s">
        <v>121</v>
      </c>
      <c r="BK1790" s="568">
        <v>2E-3</v>
      </c>
      <c r="BL1790" s="568" t="s">
        <v>121</v>
      </c>
      <c r="BM1790" s="568">
        <v>2E-3</v>
      </c>
      <c r="BN1790" s="568">
        <v>0.29499999999999998</v>
      </c>
      <c r="BO1790" s="568">
        <v>8.0000000000000002E-3</v>
      </c>
      <c r="BP1790" s="568">
        <v>62.959000000000003</v>
      </c>
      <c r="BQ1790" s="568">
        <v>0.13600000000000001</v>
      </c>
      <c r="BR1790" s="568" t="s">
        <v>121</v>
      </c>
      <c r="BS1790" s="568">
        <v>2E-3</v>
      </c>
      <c r="BT1790" s="568">
        <v>18.646999999999998</v>
      </c>
      <c r="BU1790" s="568">
        <v>0.14499999999999999</v>
      </c>
      <c r="BV1790" s="568">
        <v>1.536</v>
      </c>
      <c r="BW1790" s="568">
        <v>2.9000000000000001E-2</v>
      </c>
      <c r="BX1790" s="568" t="s">
        <v>121</v>
      </c>
      <c r="BY1790" s="568">
        <v>6.0000000000000001E-3</v>
      </c>
      <c r="BZ1790" s="568">
        <v>1.0820000000000001</v>
      </c>
      <c r="CA1790" s="568">
        <v>3.1E-2</v>
      </c>
      <c r="CB1790" s="568" t="s">
        <v>121</v>
      </c>
      <c r="CC1790" s="568">
        <v>8.9499999999999993</v>
      </c>
      <c r="CD1790" s="568">
        <v>0.11899999999999999</v>
      </c>
      <c r="CE1790" s="568">
        <v>6.0000000000000001E-3</v>
      </c>
      <c r="CF1790" s="568" t="s">
        <v>121</v>
      </c>
      <c r="CG1790" s="568">
        <v>2E-3</v>
      </c>
      <c r="CH1790" s="568" t="s">
        <v>121</v>
      </c>
      <c r="CI1790" s="568">
        <v>2E-3</v>
      </c>
      <c r="CJ1790" s="568">
        <v>0.34300000000000003</v>
      </c>
      <c r="CK1790" s="568">
        <v>0.08</v>
      </c>
      <c r="CL1790" s="568" t="s">
        <v>121</v>
      </c>
      <c r="CM1790" s="568">
        <v>2E-3</v>
      </c>
      <c r="CN1790" s="568">
        <v>3.0000000000000001E-3</v>
      </c>
      <c r="CO1790" s="568">
        <v>1E-3</v>
      </c>
      <c r="CP1790" s="568">
        <v>2.198</v>
      </c>
      <c r="CQ1790" s="568">
        <v>4.7E-2</v>
      </c>
      <c r="CR1790" s="568" t="s">
        <v>121</v>
      </c>
      <c r="CS1790" s="568">
        <v>2E-3</v>
      </c>
      <c r="CT1790" s="568">
        <v>6.9390000000000001</v>
      </c>
      <c r="CU1790" s="568">
        <v>0.312</v>
      </c>
      <c r="CV1790" s="568">
        <v>3.9E-2</v>
      </c>
      <c r="CW1790" s="568">
        <v>1E-3</v>
      </c>
      <c r="CX1790" s="568">
        <v>0.47199999999999998</v>
      </c>
      <c r="CY1790" s="568">
        <v>1.4999999999999999E-2</v>
      </c>
      <c r="CZ1790" s="568" t="s">
        <v>121</v>
      </c>
      <c r="DA1790" s="568">
        <v>2E-3</v>
      </c>
      <c r="DB1790" s="568">
        <v>1.7999999999999999E-2</v>
      </c>
      <c r="DC1790" s="568">
        <v>5.0000000000000001E-3</v>
      </c>
      <c r="DD1790" s="568" t="s">
        <v>121</v>
      </c>
      <c r="DE1790" s="568">
        <v>7.0000000000000001E-3</v>
      </c>
      <c r="DF1790" s="568">
        <v>0.45200000000000001</v>
      </c>
      <c r="DG1790" s="568">
        <v>5.0000000000000001E-3</v>
      </c>
      <c r="DH1790" s="568">
        <v>1.4999999999999999E-2</v>
      </c>
      <c r="DI1790" s="568">
        <v>1E-3</v>
      </c>
      <c r="DJ1790" s="568">
        <v>1.0999999999999999E-2</v>
      </c>
      <c r="DK1790" s="568">
        <v>1E-3</v>
      </c>
      <c r="DL1790" s="61" t="str">
        <f t="shared" si="34"/>
        <v>DK III ENE2600 13.06.2022</v>
      </c>
      <c r="DM1790" s="565">
        <v>1.1384312794156901E-2</v>
      </c>
      <c r="DN1790" s="565">
        <v>9.9416294760943606E-3</v>
      </c>
      <c r="DO1790" s="565">
        <v>-1.9924816950994802E-2</v>
      </c>
      <c r="DP1790" s="565">
        <v>0.59918145730602801</v>
      </c>
      <c r="DQ1790" s="565">
        <v>-2.79693277243289E-3</v>
      </c>
      <c r="DR1790" s="565">
        <v>-1.2630713936243401E-2</v>
      </c>
      <c r="DS1790" s="565">
        <v>-0.31132999682951501</v>
      </c>
      <c r="DT1790" s="565">
        <v>-1.9961290983137099E-2</v>
      </c>
      <c r="DU1790" s="565">
        <v>1.0481538735554101E-3</v>
      </c>
      <c r="DV1790" s="565">
        <v>1.6847833232384E-2</v>
      </c>
      <c r="DW1790" s="565">
        <v>-2.8882970693960799E-2</v>
      </c>
      <c r="DX1790" s="565">
        <v>-0.15046816865052601</v>
      </c>
      <c r="DY1790" s="565">
        <v>124.70131962756599</v>
      </c>
      <c r="DZ1790" s="565">
        <v>-1.4007854299015301</v>
      </c>
      <c r="EA1790" s="565">
        <v>-0.464038262302853</v>
      </c>
      <c r="EB1790" s="565">
        <v>99.334248154907996</v>
      </c>
    </row>
    <row r="1791" spans="1:132">
      <c r="A1791" s="11">
        <v>44725</v>
      </c>
      <c r="B1791" s="66" t="s">
        <v>750</v>
      </c>
      <c r="C1791" s="25" t="s">
        <v>243</v>
      </c>
      <c r="H1791" s="3" t="e">
        <f>((F1791)/(E1791/100))</f>
        <v>#DIV/0!</v>
      </c>
      <c r="I1791" s="4" t="e">
        <f>E1791/F1791</f>
        <v>#DIV/0!</v>
      </c>
      <c r="J1791" s="4" t="e">
        <f>100/G1791</f>
        <v>#DIV/0!</v>
      </c>
      <c r="N1791" s="37" t="e">
        <f>M1791/(K1791/100)</f>
        <v>#DIV/0!</v>
      </c>
      <c r="O1791" s="37" t="e">
        <f>N1791/J1791</f>
        <v>#DIV/0!</v>
      </c>
      <c r="P1791" s="5" t="e">
        <f>M1791/(L1791/100)</f>
        <v>#DIV/0!</v>
      </c>
      <c r="Q1791" s="5" t="e">
        <f>P1791*I1791</f>
        <v>#DIV/0!</v>
      </c>
      <c r="U1791" s="15" t="e">
        <f>100-(T1791-R1791)/S1791*100</f>
        <v>#DIV/0!</v>
      </c>
      <c r="V1791" s="2">
        <v>195</v>
      </c>
      <c r="AB1791" s="14" t="e">
        <f>((AE1791-AC1791)*(1000/AD1791))*1000</f>
        <v>#DIV/0!</v>
      </c>
      <c r="AF1791" s="7" t="e">
        <f>#REF!*0.8</f>
        <v>#REF!</v>
      </c>
      <c r="AH1791" s="8" t="e">
        <f>((AG1791)*(H1791/100))</f>
        <v>#DIV/0!</v>
      </c>
      <c r="AI1791" s="7" t="e">
        <f>AG1791/AH1791</f>
        <v>#DIV/0!</v>
      </c>
      <c r="DL1791" s="61">
        <f t="shared" si="34"/>
        <v>0</v>
      </c>
    </row>
    <row r="1792" spans="1:132">
      <c r="A1792" s="11">
        <v>44726</v>
      </c>
      <c r="B1792" s="66"/>
      <c r="C1792" s="25" t="s">
        <v>2178</v>
      </c>
      <c r="D1792" s="21">
        <v>17</v>
      </c>
      <c r="E1792" s="2">
        <v>100</v>
      </c>
      <c r="F1792" s="2">
        <v>83</v>
      </c>
      <c r="H1792" s="3">
        <f>((F1792)/(E1792/100))</f>
        <v>83</v>
      </c>
      <c r="I1792" s="4">
        <f>E1792/F1792</f>
        <v>1.2048192771084338</v>
      </c>
      <c r="J1792" s="4" t="e">
        <f>100/G1792</f>
        <v>#DIV/0!</v>
      </c>
      <c r="K1792" s="2">
        <v>20</v>
      </c>
      <c r="M1792" s="2">
        <f>98.853-98.416</f>
        <v>0.43699999999999761</v>
      </c>
      <c r="N1792" s="37">
        <f>M1792/(K1792/100)</f>
        <v>2.1849999999999881</v>
      </c>
      <c r="O1792" s="37" t="e">
        <f>N1792/J1792</f>
        <v>#DIV/0!</v>
      </c>
      <c r="P1792" s="5" t="e">
        <f>M1792/(L1792/100)</f>
        <v>#DIV/0!</v>
      </c>
      <c r="Q1792" s="5" t="e">
        <f>P1792*I1792</f>
        <v>#DIV/0!</v>
      </c>
      <c r="R1792" s="21">
        <v>54.491999999999997</v>
      </c>
      <c r="S1792" s="21">
        <v>10.755000000000001</v>
      </c>
      <c r="T1792" s="21">
        <v>63.901000000000003</v>
      </c>
      <c r="U1792" s="15">
        <f>100-(T1792-R1792)/S1792*100</f>
        <v>12.515109251510879</v>
      </c>
      <c r="V1792" s="21">
        <v>1.04</v>
      </c>
      <c r="X1792" s="2">
        <v>12.21</v>
      </c>
      <c r="Y1792" s="2">
        <v>2.75</v>
      </c>
      <c r="Z1792" s="21">
        <v>201</v>
      </c>
      <c r="AB1792" s="14" t="e">
        <f>((AE1792-AC1792)*(1000/AD1792))*1000</f>
        <v>#DIV/0!</v>
      </c>
      <c r="AF1792" s="7" t="e">
        <f>#REF!*0.8</f>
        <v>#REF!</v>
      </c>
      <c r="AG1792" s="2">
        <v>120</v>
      </c>
      <c r="AH1792" s="8">
        <f>((AG1792)*(H1792/100))</f>
        <v>99.6</v>
      </c>
      <c r="AI1792" s="7">
        <f>AG1792/AH1792</f>
        <v>1.2048192771084338</v>
      </c>
      <c r="AJ1792" s="6">
        <v>82.75</v>
      </c>
      <c r="AK1792" s="2">
        <v>0.38200000000000001</v>
      </c>
      <c r="AM1792" s="21">
        <v>3.96</v>
      </c>
      <c r="AN1792" s="21">
        <v>1.3</v>
      </c>
      <c r="AO1792" s="20" t="s">
        <v>2178</v>
      </c>
      <c r="AP1792" s="566">
        <v>2E-3</v>
      </c>
      <c r="AQ1792" s="566">
        <v>1E-3</v>
      </c>
      <c r="AR1792" s="566" t="s">
        <v>121</v>
      </c>
      <c r="AS1792" s="566">
        <v>3.0000000000000001E-3</v>
      </c>
      <c r="AT1792" s="566" t="s">
        <v>121</v>
      </c>
      <c r="AU1792" s="566">
        <v>2E-3</v>
      </c>
      <c r="AV1792" s="566">
        <v>3.0000000000000001E-3</v>
      </c>
      <c r="AW1792" s="566">
        <v>1E-3</v>
      </c>
      <c r="AX1792" s="566" t="s">
        <v>121</v>
      </c>
      <c r="AY1792" s="566">
        <v>2E-3</v>
      </c>
      <c r="AZ1792" s="566">
        <v>1.7999999999999999E-2</v>
      </c>
      <c r="BA1792" s="566">
        <v>2E-3</v>
      </c>
      <c r="BB1792" s="566">
        <v>8.0000000000000002E-3</v>
      </c>
      <c r="BC1792" s="566">
        <v>1E-3</v>
      </c>
      <c r="BD1792" s="566">
        <v>2.2290000000000001</v>
      </c>
      <c r="BE1792" s="566">
        <v>1.7000000000000001E-2</v>
      </c>
      <c r="BF1792" s="566" t="s">
        <v>121</v>
      </c>
      <c r="BG1792" s="566">
        <v>2E-3</v>
      </c>
      <c r="BH1792" s="566">
        <v>3.0659999999999998</v>
      </c>
      <c r="BI1792" s="566">
        <v>0.436</v>
      </c>
      <c r="BJ1792" s="566" t="s">
        <v>121</v>
      </c>
      <c r="BK1792" s="566">
        <v>2E-3</v>
      </c>
      <c r="BL1792" s="566" t="s">
        <v>121</v>
      </c>
      <c r="BM1792" s="566">
        <v>2E-3</v>
      </c>
      <c r="BN1792" s="566">
        <v>3.6999999999999998E-2</v>
      </c>
      <c r="BO1792" s="566">
        <v>5.0000000000000001E-3</v>
      </c>
      <c r="BP1792" s="566">
        <v>68.441000000000003</v>
      </c>
      <c r="BQ1792" s="566">
        <v>0.107</v>
      </c>
      <c r="BR1792" s="566" t="s">
        <v>121</v>
      </c>
      <c r="BS1792" s="566">
        <v>2E-3</v>
      </c>
      <c r="BT1792" s="566">
        <v>4.95</v>
      </c>
      <c r="BU1792" s="566">
        <v>7.1999999999999995E-2</v>
      </c>
      <c r="BV1792" s="566">
        <v>0.313</v>
      </c>
      <c r="BW1792" s="566">
        <v>0.01</v>
      </c>
      <c r="BX1792" s="566" t="s">
        <v>121</v>
      </c>
      <c r="BY1792" s="566">
        <v>6.0000000000000001E-3</v>
      </c>
      <c r="BZ1792" s="566">
        <v>1.6619999999999999</v>
      </c>
      <c r="CA1792" s="566">
        <v>3.3000000000000002E-2</v>
      </c>
      <c r="CB1792" s="566" t="s">
        <v>121</v>
      </c>
      <c r="CC1792" s="566">
        <v>2.9159999999999999</v>
      </c>
      <c r="CD1792" s="566">
        <v>0.03</v>
      </c>
      <c r="CE1792" s="566">
        <v>4.0000000000000001E-3</v>
      </c>
      <c r="CF1792" s="566" t="s">
        <v>121</v>
      </c>
      <c r="CG1792" s="566">
        <v>2E-3</v>
      </c>
      <c r="CH1792" s="566" t="s">
        <v>121</v>
      </c>
      <c r="CI1792" s="566">
        <v>2E-3</v>
      </c>
      <c r="CJ1792" s="566">
        <v>0.13800000000000001</v>
      </c>
      <c r="CK1792" s="566">
        <v>3.2000000000000001E-2</v>
      </c>
      <c r="CL1792" s="566" t="s">
        <v>121</v>
      </c>
      <c r="CM1792" s="566">
        <v>2E-3</v>
      </c>
      <c r="CN1792" s="566">
        <v>7.0000000000000001E-3</v>
      </c>
      <c r="CO1792" s="566">
        <v>1E-3</v>
      </c>
      <c r="CP1792" s="566">
        <v>0.23799999999999999</v>
      </c>
      <c r="CQ1792" s="566">
        <v>1.2999999999999999E-2</v>
      </c>
      <c r="CR1792" s="566" t="s">
        <v>121</v>
      </c>
      <c r="CS1792" s="566">
        <v>2E-3</v>
      </c>
      <c r="CT1792" s="566">
        <v>18.614999999999998</v>
      </c>
      <c r="CU1792" s="566">
        <v>0.28999999999999998</v>
      </c>
      <c r="CV1792" s="566">
        <v>8.9999999999999993E-3</v>
      </c>
      <c r="CW1792" s="566">
        <v>1E-3</v>
      </c>
      <c r="CX1792" s="566">
        <v>0.17899999999999999</v>
      </c>
      <c r="CY1792" s="566">
        <v>7.0000000000000001E-3</v>
      </c>
      <c r="CZ1792" s="566" t="s">
        <v>121</v>
      </c>
      <c r="DA1792" s="566">
        <v>2E-3</v>
      </c>
      <c r="DB1792" s="566">
        <v>5.0000000000000001E-3</v>
      </c>
      <c r="DC1792" s="566">
        <v>3.0000000000000001E-3</v>
      </c>
      <c r="DD1792" s="566" t="s">
        <v>121</v>
      </c>
      <c r="DE1792" s="566">
        <v>3.0000000000000001E-3</v>
      </c>
      <c r="DF1792" s="566">
        <v>3.1E-2</v>
      </c>
      <c r="DG1792" s="566">
        <v>1E-3</v>
      </c>
      <c r="DH1792" s="566">
        <v>1.6E-2</v>
      </c>
      <c r="DI1792" s="566">
        <v>1E-3</v>
      </c>
      <c r="DJ1792" s="566" t="s">
        <v>121</v>
      </c>
      <c r="DK1792" s="566">
        <v>2E-3</v>
      </c>
      <c r="DL1792" s="61" t="str">
        <f t="shared" si="34"/>
        <v>22-0122</v>
      </c>
      <c r="DM1792" s="580">
        <v>-1.1249353017112799E-2</v>
      </c>
      <c r="DN1792" s="580">
        <v>5.6752037790287202E-3</v>
      </c>
      <c r="DO1792" s="580">
        <v>3.2938134256925197E-2</v>
      </c>
      <c r="DP1792" s="580">
        <v>0.38171234231332501</v>
      </c>
      <c r="DQ1792" s="580">
        <v>-8.8258467054528403E-3</v>
      </c>
      <c r="DR1792" s="580">
        <v>-3.7209636309848402E-3</v>
      </c>
      <c r="DS1792" s="580">
        <v>-0.300780620667914</v>
      </c>
      <c r="DT1792" s="580">
        <v>-4.6373081803488897E-2</v>
      </c>
      <c r="DU1792" s="580">
        <v>-1.8497854027410101E-3</v>
      </c>
      <c r="DV1792" s="580">
        <v>1.2310710265326199E-2</v>
      </c>
      <c r="DW1792" s="580">
        <v>-0.187432620636725</v>
      </c>
      <c r="DX1792" s="580">
        <v>-0.230520632910825</v>
      </c>
      <c r="DY1792" s="580">
        <v>291.90372275059201</v>
      </c>
      <c r="DZ1792" s="580">
        <v>1.4226333822938999</v>
      </c>
      <c r="EA1792" s="580">
        <v>1.5941896360547501</v>
      </c>
      <c r="EB1792" s="580">
        <v>99.197296899072597</v>
      </c>
    </row>
    <row r="1793" spans="1:132">
      <c r="A1793" s="11">
        <v>44726</v>
      </c>
      <c r="B1793" s="66"/>
      <c r="C1793" s="25" t="s">
        <v>2180</v>
      </c>
      <c r="D1793" s="21">
        <v>54</v>
      </c>
      <c r="E1793" s="2">
        <v>100</v>
      </c>
      <c r="F1793" s="2">
        <v>46</v>
      </c>
      <c r="H1793" s="3">
        <f>((F1793)/(E1793/100))</f>
        <v>46</v>
      </c>
      <c r="I1793" s="4">
        <f>E1793/F1793</f>
        <v>2.1739130434782608</v>
      </c>
      <c r="J1793" s="4" t="e">
        <f>100/G1793</f>
        <v>#DIV/0!</v>
      </c>
      <c r="N1793" s="37" t="e">
        <f>M1793/(K1793/100)</f>
        <v>#DIV/0!</v>
      </c>
      <c r="O1793" s="37" t="e">
        <f>N1793/J1793</f>
        <v>#DIV/0!</v>
      </c>
      <c r="P1793" s="5" t="e">
        <f>M1793/(L1793/100)</f>
        <v>#DIV/0!</v>
      </c>
      <c r="Q1793" s="5" t="e">
        <f>P1793*I1793</f>
        <v>#DIV/0!</v>
      </c>
      <c r="R1793" s="21">
        <v>54.884999999999998</v>
      </c>
      <c r="S1793" s="21">
        <v>10.006</v>
      </c>
      <c r="T1793" s="21">
        <v>60.502000000000002</v>
      </c>
      <c r="U1793" s="15">
        <f>100-(T1793-R1793)/S1793*100</f>
        <v>43.863681790925405</v>
      </c>
      <c r="V1793" s="21">
        <v>0.623</v>
      </c>
      <c r="X1793" s="2">
        <v>11.06</v>
      </c>
      <c r="Y1793" s="2">
        <v>5.17</v>
      </c>
      <c r="Z1793" s="21">
        <v>1231</v>
      </c>
      <c r="AB1793" s="14" t="e">
        <f>((AE1793-AC1793)*(1000/AD1793))*1000</f>
        <v>#DIV/0!</v>
      </c>
      <c r="AF1793" s="7" t="e">
        <f>#REF!*0.8</f>
        <v>#REF!</v>
      </c>
      <c r="AG1793" s="2">
        <v>217</v>
      </c>
      <c r="AH1793" s="8">
        <f>((AG1793)*(H1793/100))</f>
        <v>99.820000000000007</v>
      </c>
      <c r="AI1793" s="7">
        <f>AG1793/AH1793</f>
        <v>2.1739130434782608</v>
      </c>
      <c r="AJ1793" s="6">
        <v>1517</v>
      </c>
      <c r="AK1793" s="2">
        <v>3.5169999999999999</v>
      </c>
      <c r="AM1793" s="21">
        <v>22.27</v>
      </c>
      <c r="AN1793" s="21">
        <v>3.64</v>
      </c>
      <c r="AO1793" s="20" t="s">
        <v>2180</v>
      </c>
      <c r="AP1793" s="566">
        <v>2.8000000000000001E-2</v>
      </c>
      <c r="AQ1793" s="566">
        <v>1E-3</v>
      </c>
      <c r="AR1793" s="566" t="s">
        <v>121</v>
      </c>
      <c r="AS1793" s="566">
        <v>3.0000000000000001E-3</v>
      </c>
      <c r="AT1793" s="566" t="s">
        <v>121</v>
      </c>
      <c r="AU1793" s="566">
        <v>3.0000000000000001E-3</v>
      </c>
      <c r="AV1793" s="566">
        <v>1.2999999999999999E-2</v>
      </c>
      <c r="AW1793" s="566">
        <v>1E-3</v>
      </c>
      <c r="AX1793" s="566" t="s">
        <v>121</v>
      </c>
      <c r="AY1793" s="566">
        <v>2E-3</v>
      </c>
      <c r="AZ1793" s="566">
        <v>0.01</v>
      </c>
      <c r="BA1793" s="566">
        <v>2E-3</v>
      </c>
      <c r="BB1793" s="566">
        <v>3.7999999999999999E-2</v>
      </c>
      <c r="BC1793" s="566">
        <v>2E-3</v>
      </c>
      <c r="BD1793" s="566">
        <v>3.839</v>
      </c>
      <c r="BE1793" s="566">
        <v>2.4E-2</v>
      </c>
      <c r="BF1793" s="566" t="s">
        <v>121</v>
      </c>
      <c r="BG1793" s="566">
        <v>2E-3</v>
      </c>
      <c r="BH1793" s="566" t="s">
        <v>121</v>
      </c>
      <c r="BI1793" s="566">
        <v>0.51200000000000001</v>
      </c>
      <c r="BJ1793" s="566" t="s">
        <v>121</v>
      </c>
      <c r="BK1793" s="566">
        <v>2E-3</v>
      </c>
      <c r="BL1793" s="566" t="s">
        <v>121</v>
      </c>
      <c r="BM1793" s="566">
        <v>2E-3</v>
      </c>
      <c r="BN1793" s="566" t="s">
        <v>121</v>
      </c>
      <c r="BO1793" s="566">
        <v>7.0000000000000001E-3</v>
      </c>
      <c r="BP1793" s="566">
        <v>82.51</v>
      </c>
      <c r="BQ1793" s="566">
        <v>6.3E-2</v>
      </c>
      <c r="BR1793" s="566">
        <v>8.0000000000000002E-3</v>
      </c>
      <c r="BS1793" s="566">
        <v>1E-3</v>
      </c>
      <c r="BT1793" s="566">
        <v>10.782</v>
      </c>
      <c r="BU1793" s="566">
        <v>0.11</v>
      </c>
      <c r="BV1793" s="566">
        <v>0.48599999999999999</v>
      </c>
      <c r="BW1793" s="566">
        <v>1.2999999999999999E-2</v>
      </c>
      <c r="BX1793" s="566" t="s">
        <v>121</v>
      </c>
      <c r="BY1793" s="566">
        <v>8.0000000000000002E-3</v>
      </c>
      <c r="BZ1793" s="566" t="s">
        <v>121</v>
      </c>
      <c r="CA1793" s="566">
        <v>3.5999999999999997E-2</v>
      </c>
      <c r="CB1793" s="566" t="s">
        <v>121</v>
      </c>
      <c r="CC1793" s="566">
        <v>5.1189999999999998</v>
      </c>
      <c r="CD1793" s="566">
        <v>2.7E-2</v>
      </c>
      <c r="CE1793" s="566">
        <v>4.0000000000000001E-3</v>
      </c>
      <c r="CF1793" s="566">
        <v>3.0000000000000001E-3</v>
      </c>
      <c r="CG1793" s="566">
        <v>1E-3</v>
      </c>
      <c r="CH1793" s="566" t="s">
        <v>121</v>
      </c>
      <c r="CI1793" s="566">
        <v>2E-3</v>
      </c>
      <c r="CJ1793" s="566">
        <v>0.41099999999999998</v>
      </c>
      <c r="CK1793" s="566">
        <v>4.3999999999999997E-2</v>
      </c>
      <c r="CL1793" s="566" t="s">
        <v>121</v>
      </c>
      <c r="CM1793" s="566">
        <v>2E-3</v>
      </c>
      <c r="CN1793" s="566" t="s">
        <v>121</v>
      </c>
      <c r="CO1793" s="566">
        <v>2E-3</v>
      </c>
      <c r="CP1793" s="566">
        <v>0.43</v>
      </c>
      <c r="CQ1793" s="566">
        <v>1.6E-2</v>
      </c>
      <c r="CR1793" s="566" t="s">
        <v>121</v>
      </c>
      <c r="CS1793" s="566">
        <v>2E-3</v>
      </c>
      <c r="CT1793" s="566">
        <v>0.54600000000000004</v>
      </c>
      <c r="CU1793" s="566">
        <v>0.104</v>
      </c>
      <c r="CV1793" s="566">
        <v>3.0000000000000001E-3</v>
      </c>
      <c r="CW1793" s="566">
        <v>1E-3</v>
      </c>
      <c r="CX1793" s="566" t="s">
        <v>121</v>
      </c>
      <c r="CY1793" s="566">
        <v>0.01</v>
      </c>
      <c r="CZ1793" s="566" t="s">
        <v>121</v>
      </c>
      <c r="DA1793" s="566">
        <v>2E-3</v>
      </c>
      <c r="DB1793" s="566" t="s">
        <v>121</v>
      </c>
      <c r="DC1793" s="566">
        <v>3.0000000000000001E-3</v>
      </c>
      <c r="DD1793" s="566">
        <v>8.0000000000000002E-3</v>
      </c>
      <c r="DE1793" s="566">
        <v>4.0000000000000001E-3</v>
      </c>
      <c r="DF1793" s="566">
        <v>0.34599999999999997</v>
      </c>
      <c r="DG1793" s="566">
        <v>4.0000000000000001E-3</v>
      </c>
      <c r="DH1793" s="566" t="s">
        <v>121</v>
      </c>
      <c r="DI1793" s="566">
        <v>2E-3</v>
      </c>
      <c r="DJ1793" s="566" t="s">
        <v>121</v>
      </c>
      <c r="DK1793" s="566">
        <v>2E-3</v>
      </c>
      <c r="DL1793" s="61" t="str">
        <f t="shared" si="34"/>
        <v>22-0113</v>
      </c>
      <c r="DM1793" s="580">
        <v>-2.6787869157472201E-2</v>
      </c>
      <c r="DN1793" s="580">
        <v>1.4272041712642999E-3</v>
      </c>
      <c r="DO1793" s="580">
        <v>-6.7059072916522897E-3</v>
      </c>
      <c r="DP1793" s="580">
        <v>3.5171917314141199</v>
      </c>
      <c r="DQ1793" s="580">
        <v>3.34834805478069E-2</v>
      </c>
      <c r="DR1793" s="580">
        <v>-5.5765903978867E-2</v>
      </c>
      <c r="DS1793" s="580">
        <v>0.600451632599734</v>
      </c>
      <c r="DT1793" s="580">
        <v>2.3640326487295901E-2</v>
      </c>
      <c r="DU1793" s="580">
        <v>-2.0028191843163901E-3</v>
      </c>
      <c r="DV1793" s="580">
        <v>4.70952475004324</v>
      </c>
      <c r="DW1793" s="580">
        <v>-0.11557811786651</v>
      </c>
      <c r="DX1793" s="580">
        <v>1.0126898744611501</v>
      </c>
      <c r="DY1793" s="580">
        <v>698.325377192264</v>
      </c>
      <c r="DZ1793" s="580">
        <v>62.508075867017403</v>
      </c>
      <c r="EA1793" s="580">
        <v>10.6631013307265</v>
      </c>
      <c r="EB1793" s="580">
        <v>97.739764479626899</v>
      </c>
    </row>
    <row r="1794" spans="1:132">
      <c r="A1794" s="11">
        <v>44726</v>
      </c>
      <c r="B1794" s="66" t="s">
        <v>791</v>
      </c>
      <c r="C1794" s="25" t="s">
        <v>124</v>
      </c>
      <c r="D1794" s="21">
        <v>20</v>
      </c>
      <c r="E1794" s="2">
        <v>100</v>
      </c>
      <c r="F1794" s="2">
        <v>80</v>
      </c>
      <c r="H1794" s="3">
        <f>((F1794)/(E1794/100))</f>
        <v>80</v>
      </c>
      <c r="I1794" s="4">
        <f>E1794/F1794</f>
        <v>1.25</v>
      </c>
      <c r="J1794" s="4" t="e">
        <f>100/G1794</f>
        <v>#DIV/0!</v>
      </c>
      <c r="N1794" s="37" t="e">
        <f>M1794/(K1794/100)</f>
        <v>#DIV/0!</v>
      </c>
      <c r="O1794" s="37" t="e">
        <f>N1794/J1794</f>
        <v>#DIV/0!</v>
      </c>
      <c r="P1794" s="5" t="e">
        <f>M1794/(L1794/100)</f>
        <v>#DIV/0!</v>
      </c>
      <c r="Q1794" s="5" t="e">
        <f>P1794*I1794</f>
        <v>#DIV/0!</v>
      </c>
      <c r="U1794" s="15" t="e">
        <f>100-(T1794-R1794)/S1794*100</f>
        <v>#DIV/0!</v>
      </c>
      <c r="V1794" s="21">
        <v>4.8099999999999996</v>
      </c>
      <c r="X1794" s="2">
        <v>12.64</v>
      </c>
      <c r="Y1794" s="2">
        <v>11.19</v>
      </c>
      <c r="Z1794" s="21">
        <v>727</v>
      </c>
      <c r="AB1794" s="14" t="e">
        <f>((AE1794-AC1794)*(1000/AD1794))*1000</f>
        <v>#DIV/0!</v>
      </c>
      <c r="AF1794" s="7" t="e">
        <f>#REF!*0.8</f>
        <v>#REF!</v>
      </c>
      <c r="AG1794" s="2">
        <v>125</v>
      </c>
      <c r="AH1794" s="8">
        <f>((AG1794)*(H1794/100))</f>
        <v>100</v>
      </c>
      <c r="AI1794" s="7">
        <f>AG1794/AH1794</f>
        <v>1.25</v>
      </c>
      <c r="AJ1794" s="6">
        <v>81.099999999999994</v>
      </c>
      <c r="AK1794" s="2">
        <v>0.64100000000000001</v>
      </c>
      <c r="AO1794" s="20" t="s">
        <v>2181</v>
      </c>
      <c r="AP1794" s="567">
        <v>2.8000000000000001E-2</v>
      </c>
      <c r="AQ1794" s="567">
        <v>1E-3</v>
      </c>
      <c r="AR1794" s="567">
        <v>1.4999999999999999E-2</v>
      </c>
      <c r="AS1794" s="567">
        <v>3.0000000000000001E-3</v>
      </c>
      <c r="AT1794" s="567">
        <v>6.0000000000000001E-3</v>
      </c>
      <c r="AU1794" s="567">
        <v>2E-3</v>
      </c>
      <c r="AV1794" s="567">
        <v>0.01</v>
      </c>
      <c r="AW1794" s="567">
        <v>2E-3</v>
      </c>
      <c r="AX1794" s="567" t="s">
        <v>121</v>
      </c>
      <c r="AY1794" s="567">
        <v>2E-3</v>
      </c>
      <c r="AZ1794" s="567">
        <v>0.14699999999999999</v>
      </c>
      <c r="BA1794" s="567">
        <v>4.0000000000000001E-3</v>
      </c>
      <c r="BB1794" s="567">
        <v>5.7000000000000002E-2</v>
      </c>
      <c r="BC1794" s="567">
        <v>2E-3</v>
      </c>
      <c r="BD1794" s="567">
        <v>1.68</v>
      </c>
      <c r="BE1794" s="567">
        <v>1.9E-2</v>
      </c>
      <c r="BF1794" s="567" t="s">
        <v>121</v>
      </c>
      <c r="BG1794" s="567">
        <v>5.0000000000000001E-3</v>
      </c>
      <c r="BH1794" s="567">
        <v>2.968</v>
      </c>
      <c r="BI1794" s="567">
        <v>1.323</v>
      </c>
      <c r="BJ1794" s="567" t="s">
        <v>121</v>
      </c>
      <c r="BK1794" s="567">
        <v>2E-3</v>
      </c>
      <c r="BL1794" s="567" t="s">
        <v>121</v>
      </c>
      <c r="BM1794" s="567">
        <v>2E-3</v>
      </c>
      <c r="BN1794" s="567">
        <v>0.155</v>
      </c>
      <c r="BO1794" s="567">
        <v>8.0000000000000002E-3</v>
      </c>
      <c r="BP1794" s="567">
        <v>58.978000000000002</v>
      </c>
      <c r="BQ1794" s="567">
        <v>0.14699999999999999</v>
      </c>
      <c r="BR1794" s="567" t="s">
        <v>121</v>
      </c>
      <c r="BS1794" s="567">
        <v>2E-3</v>
      </c>
      <c r="BT1794" s="567">
        <v>23.137</v>
      </c>
      <c r="BU1794" s="567">
        <v>0.23100000000000001</v>
      </c>
      <c r="BV1794" s="567">
        <v>0.76400000000000001</v>
      </c>
      <c r="BW1794" s="567">
        <v>2.5000000000000001E-2</v>
      </c>
      <c r="BX1794" s="567" t="s">
        <v>121</v>
      </c>
      <c r="BY1794" s="567">
        <v>6.0000000000000001E-3</v>
      </c>
      <c r="BZ1794" s="567">
        <v>0.28399999999999997</v>
      </c>
      <c r="CA1794" s="567">
        <v>2.3E-2</v>
      </c>
      <c r="CB1794" s="567" t="s">
        <v>121</v>
      </c>
      <c r="CC1794" s="567">
        <v>17.428999999999998</v>
      </c>
      <c r="CD1794" s="567">
        <v>9.4E-2</v>
      </c>
      <c r="CE1794" s="567">
        <v>6.0000000000000001E-3</v>
      </c>
      <c r="CF1794" s="567">
        <v>3.0000000000000001E-3</v>
      </c>
      <c r="CG1794" s="567">
        <v>1E-3</v>
      </c>
      <c r="CH1794" s="567">
        <v>1.2999999999999999E-2</v>
      </c>
      <c r="CI1794" s="567">
        <v>1E-3</v>
      </c>
      <c r="CJ1794" s="567">
        <v>0.25</v>
      </c>
      <c r="CK1794" s="567">
        <v>8.1000000000000003E-2</v>
      </c>
      <c r="CL1794" s="567" t="s">
        <v>121</v>
      </c>
      <c r="CM1794" s="567">
        <v>2E-3</v>
      </c>
      <c r="CN1794" s="567" t="s">
        <v>121</v>
      </c>
      <c r="CO1794" s="567">
        <v>2E-3</v>
      </c>
      <c r="CP1794" s="567">
        <v>1.179</v>
      </c>
      <c r="CQ1794" s="567">
        <v>4.1000000000000002E-2</v>
      </c>
      <c r="CR1794" s="567" t="s">
        <v>121</v>
      </c>
      <c r="CS1794" s="567">
        <v>2E-3</v>
      </c>
      <c r="CT1794" s="567">
        <v>9.2230000000000008</v>
      </c>
      <c r="CU1794" s="567">
        <v>0.38200000000000001</v>
      </c>
      <c r="CV1794" s="567">
        <v>2.4E-2</v>
      </c>
      <c r="CW1794" s="567">
        <v>1E-3</v>
      </c>
      <c r="CX1794" s="567">
        <v>0.56200000000000006</v>
      </c>
      <c r="CY1794" s="567">
        <v>1.7999999999999999E-2</v>
      </c>
      <c r="CZ1794" s="567" t="s">
        <v>121</v>
      </c>
      <c r="DA1794" s="567">
        <v>2E-3</v>
      </c>
      <c r="DB1794" s="567">
        <v>1.9E-2</v>
      </c>
      <c r="DC1794" s="567">
        <v>5.0000000000000001E-3</v>
      </c>
      <c r="DD1794" s="567" t="s">
        <v>121</v>
      </c>
      <c r="DE1794" s="567">
        <v>7.0000000000000001E-3</v>
      </c>
      <c r="DF1794" s="567">
        <v>0.38</v>
      </c>
      <c r="DG1794" s="567">
        <v>5.0000000000000001E-3</v>
      </c>
      <c r="DH1794" s="567">
        <v>1.0999999999999999E-2</v>
      </c>
      <c r="DI1794" s="567">
        <v>1E-3</v>
      </c>
      <c r="DJ1794" s="567">
        <v>5.0000000000000001E-3</v>
      </c>
      <c r="DK1794" s="567">
        <v>1E-3</v>
      </c>
      <c r="DL1794" s="61" t="str">
        <f t="shared" si="34"/>
        <v>DK II 2624 14.06.2022</v>
      </c>
      <c r="DM1794" s="580">
        <v>7.6036216584820099E-3</v>
      </c>
      <c r="DN1794" s="580">
        <v>6.85482567872928E-4</v>
      </c>
      <c r="DO1794" s="580">
        <v>6.3619423862756701E-3</v>
      </c>
      <c r="DP1794" s="580">
        <v>0.64136402159417005</v>
      </c>
      <c r="DQ1794" s="580">
        <v>0.29446140239586599</v>
      </c>
      <c r="DR1794" s="580">
        <v>-1.9940744959014399E-2</v>
      </c>
      <c r="DS1794" s="580">
        <v>0.74587963837710602</v>
      </c>
      <c r="DT1794" s="580">
        <v>-1.6002771380993399E-4</v>
      </c>
      <c r="DU1794" s="580">
        <v>-1.6807536121441801E-3</v>
      </c>
      <c r="DV1794" s="580">
        <v>-2.09458812583895E-3</v>
      </c>
      <c r="DW1794" s="580">
        <v>3.1915838915698401E-2</v>
      </c>
      <c r="DX1794" s="580">
        <v>-8.0754125062592899E-2</v>
      </c>
      <c r="DY1794" s="580">
        <v>791.61134074189499</v>
      </c>
      <c r="DZ1794" s="580">
        <v>-2.8592800601757801E-2</v>
      </c>
      <c r="EA1794" s="580">
        <v>-0.31270103306199298</v>
      </c>
      <c r="EB1794" s="580">
        <v>97.810804350809406</v>
      </c>
    </row>
    <row r="1795" spans="1:132">
      <c r="A1795" s="11">
        <v>44726</v>
      </c>
      <c r="B1795" s="66" t="s">
        <v>207</v>
      </c>
      <c r="C1795" s="25" t="s">
        <v>124</v>
      </c>
      <c r="D1795" s="21">
        <v>23</v>
      </c>
      <c r="E1795" s="2">
        <v>100</v>
      </c>
      <c r="F1795" s="2">
        <v>77</v>
      </c>
      <c r="H1795" s="3">
        <f>((F1795)/(E1795/100))</f>
        <v>77</v>
      </c>
      <c r="I1795" s="4">
        <f>E1795/F1795</f>
        <v>1.2987012987012987</v>
      </c>
      <c r="J1795" s="4" t="e">
        <f>100/G1795</f>
        <v>#DIV/0!</v>
      </c>
      <c r="N1795" s="37" t="e">
        <f>M1795/(K1795/100)</f>
        <v>#DIV/0!</v>
      </c>
      <c r="O1795" s="37" t="e">
        <f>N1795/J1795</f>
        <v>#DIV/0!</v>
      </c>
      <c r="P1795" s="5" t="e">
        <f>M1795/(L1795/100)</f>
        <v>#DIV/0!</v>
      </c>
      <c r="Q1795" s="5" t="e">
        <f>P1795*I1795</f>
        <v>#DIV/0!</v>
      </c>
      <c r="U1795" s="15" t="e">
        <f>100-(T1795-R1795)/S1795*100</f>
        <v>#DIV/0!</v>
      </c>
      <c r="V1795" s="21">
        <v>1.78</v>
      </c>
      <c r="X1795" s="2">
        <v>12.16</v>
      </c>
      <c r="Y1795" s="2">
        <v>7.16</v>
      </c>
      <c r="Z1795" s="21">
        <v>11.53</v>
      </c>
      <c r="AB1795" s="14" t="e">
        <f>((AE1795-AC1795)*(1000/AD1795))*1000</f>
        <v>#DIV/0!</v>
      </c>
      <c r="AF1795" s="7" t="e">
        <f>#REF!*0.8</f>
        <v>#REF!</v>
      </c>
      <c r="AG1795" s="2">
        <v>130</v>
      </c>
      <c r="AH1795" s="8">
        <f>((AG1795)*(H1795/100))</f>
        <v>100.10000000000001</v>
      </c>
      <c r="AI1795" s="7">
        <f>AG1795/AH1795</f>
        <v>1.2987012987012987</v>
      </c>
      <c r="AJ1795" s="6">
        <v>49.08</v>
      </c>
      <c r="AK1795" s="2">
        <v>0.30499999999999999</v>
      </c>
      <c r="AO1795" s="20" t="s">
        <v>2182</v>
      </c>
      <c r="AP1795" s="569">
        <v>6.2E-2</v>
      </c>
      <c r="AQ1795" s="569">
        <v>1E-3</v>
      </c>
      <c r="AR1795" s="569">
        <v>3.3000000000000002E-2</v>
      </c>
      <c r="AS1795" s="569">
        <v>3.0000000000000001E-3</v>
      </c>
      <c r="AT1795" s="569">
        <v>8.9999999999999993E-3</v>
      </c>
      <c r="AU1795" s="569">
        <v>2E-3</v>
      </c>
      <c r="AV1795" s="569">
        <v>2.9000000000000001E-2</v>
      </c>
      <c r="AW1795" s="569">
        <v>2E-3</v>
      </c>
      <c r="AX1795" s="569" t="s">
        <v>121</v>
      </c>
      <c r="AY1795" s="569">
        <v>2E-3</v>
      </c>
      <c r="AZ1795" s="569">
        <v>4.3999999999999997E-2</v>
      </c>
      <c r="BA1795" s="569">
        <v>3.0000000000000001E-3</v>
      </c>
      <c r="BB1795" s="569">
        <v>0.13700000000000001</v>
      </c>
      <c r="BC1795" s="569">
        <v>3.0000000000000001E-3</v>
      </c>
      <c r="BD1795" s="569">
        <v>4.8</v>
      </c>
      <c r="BE1795" s="569">
        <v>3.5999999999999997E-2</v>
      </c>
      <c r="BF1795" s="569" t="s">
        <v>121</v>
      </c>
      <c r="BG1795" s="569">
        <v>8.0000000000000002E-3</v>
      </c>
      <c r="BH1795" s="569">
        <v>2.3370000000000002</v>
      </c>
      <c r="BI1795" s="569">
        <v>1.0509999999999999</v>
      </c>
      <c r="BJ1795" s="569" t="s">
        <v>121</v>
      </c>
      <c r="BK1795" s="569">
        <v>2E-3</v>
      </c>
      <c r="BL1795" s="569" t="s">
        <v>121</v>
      </c>
      <c r="BM1795" s="569">
        <v>2E-3</v>
      </c>
      <c r="BN1795" s="569">
        <v>0.127</v>
      </c>
      <c r="BO1795" s="569">
        <v>8.0000000000000002E-3</v>
      </c>
      <c r="BP1795" s="569">
        <v>59.704000000000001</v>
      </c>
      <c r="BQ1795" s="569">
        <v>0.152</v>
      </c>
      <c r="BR1795" s="569">
        <v>2E-3</v>
      </c>
      <c r="BS1795" s="569">
        <v>1E-3</v>
      </c>
      <c r="BT1795" s="569">
        <v>18.245000000000001</v>
      </c>
      <c r="BU1795" s="569">
        <v>0.17</v>
      </c>
      <c r="BV1795" s="569">
        <v>0.79700000000000004</v>
      </c>
      <c r="BW1795" s="569">
        <v>2.3E-2</v>
      </c>
      <c r="BX1795" s="569" t="s">
        <v>121</v>
      </c>
      <c r="BY1795" s="569">
        <v>0.01</v>
      </c>
      <c r="BZ1795" s="569">
        <v>0.53200000000000003</v>
      </c>
      <c r="CA1795" s="569">
        <v>2.9000000000000001E-2</v>
      </c>
      <c r="CB1795" s="569" t="s">
        <v>121</v>
      </c>
      <c r="CC1795" s="569">
        <v>12.391999999999999</v>
      </c>
      <c r="CD1795" s="569">
        <v>0.128</v>
      </c>
      <c r="CE1795" s="569">
        <v>7.0000000000000001E-3</v>
      </c>
      <c r="CF1795" s="569" t="s">
        <v>121</v>
      </c>
      <c r="CG1795" s="569">
        <v>2E-3</v>
      </c>
      <c r="CH1795" s="569" t="s">
        <v>121</v>
      </c>
      <c r="CI1795" s="569">
        <v>2E-3</v>
      </c>
      <c r="CJ1795" s="569">
        <v>1.6220000000000001</v>
      </c>
      <c r="CK1795" s="569">
        <v>0.113</v>
      </c>
      <c r="CL1795" s="569" t="s">
        <v>121</v>
      </c>
      <c r="CM1795" s="569">
        <v>2E-3</v>
      </c>
      <c r="CN1795" s="569">
        <v>2E-3</v>
      </c>
      <c r="CO1795" s="569">
        <v>1E-3</v>
      </c>
      <c r="CP1795" s="569">
        <v>4.165</v>
      </c>
      <c r="CQ1795" s="569">
        <v>6.7000000000000004E-2</v>
      </c>
      <c r="CR1795" s="569" t="s">
        <v>121</v>
      </c>
      <c r="CS1795" s="569">
        <v>2E-3</v>
      </c>
      <c r="CT1795" s="569">
        <v>5.8440000000000003</v>
      </c>
      <c r="CU1795" s="569">
        <v>0.308</v>
      </c>
      <c r="CV1795" s="569">
        <v>3.6999999999999998E-2</v>
      </c>
      <c r="CW1795" s="569">
        <v>1E-3</v>
      </c>
      <c r="CX1795" s="569">
        <v>0.64300000000000002</v>
      </c>
      <c r="CY1795" s="569">
        <v>1.7999999999999999E-2</v>
      </c>
      <c r="CZ1795" s="569" t="s">
        <v>121</v>
      </c>
      <c r="DA1795" s="569">
        <v>2E-3</v>
      </c>
      <c r="DB1795" s="569">
        <v>0.01</v>
      </c>
      <c r="DC1795" s="569">
        <v>5.0000000000000001E-3</v>
      </c>
      <c r="DD1795" s="569" t="s">
        <v>121</v>
      </c>
      <c r="DE1795" s="569">
        <v>1.0999999999999999E-2</v>
      </c>
      <c r="DF1795" s="569">
        <v>0.64600000000000002</v>
      </c>
      <c r="DG1795" s="569">
        <v>7.0000000000000001E-3</v>
      </c>
      <c r="DH1795" s="569">
        <v>2.3E-2</v>
      </c>
      <c r="DI1795" s="569">
        <v>1E-3</v>
      </c>
      <c r="DJ1795" s="569">
        <v>4.0000000000000001E-3</v>
      </c>
      <c r="DK1795" s="569">
        <v>1E-3</v>
      </c>
      <c r="DL1795" s="61" t="str">
        <f t="shared" si="34"/>
        <v>DK II 14.06.2022</v>
      </c>
      <c r="DM1795" s="580">
        <v>6.63381697289057E-3</v>
      </c>
      <c r="DN1795" s="580">
        <v>4.9107223185154902E-3</v>
      </c>
      <c r="DO1795" s="580">
        <v>-4.6421213317767796E-3</v>
      </c>
      <c r="DP1795" s="580">
        <v>0.30506301262761298</v>
      </c>
      <c r="DQ1795" s="580">
        <v>-1.97465470022332E-3</v>
      </c>
      <c r="DR1795" s="580">
        <v>-2.2491622755260999E-2</v>
      </c>
      <c r="DS1795" s="580">
        <v>0.38840435603410201</v>
      </c>
      <c r="DT1795" s="580">
        <v>-1.08892116288391E-2</v>
      </c>
      <c r="DU1795" s="580">
        <v>-1.8911394385018401E-3</v>
      </c>
      <c r="DV1795" s="580">
        <v>-7.7737113769567098E-3</v>
      </c>
      <c r="DW1795" s="580">
        <v>0.17883631169472</v>
      </c>
      <c r="DX1795" s="580">
        <v>-8.5147728754677604E-2</v>
      </c>
      <c r="DY1795" s="580">
        <v>933.21760122242495</v>
      </c>
      <c r="DZ1795" s="580">
        <v>-0.24570140159484899</v>
      </c>
      <c r="EA1795" s="580">
        <v>-0.31017691369273298</v>
      </c>
      <c r="EB1795" s="580">
        <v>97.716091783581902</v>
      </c>
    </row>
    <row r="1796" spans="1:132">
      <c r="A1796" s="11">
        <v>44726</v>
      </c>
      <c r="B1796" s="66" t="s">
        <v>208</v>
      </c>
      <c r="C1796" s="25" t="s">
        <v>119</v>
      </c>
      <c r="D1796" s="21">
        <v>17</v>
      </c>
      <c r="E1796" s="2">
        <v>100</v>
      </c>
      <c r="F1796" s="2">
        <v>83</v>
      </c>
      <c r="H1796" s="3">
        <f>((F1796)/(E1796/100))</f>
        <v>83</v>
      </c>
      <c r="I1796" s="4">
        <f>E1796/F1796</f>
        <v>1.2048192771084338</v>
      </c>
      <c r="J1796" s="4" t="e">
        <f>100/G1796</f>
        <v>#DIV/0!</v>
      </c>
      <c r="N1796" s="37" t="e">
        <f>M1796/(K1796/100)</f>
        <v>#DIV/0!</v>
      </c>
      <c r="O1796" s="37" t="e">
        <f>N1796/J1796</f>
        <v>#DIV/0!</v>
      </c>
      <c r="P1796" s="5" t="e">
        <f>M1796/(L1796/100)</f>
        <v>#DIV/0!</v>
      </c>
      <c r="Q1796" s="5" t="e">
        <f>P1796*I1796</f>
        <v>#DIV/0!</v>
      </c>
      <c r="U1796" s="15" t="e">
        <f>100-(T1796-R1796)/S1796*100</f>
        <v>#DIV/0!</v>
      </c>
      <c r="V1796" s="21">
        <v>0.36699999999999999</v>
      </c>
      <c r="X1796" s="2">
        <v>10</v>
      </c>
      <c r="Y1796" s="2">
        <v>12.76</v>
      </c>
      <c r="Z1796" s="21">
        <v>4094</v>
      </c>
      <c r="AB1796" s="14" t="e">
        <f>((AE1796-AC1796)*(1000/AD1796))*1000</f>
        <v>#DIV/0!</v>
      </c>
      <c r="AF1796" s="7" t="e">
        <f>#REF!*0.8</f>
        <v>#REF!</v>
      </c>
      <c r="AG1796" s="2">
        <v>120</v>
      </c>
      <c r="AH1796" s="8">
        <f>((AG1796)*(H1796/100))</f>
        <v>99.6</v>
      </c>
      <c r="AI1796" s="7">
        <f>AG1796/AH1796</f>
        <v>1.2048192771084338</v>
      </c>
      <c r="AJ1796" s="6">
        <v>31.25</v>
      </c>
      <c r="AK1796" s="2">
        <v>0.72199999999999998</v>
      </c>
      <c r="AO1796" s="20" t="s">
        <v>2184</v>
      </c>
      <c r="AP1796" s="570">
        <v>0.23899999999999999</v>
      </c>
      <c r="AQ1796" s="570">
        <v>3.0000000000000001E-3</v>
      </c>
      <c r="AR1796" s="570">
        <v>3.3000000000000002E-2</v>
      </c>
      <c r="AS1796" s="570">
        <v>3.0000000000000001E-3</v>
      </c>
      <c r="AT1796" s="570">
        <v>7.3999999999999996E-2</v>
      </c>
      <c r="AU1796" s="570">
        <v>3.0000000000000001E-3</v>
      </c>
      <c r="AV1796" s="570">
        <v>3.7999999999999999E-2</v>
      </c>
      <c r="AW1796" s="570">
        <v>2E-3</v>
      </c>
      <c r="AX1796" s="570">
        <v>2E-3</v>
      </c>
      <c r="AY1796" s="570">
        <v>1E-3</v>
      </c>
      <c r="AZ1796" s="570">
        <v>0.05</v>
      </c>
      <c r="BA1796" s="570">
        <v>3.0000000000000001E-3</v>
      </c>
      <c r="BB1796" s="570">
        <v>0.20100000000000001</v>
      </c>
      <c r="BC1796" s="570">
        <v>4.0000000000000001E-3</v>
      </c>
      <c r="BD1796" s="570">
        <v>2.8039999999999998</v>
      </c>
      <c r="BE1796" s="570">
        <v>2.7E-2</v>
      </c>
      <c r="BF1796" s="570" t="s">
        <v>121</v>
      </c>
      <c r="BG1796" s="570">
        <v>6.0000000000000001E-3</v>
      </c>
      <c r="BH1796" s="570">
        <v>7.2190000000000003</v>
      </c>
      <c r="BI1796" s="570">
        <v>1.7070000000000001</v>
      </c>
      <c r="BJ1796" s="570" t="s">
        <v>121</v>
      </c>
      <c r="BK1796" s="570">
        <v>4.0000000000000001E-3</v>
      </c>
      <c r="BL1796" s="570" t="s">
        <v>121</v>
      </c>
      <c r="BM1796" s="570">
        <v>2E-3</v>
      </c>
      <c r="BN1796" s="570">
        <v>0.38900000000000001</v>
      </c>
      <c r="BO1796" s="570">
        <v>1.0999999999999999E-2</v>
      </c>
      <c r="BP1796" s="570">
        <v>43.218000000000004</v>
      </c>
      <c r="BQ1796" s="570">
        <v>0.245</v>
      </c>
      <c r="BR1796" s="570" t="s">
        <v>121</v>
      </c>
      <c r="BS1796" s="570">
        <v>2E-3</v>
      </c>
      <c r="BT1796" s="570">
        <v>15.818</v>
      </c>
      <c r="BU1796" s="570">
        <v>0.153</v>
      </c>
      <c r="BV1796" s="570">
        <v>3.2669999999999999</v>
      </c>
      <c r="BW1796" s="570">
        <v>4.4999999999999998E-2</v>
      </c>
      <c r="BX1796" s="570" t="s">
        <v>121</v>
      </c>
      <c r="BY1796" s="570">
        <v>1.2E-2</v>
      </c>
      <c r="BZ1796" s="570">
        <v>1.403</v>
      </c>
      <c r="CA1796" s="570">
        <v>3.7999999999999999E-2</v>
      </c>
      <c r="CB1796" s="570" t="s">
        <v>121</v>
      </c>
      <c r="CC1796" s="570">
        <v>11.273999999999999</v>
      </c>
      <c r="CD1796" s="570">
        <v>0.17699999999999999</v>
      </c>
      <c r="CE1796" s="570">
        <v>8.0000000000000002E-3</v>
      </c>
      <c r="CF1796" s="570">
        <v>2E-3</v>
      </c>
      <c r="CG1796" s="570">
        <v>1E-3</v>
      </c>
      <c r="CH1796" s="570" t="s">
        <v>121</v>
      </c>
      <c r="CI1796" s="570">
        <v>2E-3</v>
      </c>
      <c r="CJ1796" s="570">
        <v>0.65600000000000003</v>
      </c>
      <c r="CK1796" s="570">
        <v>9.0999999999999998E-2</v>
      </c>
      <c r="CL1796" s="570" t="s">
        <v>121</v>
      </c>
      <c r="CM1796" s="570">
        <v>2E-3</v>
      </c>
      <c r="CN1796" s="570">
        <v>5.0000000000000001E-3</v>
      </c>
      <c r="CO1796" s="570">
        <v>1E-3</v>
      </c>
      <c r="CP1796" s="570">
        <v>1.8180000000000001</v>
      </c>
      <c r="CQ1796" s="570">
        <v>4.5999999999999999E-2</v>
      </c>
      <c r="CR1796" s="570" t="s">
        <v>121</v>
      </c>
      <c r="CS1796" s="570">
        <v>2E-3</v>
      </c>
      <c r="CT1796" s="570">
        <v>10.381</v>
      </c>
      <c r="CU1796" s="570">
        <v>0.36199999999999999</v>
      </c>
      <c r="CV1796" s="570">
        <v>3.6999999999999998E-2</v>
      </c>
      <c r="CW1796" s="570">
        <v>1E-3</v>
      </c>
      <c r="CX1796" s="570">
        <v>1.121</v>
      </c>
      <c r="CY1796" s="570">
        <v>2.3E-2</v>
      </c>
      <c r="CZ1796" s="570" t="s">
        <v>121</v>
      </c>
      <c r="DA1796" s="570">
        <v>2E-3</v>
      </c>
      <c r="DB1796" s="570">
        <v>1.9E-2</v>
      </c>
      <c r="DC1796" s="570">
        <v>7.0000000000000001E-3</v>
      </c>
      <c r="DD1796" s="570">
        <v>1.4999999999999999E-2</v>
      </c>
      <c r="DE1796" s="570">
        <v>7.0000000000000001E-3</v>
      </c>
      <c r="DF1796" s="570">
        <v>0.995</v>
      </c>
      <c r="DG1796" s="570">
        <v>0.01</v>
      </c>
      <c r="DH1796" s="570">
        <v>4.2000000000000003E-2</v>
      </c>
      <c r="DI1796" s="570">
        <v>1E-3</v>
      </c>
      <c r="DJ1796" s="570">
        <v>7.6999999999999999E-2</v>
      </c>
      <c r="DK1796" s="570">
        <v>1E-3</v>
      </c>
      <c r="DL1796" s="61" t="str">
        <f t="shared" si="34"/>
        <v>DK III W1 14.06.2022</v>
      </c>
      <c r="DM1796" s="580">
        <v>-3.3051095305733802E-2</v>
      </c>
      <c r="DN1796" s="580">
        <v>2.8527737751267199E-2</v>
      </c>
      <c r="DO1796" s="580">
        <v>-9.46878338971875E-3</v>
      </c>
      <c r="DP1796" s="580">
        <v>0.72189354914734305</v>
      </c>
      <c r="DQ1796" s="580">
        <v>-2.5807929219781199E-3</v>
      </c>
      <c r="DR1796" s="580">
        <v>9.6540426450479305E-2</v>
      </c>
      <c r="DS1796" s="580">
        <v>3.3644450170368399E-2</v>
      </c>
      <c r="DT1796" s="580">
        <v>-2.1302205378159699E-2</v>
      </c>
      <c r="DU1796" s="580">
        <v>-2.9036269485543699E-3</v>
      </c>
      <c r="DV1796" s="580">
        <v>-3.4053004908131802E-4</v>
      </c>
      <c r="DW1796" s="580">
        <v>0.34692365589930302</v>
      </c>
      <c r="DX1796" s="580">
        <v>-0.25760019794206701</v>
      </c>
      <c r="DY1796" s="580">
        <v>1260.6599364538799</v>
      </c>
      <c r="DZ1796" s="580">
        <v>-0.61902905606336001</v>
      </c>
      <c r="EA1796" s="580">
        <v>50.693171345372903</v>
      </c>
      <c r="EB1796" s="580">
        <v>98.069780887368907</v>
      </c>
    </row>
    <row r="1797" spans="1:132">
      <c r="A1797" s="11">
        <v>44726</v>
      </c>
      <c r="B1797" s="66"/>
      <c r="C1797" s="25" t="s">
        <v>2183</v>
      </c>
      <c r="H1797" s="3" t="e">
        <f>((F1797)/(E1797/100))</f>
        <v>#DIV/0!</v>
      </c>
      <c r="I1797" s="4" t="e">
        <f>E1797/F1797</f>
        <v>#DIV/0!</v>
      </c>
      <c r="J1797" s="4" t="e">
        <f>100/G1797</f>
        <v>#DIV/0!</v>
      </c>
      <c r="K1797" s="2">
        <v>20</v>
      </c>
      <c r="M1797" s="2">
        <f>98.242-98.233</f>
        <v>9.0000000000003411E-3</v>
      </c>
      <c r="N1797" s="37">
        <f>M1797/(K1797/100)</f>
        <v>4.5000000000001705E-2</v>
      </c>
      <c r="O1797" s="37" t="e">
        <f>N1797/J1797</f>
        <v>#DIV/0!</v>
      </c>
      <c r="P1797" s="5" t="e">
        <f>M1797/(L1797/100)</f>
        <v>#DIV/0!</v>
      </c>
      <c r="Q1797" s="5" t="e">
        <f>P1797*I1797</f>
        <v>#DIV/0!</v>
      </c>
      <c r="R1797" s="21">
        <v>61.707000000000001</v>
      </c>
      <c r="S1797" s="21">
        <v>10.19</v>
      </c>
      <c r="T1797" s="21">
        <v>70.94</v>
      </c>
      <c r="U1797" s="15">
        <f>100-(T1797-R1797)/S1797*100</f>
        <v>9.3915603532875593</v>
      </c>
      <c r="V1797" s="21">
        <v>2.5030000000000001</v>
      </c>
      <c r="X1797" s="2">
        <v>8.56</v>
      </c>
      <c r="Y1797" s="2">
        <v>0.56899999999999995</v>
      </c>
      <c r="Z1797" s="20" t="s">
        <v>121</v>
      </c>
      <c r="AB1797" s="14" t="e">
        <f>((AE1797-AC1797)*(1000/AD1797))*1000</f>
        <v>#DIV/0!</v>
      </c>
      <c r="AF1797" s="7" t="e">
        <f>#REF!*0.8</f>
        <v>#REF!</v>
      </c>
      <c r="AH1797" s="8" t="e">
        <f>((AG1797)*(H1797/100))</f>
        <v>#DIV/0!</v>
      </c>
      <c r="AI1797" s="7" t="e">
        <f>AG1797/AH1797</f>
        <v>#DIV/0!</v>
      </c>
      <c r="AJ1797" s="6">
        <v>9.1039999999999992</v>
      </c>
      <c r="AK1797" s="2">
        <v>1.9E-2</v>
      </c>
      <c r="AM1797" s="21">
        <v>1.2</v>
      </c>
      <c r="AN1797" s="21">
        <v>1.04</v>
      </c>
      <c r="AO1797" s="20" t="s">
        <v>2183</v>
      </c>
      <c r="AP1797" s="571">
        <v>1.0999999999999999E-2</v>
      </c>
      <c r="AQ1797" s="571">
        <v>1E-3</v>
      </c>
      <c r="AR1797" s="571">
        <v>1.6E-2</v>
      </c>
      <c r="AS1797" s="571">
        <v>3.0000000000000001E-3</v>
      </c>
      <c r="AT1797" s="571" t="s">
        <v>121</v>
      </c>
      <c r="AU1797" s="571">
        <v>3.0000000000000001E-3</v>
      </c>
      <c r="AV1797" s="571">
        <v>5.0000000000000001E-3</v>
      </c>
      <c r="AW1797" s="571">
        <v>2E-3</v>
      </c>
      <c r="AX1797" s="571" t="s">
        <v>121</v>
      </c>
      <c r="AY1797" s="571">
        <v>2E-3</v>
      </c>
      <c r="AZ1797" s="571">
        <v>4.2999999999999997E-2</v>
      </c>
      <c r="BA1797" s="571">
        <v>4.0000000000000001E-3</v>
      </c>
      <c r="BB1797" s="571">
        <v>1.0999999999999999E-2</v>
      </c>
      <c r="BC1797" s="571">
        <v>2E-3</v>
      </c>
      <c r="BD1797" s="571">
        <v>14.173</v>
      </c>
      <c r="BE1797" s="571">
        <v>9.2999999999999999E-2</v>
      </c>
      <c r="BF1797" s="571" t="s">
        <v>121</v>
      </c>
      <c r="BG1797" s="571">
        <v>0.01</v>
      </c>
      <c r="BH1797" s="571">
        <v>14.71</v>
      </c>
      <c r="BI1797" s="571">
        <v>1.833</v>
      </c>
      <c r="BJ1797" s="571">
        <v>5.0000000000000001E-3</v>
      </c>
      <c r="BK1797" s="571">
        <v>1E-3</v>
      </c>
      <c r="BL1797" s="571" t="s">
        <v>121</v>
      </c>
      <c r="BM1797" s="571">
        <v>2E-3</v>
      </c>
      <c r="BN1797" s="571">
        <v>0.04</v>
      </c>
      <c r="BO1797" s="571">
        <v>7.0000000000000001E-3</v>
      </c>
      <c r="BP1797" s="571">
        <v>56.216999999999999</v>
      </c>
      <c r="BQ1797" s="571">
        <v>0.20799999999999999</v>
      </c>
      <c r="BR1797" s="571">
        <v>3.0000000000000001E-3</v>
      </c>
      <c r="BS1797" s="571">
        <v>1E-3</v>
      </c>
      <c r="BT1797" s="571">
        <v>5.6550000000000002</v>
      </c>
      <c r="BU1797" s="571">
        <v>0.11799999999999999</v>
      </c>
      <c r="BV1797" s="571">
        <v>0.08</v>
      </c>
      <c r="BW1797" s="571">
        <v>8.9999999999999993E-3</v>
      </c>
      <c r="BX1797" s="571">
        <v>1.7999999999999999E-2</v>
      </c>
      <c r="BY1797" s="571">
        <v>1.0999999999999999E-2</v>
      </c>
      <c r="BZ1797" s="571">
        <v>0.371</v>
      </c>
      <c r="CA1797" s="571">
        <v>3.1E-2</v>
      </c>
      <c r="CB1797" s="571" t="s">
        <v>121</v>
      </c>
      <c r="CC1797" s="571">
        <v>6.7050000000000001</v>
      </c>
      <c r="CD1797" s="571">
        <v>0.10299999999999999</v>
      </c>
      <c r="CE1797" s="571">
        <v>6.0000000000000001E-3</v>
      </c>
      <c r="CF1797" s="571" t="s">
        <v>121</v>
      </c>
      <c r="CG1797" s="571">
        <v>2E-3</v>
      </c>
      <c r="CH1797" s="571">
        <v>5.0000000000000001E-3</v>
      </c>
      <c r="CI1797" s="571">
        <v>1E-3</v>
      </c>
      <c r="CJ1797" s="571">
        <v>0.11</v>
      </c>
      <c r="CK1797" s="571">
        <v>3.6999999999999998E-2</v>
      </c>
      <c r="CL1797" s="571" t="s">
        <v>121</v>
      </c>
      <c r="CM1797" s="571">
        <v>2E-3</v>
      </c>
      <c r="CN1797" s="571">
        <v>2E-3</v>
      </c>
      <c r="CO1797" s="571">
        <v>1E-3</v>
      </c>
      <c r="CP1797" s="571">
        <v>0.113</v>
      </c>
      <c r="CQ1797" s="571">
        <v>1.2E-2</v>
      </c>
      <c r="CR1797" s="571" t="s">
        <v>121</v>
      </c>
      <c r="CS1797" s="571">
        <v>2E-3</v>
      </c>
      <c r="CT1797" s="571">
        <v>6.71</v>
      </c>
      <c r="CU1797" s="571">
        <v>0.26900000000000002</v>
      </c>
      <c r="CV1797" s="571">
        <v>1.7999999999999999E-2</v>
      </c>
      <c r="CW1797" s="571">
        <v>1E-3</v>
      </c>
      <c r="CX1797" s="571">
        <v>1.4790000000000001</v>
      </c>
      <c r="CY1797" s="571">
        <v>2.5999999999999999E-2</v>
      </c>
      <c r="CZ1797" s="571" t="s">
        <v>121</v>
      </c>
      <c r="DA1797" s="571">
        <v>2E-3</v>
      </c>
      <c r="DB1797" s="571">
        <v>3.4000000000000002E-2</v>
      </c>
      <c r="DC1797" s="571">
        <v>8.0000000000000002E-3</v>
      </c>
      <c r="DD1797" s="571" t="s">
        <v>121</v>
      </c>
      <c r="DE1797" s="571">
        <v>4.0000000000000001E-3</v>
      </c>
      <c r="DF1797" s="571">
        <v>1.4999999999999999E-2</v>
      </c>
      <c r="DG1797" s="571">
        <v>1E-3</v>
      </c>
      <c r="DH1797" s="571">
        <v>4.3999999999999997E-2</v>
      </c>
      <c r="DI1797" s="571">
        <v>1E-3</v>
      </c>
      <c r="DJ1797" s="571" t="s">
        <v>121</v>
      </c>
      <c r="DK1797" s="571">
        <v>2E-3</v>
      </c>
      <c r="DL1797" s="61" t="str">
        <f t="shared" si="34"/>
        <v>22-0111</v>
      </c>
      <c r="DM1797" s="580">
        <v>6.2502559490604806E-2</v>
      </c>
      <c r="DN1797" s="580">
        <v>-4.3304043321070497E-2</v>
      </c>
      <c r="DO1797" s="580">
        <v>-2.0988045112067301E-4</v>
      </c>
      <c r="DP1797" s="580">
        <v>1.3912684776326401E-2</v>
      </c>
      <c r="DQ1797" s="580">
        <v>-5.0467480313521398E-3</v>
      </c>
      <c r="DR1797" s="580">
        <v>-1.07969646899118E-2</v>
      </c>
      <c r="DS1797" s="580">
        <v>0.20103589413846701</v>
      </c>
      <c r="DT1797" s="580">
        <v>5.3274834863118598E-3</v>
      </c>
      <c r="DU1797" s="580">
        <v>-9.1594444440155399E-4</v>
      </c>
      <c r="DV1797" s="580">
        <v>3.6203195883208802E-3</v>
      </c>
      <c r="DW1797" s="580">
        <v>0.104050512052367</v>
      </c>
      <c r="DX1797" s="580">
        <v>-0.180054754145374</v>
      </c>
      <c r="DY1797" s="580">
        <v>78.572930615378894</v>
      </c>
      <c r="DZ1797" s="580">
        <v>6.1746676628415403E-2</v>
      </c>
      <c r="EA1797" s="580">
        <v>-0.56062992528834399</v>
      </c>
      <c r="EB1797" s="580">
        <v>89.942997447832795</v>
      </c>
    </row>
    <row r="1798" spans="1:132">
      <c r="A1798" s="11">
        <v>44726</v>
      </c>
      <c r="B1798" s="66"/>
      <c r="C1798" s="25" t="s">
        <v>117</v>
      </c>
      <c r="H1798" s="3" t="e">
        <f>((F1798)/(E1798/100))</f>
        <v>#DIV/0!</v>
      </c>
      <c r="I1798" s="4" t="e">
        <f>E1798/F1798</f>
        <v>#DIV/0!</v>
      </c>
      <c r="J1798" s="4" t="e">
        <f>100/G1798</f>
        <v>#DIV/0!</v>
      </c>
      <c r="N1798" s="37" t="e">
        <f>M1798/(K1798/100)</f>
        <v>#DIV/0!</v>
      </c>
      <c r="O1798" s="37" t="e">
        <f>N1798/J1798</f>
        <v>#DIV/0!</v>
      </c>
      <c r="P1798" s="5" t="e">
        <f>M1798/(L1798/100)</f>
        <v>#DIV/0!</v>
      </c>
      <c r="Q1798" s="5" t="e">
        <f>P1798*I1798</f>
        <v>#DIV/0!</v>
      </c>
      <c r="U1798" s="15" t="e">
        <f>100-(T1798-R1798)/S1798*100</f>
        <v>#DIV/0!</v>
      </c>
      <c r="X1798" s="2">
        <v>11.43</v>
      </c>
      <c r="AB1798" s="14" t="e">
        <f>((AE1798-AC1798)*(1000/AD1798))*1000</f>
        <v>#DIV/0!</v>
      </c>
      <c r="AF1798" s="7" t="e">
        <f>#REF!*0.8</f>
        <v>#REF!</v>
      </c>
      <c r="AG1798" s="2">
        <v>60</v>
      </c>
      <c r="AH1798" s="8" t="e">
        <f>((AG1798)*(H1798/100))</f>
        <v>#DIV/0!</v>
      </c>
      <c r="AI1798" s="7" t="e">
        <f>AG1798/AH1798</f>
        <v>#DIV/0!</v>
      </c>
      <c r="AO1798" s="20" t="s">
        <v>117</v>
      </c>
      <c r="AP1798" s="572">
        <v>0.252</v>
      </c>
      <c r="AQ1798" s="572">
        <v>4.0000000000000001E-3</v>
      </c>
      <c r="AR1798" s="572">
        <v>8.9999999999999993E-3</v>
      </c>
      <c r="AS1798" s="572">
        <v>3.0000000000000001E-3</v>
      </c>
      <c r="AT1798" s="572">
        <v>0.11700000000000001</v>
      </c>
      <c r="AU1798" s="572">
        <v>4.0000000000000001E-3</v>
      </c>
      <c r="AV1798" s="572">
        <v>8.8999999999999996E-2</v>
      </c>
      <c r="AW1798" s="572">
        <v>3.0000000000000001E-3</v>
      </c>
      <c r="AX1798" s="572">
        <v>0.02</v>
      </c>
      <c r="AY1798" s="572">
        <v>1E-3</v>
      </c>
      <c r="AZ1798" s="572">
        <v>2.5999999999999999E-2</v>
      </c>
      <c r="BA1798" s="572">
        <v>2E-3</v>
      </c>
      <c r="BB1798" s="572">
        <v>7.1999999999999995E-2</v>
      </c>
      <c r="BC1798" s="572">
        <v>2E-3</v>
      </c>
      <c r="BD1798" s="572">
        <v>0.61299999999999999</v>
      </c>
      <c r="BE1798" s="572">
        <v>1.0999999999999999E-2</v>
      </c>
      <c r="BF1798" s="572" t="s">
        <v>121</v>
      </c>
      <c r="BG1798" s="572">
        <v>0.01</v>
      </c>
      <c r="BH1798" s="572" t="s">
        <v>121</v>
      </c>
      <c r="BI1798" s="572">
        <v>3.6280000000000001</v>
      </c>
      <c r="BJ1798" s="572" t="s">
        <v>121</v>
      </c>
      <c r="BK1798" s="572">
        <v>4.0000000000000001E-3</v>
      </c>
      <c r="BL1798" s="572" t="s">
        <v>121</v>
      </c>
      <c r="BM1798" s="572">
        <v>2E-3</v>
      </c>
      <c r="BN1798" s="572">
        <v>0.113</v>
      </c>
      <c r="BO1798" s="572">
        <v>8.0000000000000002E-3</v>
      </c>
      <c r="BP1798" s="572">
        <v>58.868000000000002</v>
      </c>
      <c r="BQ1798" s="572">
        <v>0.16400000000000001</v>
      </c>
      <c r="BR1798" s="572">
        <v>2E-3</v>
      </c>
      <c r="BS1798" s="572">
        <v>1E-3</v>
      </c>
      <c r="BT1798" s="572">
        <v>9.2539999999999996</v>
      </c>
      <c r="BU1798" s="572">
        <v>0.113</v>
      </c>
      <c r="BV1798" s="572">
        <v>19.259</v>
      </c>
      <c r="BW1798" s="572">
        <v>0.21299999999999999</v>
      </c>
      <c r="BX1798" s="572">
        <v>6.0000000000000001E-3</v>
      </c>
      <c r="BY1798" s="572">
        <v>3.0000000000000001E-3</v>
      </c>
      <c r="BZ1798" s="572">
        <v>4.1509999999999998</v>
      </c>
      <c r="CA1798" s="572">
        <v>5.6000000000000001E-2</v>
      </c>
      <c r="CB1798" s="572" t="s">
        <v>121</v>
      </c>
      <c r="CC1798" s="572">
        <v>20.216999999999999</v>
      </c>
      <c r="CD1798" s="572">
        <v>2.9000000000000001E-2</v>
      </c>
      <c r="CE1798" s="572">
        <v>5.0000000000000001E-3</v>
      </c>
      <c r="CF1798" s="572">
        <v>2E-3</v>
      </c>
      <c r="CG1798" s="572">
        <v>1E-3</v>
      </c>
      <c r="CH1798" s="572" t="s">
        <v>121</v>
      </c>
      <c r="CI1798" s="572">
        <v>2E-3</v>
      </c>
      <c r="CJ1798" s="572" t="s">
        <v>121</v>
      </c>
      <c r="CK1798" s="572">
        <v>0.29499999999999998</v>
      </c>
      <c r="CL1798" s="572" t="s">
        <v>121</v>
      </c>
      <c r="CM1798" s="572">
        <v>2E-3</v>
      </c>
      <c r="CN1798" s="572">
        <v>8.0000000000000002E-3</v>
      </c>
      <c r="CO1798" s="572">
        <v>1E-3</v>
      </c>
      <c r="CP1798" s="572">
        <v>3.0209999999999999</v>
      </c>
      <c r="CQ1798" s="572">
        <v>0.08</v>
      </c>
      <c r="CR1798" s="572" t="s">
        <v>121</v>
      </c>
      <c r="CS1798" s="572">
        <v>2E-3</v>
      </c>
      <c r="CT1798" s="572">
        <v>2.2799999999999998</v>
      </c>
      <c r="CU1798" s="572">
        <v>0.36899999999999999</v>
      </c>
      <c r="CV1798" s="572">
        <v>1.7999999999999999E-2</v>
      </c>
      <c r="CW1798" s="572">
        <v>1E-3</v>
      </c>
      <c r="CX1798" s="572">
        <v>0.20300000000000001</v>
      </c>
      <c r="CY1798" s="572">
        <v>8.9999999999999993E-3</v>
      </c>
      <c r="CZ1798" s="572" t="s">
        <v>121</v>
      </c>
      <c r="DA1798" s="572">
        <v>2E-3</v>
      </c>
      <c r="DB1798" s="572" t="s">
        <v>121</v>
      </c>
      <c r="DC1798" s="572">
        <v>7.0000000000000001E-3</v>
      </c>
      <c r="DD1798" s="572">
        <v>0.04</v>
      </c>
      <c r="DE1798" s="572">
        <v>8.9999999999999993E-3</v>
      </c>
      <c r="DF1798" s="572">
        <v>1.399</v>
      </c>
      <c r="DG1798" s="572">
        <v>1.2999999999999999E-2</v>
      </c>
      <c r="DH1798" s="572">
        <v>6.0000000000000001E-3</v>
      </c>
      <c r="DI1798" s="572">
        <v>1E-3</v>
      </c>
      <c r="DJ1798" s="572">
        <v>0.13100000000000001</v>
      </c>
      <c r="DK1798" s="572">
        <v>1E-3</v>
      </c>
      <c r="DL1798" s="61" t="str">
        <f t="shared" si="34"/>
        <v>UTV</v>
      </c>
    </row>
    <row r="1799" spans="1:132">
      <c r="A1799" s="11">
        <v>44726</v>
      </c>
      <c r="B1799" s="66" t="s">
        <v>372</v>
      </c>
      <c r="C1799" s="25" t="s">
        <v>119</v>
      </c>
      <c r="D1799" s="21">
        <v>36</v>
      </c>
      <c r="E1799" s="2">
        <v>100</v>
      </c>
      <c r="F1799" s="2">
        <v>64</v>
      </c>
      <c r="H1799" s="3">
        <f>((F1799)/(E1799/100))</f>
        <v>64</v>
      </c>
      <c r="I1799" s="4">
        <f>E1799/F1799</f>
        <v>1.5625</v>
      </c>
      <c r="J1799" s="4" t="e">
        <f>100/G1799</f>
        <v>#DIV/0!</v>
      </c>
      <c r="N1799" s="37" t="e">
        <f>M1799/(K1799/100)</f>
        <v>#DIV/0!</v>
      </c>
      <c r="O1799" s="37" t="e">
        <f>N1799/J1799</f>
        <v>#DIV/0!</v>
      </c>
      <c r="P1799" s="5" t="e">
        <f>M1799/(L1799/100)</f>
        <v>#DIV/0!</v>
      </c>
      <c r="Q1799" s="5" t="e">
        <f>P1799*I1799</f>
        <v>#DIV/0!</v>
      </c>
      <c r="U1799" s="15" t="e">
        <f>100-(T1799-R1799)/S1799*100</f>
        <v>#DIV/0!</v>
      </c>
      <c r="V1799" s="21">
        <v>1.008</v>
      </c>
      <c r="X1799" s="2">
        <v>11.36</v>
      </c>
      <c r="Y1799" s="2">
        <v>8.7100000000000009</v>
      </c>
      <c r="Z1799" s="21">
        <v>1897</v>
      </c>
      <c r="AB1799" s="14" t="e">
        <f>((AE1799-AC1799)*(1000/AD1799))*1000</f>
        <v>#DIV/0!</v>
      </c>
      <c r="AF1799" s="7" t="e">
        <f>#REF!*0.8</f>
        <v>#REF!</v>
      </c>
      <c r="AG1799" s="2">
        <v>157</v>
      </c>
      <c r="AH1799" s="8">
        <f>((AG1799)*(H1799/100))</f>
        <v>100.48</v>
      </c>
      <c r="AI1799" s="7">
        <f>AG1799/AH1799</f>
        <v>1.5625</v>
      </c>
      <c r="AJ1799" s="6">
        <v>101.1</v>
      </c>
      <c r="AK1799" s="2">
        <v>0.69899999999999995</v>
      </c>
      <c r="AO1799" s="20" t="s">
        <v>2187</v>
      </c>
      <c r="AP1799" s="573">
        <v>7.6999999999999999E-2</v>
      </c>
      <c r="AQ1799" s="573">
        <v>2E-3</v>
      </c>
      <c r="AR1799" s="573">
        <v>3.3000000000000002E-2</v>
      </c>
      <c r="AS1799" s="573">
        <v>3.0000000000000001E-3</v>
      </c>
      <c r="AT1799" s="573">
        <v>2.4E-2</v>
      </c>
      <c r="AU1799" s="573">
        <v>2E-3</v>
      </c>
      <c r="AV1799" s="573">
        <v>3.3000000000000002E-2</v>
      </c>
      <c r="AW1799" s="573">
        <v>2E-3</v>
      </c>
      <c r="AX1799" s="573">
        <v>3.0000000000000001E-3</v>
      </c>
      <c r="AY1799" s="573">
        <v>1E-3</v>
      </c>
      <c r="AZ1799" s="573">
        <v>2.7E-2</v>
      </c>
      <c r="BA1799" s="573">
        <v>2E-3</v>
      </c>
      <c r="BB1799" s="573">
        <v>9.4E-2</v>
      </c>
      <c r="BC1799" s="573">
        <v>3.0000000000000001E-3</v>
      </c>
      <c r="BD1799" s="573">
        <v>2.9710000000000001</v>
      </c>
      <c r="BE1799" s="573">
        <v>2.4E-2</v>
      </c>
      <c r="BF1799" s="573" t="s">
        <v>121</v>
      </c>
      <c r="BG1799" s="573">
        <v>3.0000000000000001E-3</v>
      </c>
      <c r="BH1799" s="573">
        <v>3.1120000000000001</v>
      </c>
      <c r="BI1799" s="573">
        <v>0.95199999999999996</v>
      </c>
      <c r="BJ1799" s="573" t="s">
        <v>121</v>
      </c>
      <c r="BK1799" s="573">
        <v>2E-3</v>
      </c>
      <c r="BL1799" s="573" t="s">
        <v>121</v>
      </c>
      <c r="BM1799" s="573">
        <v>2E-3</v>
      </c>
      <c r="BN1799" s="573">
        <v>0.53700000000000003</v>
      </c>
      <c r="BO1799" s="573">
        <v>1.0999999999999999E-2</v>
      </c>
      <c r="BP1799" s="573">
        <v>58.398000000000003</v>
      </c>
      <c r="BQ1799" s="573">
        <v>0.16500000000000001</v>
      </c>
      <c r="BR1799" s="573">
        <v>3.0000000000000001E-3</v>
      </c>
      <c r="BS1799" s="573">
        <v>1E-3</v>
      </c>
      <c r="BT1799" s="573">
        <v>14.148</v>
      </c>
      <c r="BU1799" s="573">
        <v>0.13</v>
      </c>
      <c r="BV1799" s="573">
        <v>1.08</v>
      </c>
      <c r="BW1799" s="573">
        <v>2.4E-2</v>
      </c>
      <c r="BX1799" s="573" t="s">
        <v>121</v>
      </c>
      <c r="BY1799" s="573">
        <v>8.0000000000000002E-3</v>
      </c>
      <c r="BZ1799" s="573">
        <v>0.92100000000000004</v>
      </c>
      <c r="CA1799" s="573">
        <v>0.03</v>
      </c>
      <c r="CB1799" s="573" t="s">
        <v>121</v>
      </c>
      <c r="CC1799" s="573">
        <v>8.4589999999999996</v>
      </c>
      <c r="CD1799" s="573">
        <v>8.5000000000000006E-2</v>
      </c>
      <c r="CE1799" s="573">
        <v>6.0000000000000001E-3</v>
      </c>
      <c r="CF1799" s="573" t="s">
        <v>121</v>
      </c>
      <c r="CG1799" s="573">
        <v>2E-3</v>
      </c>
      <c r="CH1799" s="573" t="s">
        <v>121</v>
      </c>
      <c r="CI1799" s="573">
        <v>2E-3</v>
      </c>
      <c r="CJ1799" s="573">
        <v>1.2529999999999999</v>
      </c>
      <c r="CK1799" s="573">
        <v>9.0999999999999998E-2</v>
      </c>
      <c r="CL1799" s="573" t="s">
        <v>121</v>
      </c>
      <c r="CM1799" s="573">
        <v>2E-3</v>
      </c>
      <c r="CN1799" s="573">
        <v>3.0000000000000001E-3</v>
      </c>
      <c r="CO1799" s="573">
        <v>1E-3</v>
      </c>
      <c r="CP1799" s="573">
        <v>2.3159999999999998</v>
      </c>
      <c r="CQ1799" s="573">
        <v>4.5999999999999999E-2</v>
      </c>
      <c r="CR1799" s="573" t="s">
        <v>121</v>
      </c>
      <c r="CS1799" s="573">
        <v>2E-3</v>
      </c>
      <c r="CT1799" s="573">
        <v>7.3090000000000002</v>
      </c>
      <c r="CU1799" s="573">
        <v>0.29799999999999999</v>
      </c>
      <c r="CV1799" s="573">
        <v>3.4000000000000002E-2</v>
      </c>
      <c r="CW1799" s="573">
        <v>1E-3</v>
      </c>
      <c r="CX1799" s="573">
        <v>0.73899999999999999</v>
      </c>
      <c r="CY1799" s="573">
        <v>1.7000000000000001E-2</v>
      </c>
      <c r="CZ1799" s="573" t="s">
        <v>121</v>
      </c>
      <c r="DA1799" s="573">
        <v>2E-3</v>
      </c>
      <c r="DB1799" s="573">
        <v>3.3000000000000002E-2</v>
      </c>
      <c r="DC1799" s="573">
        <v>5.0000000000000001E-3</v>
      </c>
      <c r="DD1799" s="573" t="s">
        <v>121</v>
      </c>
      <c r="DE1799" s="573">
        <v>7.0000000000000001E-3</v>
      </c>
      <c r="DF1799" s="573">
        <v>0.436</v>
      </c>
      <c r="DG1799" s="573">
        <v>5.0000000000000001E-3</v>
      </c>
      <c r="DH1799" s="573">
        <v>0.02</v>
      </c>
      <c r="DI1799" s="573">
        <v>1E-3</v>
      </c>
      <c r="DJ1799" s="573">
        <v>8.9999999999999993E-3</v>
      </c>
      <c r="DK1799" s="573">
        <v>1E-3</v>
      </c>
      <c r="DL1799" s="61" t="str">
        <f t="shared" si="34"/>
        <v>ENE 2600 14.06.2022</v>
      </c>
      <c r="DM1799" s="580">
        <v>6.5824819515425001E-2</v>
      </c>
      <c r="DN1799" s="580">
        <v>-4.4521868361803503E-2</v>
      </c>
      <c r="DO1799" s="580">
        <v>4.0526545913363403E-3</v>
      </c>
      <c r="DP1799" s="580">
        <v>0.69920563764676402</v>
      </c>
      <c r="DQ1799" s="580">
        <v>-7.2768347066527704E-3</v>
      </c>
      <c r="DR1799" s="580">
        <v>-2.4130916718055801E-2</v>
      </c>
      <c r="DS1799" s="580">
        <v>0.11706824860908301</v>
      </c>
      <c r="DT1799" s="580">
        <v>-2.8996694443343702E-3</v>
      </c>
      <c r="DU1799" s="580">
        <v>-2.5423209616382099E-3</v>
      </c>
      <c r="DV1799" s="580">
        <v>8.2896285243024594E-3</v>
      </c>
      <c r="DW1799" s="580">
        <v>0.15159021013097801</v>
      </c>
      <c r="DX1799" s="580">
        <v>-0.155275990789709</v>
      </c>
      <c r="DY1799" s="580">
        <v>666.02289756781795</v>
      </c>
      <c r="DZ1799" s="580">
        <v>-6.7023882335555104E-2</v>
      </c>
      <c r="EA1799" s="580">
        <v>-0.688365774710332</v>
      </c>
      <c r="EB1799" s="580">
        <v>89.493396433355997</v>
      </c>
    </row>
    <row r="1800" spans="1:132">
      <c r="A1800" s="11">
        <v>44727</v>
      </c>
      <c r="B1800" s="66" t="s">
        <v>2185</v>
      </c>
      <c r="C1800" s="25" t="s">
        <v>830</v>
      </c>
      <c r="H1800" s="3" t="e">
        <f>((F1800)/(E1800/100))</f>
        <v>#DIV/0!</v>
      </c>
      <c r="I1800" s="4" t="e">
        <f>E1800/F1800</f>
        <v>#DIV/0!</v>
      </c>
      <c r="J1800" s="4" t="e">
        <f>100/G1800</f>
        <v>#DIV/0!</v>
      </c>
      <c r="N1800" s="37" t="e">
        <f>M1800/(K1800/100)</f>
        <v>#DIV/0!</v>
      </c>
      <c r="O1800" s="37" t="e">
        <f>N1800/J1800</f>
        <v>#DIV/0!</v>
      </c>
      <c r="P1800" s="5" t="e">
        <f>M1800/(L1800/100)</f>
        <v>#DIV/0!</v>
      </c>
      <c r="Q1800" s="5" t="e">
        <f>P1800*I1800</f>
        <v>#DIV/0!</v>
      </c>
      <c r="U1800" s="15" t="e">
        <f>100-(T1800-R1800)/S1800*100</f>
        <v>#DIV/0!</v>
      </c>
      <c r="Z1800" s="21">
        <v>2835</v>
      </c>
      <c r="AB1800" s="14" t="e">
        <f>((AE1800-AC1800)*(1000/AD1800))*1000</f>
        <v>#DIV/0!</v>
      </c>
      <c r="AF1800" s="7" t="e">
        <f>#REF!*0.8</f>
        <v>#REF!</v>
      </c>
      <c r="AH1800" s="8" t="e">
        <f>((AG1800)*(H1800/100))</f>
        <v>#DIV/0!</v>
      </c>
      <c r="AI1800" s="7" t="e">
        <f>AG1800/AH1800</f>
        <v>#DIV/0!</v>
      </c>
      <c r="AO1800" s="20" t="s">
        <v>2188</v>
      </c>
      <c r="DL1800" s="61" t="str">
        <f t="shared" si="34"/>
        <v>VNE 2127 15.06.2022</v>
      </c>
    </row>
    <row r="1801" spans="1:132">
      <c r="A1801" s="11">
        <v>44727</v>
      </c>
      <c r="B1801" s="66" t="s">
        <v>336</v>
      </c>
      <c r="C1801" s="25" t="s">
        <v>125</v>
      </c>
      <c r="D1801" s="21">
        <v>19</v>
      </c>
      <c r="E1801" s="2">
        <v>100</v>
      </c>
      <c r="F1801" s="2">
        <v>81</v>
      </c>
      <c r="H1801" s="3">
        <f>((F1801)/(E1801/100))</f>
        <v>81</v>
      </c>
      <c r="I1801" s="4">
        <f>E1801/F1801</f>
        <v>1.2345679012345678</v>
      </c>
      <c r="J1801" s="4" t="e">
        <f>100/G1801</f>
        <v>#DIV/0!</v>
      </c>
      <c r="N1801" s="37" t="e">
        <f>M1801/(K1801/100)</f>
        <v>#DIV/0!</v>
      </c>
      <c r="O1801" s="37" t="e">
        <f>N1801/J1801</f>
        <v>#DIV/0!</v>
      </c>
      <c r="P1801" s="5" t="e">
        <f>M1801/(L1801/100)</f>
        <v>#DIV/0!</v>
      </c>
      <c r="Q1801" s="5" t="e">
        <f>P1801*I1801</f>
        <v>#DIV/0!</v>
      </c>
      <c r="U1801" s="15" t="e">
        <f>100-(T1801-R1801)/S1801*100</f>
        <v>#DIV/0!</v>
      </c>
      <c r="V1801" s="21">
        <v>5.2560000000000002</v>
      </c>
      <c r="X1801" s="2">
        <v>12.39</v>
      </c>
      <c r="Y1801" s="2">
        <v>13.44</v>
      </c>
      <c r="Z1801" s="21">
        <v>684</v>
      </c>
      <c r="AB1801" s="14" t="e">
        <f>((AE1801-AC1801)*(1000/AD1801))*1000</f>
        <v>#DIV/0!</v>
      </c>
      <c r="AF1801" s="7" t="e">
        <f>#REF!*0.8</f>
        <v>#REF!</v>
      </c>
      <c r="AG1801" s="2">
        <v>123</v>
      </c>
      <c r="AH1801" s="8">
        <f>((AG1801)*(H1801/100))</f>
        <v>99.63000000000001</v>
      </c>
      <c r="AI1801" s="7">
        <f>AG1801/AH1801</f>
        <v>1.2345679012345678</v>
      </c>
      <c r="AJ1801" s="6">
        <v>95.53</v>
      </c>
      <c r="AK1801" s="2">
        <v>0.83199999999999996</v>
      </c>
      <c r="AO1801" s="20" t="s">
        <v>2189</v>
      </c>
      <c r="AP1801" s="575">
        <v>2.5000000000000001E-2</v>
      </c>
      <c r="AQ1801" s="575">
        <v>1E-3</v>
      </c>
      <c r="AR1801" s="575">
        <v>1.7999999999999999E-2</v>
      </c>
      <c r="AS1801" s="575">
        <v>3.0000000000000001E-3</v>
      </c>
      <c r="AT1801" s="575">
        <v>8.9999999999999993E-3</v>
      </c>
      <c r="AU1801" s="575">
        <v>2E-3</v>
      </c>
      <c r="AV1801" s="575">
        <v>8.9999999999999993E-3</v>
      </c>
      <c r="AW1801" s="575">
        <v>2E-3</v>
      </c>
      <c r="AX1801" s="575" t="s">
        <v>121</v>
      </c>
      <c r="AY1801" s="575">
        <v>2E-3</v>
      </c>
      <c r="AZ1801" s="575">
        <v>0.13900000000000001</v>
      </c>
      <c r="BA1801" s="575">
        <v>4.0000000000000001E-3</v>
      </c>
      <c r="BB1801" s="575">
        <v>5.1999999999999998E-2</v>
      </c>
      <c r="BC1801" s="575">
        <v>2E-3</v>
      </c>
      <c r="BD1801" s="575">
        <v>1.2949999999999999</v>
      </c>
      <c r="BE1801" s="575">
        <v>1.6E-2</v>
      </c>
      <c r="BF1801" s="575" t="s">
        <v>121</v>
      </c>
      <c r="BG1801" s="575">
        <v>6.0000000000000001E-3</v>
      </c>
      <c r="BH1801" s="575">
        <v>2.4169999999999998</v>
      </c>
      <c r="BI1801" s="575">
        <v>1.022</v>
      </c>
      <c r="BJ1801" s="575">
        <v>2E-3</v>
      </c>
      <c r="BK1801" s="575">
        <v>1E-3</v>
      </c>
      <c r="BL1801" s="575" t="s">
        <v>121</v>
      </c>
      <c r="BM1801" s="575">
        <v>2E-3</v>
      </c>
      <c r="BN1801" s="575">
        <v>0.29499999999999998</v>
      </c>
      <c r="BO1801" s="575">
        <v>8.9999999999999993E-3</v>
      </c>
      <c r="BP1801" s="575">
        <v>59.003</v>
      </c>
      <c r="BQ1801" s="575">
        <v>0.14299999999999999</v>
      </c>
      <c r="BR1801" s="575" t="s">
        <v>121</v>
      </c>
      <c r="BS1801" s="575">
        <v>2E-3</v>
      </c>
      <c r="BT1801" s="575">
        <v>23.795999999999999</v>
      </c>
      <c r="BU1801" s="575">
        <v>0.2</v>
      </c>
      <c r="BV1801" s="575">
        <v>0.63500000000000001</v>
      </c>
      <c r="BW1801" s="575">
        <v>2.1000000000000001E-2</v>
      </c>
      <c r="BX1801" s="575" t="s">
        <v>121</v>
      </c>
      <c r="BY1801" s="575">
        <v>8.0000000000000002E-3</v>
      </c>
      <c r="BZ1801" s="575">
        <v>0.34100000000000003</v>
      </c>
      <c r="CA1801" s="575">
        <v>2.3E-2</v>
      </c>
      <c r="CB1801" s="575" t="s">
        <v>121</v>
      </c>
      <c r="CC1801" s="575">
        <v>13.882</v>
      </c>
      <c r="CD1801" s="575">
        <v>0.105</v>
      </c>
      <c r="CE1801" s="575">
        <v>6.0000000000000001E-3</v>
      </c>
      <c r="CF1801" s="575">
        <v>5.0000000000000001E-3</v>
      </c>
      <c r="CG1801" s="575">
        <v>1E-3</v>
      </c>
      <c r="CH1801" s="575">
        <v>1.4999999999999999E-2</v>
      </c>
      <c r="CI1801" s="575">
        <v>1E-3</v>
      </c>
      <c r="CJ1801" s="575">
        <v>0.182</v>
      </c>
      <c r="CK1801" s="575">
        <v>7.0999999999999994E-2</v>
      </c>
      <c r="CL1801" s="575" t="s">
        <v>121</v>
      </c>
      <c r="CM1801" s="575">
        <v>2E-3</v>
      </c>
      <c r="CN1801" s="575" t="s">
        <v>121</v>
      </c>
      <c r="CO1801" s="575">
        <v>2E-3</v>
      </c>
      <c r="CP1801" s="575">
        <v>1.2689999999999999</v>
      </c>
      <c r="CQ1801" s="575">
        <v>3.7999999999999999E-2</v>
      </c>
      <c r="CR1801" s="575" t="s">
        <v>121</v>
      </c>
      <c r="CS1801" s="575">
        <v>2E-3</v>
      </c>
      <c r="CT1801" s="575">
        <v>9.4990000000000006</v>
      </c>
      <c r="CU1801" s="575">
        <v>0.34599999999999997</v>
      </c>
      <c r="CV1801" s="575">
        <v>2.4E-2</v>
      </c>
      <c r="CW1801" s="575">
        <v>1E-3</v>
      </c>
      <c r="CX1801" s="575">
        <v>0.63600000000000001</v>
      </c>
      <c r="CY1801" s="575">
        <v>1.9E-2</v>
      </c>
      <c r="CZ1801" s="575" t="s">
        <v>121</v>
      </c>
      <c r="DA1801" s="575">
        <v>2E-3</v>
      </c>
      <c r="DB1801" s="575">
        <v>2.1000000000000001E-2</v>
      </c>
      <c r="DC1801" s="575">
        <v>6.0000000000000001E-3</v>
      </c>
      <c r="DD1801" s="575" t="s">
        <v>121</v>
      </c>
      <c r="DE1801" s="575">
        <v>5.0000000000000001E-3</v>
      </c>
      <c r="DF1801" s="575">
        <v>0.186</v>
      </c>
      <c r="DG1801" s="575">
        <v>3.0000000000000001E-3</v>
      </c>
      <c r="DH1801" s="575">
        <v>1.0999999999999999E-2</v>
      </c>
      <c r="DI1801" s="575">
        <v>1E-3</v>
      </c>
      <c r="DJ1801" s="575">
        <v>4.0000000000000001E-3</v>
      </c>
      <c r="DK1801" s="575">
        <v>1E-3</v>
      </c>
      <c r="DL1801" s="61" t="str">
        <f t="shared" si="34"/>
        <v>DK III Hafen 15.06.2022</v>
      </c>
      <c r="DM1801" s="580">
        <v>5.3784074605893198E-2</v>
      </c>
      <c r="DN1801" s="580">
        <v>-2.1056829680062599E-2</v>
      </c>
      <c r="DO1801" s="580">
        <v>1.1250173995975299E-2</v>
      </c>
      <c r="DP1801" s="580">
        <v>0.83177388606672598</v>
      </c>
      <c r="DQ1801" s="580">
        <v>0.37848540289648702</v>
      </c>
      <c r="DR1801" s="580">
        <v>-2.3472346789184698E-2</v>
      </c>
      <c r="DS1801" s="580">
        <v>0.106278785538235</v>
      </c>
      <c r="DT1801" s="580">
        <v>6.3922722858361196E-3</v>
      </c>
      <c r="DU1801" s="580">
        <v>-2.94472747422697E-3</v>
      </c>
      <c r="DV1801" s="580">
        <v>8.2095458342899205E-3</v>
      </c>
      <c r="DW1801" s="580">
        <v>0.14357418811394801</v>
      </c>
      <c r="DX1801" s="580">
        <v>-0.17955759801642199</v>
      </c>
      <c r="DY1801" s="580">
        <v>714.94417453815697</v>
      </c>
      <c r="DZ1801" s="580">
        <v>-0.107385800774384</v>
      </c>
      <c r="EA1801" s="580">
        <v>-0.68577680949084796</v>
      </c>
      <c r="EB1801" s="580">
        <v>89.282751470284097</v>
      </c>
    </row>
    <row r="1802" spans="1:132">
      <c r="A1802" s="11">
        <v>44727</v>
      </c>
      <c r="B1802" s="66" t="s">
        <v>372</v>
      </c>
      <c r="C1802" s="25" t="s">
        <v>125</v>
      </c>
      <c r="D1802" s="21">
        <v>35</v>
      </c>
      <c r="E1802" s="2">
        <v>100</v>
      </c>
      <c r="F1802" s="2">
        <v>65</v>
      </c>
      <c r="H1802" s="3">
        <f>((F1802)/(E1802/100))</f>
        <v>65</v>
      </c>
      <c r="I1802" s="4">
        <f>E1802/F1802</f>
        <v>1.5384615384615385</v>
      </c>
      <c r="J1802" s="4" t="e">
        <f>100/G1802</f>
        <v>#DIV/0!</v>
      </c>
      <c r="N1802" s="37" t="e">
        <f>M1802/(K1802/100)</f>
        <v>#DIV/0!</v>
      </c>
      <c r="O1802" s="37" t="e">
        <f>N1802/J1802</f>
        <v>#DIV/0!</v>
      </c>
      <c r="P1802" s="5" t="e">
        <f>M1802/(L1802/100)</f>
        <v>#DIV/0!</v>
      </c>
      <c r="Q1802" s="5" t="e">
        <f>P1802*I1802</f>
        <v>#DIV/0!</v>
      </c>
      <c r="U1802" s="15" t="e">
        <f>100-(T1802-R1802)/S1802*100</f>
        <v>#DIV/0!</v>
      </c>
      <c r="V1802" s="21">
        <v>0.52100000000000002</v>
      </c>
      <c r="X1802" s="2">
        <v>11.44</v>
      </c>
      <c r="Y1802" s="2">
        <v>7.71</v>
      </c>
      <c r="Z1802" s="21">
        <v>1788</v>
      </c>
      <c r="AB1802" s="14" t="e">
        <f>((AE1802-AC1802)*(1000/AD1802))*1000</f>
        <v>#DIV/0!</v>
      </c>
      <c r="AF1802" s="7" t="e">
        <f>#REF!*0.8</f>
        <v>#REF!</v>
      </c>
      <c r="AG1802" s="2">
        <v>155</v>
      </c>
      <c r="AH1802" s="8">
        <f>((AG1802)*(H1802/100))</f>
        <v>100.75</v>
      </c>
      <c r="AI1802" s="7">
        <f>AG1802/AH1802</f>
        <v>1.5384615384615385</v>
      </c>
      <c r="AJ1802" s="6">
        <v>140.19999999999999</v>
      </c>
      <c r="AK1802" s="2">
        <v>0.41399999999999998</v>
      </c>
      <c r="AO1802" s="20" t="s">
        <v>2186</v>
      </c>
      <c r="AP1802" s="574">
        <v>5.6000000000000001E-2</v>
      </c>
      <c r="AQ1802" s="574">
        <v>1E-3</v>
      </c>
      <c r="AR1802" s="574">
        <v>1.2E-2</v>
      </c>
      <c r="AS1802" s="574">
        <v>2E-3</v>
      </c>
      <c r="AT1802" s="574">
        <v>1.2999999999999999E-2</v>
      </c>
      <c r="AU1802" s="574">
        <v>2E-3</v>
      </c>
      <c r="AV1802" s="574">
        <v>2.4E-2</v>
      </c>
      <c r="AW1802" s="574">
        <v>2E-3</v>
      </c>
      <c r="AX1802" s="574" t="s">
        <v>121</v>
      </c>
      <c r="AY1802" s="574">
        <v>2E-3</v>
      </c>
      <c r="AZ1802" s="574">
        <v>2.9000000000000001E-2</v>
      </c>
      <c r="BA1802" s="574">
        <v>2E-3</v>
      </c>
      <c r="BB1802" s="574">
        <v>0.122</v>
      </c>
      <c r="BC1802" s="574">
        <v>3.0000000000000001E-3</v>
      </c>
      <c r="BD1802" s="574">
        <v>3.07</v>
      </c>
      <c r="BE1802" s="574">
        <v>2.4E-2</v>
      </c>
      <c r="BF1802" s="574" t="s">
        <v>121</v>
      </c>
      <c r="BG1802" s="574">
        <v>4.0000000000000001E-3</v>
      </c>
      <c r="BH1802" s="574">
        <v>2.698</v>
      </c>
      <c r="BI1802" s="574">
        <v>0.72499999999999998</v>
      </c>
      <c r="BJ1802" s="574" t="s">
        <v>121</v>
      </c>
      <c r="BK1802" s="574">
        <v>2E-3</v>
      </c>
      <c r="BL1802" s="574" t="s">
        <v>121</v>
      </c>
      <c r="BM1802" s="574">
        <v>2E-3</v>
      </c>
      <c r="BN1802" s="574">
        <v>0.46899999999999997</v>
      </c>
      <c r="BO1802" s="574">
        <v>8.9999999999999993E-3</v>
      </c>
      <c r="BP1802" s="574">
        <v>68.838999999999999</v>
      </c>
      <c r="BQ1802" s="574">
        <v>0.11799999999999999</v>
      </c>
      <c r="BR1802" s="574">
        <v>3.0000000000000001E-3</v>
      </c>
      <c r="BS1802" s="574">
        <v>1E-3</v>
      </c>
      <c r="BT1802" s="574">
        <v>12.012</v>
      </c>
      <c r="BU1802" s="574">
        <v>0.11600000000000001</v>
      </c>
      <c r="BV1802" s="574">
        <v>0.93</v>
      </c>
      <c r="BW1802" s="574">
        <v>0.02</v>
      </c>
      <c r="BX1802" s="574" t="s">
        <v>121</v>
      </c>
      <c r="BY1802" s="574">
        <v>8.0000000000000002E-3</v>
      </c>
      <c r="BZ1802" s="574">
        <v>0.753</v>
      </c>
      <c r="CA1802" s="574">
        <v>2.7E-2</v>
      </c>
      <c r="CB1802" s="574" t="s">
        <v>121</v>
      </c>
      <c r="CC1802" s="574">
        <v>8.0459999999999994</v>
      </c>
      <c r="CD1802" s="574">
        <v>7.0999999999999994E-2</v>
      </c>
      <c r="CE1802" s="574">
        <v>5.0000000000000001E-3</v>
      </c>
      <c r="CF1802" s="574" t="s">
        <v>121</v>
      </c>
      <c r="CG1802" s="574">
        <v>2E-3</v>
      </c>
      <c r="CH1802" s="574" t="s">
        <v>121</v>
      </c>
      <c r="CI1802" s="574">
        <v>2E-3</v>
      </c>
      <c r="CJ1802" s="574">
        <v>0.97099999999999997</v>
      </c>
      <c r="CK1802" s="574">
        <v>7.2999999999999995E-2</v>
      </c>
      <c r="CL1802" s="574" t="s">
        <v>121</v>
      </c>
      <c r="CM1802" s="574">
        <v>2E-3</v>
      </c>
      <c r="CN1802" s="574">
        <v>3.0000000000000001E-3</v>
      </c>
      <c r="CO1802" s="574">
        <v>1E-3</v>
      </c>
      <c r="CP1802" s="574">
        <v>1.57</v>
      </c>
      <c r="CQ1802" s="574">
        <v>3.5000000000000003E-2</v>
      </c>
      <c r="CR1802" s="574" t="s">
        <v>121</v>
      </c>
      <c r="CS1802" s="574">
        <v>2E-3</v>
      </c>
      <c r="CT1802" s="574">
        <v>7.1349999999999998</v>
      </c>
      <c r="CU1802" s="574">
        <v>0.26800000000000002</v>
      </c>
      <c r="CV1802" s="574">
        <v>4.2999999999999997E-2</v>
      </c>
      <c r="CW1802" s="574">
        <v>1E-3</v>
      </c>
      <c r="CX1802" s="574">
        <v>0.84599999999999997</v>
      </c>
      <c r="CY1802" s="574">
        <v>1.7000000000000001E-2</v>
      </c>
      <c r="CZ1802" s="574" t="s">
        <v>121</v>
      </c>
      <c r="DA1802" s="574">
        <v>2E-3</v>
      </c>
      <c r="DB1802" s="574">
        <v>2.5999999999999999E-2</v>
      </c>
      <c r="DC1802" s="574">
        <v>6.0000000000000001E-3</v>
      </c>
      <c r="DD1802" s="574" t="s">
        <v>121</v>
      </c>
      <c r="DE1802" s="574">
        <v>6.0000000000000001E-3</v>
      </c>
      <c r="DF1802" s="574">
        <v>0.28499999999999998</v>
      </c>
      <c r="DG1802" s="574">
        <v>4.0000000000000001E-3</v>
      </c>
      <c r="DH1802" s="574">
        <v>1.2E-2</v>
      </c>
      <c r="DI1802" s="574">
        <v>1E-3</v>
      </c>
      <c r="DJ1802" s="574">
        <v>8.0000000000000002E-3</v>
      </c>
      <c r="DK1802" s="574">
        <v>1E-3</v>
      </c>
      <c r="DL1802" s="61" t="str">
        <f t="shared" si="34"/>
        <v>DK III ENE 2600 15.06.2022</v>
      </c>
      <c r="DM1802" s="580">
        <v>6.7829311013548305E-2</v>
      </c>
      <c r="DN1802" s="580">
        <v>-4.6363618385515101E-2</v>
      </c>
      <c r="DO1802" s="580">
        <v>1.0640475213408799E-2</v>
      </c>
      <c r="DP1802" s="580">
        <v>0.41359445700666497</v>
      </c>
      <c r="DQ1802" s="580">
        <v>-8.4617962702684506E-3</v>
      </c>
      <c r="DR1802" s="580">
        <v>7.1296671251953499E-3</v>
      </c>
      <c r="DS1802" s="580">
        <v>-6.6453596804215906E-2</v>
      </c>
      <c r="DT1802" s="580">
        <v>1.50625892335146E-2</v>
      </c>
      <c r="DU1802" s="580">
        <v>-3.30205315980553E-4</v>
      </c>
      <c r="DV1802" s="580">
        <v>5.5761708057479598E-3</v>
      </c>
      <c r="DW1802" s="580">
        <v>0.111002869031379</v>
      </c>
      <c r="DX1802" s="580">
        <v>-0.16932221778932</v>
      </c>
      <c r="DY1802" s="580">
        <v>835.71218068816995</v>
      </c>
      <c r="DZ1802" s="580">
        <v>-0.123162565462319</v>
      </c>
      <c r="EA1802" s="580">
        <v>-0.69558961018885401</v>
      </c>
      <c r="EB1802" s="580">
        <v>89.750057892747407</v>
      </c>
    </row>
    <row r="1803" spans="1:132">
      <c r="A1803" s="11">
        <v>44727</v>
      </c>
      <c r="B1803" s="66" t="s">
        <v>650</v>
      </c>
      <c r="C1803" s="25" t="s">
        <v>128</v>
      </c>
      <c r="H1803" s="3" t="e">
        <f>((F1803)/(E1803/100))</f>
        <v>#DIV/0!</v>
      </c>
      <c r="I1803" s="4" t="e">
        <f>E1803/F1803</f>
        <v>#DIV/0!</v>
      </c>
      <c r="J1803" s="4" t="e">
        <f>100/G1803</f>
        <v>#DIV/0!</v>
      </c>
      <c r="N1803" s="37" t="e">
        <f>M1803/(K1803/100)</f>
        <v>#DIV/0!</v>
      </c>
      <c r="O1803" s="37" t="e">
        <f>N1803/J1803</f>
        <v>#DIV/0!</v>
      </c>
      <c r="P1803" s="5" t="e">
        <f>M1803/(L1803/100)</f>
        <v>#DIV/0!</v>
      </c>
      <c r="Q1803" s="5" t="e">
        <f>P1803*I1803</f>
        <v>#DIV/0!</v>
      </c>
      <c r="U1803" s="15" t="e">
        <f>100-(T1803-R1803)/S1803*100</f>
        <v>#DIV/0!</v>
      </c>
      <c r="AB1803" s="14" t="e">
        <f>((AE1803-AC1803)*(1000/AD1803))*1000</f>
        <v>#DIV/0!</v>
      </c>
      <c r="AF1803" s="7" t="e">
        <f>#REF!*0.8</f>
        <v>#REF!</v>
      </c>
      <c r="AH1803" s="8" t="e">
        <f>((AG1803)*(H1803/100))</f>
        <v>#DIV/0!</v>
      </c>
      <c r="AI1803" s="7" t="e">
        <f>AG1803/AH1803</f>
        <v>#DIV/0!</v>
      </c>
      <c r="AO1803" s="23" t="s">
        <v>650</v>
      </c>
      <c r="AP1803" s="580">
        <v>6.0000000000000001E-3</v>
      </c>
      <c r="AQ1803" s="580">
        <v>2E-3</v>
      </c>
      <c r="AR1803" s="580">
        <v>2.4E-2</v>
      </c>
      <c r="AS1803" s="580">
        <v>8.0000000000000002E-3</v>
      </c>
      <c r="AT1803" s="580" t="s">
        <v>121</v>
      </c>
      <c r="AU1803" s="580">
        <v>7.0000000000000001E-3</v>
      </c>
      <c r="AV1803" s="580">
        <v>4.9610000000000003</v>
      </c>
      <c r="AW1803" s="580">
        <v>0.112</v>
      </c>
      <c r="AX1803" s="580" t="s">
        <v>121</v>
      </c>
      <c r="AY1803" s="580">
        <v>4.0000000000000001E-3</v>
      </c>
      <c r="AZ1803" s="580">
        <v>0.63200000000000001</v>
      </c>
      <c r="BA1803" s="580">
        <v>1.6E-2</v>
      </c>
      <c r="BB1803" s="580">
        <v>1.7370000000000001</v>
      </c>
      <c r="BC1803" s="580">
        <v>0.03</v>
      </c>
      <c r="BD1803" s="580">
        <v>4.952</v>
      </c>
      <c r="BE1803" s="580">
        <v>8.6999999999999994E-2</v>
      </c>
      <c r="BF1803" s="580" t="s">
        <v>121</v>
      </c>
      <c r="BG1803" s="580">
        <v>8.0000000000000002E-3</v>
      </c>
      <c r="BH1803" s="580">
        <v>2.399</v>
      </c>
      <c r="BI1803" s="580">
        <v>0.46400000000000002</v>
      </c>
      <c r="BJ1803" s="580" t="s">
        <v>121</v>
      </c>
      <c r="BK1803" s="580">
        <v>3.0000000000000001E-3</v>
      </c>
      <c r="BL1803" s="580">
        <v>6.0000000000000001E-3</v>
      </c>
      <c r="BM1803" s="580">
        <v>3.0000000000000001E-3</v>
      </c>
      <c r="BN1803" s="580">
        <v>13.07</v>
      </c>
      <c r="BO1803" s="580">
        <v>0.66900000000000004</v>
      </c>
      <c r="BP1803" s="580">
        <v>52.122</v>
      </c>
      <c r="BQ1803" s="580">
        <v>0.60499999999999998</v>
      </c>
      <c r="BR1803" s="580">
        <v>0.01</v>
      </c>
      <c r="BS1803" s="580">
        <v>1E-3</v>
      </c>
      <c r="BT1803" s="580">
        <v>2.33</v>
      </c>
      <c r="BU1803" s="580">
        <v>0.159</v>
      </c>
      <c r="BV1803" s="580" t="s">
        <v>121</v>
      </c>
      <c r="BW1803" s="580">
        <v>9.5000000000000001E-2</v>
      </c>
      <c r="BX1803" s="580" t="s">
        <v>121</v>
      </c>
      <c r="BY1803" s="580">
        <v>2.5999999999999999E-2</v>
      </c>
      <c r="BZ1803" s="580">
        <v>1.012</v>
      </c>
      <c r="CA1803" s="580">
        <v>7.3999999999999996E-2</v>
      </c>
      <c r="CB1803" s="580">
        <v>6.8860000000000001</v>
      </c>
      <c r="CC1803" s="580">
        <v>3.0219999999999998</v>
      </c>
      <c r="CD1803" s="580">
        <v>0.23300000000000001</v>
      </c>
      <c r="CE1803" s="580">
        <v>1.9E-2</v>
      </c>
      <c r="CF1803" s="580" t="s">
        <v>121</v>
      </c>
      <c r="CG1803" s="580">
        <v>3.0000000000000001E-3</v>
      </c>
      <c r="CH1803" s="580">
        <v>4.0000000000000001E-3</v>
      </c>
      <c r="CI1803" s="580">
        <v>1E-3</v>
      </c>
      <c r="CJ1803" s="580" t="s">
        <v>121</v>
      </c>
      <c r="CK1803" s="580">
        <v>1.1439999999999999</v>
      </c>
      <c r="CL1803" s="580" t="s">
        <v>121</v>
      </c>
      <c r="CM1803" s="580">
        <v>2E-3</v>
      </c>
      <c r="CN1803" s="580">
        <v>3.0000000000000001E-3</v>
      </c>
      <c r="CO1803" s="580">
        <v>1E-3</v>
      </c>
      <c r="CP1803" s="580">
        <v>1.1539999999999999</v>
      </c>
      <c r="CQ1803" s="580">
        <v>9.1999999999999998E-2</v>
      </c>
      <c r="CR1803" s="580" t="s">
        <v>121</v>
      </c>
      <c r="CS1803" s="580">
        <v>2E-3</v>
      </c>
      <c r="CT1803" s="580" t="s">
        <v>121</v>
      </c>
      <c r="CU1803" s="580">
        <v>31.233000000000001</v>
      </c>
      <c r="CV1803" s="580">
        <v>0.26500000000000001</v>
      </c>
      <c r="CW1803" s="580">
        <v>5.0000000000000001E-3</v>
      </c>
      <c r="CX1803" s="580">
        <v>1.5549999999999999</v>
      </c>
      <c r="CY1803" s="580">
        <v>8.7999999999999995E-2</v>
      </c>
      <c r="CZ1803" s="580" t="s">
        <v>121</v>
      </c>
      <c r="DA1803" s="580">
        <v>2E-3</v>
      </c>
      <c r="DB1803" s="580" t="s">
        <v>121</v>
      </c>
      <c r="DC1803" s="580">
        <v>3.7999999999999999E-2</v>
      </c>
      <c r="DD1803" s="580" t="s">
        <v>121</v>
      </c>
      <c r="DE1803" s="580">
        <v>4.7E-2</v>
      </c>
      <c r="DF1803" s="580">
        <v>4.9640000000000004</v>
      </c>
      <c r="DG1803" s="580">
        <v>7.0000000000000007E-2</v>
      </c>
      <c r="DH1803" s="580">
        <v>1.67</v>
      </c>
      <c r="DI1803" s="580">
        <v>2.9000000000000001E-2</v>
      </c>
      <c r="DJ1803" s="580" t="s">
        <v>121</v>
      </c>
      <c r="DK1803" s="580">
        <v>2E-3</v>
      </c>
      <c r="DL1803" s="61" t="str">
        <f t="shared" si="34"/>
        <v>Anlieferung 34-1</v>
      </c>
    </row>
    <row r="1804" spans="1:132">
      <c r="A1804" s="11">
        <v>44727</v>
      </c>
      <c r="B1804" s="66" t="s">
        <v>651</v>
      </c>
      <c r="C1804" s="25" t="s">
        <v>128</v>
      </c>
      <c r="H1804" s="3" t="e">
        <f>((F1804)/(E1804/100))</f>
        <v>#DIV/0!</v>
      </c>
      <c r="I1804" s="4" t="e">
        <f>E1804/F1804</f>
        <v>#DIV/0!</v>
      </c>
      <c r="J1804" s="4" t="e">
        <f>100/G1804</f>
        <v>#DIV/0!</v>
      </c>
      <c r="N1804" s="37" t="e">
        <f>M1804/(K1804/100)</f>
        <v>#DIV/0!</v>
      </c>
      <c r="O1804" s="37" t="e">
        <f>N1804/J1804</f>
        <v>#DIV/0!</v>
      </c>
      <c r="P1804" s="5" t="e">
        <f>M1804/(L1804/100)</f>
        <v>#DIV/0!</v>
      </c>
      <c r="Q1804" s="5" t="e">
        <f>P1804*I1804</f>
        <v>#DIV/0!</v>
      </c>
      <c r="U1804" s="15" t="e">
        <f>100-(T1804-R1804)/S1804*100</f>
        <v>#DIV/0!</v>
      </c>
      <c r="AB1804" s="14" t="e">
        <f>((AE1804-AC1804)*(1000/AD1804))*1000</f>
        <v>#DIV/0!</v>
      </c>
      <c r="AF1804" s="7" t="e">
        <f>#REF!*0.8</f>
        <v>#REF!</v>
      </c>
      <c r="AH1804" s="8" t="e">
        <f>((AG1804)*(H1804/100))</f>
        <v>#DIV/0!</v>
      </c>
      <c r="AI1804" s="7" t="e">
        <f>AG1804/AH1804</f>
        <v>#DIV/0!</v>
      </c>
      <c r="AO1804" s="23" t="s">
        <v>651</v>
      </c>
      <c r="AP1804" s="580">
        <v>0.01</v>
      </c>
      <c r="AQ1804" s="580">
        <v>3.0000000000000001E-3</v>
      </c>
      <c r="AR1804" s="580">
        <v>2.1000000000000001E-2</v>
      </c>
      <c r="AS1804" s="580">
        <v>8.0000000000000002E-3</v>
      </c>
      <c r="AT1804" s="580">
        <v>1.2E-2</v>
      </c>
      <c r="AU1804" s="580">
        <v>5.0000000000000001E-3</v>
      </c>
      <c r="AV1804" s="580">
        <v>4.1829999999999998</v>
      </c>
      <c r="AW1804" s="580">
        <v>7.8E-2</v>
      </c>
      <c r="AX1804" s="580">
        <v>8.0000000000000002E-3</v>
      </c>
      <c r="AY1804" s="580">
        <v>3.0000000000000001E-3</v>
      </c>
      <c r="AZ1804" s="580">
        <v>0.57099999999999995</v>
      </c>
      <c r="BA1804" s="580">
        <v>1.2999999999999999E-2</v>
      </c>
      <c r="BB1804" s="580">
        <v>3.2570000000000001</v>
      </c>
      <c r="BC1804" s="580">
        <v>0.05</v>
      </c>
      <c r="BD1804" s="580">
        <v>19.286999999999999</v>
      </c>
      <c r="BE1804" s="580">
        <v>0.27700000000000002</v>
      </c>
      <c r="BF1804" s="580" t="s">
        <v>121</v>
      </c>
      <c r="BG1804" s="580">
        <v>7.0000000000000001E-3</v>
      </c>
      <c r="BH1804" s="580">
        <v>1.8320000000000001</v>
      </c>
      <c r="BI1804" s="580">
        <v>0.371</v>
      </c>
      <c r="BJ1804" s="580">
        <v>8.0000000000000002E-3</v>
      </c>
      <c r="BK1804" s="580">
        <v>3.0000000000000001E-3</v>
      </c>
      <c r="BL1804" s="580">
        <v>4.0000000000000001E-3</v>
      </c>
      <c r="BM1804" s="580">
        <v>2E-3</v>
      </c>
      <c r="BN1804" s="580">
        <v>8.6780000000000008</v>
      </c>
      <c r="BO1804" s="580">
        <v>0.33</v>
      </c>
      <c r="BP1804" s="580">
        <v>54.817</v>
      </c>
      <c r="BQ1804" s="580">
        <v>0.501</v>
      </c>
      <c r="BR1804" s="580">
        <v>0.36</v>
      </c>
      <c r="BS1804" s="580">
        <v>7.0000000000000001E-3</v>
      </c>
      <c r="BT1804" s="580">
        <v>1.875</v>
      </c>
      <c r="BU1804" s="580">
        <v>0.113</v>
      </c>
      <c r="BV1804" s="580" t="s">
        <v>121</v>
      </c>
      <c r="BW1804" s="580">
        <v>7.1999999999999995E-2</v>
      </c>
      <c r="BX1804" s="580" t="s">
        <v>121</v>
      </c>
      <c r="BY1804" s="580">
        <v>0.05</v>
      </c>
      <c r="BZ1804" s="580">
        <v>0.53200000000000003</v>
      </c>
      <c r="CA1804" s="580">
        <v>4.7E-2</v>
      </c>
      <c r="CB1804" s="580" t="s">
        <v>121</v>
      </c>
      <c r="CC1804" s="580">
        <v>6.601</v>
      </c>
      <c r="CD1804" s="580">
        <v>0.214</v>
      </c>
      <c r="CE1804" s="580">
        <v>1.6E-2</v>
      </c>
      <c r="CF1804" s="580" t="s">
        <v>121</v>
      </c>
      <c r="CG1804" s="580">
        <v>2E-3</v>
      </c>
      <c r="CH1804" s="580" t="s">
        <v>121</v>
      </c>
      <c r="CI1804" s="580">
        <v>2E-3</v>
      </c>
      <c r="CJ1804" s="580" t="s">
        <v>121</v>
      </c>
      <c r="CK1804" s="580">
        <v>0.81100000000000005</v>
      </c>
      <c r="CL1804" s="580" t="s">
        <v>121</v>
      </c>
      <c r="CM1804" s="580">
        <v>2E-3</v>
      </c>
      <c r="CN1804" s="580">
        <v>5.0000000000000001E-3</v>
      </c>
      <c r="CO1804" s="580">
        <v>1E-3</v>
      </c>
      <c r="CP1804" s="580">
        <v>0.83</v>
      </c>
      <c r="CQ1804" s="580">
        <v>4.8000000000000001E-2</v>
      </c>
      <c r="CR1804" s="580" t="s">
        <v>121</v>
      </c>
      <c r="CS1804" s="580">
        <v>2E-3</v>
      </c>
      <c r="CT1804" s="580" t="s">
        <v>121</v>
      </c>
      <c r="CU1804" s="580">
        <v>23.381</v>
      </c>
      <c r="CV1804" s="580">
        <v>0.152</v>
      </c>
      <c r="CW1804" s="580">
        <v>3.0000000000000001E-3</v>
      </c>
      <c r="CX1804" s="580">
        <v>0.46</v>
      </c>
      <c r="CY1804" s="580">
        <v>5.0999999999999997E-2</v>
      </c>
      <c r="CZ1804" s="580" t="s">
        <v>121</v>
      </c>
      <c r="DA1804" s="580">
        <v>2E-3</v>
      </c>
      <c r="DB1804" s="580" t="s">
        <v>121</v>
      </c>
      <c r="DC1804" s="580">
        <v>0.04</v>
      </c>
      <c r="DD1804" s="580" t="s">
        <v>121</v>
      </c>
      <c r="DE1804" s="580">
        <v>0.04</v>
      </c>
      <c r="DF1804" s="580">
        <v>2.35</v>
      </c>
      <c r="DG1804" s="580">
        <v>3.6999999999999998E-2</v>
      </c>
      <c r="DH1804" s="580">
        <v>0.53</v>
      </c>
      <c r="DI1804" s="580">
        <v>8.9999999999999993E-3</v>
      </c>
      <c r="DJ1804" s="580" t="s">
        <v>121</v>
      </c>
      <c r="DK1804" s="580">
        <v>2E-3</v>
      </c>
      <c r="DL1804" s="61" t="str">
        <f t="shared" si="34"/>
        <v>Anlieferung 34-2</v>
      </c>
    </row>
    <row r="1805" spans="1:132">
      <c r="A1805" s="11">
        <v>44727</v>
      </c>
      <c r="B1805" s="66" t="s">
        <v>652</v>
      </c>
      <c r="C1805" s="25" t="s">
        <v>128</v>
      </c>
      <c r="H1805" s="3" t="e">
        <f>((F1805)/(E1805/100))</f>
        <v>#DIV/0!</v>
      </c>
      <c r="I1805" s="4" t="e">
        <f>E1805/F1805</f>
        <v>#DIV/0!</v>
      </c>
      <c r="J1805" s="4" t="e">
        <f>100/G1805</f>
        <v>#DIV/0!</v>
      </c>
      <c r="N1805" s="37" t="e">
        <f>M1805/(K1805/100)</f>
        <v>#DIV/0!</v>
      </c>
      <c r="O1805" s="37" t="e">
        <f>N1805/J1805</f>
        <v>#DIV/0!</v>
      </c>
      <c r="P1805" s="5" t="e">
        <f>M1805/(L1805/100)</f>
        <v>#DIV/0!</v>
      </c>
      <c r="Q1805" s="5" t="e">
        <f>P1805*I1805</f>
        <v>#DIV/0!</v>
      </c>
      <c r="U1805" s="15" t="e">
        <f>100-(T1805-R1805)/S1805*100</f>
        <v>#DIV/0!</v>
      </c>
      <c r="AB1805" s="14" t="e">
        <f>((AE1805-AC1805)*(1000/AD1805))*1000</f>
        <v>#DIV/0!</v>
      </c>
      <c r="AF1805" s="7" t="e">
        <f>#REF!*0.8</f>
        <v>#REF!</v>
      </c>
      <c r="AH1805" s="8" t="e">
        <f>((AG1805)*(H1805/100))</f>
        <v>#DIV/0!</v>
      </c>
      <c r="AI1805" s="7" t="e">
        <f>AG1805/AH1805</f>
        <v>#DIV/0!</v>
      </c>
      <c r="AO1805" s="23" t="s">
        <v>652</v>
      </c>
      <c r="AP1805" s="580">
        <v>6.0000000000000001E-3</v>
      </c>
      <c r="AQ1805" s="580">
        <v>1E-3</v>
      </c>
      <c r="AR1805" s="580">
        <v>5.5E-2</v>
      </c>
      <c r="AS1805" s="580">
        <v>4.0000000000000001E-3</v>
      </c>
      <c r="AT1805" s="580" t="s">
        <v>121</v>
      </c>
      <c r="AU1805" s="580">
        <v>4.0000000000000001E-3</v>
      </c>
      <c r="AV1805" s="580">
        <v>2.1999999999999999E-2</v>
      </c>
      <c r="AW1805" s="580">
        <v>3.0000000000000001E-3</v>
      </c>
      <c r="AX1805" s="580" t="s">
        <v>121</v>
      </c>
      <c r="AY1805" s="580">
        <v>2E-3</v>
      </c>
      <c r="AZ1805" s="580">
        <v>0.09</v>
      </c>
      <c r="BA1805" s="580">
        <v>6.0000000000000001E-3</v>
      </c>
      <c r="BB1805" s="580">
        <v>0.16</v>
      </c>
      <c r="BC1805" s="580">
        <v>5.0000000000000001E-3</v>
      </c>
      <c r="BD1805" s="580">
        <v>3.254</v>
      </c>
      <c r="BE1805" s="580">
        <v>3.6999999999999998E-2</v>
      </c>
      <c r="BF1805" s="580" t="s">
        <v>121</v>
      </c>
      <c r="BG1805" s="580">
        <v>5.0000000000000001E-3</v>
      </c>
      <c r="BH1805" s="580">
        <v>0.79400000000000004</v>
      </c>
      <c r="BI1805" s="580">
        <v>0.21</v>
      </c>
      <c r="BJ1805" s="580">
        <v>2E-3</v>
      </c>
      <c r="BK1805" s="580">
        <v>1E-3</v>
      </c>
      <c r="BL1805" s="580">
        <v>6.0000000000000001E-3</v>
      </c>
      <c r="BM1805" s="580">
        <v>1E-3</v>
      </c>
      <c r="BN1805" s="580">
        <v>11.109</v>
      </c>
      <c r="BO1805" s="580">
        <v>0.14899999999999999</v>
      </c>
      <c r="BP1805" s="580">
        <v>69.319999999999993</v>
      </c>
      <c r="BQ1805" s="580">
        <v>0.21199999999999999</v>
      </c>
      <c r="BR1805" s="580">
        <v>6.0000000000000001E-3</v>
      </c>
      <c r="BS1805" s="580">
        <v>1E-3</v>
      </c>
      <c r="BT1805" s="580">
        <v>8.9789999999999992</v>
      </c>
      <c r="BU1805" s="580">
        <v>0.115</v>
      </c>
      <c r="BV1805" s="580">
        <v>5.3999999999999999E-2</v>
      </c>
      <c r="BW1805" s="580">
        <v>3.0000000000000001E-3</v>
      </c>
      <c r="BX1805" s="580" t="s">
        <v>121</v>
      </c>
      <c r="BY1805" s="580">
        <v>1.2E-2</v>
      </c>
      <c r="BZ1805" s="580">
        <v>0.42299999999999999</v>
      </c>
      <c r="CA1805" s="580">
        <v>2.7E-2</v>
      </c>
      <c r="CB1805" s="580" t="s">
        <v>121</v>
      </c>
      <c r="CC1805" s="580">
        <v>3.5409999999999999</v>
      </c>
      <c r="CD1805" s="580">
        <v>0.20599999999999999</v>
      </c>
      <c r="CE1805" s="580">
        <v>1.0999999999999999E-2</v>
      </c>
      <c r="CF1805" s="580" t="s">
        <v>121</v>
      </c>
      <c r="CG1805" s="580">
        <v>2E-3</v>
      </c>
      <c r="CH1805" s="580" t="s">
        <v>121</v>
      </c>
      <c r="CI1805" s="580">
        <v>2E-3</v>
      </c>
      <c r="CJ1805" s="580">
        <v>0.19700000000000001</v>
      </c>
      <c r="CK1805" s="580">
        <v>1.9E-2</v>
      </c>
      <c r="CL1805" s="580" t="s">
        <v>121</v>
      </c>
      <c r="CM1805" s="580">
        <v>2E-3</v>
      </c>
      <c r="CN1805" s="580">
        <v>4.0000000000000001E-3</v>
      </c>
      <c r="CO1805" s="580">
        <v>1E-3</v>
      </c>
      <c r="CP1805" s="580">
        <v>0.86799999999999999</v>
      </c>
      <c r="CQ1805" s="580">
        <v>1.0999999999999999E-2</v>
      </c>
      <c r="CR1805" s="580" t="s">
        <v>121</v>
      </c>
      <c r="CS1805" s="580">
        <v>2E-3</v>
      </c>
      <c r="CT1805" s="580">
        <v>3.3069999999999999</v>
      </c>
      <c r="CU1805" s="580">
        <v>8.2000000000000003E-2</v>
      </c>
      <c r="CV1805" s="580">
        <v>0.28100000000000003</v>
      </c>
      <c r="CW1805" s="580">
        <v>3.0000000000000001E-3</v>
      </c>
      <c r="CX1805" s="580" t="s">
        <v>121</v>
      </c>
      <c r="CY1805" s="580">
        <v>7.0999999999999994E-2</v>
      </c>
      <c r="CZ1805" s="580" t="s">
        <v>121</v>
      </c>
      <c r="DA1805" s="580">
        <v>2E-3</v>
      </c>
      <c r="DB1805" s="580" t="s">
        <v>121</v>
      </c>
      <c r="DC1805" s="580">
        <v>3.4000000000000002E-2</v>
      </c>
      <c r="DD1805" s="580" t="s">
        <v>121</v>
      </c>
      <c r="DE1805" s="580">
        <v>1.2999999999999999E-2</v>
      </c>
      <c r="DF1805" s="580">
        <v>0.78600000000000003</v>
      </c>
      <c r="DG1805" s="580">
        <v>0.01</v>
      </c>
      <c r="DH1805" s="580">
        <v>7.0000000000000001E-3</v>
      </c>
      <c r="DI1805" s="580">
        <v>1E-3</v>
      </c>
      <c r="DJ1805" s="580" t="s">
        <v>121</v>
      </c>
      <c r="DK1805" s="580">
        <v>2E-3</v>
      </c>
      <c r="DL1805" s="61" t="str">
        <f t="shared" si="34"/>
        <v>Anlieferung 34-3</v>
      </c>
    </row>
    <row r="1806" spans="1:132">
      <c r="A1806" s="11">
        <v>44727</v>
      </c>
      <c r="B1806" s="66" t="s">
        <v>653</v>
      </c>
      <c r="C1806" s="25" t="s">
        <v>128</v>
      </c>
      <c r="H1806" s="3" t="e">
        <f>((F1806)/(E1806/100))</f>
        <v>#DIV/0!</v>
      </c>
      <c r="I1806" s="4" t="e">
        <f>E1806/F1806</f>
        <v>#DIV/0!</v>
      </c>
      <c r="J1806" s="4" t="e">
        <f>100/G1806</f>
        <v>#DIV/0!</v>
      </c>
      <c r="N1806" s="37" t="e">
        <f>M1806/(K1806/100)</f>
        <v>#DIV/0!</v>
      </c>
      <c r="O1806" s="37" t="e">
        <f>N1806/J1806</f>
        <v>#DIV/0!</v>
      </c>
      <c r="P1806" s="5" t="e">
        <f>M1806/(L1806/100)</f>
        <v>#DIV/0!</v>
      </c>
      <c r="Q1806" s="5" t="e">
        <f>P1806*I1806</f>
        <v>#DIV/0!</v>
      </c>
      <c r="U1806" s="15" t="e">
        <f>100-(T1806-R1806)/S1806*100</f>
        <v>#DIV/0!</v>
      </c>
      <c r="AB1806" s="14" t="e">
        <f>((AE1806-AC1806)*(1000/AD1806))*1000</f>
        <v>#DIV/0!</v>
      </c>
      <c r="AF1806" s="7" t="e">
        <f>#REF!*0.8</f>
        <v>#REF!</v>
      </c>
      <c r="AH1806" s="8" t="e">
        <f>((AG1806)*(H1806/100))</f>
        <v>#DIV/0!</v>
      </c>
      <c r="AI1806" s="7" t="e">
        <f>AG1806/AH1806</f>
        <v>#DIV/0!</v>
      </c>
      <c r="AO1806" s="23" t="s">
        <v>653</v>
      </c>
      <c r="AP1806" s="580" t="s">
        <v>121</v>
      </c>
      <c r="AQ1806" s="580">
        <v>4.0000000000000001E-3</v>
      </c>
      <c r="AR1806" s="580" t="s">
        <v>121</v>
      </c>
      <c r="AS1806" s="580">
        <v>1.7000000000000001E-2</v>
      </c>
      <c r="AT1806" s="580" t="s">
        <v>121</v>
      </c>
      <c r="AU1806" s="580">
        <v>8.0000000000000002E-3</v>
      </c>
      <c r="AV1806" s="580">
        <v>6.91</v>
      </c>
      <c r="AW1806" s="580">
        <v>0.18</v>
      </c>
      <c r="AX1806" s="580">
        <v>8.0000000000000002E-3</v>
      </c>
      <c r="AY1806" s="580">
        <v>4.0000000000000001E-3</v>
      </c>
      <c r="AZ1806" s="580">
        <v>1.9139999999999999</v>
      </c>
      <c r="BA1806" s="580">
        <v>3.2000000000000001E-2</v>
      </c>
      <c r="BB1806" s="580">
        <v>14.965999999999999</v>
      </c>
      <c r="BC1806" s="580">
        <v>0.32700000000000001</v>
      </c>
      <c r="BD1806" s="580">
        <v>15.034000000000001</v>
      </c>
      <c r="BE1806" s="580">
        <v>0.35499999999999998</v>
      </c>
      <c r="BF1806" s="580" t="s">
        <v>121</v>
      </c>
      <c r="BG1806" s="580">
        <v>0.01</v>
      </c>
      <c r="BH1806" s="580">
        <v>1.6319999999999999</v>
      </c>
      <c r="BI1806" s="580">
        <v>0.32300000000000001</v>
      </c>
      <c r="BJ1806" s="580">
        <v>4.0000000000000001E-3</v>
      </c>
      <c r="BK1806" s="580">
        <v>2E-3</v>
      </c>
      <c r="BL1806" s="580" t="s">
        <v>121</v>
      </c>
      <c r="BM1806" s="580">
        <v>4.0000000000000001E-3</v>
      </c>
      <c r="BN1806" s="580" t="s">
        <v>121</v>
      </c>
      <c r="BO1806" s="580">
        <v>4.4999999999999998E-2</v>
      </c>
      <c r="BP1806" s="580">
        <v>49.485999999999997</v>
      </c>
      <c r="BQ1806" s="580">
        <v>0.61199999999999999</v>
      </c>
      <c r="BR1806" s="580">
        <v>0.13</v>
      </c>
      <c r="BS1806" s="580">
        <v>5.0000000000000001E-3</v>
      </c>
      <c r="BT1806" s="580">
        <v>0.745</v>
      </c>
      <c r="BU1806" s="580">
        <v>8.7999999999999995E-2</v>
      </c>
      <c r="BV1806" s="580" t="s">
        <v>121</v>
      </c>
      <c r="BW1806" s="580">
        <v>7.5999999999999998E-2</v>
      </c>
      <c r="BX1806" s="580" t="s">
        <v>121</v>
      </c>
      <c r="BY1806" s="580">
        <v>2.9000000000000001E-2</v>
      </c>
      <c r="BZ1806" s="580">
        <v>0.28399999999999997</v>
      </c>
      <c r="CA1806" s="580">
        <v>4.5999999999999999E-2</v>
      </c>
      <c r="CB1806" s="580" t="s">
        <v>121</v>
      </c>
      <c r="CC1806" s="580">
        <v>3.5409999999999999</v>
      </c>
      <c r="CD1806" s="580">
        <v>9.6000000000000002E-2</v>
      </c>
      <c r="CE1806" s="580">
        <v>1.7000000000000001E-2</v>
      </c>
      <c r="CF1806" s="580" t="s">
        <v>121</v>
      </c>
      <c r="CG1806" s="580">
        <v>5.0000000000000001E-3</v>
      </c>
      <c r="CH1806" s="580">
        <v>2E-3</v>
      </c>
      <c r="CI1806" s="580">
        <v>1E-3</v>
      </c>
      <c r="CJ1806" s="580" t="s">
        <v>121</v>
      </c>
      <c r="CK1806" s="580">
        <v>0.69499999999999995</v>
      </c>
      <c r="CL1806" s="580" t="s">
        <v>121</v>
      </c>
      <c r="CM1806" s="580">
        <v>2E-3</v>
      </c>
      <c r="CN1806" s="580">
        <v>2E-3</v>
      </c>
      <c r="CO1806" s="580">
        <v>1E-3</v>
      </c>
      <c r="CP1806" s="580">
        <v>0.73699999999999999</v>
      </c>
      <c r="CQ1806" s="580">
        <v>3.4000000000000002E-2</v>
      </c>
      <c r="CR1806" s="580" t="s">
        <v>121</v>
      </c>
      <c r="CS1806" s="580">
        <v>2E-3</v>
      </c>
      <c r="CT1806" s="580" t="s">
        <v>121</v>
      </c>
      <c r="CU1806" s="580">
        <v>20.420999999999999</v>
      </c>
      <c r="CV1806" s="580">
        <v>2E-3</v>
      </c>
      <c r="CW1806" s="580">
        <v>1E-3</v>
      </c>
      <c r="CX1806" s="580">
        <v>0.123</v>
      </c>
      <c r="CY1806" s="580">
        <v>1.6E-2</v>
      </c>
      <c r="CZ1806" s="580" t="s">
        <v>121</v>
      </c>
      <c r="DA1806" s="580">
        <v>2E-3</v>
      </c>
      <c r="DB1806" s="580">
        <v>1.4999999999999999E-2</v>
      </c>
      <c r="DC1806" s="580">
        <v>6.0000000000000001E-3</v>
      </c>
      <c r="DD1806" s="580" t="s">
        <v>121</v>
      </c>
      <c r="DE1806" s="580">
        <v>2.3E-2</v>
      </c>
      <c r="DF1806" s="580">
        <v>1.5389999999999999</v>
      </c>
      <c r="DG1806" s="580">
        <v>3.7999999999999999E-2</v>
      </c>
      <c r="DH1806" s="580">
        <v>2.9830000000000001</v>
      </c>
      <c r="DI1806" s="580">
        <v>5.0999999999999997E-2</v>
      </c>
      <c r="DJ1806" s="580" t="s">
        <v>121</v>
      </c>
      <c r="DK1806" s="580">
        <v>2E-3</v>
      </c>
      <c r="DL1806" s="61" t="str">
        <f t="shared" si="34"/>
        <v>Anlieferung 34-4</v>
      </c>
    </row>
    <row r="1807" spans="1:132">
      <c r="A1807" s="11">
        <v>44727</v>
      </c>
      <c r="B1807" s="66" t="s">
        <v>654</v>
      </c>
      <c r="C1807" s="25" t="s">
        <v>128</v>
      </c>
      <c r="H1807" s="3" t="e">
        <f>((F1807)/(E1807/100))</f>
        <v>#DIV/0!</v>
      </c>
      <c r="I1807" s="4" t="e">
        <f>E1807/F1807</f>
        <v>#DIV/0!</v>
      </c>
      <c r="J1807" s="4" t="e">
        <f>100/G1807</f>
        <v>#DIV/0!</v>
      </c>
      <c r="N1807" s="37" t="e">
        <f>M1807/(K1807/100)</f>
        <v>#DIV/0!</v>
      </c>
      <c r="O1807" s="37" t="e">
        <f>N1807/J1807</f>
        <v>#DIV/0!</v>
      </c>
      <c r="P1807" s="5" t="e">
        <f>M1807/(L1807/100)</f>
        <v>#DIV/0!</v>
      </c>
      <c r="Q1807" s="5" t="e">
        <f>P1807*I1807</f>
        <v>#DIV/0!</v>
      </c>
      <c r="U1807" s="15" t="e">
        <f>100-(T1807-R1807)/S1807*100</f>
        <v>#DIV/0!</v>
      </c>
      <c r="AB1807" s="14" t="e">
        <f>((AE1807-AC1807)*(1000/AD1807))*1000</f>
        <v>#DIV/0!</v>
      </c>
      <c r="AF1807" s="7" t="e">
        <f>#REF!*0.8</f>
        <v>#REF!</v>
      </c>
      <c r="AH1807" s="8" t="e">
        <f>((AG1807)*(H1807/100))</f>
        <v>#DIV/0!</v>
      </c>
      <c r="AI1807" s="7" t="e">
        <f>AG1807/AH1807</f>
        <v>#DIV/0!</v>
      </c>
      <c r="AO1807" s="23" t="s">
        <v>654</v>
      </c>
      <c r="AP1807" s="580" t="s">
        <v>121</v>
      </c>
      <c r="AQ1807" s="580">
        <v>3.0000000000000001E-3</v>
      </c>
      <c r="AR1807" s="580" t="s">
        <v>121</v>
      </c>
      <c r="AS1807" s="580">
        <v>1.2E-2</v>
      </c>
      <c r="AT1807" s="580" t="s">
        <v>121</v>
      </c>
      <c r="AU1807" s="580">
        <v>0.01</v>
      </c>
      <c r="AV1807" s="580">
        <v>9.8819999999999997</v>
      </c>
      <c r="AW1807" s="580">
        <v>0.26300000000000001</v>
      </c>
      <c r="AX1807" s="580">
        <v>1.2999999999999999E-2</v>
      </c>
      <c r="AY1807" s="580">
        <v>4.0000000000000001E-3</v>
      </c>
      <c r="AZ1807" s="580">
        <v>0.219</v>
      </c>
      <c r="BA1807" s="580">
        <v>7.0000000000000001E-3</v>
      </c>
      <c r="BB1807" s="580">
        <v>0.66400000000000003</v>
      </c>
      <c r="BC1807" s="580">
        <v>1.7999999999999999E-2</v>
      </c>
      <c r="BD1807" s="580">
        <v>16.324999999999999</v>
      </c>
      <c r="BE1807" s="580">
        <v>0.34</v>
      </c>
      <c r="BF1807" s="580" t="s">
        <v>121</v>
      </c>
      <c r="BG1807" s="580">
        <v>1.2E-2</v>
      </c>
      <c r="BH1807" s="580">
        <v>1.544</v>
      </c>
      <c r="BI1807" s="580">
        <v>0.35599999999999998</v>
      </c>
      <c r="BJ1807" s="580">
        <v>8.9999999999999993E-3</v>
      </c>
      <c r="BK1807" s="580">
        <v>2E-3</v>
      </c>
      <c r="BL1807" s="580" t="s">
        <v>121</v>
      </c>
      <c r="BM1807" s="580">
        <v>4.0000000000000001E-3</v>
      </c>
      <c r="BN1807" s="580">
        <v>0.72199999999999998</v>
      </c>
      <c r="BO1807" s="580">
        <v>4.7E-2</v>
      </c>
      <c r="BP1807" s="580">
        <v>55.137</v>
      </c>
      <c r="BQ1807" s="580">
        <v>0.54100000000000004</v>
      </c>
      <c r="BR1807" s="580">
        <v>1.4999999999999999E-2</v>
      </c>
      <c r="BS1807" s="580">
        <v>2E-3</v>
      </c>
      <c r="BT1807" s="580">
        <v>1.4179999999999999</v>
      </c>
      <c r="BU1807" s="580">
        <v>9.7000000000000003E-2</v>
      </c>
      <c r="BV1807" s="580" t="s">
        <v>121</v>
      </c>
      <c r="BW1807" s="580">
        <v>6.9000000000000006E-2</v>
      </c>
      <c r="BX1807" s="580" t="s">
        <v>121</v>
      </c>
      <c r="BY1807" s="580">
        <v>3.5999999999999997E-2</v>
      </c>
      <c r="BZ1807" s="580">
        <v>0.16300000000000001</v>
      </c>
      <c r="CA1807" s="580">
        <v>3.9E-2</v>
      </c>
      <c r="CB1807" s="580" t="s">
        <v>121</v>
      </c>
      <c r="CC1807" s="580">
        <v>6.4</v>
      </c>
      <c r="CD1807" s="580">
        <v>0.13300000000000001</v>
      </c>
      <c r="CE1807" s="580">
        <v>1.4E-2</v>
      </c>
      <c r="CF1807" s="580" t="s">
        <v>121</v>
      </c>
      <c r="CG1807" s="580">
        <v>3.0000000000000001E-3</v>
      </c>
      <c r="CH1807" s="580" t="s">
        <v>121</v>
      </c>
      <c r="CI1807" s="580">
        <v>2E-3</v>
      </c>
      <c r="CJ1807" s="580" t="s">
        <v>121</v>
      </c>
      <c r="CK1807" s="580">
        <v>0.90200000000000002</v>
      </c>
      <c r="CL1807" s="580" t="s">
        <v>121</v>
      </c>
      <c r="CM1807" s="580">
        <v>2E-3</v>
      </c>
      <c r="CN1807" s="580" t="s">
        <v>121</v>
      </c>
      <c r="CO1807" s="580">
        <v>2E-3</v>
      </c>
      <c r="CP1807" s="580">
        <v>1.242</v>
      </c>
      <c r="CQ1807" s="580">
        <v>5.8000000000000003E-2</v>
      </c>
      <c r="CR1807" s="580" t="s">
        <v>121</v>
      </c>
      <c r="CS1807" s="580">
        <v>2E-3</v>
      </c>
      <c r="CT1807" s="580" t="s">
        <v>121</v>
      </c>
      <c r="CU1807" s="580">
        <v>23.135999999999999</v>
      </c>
      <c r="CV1807" s="580">
        <v>2.1999999999999999E-2</v>
      </c>
      <c r="CW1807" s="580">
        <v>1E-3</v>
      </c>
      <c r="CX1807" s="580">
        <v>0.23</v>
      </c>
      <c r="CY1807" s="580">
        <v>2.7E-2</v>
      </c>
      <c r="CZ1807" s="580" t="s">
        <v>121</v>
      </c>
      <c r="DA1807" s="580">
        <v>2E-3</v>
      </c>
      <c r="DB1807" s="580" t="s">
        <v>121</v>
      </c>
      <c r="DC1807" s="580">
        <v>1.7000000000000001E-2</v>
      </c>
      <c r="DD1807" s="580" t="s">
        <v>121</v>
      </c>
      <c r="DE1807" s="580">
        <v>7.6999999999999999E-2</v>
      </c>
      <c r="DF1807" s="580">
        <v>11.19</v>
      </c>
      <c r="DG1807" s="580">
        <v>0.218</v>
      </c>
      <c r="DH1807" s="580">
        <v>1.0629999999999999</v>
      </c>
      <c r="DI1807" s="580">
        <v>1.7999999999999999E-2</v>
      </c>
      <c r="DJ1807" s="580" t="s">
        <v>121</v>
      </c>
      <c r="DK1807" s="580">
        <v>2E-3</v>
      </c>
      <c r="DL1807" s="61" t="str">
        <f t="shared" si="34"/>
        <v>Anlieferung 34-5</v>
      </c>
    </row>
    <row r="1808" spans="1:132">
      <c r="A1808" s="11">
        <v>44727</v>
      </c>
      <c r="B1808" s="66" t="s">
        <v>655</v>
      </c>
      <c r="C1808" s="25" t="s">
        <v>128</v>
      </c>
      <c r="H1808" s="3" t="e">
        <f>((F1808)/(E1808/100))</f>
        <v>#DIV/0!</v>
      </c>
      <c r="I1808" s="4" t="e">
        <f>E1808/F1808</f>
        <v>#DIV/0!</v>
      </c>
      <c r="J1808" s="4" t="e">
        <f>100/G1808</f>
        <v>#DIV/0!</v>
      </c>
      <c r="N1808" s="37" t="e">
        <f>M1808/(K1808/100)</f>
        <v>#DIV/0!</v>
      </c>
      <c r="O1808" s="37" t="e">
        <f>N1808/J1808</f>
        <v>#DIV/0!</v>
      </c>
      <c r="P1808" s="5" t="e">
        <f>M1808/(L1808/100)</f>
        <v>#DIV/0!</v>
      </c>
      <c r="Q1808" s="5" t="e">
        <f>P1808*I1808</f>
        <v>#DIV/0!</v>
      </c>
      <c r="U1808" s="15" t="e">
        <f>100-(T1808-R1808)/S1808*100</f>
        <v>#DIV/0!</v>
      </c>
      <c r="AB1808" s="14" t="e">
        <f>((AE1808-AC1808)*(1000/AD1808))*1000</f>
        <v>#DIV/0!</v>
      </c>
      <c r="AF1808" s="7" t="e">
        <f>#REF!*0.8</f>
        <v>#REF!</v>
      </c>
      <c r="AH1808" s="8" t="e">
        <f>((AG1808)*(H1808/100))</f>
        <v>#DIV/0!</v>
      </c>
      <c r="AI1808" s="7" t="e">
        <f>AG1808/AH1808</f>
        <v>#DIV/0!</v>
      </c>
      <c r="AO1808" s="23" t="s">
        <v>655</v>
      </c>
      <c r="AP1808" s="580">
        <v>1.4999999999999999E-2</v>
      </c>
      <c r="AQ1808" s="580">
        <v>4.0000000000000001E-3</v>
      </c>
      <c r="AR1808" s="580" t="s">
        <v>121</v>
      </c>
      <c r="AS1808" s="580">
        <v>1.2E-2</v>
      </c>
      <c r="AT1808" s="580">
        <v>0.67</v>
      </c>
      <c r="AU1808" s="580">
        <v>1.9E-2</v>
      </c>
      <c r="AV1808" s="580">
        <v>7.5659999999999998</v>
      </c>
      <c r="AW1808" s="580">
        <v>0.17</v>
      </c>
      <c r="AX1808" s="580">
        <v>6.0000000000000001E-3</v>
      </c>
      <c r="AY1808" s="580">
        <v>3.0000000000000001E-3</v>
      </c>
      <c r="AZ1808" s="580">
        <v>2.08</v>
      </c>
      <c r="BA1808" s="580">
        <v>3.5000000000000003E-2</v>
      </c>
      <c r="BB1808" s="580">
        <v>0.96699999999999997</v>
      </c>
      <c r="BC1808" s="580">
        <v>0.02</v>
      </c>
      <c r="BD1808" s="580">
        <v>11.359</v>
      </c>
      <c r="BE1808" s="580">
        <v>0.186</v>
      </c>
      <c r="BF1808" s="580" t="s">
        <v>121</v>
      </c>
      <c r="BG1808" s="580">
        <v>7.0000000000000001E-3</v>
      </c>
      <c r="BH1808" s="580">
        <v>2.8380000000000001</v>
      </c>
      <c r="BI1808" s="580">
        <v>0.39100000000000001</v>
      </c>
      <c r="BJ1808" s="580">
        <v>8.9999999999999993E-3</v>
      </c>
      <c r="BK1808" s="580">
        <v>4.0000000000000001E-3</v>
      </c>
      <c r="BL1808" s="580" t="s">
        <v>121</v>
      </c>
      <c r="BM1808" s="580">
        <v>7.0000000000000001E-3</v>
      </c>
      <c r="BN1808" s="580">
        <v>5.1470000000000002</v>
      </c>
      <c r="BO1808" s="580">
        <v>0.219</v>
      </c>
      <c r="BP1808" s="580">
        <v>55.892000000000003</v>
      </c>
      <c r="BQ1808" s="580">
        <v>0.53100000000000003</v>
      </c>
      <c r="BR1808" s="580">
        <v>0.81299999999999994</v>
      </c>
      <c r="BS1808" s="580">
        <v>1.4E-2</v>
      </c>
      <c r="BT1808" s="580">
        <v>1.3169999999999999</v>
      </c>
      <c r="BU1808" s="580">
        <v>9.8000000000000004E-2</v>
      </c>
      <c r="BV1808" s="580" t="s">
        <v>121</v>
      </c>
      <c r="BW1808" s="580">
        <v>7.3999999999999996E-2</v>
      </c>
      <c r="BX1808" s="580" t="s">
        <v>121</v>
      </c>
      <c r="BY1808" s="580">
        <v>2.7E-2</v>
      </c>
      <c r="BZ1808" s="580">
        <v>0.16300000000000001</v>
      </c>
      <c r="CA1808" s="580">
        <v>3.7999999999999999E-2</v>
      </c>
      <c r="CB1808" s="580" t="s">
        <v>121</v>
      </c>
      <c r="CC1808" s="580">
        <v>3.835</v>
      </c>
      <c r="CD1808" s="580">
        <v>0.109</v>
      </c>
      <c r="CE1808" s="580">
        <v>0.02</v>
      </c>
      <c r="CF1808" s="580">
        <v>0.41799999999999998</v>
      </c>
      <c r="CG1808" s="580">
        <v>7.0000000000000001E-3</v>
      </c>
      <c r="CH1808" s="580" t="s">
        <v>121</v>
      </c>
      <c r="CI1808" s="580">
        <v>2E-3</v>
      </c>
      <c r="CJ1808" s="580" t="s">
        <v>121</v>
      </c>
      <c r="CK1808" s="580">
        <v>0.96</v>
      </c>
      <c r="CL1808" s="580" t="s">
        <v>121</v>
      </c>
      <c r="CM1808" s="580">
        <v>2E-3</v>
      </c>
      <c r="CN1808" s="580">
        <v>6.0000000000000001E-3</v>
      </c>
      <c r="CO1808" s="580">
        <v>1E-3</v>
      </c>
      <c r="CP1808" s="580">
        <v>1.45</v>
      </c>
      <c r="CQ1808" s="580">
        <v>7.6999999999999999E-2</v>
      </c>
      <c r="CR1808" s="580" t="s">
        <v>121</v>
      </c>
      <c r="CS1808" s="580">
        <v>3.0000000000000001E-3</v>
      </c>
      <c r="CT1808" s="580" t="s">
        <v>121</v>
      </c>
      <c r="CU1808" s="580">
        <v>23.94</v>
      </c>
      <c r="CV1808" s="580">
        <v>8.5000000000000006E-2</v>
      </c>
      <c r="CW1808" s="580">
        <v>2E-3</v>
      </c>
      <c r="CX1808" s="580">
        <v>0.17799999999999999</v>
      </c>
      <c r="CY1808" s="580">
        <v>4.4999999999999998E-2</v>
      </c>
      <c r="CZ1808" s="580" t="s">
        <v>121</v>
      </c>
      <c r="DA1808" s="580">
        <v>2E-3</v>
      </c>
      <c r="DB1808" s="580" t="s">
        <v>121</v>
      </c>
      <c r="DC1808" s="580">
        <v>3.6999999999999998E-2</v>
      </c>
      <c r="DD1808" s="580" t="s">
        <v>121</v>
      </c>
      <c r="DE1808" s="580">
        <v>4.7E-2</v>
      </c>
      <c r="DF1808" s="580">
        <v>4.8419999999999996</v>
      </c>
      <c r="DG1808" s="580">
        <v>7.3999999999999996E-2</v>
      </c>
      <c r="DH1808" s="580">
        <v>0.39100000000000001</v>
      </c>
      <c r="DI1808" s="580">
        <v>7.0000000000000001E-3</v>
      </c>
      <c r="DJ1808" s="580" t="s">
        <v>121</v>
      </c>
      <c r="DK1808" s="580">
        <v>2E-3</v>
      </c>
      <c r="DL1808" s="61" t="str">
        <f t="shared" si="34"/>
        <v>Anlieferung 34-6</v>
      </c>
    </row>
    <row r="1809" spans="1:116">
      <c r="A1809" s="11">
        <v>44727</v>
      </c>
      <c r="B1809" s="66" t="s">
        <v>656</v>
      </c>
      <c r="C1809" s="25" t="s">
        <v>128</v>
      </c>
      <c r="H1809" s="3" t="e">
        <f>((F1809)/(E1809/100))</f>
        <v>#DIV/0!</v>
      </c>
      <c r="I1809" s="4" t="e">
        <f>E1809/F1809</f>
        <v>#DIV/0!</v>
      </c>
      <c r="J1809" s="4" t="e">
        <f>100/G1809</f>
        <v>#DIV/0!</v>
      </c>
      <c r="N1809" s="37" t="e">
        <f>M1809/(K1809/100)</f>
        <v>#DIV/0!</v>
      </c>
      <c r="O1809" s="37" t="e">
        <f>N1809/J1809</f>
        <v>#DIV/0!</v>
      </c>
      <c r="P1809" s="5" t="e">
        <f>M1809/(L1809/100)</f>
        <v>#DIV/0!</v>
      </c>
      <c r="Q1809" s="5" t="e">
        <f>P1809*I1809</f>
        <v>#DIV/0!</v>
      </c>
      <c r="U1809" s="15" t="e">
        <f>100-(T1809-R1809)/S1809*100</f>
        <v>#DIV/0!</v>
      </c>
      <c r="AB1809" s="14" t="e">
        <f>((AE1809-AC1809)*(1000/AD1809))*1000</f>
        <v>#DIV/0!</v>
      </c>
      <c r="AF1809" s="7" t="e">
        <f>#REF!*0.8</f>
        <v>#REF!</v>
      </c>
      <c r="AH1809" s="8" t="e">
        <f>((AG1809)*(H1809/100))</f>
        <v>#DIV/0!</v>
      </c>
      <c r="AI1809" s="7" t="e">
        <f>AG1809/AH1809</f>
        <v>#DIV/0!</v>
      </c>
      <c r="AO1809" s="23" t="s">
        <v>656</v>
      </c>
      <c r="AP1809" s="580">
        <v>8.0000000000000002E-3</v>
      </c>
      <c r="AQ1809" s="580">
        <v>2E-3</v>
      </c>
      <c r="AR1809" s="580" t="s">
        <v>121</v>
      </c>
      <c r="AS1809" s="580">
        <v>1.4E-2</v>
      </c>
      <c r="AT1809" s="580" t="s">
        <v>121</v>
      </c>
      <c r="AU1809" s="580">
        <v>0.01</v>
      </c>
      <c r="AV1809" s="580">
        <v>10.394</v>
      </c>
      <c r="AW1809" s="580">
        <v>0.28399999999999997</v>
      </c>
      <c r="AX1809" s="580">
        <v>8.0000000000000002E-3</v>
      </c>
      <c r="AY1809" s="580">
        <v>4.0000000000000001E-3</v>
      </c>
      <c r="AZ1809" s="580">
        <v>0.21299999999999999</v>
      </c>
      <c r="BA1809" s="580">
        <v>8.9999999999999993E-3</v>
      </c>
      <c r="BB1809" s="580">
        <v>3.3690000000000002</v>
      </c>
      <c r="BC1809" s="580">
        <v>5.3999999999999999E-2</v>
      </c>
      <c r="BD1809" s="580">
        <v>0.78600000000000003</v>
      </c>
      <c r="BE1809" s="580">
        <v>2.7E-2</v>
      </c>
      <c r="BF1809" s="580" t="s">
        <v>121</v>
      </c>
      <c r="BG1809" s="580">
        <v>0.01</v>
      </c>
      <c r="BH1809" s="580">
        <v>1.871</v>
      </c>
      <c r="BI1809" s="580">
        <v>0.44500000000000001</v>
      </c>
      <c r="BJ1809" s="580" t="s">
        <v>121</v>
      </c>
      <c r="BK1809" s="580">
        <v>3.0000000000000001E-3</v>
      </c>
      <c r="BL1809" s="580">
        <v>5.0000000000000001E-3</v>
      </c>
      <c r="BM1809" s="580">
        <v>3.0000000000000001E-3</v>
      </c>
      <c r="BN1809" s="580">
        <v>16.87</v>
      </c>
      <c r="BO1809" s="580">
        <v>0.81299999999999994</v>
      </c>
      <c r="BP1809" s="580">
        <v>44.204999999999998</v>
      </c>
      <c r="BQ1809" s="580">
        <v>0.8</v>
      </c>
      <c r="BR1809" s="580">
        <v>2.3E-2</v>
      </c>
      <c r="BS1809" s="580">
        <v>2E-3</v>
      </c>
      <c r="BT1809" s="580">
        <v>2.2490000000000001</v>
      </c>
      <c r="BU1809" s="580">
        <v>0.14799999999999999</v>
      </c>
      <c r="BV1809" s="580" t="s">
        <v>121</v>
      </c>
      <c r="BW1809" s="580">
        <v>8.1000000000000003E-2</v>
      </c>
      <c r="BX1809" s="580" t="s">
        <v>121</v>
      </c>
      <c r="BY1809" s="580">
        <v>1.2E-2</v>
      </c>
      <c r="BZ1809" s="580">
        <v>1.3380000000000001</v>
      </c>
      <c r="CA1809" s="580">
        <v>0.09</v>
      </c>
      <c r="CB1809" s="580">
        <v>7.0419999999999998</v>
      </c>
      <c r="CC1809" s="580">
        <v>3.0550000000000002</v>
      </c>
      <c r="CD1809" s="580">
        <v>0.24199999999999999</v>
      </c>
      <c r="CE1809" s="580">
        <v>0.02</v>
      </c>
      <c r="CF1809" s="580" t="s">
        <v>121</v>
      </c>
      <c r="CG1809" s="580">
        <v>4.0000000000000001E-3</v>
      </c>
      <c r="CH1809" s="580">
        <v>5.0000000000000001E-3</v>
      </c>
      <c r="CI1809" s="580">
        <v>1E-3</v>
      </c>
      <c r="CJ1809" s="580" t="s">
        <v>121</v>
      </c>
      <c r="CK1809" s="580">
        <v>0.96299999999999997</v>
      </c>
      <c r="CL1809" s="580" t="s">
        <v>121</v>
      </c>
      <c r="CM1809" s="580">
        <v>2E-3</v>
      </c>
      <c r="CN1809" s="580">
        <v>3.0000000000000001E-3</v>
      </c>
      <c r="CO1809" s="580">
        <v>1E-3</v>
      </c>
      <c r="CP1809" s="580">
        <v>1.204</v>
      </c>
      <c r="CQ1809" s="580">
        <v>0.09</v>
      </c>
      <c r="CR1809" s="580" t="s">
        <v>121</v>
      </c>
      <c r="CS1809" s="580">
        <v>2E-3</v>
      </c>
      <c r="CT1809" s="580" t="s">
        <v>121</v>
      </c>
      <c r="CU1809" s="580">
        <v>27.425000000000001</v>
      </c>
      <c r="CV1809" s="580">
        <v>0.33400000000000002</v>
      </c>
      <c r="CW1809" s="580">
        <v>7.0000000000000001E-3</v>
      </c>
      <c r="CX1809" s="580">
        <v>2.83</v>
      </c>
      <c r="CY1809" s="580">
        <v>0.108</v>
      </c>
      <c r="CZ1809" s="580" t="s">
        <v>121</v>
      </c>
      <c r="DA1809" s="580">
        <v>2E-3</v>
      </c>
      <c r="DB1809" s="580" t="s">
        <v>121</v>
      </c>
      <c r="DC1809" s="580">
        <v>4.3999999999999997E-2</v>
      </c>
      <c r="DD1809" s="580" t="s">
        <v>121</v>
      </c>
      <c r="DE1809" s="580">
        <v>4.7E-2</v>
      </c>
      <c r="DF1809" s="580">
        <v>4.4720000000000004</v>
      </c>
      <c r="DG1809" s="580">
        <v>6.8000000000000005E-2</v>
      </c>
      <c r="DH1809" s="580">
        <v>2.5139999999999998</v>
      </c>
      <c r="DI1809" s="580">
        <v>4.9000000000000002E-2</v>
      </c>
      <c r="DJ1809" s="580" t="s">
        <v>121</v>
      </c>
      <c r="DK1809" s="580">
        <v>2E-3</v>
      </c>
      <c r="DL1809" s="61" t="str">
        <f t="shared" si="34"/>
        <v>Anlieferung 34-7</v>
      </c>
    </row>
    <row r="1810" spans="1:116">
      <c r="A1810" s="11">
        <v>44727</v>
      </c>
      <c r="B1810" s="66" t="s">
        <v>657</v>
      </c>
      <c r="C1810" s="25" t="s">
        <v>128</v>
      </c>
      <c r="H1810" s="3" t="e">
        <f>((F1810)/(E1810/100))</f>
        <v>#DIV/0!</v>
      </c>
      <c r="I1810" s="4" t="e">
        <f>E1810/F1810</f>
        <v>#DIV/0!</v>
      </c>
      <c r="J1810" s="4" t="e">
        <f>100/G1810</f>
        <v>#DIV/0!</v>
      </c>
      <c r="N1810" s="37" t="e">
        <f>M1810/(K1810/100)</f>
        <v>#DIV/0!</v>
      </c>
      <c r="O1810" s="37" t="e">
        <f>N1810/J1810</f>
        <v>#DIV/0!</v>
      </c>
      <c r="P1810" s="5" t="e">
        <f>M1810/(L1810/100)</f>
        <v>#DIV/0!</v>
      </c>
      <c r="Q1810" s="5" t="e">
        <f>P1810*I1810</f>
        <v>#DIV/0!</v>
      </c>
      <c r="U1810" s="15" t="e">
        <f>100-(T1810-R1810)/S1810*100</f>
        <v>#DIV/0!</v>
      </c>
      <c r="AB1810" s="14" t="e">
        <f>((AE1810-AC1810)*(1000/AD1810))*1000</f>
        <v>#DIV/0!</v>
      </c>
      <c r="AF1810" s="7" t="e">
        <f>#REF!*0.8</f>
        <v>#REF!</v>
      </c>
      <c r="AH1810" s="8" t="e">
        <f>((AG1810)*(H1810/100))</f>
        <v>#DIV/0!</v>
      </c>
      <c r="AI1810" s="7" t="e">
        <f>AG1810/AH1810</f>
        <v>#DIV/0!</v>
      </c>
      <c r="AO1810" s="23" t="s">
        <v>657</v>
      </c>
      <c r="AP1810" s="580" t="s">
        <v>121</v>
      </c>
      <c r="AQ1810" s="580">
        <v>7.0000000000000001E-3</v>
      </c>
      <c r="AR1810" s="580" t="s">
        <v>121</v>
      </c>
      <c r="AS1810" s="580">
        <v>1.4999999999999999E-2</v>
      </c>
      <c r="AT1810" s="580">
        <v>0.436</v>
      </c>
      <c r="AU1810" s="580">
        <v>1.4999999999999999E-2</v>
      </c>
      <c r="AV1810" s="580">
        <v>6.6479999999999997</v>
      </c>
      <c r="AW1810" s="580">
        <v>0.153</v>
      </c>
      <c r="AX1810" s="580">
        <v>8.0000000000000002E-3</v>
      </c>
      <c r="AY1810" s="580">
        <v>3.0000000000000001E-3</v>
      </c>
      <c r="AZ1810" s="580">
        <v>1.968</v>
      </c>
      <c r="BA1810" s="580">
        <v>3.4000000000000002E-2</v>
      </c>
      <c r="BB1810" s="580">
        <v>5.1950000000000003</v>
      </c>
      <c r="BC1810" s="580">
        <v>0.09</v>
      </c>
      <c r="BD1810" s="580">
        <v>13.356999999999999</v>
      </c>
      <c r="BE1810" s="580">
        <v>0.251</v>
      </c>
      <c r="BF1810" s="580" t="s">
        <v>121</v>
      </c>
      <c r="BG1810" s="580">
        <v>7.0000000000000001E-3</v>
      </c>
      <c r="BH1810" s="580">
        <v>2.3109999999999999</v>
      </c>
      <c r="BI1810" s="580">
        <v>0.35199999999999998</v>
      </c>
      <c r="BJ1810" s="580">
        <v>7.0000000000000001E-3</v>
      </c>
      <c r="BK1810" s="580">
        <v>3.0000000000000001E-3</v>
      </c>
      <c r="BL1810" s="580" t="s">
        <v>121</v>
      </c>
      <c r="BM1810" s="580">
        <v>4.0000000000000001E-3</v>
      </c>
      <c r="BN1810" s="580">
        <v>3.3370000000000002</v>
      </c>
      <c r="BO1810" s="580">
        <v>0.13700000000000001</v>
      </c>
      <c r="BP1810" s="580">
        <v>56.424999999999997</v>
      </c>
      <c r="BQ1810" s="580">
        <v>0.51700000000000002</v>
      </c>
      <c r="BR1810" s="580">
        <v>0.28499999999999998</v>
      </c>
      <c r="BS1810" s="580">
        <v>7.0000000000000001E-3</v>
      </c>
      <c r="BT1810" s="580">
        <v>1.4019999999999999</v>
      </c>
      <c r="BU1810" s="580">
        <v>9.8000000000000004E-2</v>
      </c>
      <c r="BV1810" s="580" t="s">
        <v>121</v>
      </c>
      <c r="BW1810" s="580">
        <v>6.0999999999999999E-2</v>
      </c>
      <c r="BX1810" s="580" t="s">
        <v>121</v>
      </c>
      <c r="BY1810" s="580">
        <v>3.4000000000000002E-2</v>
      </c>
      <c r="BZ1810" s="580">
        <v>0.23</v>
      </c>
      <c r="CA1810" s="580">
        <v>4.1000000000000002E-2</v>
      </c>
      <c r="CB1810" s="580" t="s">
        <v>121</v>
      </c>
      <c r="CC1810" s="580">
        <v>5.7720000000000002</v>
      </c>
      <c r="CD1810" s="580">
        <v>0.13500000000000001</v>
      </c>
      <c r="CE1810" s="580">
        <v>1.7999999999999999E-2</v>
      </c>
      <c r="CF1810" s="580">
        <v>0.14499999999999999</v>
      </c>
      <c r="CG1810" s="580">
        <v>4.0000000000000001E-3</v>
      </c>
      <c r="CH1810" s="580" t="s">
        <v>121</v>
      </c>
      <c r="CI1810" s="580">
        <v>2E-3</v>
      </c>
      <c r="CJ1810" s="580" t="s">
        <v>121</v>
      </c>
      <c r="CK1810" s="580">
        <v>0.88900000000000001</v>
      </c>
      <c r="CL1810" s="580" t="s">
        <v>121</v>
      </c>
      <c r="CM1810" s="580">
        <v>2E-3</v>
      </c>
      <c r="CN1810" s="580">
        <v>4.0000000000000001E-3</v>
      </c>
      <c r="CO1810" s="580">
        <v>1E-3</v>
      </c>
      <c r="CP1810" s="580">
        <v>0.995</v>
      </c>
      <c r="CQ1810" s="580">
        <v>4.8000000000000001E-2</v>
      </c>
      <c r="CR1810" s="580" t="s">
        <v>121</v>
      </c>
      <c r="CS1810" s="580">
        <v>2E-3</v>
      </c>
      <c r="CT1810" s="580" t="s">
        <v>121</v>
      </c>
      <c r="CU1810" s="580">
        <v>21.951000000000001</v>
      </c>
      <c r="CV1810" s="580">
        <v>6.0999999999999999E-2</v>
      </c>
      <c r="CW1810" s="580">
        <v>2E-3</v>
      </c>
      <c r="CX1810" s="580">
        <v>0.307</v>
      </c>
      <c r="CY1810" s="580">
        <v>3.6999999999999998E-2</v>
      </c>
      <c r="CZ1810" s="580" t="s">
        <v>121</v>
      </c>
      <c r="DA1810" s="580">
        <v>2E-3</v>
      </c>
      <c r="DB1810" s="580" t="s">
        <v>121</v>
      </c>
      <c r="DC1810" s="580">
        <v>3.4000000000000002E-2</v>
      </c>
      <c r="DD1810" s="580" t="s">
        <v>121</v>
      </c>
      <c r="DE1810" s="580">
        <v>4.9000000000000002E-2</v>
      </c>
      <c r="DF1810" s="580">
        <v>5.7060000000000004</v>
      </c>
      <c r="DG1810" s="580">
        <v>9.6000000000000002E-2</v>
      </c>
      <c r="DH1810" s="580">
        <v>1.032</v>
      </c>
      <c r="DI1810" s="580">
        <v>1.7000000000000001E-2</v>
      </c>
      <c r="DJ1810" s="580" t="s">
        <v>121</v>
      </c>
      <c r="DK1810" s="580">
        <v>2E-3</v>
      </c>
      <c r="DL1810" s="61" t="str">
        <f t="shared" si="34"/>
        <v>Anlieferung 34-8</v>
      </c>
    </row>
    <row r="1811" spans="1:116">
      <c r="A1811" s="11">
        <v>44727</v>
      </c>
      <c r="B1811" s="66" t="s">
        <v>658</v>
      </c>
      <c r="C1811" s="25" t="s">
        <v>128</v>
      </c>
      <c r="H1811" s="3" t="e">
        <f>((F1811)/(E1811/100))</f>
        <v>#DIV/0!</v>
      </c>
      <c r="I1811" s="4" t="e">
        <f>E1811/F1811</f>
        <v>#DIV/0!</v>
      </c>
      <c r="J1811" s="4" t="e">
        <f>100/G1811</f>
        <v>#DIV/0!</v>
      </c>
      <c r="N1811" s="37" t="e">
        <f>M1811/(K1811/100)</f>
        <v>#DIV/0!</v>
      </c>
      <c r="O1811" s="37" t="e">
        <f>N1811/J1811</f>
        <v>#DIV/0!</v>
      </c>
      <c r="P1811" s="5" t="e">
        <f>M1811/(L1811/100)</f>
        <v>#DIV/0!</v>
      </c>
      <c r="Q1811" s="5" t="e">
        <f>P1811*I1811</f>
        <v>#DIV/0!</v>
      </c>
      <c r="U1811" s="15" t="e">
        <f>100-(T1811-R1811)/S1811*100</f>
        <v>#DIV/0!</v>
      </c>
      <c r="AB1811" s="14" t="e">
        <f>((AE1811-AC1811)*(1000/AD1811))*1000</f>
        <v>#DIV/0!</v>
      </c>
      <c r="AF1811" s="7" t="e">
        <f>#REF!*0.8</f>
        <v>#REF!</v>
      </c>
      <c r="AH1811" s="8" t="e">
        <f>((AG1811)*(H1811/100))</f>
        <v>#DIV/0!</v>
      </c>
      <c r="AI1811" s="7" t="e">
        <f>AG1811/AH1811</f>
        <v>#DIV/0!</v>
      </c>
      <c r="AO1811" s="23" t="s">
        <v>658</v>
      </c>
      <c r="AP1811" s="580">
        <v>1.2E-2</v>
      </c>
      <c r="AQ1811" s="580">
        <v>2E-3</v>
      </c>
      <c r="AR1811" s="580">
        <v>9.4E-2</v>
      </c>
      <c r="AS1811" s="580">
        <v>8.0000000000000002E-3</v>
      </c>
      <c r="AT1811" s="580">
        <v>5.1999999999999998E-2</v>
      </c>
      <c r="AU1811" s="580">
        <v>5.0000000000000001E-3</v>
      </c>
      <c r="AV1811" s="580">
        <v>1.1319999999999999</v>
      </c>
      <c r="AW1811" s="580">
        <v>2.3E-2</v>
      </c>
      <c r="AX1811" s="580" t="s">
        <v>121</v>
      </c>
      <c r="AY1811" s="580">
        <v>3.0000000000000001E-3</v>
      </c>
      <c r="AZ1811" s="580">
        <v>1.167</v>
      </c>
      <c r="BA1811" s="580">
        <v>2.1000000000000001E-2</v>
      </c>
      <c r="BB1811" s="580">
        <v>2.6469999999999998</v>
      </c>
      <c r="BC1811" s="580">
        <v>4.1000000000000002E-2</v>
      </c>
      <c r="BD1811" s="580">
        <v>20.212</v>
      </c>
      <c r="BE1811" s="580">
        <v>0.23300000000000001</v>
      </c>
      <c r="BF1811" s="580" t="s">
        <v>121</v>
      </c>
      <c r="BG1811" s="580">
        <v>1.2999999999999999E-2</v>
      </c>
      <c r="BH1811" s="580">
        <v>4.2910000000000004</v>
      </c>
      <c r="BI1811" s="580">
        <v>0.495</v>
      </c>
      <c r="BJ1811" s="580">
        <v>7.0000000000000001E-3</v>
      </c>
      <c r="BK1811" s="580">
        <v>2E-3</v>
      </c>
      <c r="BL1811" s="580">
        <v>1.4E-2</v>
      </c>
      <c r="BM1811" s="580">
        <v>3.0000000000000001E-3</v>
      </c>
      <c r="BN1811" s="580">
        <v>17.802</v>
      </c>
      <c r="BO1811" s="580">
        <v>0.64500000000000002</v>
      </c>
      <c r="BP1811" s="580">
        <v>35.244999999999997</v>
      </c>
      <c r="BQ1811" s="580">
        <v>0.75600000000000001</v>
      </c>
      <c r="BR1811" s="580">
        <v>6.8000000000000005E-2</v>
      </c>
      <c r="BS1811" s="580">
        <v>3.0000000000000001E-3</v>
      </c>
      <c r="BT1811" s="580">
        <v>2.1520000000000001</v>
      </c>
      <c r="BU1811" s="580">
        <v>0.126</v>
      </c>
      <c r="BV1811" s="580" t="s">
        <v>121</v>
      </c>
      <c r="BW1811" s="580">
        <v>6.0999999999999999E-2</v>
      </c>
      <c r="BX1811" s="580" t="s">
        <v>121</v>
      </c>
      <c r="BY1811" s="580">
        <v>3.5000000000000003E-2</v>
      </c>
      <c r="BZ1811" s="580">
        <v>0.25800000000000001</v>
      </c>
      <c r="CA1811" s="580">
        <v>3.7999999999999999E-2</v>
      </c>
      <c r="CB1811" s="580">
        <v>6.968</v>
      </c>
      <c r="CC1811" s="580">
        <v>3.0979999999999999</v>
      </c>
      <c r="CD1811" s="580">
        <v>0.29799999999999999</v>
      </c>
      <c r="CE1811" s="580">
        <v>1.9E-2</v>
      </c>
      <c r="CF1811" s="580">
        <v>4.2000000000000003E-2</v>
      </c>
      <c r="CG1811" s="580">
        <v>2E-3</v>
      </c>
      <c r="CH1811" s="580">
        <v>2E-3</v>
      </c>
      <c r="CI1811" s="580">
        <v>1E-3</v>
      </c>
      <c r="CJ1811" s="580" t="s">
        <v>121</v>
      </c>
      <c r="CK1811" s="580">
        <v>0.75600000000000001</v>
      </c>
      <c r="CL1811" s="580" t="s">
        <v>121</v>
      </c>
      <c r="CM1811" s="580">
        <v>2E-3</v>
      </c>
      <c r="CN1811" s="580" t="s">
        <v>121</v>
      </c>
      <c r="CO1811" s="580">
        <v>2E-3</v>
      </c>
      <c r="CP1811" s="580">
        <v>1.089</v>
      </c>
      <c r="CQ1811" s="580">
        <v>6.2E-2</v>
      </c>
      <c r="CR1811" s="580" t="s">
        <v>121</v>
      </c>
      <c r="CS1811" s="580">
        <v>2E-3</v>
      </c>
      <c r="CT1811" s="580" t="s">
        <v>121</v>
      </c>
      <c r="CU1811" s="580">
        <v>22.341999999999999</v>
      </c>
      <c r="CV1811" s="580">
        <v>0.29699999999999999</v>
      </c>
      <c r="CW1811" s="580">
        <v>6.0000000000000001E-3</v>
      </c>
      <c r="CX1811" s="580">
        <v>0.246</v>
      </c>
      <c r="CY1811" s="580">
        <v>5.7000000000000002E-2</v>
      </c>
      <c r="CZ1811" s="580">
        <v>3.0000000000000001E-3</v>
      </c>
      <c r="DA1811" s="580">
        <v>1E-3</v>
      </c>
      <c r="DB1811" s="580" t="s">
        <v>121</v>
      </c>
      <c r="DC1811" s="580">
        <v>4.3999999999999997E-2</v>
      </c>
      <c r="DD1811" s="580" t="s">
        <v>121</v>
      </c>
      <c r="DE1811" s="580">
        <v>4.8000000000000001E-2</v>
      </c>
      <c r="DF1811" s="580">
        <v>5.6890000000000001</v>
      </c>
      <c r="DG1811" s="580">
        <v>0.08</v>
      </c>
      <c r="DH1811" s="580">
        <v>0.21</v>
      </c>
      <c r="DI1811" s="580">
        <v>5.0000000000000001E-3</v>
      </c>
      <c r="DJ1811" s="580" t="s">
        <v>121</v>
      </c>
      <c r="DK1811" s="580">
        <v>2E-3</v>
      </c>
      <c r="DL1811" s="61" t="str">
        <f t="shared" si="34"/>
        <v>Anlieferung 34-9</v>
      </c>
    </row>
    <row r="1812" spans="1:116">
      <c r="A1812" s="11">
        <v>44727</v>
      </c>
      <c r="B1812" s="66" t="s">
        <v>659</v>
      </c>
      <c r="C1812" s="25" t="s">
        <v>128</v>
      </c>
      <c r="H1812" s="3" t="e">
        <f>((F1812)/(E1812/100))</f>
        <v>#DIV/0!</v>
      </c>
      <c r="I1812" s="4" t="e">
        <f>E1812/F1812</f>
        <v>#DIV/0!</v>
      </c>
      <c r="J1812" s="4" t="e">
        <f>100/G1812</f>
        <v>#DIV/0!</v>
      </c>
      <c r="N1812" s="37" t="e">
        <f>M1812/(K1812/100)</f>
        <v>#DIV/0!</v>
      </c>
      <c r="O1812" s="37" t="e">
        <f>N1812/J1812</f>
        <v>#DIV/0!</v>
      </c>
      <c r="P1812" s="5" t="e">
        <f>M1812/(L1812/100)</f>
        <v>#DIV/0!</v>
      </c>
      <c r="Q1812" s="5" t="e">
        <f>P1812*I1812</f>
        <v>#DIV/0!</v>
      </c>
      <c r="U1812" s="15" t="e">
        <f>100-(T1812-R1812)/S1812*100</f>
        <v>#DIV/0!</v>
      </c>
      <c r="AB1812" s="14" t="e">
        <f>((AE1812-AC1812)*(1000/AD1812))*1000</f>
        <v>#DIV/0!</v>
      </c>
      <c r="AF1812" s="7" t="e">
        <f>#REF!*0.8</f>
        <v>#REF!</v>
      </c>
      <c r="AH1812" s="8" t="e">
        <f>((AG1812)*(H1812/100))</f>
        <v>#DIV/0!</v>
      </c>
      <c r="AI1812" s="7" t="e">
        <f>AG1812/AH1812</f>
        <v>#DIV/0!</v>
      </c>
      <c r="AO1812" s="23" t="s">
        <v>659</v>
      </c>
      <c r="AP1812" s="580">
        <v>7.0000000000000001E-3</v>
      </c>
      <c r="AQ1812" s="580">
        <v>2E-3</v>
      </c>
      <c r="AR1812" s="580">
        <v>4.7E-2</v>
      </c>
      <c r="AS1812" s="580">
        <v>8.9999999999999993E-3</v>
      </c>
      <c r="AT1812" s="580" t="s">
        <v>121</v>
      </c>
      <c r="AU1812" s="580">
        <v>8.0000000000000002E-3</v>
      </c>
      <c r="AV1812" s="580">
        <v>5.0199999999999996</v>
      </c>
      <c r="AW1812" s="580">
        <v>0.126</v>
      </c>
      <c r="AX1812" s="580">
        <v>5.0000000000000001E-3</v>
      </c>
      <c r="AY1812" s="580">
        <v>3.0000000000000001E-3</v>
      </c>
      <c r="AZ1812" s="580">
        <v>0.24099999999999999</v>
      </c>
      <c r="BA1812" s="580">
        <v>0.01</v>
      </c>
      <c r="BB1812" s="580">
        <v>4.9240000000000004</v>
      </c>
      <c r="BC1812" s="580">
        <v>7.3999999999999996E-2</v>
      </c>
      <c r="BD1812" s="580">
        <v>4.5839999999999996</v>
      </c>
      <c r="BE1812" s="580">
        <v>8.1000000000000003E-2</v>
      </c>
      <c r="BF1812" s="580" t="s">
        <v>121</v>
      </c>
      <c r="BG1812" s="580">
        <v>1.0999999999999999E-2</v>
      </c>
      <c r="BH1812" s="580">
        <v>2.39</v>
      </c>
      <c r="BI1812" s="580">
        <v>0.48</v>
      </c>
      <c r="BJ1812" s="580" t="s">
        <v>121</v>
      </c>
      <c r="BK1812" s="580">
        <v>5.0000000000000001E-3</v>
      </c>
      <c r="BL1812" s="580">
        <v>6.0000000000000001E-3</v>
      </c>
      <c r="BM1812" s="580">
        <v>3.0000000000000001E-3</v>
      </c>
      <c r="BN1812" s="580">
        <v>14.31</v>
      </c>
      <c r="BO1812" s="580">
        <v>0.71299999999999997</v>
      </c>
      <c r="BP1812" s="580">
        <v>46.31</v>
      </c>
      <c r="BQ1812" s="580">
        <v>0.73</v>
      </c>
      <c r="BR1812" s="580">
        <v>8.1000000000000003E-2</v>
      </c>
      <c r="BS1812" s="580">
        <v>3.0000000000000001E-3</v>
      </c>
      <c r="BT1812" s="580">
        <v>2.7879999999999998</v>
      </c>
      <c r="BU1812" s="580">
        <v>0.18099999999999999</v>
      </c>
      <c r="BV1812" s="580" t="s">
        <v>121</v>
      </c>
      <c r="BW1812" s="580">
        <v>8.8999999999999996E-2</v>
      </c>
      <c r="BX1812" s="580">
        <v>2.7E-2</v>
      </c>
      <c r="BY1812" s="580">
        <v>1.4E-2</v>
      </c>
      <c r="BZ1812" s="580">
        <v>1.139</v>
      </c>
      <c r="CA1812" s="580">
        <v>8.1000000000000003E-2</v>
      </c>
      <c r="CB1812" s="580">
        <v>6.7210000000000001</v>
      </c>
      <c r="CC1812" s="580">
        <v>3.218</v>
      </c>
      <c r="CD1812" s="580">
        <v>0.26500000000000001</v>
      </c>
      <c r="CE1812" s="580">
        <v>1.9E-2</v>
      </c>
      <c r="CF1812" s="580" t="s">
        <v>121</v>
      </c>
      <c r="CG1812" s="580">
        <v>4.0000000000000001E-3</v>
      </c>
      <c r="CH1812" s="580">
        <v>3.0000000000000001E-3</v>
      </c>
      <c r="CI1812" s="580">
        <v>1E-3</v>
      </c>
      <c r="CJ1812" s="580" t="s">
        <v>121</v>
      </c>
      <c r="CK1812" s="580">
        <v>1.0589999999999999</v>
      </c>
      <c r="CL1812" s="580" t="s">
        <v>121</v>
      </c>
      <c r="CM1812" s="580">
        <v>2E-3</v>
      </c>
      <c r="CN1812" s="580">
        <v>5.0000000000000001E-3</v>
      </c>
      <c r="CO1812" s="580">
        <v>1E-3</v>
      </c>
      <c r="CP1812" s="580">
        <v>1.4039999999999999</v>
      </c>
      <c r="CQ1812" s="580">
        <v>0.10299999999999999</v>
      </c>
      <c r="CR1812" s="580" t="s">
        <v>121</v>
      </c>
      <c r="CS1812" s="580">
        <v>2E-3</v>
      </c>
      <c r="CT1812" s="580" t="s">
        <v>121</v>
      </c>
      <c r="CU1812" s="580">
        <v>29.404</v>
      </c>
      <c r="CV1812" s="580">
        <v>0.31900000000000001</v>
      </c>
      <c r="CW1812" s="580">
        <v>7.0000000000000001E-3</v>
      </c>
      <c r="CX1812" s="580">
        <v>1.6919999999999999</v>
      </c>
      <c r="CY1812" s="580">
        <v>9.6000000000000002E-2</v>
      </c>
      <c r="CZ1812" s="580" t="s">
        <v>121</v>
      </c>
      <c r="DA1812" s="580">
        <v>2E-3</v>
      </c>
      <c r="DB1812" s="580" t="s">
        <v>121</v>
      </c>
      <c r="DC1812" s="580">
        <v>4.4999999999999998E-2</v>
      </c>
      <c r="DD1812" s="580" t="s">
        <v>121</v>
      </c>
      <c r="DE1812" s="580">
        <v>4.9000000000000002E-2</v>
      </c>
      <c r="DF1812" s="580">
        <v>5.2270000000000003</v>
      </c>
      <c r="DG1812" s="580">
        <v>7.6999999999999999E-2</v>
      </c>
      <c r="DH1812" s="580">
        <v>2.4740000000000002</v>
      </c>
      <c r="DI1812" s="580">
        <v>4.8000000000000001E-2</v>
      </c>
      <c r="DJ1812" s="580" t="s">
        <v>121</v>
      </c>
      <c r="DK1812" s="580">
        <v>2E-3</v>
      </c>
      <c r="DL1812" s="61" t="str">
        <f t="shared" si="34"/>
        <v>Anlieferung 34-10</v>
      </c>
    </row>
    <row r="1813" spans="1:116">
      <c r="A1813" s="11">
        <v>44727</v>
      </c>
      <c r="B1813" s="66" t="s">
        <v>660</v>
      </c>
      <c r="C1813" s="25" t="s">
        <v>128</v>
      </c>
      <c r="H1813" s="3" t="e">
        <f>((F1813)/(E1813/100))</f>
        <v>#DIV/0!</v>
      </c>
      <c r="I1813" s="4" t="e">
        <f>E1813/F1813</f>
        <v>#DIV/0!</v>
      </c>
      <c r="J1813" s="4" t="e">
        <f>100/G1813</f>
        <v>#DIV/0!</v>
      </c>
      <c r="N1813" s="37" t="e">
        <f>M1813/(K1813/100)</f>
        <v>#DIV/0!</v>
      </c>
      <c r="O1813" s="37" t="e">
        <f>N1813/J1813</f>
        <v>#DIV/0!</v>
      </c>
      <c r="P1813" s="5" t="e">
        <f>M1813/(L1813/100)</f>
        <v>#DIV/0!</v>
      </c>
      <c r="Q1813" s="5" t="e">
        <f>P1813*I1813</f>
        <v>#DIV/0!</v>
      </c>
      <c r="U1813" s="15" t="e">
        <f>100-(T1813-R1813)/S1813*100</f>
        <v>#DIV/0!</v>
      </c>
      <c r="AB1813" s="14" t="e">
        <f>((AE1813-AC1813)*(1000/AD1813))*1000</f>
        <v>#DIV/0!</v>
      </c>
      <c r="AF1813" s="7" t="e">
        <f>#REF!*0.8</f>
        <v>#REF!</v>
      </c>
      <c r="AH1813" s="8" t="e">
        <f>((AG1813)*(H1813/100))</f>
        <v>#DIV/0!</v>
      </c>
      <c r="AI1813" s="7" t="e">
        <f>AG1813/AH1813</f>
        <v>#DIV/0!</v>
      </c>
      <c r="AO1813" s="23" t="s">
        <v>660</v>
      </c>
      <c r="AP1813" s="580" t="s">
        <v>121</v>
      </c>
      <c r="AQ1813" s="580">
        <v>3.0000000000000001E-3</v>
      </c>
      <c r="AR1813" s="580" t="s">
        <v>121</v>
      </c>
      <c r="AS1813" s="580">
        <v>8.9999999999999993E-3</v>
      </c>
      <c r="AT1813" s="580" t="s">
        <v>121</v>
      </c>
      <c r="AU1813" s="580">
        <v>6.0000000000000001E-3</v>
      </c>
      <c r="AV1813" s="580">
        <v>4.1719999999999997</v>
      </c>
      <c r="AW1813" s="580">
        <v>6.6000000000000003E-2</v>
      </c>
      <c r="AX1813" s="580">
        <v>7.0000000000000001E-3</v>
      </c>
      <c r="AY1813" s="580">
        <v>3.0000000000000001E-3</v>
      </c>
      <c r="AZ1813" s="580">
        <v>2.0209999999999999</v>
      </c>
      <c r="BA1813" s="580">
        <v>2.1999999999999999E-2</v>
      </c>
      <c r="BB1813" s="580">
        <v>16.847999999999999</v>
      </c>
      <c r="BC1813" s="580">
        <v>0.18099999999999999</v>
      </c>
      <c r="BD1813" s="580">
        <v>11.936999999999999</v>
      </c>
      <c r="BE1813" s="580">
        <v>9.4E-2</v>
      </c>
      <c r="BF1813" s="580" t="s">
        <v>121</v>
      </c>
      <c r="BG1813" s="580">
        <v>8.0000000000000002E-3</v>
      </c>
      <c r="BH1813" s="580">
        <v>3.62</v>
      </c>
      <c r="BI1813" s="580">
        <v>0.30499999999999999</v>
      </c>
      <c r="BJ1813" s="580">
        <v>4.0000000000000001E-3</v>
      </c>
      <c r="BK1813" s="580">
        <v>2E-3</v>
      </c>
      <c r="BL1813" s="580">
        <v>3.0000000000000001E-3</v>
      </c>
      <c r="BM1813" s="580">
        <v>2E-3</v>
      </c>
      <c r="BN1813" s="580">
        <v>8.6999999999999994E-2</v>
      </c>
      <c r="BO1813" s="580">
        <v>1.7000000000000001E-2</v>
      </c>
      <c r="BP1813" s="580">
        <v>52.945</v>
      </c>
      <c r="BQ1813" s="580">
        <v>0.45</v>
      </c>
      <c r="BR1813" s="580">
        <v>0.185</v>
      </c>
      <c r="BS1813" s="580">
        <v>5.0000000000000001E-3</v>
      </c>
      <c r="BT1813" s="580">
        <v>0.59499999999999997</v>
      </c>
      <c r="BU1813" s="580">
        <v>6.8000000000000005E-2</v>
      </c>
      <c r="BV1813" s="580">
        <v>3.3000000000000002E-2</v>
      </c>
      <c r="BW1813" s="580">
        <v>3.0000000000000001E-3</v>
      </c>
      <c r="BX1813" s="580">
        <v>2.4E-2</v>
      </c>
      <c r="BY1813" s="580">
        <v>1.4999999999999999E-2</v>
      </c>
      <c r="BZ1813" s="580">
        <v>8.3000000000000004E-2</v>
      </c>
      <c r="CA1813" s="580">
        <v>3.5999999999999997E-2</v>
      </c>
      <c r="CB1813" s="580" t="s">
        <v>121</v>
      </c>
      <c r="CC1813" s="580">
        <v>2.8050000000000002</v>
      </c>
      <c r="CD1813" s="580">
        <v>0.112</v>
      </c>
      <c r="CE1813" s="580">
        <v>1.4E-2</v>
      </c>
      <c r="CF1813" s="580">
        <v>2E-3</v>
      </c>
      <c r="CG1813" s="580">
        <v>1E-3</v>
      </c>
      <c r="CH1813" s="580" t="s">
        <v>121</v>
      </c>
      <c r="CI1813" s="580">
        <v>2E-3</v>
      </c>
      <c r="CJ1813" s="580">
        <v>0.42</v>
      </c>
      <c r="CK1813" s="580">
        <v>1.9E-2</v>
      </c>
      <c r="CL1813" s="580" t="s">
        <v>121</v>
      </c>
      <c r="CM1813" s="580">
        <v>2E-3</v>
      </c>
      <c r="CN1813" s="580" t="s">
        <v>121</v>
      </c>
      <c r="CO1813" s="580">
        <v>2E-3</v>
      </c>
      <c r="CP1813" s="580">
        <v>0.89200000000000002</v>
      </c>
      <c r="CQ1813" s="580">
        <v>1.0999999999999999E-2</v>
      </c>
      <c r="CR1813" s="580" t="s">
        <v>121</v>
      </c>
      <c r="CS1813" s="580">
        <v>2E-3</v>
      </c>
      <c r="CT1813" s="580">
        <v>1.7689999999999999</v>
      </c>
      <c r="CU1813" s="580">
        <v>5.8999999999999997E-2</v>
      </c>
      <c r="CV1813" s="580">
        <v>5.0000000000000001E-3</v>
      </c>
      <c r="CW1813" s="580">
        <v>1E-3</v>
      </c>
      <c r="CX1813" s="580">
        <v>0.16800000000000001</v>
      </c>
      <c r="CY1813" s="580">
        <v>1.7999999999999999E-2</v>
      </c>
      <c r="CZ1813" s="580" t="s">
        <v>121</v>
      </c>
      <c r="DA1813" s="580">
        <v>2E-3</v>
      </c>
      <c r="DB1813" s="580">
        <v>1.4999999999999999E-2</v>
      </c>
      <c r="DC1813" s="580">
        <v>7.0000000000000001E-3</v>
      </c>
      <c r="DD1813" s="580" t="s">
        <v>121</v>
      </c>
      <c r="DE1813" s="580">
        <v>1.9E-2</v>
      </c>
      <c r="DF1813" s="580">
        <v>1.5980000000000001</v>
      </c>
      <c r="DG1813" s="580">
        <v>2.3E-2</v>
      </c>
      <c r="DH1813" s="580">
        <v>1.4E-2</v>
      </c>
      <c r="DI1813" s="580">
        <v>1E-3</v>
      </c>
      <c r="DJ1813" s="580" t="s">
        <v>121</v>
      </c>
      <c r="DK1813" s="580">
        <v>2E-3</v>
      </c>
      <c r="DL1813" s="61" t="str">
        <f t="shared" si="34"/>
        <v>Anlieferung 34-11</v>
      </c>
    </row>
    <row r="1814" spans="1:116">
      <c r="A1814" s="11">
        <v>44727</v>
      </c>
      <c r="B1814" s="66" t="s">
        <v>661</v>
      </c>
      <c r="C1814" s="25" t="s">
        <v>128</v>
      </c>
      <c r="H1814" s="3" t="e">
        <f>((F1814)/(E1814/100))</f>
        <v>#DIV/0!</v>
      </c>
      <c r="I1814" s="4" t="e">
        <f>E1814/F1814</f>
        <v>#DIV/0!</v>
      </c>
      <c r="J1814" s="4" t="e">
        <f>100/G1814</f>
        <v>#DIV/0!</v>
      </c>
      <c r="N1814" s="37" t="e">
        <f>M1814/(K1814/100)</f>
        <v>#DIV/0!</v>
      </c>
      <c r="O1814" s="37" t="e">
        <f>N1814/J1814</f>
        <v>#DIV/0!</v>
      </c>
      <c r="P1814" s="5" t="e">
        <f>M1814/(L1814/100)</f>
        <v>#DIV/0!</v>
      </c>
      <c r="Q1814" s="5" t="e">
        <f>P1814*I1814</f>
        <v>#DIV/0!</v>
      </c>
      <c r="U1814" s="15" t="e">
        <f>100-(T1814-R1814)/S1814*100</f>
        <v>#DIV/0!</v>
      </c>
      <c r="AB1814" s="14" t="e">
        <f>((AE1814-AC1814)*(1000/AD1814))*1000</f>
        <v>#DIV/0!</v>
      </c>
      <c r="AF1814" s="7" t="e">
        <f>#REF!*0.8</f>
        <v>#REF!</v>
      </c>
      <c r="AH1814" s="8" t="e">
        <f>((AG1814)*(H1814/100))</f>
        <v>#DIV/0!</v>
      </c>
      <c r="AI1814" s="7" t="e">
        <f>AG1814/AH1814</f>
        <v>#DIV/0!</v>
      </c>
      <c r="AO1814" s="23" t="s">
        <v>661</v>
      </c>
      <c r="AP1814" s="580">
        <v>8.0000000000000002E-3</v>
      </c>
      <c r="AQ1814" s="580">
        <v>2E-3</v>
      </c>
      <c r="AR1814" s="580">
        <v>5.7000000000000002E-2</v>
      </c>
      <c r="AS1814" s="580">
        <v>8.0000000000000002E-3</v>
      </c>
      <c r="AT1814" s="580">
        <v>5.5E-2</v>
      </c>
      <c r="AU1814" s="580">
        <v>5.0000000000000001E-3</v>
      </c>
      <c r="AV1814" s="580">
        <v>2.9660000000000002</v>
      </c>
      <c r="AW1814" s="580">
        <v>5.8000000000000003E-2</v>
      </c>
      <c r="AX1814" s="580" t="s">
        <v>121</v>
      </c>
      <c r="AY1814" s="580">
        <v>5.0000000000000001E-3</v>
      </c>
      <c r="AZ1814" s="580">
        <v>0.51200000000000001</v>
      </c>
      <c r="BA1814" s="580">
        <v>1.4E-2</v>
      </c>
      <c r="BB1814" s="580">
        <v>1.4319999999999999</v>
      </c>
      <c r="BC1814" s="580">
        <v>2.5000000000000001E-2</v>
      </c>
      <c r="BD1814" s="580">
        <v>10.579000000000001</v>
      </c>
      <c r="BE1814" s="580">
        <v>0.14699999999999999</v>
      </c>
      <c r="BF1814" s="580" t="s">
        <v>121</v>
      </c>
      <c r="BG1814" s="580">
        <v>8.9999999999999993E-3</v>
      </c>
      <c r="BH1814" s="580">
        <v>1.3260000000000001</v>
      </c>
      <c r="BI1814" s="580">
        <v>0.36599999999999999</v>
      </c>
      <c r="BJ1814" s="580" t="s">
        <v>121</v>
      </c>
      <c r="BK1814" s="580">
        <v>3.0000000000000001E-3</v>
      </c>
      <c r="BL1814" s="580">
        <v>8.9999999999999993E-3</v>
      </c>
      <c r="BM1814" s="580">
        <v>3.0000000000000001E-3</v>
      </c>
      <c r="BN1814" s="580">
        <v>16.367000000000001</v>
      </c>
      <c r="BO1814" s="580">
        <v>0.65200000000000002</v>
      </c>
      <c r="BP1814" s="580">
        <v>54.851999999999997</v>
      </c>
      <c r="BQ1814" s="580">
        <v>0.56899999999999995</v>
      </c>
      <c r="BR1814" s="580">
        <v>0.16</v>
      </c>
      <c r="BS1814" s="580">
        <v>5.0000000000000001E-3</v>
      </c>
      <c r="BT1814" s="580">
        <v>3.47</v>
      </c>
      <c r="BU1814" s="580">
        <v>0.189</v>
      </c>
      <c r="BV1814" s="580" t="s">
        <v>121</v>
      </c>
      <c r="BW1814" s="580">
        <v>7.9000000000000001E-2</v>
      </c>
      <c r="BX1814" s="580" t="s">
        <v>121</v>
      </c>
      <c r="BY1814" s="580">
        <v>2.7E-2</v>
      </c>
      <c r="BZ1814" s="580">
        <v>0.17399999999999999</v>
      </c>
      <c r="CA1814" s="580">
        <v>3.5999999999999997E-2</v>
      </c>
      <c r="CB1814" s="580" t="s">
        <v>121</v>
      </c>
      <c r="CC1814" s="580">
        <v>6.1909999999999998</v>
      </c>
      <c r="CD1814" s="580">
        <v>0.307</v>
      </c>
      <c r="CE1814" s="580">
        <v>1.9E-2</v>
      </c>
      <c r="CF1814" s="580">
        <v>3.5000000000000003E-2</v>
      </c>
      <c r="CG1814" s="580">
        <v>2E-3</v>
      </c>
      <c r="CH1814" s="580">
        <v>2E-3</v>
      </c>
      <c r="CI1814" s="580">
        <v>1E-3</v>
      </c>
      <c r="CJ1814" s="580" t="s">
        <v>121</v>
      </c>
      <c r="CK1814" s="580">
        <v>0.91600000000000004</v>
      </c>
      <c r="CL1814" s="580" t="s">
        <v>121</v>
      </c>
      <c r="CM1814" s="580">
        <v>2E-3</v>
      </c>
      <c r="CN1814" s="580">
        <v>2E-3</v>
      </c>
      <c r="CO1814" s="580">
        <v>1E-3</v>
      </c>
      <c r="CP1814" s="580">
        <v>1.0269999999999999</v>
      </c>
      <c r="CQ1814" s="580">
        <v>6.5000000000000002E-2</v>
      </c>
      <c r="CR1814" s="580" t="s">
        <v>121</v>
      </c>
      <c r="CS1814" s="580">
        <v>2E-3</v>
      </c>
      <c r="CT1814" s="580" t="s">
        <v>121</v>
      </c>
      <c r="CU1814" s="580">
        <v>24.344999999999999</v>
      </c>
      <c r="CV1814" s="580">
        <v>0.30399999999999999</v>
      </c>
      <c r="CW1814" s="580">
        <v>6.0000000000000001E-3</v>
      </c>
      <c r="CX1814" s="580">
        <v>0.125</v>
      </c>
      <c r="CY1814" s="580">
        <v>7.6999999999999999E-2</v>
      </c>
      <c r="CZ1814" s="580" t="s">
        <v>121</v>
      </c>
      <c r="DA1814" s="580">
        <v>2E-3</v>
      </c>
      <c r="DB1814" s="580" t="s">
        <v>121</v>
      </c>
      <c r="DC1814" s="580">
        <v>4.8000000000000001E-2</v>
      </c>
      <c r="DD1814" s="580" t="s">
        <v>121</v>
      </c>
      <c r="DE1814" s="580">
        <v>4.8000000000000001E-2</v>
      </c>
      <c r="DF1814" s="580">
        <v>5.2910000000000004</v>
      </c>
      <c r="DG1814" s="580">
        <v>7.4999999999999997E-2</v>
      </c>
      <c r="DH1814" s="580">
        <v>0.93200000000000005</v>
      </c>
      <c r="DI1814" s="580">
        <v>1.7000000000000001E-2</v>
      </c>
      <c r="DJ1814" s="580" t="s">
        <v>121</v>
      </c>
      <c r="DK1814" s="580">
        <v>2E-3</v>
      </c>
      <c r="DL1814" s="61" t="str">
        <f t="shared" si="34"/>
        <v>Anlieferung 34-12</v>
      </c>
    </row>
    <row r="1815" spans="1:116">
      <c r="A1815" s="11">
        <v>44727</v>
      </c>
      <c r="B1815" s="66" t="s">
        <v>662</v>
      </c>
      <c r="C1815" s="25" t="s">
        <v>128</v>
      </c>
      <c r="H1815" s="3" t="e">
        <f>((F1815)/(E1815/100))</f>
        <v>#DIV/0!</v>
      </c>
      <c r="I1815" s="4" t="e">
        <f>E1815/F1815</f>
        <v>#DIV/0!</v>
      </c>
      <c r="J1815" s="4" t="e">
        <f>100/G1815</f>
        <v>#DIV/0!</v>
      </c>
      <c r="N1815" s="37" t="e">
        <f>M1815/(K1815/100)</f>
        <v>#DIV/0!</v>
      </c>
      <c r="O1815" s="37" t="e">
        <f>N1815/J1815</f>
        <v>#DIV/0!</v>
      </c>
      <c r="P1815" s="5" t="e">
        <f>M1815/(L1815/100)</f>
        <v>#DIV/0!</v>
      </c>
      <c r="Q1815" s="5" t="e">
        <f>P1815*I1815</f>
        <v>#DIV/0!</v>
      </c>
      <c r="U1815" s="15" t="e">
        <f>100-(T1815-R1815)/S1815*100</f>
        <v>#DIV/0!</v>
      </c>
      <c r="AB1815" s="14" t="e">
        <f>((AE1815-AC1815)*(1000/AD1815))*1000</f>
        <v>#DIV/0!</v>
      </c>
      <c r="AF1815" s="7" t="e">
        <f>#REF!*0.8</f>
        <v>#REF!</v>
      </c>
      <c r="AH1815" s="8" t="e">
        <f>((AG1815)*(H1815/100))</f>
        <v>#DIV/0!</v>
      </c>
      <c r="AI1815" s="7" t="e">
        <f>AG1815/AH1815</f>
        <v>#DIV/0!</v>
      </c>
      <c r="AO1815" s="23" t="s">
        <v>662</v>
      </c>
      <c r="AP1815" s="580">
        <v>1.0999999999999999E-2</v>
      </c>
      <c r="AQ1815" s="580">
        <v>2E-3</v>
      </c>
      <c r="AR1815" s="580">
        <v>4.2000000000000003E-2</v>
      </c>
      <c r="AS1815" s="580">
        <v>8.9999999999999993E-3</v>
      </c>
      <c r="AT1815" s="580" t="s">
        <v>121</v>
      </c>
      <c r="AU1815" s="580">
        <v>8.9999999999999993E-3</v>
      </c>
      <c r="AV1815" s="580">
        <v>6.5359999999999996</v>
      </c>
      <c r="AW1815" s="580">
        <v>0.14299999999999999</v>
      </c>
      <c r="AX1815" s="580">
        <v>7.0000000000000001E-3</v>
      </c>
      <c r="AY1815" s="580">
        <v>3.0000000000000001E-3</v>
      </c>
      <c r="AZ1815" s="580">
        <v>7.8E-2</v>
      </c>
      <c r="BA1815" s="580">
        <v>0.01</v>
      </c>
      <c r="BB1815" s="580">
        <v>3.4689999999999999</v>
      </c>
      <c r="BC1815" s="580">
        <v>5.6000000000000001E-2</v>
      </c>
      <c r="BD1815" s="580">
        <v>0.36099999999999999</v>
      </c>
      <c r="BE1815" s="580">
        <v>0.02</v>
      </c>
      <c r="BF1815" s="580" t="s">
        <v>121</v>
      </c>
      <c r="BG1815" s="580">
        <v>0.01</v>
      </c>
      <c r="BH1815" s="580">
        <v>2.8780000000000001</v>
      </c>
      <c r="BI1815" s="580">
        <v>0.55000000000000004</v>
      </c>
      <c r="BJ1815" s="580" t="s">
        <v>121</v>
      </c>
      <c r="BK1815" s="580">
        <v>3.0000000000000001E-3</v>
      </c>
      <c r="BL1815" s="580">
        <v>7.0000000000000001E-3</v>
      </c>
      <c r="BM1815" s="580">
        <v>3.0000000000000001E-3</v>
      </c>
      <c r="BN1815" s="580">
        <v>24.318999999999999</v>
      </c>
      <c r="BO1815" s="580">
        <v>1.0840000000000001</v>
      </c>
      <c r="BP1815" s="580">
        <v>40.354999999999997</v>
      </c>
      <c r="BQ1815" s="580">
        <v>0.85299999999999998</v>
      </c>
      <c r="BR1815" s="580">
        <v>8.0000000000000002E-3</v>
      </c>
      <c r="BS1815" s="580">
        <v>2E-3</v>
      </c>
      <c r="BT1815" s="580">
        <v>2.6019999999999999</v>
      </c>
      <c r="BU1815" s="580">
        <v>0.193</v>
      </c>
      <c r="BV1815" s="580" t="s">
        <v>121</v>
      </c>
      <c r="BW1815" s="580">
        <v>9.8000000000000004E-2</v>
      </c>
      <c r="BX1815" s="580" t="s">
        <v>121</v>
      </c>
      <c r="BY1815" s="580">
        <v>0.01</v>
      </c>
      <c r="BZ1815" s="580">
        <v>1.169</v>
      </c>
      <c r="CA1815" s="580">
        <v>9.1999999999999998E-2</v>
      </c>
      <c r="CB1815" s="580">
        <v>6.8140000000000001</v>
      </c>
      <c r="CC1815" s="580">
        <v>3.613</v>
      </c>
      <c r="CD1815" s="580">
        <v>0.33700000000000002</v>
      </c>
      <c r="CE1815" s="580">
        <v>2.1999999999999999E-2</v>
      </c>
      <c r="CF1815" s="580" t="s">
        <v>121</v>
      </c>
      <c r="CG1815" s="580">
        <v>4.0000000000000001E-3</v>
      </c>
      <c r="CH1815" s="580">
        <v>5.0000000000000001E-3</v>
      </c>
      <c r="CI1815" s="580">
        <v>1E-3</v>
      </c>
      <c r="CJ1815" s="580" t="s">
        <v>121</v>
      </c>
      <c r="CK1815" s="580">
        <v>1.151</v>
      </c>
      <c r="CL1815" s="580" t="s">
        <v>121</v>
      </c>
      <c r="CM1815" s="580">
        <v>2E-3</v>
      </c>
      <c r="CN1815" s="580">
        <v>4.0000000000000001E-3</v>
      </c>
      <c r="CO1815" s="580">
        <v>1E-3</v>
      </c>
      <c r="CP1815" s="580">
        <v>1.7070000000000001</v>
      </c>
      <c r="CQ1815" s="580">
        <v>0.14899999999999999</v>
      </c>
      <c r="CR1815" s="580" t="s">
        <v>121</v>
      </c>
      <c r="CS1815" s="580">
        <v>2E-3</v>
      </c>
      <c r="CT1815" s="580" t="s">
        <v>121</v>
      </c>
      <c r="CU1815" s="580">
        <v>31.431000000000001</v>
      </c>
      <c r="CV1815" s="580">
        <v>0.45800000000000002</v>
      </c>
      <c r="CW1815" s="580">
        <v>8.9999999999999993E-3</v>
      </c>
      <c r="CX1815" s="580">
        <v>1.909</v>
      </c>
      <c r="CY1815" s="580">
        <v>0.11600000000000001</v>
      </c>
      <c r="CZ1815" s="580" t="s">
        <v>121</v>
      </c>
      <c r="DA1815" s="580">
        <v>2E-3</v>
      </c>
      <c r="DB1815" s="580" t="s">
        <v>121</v>
      </c>
      <c r="DC1815" s="580">
        <v>0.05</v>
      </c>
      <c r="DD1815" s="580">
        <v>0.115</v>
      </c>
      <c r="DE1815" s="580">
        <v>3.1E-2</v>
      </c>
      <c r="DF1815" s="580">
        <v>4.0609999999999999</v>
      </c>
      <c r="DG1815" s="580">
        <v>6.3E-2</v>
      </c>
      <c r="DH1815" s="580">
        <v>2.74</v>
      </c>
      <c r="DI1815" s="580">
        <v>0.05</v>
      </c>
      <c r="DJ1815" s="580" t="s">
        <v>121</v>
      </c>
      <c r="DK1815" s="580">
        <v>2E-3</v>
      </c>
      <c r="DL1815" s="61" t="str">
        <f t="shared" si="34"/>
        <v>Anlieferung 34-13</v>
      </c>
    </row>
    <row r="1816" spans="1:116">
      <c r="A1816" s="11">
        <v>44727</v>
      </c>
      <c r="B1816" s="66" t="s">
        <v>663</v>
      </c>
      <c r="C1816" s="25" t="s">
        <v>128</v>
      </c>
      <c r="H1816" s="3" t="e">
        <f>((F1816)/(E1816/100))</f>
        <v>#DIV/0!</v>
      </c>
      <c r="I1816" s="4" t="e">
        <f>E1816/F1816</f>
        <v>#DIV/0!</v>
      </c>
      <c r="J1816" s="4" t="e">
        <f>100/G1816</f>
        <v>#DIV/0!</v>
      </c>
      <c r="N1816" s="37" t="e">
        <f>M1816/(K1816/100)</f>
        <v>#DIV/0!</v>
      </c>
      <c r="O1816" s="37" t="e">
        <f>N1816/J1816</f>
        <v>#DIV/0!</v>
      </c>
      <c r="P1816" s="5" t="e">
        <f>M1816/(L1816/100)</f>
        <v>#DIV/0!</v>
      </c>
      <c r="Q1816" s="5" t="e">
        <f>P1816*I1816</f>
        <v>#DIV/0!</v>
      </c>
      <c r="U1816" s="15" t="e">
        <f>100-(T1816-R1816)/S1816*100</f>
        <v>#DIV/0!</v>
      </c>
      <c r="AB1816" s="14" t="e">
        <f>((AE1816-AC1816)*(1000/AD1816))*1000</f>
        <v>#DIV/0!</v>
      </c>
      <c r="AF1816" s="7" t="e">
        <f>#REF!*0.8</f>
        <v>#REF!</v>
      </c>
      <c r="AH1816" s="8" t="e">
        <f>((AG1816)*(H1816/100))</f>
        <v>#DIV/0!</v>
      </c>
      <c r="AI1816" s="7" t="e">
        <f>AG1816/AH1816</f>
        <v>#DIV/0!</v>
      </c>
      <c r="AO1816" s="23" t="s">
        <v>663</v>
      </c>
      <c r="AP1816" s="580" t="s">
        <v>121</v>
      </c>
      <c r="AQ1816" s="580">
        <v>3.0000000000000001E-3</v>
      </c>
      <c r="AR1816" s="580" t="s">
        <v>121</v>
      </c>
      <c r="AS1816" s="580">
        <v>1.6E-2</v>
      </c>
      <c r="AT1816" s="580" t="s">
        <v>121</v>
      </c>
      <c r="AU1816" s="580">
        <v>1.0999999999999999E-2</v>
      </c>
      <c r="AV1816" s="580">
        <v>15.519</v>
      </c>
      <c r="AW1816" s="580">
        <v>0.26600000000000001</v>
      </c>
      <c r="AX1816" s="580">
        <v>1.2999999999999999E-2</v>
      </c>
      <c r="AY1816" s="580">
        <v>5.0000000000000001E-3</v>
      </c>
      <c r="AZ1816" s="580">
        <v>2.8090000000000002</v>
      </c>
      <c r="BA1816" s="580">
        <v>3.6999999999999998E-2</v>
      </c>
      <c r="BB1816" s="580">
        <v>4.7E-2</v>
      </c>
      <c r="BC1816" s="580">
        <v>6.0000000000000001E-3</v>
      </c>
      <c r="BD1816" s="580">
        <v>24.640999999999998</v>
      </c>
      <c r="BE1816" s="580">
        <v>0.28399999999999997</v>
      </c>
      <c r="BF1816" s="580" t="s">
        <v>121</v>
      </c>
      <c r="BG1816" s="580">
        <v>1.0999999999999999E-2</v>
      </c>
      <c r="BH1816" s="580">
        <v>0.84499999999999997</v>
      </c>
      <c r="BI1816" s="580">
        <v>0.26600000000000001</v>
      </c>
      <c r="BJ1816" s="580">
        <v>5.0000000000000001E-3</v>
      </c>
      <c r="BK1816" s="580">
        <v>2E-3</v>
      </c>
      <c r="BL1816" s="580" t="s">
        <v>121</v>
      </c>
      <c r="BM1816" s="580">
        <v>5.0000000000000001E-3</v>
      </c>
      <c r="BN1816" s="580">
        <v>0.127</v>
      </c>
      <c r="BO1816" s="580">
        <v>3.4000000000000002E-2</v>
      </c>
      <c r="BP1816" s="580">
        <v>47.256999999999998</v>
      </c>
      <c r="BQ1816" s="580">
        <v>0.63</v>
      </c>
      <c r="BR1816" s="580">
        <v>6.0000000000000001E-3</v>
      </c>
      <c r="BS1816" s="580">
        <v>1E-3</v>
      </c>
      <c r="BT1816" s="580">
        <v>0.79400000000000004</v>
      </c>
      <c r="BU1816" s="580">
        <v>9.4E-2</v>
      </c>
      <c r="BV1816" s="580">
        <v>2.5999999999999999E-2</v>
      </c>
      <c r="BW1816" s="580">
        <v>3.0000000000000001E-3</v>
      </c>
      <c r="BX1816" s="580">
        <v>8.4000000000000005E-2</v>
      </c>
      <c r="BY1816" s="580">
        <v>2.8000000000000001E-2</v>
      </c>
      <c r="BZ1816" s="580">
        <v>0.27</v>
      </c>
      <c r="CA1816" s="580">
        <v>4.9000000000000002E-2</v>
      </c>
      <c r="CB1816" s="580" t="s">
        <v>121</v>
      </c>
      <c r="CC1816" s="580">
        <v>4.0570000000000004</v>
      </c>
      <c r="CD1816" s="580">
        <v>0.22700000000000001</v>
      </c>
      <c r="CE1816" s="580">
        <v>2.4E-2</v>
      </c>
      <c r="CF1816" s="580" t="s">
        <v>121</v>
      </c>
      <c r="CG1816" s="580">
        <v>2E-3</v>
      </c>
      <c r="CH1816" s="580" t="s">
        <v>121</v>
      </c>
      <c r="CI1816" s="580">
        <v>2E-3</v>
      </c>
      <c r="CJ1816" s="580">
        <v>0.40899999999999997</v>
      </c>
      <c r="CK1816" s="580">
        <v>0.02</v>
      </c>
      <c r="CL1816" s="580" t="s">
        <v>121</v>
      </c>
      <c r="CM1816" s="580">
        <v>2E-3</v>
      </c>
      <c r="CN1816" s="580" t="s">
        <v>121</v>
      </c>
      <c r="CO1816" s="580">
        <v>2E-3</v>
      </c>
      <c r="CP1816" s="580">
        <v>0.996</v>
      </c>
      <c r="CQ1816" s="580">
        <v>1.0999999999999999E-2</v>
      </c>
      <c r="CR1816" s="580" t="s">
        <v>121</v>
      </c>
      <c r="CS1816" s="580">
        <v>2E-3</v>
      </c>
      <c r="CT1816" s="580">
        <v>2.2829999999999999</v>
      </c>
      <c r="CU1816" s="580">
        <v>6.7000000000000004E-2</v>
      </c>
      <c r="CV1816" s="580">
        <v>8.9999999999999993E-3</v>
      </c>
      <c r="CW1816" s="580">
        <v>1E-3</v>
      </c>
      <c r="CX1816" s="580">
        <v>0.46</v>
      </c>
      <c r="CY1816" s="580">
        <v>3.3000000000000002E-2</v>
      </c>
      <c r="CZ1816" s="580" t="s">
        <v>121</v>
      </c>
      <c r="DA1816" s="580">
        <v>2E-3</v>
      </c>
      <c r="DB1816" s="580" t="s">
        <v>121</v>
      </c>
      <c r="DC1816" s="580">
        <v>1.9E-2</v>
      </c>
      <c r="DD1816" s="580" t="s">
        <v>121</v>
      </c>
      <c r="DE1816" s="580">
        <v>4.1000000000000002E-2</v>
      </c>
      <c r="DF1816" s="580">
        <v>3.113</v>
      </c>
      <c r="DG1816" s="580">
        <v>4.9000000000000002E-2</v>
      </c>
      <c r="DH1816" s="580">
        <v>4.2999999999999997E-2</v>
      </c>
      <c r="DI1816" s="580">
        <v>1E-3</v>
      </c>
      <c r="DJ1816" s="580" t="s">
        <v>121</v>
      </c>
      <c r="DK1816" s="580">
        <v>2E-3</v>
      </c>
      <c r="DL1816" s="61" t="str">
        <f t="shared" si="34"/>
        <v>Anlieferung 34-14</v>
      </c>
    </row>
    <row r="1817" spans="1:116">
      <c r="A1817" s="11">
        <v>44727</v>
      </c>
      <c r="B1817" s="66" t="s">
        <v>664</v>
      </c>
      <c r="C1817" s="25" t="s">
        <v>128</v>
      </c>
      <c r="H1817" s="3" t="e">
        <f>((F1817)/(E1817/100))</f>
        <v>#DIV/0!</v>
      </c>
      <c r="I1817" s="4" t="e">
        <f>E1817/F1817</f>
        <v>#DIV/0!</v>
      </c>
      <c r="J1817" s="4" t="e">
        <f>100/G1817</f>
        <v>#DIV/0!</v>
      </c>
      <c r="N1817" s="37" t="e">
        <f>M1817/(K1817/100)</f>
        <v>#DIV/0!</v>
      </c>
      <c r="O1817" s="37" t="e">
        <f>N1817/J1817</f>
        <v>#DIV/0!</v>
      </c>
      <c r="P1817" s="5" t="e">
        <f>M1817/(L1817/100)</f>
        <v>#DIV/0!</v>
      </c>
      <c r="Q1817" s="5" t="e">
        <f>P1817*I1817</f>
        <v>#DIV/0!</v>
      </c>
      <c r="U1817" s="15" t="e">
        <f>100-(T1817-R1817)/S1817*100</f>
        <v>#DIV/0!</v>
      </c>
      <c r="AB1817" s="14" t="e">
        <f>((AE1817-AC1817)*(1000/AD1817))*1000</f>
        <v>#DIV/0!</v>
      </c>
      <c r="AF1817" s="7" t="e">
        <f>#REF!*0.8</f>
        <v>#REF!</v>
      </c>
      <c r="AH1817" s="8" t="e">
        <f>((AG1817)*(H1817/100))</f>
        <v>#DIV/0!</v>
      </c>
      <c r="AI1817" s="7" t="e">
        <f>AG1817/AH1817</f>
        <v>#DIV/0!</v>
      </c>
      <c r="AO1817" s="23" t="s">
        <v>664</v>
      </c>
      <c r="AP1817" s="580" t="s">
        <v>121</v>
      </c>
      <c r="AQ1817" s="580">
        <v>5.0000000000000001E-3</v>
      </c>
      <c r="AR1817" s="580" t="s">
        <v>121</v>
      </c>
      <c r="AS1817" s="580">
        <v>1.7999999999999999E-2</v>
      </c>
      <c r="AT1817" s="580" t="s">
        <v>121</v>
      </c>
      <c r="AU1817" s="580">
        <v>8.9999999999999993E-3</v>
      </c>
      <c r="AV1817" s="580">
        <v>3.4580000000000002</v>
      </c>
      <c r="AW1817" s="580">
        <v>0.13300000000000001</v>
      </c>
      <c r="AX1817" s="580" t="s">
        <v>121</v>
      </c>
      <c r="AY1817" s="580">
        <v>6.0000000000000001E-3</v>
      </c>
      <c r="AZ1817" s="580">
        <v>1.3839999999999999</v>
      </c>
      <c r="BA1817" s="580">
        <v>3.7999999999999999E-2</v>
      </c>
      <c r="BB1817" s="580">
        <v>0.13</v>
      </c>
      <c r="BC1817" s="580">
        <v>1.0999999999999999E-2</v>
      </c>
      <c r="BD1817" s="580">
        <v>4.3049999999999997</v>
      </c>
      <c r="BE1817" s="580">
        <v>0.14099999999999999</v>
      </c>
      <c r="BF1817" s="580" t="s">
        <v>121</v>
      </c>
      <c r="BG1817" s="580">
        <v>0.01</v>
      </c>
      <c r="BH1817" s="580">
        <v>3.5310000000000001</v>
      </c>
      <c r="BI1817" s="580">
        <v>0.66600000000000004</v>
      </c>
      <c r="BJ1817" s="580" t="s">
        <v>121</v>
      </c>
      <c r="BK1817" s="580">
        <v>3.0000000000000001E-3</v>
      </c>
      <c r="BL1817" s="580" t="s">
        <v>121</v>
      </c>
      <c r="BM1817" s="580">
        <v>5.0000000000000001E-3</v>
      </c>
      <c r="BN1817" s="580">
        <v>10.61</v>
      </c>
      <c r="BO1817" s="580">
        <v>0.70199999999999996</v>
      </c>
      <c r="BP1817" s="580">
        <v>38.127000000000002</v>
      </c>
      <c r="BQ1817" s="580">
        <v>1.0569999999999999</v>
      </c>
      <c r="BR1817" s="580">
        <v>1.4999999999999999E-2</v>
      </c>
      <c r="BS1817" s="580">
        <v>2E-3</v>
      </c>
      <c r="BT1817" s="580">
        <v>2.9430000000000001</v>
      </c>
      <c r="BU1817" s="580">
        <v>0.20200000000000001</v>
      </c>
      <c r="BV1817" s="580" t="s">
        <v>121</v>
      </c>
      <c r="BW1817" s="580">
        <v>0.16</v>
      </c>
      <c r="BX1817" s="580" t="s">
        <v>121</v>
      </c>
      <c r="BY1817" s="580">
        <v>2.9000000000000001E-2</v>
      </c>
      <c r="BZ1817" s="580">
        <v>1.65</v>
      </c>
      <c r="CA1817" s="580">
        <v>0.114</v>
      </c>
      <c r="CB1817" s="580">
        <v>16.062999999999999</v>
      </c>
      <c r="CC1817" s="580">
        <v>3.6139999999999999</v>
      </c>
      <c r="CD1817" s="580">
        <v>0.16600000000000001</v>
      </c>
      <c r="CE1817" s="580">
        <v>2.5999999999999999E-2</v>
      </c>
      <c r="CF1817" s="580" t="s">
        <v>121</v>
      </c>
      <c r="CG1817" s="580">
        <v>1.0999999999999999E-2</v>
      </c>
      <c r="CH1817" s="580">
        <v>0.01</v>
      </c>
      <c r="CI1817" s="580">
        <v>1E-3</v>
      </c>
      <c r="CJ1817" s="580" t="s">
        <v>121</v>
      </c>
      <c r="CK1817" s="580">
        <v>1.6559999999999999</v>
      </c>
      <c r="CL1817" s="580" t="s">
        <v>121</v>
      </c>
      <c r="CM1817" s="580">
        <v>2E-3</v>
      </c>
      <c r="CN1817" s="580" t="s">
        <v>121</v>
      </c>
      <c r="CO1817" s="580">
        <v>2E-3</v>
      </c>
      <c r="CP1817" s="580">
        <v>1.085</v>
      </c>
      <c r="CQ1817" s="580">
        <v>0.104</v>
      </c>
      <c r="CR1817" s="580" t="s">
        <v>121</v>
      </c>
      <c r="CS1817" s="580">
        <v>2E-3</v>
      </c>
      <c r="CT1817" s="580" t="s">
        <v>121</v>
      </c>
      <c r="CU1817" s="580">
        <v>38.514000000000003</v>
      </c>
      <c r="CV1817" s="580">
        <v>0.20200000000000001</v>
      </c>
      <c r="CW1817" s="580">
        <v>5.0000000000000001E-3</v>
      </c>
      <c r="CX1817" s="580">
        <v>4.2519999999999998</v>
      </c>
      <c r="CY1817" s="580">
        <v>0.20200000000000001</v>
      </c>
      <c r="CZ1817" s="580" t="s">
        <v>121</v>
      </c>
      <c r="DA1817" s="580">
        <v>2E-3</v>
      </c>
      <c r="DB1817" s="580" t="s">
        <v>121</v>
      </c>
      <c r="DC1817" s="580">
        <v>3.6999999999999998E-2</v>
      </c>
      <c r="DD1817" s="580" t="s">
        <v>121</v>
      </c>
      <c r="DE1817" s="580">
        <v>1.9E-2</v>
      </c>
      <c r="DF1817" s="580">
        <v>0.17199999999999999</v>
      </c>
      <c r="DG1817" s="580">
        <v>8.9999999999999993E-3</v>
      </c>
      <c r="DH1817" s="580">
        <v>11.872999999999999</v>
      </c>
      <c r="DI1817" s="580">
        <v>0.25900000000000001</v>
      </c>
      <c r="DJ1817" s="580" t="s">
        <v>121</v>
      </c>
      <c r="DK1817" s="580">
        <v>2E-3</v>
      </c>
      <c r="DL1817" s="61" t="str">
        <f t="shared" si="34"/>
        <v>Anlieferung 34-15</v>
      </c>
    </row>
    <row r="1818" spans="1:116">
      <c r="A1818" s="11">
        <v>44727</v>
      </c>
      <c r="B1818" s="66" t="s">
        <v>665</v>
      </c>
      <c r="C1818" s="25" t="s">
        <v>128</v>
      </c>
      <c r="H1818" s="3" t="e">
        <f>((F1818)/(E1818/100))</f>
        <v>#DIV/0!</v>
      </c>
      <c r="I1818" s="4" t="e">
        <f>E1818/F1818</f>
        <v>#DIV/0!</v>
      </c>
      <c r="J1818" s="4" t="e">
        <f>100/G1818</f>
        <v>#DIV/0!</v>
      </c>
      <c r="N1818" s="37" t="e">
        <f>M1818/(K1818/100)</f>
        <v>#DIV/0!</v>
      </c>
      <c r="O1818" s="37" t="e">
        <f>N1818/J1818</f>
        <v>#DIV/0!</v>
      </c>
      <c r="P1818" s="5" t="e">
        <f>M1818/(L1818/100)</f>
        <v>#DIV/0!</v>
      </c>
      <c r="Q1818" s="5" t="e">
        <f>P1818*I1818</f>
        <v>#DIV/0!</v>
      </c>
      <c r="U1818" s="15" t="e">
        <f>100-(T1818-R1818)/S1818*100</f>
        <v>#DIV/0!</v>
      </c>
      <c r="AB1818" s="14" t="e">
        <f>((AE1818-AC1818)*(1000/AD1818))*1000</f>
        <v>#DIV/0!</v>
      </c>
      <c r="AF1818" s="7" t="e">
        <f>#REF!*0.8</f>
        <v>#REF!</v>
      </c>
      <c r="AH1818" s="8" t="e">
        <f>((AG1818)*(H1818/100))</f>
        <v>#DIV/0!</v>
      </c>
      <c r="AI1818" s="7" t="e">
        <f>AG1818/AH1818</f>
        <v>#DIV/0!</v>
      </c>
      <c r="AO1818" s="23" t="s">
        <v>665</v>
      </c>
      <c r="AP1818" s="580" t="s">
        <v>121</v>
      </c>
      <c r="AQ1818" s="580">
        <v>4.0000000000000001E-3</v>
      </c>
      <c r="AR1818" s="580" t="s">
        <v>121</v>
      </c>
      <c r="AS1818" s="580">
        <v>0.01</v>
      </c>
      <c r="AT1818" s="580">
        <v>0.13800000000000001</v>
      </c>
      <c r="AU1818" s="580">
        <v>8.0000000000000002E-3</v>
      </c>
      <c r="AV1818" s="580">
        <v>5.7569999999999997</v>
      </c>
      <c r="AW1818" s="580">
        <v>0.129</v>
      </c>
      <c r="AX1818" s="580">
        <v>6.0000000000000001E-3</v>
      </c>
      <c r="AY1818" s="580">
        <v>3.0000000000000001E-3</v>
      </c>
      <c r="AZ1818" s="580">
        <v>1.738</v>
      </c>
      <c r="BA1818" s="580">
        <v>3.2000000000000001E-2</v>
      </c>
      <c r="BB1818" s="580">
        <v>11.797000000000001</v>
      </c>
      <c r="BC1818" s="580">
        <v>0.224</v>
      </c>
      <c r="BD1818" s="580">
        <v>15.726000000000001</v>
      </c>
      <c r="BE1818" s="580">
        <v>0.372</v>
      </c>
      <c r="BF1818" s="580" t="s">
        <v>121</v>
      </c>
      <c r="BG1818" s="580">
        <v>8.0000000000000002E-3</v>
      </c>
      <c r="BH1818" s="580">
        <v>3.49</v>
      </c>
      <c r="BI1818" s="580">
        <v>0.42</v>
      </c>
      <c r="BJ1818" s="580">
        <v>6.0000000000000001E-3</v>
      </c>
      <c r="BK1818" s="580">
        <v>2E-3</v>
      </c>
      <c r="BL1818" s="580">
        <v>4.0000000000000001E-3</v>
      </c>
      <c r="BM1818" s="580">
        <v>2E-3</v>
      </c>
      <c r="BN1818" s="580">
        <v>0.75800000000000001</v>
      </c>
      <c r="BO1818" s="580">
        <v>3.9E-2</v>
      </c>
      <c r="BP1818" s="580">
        <v>53.148000000000003</v>
      </c>
      <c r="BQ1818" s="580">
        <v>0.48399999999999999</v>
      </c>
      <c r="BR1818" s="580">
        <v>0.23200000000000001</v>
      </c>
      <c r="BS1818" s="580">
        <v>6.0000000000000001E-3</v>
      </c>
      <c r="BT1818" s="580">
        <v>1.9470000000000001</v>
      </c>
      <c r="BU1818" s="580">
        <v>0.113</v>
      </c>
      <c r="BV1818" s="580" t="s">
        <v>121</v>
      </c>
      <c r="BW1818" s="580">
        <v>6.0999999999999999E-2</v>
      </c>
      <c r="BX1818" s="580" t="s">
        <v>121</v>
      </c>
      <c r="BY1818" s="580">
        <v>2.7E-2</v>
      </c>
      <c r="BZ1818" s="580">
        <v>0.224</v>
      </c>
      <c r="CA1818" s="580">
        <v>4.3999999999999997E-2</v>
      </c>
      <c r="CB1818" s="580" t="s">
        <v>121</v>
      </c>
      <c r="CC1818" s="580">
        <v>5.0949999999999998</v>
      </c>
      <c r="CD1818" s="580">
        <v>8.8999999999999996E-2</v>
      </c>
      <c r="CE1818" s="580">
        <v>1.4999999999999999E-2</v>
      </c>
      <c r="CF1818" s="580">
        <v>8.9999999999999993E-3</v>
      </c>
      <c r="CG1818" s="580">
        <v>1E-3</v>
      </c>
      <c r="CH1818" s="580" t="s">
        <v>121</v>
      </c>
      <c r="CI1818" s="580">
        <v>2E-3</v>
      </c>
      <c r="CJ1818" s="580" t="s">
        <v>121</v>
      </c>
      <c r="CK1818" s="580">
        <v>0.76200000000000001</v>
      </c>
      <c r="CL1818" s="580" t="s">
        <v>121</v>
      </c>
      <c r="CM1818" s="580">
        <v>2E-3</v>
      </c>
      <c r="CN1818" s="580">
        <v>3.0000000000000001E-3</v>
      </c>
      <c r="CO1818" s="580">
        <v>1E-3</v>
      </c>
      <c r="CP1818" s="580">
        <v>0.94899999999999995</v>
      </c>
      <c r="CQ1818" s="580">
        <v>4.2000000000000003E-2</v>
      </c>
      <c r="CR1818" s="580" t="s">
        <v>121</v>
      </c>
      <c r="CS1818" s="580">
        <v>3.0000000000000001E-3</v>
      </c>
      <c r="CT1818" s="580" t="s">
        <v>121</v>
      </c>
      <c r="CU1818" s="580">
        <v>22.042000000000002</v>
      </c>
      <c r="CV1818" s="580">
        <v>2.1999999999999999E-2</v>
      </c>
      <c r="CW1818" s="580">
        <v>1E-3</v>
      </c>
      <c r="CX1818" s="580">
        <v>0.30099999999999999</v>
      </c>
      <c r="CY1818" s="580">
        <v>2.8000000000000001E-2</v>
      </c>
      <c r="CZ1818" s="580" t="s">
        <v>121</v>
      </c>
      <c r="DA1818" s="580">
        <v>2E-3</v>
      </c>
      <c r="DB1818" s="580">
        <v>1.7999999999999999E-2</v>
      </c>
      <c r="DC1818" s="580">
        <v>1.0999999999999999E-2</v>
      </c>
      <c r="DD1818" s="580" t="s">
        <v>121</v>
      </c>
      <c r="DE1818" s="580">
        <v>3.4000000000000002E-2</v>
      </c>
      <c r="DF1818" s="580">
        <v>3.5369999999999999</v>
      </c>
      <c r="DG1818" s="580">
        <v>6.9000000000000006E-2</v>
      </c>
      <c r="DH1818" s="580">
        <v>6.4000000000000001E-2</v>
      </c>
      <c r="DI1818" s="580">
        <v>2E-3</v>
      </c>
      <c r="DJ1818" s="580" t="s">
        <v>121</v>
      </c>
      <c r="DK1818" s="580">
        <v>2E-3</v>
      </c>
      <c r="DL1818" s="61" t="str">
        <f t="shared" si="34"/>
        <v>Anlieferung 34-16</v>
      </c>
    </row>
    <row r="1819" spans="1:116">
      <c r="A1819" s="11">
        <v>44727</v>
      </c>
      <c r="B1819" s="66" t="s">
        <v>666</v>
      </c>
      <c r="C1819" s="25" t="s">
        <v>128</v>
      </c>
      <c r="H1819" s="3" t="e">
        <f>((F1819)/(E1819/100))</f>
        <v>#DIV/0!</v>
      </c>
      <c r="I1819" s="4" t="e">
        <f>E1819/F1819</f>
        <v>#DIV/0!</v>
      </c>
      <c r="J1819" s="4" t="e">
        <f>100/G1819</f>
        <v>#DIV/0!</v>
      </c>
      <c r="N1819" s="37" t="e">
        <f>M1819/(K1819/100)</f>
        <v>#DIV/0!</v>
      </c>
      <c r="O1819" s="37" t="e">
        <f>N1819/J1819</f>
        <v>#DIV/0!</v>
      </c>
      <c r="P1819" s="5" t="e">
        <f>M1819/(L1819/100)</f>
        <v>#DIV/0!</v>
      </c>
      <c r="Q1819" s="5" t="e">
        <f>P1819*I1819</f>
        <v>#DIV/0!</v>
      </c>
      <c r="U1819" s="15" t="e">
        <f>100-(T1819-R1819)/S1819*100</f>
        <v>#DIV/0!</v>
      </c>
      <c r="AB1819" s="14" t="e">
        <f>((AE1819-AC1819)*(1000/AD1819))*1000</f>
        <v>#DIV/0!</v>
      </c>
      <c r="AF1819" s="7" t="e">
        <f>#REF!*0.8</f>
        <v>#REF!</v>
      </c>
      <c r="AH1819" s="8" t="e">
        <f>((AG1819)*(H1819/100))</f>
        <v>#DIV/0!</v>
      </c>
      <c r="AI1819" s="7" t="e">
        <f>AG1819/AH1819</f>
        <v>#DIV/0!</v>
      </c>
      <c r="AO1819" s="23" t="s">
        <v>666</v>
      </c>
      <c r="AP1819" s="580">
        <v>6.4000000000000001E-2</v>
      </c>
      <c r="AQ1819" s="580">
        <v>8.9999999999999993E-3</v>
      </c>
      <c r="AR1819" s="580">
        <v>1.0999999999999999E-2</v>
      </c>
      <c r="AS1819" s="580">
        <v>8.0000000000000002E-3</v>
      </c>
      <c r="AT1819" s="580" t="s">
        <v>121</v>
      </c>
      <c r="AU1819" s="580">
        <v>7.0000000000000001E-3</v>
      </c>
      <c r="AV1819" s="580">
        <v>4.6289999999999996</v>
      </c>
      <c r="AW1819" s="580">
        <v>0.1</v>
      </c>
      <c r="AX1819" s="580">
        <v>6.0000000000000001E-3</v>
      </c>
      <c r="AY1819" s="580">
        <v>3.0000000000000001E-3</v>
      </c>
      <c r="AZ1819" s="580">
        <v>1.8640000000000001</v>
      </c>
      <c r="BA1819" s="580">
        <v>3.9E-2</v>
      </c>
      <c r="BB1819" s="580">
        <v>0.27900000000000003</v>
      </c>
      <c r="BC1819" s="580">
        <v>0.01</v>
      </c>
      <c r="BD1819" s="580">
        <v>9.9369999999999994</v>
      </c>
      <c r="BE1819" s="580">
        <v>0.21099999999999999</v>
      </c>
      <c r="BF1819" s="580" t="s">
        <v>121</v>
      </c>
      <c r="BG1819" s="580">
        <v>8.9999999999999993E-3</v>
      </c>
      <c r="BH1819" s="580">
        <v>0.51200000000000001</v>
      </c>
      <c r="BI1819" s="580">
        <v>0.28899999999999998</v>
      </c>
      <c r="BJ1819" s="580">
        <v>1.9E-2</v>
      </c>
      <c r="BK1819" s="580">
        <v>7.0000000000000001E-3</v>
      </c>
      <c r="BL1819" s="580" t="s">
        <v>121</v>
      </c>
      <c r="BM1819" s="580">
        <v>7.0000000000000001E-3</v>
      </c>
      <c r="BN1819" s="580">
        <v>4.2</v>
      </c>
      <c r="BO1819" s="580">
        <v>0.16200000000000001</v>
      </c>
      <c r="BP1819" s="580">
        <v>69.286000000000001</v>
      </c>
      <c r="BQ1819" s="580">
        <v>0.38100000000000001</v>
      </c>
      <c r="BR1819" s="580">
        <v>3.9580000000000002</v>
      </c>
      <c r="BS1819" s="580">
        <v>6.4000000000000001E-2</v>
      </c>
      <c r="BT1819" s="580">
        <v>1.4219999999999999</v>
      </c>
      <c r="BU1819" s="580">
        <v>9.7000000000000003E-2</v>
      </c>
      <c r="BV1819" s="580" t="s">
        <v>121</v>
      </c>
      <c r="BW1819" s="580">
        <v>7.6999999999999999E-2</v>
      </c>
      <c r="BX1819" s="580" t="s">
        <v>121</v>
      </c>
      <c r="BY1819" s="580">
        <v>3.5999999999999997E-2</v>
      </c>
      <c r="BZ1819" s="580">
        <v>0.20200000000000001</v>
      </c>
      <c r="CA1819" s="580">
        <v>4.2000000000000003E-2</v>
      </c>
      <c r="CB1819" s="580" t="s">
        <v>121</v>
      </c>
      <c r="CC1819" s="580">
        <v>5.32</v>
      </c>
      <c r="CD1819" s="580">
        <v>0.188</v>
      </c>
      <c r="CE1819" s="580">
        <v>2.1000000000000001E-2</v>
      </c>
      <c r="CF1819" s="580" t="s">
        <v>121</v>
      </c>
      <c r="CG1819" s="580">
        <v>2E-3</v>
      </c>
      <c r="CH1819" s="580">
        <v>2E-3</v>
      </c>
      <c r="CI1819" s="580">
        <v>1E-3</v>
      </c>
      <c r="CJ1819" s="580" t="s">
        <v>121</v>
      </c>
      <c r="CK1819" s="580">
        <v>0.92200000000000004</v>
      </c>
      <c r="CL1819" s="580" t="s">
        <v>121</v>
      </c>
      <c r="CM1819" s="580">
        <v>2E-3</v>
      </c>
      <c r="CN1819" s="580">
        <v>1.7000000000000001E-2</v>
      </c>
      <c r="CO1819" s="580">
        <v>3.0000000000000001E-3</v>
      </c>
      <c r="CP1819" s="580">
        <v>1.1519999999999999</v>
      </c>
      <c r="CQ1819" s="580">
        <v>6.3E-2</v>
      </c>
      <c r="CR1819" s="580" t="s">
        <v>121</v>
      </c>
      <c r="CS1819" s="580">
        <v>7.0000000000000001E-3</v>
      </c>
      <c r="CT1819" s="580" t="s">
        <v>121</v>
      </c>
      <c r="CU1819" s="580">
        <v>24.445</v>
      </c>
      <c r="CV1819" s="580">
        <v>9.9000000000000005E-2</v>
      </c>
      <c r="CW1819" s="580">
        <v>2E-3</v>
      </c>
      <c r="CX1819" s="580">
        <v>0.104</v>
      </c>
      <c r="CY1819" s="580">
        <v>0.05</v>
      </c>
      <c r="CZ1819" s="580" t="s">
        <v>121</v>
      </c>
      <c r="DA1819" s="580">
        <v>3.0000000000000001E-3</v>
      </c>
      <c r="DB1819" s="580" t="s">
        <v>121</v>
      </c>
      <c r="DC1819" s="580">
        <v>4.5999999999999999E-2</v>
      </c>
      <c r="DD1819" s="580" t="s">
        <v>121</v>
      </c>
      <c r="DE1819" s="580">
        <v>0.03</v>
      </c>
      <c r="DF1819" s="580">
        <v>1.2529999999999999</v>
      </c>
      <c r="DG1819" s="580">
        <v>2.7E-2</v>
      </c>
      <c r="DH1819" s="580">
        <v>0.78800000000000003</v>
      </c>
      <c r="DI1819" s="580">
        <v>1.2999999999999999E-2</v>
      </c>
      <c r="DJ1819" s="580" t="s">
        <v>121</v>
      </c>
      <c r="DK1819" s="580">
        <v>2E-3</v>
      </c>
      <c r="DL1819" s="61" t="str">
        <f t="shared" si="34"/>
        <v>Anlieferung 34-17</v>
      </c>
    </row>
    <row r="1820" spans="1:116">
      <c r="A1820" s="11">
        <v>44727</v>
      </c>
      <c r="B1820" s="66" t="s">
        <v>667</v>
      </c>
      <c r="C1820" s="25" t="s">
        <v>128</v>
      </c>
      <c r="H1820" s="3" t="e">
        <f>((F1820)/(E1820/100))</f>
        <v>#DIV/0!</v>
      </c>
      <c r="I1820" s="4" t="e">
        <f>E1820/F1820</f>
        <v>#DIV/0!</v>
      </c>
      <c r="J1820" s="4" t="e">
        <f>100/G1820</f>
        <v>#DIV/0!</v>
      </c>
      <c r="N1820" s="37" t="e">
        <f>M1820/(K1820/100)</f>
        <v>#DIV/0!</v>
      </c>
      <c r="O1820" s="37" t="e">
        <f>N1820/J1820</f>
        <v>#DIV/0!</v>
      </c>
      <c r="P1820" s="5" t="e">
        <f>M1820/(L1820/100)</f>
        <v>#DIV/0!</v>
      </c>
      <c r="Q1820" s="5" t="e">
        <f>P1820*I1820</f>
        <v>#DIV/0!</v>
      </c>
      <c r="U1820" s="15" t="e">
        <f>100-(T1820-R1820)/S1820*100</f>
        <v>#DIV/0!</v>
      </c>
      <c r="AB1820" s="14" t="e">
        <f>((AE1820-AC1820)*(1000/AD1820))*1000</f>
        <v>#DIV/0!</v>
      </c>
      <c r="AF1820" s="7" t="e">
        <f>#REF!*0.8</f>
        <v>#REF!</v>
      </c>
      <c r="AH1820" s="8" t="e">
        <f>((AG1820)*(H1820/100))</f>
        <v>#DIV/0!</v>
      </c>
      <c r="AI1820" s="7" t="e">
        <f>AG1820/AH1820</f>
        <v>#DIV/0!</v>
      </c>
      <c r="AO1820" s="23" t="s">
        <v>667</v>
      </c>
      <c r="AP1820" s="580" t="s">
        <v>121</v>
      </c>
      <c r="AQ1820" s="580">
        <v>3.0000000000000001E-3</v>
      </c>
      <c r="AR1820" s="580">
        <v>3.2000000000000001E-2</v>
      </c>
      <c r="AS1820" s="580">
        <v>8.0000000000000002E-3</v>
      </c>
      <c r="AT1820" s="580">
        <v>7.8E-2</v>
      </c>
      <c r="AU1820" s="580">
        <v>6.0000000000000001E-3</v>
      </c>
      <c r="AV1820" s="580">
        <v>3.5470000000000002</v>
      </c>
      <c r="AW1820" s="580">
        <v>6.4000000000000001E-2</v>
      </c>
      <c r="AX1820" s="580">
        <v>4.0000000000000001E-3</v>
      </c>
      <c r="AY1820" s="580">
        <v>2E-3</v>
      </c>
      <c r="AZ1820" s="580">
        <v>1.0589999999999999</v>
      </c>
      <c r="BA1820" s="580">
        <v>2.1999999999999999E-2</v>
      </c>
      <c r="BB1820" s="580">
        <v>3.484</v>
      </c>
      <c r="BC1820" s="580">
        <v>6.2E-2</v>
      </c>
      <c r="BD1820" s="580">
        <v>25.677</v>
      </c>
      <c r="BE1820" s="580">
        <v>0.47799999999999998</v>
      </c>
      <c r="BF1820" s="580" t="s">
        <v>121</v>
      </c>
      <c r="BG1820" s="580">
        <v>6.0000000000000001E-3</v>
      </c>
      <c r="BH1820" s="580">
        <v>2.3180000000000001</v>
      </c>
      <c r="BI1820" s="580">
        <v>0.38100000000000001</v>
      </c>
      <c r="BJ1820" s="580">
        <v>6.0000000000000001E-3</v>
      </c>
      <c r="BK1820" s="580">
        <v>2E-3</v>
      </c>
      <c r="BL1820" s="580" t="s">
        <v>121</v>
      </c>
      <c r="BM1820" s="580">
        <v>5.0000000000000001E-3</v>
      </c>
      <c r="BN1820" s="580">
        <v>3.5640000000000001</v>
      </c>
      <c r="BO1820" s="580">
        <v>0.124</v>
      </c>
      <c r="BP1820" s="580">
        <v>48.850999999999999</v>
      </c>
      <c r="BQ1820" s="580">
        <v>0.51700000000000002</v>
      </c>
      <c r="BR1820" s="580">
        <v>6.0999999999999999E-2</v>
      </c>
      <c r="BS1820" s="580">
        <v>3.0000000000000001E-3</v>
      </c>
      <c r="BT1820" s="580">
        <v>1.4</v>
      </c>
      <c r="BU1820" s="580">
        <v>9.2999999999999999E-2</v>
      </c>
      <c r="BV1820" s="580">
        <v>0.16</v>
      </c>
      <c r="BW1820" s="580">
        <v>4.4999999999999998E-2</v>
      </c>
      <c r="BX1820" s="580">
        <v>6.6000000000000003E-2</v>
      </c>
      <c r="BY1820" s="580">
        <v>2.3E-2</v>
      </c>
      <c r="BZ1820" s="580">
        <v>0.439</v>
      </c>
      <c r="CA1820" s="580">
        <v>4.2999999999999997E-2</v>
      </c>
      <c r="CB1820" s="580" t="s">
        <v>121</v>
      </c>
      <c r="CC1820" s="580">
        <v>3.9929999999999999</v>
      </c>
      <c r="CD1820" s="580">
        <v>0.23699999999999999</v>
      </c>
      <c r="CE1820" s="580">
        <v>1.7000000000000001E-2</v>
      </c>
      <c r="CF1820" s="580">
        <v>4.8000000000000001E-2</v>
      </c>
      <c r="CG1820" s="580">
        <v>2E-3</v>
      </c>
      <c r="CH1820" s="580" t="s">
        <v>121</v>
      </c>
      <c r="CI1820" s="580">
        <v>2E-3</v>
      </c>
      <c r="CJ1820" s="580" t="s">
        <v>121</v>
      </c>
      <c r="CK1820" s="580">
        <v>0.85299999999999998</v>
      </c>
      <c r="CL1820" s="580" t="s">
        <v>121</v>
      </c>
      <c r="CM1820" s="580">
        <v>2E-3</v>
      </c>
      <c r="CN1820" s="580">
        <v>2E-3</v>
      </c>
      <c r="CO1820" s="580">
        <v>1E-3</v>
      </c>
      <c r="CP1820" s="580">
        <v>0.99099999999999999</v>
      </c>
      <c r="CQ1820" s="580">
        <v>4.7E-2</v>
      </c>
      <c r="CR1820" s="580" t="s">
        <v>121</v>
      </c>
      <c r="CS1820" s="580">
        <v>2E-3</v>
      </c>
      <c r="CT1820" s="580" t="s">
        <v>121</v>
      </c>
      <c r="CU1820" s="580">
        <v>23.303000000000001</v>
      </c>
      <c r="CV1820" s="580">
        <v>7.0000000000000007E-2</v>
      </c>
      <c r="CW1820" s="580">
        <v>2E-3</v>
      </c>
      <c r="CX1820" s="580">
        <v>0.52600000000000002</v>
      </c>
      <c r="CY1820" s="580">
        <v>4.1000000000000002E-2</v>
      </c>
      <c r="CZ1820" s="580" t="s">
        <v>121</v>
      </c>
      <c r="DA1820" s="580">
        <v>2E-3</v>
      </c>
      <c r="DB1820" s="580" t="s">
        <v>121</v>
      </c>
      <c r="DC1820" s="580">
        <v>2.8000000000000001E-2</v>
      </c>
      <c r="DD1820" s="580" t="s">
        <v>121</v>
      </c>
      <c r="DE1820" s="580">
        <v>0.04</v>
      </c>
      <c r="DF1820" s="580">
        <v>3.7120000000000002</v>
      </c>
      <c r="DG1820" s="580">
        <v>6.4000000000000001E-2</v>
      </c>
      <c r="DH1820" s="580">
        <v>0.626</v>
      </c>
      <c r="DI1820" s="580">
        <v>0.01</v>
      </c>
      <c r="DJ1820" s="580" t="s">
        <v>121</v>
      </c>
      <c r="DK1820" s="580">
        <v>2E-3</v>
      </c>
      <c r="DL1820" s="61" t="str">
        <f t="shared" si="34"/>
        <v>Anlieferung 34-18</v>
      </c>
    </row>
    <row r="1821" spans="1:116">
      <c r="A1821" s="11">
        <v>44727</v>
      </c>
      <c r="B1821" s="66" t="s">
        <v>668</v>
      </c>
      <c r="C1821" s="25" t="s">
        <v>128</v>
      </c>
      <c r="H1821" s="3" t="e">
        <f>((F1821)/(E1821/100))</f>
        <v>#DIV/0!</v>
      </c>
      <c r="I1821" s="4" t="e">
        <f>E1821/F1821</f>
        <v>#DIV/0!</v>
      </c>
      <c r="J1821" s="4" t="e">
        <f>100/G1821</f>
        <v>#DIV/0!</v>
      </c>
      <c r="N1821" s="37" t="e">
        <f>M1821/(K1821/100)</f>
        <v>#DIV/0!</v>
      </c>
      <c r="O1821" s="37" t="e">
        <f>N1821/J1821</f>
        <v>#DIV/0!</v>
      </c>
      <c r="P1821" s="5" t="e">
        <f>M1821/(L1821/100)</f>
        <v>#DIV/0!</v>
      </c>
      <c r="Q1821" s="5" t="e">
        <f>P1821*I1821</f>
        <v>#DIV/0!</v>
      </c>
      <c r="U1821" s="15" t="e">
        <f>100-(T1821-R1821)/S1821*100</f>
        <v>#DIV/0!</v>
      </c>
      <c r="AB1821" s="14" t="e">
        <f>((AE1821-AC1821)*(1000/AD1821))*1000</f>
        <v>#DIV/0!</v>
      </c>
      <c r="AF1821" s="7" t="e">
        <f>#REF!*0.8</f>
        <v>#REF!</v>
      </c>
      <c r="AH1821" s="8" t="e">
        <f>((AG1821)*(H1821/100))</f>
        <v>#DIV/0!</v>
      </c>
      <c r="AI1821" s="7" t="e">
        <f>AG1821/AH1821</f>
        <v>#DIV/0!</v>
      </c>
      <c r="AO1821" s="23" t="s">
        <v>668</v>
      </c>
      <c r="AP1821" s="580" t="s">
        <v>121</v>
      </c>
      <c r="AQ1821" s="580">
        <v>4.0000000000000001E-3</v>
      </c>
      <c r="AR1821" s="580" t="s">
        <v>121</v>
      </c>
      <c r="AS1821" s="580">
        <v>1.7000000000000001E-2</v>
      </c>
      <c r="AT1821" s="580" t="s">
        <v>121</v>
      </c>
      <c r="AU1821" s="580">
        <v>1.2E-2</v>
      </c>
      <c r="AV1821" s="580">
        <v>12.189</v>
      </c>
      <c r="AW1821" s="580">
        <v>1.018</v>
      </c>
      <c r="AX1821" s="580" t="s">
        <v>121</v>
      </c>
      <c r="AY1821" s="580">
        <v>1.2999999999999999E-2</v>
      </c>
      <c r="AZ1821" s="580">
        <v>1.5469999999999999</v>
      </c>
      <c r="BA1821" s="580">
        <v>4.9000000000000002E-2</v>
      </c>
      <c r="BB1821" s="580">
        <v>4.8440000000000003</v>
      </c>
      <c r="BC1821" s="580">
        <v>0.158</v>
      </c>
      <c r="BD1821" s="580">
        <v>1.75</v>
      </c>
      <c r="BE1821" s="580">
        <v>6.2E-2</v>
      </c>
      <c r="BF1821" s="580" t="s">
        <v>121</v>
      </c>
      <c r="BG1821" s="580">
        <v>1.2999999999999999E-2</v>
      </c>
      <c r="BH1821" s="580">
        <v>4.2</v>
      </c>
      <c r="BI1821" s="580">
        <v>0.75900000000000001</v>
      </c>
      <c r="BJ1821" s="580" t="s">
        <v>121</v>
      </c>
      <c r="BK1821" s="580">
        <v>3.0000000000000001E-3</v>
      </c>
      <c r="BL1821" s="580" t="s">
        <v>121</v>
      </c>
      <c r="BM1821" s="580">
        <v>5.0000000000000001E-3</v>
      </c>
      <c r="BN1821" s="580">
        <v>9.2949999999999999</v>
      </c>
      <c r="BO1821" s="580">
        <v>1.0549999999999999</v>
      </c>
      <c r="BP1821" s="580">
        <v>33.450000000000003</v>
      </c>
      <c r="BQ1821" s="580">
        <v>1.1160000000000001</v>
      </c>
      <c r="BR1821" s="580">
        <v>5.0000000000000001E-3</v>
      </c>
      <c r="BS1821" s="580">
        <v>2E-3</v>
      </c>
      <c r="BT1821" s="580">
        <v>1.663</v>
      </c>
      <c r="BU1821" s="580">
        <v>0.111</v>
      </c>
      <c r="BV1821" s="580" t="s">
        <v>121</v>
      </c>
      <c r="BW1821" s="580">
        <v>0.153</v>
      </c>
      <c r="BX1821" s="580" t="s">
        <v>121</v>
      </c>
      <c r="BY1821" s="580">
        <v>1.7000000000000001E-2</v>
      </c>
      <c r="BZ1821" s="580">
        <v>1.554</v>
      </c>
      <c r="CA1821" s="580">
        <v>8.4000000000000005E-2</v>
      </c>
      <c r="CB1821" s="580">
        <v>15.869</v>
      </c>
      <c r="CC1821" s="580">
        <v>4.0750000000000002</v>
      </c>
      <c r="CD1821" s="580">
        <v>0.13600000000000001</v>
      </c>
      <c r="CE1821" s="580">
        <v>2.5000000000000001E-2</v>
      </c>
      <c r="CF1821" s="580" t="s">
        <v>121</v>
      </c>
      <c r="CG1821" s="580">
        <v>8.9999999999999993E-3</v>
      </c>
      <c r="CH1821" s="580">
        <v>7.0000000000000001E-3</v>
      </c>
      <c r="CI1821" s="580">
        <v>1E-3</v>
      </c>
      <c r="CJ1821" s="580" t="s">
        <v>121</v>
      </c>
      <c r="CK1821" s="580">
        <v>1.6519999999999999</v>
      </c>
      <c r="CL1821" s="580" t="s">
        <v>121</v>
      </c>
      <c r="CM1821" s="580">
        <v>2E-3</v>
      </c>
      <c r="CN1821" s="580">
        <v>4.0000000000000001E-3</v>
      </c>
      <c r="CO1821" s="580">
        <v>1E-3</v>
      </c>
      <c r="CP1821" s="580">
        <v>0.78400000000000003</v>
      </c>
      <c r="CQ1821" s="580">
        <v>7.4999999999999997E-2</v>
      </c>
      <c r="CR1821" s="580" t="s">
        <v>121</v>
      </c>
      <c r="CS1821" s="580">
        <v>2E-3</v>
      </c>
      <c r="CT1821" s="580" t="s">
        <v>121</v>
      </c>
      <c r="CU1821" s="580">
        <v>38.808</v>
      </c>
      <c r="CV1821" s="580">
        <v>0.16900000000000001</v>
      </c>
      <c r="CW1821" s="580">
        <v>8.9999999999999993E-3</v>
      </c>
      <c r="CX1821" s="580">
        <v>2.895</v>
      </c>
      <c r="CY1821" s="580">
        <v>7.4999999999999997E-2</v>
      </c>
      <c r="CZ1821" s="580" t="s">
        <v>121</v>
      </c>
      <c r="DA1821" s="580">
        <v>2E-3</v>
      </c>
      <c r="DB1821" s="580" t="s">
        <v>121</v>
      </c>
      <c r="DC1821" s="580">
        <v>3.5000000000000003E-2</v>
      </c>
      <c r="DD1821" s="580" t="s">
        <v>121</v>
      </c>
      <c r="DE1821" s="580">
        <v>2.7E-2</v>
      </c>
      <c r="DF1821" s="580">
        <v>1.1299999999999999</v>
      </c>
      <c r="DG1821" s="580">
        <v>4.1000000000000002E-2</v>
      </c>
      <c r="DH1821" s="580">
        <v>8.5050000000000008</v>
      </c>
      <c r="DI1821" s="580">
        <v>0.48</v>
      </c>
      <c r="DJ1821" s="580" t="s">
        <v>121</v>
      </c>
      <c r="DK1821" s="580">
        <v>2E-3</v>
      </c>
      <c r="DL1821" s="61" t="str">
        <f t="shared" si="34"/>
        <v>Anlieferung 34-19</v>
      </c>
    </row>
    <row r="1822" spans="1:116">
      <c r="A1822" s="11">
        <v>44727</v>
      </c>
      <c r="B1822" s="66" t="s">
        <v>669</v>
      </c>
      <c r="C1822" s="25" t="s">
        <v>128</v>
      </c>
      <c r="H1822" s="3" t="e">
        <f>((F1822)/(E1822/100))</f>
        <v>#DIV/0!</v>
      </c>
      <c r="I1822" s="4" t="e">
        <f>E1822/F1822</f>
        <v>#DIV/0!</v>
      </c>
      <c r="J1822" s="4" t="e">
        <f>100/G1822</f>
        <v>#DIV/0!</v>
      </c>
      <c r="N1822" s="37" t="e">
        <f>M1822/(K1822/100)</f>
        <v>#DIV/0!</v>
      </c>
      <c r="O1822" s="37" t="e">
        <f>N1822/J1822</f>
        <v>#DIV/0!</v>
      </c>
      <c r="P1822" s="5" t="e">
        <f>M1822/(L1822/100)</f>
        <v>#DIV/0!</v>
      </c>
      <c r="Q1822" s="5" t="e">
        <f>P1822*I1822</f>
        <v>#DIV/0!</v>
      </c>
      <c r="U1822" s="15" t="e">
        <f>100-(T1822-R1822)/S1822*100</f>
        <v>#DIV/0!</v>
      </c>
      <c r="AB1822" s="14" t="e">
        <f>((AE1822-AC1822)*(1000/AD1822))*1000</f>
        <v>#DIV/0!</v>
      </c>
      <c r="AF1822" s="7" t="e">
        <f>#REF!*0.8</f>
        <v>#REF!</v>
      </c>
      <c r="AH1822" s="8" t="e">
        <f>((AG1822)*(H1822/100))</f>
        <v>#DIV/0!</v>
      </c>
      <c r="AI1822" s="7" t="e">
        <f>AG1822/AH1822</f>
        <v>#DIV/0!</v>
      </c>
      <c r="AO1822" s="23" t="s">
        <v>669</v>
      </c>
      <c r="AP1822" s="580" t="s">
        <v>121</v>
      </c>
      <c r="AQ1822" s="580">
        <v>3.0000000000000001E-3</v>
      </c>
      <c r="AR1822" s="580" t="s">
        <v>121</v>
      </c>
      <c r="AS1822" s="580">
        <v>1.4E-2</v>
      </c>
      <c r="AT1822" s="580" t="s">
        <v>121</v>
      </c>
      <c r="AU1822" s="580">
        <v>8.0000000000000002E-3</v>
      </c>
      <c r="AV1822" s="580">
        <v>8.4610000000000003</v>
      </c>
      <c r="AW1822" s="580">
        <v>0.224</v>
      </c>
      <c r="AX1822" s="580" t="s">
        <v>121</v>
      </c>
      <c r="AY1822" s="580">
        <v>8.0000000000000002E-3</v>
      </c>
      <c r="AZ1822" s="580">
        <v>0.32200000000000001</v>
      </c>
      <c r="BA1822" s="580">
        <v>8.9999999999999993E-3</v>
      </c>
      <c r="BB1822" s="580">
        <v>0.35</v>
      </c>
      <c r="BC1822" s="580">
        <v>1.2999999999999999E-2</v>
      </c>
      <c r="BD1822" s="580">
        <v>27.606999999999999</v>
      </c>
      <c r="BE1822" s="580">
        <v>0.58299999999999996</v>
      </c>
      <c r="BF1822" s="580" t="s">
        <v>121</v>
      </c>
      <c r="BG1822" s="580">
        <v>8.0000000000000002E-3</v>
      </c>
      <c r="BH1822" s="580">
        <v>2.5950000000000002</v>
      </c>
      <c r="BI1822" s="580">
        <v>0.46100000000000002</v>
      </c>
      <c r="BJ1822" s="580">
        <v>7.0000000000000001E-3</v>
      </c>
      <c r="BK1822" s="580">
        <v>2E-3</v>
      </c>
      <c r="BL1822" s="580">
        <v>5.0000000000000001E-3</v>
      </c>
      <c r="BM1822" s="580">
        <v>3.0000000000000001E-3</v>
      </c>
      <c r="BN1822" s="580">
        <v>0.25600000000000001</v>
      </c>
      <c r="BO1822" s="580">
        <v>2.8000000000000001E-2</v>
      </c>
      <c r="BP1822" s="580">
        <v>40.369</v>
      </c>
      <c r="BQ1822" s="580">
        <v>0.7</v>
      </c>
      <c r="BR1822" s="580">
        <v>2.7E-2</v>
      </c>
      <c r="BS1822" s="580">
        <v>2E-3</v>
      </c>
      <c r="BT1822" s="580">
        <v>1.0029999999999999</v>
      </c>
      <c r="BU1822" s="580">
        <v>0.10299999999999999</v>
      </c>
      <c r="BV1822" s="580" t="s">
        <v>121</v>
      </c>
      <c r="BW1822" s="580">
        <v>7.2999999999999995E-2</v>
      </c>
      <c r="BX1822" s="580">
        <v>8.2000000000000003E-2</v>
      </c>
      <c r="BY1822" s="580">
        <v>2.5999999999999999E-2</v>
      </c>
      <c r="BZ1822" s="580">
        <v>0.26800000000000002</v>
      </c>
      <c r="CA1822" s="580">
        <v>5.0999999999999997E-2</v>
      </c>
      <c r="CB1822" s="580">
        <v>5.242</v>
      </c>
      <c r="CC1822" s="580">
        <v>3.222</v>
      </c>
      <c r="CD1822" s="580">
        <v>0.22500000000000001</v>
      </c>
      <c r="CE1822" s="580">
        <v>1.6E-2</v>
      </c>
      <c r="CF1822" s="580" t="s">
        <v>121</v>
      </c>
      <c r="CG1822" s="580">
        <v>3.0000000000000001E-3</v>
      </c>
      <c r="CH1822" s="580" t="s">
        <v>121</v>
      </c>
      <c r="CI1822" s="580">
        <v>2E-3</v>
      </c>
      <c r="CJ1822" s="580" t="s">
        <v>121</v>
      </c>
      <c r="CK1822" s="580">
        <v>0.89300000000000002</v>
      </c>
      <c r="CL1822" s="580" t="s">
        <v>121</v>
      </c>
      <c r="CM1822" s="580">
        <v>2E-3</v>
      </c>
      <c r="CN1822" s="580" t="s">
        <v>121</v>
      </c>
      <c r="CO1822" s="580">
        <v>2E-3</v>
      </c>
      <c r="CP1822" s="580">
        <v>1.268</v>
      </c>
      <c r="CQ1822" s="580">
        <v>0.06</v>
      </c>
      <c r="CR1822" s="580" t="s">
        <v>121</v>
      </c>
      <c r="CS1822" s="580">
        <v>2E-3</v>
      </c>
      <c r="CT1822" s="580" t="s">
        <v>121</v>
      </c>
      <c r="CU1822" s="580">
        <v>24.902999999999999</v>
      </c>
      <c r="CV1822" s="580">
        <v>1.2999999999999999E-2</v>
      </c>
      <c r="CW1822" s="580">
        <v>1E-3</v>
      </c>
      <c r="CX1822" s="580">
        <v>0.35799999999999998</v>
      </c>
      <c r="CY1822" s="580">
        <v>0.03</v>
      </c>
      <c r="CZ1822" s="580" t="s">
        <v>121</v>
      </c>
      <c r="DA1822" s="580">
        <v>2E-3</v>
      </c>
      <c r="DB1822" s="580" t="s">
        <v>121</v>
      </c>
      <c r="DC1822" s="580">
        <v>1.9E-2</v>
      </c>
      <c r="DD1822" s="580" t="s">
        <v>121</v>
      </c>
      <c r="DE1822" s="580">
        <v>7.6999999999999999E-2</v>
      </c>
      <c r="DF1822" s="580">
        <v>10.573</v>
      </c>
      <c r="DG1822" s="580">
        <v>0.224</v>
      </c>
      <c r="DH1822" s="580">
        <v>0.95399999999999996</v>
      </c>
      <c r="DI1822" s="580">
        <v>1.7000000000000001E-2</v>
      </c>
      <c r="DJ1822" s="580" t="s">
        <v>121</v>
      </c>
      <c r="DK1822" s="580">
        <v>2E-3</v>
      </c>
      <c r="DL1822" s="61" t="str">
        <f t="shared" si="34"/>
        <v>Anlieferung 34-20</v>
      </c>
    </row>
    <row r="1823" spans="1:116">
      <c r="A1823" s="11">
        <v>44727</v>
      </c>
      <c r="B1823" s="66" t="s">
        <v>670</v>
      </c>
      <c r="C1823" s="25" t="s">
        <v>128</v>
      </c>
      <c r="H1823" s="3" t="e">
        <f>((F1823)/(E1823/100))</f>
        <v>#DIV/0!</v>
      </c>
      <c r="I1823" s="4" t="e">
        <f>E1823/F1823</f>
        <v>#DIV/0!</v>
      </c>
      <c r="J1823" s="4" t="e">
        <f>100/G1823</f>
        <v>#DIV/0!</v>
      </c>
      <c r="N1823" s="37" t="e">
        <f>M1823/(K1823/100)</f>
        <v>#DIV/0!</v>
      </c>
      <c r="O1823" s="37" t="e">
        <f>N1823/J1823</f>
        <v>#DIV/0!</v>
      </c>
      <c r="P1823" s="5" t="e">
        <f>M1823/(L1823/100)</f>
        <v>#DIV/0!</v>
      </c>
      <c r="Q1823" s="5" t="e">
        <f>P1823*I1823</f>
        <v>#DIV/0!</v>
      </c>
      <c r="U1823" s="15" t="e">
        <f>100-(T1823-R1823)/S1823*100</f>
        <v>#DIV/0!</v>
      </c>
      <c r="AB1823" s="14" t="e">
        <f>((AE1823-AC1823)*(1000/AD1823))*1000</f>
        <v>#DIV/0!</v>
      </c>
      <c r="AF1823" s="7" t="e">
        <f>#REF!*0.8</f>
        <v>#REF!</v>
      </c>
      <c r="AH1823" s="8" t="e">
        <f>((AG1823)*(H1823/100))</f>
        <v>#DIV/0!</v>
      </c>
      <c r="AI1823" s="7" t="e">
        <f>AG1823/AH1823</f>
        <v>#DIV/0!</v>
      </c>
      <c r="AO1823" s="23" t="s">
        <v>670</v>
      </c>
      <c r="AP1823" s="580" t="s">
        <v>121</v>
      </c>
      <c r="AQ1823" s="580">
        <v>6.0000000000000001E-3</v>
      </c>
      <c r="AR1823" s="580" t="s">
        <v>121</v>
      </c>
      <c r="AS1823" s="580">
        <v>1.7000000000000001E-2</v>
      </c>
      <c r="AT1823" s="580" t="s">
        <v>121</v>
      </c>
      <c r="AU1823" s="580">
        <v>1.2E-2</v>
      </c>
      <c r="AV1823" s="580">
        <v>12.532999999999999</v>
      </c>
      <c r="AW1823" s="580">
        <v>0.41</v>
      </c>
      <c r="AX1823" s="580" t="s">
        <v>121</v>
      </c>
      <c r="AY1823" s="580">
        <v>1.2E-2</v>
      </c>
      <c r="AZ1823" s="580">
        <v>1.504</v>
      </c>
      <c r="BA1823" s="580">
        <v>3.6999999999999998E-2</v>
      </c>
      <c r="BB1823" s="580">
        <v>2.9449999999999998</v>
      </c>
      <c r="BC1823" s="580">
        <v>7.2999999999999995E-2</v>
      </c>
      <c r="BD1823" s="580">
        <v>0.85199999999999998</v>
      </c>
      <c r="BE1823" s="580">
        <v>3.6999999999999998E-2</v>
      </c>
      <c r="BF1823" s="580" t="s">
        <v>121</v>
      </c>
      <c r="BG1823" s="580">
        <v>1.2E-2</v>
      </c>
      <c r="BH1823" s="580">
        <v>1.8660000000000001</v>
      </c>
      <c r="BI1823" s="580">
        <v>0.497</v>
      </c>
      <c r="BJ1823" s="580" t="s">
        <v>121</v>
      </c>
      <c r="BK1823" s="580">
        <v>4.0000000000000001E-3</v>
      </c>
      <c r="BL1823" s="580" t="s">
        <v>121</v>
      </c>
      <c r="BM1823" s="580">
        <v>7.0000000000000001E-3</v>
      </c>
      <c r="BN1823" s="580">
        <v>9.0310000000000006</v>
      </c>
      <c r="BO1823" s="580">
        <v>0.50600000000000001</v>
      </c>
      <c r="BP1823" s="580">
        <v>45.317</v>
      </c>
      <c r="BQ1823" s="580">
        <v>0.96699999999999997</v>
      </c>
      <c r="BR1823" s="580">
        <v>2.5999999999999999E-2</v>
      </c>
      <c r="BS1823" s="580">
        <v>3.0000000000000001E-3</v>
      </c>
      <c r="BT1823" s="580">
        <v>1.5860000000000001</v>
      </c>
      <c r="BU1823" s="580">
        <v>0.13700000000000001</v>
      </c>
      <c r="BV1823" s="580" t="s">
        <v>121</v>
      </c>
      <c r="BW1823" s="580">
        <v>0.121</v>
      </c>
      <c r="BX1823" s="580" t="s">
        <v>121</v>
      </c>
      <c r="BY1823" s="580">
        <v>1.4E-2</v>
      </c>
      <c r="BZ1823" s="580">
        <v>1.3</v>
      </c>
      <c r="CA1823" s="580">
        <v>0.10299999999999999</v>
      </c>
      <c r="CB1823" s="580">
        <v>9.5879999999999992</v>
      </c>
      <c r="CC1823" s="580">
        <v>3.1549999999999998</v>
      </c>
      <c r="CD1823" s="580">
        <v>0.13600000000000001</v>
      </c>
      <c r="CE1823" s="580">
        <v>2.5000000000000001E-2</v>
      </c>
      <c r="CF1823" s="580" t="s">
        <v>121</v>
      </c>
      <c r="CG1823" s="580">
        <v>8.9999999999999993E-3</v>
      </c>
      <c r="CH1823" s="580">
        <v>8.0000000000000002E-3</v>
      </c>
      <c r="CI1823" s="580">
        <v>1E-3</v>
      </c>
      <c r="CJ1823" s="580" t="s">
        <v>121</v>
      </c>
      <c r="CK1823" s="580">
        <v>1.3149999999999999</v>
      </c>
      <c r="CL1823" s="580" t="s">
        <v>121</v>
      </c>
      <c r="CM1823" s="580">
        <v>2E-3</v>
      </c>
      <c r="CN1823" s="580">
        <v>3.0000000000000001E-3</v>
      </c>
      <c r="CO1823" s="580">
        <v>1E-3</v>
      </c>
      <c r="CP1823" s="580">
        <v>0.71799999999999997</v>
      </c>
      <c r="CQ1823" s="580">
        <v>7.6999999999999999E-2</v>
      </c>
      <c r="CR1823" s="580" t="s">
        <v>121</v>
      </c>
      <c r="CS1823" s="580">
        <v>2E-3</v>
      </c>
      <c r="CT1823" s="580" t="s">
        <v>121</v>
      </c>
      <c r="CU1823" s="580">
        <v>34.298999999999999</v>
      </c>
      <c r="CV1823" s="580">
        <v>0.156</v>
      </c>
      <c r="CW1823" s="580">
        <v>4.0000000000000001E-3</v>
      </c>
      <c r="CX1823" s="580">
        <v>2.5169999999999999</v>
      </c>
      <c r="CY1823" s="580">
        <v>0.10100000000000001</v>
      </c>
      <c r="CZ1823" s="580" t="s">
        <v>121</v>
      </c>
      <c r="DA1823" s="580">
        <v>2E-3</v>
      </c>
      <c r="DB1823" s="580" t="s">
        <v>121</v>
      </c>
      <c r="DC1823" s="580">
        <v>4.3999999999999997E-2</v>
      </c>
      <c r="DD1823" s="580" t="s">
        <v>121</v>
      </c>
      <c r="DE1823" s="580">
        <v>2.7E-2</v>
      </c>
      <c r="DF1823" s="580">
        <v>1.1599999999999999</v>
      </c>
      <c r="DG1823" s="580">
        <v>3.1E-2</v>
      </c>
      <c r="DH1823" s="580">
        <v>8.7520000000000007</v>
      </c>
      <c r="DI1823" s="580">
        <v>0.16500000000000001</v>
      </c>
      <c r="DJ1823" s="580" t="s">
        <v>121</v>
      </c>
      <c r="DK1823" s="580">
        <v>2E-3</v>
      </c>
      <c r="DL1823" s="61" t="str">
        <f t="shared" si="34"/>
        <v>Anlieferung 34-21</v>
      </c>
    </row>
    <row r="1824" spans="1:116">
      <c r="A1824" s="11">
        <v>44727</v>
      </c>
      <c r="B1824" s="66" t="s">
        <v>671</v>
      </c>
      <c r="C1824" s="25" t="s">
        <v>128</v>
      </c>
      <c r="H1824" s="3" t="e">
        <f>((F1824)/(E1824/100))</f>
        <v>#DIV/0!</v>
      </c>
      <c r="I1824" s="4" t="e">
        <f>E1824/F1824</f>
        <v>#DIV/0!</v>
      </c>
      <c r="J1824" s="4" t="e">
        <f>100/G1824</f>
        <v>#DIV/0!</v>
      </c>
      <c r="N1824" s="37" t="e">
        <f>M1824/(K1824/100)</f>
        <v>#DIV/0!</v>
      </c>
      <c r="O1824" s="37" t="e">
        <f>N1824/J1824</f>
        <v>#DIV/0!</v>
      </c>
      <c r="P1824" s="5" t="e">
        <f>M1824/(L1824/100)</f>
        <v>#DIV/0!</v>
      </c>
      <c r="Q1824" s="5" t="e">
        <f>P1824*I1824</f>
        <v>#DIV/0!</v>
      </c>
      <c r="U1824" s="15" t="e">
        <f>100-(T1824-R1824)/S1824*100</f>
        <v>#DIV/0!</v>
      </c>
      <c r="AB1824" s="14" t="e">
        <f>((AE1824-AC1824)*(1000/AD1824))*1000</f>
        <v>#DIV/0!</v>
      </c>
      <c r="AF1824" s="7" t="e">
        <f>#REF!*0.8</f>
        <v>#REF!</v>
      </c>
      <c r="AH1824" s="8" t="e">
        <f>((AG1824)*(H1824/100))</f>
        <v>#DIV/0!</v>
      </c>
      <c r="AI1824" s="7" t="e">
        <f>AG1824/AH1824</f>
        <v>#DIV/0!</v>
      </c>
      <c r="AO1824" s="23" t="s">
        <v>671</v>
      </c>
      <c r="AP1824" s="580" t="s">
        <v>121</v>
      </c>
      <c r="AQ1824" s="580">
        <v>7.0000000000000001E-3</v>
      </c>
      <c r="AR1824" s="580" t="s">
        <v>121</v>
      </c>
      <c r="AS1824" s="580">
        <v>1.9E-2</v>
      </c>
      <c r="AT1824" s="580">
        <v>1.2999999999999999E-2</v>
      </c>
      <c r="AU1824" s="580">
        <v>6.0000000000000001E-3</v>
      </c>
      <c r="AV1824" s="580">
        <v>8.3740000000000006</v>
      </c>
      <c r="AW1824" s="580">
        <v>0.21</v>
      </c>
      <c r="AX1824" s="580">
        <v>1.0999999999999999E-2</v>
      </c>
      <c r="AY1824" s="580">
        <v>4.0000000000000001E-3</v>
      </c>
      <c r="AZ1824" s="580">
        <v>1.855</v>
      </c>
      <c r="BA1824" s="580">
        <v>3.1E-2</v>
      </c>
      <c r="BB1824" s="580">
        <v>0.183</v>
      </c>
      <c r="BC1824" s="580">
        <v>8.9999999999999993E-3</v>
      </c>
      <c r="BD1824" s="580">
        <v>24.774999999999999</v>
      </c>
      <c r="BE1824" s="580">
        <v>0.495</v>
      </c>
      <c r="BF1824" s="580" t="s">
        <v>121</v>
      </c>
      <c r="BG1824" s="580">
        <v>6.0000000000000001E-3</v>
      </c>
      <c r="BH1824" s="580">
        <v>1.974</v>
      </c>
      <c r="BI1824" s="580">
        <v>0.38700000000000001</v>
      </c>
      <c r="BJ1824" s="580">
        <v>7.0000000000000001E-3</v>
      </c>
      <c r="BK1824" s="580">
        <v>4.0000000000000001E-3</v>
      </c>
      <c r="BL1824" s="580" t="s">
        <v>121</v>
      </c>
      <c r="BM1824" s="580">
        <v>5.0000000000000001E-3</v>
      </c>
      <c r="BN1824" s="580">
        <v>9.6000000000000002E-2</v>
      </c>
      <c r="BO1824" s="580">
        <v>2.4E-2</v>
      </c>
      <c r="BP1824" s="580">
        <v>47.918999999999997</v>
      </c>
      <c r="BQ1824" s="580">
        <v>0.60199999999999998</v>
      </c>
      <c r="BR1824" s="580">
        <v>0.66800000000000004</v>
      </c>
      <c r="BS1824" s="580">
        <v>1.2999999999999999E-2</v>
      </c>
      <c r="BT1824" s="580">
        <v>0.72499999999999998</v>
      </c>
      <c r="BU1824" s="580">
        <v>9.0999999999999998E-2</v>
      </c>
      <c r="BV1824" s="580" t="s">
        <v>121</v>
      </c>
      <c r="BW1824" s="580">
        <v>6.6000000000000003E-2</v>
      </c>
      <c r="BX1824" s="580" t="s">
        <v>121</v>
      </c>
      <c r="BY1824" s="580">
        <v>3.6999999999999998E-2</v>
      </c>
      <c r="BZ1824" s="580">
        <v>0.21</v>
      </c>
      <c r="CA1824" s="580">
        <v>4.9000000000000002E-2</v>
      </c>
      <c r="CB1824" s="580" t="s">
        <v>121</v>
      </c>
      <c r="CC1824" s="580">
        <v>4.1440000000000001</v>
      </c>
      <c r="CD1824" s="580">
        <v>0.13600000000000001</v>
      </c>
      <c r="CE1824" s="580">
        <v>1.9E-2</v>
      </c>
      <c r="CF1824" s="580">
        <v>4.0000000000000001E-3</v>
      </c>
      <c r="CG1824" s="580">
        <v>2E-3</v>
      </c>
      <c r="CH1824" s="580" t="s">
        <v>121</v>
      </c>
      <c r="CI1824" s="580">
        <v>2E-3</v>
      </c>
      <c r="CJ1824" s="580" t="s">
        <v>121</v>
      </c>
      <c r="CK1824" s="580">
        <v>0.86899999999999999</v>
      </c>
      <c r="CL1824" s="580" t="s">
        <v>121</v>
      </c>
      <c r="CM1824" s="580">
        <v>2E-3</v>
      </c>
      <c r="CN1824" s="580">
        <v>4.0000000000000001E-3</v>
      </c>
      <c r="CO1824" s="580">
        <v>1E-3</v>
      </c>
      <c r="CP1824" s="580">
        <v>0.79700000000000004</v>
      </c>
      <c r="CQ1824" s="580">
        <v>4.1000000000000002E-2</v>
      </c>
      <c r="CR1824" s="580" t="s">
        <v>121</v>
      </c>
      <c r="CS1824" s="580">
        <v>3.0000000000000001E-3</v>
      </c>
      <c r="CT1824" s="580" t="s">
        <v>121</v>
      </c>
      <c r="CU1824" s="580">
        <v>23.33</v>
      </c>
      <c r="CV1824" s="580">
        <v>7.0000000000000001E-3</v>
      </c>
      <c r="CW1824" s="580">
        <v>1E-3</v>
      </c>
      <c r="CX1824" s="580">
        <v>0.29599999999999999</v>
      </c>
      <c r="CY1824" s="580">
        <v>2.5000000000000001E-2</v>
      </c>
      <c r="CZ1824" s="580" t="s">
        <v>121</v>
      </c>
      <c r="DA1824" s="580">
        <v>2E-3</v>
      </c>
      <c r="DB1824" s="580" t="s">
        <v>121</v>
      </c>
      <c r="DC1824" s="580">
        <v>1.4999999999999999E-2</v>
      </c>
      <c r="DD1824" s="580" t="s">
        <v>121</v>
      </c>
      <c r="DE1824" s="580">
        <v>6.0999999999999999E-2</v>
      </c>
      <c r="DF1824" s="580">
        <v>6.9589999999999996</v>
      </c>
      <c r="DG1824" s="580">
        <v>0.13300000000000001</v>
      </c>
      <c r="DH1824" s="580">
        <v>1.0149999999999999</v>
      </c>
      <c r="DI1824" s="580">
        <v>1.7000000000000001E-2</v>
      </c>
      <c r="DJ1824" s="580" t="s">
        <v>121</v>
      </c>
      <c r="DK1824" s="580">
        <v>2E-3</v>
      </c>
      <c r="DL1824" s="61" t="str">
        <f t="shared" si="34"/>
        <v>Anlieferung 34-22</v>
      </c>
    </row>
    <row r="1825" spans="1:132">
      <c r="A1825" s="11">
        <v>44727</v>
      </c>
      <c r="B1825" s="66" t="s">
        <v>672</v>
      </c>
      <c r="C1825" s="25" t="s">
        <v>128</v>
      </c>
      <c r="H1825" s="3" t="e">
        <f>((F1825)/(E1825/100))</f>
        <v>#DIV/0!</v>
      </c>
      <c r="I1825" s="4" t="e">
        <f>E1825/F1825</f>
        <v>#DIV/0!</v>
      </c>
      <c r="J1825" s="4" t="e">
        <f>100/G1825</f>
        <v>#DIV/0!</v>
      </c>
      <c r="N1825" s="37" t="e">
        <f>M1825/(K1825/100)</f>
        <v>#DIV/0!</v>
      </c>
      <c r="O1825" s="37" t="e">
        <f>N1825/J1825</f>
        <v>#DIV/0!</v>
      </c>
      <c r="P1825" s="5" t="e">
        <f>M1825/(L1825/100)</f>
        <v>#DIV/0!</v>
      </c>
      <c r="Q1825" s="5" t="e">
        <f>P1825*I1825</f>
        <v>#DIV/0!</v>
      </c>
      <c r="U1825" s="15" t="e">
        <f>100-(T1825-R1825)/S1825*100</f>
        <v>#DIV/0!</v>
      </c>
      <c r="AB1825" s="14" t="e">
        <f>((AE1825-AC1825)*(1000/AD1825))*1000</f>
        <v>#DIV/0!</v>
      </c>
      <c r="AF1825" s="7" t="e">
        <f>#REF!*0.8</f>
        <v>#REF!</v>
      </c>
      <c r="AH1825" s="8" t="e">
        <f>((AG1825)*(H1825/100))</f>
        <v>#DIV/0!</v>
      </c>
      <c r="AI1825" s="7" t="e">
        <f>AG1825/AH1825</f>
        <v>#DIV/0!</v>
      </c>
      <c r="AO1825" s="23" t="s">
        <v>672</v>
      </c>
      <c r="AP1825" s="580" t="s">
        <v>121</v>
      </c>
      <c r="AQ1825" s="580">
        <v>4.0000000000000001E-3</v>
      </c>
      <c r="AR1825" s="580" t="s">
        <v>121</v>
      </c>
      <c r="AS1825" s="580">
        <v>1.7000000000000001E-2</v>
      </c>
      <c r="AT1825" s="580">
        <v>3.6999999999999998E-2</v>
      </c>
      <c r="AU1825" s="580">
        <v>6.0000000000000001E-3</v>
      </c>
      <c r="AV1825" s="580">
        <v>5.83</v>
      </c>
      <c r="AW1825" s="580">
        <v>0.128</v>
      </c>
      <c r="AX1825" s="580">
        <v>5.0000000000000001E-3</v>
      </c>
      <c r="AY1825" s="580">
        <v>3.0000000000000001E-3</v>
      </c>
      <c r="AZ1825" s="580">
        <v>1.43</v>
      </c>
      <c r="BA1825" s="580">
        <v>0.03</v>
      </c>
      <c r="BB1825" s="580">
        <v>0.88400000000000001</v>
      </c>
      <c r="BC1825" s="580">
        <v>2.8000000000000001E-2</v>
      </c>
      <c r="BD1825" s="580">
        <v>30.492999999999999</v>
      </c>
      <c r="BE1825" s="580">
        <v>0.78400000000000003</v>
      </c>
      <c r="BF1825" s="580" t="s">
        <v>121</v>
      </c>
      <c r="BG1825" s="580">
        <v>8.0000000000000002E-3</v>
      </c>
      <c r="BH1825" s="580">
        <v>3.4620000000000002</v>
      </c>
      <c r="BI1825" s="580">
        <v>0.47799999999999998</v>
      </c>
      <c r="BJ1825" s="580">
        <v>8.9999999999999993E-3</v>
      </c>
      <c r="BK1825" s="580">
        <v>3.0000000000000001E-3</v>
      </c>
      <c r="BL1825" s="580" t="s">
        <v>121</v>
      </c>
      <c r="BM1825" s="580">
        <v>7.0000000000000001E-3</v>
      </c>
      <c r="BN1825" s="580">
        <v>0.15</v>
      </c>
      <c r="BO1825" s="580">
        <v>2.1999999999999999E-2</v>
      </c>
      <c r="BP1825" s="580">
        <v>42.618000000000002</v>
      </c>
      <c r="BQ1825" s="580">
        <v>0.63200000000000001</v>
      </c>
      <c r="BR1825" s="580">
        <v>0.216</v>
      </c>
      <c r="BS1825" s="580">
        <v>6.0000000000000001E-3</v>
      </c>
      <c r="BT1825" s="580">
        <v>0.86299999999999999</v>
      </c>
      <c r="BU1825" s="580">
        <v>9.1999999999999998E-2</v>
      </c>
      <c r="BV1825" s="580" t="s">
        <v>121</v>
      </c>
      <c r="BW1825" s="580">
        <v>8.5000000000000006E-2</v>
      </c>
      <c r="BX1825" s="580">
        <v>7.6999999999999999E-2</v>
      </c>
      <c r="BY1825" s="580">
        <v>2.7E-2</v>
      </c>
      <c r="BZ1825" s="580">
        <v>0.28599999999999998</v>
      </c>
      <c r="CA1825" s="580">
        <v>4.9000000000000002E-2</v>
      </c>
      <c r="CB1825" s="580">
        <v>5.7210000000000001</v>
      </c>
      <c r="CC1825" s="580">
        <v>3.08</v>
      </c>
      <c r="CD1825" s="580">
        <v>0.152</v>
      </c>
      <c r="CE1825" s="580">
        <v>1.7999999999999999E-2</v>
      </c>
      <c r="CF1825" s="580">
        <v>1.0999999999999999E-2</v>
      </c>
      <c r="CG1825" s="580">
        <v>3.0000000000000001E-3</v>
      </c>
      <c r="CH1825" s="580" t="s">
        <v>121</v>
      </c>
      <c r="CI1825" s="580">
        <v>2E-3</v>
      </c>
      <c r="CJ1825" s="580" t="s">
        <v>121</v>
      </c>
      <c r="CK1825" s="580">
        <v>1.0269999999999999</v>
      </c>
      <c r="CL1825" s="580" t="s">
        <v>121</v>
      </c>
      <c r="CM1825" s="580">
        <v>2E-3</v>
      </c>
      <c r="CN1825" s="580">
        <v>2E-3</v>
      </c>
      <c r="CO1825" s="580">
        <v>1E-3</v>
      </c>
      <c r="CP1825" s="580">
        <v>1.161</v>
      </c>
      <c r="CQ1825" s="580">
        <v>5.8999999999999997E-2</v>
      </c>
      <c r="CR1825" s="580" t="s">
        <v>121</v>
      </c>
      <c r="CS1825" s="580">
        <v>2E-3</v>
      </c>
      <c r="CT1825" s="580" t="s">
        <v>121</v>
      </c>
      <c r="CU1825" s="580">
        <v>27.411000000000001</v>
      </c>
      <c r="CV1825" s="580">
        <v>0.01</v>
      </c>
      <c r="CW1825" s="580">
        <v>1E-3</v>
      </c>
      <c r="CX1825" s="580">
        <v>0.41099999999999998</v>
      </c>
      <c r="CY1825" s="580">
        <v>2.9000000000000001E-2</v>
      </c>
      <c r="CZ1825" s="580" t="s">
        <v>121</v>
      </c>
      <c r="DA1825" s="580">
        <v>2E-3</v>
      </c>
      <c r="DB1825" s="580" t="s">
        <v>121</v>
      </c>
      <c r="DC1825" s="580">
        <v>2.5000000000000001E-2</v>
      </c>
      <c r="DD1825" s="580" t="s">
        <v>121</v>
      </c>
      <c r="DE1825" s="580">
        <v>4.8000000000000001E-2</v>
      </c>
      <c r="DF1825" s="580">
        <v>4.2850000000000001</v>
      </c>
      <c r="DG1825" s="580">
        <v>0.114</v>
      </c>
      <c r="DH1825" s="580">
        <v>1.881</v>
      </c>
      <c r="DI1825" s="580">
        <v>3.2000000000000001E-2</v>
      </c>
      <c r="DJ1825" s="580" t="s">
        <v>121</v>
      </c>
      <c r="DK1825" s="580">
        <v>2E-3</v>
      </c>
      <c r="DL1825" s="61" t="str">
        <f t="shared" si="34"/>
        <v>Anlieferung 34-23</v>
      </c>
    </row>
    <row r="1826" spans="1:132">
      <c r="A1826" s="11">
        <v>44727</v>
      </c>
      <c r="B1826" s="66" t="s">
        <v>673</v>
      </c>
      <c r="C1826" s="25" t="s">
        <v>128</v>
      </c>
      <c r="H1826" s="3" t="e">
        <f>((F1826)/(E1826/100))</f>
        <v>#DIV/0!</v>
      </c>
      <c r="I1826" s="4" t="e">
        <f>E1826/F1826</f>
        <v>#DIV/0!</v>
      </c>
      <c r="J1826" s="4" t="e">
        <f>100/G1826</f>
        <v>#DIV/0!</v>
      </c>
      <c r="N1826" s="37" t="e">
        <f>M1826/(K1826/100)</f>
        <v>#DIV/0!</v>
      </c>
      <c r="O1826" s="37" t="e">
        <f>N1826/J1826</f>
        <v>#DIV/0!</v>
      </c>
      <c r="P1826" s="5" t="e">
        <f>M1826/(L1826/100)</f>
        <v>#DIV/0!</v>
      </c>
      <c r="Q1826" s="5" t="e">
        <f>P1826*I1826</f>
        <v>#DIV/0!</v>
      </c>
      <c r="U1826" s="15" t="e">
        <f>100-(T1826-R1826)/S1826*100</f>
        <v>#DIV/0!</v>
      </c>
      <c r="AB1826" s="14" t="e">
        <f>((AE1826-AC1826)*(1000/AD1826))*1000</f>
        <v>#DIV/0!</v>
      </c>
      <c r="AF1826" s="7" t="e">
        <f>#REF!*0.8</f>
        <v>#REF!</v>
      </c>
      <c r="AH1826" s="8" t="e">
        <f>((AG1826)*(H1826/100))</f>
        <v>#DIV/0!</v>
      </c>
      <c r="AI1826" s="7" t="e">
        <f>AG1826/AH1826</f>
        <v>#DIV/0!</v>
      </c>
      <c r="AO1826" s="23" t="s">
        <v>673</v>
      </c>
      <c r="AP1826" s="580">
        <v>0.03</v>
      </c>
      <c r="AQ1826" s="580">
        <v>7.0000000000000001E-3</v>
      </c>
      <c r="AR1826" s="580" t="s">
        <v>121</v>
      </c>
      <c r="AS1826" s="580">
        <v>1.6E-2</v>
      </c>
      <c r="AT1826" s="580" t="s">
        <v>121</v>
      </c>
      <c r="AU1826" s="580">
        <v>8.0000000000000002E-3</v>
      </c>
      <c r="AV1826" s="580">
        <v>8.1769999999999996</v>
      </c>
      <c r="AW1826" s="580">
        <v>0.214</v>
      </c>
      <c r="AX1826" s="580" t="s">
        <v>121</v>
      </c>
      <c r="AY1826" s="580">
        <v>5.0000000000000001E-3</v>
      </c>
      <c r="AZ1826" s="580">
        <v>1.992</v>
      </c>
      <c r="BA1826" s="580">
        <v>3.6999999999999998E-2</v>
      </c>
      <c r="BB1826" s="580">
        <v>0.315</v>
      </c>
      <c r="BC1826" s="580">
        <v>1.2E-2</v>
      </c>
      <c r="BD1826" s="580">
        <v>20.009</v>
      </c>
      <c r="BE1826" s="580">
        <v>0.44900000000000001</v>
      </c>
      <c r="BF1826" s="580" t="s">
        <v>121</v>
      </c>
      <c r="BG1826" s="580">
        <v>1.2E-2</v>
      </c>
      <c r="BH1826" s="580">
        <v>2.0720000000000001</v>
      </c>
      <c r="BI1826" s="580">
        <v>0.35699999999999998</v>
      </c>
      <c r="BJ1826" s="580">
        <v>1.7000000000000001E-2</v>
      </c>
      <c r="BK1826" s="580">
        <v>6.0000000000000001E-3</v>
      </c>
      <c r="BL1826" s="580" t="s">
        <v>121</v>
      </c>
      <c r="BM1826" s="580">
        <v>5.0000000000000001E-3</v>
      </c>
      <c r="BN1826" s="580">
        <v>8.7999999999999995E-2</v>
      </c>
      <c r="BO1826" s="580">
        <v>2.3E-2</v>
      </c>
      <c r="BP1826" s="580">
        <v>56.906999999999996</v>
      </c>
      <c r="BQ1826" s="580">
        <v>0.51800000000000002</v>
      </c>
      <c r="BR1826" s="580">
        <v>1.97</v>
      </c>
      <c r="BS1826" s="580">
        <v>3.5000000000000003E-2</v>
      </c>
      <c r="BT1826" s="580">
        <v>0.71899999999999997</v>
      </c>
      <c r="BU1826" s="580">
        <v>0.1</v>
      </c>
      <c r="BV1826" s="580" t="s">
        <v>121</v>
      </c>
      <c r="BW1826" s="580">
        <v>0.11</v>
      </c>
      <c r="BX1826" s="580">
        <v>5.0999999999999997E-2</v>
      </c>
      <c r="BY1826" s="580">
        <v>2.4E-2</v>
      </c>
      <c r="BZ1826" s="580">
        <v>0.27500000000000002</v>
      </c>
      <c r="CA1826" s="580">
        <v>5.2999999999999999E-2</v>
      </c>
      <c r="CB1826" s="580" t="s">
        <v>121</v>
      </c>
      <c r="CC1826" s="580">
        <v>4.8760000000000003</v>
      </c>
      <c r="CD1826" s="580">
        <v>0.09</v>
      </c>
      <c r="CE1826" s="580">
        <v>1.9E-2</v>
      </c>
      <c r="CF1826" s="580" t="s">
        <v>121</v>
      </c>
      <c r="CG1826" s="580">
        <v>3.0000000000000001E-3</v>
      </c>
      <c r="CH1826" s="580" t="s">
        <v>121</v>
      </c>
      <c r="CI1826" s="580">
        <v>2E-3</v>
      </c>
      <c r="CJ1826" s="580" t="s">
        <v>121</v>
      </c>
      <c r="CK1826" s="580">
        <v>0.83899999999999997</v>
      </c>
      <c r="CL1826" s="580" t="s">
        <v>121</v>
      </c>
      <c r="CM1826" s="580">
        <v>2E-3</v>
      </c>
      <c r="CN1826" s="580">
        <v>8.9999999999999993E-3</v>
      </c>
      <c r="CO1826" s="580">
        <v>2E-3</v>
      </c>
      <c r="CP1826" s="580">
        <v>0.997</v>
      </c>
      <c r="CQ1826" s="580">
        <v>5.1999999999999998E-2</v>
      </c>
      <c r="CR1826" s="580" t="s">
        <v>121</v>
      </c>
      <c r="CS1826" s="580">
        <v>6.0000000000000001E-3</v>
      </c>
      <c r="CT1826" s="580" t="s">
        <v>121</v>
      </c>
      <c r="CU1826" s="580">
        <v>23.927</v>
      </c>
      <c r="CV1826" s="580">
        <v>6.0000000000000001E-3</v>
      </c>
      <c r="CW1826" s="580">
        <v>1E-3</v>
      </c>
      <c r="CX1826" s="580">
        <v>0.28000000000000003</v>
      </c>
      <c r="CY1826" s="580">
        <v>2.5000000000000001E-2</v>
      </c>
      <c r="CZ1826" s="580" t="s">
        <v>121</v>
      </c>
      <c r="DA1826" s="580">
        <v>3.0000000000000001E-3</v>
      </c>
      <c r="DB1826" s="580">
        <v>1.7000000000000001E-2</v>
      </c>
      <c r="DC1826" s="580">
        <v>0.01</v>
      </c>
      <c r="DD1826" s="580" t="s">
        <v>121</v>
      </c>
      <c r="DE1826" s="580">
        <v>4.9000000000000002E-2</v>
      </c>
      <c r="DF1826" s="580">
        <v>4.4489999999999998</v>
      </c>
      <c r="DG1826" s="580">
        <v>9.5000000000000001E-2</v>
      </c>
      <c r="DH1826" s="580">
        <v>1.5089999999999999</v>
      </c>
      <c r="DI1826" s="580">
        <v>2.5000000000000001E-2</v>
      </c>
      <c r="DJ1826" s="580" t="s">
        <v>121</v>
      </c>
      <c r="DK1826" s="580">
        <v>2E-3</v>
      </c>
      <c r="DL1826" s="61" t="str">
        <f t="shared" si="34"/>
        <v>Anlieferung 34-24</v>
      </c>
    </row>
    <row r="1827" spans="1:132">
      <c r="A1827" s="11">
        <v>44727</v>
      </c>
      <c r="B1827" s="66" t="s">
        <v>2190</v>
      </c>
      <c r="C1827" s="25" t="s">
        <v>128</v>
      </c>
      <c r="H1827" s="3" t="e">
        <f>((F1827)/(E1827/100))</f>
        <v>#DIV/0!</v>
      </c>
      <c r="I1827" s="4" t="e">
        <f>E1827/F1827</f>
        <v>#DIV/0!</v>
      </c>
      <c r="J1827" s="4" t="e">
        <f>100/G1827</f>
        <v>#DIV/0!</v>
      </c>
      <c r="N1827" s="37" t="e">
        <f>M1827/(K1827/100)</f>
        <v>#DIV/0!</v>
      </c>
      <c r="O1827" s="37" t="e">
        <f>N1827/J1827</f>
        <v>#DIV/0!</v>
      </c>
      <c r="P1827" s="5" t="e">
        <f>M1827/(L1827/100)</f>
        <v>#DIV/0!</v>
      </c>
      <c r="Q1827" s="5" t="e">
        <f>P1827*I1827</f>
        <v>#DIV/0!</v>
      </c>
      <c r="U1827" s="15" t="e">
        <f>100-(T1827-R1827)/S1827*100</f>
        <v>#DIV/0!</v>
      </c>
      <c r="AB1827" s="14" t="e">
        <f>((AE1827-AC1827)*(1000/AD1827))*1000</f>
        <v>#DIV/0!</v>
      </c>
      <c r="AF1827" s="7" t="e">
        <f>#REF!*0.8</f>
        <v>#REF!</v>
      </c>
      <c r="AH1827" s="8" t="e">
        <f>((AG1827)*(H1827/100))</f>
        <v>#DIV/0!</v>
      </c>
      <c r="AI1827" s="7" t="e">
        <f>AG1827/AH1827</f>
        <v>#DIV/0!</v>
      </c>
      <c r="AO1827" s="23" t="s">
        <v>2190</v>
      </c>
      <c r="AP1827" s="580" t="s">
        <v>121</v>
      </c>
      <c r="AQ1827" s="580">
        <v>4.0000000000000001E-3</v>
      </c>
      <c r="AR1827" s="580" t="s">
        <v>121</v>
      </c>
      <c r="AS1827" s="580">
        <v>1.2999999999999999E-2</v>
      </c>
      <c r="AT1827" s="580" t="s">
        <v>121</v>
      </c>
      <c r="AU1827" s="580">
        <v>8.0000000000000002E-3</v>
      </c>
      <c r="AV1827" s="580">
        <v>7.1459999999999999</v>
      </c>
      <c r="AW1827" s="580">
        <v>0.16800000000000001</v>
      </c>
      <c r="AX1827" s="580" t="s">
        <v>121</v>
      </c>
      <c r="AY1827" s="580">
        <v>5.0000000000000001E-3</v>
      </c>
      <c r="AZ1827" s="580">
        <v>2.746</v>
      </c>
      <c r="BA1827" s="580">
        <v>0.05</v>
      </c>
      <c r="BB1827" s="580">
        <v>6.9000000000000006E-2</v>
      </c>
      <c r="BC1827" s="580">
        <v>6.0000000000000001E-3</v>
      </c>
      <c r="BD1827" s="580">
        <v>25.236999999999998</v>
      </c>
      <c r="BE1827" s="580">
        <v>0.61099999999999999</v>
      </c>
      <c r="BF1827" s="580" t="s">
        <v>121</v>
      </c>
      <c r="BG1827" s="580">
        <v>8.9999999999999993E-3</v>
      </c>
      <c r="BH1827" s="580">
        <v>5.5110000000000001</v>
      </c>
      <c r="BI1827" s="580">
        <v>0.6</v>
      </c>
      <c r="BJ1827" s="580">
        <v>1.0999999999999999E-2</v>
      </c>
      <c r="BK1827" s="580">
        <v>3.0000000000000001E-3</v>
      </c>
      <c r="BL1827" s="580">
        <v>6.0000000000000001E-3</v>
      </c>
      <c r="BM1827" s="580">
        <v>3.0000000000000001E-3</v>
      </c>
      <c r="BN1827" s="580">
        <v>0.25600000000000001</v>
      </c>
      <c r="BO1827" s="580">
        <v>2.5999999999999999E-2</v>
      </c>
      <c r="BP1827" s="580">
        <v>38.81</v>
      </c>
      <c r="BQ1827" s="580">
        <v>0.67300000000000004</v>
      </c>
      <c r="BR1827" s="580">
        <v>0.22700000000000001</v>
      </c>
      <c r="BS1827" s="580">
        <v>6.0000000000000001E-3</v>
      </c>
      <c r="BT1827" s="580">
        <v>0.89800000000000002</v>
      </c>
      <c r="BU1827" s="580">
        <v>0.105</v>
      </c>
      <c r="BV1827" s="580" t="s">
        <v>121</v>
      </c>
      <c r="BW1827" s="580">
        <v>8.3000000000000004E-2</v>
      </c>
      <c r="BX1827" s="580">
        <v>0.14699999999999999</v>
      </c>
      <c r="BY1827" s="580">
        <v>2.5000000000000001E-2</v>
      </c>
      <c r="BZ1827" s="580">
        <v>0.29599999999999999</v>
      </c>
      <c r="CA1827" s="580">
        <v>5.5E-2</v>
      </c>
      <c r="CB1827" s="580">
        <v>6.835</v>
      </c>
      <c r="CC1827" s="580">
        <v>3.5310000000000001</v>
      </c>
      <c r="CD1827" s="580">
        <v>0.159</v>
      </c>
      <c r="CE1827" s="580">
        <v>1.9E-2</v>
      </c>
      <c r="CF1827" s="580" t="s">
        <v>121</v>
      </c>
      <c r="CG1827" s="580">
        <v>2E-3</v>
      </c>
      <c r="CH1827" s="580" t="s">
        <v>121</v>
      </c>
      <c r="CI1827" s="580">
        <v>2E-3</v>
      </c>
      <c r="CJ1827" s="580" t="s">
        <v>121</v>
      </c>
      <c r="CK1827" s="580">
        <v>1.002</v>
      </c>
      <c r="CL1827" s="580" t="s">
        <v>121</v>
      </c>
      <c r="CM1827" s="580">
        <v>2E-3</v>
      </c>
      <c r="CN1827" s="580">
        <v>2E-3</v>
      </c>
      <c r="CO1827" s="580">
        <v>1E-3</v>
      </c>
      <c r="CP1827" s="580">
        <v>1.298</v>
      </c>
      <c r="CQ1827" s="580">
        <v>6.3E-2</v>
      </c>
      <c r="CR1827" s="580" t="s">
        <v>121</v>
      </c>
      <c r="CS1827" s="580">
        <v>3.0000000000000001E-3</v>
      </c>
      <c r="CT1827" s="580" t="s">
        <v>121</v>
      </c>
      <c r="CU1827" s="580">
        <v>26.37</v>
      </c>
      <c r="CV1827" s="580">
        <v>8.9999999999999993E-3</v>
      </c>
      <c r="CW1827" s="580">
        <v>1E-3</v>
      </c>
      <c r="CX1827" s="580">
        <v>0.32600000000000001</v>
      </c>
      <c r="CY1827" s="580">
        <v>2.4E-2</v>
      </c>
      <c r="CZ1827" s="580" t="s">
        <v>121</v>
      </c>
      <c r="DA1827" s="580">
        <v>2E-3</v>
      </c>
      <c r="DB1827" s="580">
        <v>0.02</v>
      </c>
      <c r="DC1827" s="580">
        <v>8.9999999999999993E-3</v>
      </c>
      <c r="DD1827" s="580" t="s">
        <v>121</v>
      </c>
      <c r="DE1827" s="580">
        <v>7.0000000000000007E-2</v>
      </c>
      <c r="DF1827" s="580">
        <v>9.6329999999999991</v>
      </c>
      <c r="DG1827" s="580">
        <v>0.20399999999999999</v>
      </c>
      <c r="DH1827" s="580">
        <v>0.32700000000000001</v>
      </c>
      <c r="DI1827" s="580">
        <v>6.0000000000000001E-3</v>
      </c>
      <c r="DJ1827" s="580" t="s">
        <v>121</v>
      </c>
      <c r="DK1827" s="580">
        <v>2E-3</v>
      </c>
      <c r="DL1827" s="61" t="str">
        <f t="shared" si="34"/>
        <v>Anlieferung 34-25</v>
      </c>
    </row>
    <row r="1828" spans="1:132">
      <c r="A1828" s="11">
        <v>44727</v>
      </c>
      <c r="B1828" s="66" t="s">
        <v>2194</v>
      </c>
      <c r="C1828" s="25" t="s">
        <v>128</v>
      </c>
      <c r="H1828" s="3" t="e">
        <f>((F1828)/(E1828/100))</f>
        <v>#DIV/0!</v>
      </c>
      <c r="I1828" s="4" t="e">
        <f>E1828/F1828</f>
        <v>#DIV/0!</v>
      </c>
      <c r="J1828" s="4" t="e">
        <f>100/G1828</f>
        <v>#DIV/0!</v>
      </c>
      <c r="N1828" s="37" t="e">
        <f>M1828/(K1828/100)</f>
        <v>#DIV/0!</v>
      </c>
      <c r="O1828" s="37" t="e">
        <f>N1828/J1828</f>
        <v>#DIV/0!</v>
      </c>
      <c r="P1828" s="5" t="e">
        <f>M1828/(L1828/100)</f>
        <v>#DIV/0!</v>
      </c>
      <c r="Q1828" s="5" t="e">
        <f>P1828*I1828</f>
        <v>#DIV/0!</v>
      </c>
      <c r="U1828" s="15" t="e">
        <f>100-(T1828-R1828)/S1828*100</f>
        <v>#DIV/0!</v>
      </c>
      <c r="AB1828" s="14" t="e">
        <f>((AE1828-AC1828)*(1000/AD1828))*1000</f>
        <v>#DIV/0!</v>
      </c>
      <c r="AF1828" s="7" t="e">
        <f>#REF!*0.8</f>
        <v>#REF!</v>
      </c>
      <c r="AH1828" s="8" t="e">
        <f>((AG1828)*(H1828/100))</f>
        <v>#DIV/0!</v>
      </c>
      <c r="AI1828" s="7" t="e">
        <f>AG1828/AH1828</f>
        <v>#DIV/0!</v>
      </c>
      <c r="AO1828" s="23" t="s">
        <v>2195</v>
      </c>
      <c r="DL1828" s="61" t="str">
        <f t="shared" si="34"/>
        <v>Anlieferung 34-26- 30 Entsorgung</v>
      </c>
    </row>
    <row r="1829" spans="1:132">
      <c r="A1829" s="11">
        <v>44727</v>
      </c>
      <c r="B1829" s="66" t="s">
        <v>153</v>
      </c>
      <c r="C1829" s="25" t="s">
        <v>125</v>
      </c>
      <c r="D1829" s="21">
        <v>22</v>
      </c>
      <c r="E1829" s="2">
        <v>100</v>
      </c>
      <c r="F1829" s="2">
        <v>78</v>
      </c>
      <c r="H1829" s="3">
        <f>((F1829)/(E1829/100))</f>
        <v>78</v>
      </c>
      <c r="I1829" s="4">
        <f>E1829/F1829</f>
        <v>1.2820512820512822</v>
      </c>
      <c r="J1829" s="4" t="e">
        <f>100/G1829</f>
        <v>#DIV/0!</v>
      </c>
      <c r="N1829" s="37" t="e">
        <f>M1829/(K1829/100)</f>
        <v>#DIV/0!</v>
      </c>
      <c r="O1829" s="37" t="e">
        <f>N1829/J1829</f>
        <v>#DIV/0!</v>
      </c>
      <c r="P1829" s="5" t="e">
        <f>M1829/(L1829/100)</f>
        <v>#DIV/0!</v>
      </c>
      <c r="Q1829" s="5" t="e">
        <f>P1829*I1829</f>
        <v>#DIV/0!</v>
      </c>
      <c r="U1829" s="15" t="e">
        <f>100-(T1829-R1829)/S1829*100</f>
        <v>#DIV/0!</v>
      </c>
      <c r="V1829" s="21">
        <v>0.5</v>
      </c>
      <c r="X1829" s="2">
        <v>10.39</v>
      </c>
      <c r="Y1829" s="2">
        <v>12.98</v>
      </c>
      <c r="Z1829" s="21">
        <v>4161</v>
      </c>
      <c r="AB1829" s="14" t="e">
        <f>((AE1829-AC1829)*(1000/AD1829))*1000</f>
        <v>#DIV/0!</v>
      </c>
      <c r="AF1829" s="7" t="e">
        <f>#REF!*0.8</f>
        <v>#REF!</v>
      </c>
      <c r="AG1829" s="2">
        <v>128</v>
      </c>
      <c r="AH1829" s="8">
        <f>((AG1829)*(H1829/100))</f>
        <v>99.84</v>
      </c>
      <c r="AI1829" s="7">
        <f>AG1829/AH1829</f>
        <v>1.2820512820512819</v>
      </c>
      <c r="AJ1829" s="6">
        <v>49.37</v>
      </c>
      <c r="AK1829" s="2">
        <v>0.77600000000000002</v>
      </c>
      <c r="AO1829" s="20" t="s">
        <v>2200</v>
      </c>
      <c r="AP1829" s="577">
        <v>0.249</v>
      </c>
      <c r="AQ1829" s="577">
        <v>3.0000000000000001E-3</v>
      </c>
      <c r="AR1829" s="577">
        <v>2.3E-2</v>
      </c>
      <c r="AS1829" s="577">
        <v>3.0000000000000001E-3</v>
      </c>
      <c r="AT1829" s="577">
        <v>7.8E-2</v>
      </c>
      <c r="AU1829" s="577">
        <v>3.0000000000000001E-3</v>
      </c>
      <c r="AV1829" s="577">
        <v>4.3999999999999997E-2</v>
      </c>
      <c r="AW1829" s="577">
        <v>2E-3</v>
      </c>
      <c r="AX1829" s="577">
        <v>3.0000000000000001E-3</v>
      </c>
      <c r="AY1829" s="577">
        <v>1E-3</v>
      </c>
      <c r="AZ1829" s="577">
        <v>7.9000000000000001E-2</v>
      </c>
      <c r="BA1829" s="577">
        <v>3.0000000000000001E-3</v>
      </c>
      <c r="BB1829" s="577">
        <v>0.18</v>
      </c>
      <c r="BC1829" s="577">
        <v>4.0000000000000001E-3</v>
      </c>
      <c r="BD1829" s="577">
        <v>2.8340000000000001</v>
      </c>
      <c r="BE1829" s="577">
        <v>2.5999999999999999E-2</v>
      </c>
      <c r="BF1829" s="577" t="s">
        <v>121</v>
      </c>
      <c r="BG1829" s="577">
        <v>5.0000000000000001E-3</v>
      </c>
      <c r="BH1829" s="577">
        <v>4.8860000000000001</v>
      </c>
      <c r="BI1829" s="577">
        <v>1.109</v>
      </c>
      <c r="BJ1829" s="577" t="s">
        <v>121</v>
      </c>
      <c r="BK1829" s="577">
        <v>4.0000000000000001E-3</v>
      </c>
      <c r="BL1829" s="577" t="s">
        <v>121</v>
      </c>
      <c r="BM1829" s="577">
        <v>2E-3</v>
      </c>
      <c r="BN1829" s="577">
        <v>0.23300000000000001</v>
      </c>
      <c r="BO1829" s="577">
        <v>8.9999999999999993E-3</v>
      </c>
      <c r="BP1829" s="577">
        <v>59.08</v>
      </c>
      <c r="BQ1829" s="577">
        <v>0.16700000000000001</v>
      </c>
      <c r="BR1829" s="577">
        <v>2E-3</v>
      </c>
      <c r="BS1829" s="577">
        <v>1E-3</v>
      </c>
      <c r="BT1829" s="577">
        <v>15.500999999999999</v>
      </c>
      <c r="BU1829" s="577">
        <v>0.14399999999999999</v>
      </c>
      <c r="BV1829" s="577">
        <v>2.476</v>
      </c>
      <c r="BW1829" s="577">
        <v>3.5000000000000003E-2</v>
      </c>
      <c r="BX1829" s="577" t="s">
        <v>121</v>
      </c>
      <c r="BY1829" s="577">
        <v>1.2999999999999999E-2</v>
      </c>
      <c r="BZ1829" s="577">
        <v>1.256</v>
      </c>
      <c r="CA1829" s="577">
        <v>3.5999999999999997E-2</v>
      </c>
      <c r="CB1829" s="577" t="s">
        <v>121</v>
      </c>
      <c r="CC1829" s="577">
        <v>8.3450000000000006</v>
      </c>
      <c r="CD1829" s="577">
        <v>0.186</v>
      </c>
      <c r="CE1829" s="577">
        <v>8.0000000000000002E-3</v>
      </c>
      <c r="CF1829" s="577">
        <v>4.0000000000000001E-3</v>
      </c>
      <c r="CG1829" s="577">
        <v>1E-3</v>
      </c>
      <c r="CH1829" s="577" t="s">
        <v>121</v>
      </c>
      <c r="CI1829" s="577">
        <v>2E-3</v>
      </c>
      <c r="CJ1829" s="577">
        <v>0.54700000000000004</v>
      </c>
      <c r="CK1829" s="577">
        <v>7.5999999999999998E-2</v>
      </c>
      <c r="CL1829" s="577" t="s">
        <v>121</v>
      </c>
      <c r="CM1829" s="577">
        <v>2E-3</v>
      </c>
      <c r="CN1829" s="577">
        <v>5.0000000000000001E-3</v>
      </c>
      <c r="CO1829" s="577">
        <v>1E-3</v>
      </c>
      <c r="CP1829" s="577">
        <v>1.53</v>
      </c>
      <c r="CQ1829" s="577">
        <v>3.7999999999999999E-2</v>
      </c>
      <c r="CR1829" s="577" t="s">
        <v>121</v>
      </c>
      <c r="CS1829" s="577">
        <v>2E-3</v>
      </c>
      <c r="CT1829" s="577">
        <v>8.4649999999999999</v>
      </c>
      <c r="CU1829" s="577">
        <v>0.311</v>
      </c>
      <c r="CV1829" s="577">
        <v>3.2000000000000001E-2</v>
      </c>
      <c r="CW1829" s="577">
        <v>1E-3</v>
      </c>
      <c r="CX1829" s="577">
        <v>1.1399999999999999</v>
      </c>
      <c r="CY1829" s="577">
        <v>2.1000000000000001E-2</v>
      </c>
      <c r="CZ1829" s="577" t="s">
        <v>121</v>
      </c>
      <c r="DA1829" s="577">
        <v>2E-3</v>
      </c>
      <c r="DB1829" s="577">
        <v>1.7000000000000001E-2</v>
      </c>
      <c r="DC1829" s="577">
        <v>6.0000000000000001E-3</v>
      </c>
      <c r="DD1829" s="577">
        <v>1.7999999999999999E-2</v>
      </c>
      <c r="DE1829" s="577">
        <v>8.0000000000000002E-3</v>
      </c>
      <c r="DF1829" s="577">
        <v>1.0249999999999999</v>
      </c>
      <c r="DG1829" s="577">
        <v>0.01</v>
      </c>
      <c r="DH1829" s="577">
        <v>2.9000000000000001E-2</v>
      </c>
      <c r="DI1829" s="577">
        <v>1E-3</v>
      </c>
      <c r="DJ1829" s="577">
        <v>7.1999999999999995E-2</v>
      </c>
      <c r="DK1829" s="577">
        <v>1E-3</v>
      </c>
      <c r="DL1829" s="61" t="str">
        <f t="shared" si="34"/>
        <v>DK III 2562 15.06.2022</v>
      </c>
      <c r="DM1829" s="580">
        <v>5.9296282751314003E-2</v>
      </c>
      <c r="DN1829" s="580">
        <v>-2.48447150974184E-2</v>
      </c>
      <c r="DO1829" s="580">
        <v>-5.88632029386535E-3</v>
      </c>
      <c r="DP1829" s="580">
        <v>0.77641845088525596</v>
      </c>
      <c r="DQ1829" s="580">
        <v>-3.9676145351073104E-3</v>
      </c>
      <c r="DR1829" s="580">
        <v>-5.8783186105166802E-3</v>
      </c>
      <c r="DS1829" s="580">
        <v>0.20041056697555401</v>
      </c>
      <c r="DT1829" s="580">
        <v>4.72058246970989E-3</v>
      </c>
      <c r="DU1829" s="580">
        <v>-9.3138968301146197E-4</v>
      </c>
      <c r="DV1829" s="580">
        <v>1.29418341233077E-2</v>
      </c>
      <c r="DW1829" s="580">
        <v>0.172469821645577</v>
      </c>
      <c r="DX1829" s="580">
        <v>-0.131208609975664</v>
      </c>
      <c r="DY1829" s="580">
        <v>531.58300274252804</v>
      </c>
      <c r="DZ1829" s="580">
        <v>-0.23097641844750899</v>
      </c>
      <c r="EA1829" s="580">
        <v>-0.20662394110794599</v>
      </c>
      <c r="EB1829" s="580">
        <v>101.58131049375901</v>
      </c>
    </row>
    <row r="1830" spans="1:132">
      <c r="A1830" s="11">
        <v>44727</v>
      </c>
      <c r="B1830" s="66" t="s">
        <v>2196</v>
      </c>
      <c r="C1830" s="25" t="s">
        <v>788</v>
      </c>
      <c r="H1830" s="3" t="e">
        <f>((F1830)/(E1830/100))</f>
        <v>#DIV/0!</v>
      </c>
      <c r="I1830" s="4" t="e">
        <f>E1830/F1830</f>
        <v>#DIV/0!</v>
      </c>
      <c r="J1830" s="4" t="e">
        <f>100/G1830</f>
        <v>#DIV/0!</v>
      </c>
      <c r="N1830" s="37" t="e">
        <f>M1830/(K1830/100)</f>
        <v>#DIV/0!</v>
      </c>
      <c r="O1830" s="37" t="e">
        <f>N1830/J1830</f>
        <v>#DIV/0!</v>
      </c>
      <c r="P1830" s="5" t="e">
        <f>M1830/(L1830/100)</f>
        <v>#DIV/0!</v>
      </c>
      <c r="Q1830" s="5" t="e">
        <f>P1830*I1830</f>
        <v>#DIV/0!</v>
      </c>
      <c r="U1830" s="15" t="e">
        <f>100-(T1830-R1830)/S1830*100</f>
        <v>#DIV/0!</v>
      </c>
      <c r="X1830" s="2">
        <v>12.42</v>
      </c>
      <c r="AB1830" s="14" t="e">
        <f>((AE1830-AC1830)*(1000/AD1830))*1000</f>
        <v>#DIV/0!</v>
      </c>
      <c r="AF1830" s="7" t="e">
        <f>#REF!*0.8</f>
        <v>#REF!</v>
      </c>
      <c r="AH1830" s="8" t="e">
        <f>((AG1830)*(H1830/100))</f>
        <v>#DIV/0!</v>
      </c>
      <c r="AI1830" s="7" t="e">
        <f>AG1830/AH1830</f>
        <v>#DIV/0!</v>
      </c>
      <c r="AO1830" s="20" t="s">
        <v>2197</v>
      </c>
      <c r="AP1830" s="579" t="s">
        <v>121</v>
      </c>
      <c r="AQ1830" s="579">
        <v>2E-3</v>
      </c>
      <c r="AR1830" s="579" t="s">
        <v>121</v>
      </c>
      <c r="AS1830" s="579">
        <v>3.0000000000000001E-3</v>
      </c>
      <c r="AT1830" s="579" t="s">
        <v>121</v>
      </c>
      <c r="AU1830" s="579">
        <v>2E-3</v>
      </c>
      <c r="AV1830" s="579">
        <v>2E-3</v>
      </c>
      <c r="AW1830" s="579">
        <v>1E-3</v>
      </c>
      <c r="AX1830" s="579" t="s">
        <v>121</v>
      </c>
      <c r="AY1830" s="579">
        <v>2E-3</v>
      </c>
      <c r="AZ1830" s="579">
        <v>6.0000000000000001E-3</v>
      </c>
      <c r="BA1830" s="579">
        <v>2E-3</v>
      </c>
      <c r="BB1830" s="579" t="s">
        <v>121</v>
      </c>
      <c r="BC1830" s="579">
        <v>2E-3</v>
      </c>
      <c r="BD1830" s="579">
        <v>7.3999999999999996E-2</v>
      </c>
      <c r="BE1830" s="579">
        <v>4.0000000000000001E-3</v>
      </c>
      <c r="BF1830" s="579" t="s">
        <v>121</v>
      </c>
      <c r="BG1830" s="579">
        <v>2E-3</v>
      </c>
      <c r="BH1830" s="579" t="s">
        <v>121</v>
      </c>
      <c r="BI1830" s="579">
        <v>1.1339999999999999</v>
      </c>
      <c r="BJ1830" s="579" t="s">
        <v>121</v>
      </c>
      <c r="BK1830" s="579">
        <v>2E-3</v>
      </c>
      <c r="BL1830" s="579" t="s">
        <v>121</v>
      </c>
      <c r="BM1830" s="579">
        <v>2E-3</v>
      </c>
      <c r="BN1830" s="579" t="s">
        <v>121</v>
      </c>
      <c r="BO1830" s="579">
        <v>8.0000000000000002E-3</v>
      </c>
      <c r="BP1830" s="579">
        <v>64.162000000000006</v>
      </c>
      <c r="BQ1830" s="579">
        <v>0.112</v>
      </c>
      <c r="BR1830" s="579" t="s">
        <v>121</v>
      </c>
      <c r="BS1830" s="579">
        <v>2E-3</v>
      </c>
      <c r="BT1830" s="579">
        <v>35.250999999999998</v>
      </c>
      <c r="BU1830" s="579">
        <v>0.35799999999999998</v>
      </c>
      <c r="BV1830" s="579">
        <v>4.5999999999999999E-2</v>
      </c>
      <c r="BW1830" s="579">
        <v>0.01</v>
      </c>
      <c r="BX1830" s="579" t="s">
        <v>121</v>
      </c>
      <c r="BY1830" s="579">
        <v>2E-3</v>
      </c>
      <c r="BZ1830" s="579" t="s">
        <v>121</v>
      </c>
      <c r="CA1830" s="579">
        <v>3.5000000000000003E-2</v>
      </c>
      <c r="CB1830" s="579" t="s">
        <v>121</v>
      </c>
      <c r="CC1830" s="579">
        <v>12.64</v>
      </c>
      <c r="CD1830" s="579" t="s">
        <v>121</v>
      </c>
      <c r="CE1830" s="579">
        <v>7.0000000000000001E-3</v>
      </c>
      <c r="CF1830" s="579" t="s">
        <v>121</v>
      </c>
      <c r="CG1830" s="579">
        <v>2E-3</v>
      </c>
      <c r="CH1830" s="579" t="s">
        <v>121</v>
      </c>
      <c r="CI1830" s="579">
        <v>2E-3</v>
      </c>
      <c r="CJ1830" s="579" t="s">
        <v>121</v>
      </c>
      <c r="CK1830" s="579">
        <v>7.8E-2</v>
      </c>
      <c r="CL1830" s="579" t="s">
        <v>121</v>
      </c>
      <c r="CM1830" s="579">
        <v>2E-3</v>
      </c>
      <c r="CN1830" s="579" t="s">
        <v>121</v>
      </c>
      <c r="CO1830" s="579">
        <v>2E-3</v>
      </c>
      <c r="CP1830" s="579">
        <v>0.161</v>
      </c>
      <c r="CQ1830" s="579">
        <v>1.7999999999999999E-2</v>
      </c>
      <c r="CR1830" s="579" t="s">
        <v>121</v>
      </c>
      <c r="CS1830" s="579">
        <v>2E-3</v>
      </c>
      <c r="CT1830" s="579">
        <v>0.28199999999999997</v>
      </c>
      <c r="CU1830" s="579">
        <v>0.153</v>
      </c>
      <c r="CV1830" s="579">
        <v>1.2E-2</v>
      </c>
      <c r="CW1830" s="579">
        <v>1E-3</v>
      </c>
      <c r="CX1830" s="579" t="s">
        <v>121</v>
      </c>
      <c r="CY1830" s="579">
        <v>2.5000000000000001E-2</v>
      </c>
      <c r="CZ1830" s="579" t="s">
        <v>121</v>
      </c>
      <c r="DA1830" s="579">
        <v>2E-3</v>
      </c>
      <c r="DB1830" s="579" t="s">
        <v>121</v>
      </c>
      <c r="DC1830" s="579">
        <v>3.0000000000000001E-3</v>
      </c>
      <c r="DD1830" s="579" t="s">
        <v>121</v>
      </c>
      <c r="DE1830" s="579">
        <v>3.0000000000000001E-3</v>
      </c>
      <c r="DF1830" s="579">
        <v>3.0000000000000001E-3</v>
      </c>
      <c r="DG1830" s="579">
        <v>1E-3</v>
      </c>
      <c r="DH1830" s="579" t="s">
        <v>121</v>
      </c>
      <c r="DI1830" s="579">
        <v>2E-3</v>
      </c>
      <c r="DJ1830" s="579" t="s">
        <v>121</v>
      </c>
      <c r="DK1830" s="579">
        <v>2E-3</v>
      </c>
      <c r="DL1830" s="61" t="str">
        <f t="shared" si="34"/>
        <v>VNE 1494 15.046.2022</v>
      </c>
    </row>
    <row r="1831" spans="1:132">
      <c r="A1831" s="11">
        <v>44727</v>
      </c>
      <c r="B1831" s="66" t="s">
        <v>2199</v>
      </c>
      <c r="C1831" s="25" t="s">
        <v>117</v>
      </c>
      <c r="H1831" s="3" t="e">
        <f>((F1831)/(E1831/100))</f>
        <v>#DIV/0!</v>
      </c>
      <c r="I1831" s="4" t="e">
        <f>E1831/F1831</f>
        <v>#DIV/0!</v>
      </c>
      <c r="J1831" s="4" t="e">
        <f>100/G1831</f>
        <v>#DIV/0!</v>
      </c>
      <c r="N1831" s="37" t="e">
        <f>M1831/(K1831/100)</f>
        <v>#DIV/0!</v>
      </c>
      <c r="O1831" s="37" t="e">
        <f>N1831/J1831</f>
        <v>#DIV/0!</v>
      </c>
      <c r="P1831" s="5" t="e">
        <f>M1831/(L1831/100)</f>
        <v>#DIV/0!</v>
      </c>
      <c r="Q1831" s="5" t="e">
        <f>P1831*I1831</f>
        <v>#DIV/0!</v>
      </c>
      <c r="U1831" s="15" t="e">
        <f>100-(T1831-R1831)/S1831*100</f>
        <v>#DIV/0!</v>
      </c>
      <c r="X1831" s="2">
        <v>12.15</v>
      </c>
      <c r="AB1831" s="14" t="e">
        <f>((AE1831-AC1831)*(1000/AD1831))*1000</f>
        <v>#DIV/0!</v>
      </c>
      <c r="AF1831" s="7" t="e">
        <f>#REF!*0.8</f>
        <v>#REF!</v>
      </c>
      <c r="AH1831" s="8" t="e">
        <f>((AG1831)*(H1831/100))</f>
        <v>#DIV/0!</v>
      </c>
      <c r="AI1831" s="7" t="e">
        <f>AG1831/AH1831</f>
        <v>#DIV/0!</v>
      </c>
      <c r="AO1831" s="20" t="s">
        <v>2198</v>
      </c>
      <c r="AP1831" s="576">
        <v>0.122</v>
      </c>
      <c r="AQ1831" s="576">
        <v>2E-3</v>
      </c>
      <c r="AR1831" s="576" t="s">
        <v>121</v>
      </c>
      <c r="AS1831" s="576">
        <v>4.0000000000000001E-3</v>
      </c>
      <c r="AT1831" s="576">
        <v>5.1999999999999998E-2</v>
      </c>
      <c r="AU1831" s="576">
        <v>3.0000000000000001E-3</v>
      </c>
      <c r="AV1831" s="576">
        <v>5.3999999999999999E-2</v>
      </c>
      <c r="AW1831" s="576">
        <v>2E-3</v>
      </c>
      <c r="AX1831" s="576">
        <v>1.0999999999999999E-2</v>
      </c>
      <c r="AY1831" s="576">
        <v>1E-3</v>
      </c>
      <c r="AZ1831" s="576">
        <v>2.1999999999999999E-2</v>
      </c>
      <c r="BA1831" s="576">
        <v>2E-3</v>
      </c>
      <c r="BB1831" s="576">
        <v>6.6000000000000003E-2</v>
      </c>
      <c r="BC1831" s="576">
        <v>2E-3</v>
      </c>
      <c r="BD1831" s="576">
        <v>0.374</v>
      </c>
      <c r="BE1831" s="576">
        <v>8.9999999999999993E-3</v>
      </c>
      <c r="BF1831" s="576" t="s">
        <v>121</v>
      </c>
      <c r="BG1831" s="576">
        <v>8.9999999999999993E-3</v>
      </c>
      <c r="BH1831" s="576" t="s">
        <v>121</v>
      </c>
      <c r="BI1831" s="576">
        <v>3.5209999999999999</v>
      </c>
      <c r="BJ1831" s="576" t="s">
        <v>121</v>
      </c>
      <c r="BK1831" s="576">
        <v>2E-3</v>
      </c>
      <c r="BL1831" s="576" t="s">
        <v>121</v>
      </c>
      <c r="BM1831" s="576">
        <v>2E-3</v>
      </c>
      <c r="BN1831" s="576">
        <v>6.7000000000000004E-2</v>
      </c>
      <c r="BO1831" s="576">
        <v>7.0000000000000001E-3</v>
      </c>
      <c r="BP1831" s="576">
        <v>61.438000000000002</v>
      </c>
      <c r="BQ1831" s="576">
        <v>0.14399999999999999</v>
      </c>
      <c r="BR1831" s="576">
        <v>2E-3</v>
      </c>
      <c r="BS1831" s="576">
        <v>1E-3</v>
      </c>
      <c r="BT1831" s="576">
        <v>15.000999999999999</v>
      </c>
      <c r="BU1831" s="576">
        <v>0.17599999999999999</v>
      </c>
      <c r="BV1831" s="576">
        <v>15.429</v>
      </c>
      <c r="BW1831" s="576">
        <v>0.30299999999999999</v>
      </c>
      <c r="BX1831" s="576" t="s">
        <v>121</v>
      </c>
      <c r="BY1831" s="576">
        <v>4.0000000000000001E-3</v>
      </c>
      <c r="BZ1831" s="576">
        <v>2.6589999999999998</v>
      </c>
      <c r="CA1831" s="576">
        <v>0.05</v>
      </c>
      <c r="CB1831" s="576" t="s">
        <v>121</v>
      </c>
      <c r="CC1831" s="576">
        <v>29.433</v>
      </c>
      <c r="CD1831" s="576">
        <v>0.02</v>
      </c>
      <c r="CE1831" s="576">
        <v>4.0000000000000001E-3</v>
      </c>
      <c r="CF1831" s="576" t="s">
        <v>121</v>
      </c>
      <c r="CG1831" s="576">
        <v>2E-3</v>
      </c>
      <c r="CH1831" s="576" t="s">
        <v>121</v>
      </c>
      <c r="CI1831" s="576">
        <v>2E-3</v>
      </c>
      <c r="CJ1831" s="576" t="s">
        <v>121</v>
      </c>
      <c r="CK1831" s="576">
        <v>0.182</v>
      </c>
      <c r="CL1831" s="576" t="s">
        <v>121</v>
      </c>
      <c r="CM1831" s="576">
        <v>2E-3</v>
      </c>
      <c r="CN1831" s="576">
        <v>4.0000000000000001E-3</v>
      </c>
      <c r="CO1831" s="576">
        <v>1E-3</v>
      </c>
      <c r="CP1831" s="576">
        <v>2.2440000000000002</v>
      </c>
      <c r="CQ1831" s="576">
        <v>7.9000000000000001E-2</v>
      </c>
      <c r="CR1831" s="576" t="s">
        <v>121</v>
      </c>
      <c r="CS1831" s="576">
        <v>2E-3</v>
      </c>
      <c r="CT1831" s="576">
        <v>1.4119999999999999</v>
      </c>
      <c r="CU1831" s="576">
        <v>0.32600000000000001</v>
      </c>
      <c r="CV1831" s="576">
        <v>1.7000000000000001E-2</v>
      </c>
      <c r="CW1831" s="576">
        <v>1E-3</v>
      </c>
      <c r="CX1831" s="576">
        <v>0.13300000000000001</v>
      </c>
      <c r="CY1831" s="576">
        <v>1.0999999999999999E-2</v>
      </c>
      <c r="CZ1831" s="576" t="s">
        <v>121</v>
      </c>
      <c r="DA1831" s="576">
        <v>2E-3</v>
      </c>
      <c r="DB1831" s="576" t="s">
        <v>121</v>
      </c>
      <c r="DC1831" s="576">
        <v>6.0000000000000001E-3</v>
      </c>
      <c r="DD1831" s="576">
        <v>1.7999999999999999E-2</v>
      </c>
      <c r="DE1831" s="576">
        <v>6.0000000000000001E-3</v>
      </c>
      <c r="DF1831" s="576">
        <v>0.76200000000000001</v>
      </c>
      <c r="DG1831" s="576">
        <v>8.9999999999999993E-3</v>
      </c>
      <c r="DH1831" s="576">
        <v>4.0000000000000001E-3</v>
      </c>
      <c r="DI1831" s="576">
        <v>1E-3</v>
      </c>
      <c r="DJ1831" s="576">
        <v>7.2999999999999995E-2</v>
      </c>
      <c r="DK1831" s="576">
        <v>1E-3</v>
      </c>
      <c r="DL1831" s="61" t="str">
        <f t="shared" si="34"/>
        <v>UTV 15.06.2022</v>
      </c>
    </row>
    <row r="1832" spans="1:132">
      <c r="A1832" s="11">
        <v>44727</v>
      </c>
      <c r="B1832" s="66" t="s">
        <v>208</v>
      </c>
      <c r="C1832" s="25" t="s">
        <v>125</v>
      </c>
      <c r="D1832" s="21">
        <v>22</v>
      </c>
      <c r="E1832" s="2">
        <v>100</v>
      </c>
      <c r="F1832" s="2">
        <v>78</v>
      </c>
      <c r="H1832" s="3">
        <f>((F1832)/(E1832/100))</f>
        <v>78</v>
      </c>
      <c r="I1832" s="4">
        <f>E1832/F1832</f>
        <v>1.2820512820512822</v>
      </c>
      <c r="J1832" s="4" t="e">
        <f>100/G1832</f>
        <v>#DIV/0!</v>
      </c>
      <c r="N1832" s="37" t="e">
        <f>M1832/(K1832/100)</f>
        <v>#DIV/0!</v>
      </c>
      <c r="O1832" s="37" t="e">
        <f>N1832/J1832</f>
        <v>#DIV/0!</v>
      </c>
      <c r="P1832" s="5" t="e">
        <f>M1832/(L1832/100)</f>
        <v>#DIV/0!</v>
      </c>
      <c r="Q1832" s="5" t="e">
        <f>P1832*I1832</f>
        <v>#DIV/0!</v>
      </c>
      <c r="U1832" s="15" t="e">
        <f>100-(T1832-R1832)/S1832*100</f>
        <v>#DIV/0!</v>
      </c>
      <c r="V1832" s="21">
        <v>1.3009999999999999</v>
      </c>
      <c r="X1832" s="2">
        <v>10.81</v>
      </c>
      <c r="Y1832" s="2">
        <v>9.34</v>
      </c>
      <c r="Z1832" s="21">
        <v>3032</v>
      </c>
      <c r="AB1832" s="14" t="e">
        <f>((AE1832-AC1832)*(1000/AD1832))*1000</f>
        <v>#DIV/0!</v>
      </c>
      <c r="AF1832" s="7" t="e">
        <f>#REF!*0.8</f>
        <v>#REF!</v>
      </c>
      <c r="AG1832" s="2">
        <v>128</v>
      </c>
      <c r="AH1832" s="8">
        <f>((AG1832)*(H1832/100))</f>
        <v>99.84</v>
      </c>
      <c r="AI1832" s="7">
        <f>AG1832/AH1832</f>
        <v>1.2820512820512819</v>
      </c>
      <c r="AJ1832" s="6">
        <v>23.6</v>
      </c>
      <c r="AK1832" s="2">
        <v>0.61399999999999999</v>
      </c>
      <c r="AO1832" s="20" t="s">
        <v>2201</v>
      </c>
      <c r="AP1832" s="578">
        <v>0.17199999999999999</v>
      </c>
      <c r="AQ1832" s="578">
        <v>3.0000000000000001E-3</v>
      </c>
      <c r="AR1832" s="578">
        <v>0.03</v>
      </c>
      <c r="AS1832" s="578">
        <v>3.0000000000000001E-3</v>
      </c>
      <c r="AT1832" s="578">
        <v>4.8000000000000001E-2</v>
      </c>
      <c r="AU1832" s="578">
        <v>3.0000000000000001E-3</v>
      </c>
      <c r="AV1832" s="578">
        <v>2.9000000000000001E-2</v>
      </c>
      <c r="AW1832" s="578">
        <v>2E-3</v>
      </c>
      <c r="AX1832" s="578">
        <v>3.0000000000000001E-3</v>
      </c>
      <c r="AY1832" s="578">
        <v>1E-3</v>
      </c>
      <c r="AZ1832" s="578">
        <v>5.0999999999999997E-2</v>
      </c>
      <c r="BA1832" s="578">
        <v>3.0000000000000001E-3</v>
      </c>
      <c r="BB1832" s="578">
        <v>0.14099999999999999</v>
      </c>
      <c r="BC1832" s="578">
        <v>4.0000000000000001E-3</v>
      </c>
      <c r="BD1832" s="578">
        <v>3.9889999999999999</v>
      </c>
      <c r="BE1832" s="578">
        <v>3.7999999999999999E-2</v>
      </c>
      <c r="BF1832" s="578" t="s">
        <v>121</v>
      </c>
      <c r="BG1832" s="578">
        <v>6.0000000000000001E-3</v>
      </c>
      <c r="BH1832" s="578">
        <v>6.2380000000000004</v>
      </c>
      <c r="BI1832" s="578">
        <v>1.93</v>
      </c>
      <c r="BJ1832" s="578" t="s">
        <v>121</v>
      </c>
      <c r="BK1832" s="578">
        <v>4.0000000000000001E-3</v>
      </c>
      <c r="BL1832" s="578" t="s">
        <v>121</v>
      </c>
      <c r="BM1832" s="578">
        <v>2E-3</v>
      </c>
      <c r="BN1832" s="578">
        <v>0.215</v>
      </c>
      <c r="BO1832" s="578">
        <v>8.9999999999999993E-3</v>
      </c>
      <c r="BP1832" s="578">
        <v>51.808</v>
      </c>
      <c r="BQ1832" s="578">
        <v>0.20100000000000001</v>
      </c>
      <c r="BR1832" s="578" t="s">
        <v>121</v>
      </c>
      <c r="BS1832" s="578">
        <v>2E-3</v>
      </c>
      <c r="BT1832" s="578">
        <v>16.088999999999999</v>
      </c>
      <c r="BU1832" s="578">
        <v>0.16900000000000001</v>
      </c>
      <c r="BV1832" s="578">
        <v>2.5779999999999998</v>
      </c>
      <c r="BW1832" s="578">
        <v>3.9E-2</v>
      </c>
      <c r="BX1832" s="578">
        <v>0.02</v>
      </c>
      <c r="BY1832" s="578">
        <v>7.0000000000000001E-3</v>
      </c>
      <c r="BZ1832" s="578">
        <v>1.5289999999999999</v>
      </c>
      <c r="CA1832" s="578">
        <v>4.1000000000000002E-2</v>
      </c>
      <c r="CB1832" s="578" t="s">
        <v>121</v>
      </c>
      <c r="CC1832" s="578">
        <v>16.349</v>
      </c>
      <c r="CD1832" s="578">
        <v>0.248</v>
      </c>
      <c r="CE1832" s="578">
        <v>8.9999999999999993E-3</v>
      </c>
      <c r="CF1832" s="578">
        <v>8.9999999999999993E-3</v>
      </c>
      <c r="CG1832" s="578">
        <v>1E-3</v>
      </c>
      <c r="CH1832" s="578" t="s">
        <v>121</v>
      </c>
      <c r="CI1832" s="578">
        <v>2E-3</v>
      </c>
      <c r="CJ1832" s="578">
        <v>0.66300000000000003</v>
      </c>
      <c r="CK1832" s="578">
        <v>8.5000000000000006E-2</v>
      </c>
      <c r="CL1832" s="578" t="s">
        <v>121</v>
      </c>
      <c r="CM1832" s="578">
        <v>2E-3</v>
      </c>
      <c r="CN1832" s="578">
        <v>4.0000000000000001E-3</v>
      </c>
      <c r="CO1832" s="578">
        <v>1E-3</v>
      </c>
      <c r="CP1832" s="578">
        <v>1.468</v>
      </c>
      <c r="CQ1832" s="578">
        <v>0.04</v>
      </c>
      <c r="CR1832" s="578" t="s">
        <v>121</v>
      </c>
      <c r="CS1832" s="578">
        <v>2E-3</v>
      </c>
      <c r="CT1832" s="578">
        <v>10.717000000000001</v>
      </c>
      <c r="CU1832" s="578">
        <v>0.35399999999999998</v>
      </c>
      <c r="CV1832" s="578">
        <v>4.5999999999999999E-2</v>
      </c>
      <c r="CW1832" s="578">
        <v>1E-3</v>
      </c>
      <c r="CX1832" s="578">
        <v>1.6890000000000001</v>
      </c>
      <c r="CY1832" s="578">
        <v>2.9000000000000001E-2</v>
      </c>
      <c r="CZ1832" s="578" t="s">
        <v>121</v>
      </c>
      <c r="DA1832" s="578">
        <v>2E-3</v>
      </c>
      <c r="DB1832" s="578">
        <v>0.02</v>
      </c>
      <c r="DC1832" s="578">
        <v>8.0000000000000002E-3</v>
      </c>
      <c r="DD1832" s="578">
        <v>3.1E-2</v>
      </c>
      <c r="DE1832" s="578">
        <v>1.0999999999999999E-2</v>
      </c>
      <c r="DF1832" s="578">
        <v>2.044</v>
      </c>
      <c r="DG1832" s="578">
        <v>2.3E-2</v>
      </c>
      <c r="DH1832" s="578">
        <v>3.5999999999999997E-2</v>
      </c>
      <c r="DI1832" s="578">
        <v>1E-3</v>
      </c>
      <c r="DJ1832" s="578">
        <v>7.9000000000000001E-2</v>
      </c>
      <c r="DK1832" s="578">
        <v>1E-3</v>
      </c>
      <c r="DL1832" s="61" t="str">
        <f t="shared" si="34"/>
        <v>DK III W1 15.06.2022</v>
      </c>
      <c r="DM1832" s="580">
        <v>5.4885909536163999E-2</v>
      </c>
      <c r="DN1832" s="580">
        <v>-4.1437605786160202E-2</v>
      </c>
      <c r="DO1832" s="580">
        <v>9.2920520794514804E-3</v>
      </c>
      <c r="DP1832" s="580">
        <v>0.61427241225583296</v>
      </c>
      <c r="DQ1832" s="580">
        <v>7.1581054955982104E-2</v>
      </c>
      <c r="DR1832" s="580">
        <v>3.0269395817274499E-2</v>
      </c>
      <c r="DS1832" s="580">
        <v>0.179894887261008</v>
      </c>
      <c r="DT1832" s="580">
        <v>9.9096326911075096E-3</v>
      </c>
      <c r="DU1832" s="580">
        <v>4.3970974088720401E-4</v>
      </c>
      <c r="DV1832" s="580">
        <v>1.8868321184947599E-2</v>
      </c>
      <c r="DW1832" s="580">
        <v>1.0474688304633599</v>
      </c>
      <c r="DX1832" s="580">
        <v>-0.18004659470558501</v>
      </c>
      <c r="DY1832" s="580">
        <v>476.49597427842798</v>
      </c>
      <c r="DZ1832" s="580">
        <v>0.216755687882944</v>
      </c>
      <c r="EA1832" s="580">
        <v>0.26434773165814102</v>
      </c>
      <c r="EB1832" s="580">
        <v>90.489753138119497</v>
      </c>
    </row>
    <row r="1833" spans="1:132">
      <c r="A1833" s="11">
        <v>44727</v>
      </c>
      <c r="B1833" s="66" t="s">
        <v>207</v>
      </c>
      <c r="C1833" s="25" t="s">
        <v>125</v>
      </c>
      <c r="H1833" s="3" t="e">
        <f>((F1833)/(E1833/100))</f>
        <v>#DIV/0!</v>
      </c>
      <c r="I1833" s="4" t="e">
        <f>E1833/F1833</f>
        <v>#DIV/0!</v>
      </c>
      <c r="J1833" s="4" t="e">
        <f>100/G1833</f>
        <v>#DIV/0!</v>
      </c>
      <c r="N1833" s="37" t="e">
        <f>M1833/(K1833/100)</f>
        <v>#DIV/0!</v>
      </c>
      <c r="O1833" s="37" t="e">
        <f>N1833/J1833</f>
        <v>#DIV/0!</v>
      </c>
      <c r="P1833" s="5" t="e">
        <f>M1833/(L1833/100)</f>
        <v>#DIV/0!</v>
      </c>
      <c r="Q1833" s="5" t="e">
        <f>P1833*I1833</f>
        <v>#DIV/0!</v>
      </c>
      <c r="U1833" s="15" t="e">
        <f>100-(T1833-R1833)/S1833*100</f>
        <v>#DIV/0!</v>
      </c>
      <c r="V1833" s="21">
        <v>0.78800000000000003</v>
      </c>
      <c r="X1833" s="2">
        <v>10.81</v>
      </c>
      <c r="Y1833" s="2">
        <v>8.2899999999999991</v>
      </c>
      <c r="Z1833" s="21">
        <v>2023</v>
      </c>
      <c r="AB1833" s="14" t="e">
        <f>((AE1833-AC1833)*(1000/AD1833))*1000</f>
        <v>#DIV/0!</v>
      </c>
      <c r="AF1833" s="7" t="e">
        <f>#REF!*0.8</f>
        <v>#REF!</v>
      </c>
      <c r="AH1833" s="8" t="e">
        <f>((AG1833)*(H1833/100))</f>
        <v>#DIV/0!</v>
      </c>
      <c r="AI1833" s="7" t="e">
        <f>AG1833/AH1833</f>
        <v>#DIV/0!</v>
      </c>
      <c r="AJ1833" s="6">
        <v>65.58</v>
      </c>
      <c r="AK1833" s="2">
        <v>0.435</v>
      </c>
      <c r="AO1833" s="20" t="s">
        <v>2202</v>
      </c>
      <c r="AP1833" s="578">
        <v>7.4999999999999997E-2</v>
      </c>
      <c r="AQ1833" s="578">
        <v>2E-3</v>
      </c>
      <c r="AR1833" s="578">
        <v>2.9000000000000001E-2</v>
      </c>
      <c r="AS1833" s="578">
        <v>3.0000000000000001E-3</v>
      </c>
      <c r="AT1833" s="578">
        <v>3.4000000000000002E-2</v>
      </c>
      <c r="AU1833" s="578">
        <v>2E-3</v>
      </c>
      <c r="AV1833" s="578">
        <v>2.5999999999999999E-2</v>
      </c>
      <c r="AW1833" s="578">
        <v>2E-3</v>
      </c>
      <c r="AX1833" s="578" t="s">
        <v>121</v>
      </c>
      <c r="AY1833" s="578">
        <v>2E-3</v>
      </c>
      <c r="AZ1833" s="578">
        <v>3.6999999999999998E-2</v>
      </c>
      <c r="BA1833" s="578">
        <v>3.0000000000000001E-3</v>
      </c>
      <c r="BB1833" s="578">
        <v>0.19</v>
      </c>
      <c r="BC1833" s="578">
        <v>4.0000000000000001E-3</v>
      </c>
      <c r="BD1833" s="578">
        <v>3.827</v>
      </c>
      <c r="BE1833" s="578">
        <v>0.03</v>
      </c>
      <c r="BF1833" s="578" t="s">
        <v>121</v>
      </c>
      <c r="BG1833" s="578">
        <v>4.0000000000000001E-3</v>
      </c>
      <c r="BH1833" s="578">
        <v>4.548</v>
      </c>
      <c r="BI1833" s="578">
        <v>0.98599999999999999</v>
      </c>
      <c r="BJ1833" s="578">
        <v>3.0000000000000001E-3</v>
      </c>
      <c r="BK1833" s="578">
        <v>1E-3</v>
      </c>
      <c r="BL1833" s="578" t="s">
        <v>121</v>
      </c>
      <c r="BM1833" s="578">
        <v>2E-3</v>
      </c>
      <c r="BN1833" s="578">
        <v>0.41499999999999998</v>
      </c>
      <c r="BO1833" s="578">
        <v>0.01</v>
      </c>
      <c r="BP1833" s="578">
        <v>60.765999999999998</v>
      </c>
      <c r="BQ1833" s="578">
        <v>0.156</v>
      </c>
      <c r="BR1833" s="578" t="s">
        <v>121</v>
      </c>
      <c r="BS1833" s="578">
        <v>2E-3</v>
      </c>
      <c r="BT1833" s="578">
        <v>15.207000000000001</v>
      </c>
      <c r="BU1833" s="578">
        <v>0.13800000000000001</v>
      </c>
      <c r="BV1833" s="578">
        <v>1.383</v>
      </c>
      <c r="BW1833" s="578">
        <v>2.5000000000000001E-2</v>
      </c>
      <c r="BX1833" s="578">
        <v>1.4E-2</v>
      </c>
      <c r="BY1833" s="578">
        <v>6.0000000000000001E-3</v>
      </c>
      <c r="BZ1833" s="578">
        <v>0.93500000000000005</v>
      </c>
      <c r="CA1833" s="578">
        <v>3.1E-2</v>
      </c>
      <c r="CB1833" s="578" t="s">
        <v>121</v>
      </c>
      <c r="CC1833" s="578">
        <v>7.4989999999999997</v>
      </c>
      <c r="CD1833" s="578">
        <v>0.114</v>
      </c>
      <c r="CE1833" s="578">
        <v>6.0000000000000001E-3</v>
      </c>
      <c r="CF1833" s="578">
        <v>2E-3</v>
      </c>
      <c r="CG1833" s="578">
        <v>1E-3</v>
      </c>
      <c r="CH1833" s="578" t="s">
        <v>121</v>
      </c>
      <c r="CI1833" s="578">
        <v>2E-3</v>
      </c>
      <c r="CJ1833" s="578">
        <v>0.96799999999999997</v>
      </c>
      <c r="CK1833" s="578">
        <v>0.08</v>
      </c>
      <c r="CL1833" s="578" t="s">
        <v>121</v>
      </c>
      <c r="CM1833" s="578">
        <v>2E-3</v>
      </c>
      <c r="CN1833" s="578">
        <v>3.0000000000000001E-3</v>
      </c>
      <c r="CO1833" s="578">
        <v>1E-3</v>
      </c>
      <c r="CP1833" s="578">
        <v>1.794</v>
      </c>
      <c r="CQ1833" s="578">
        <v>3.9E-2</v>
      </c>
      <c r="CR1833" s="578" t="s">
        <v>121</v>
      </c>
      <c r="CS1833" s="578">
        <v>2E-3</v>
      </c>
      <c r="CT1833" s="578">
        <v>7.6</v>
      </c>
      <c r="CU1833" s="578">
        <v>0.29099999999999998</v>
      </c>
      <c r="CV1833" s="578">
        <v>3.5000000000000003E-2</v>
      </c>
      <c r="CW1833" s="578">
        <v>1E-3</v>
      </c>
      <c r="CX1833" s="578">
        <v>0.83899999999999997</v>
      </c>
      <c r="CY1833" s="578">
        <v>1.9E-2</v>
      </c>
      <c r="CZ1833" s="578" t="s">
        <v>121</v>
      </c>
      <c r="DA1833" s="578">
        <v>2E-3</v>
      </c>
      <c r="DB1833" s="578">
        <v>4.8000000000000001E-2</v>
      </c>
      <c r="DC1833" s="578">
        <v>6.0000000000000001E-3</v>
      </c>
      <c r="DD1833" s="578" t="s">
        <v>121</v>
      </c>
      <c r="DE1833" s="578">
        <v>1.0999999999999999E-2</v>
      </c>
      <c r="DF1833" s="578">
        <v>1.034</v>
      </c>
      <c r="DG1833" s="578">
        <v>0.01</v>
      </c>
      <c r="DH1833" s="578">
        <v>1.9E-2</v>
      </c>
      <c r="DI1833" s="578">
        <v>1E-3</v>
      </c>
      <c r="DJ1833" s="578">
        <v>0.04</v>
      </c>
      <c r="DK1833" s="578">
        <v>1E-3</v>
      </c>
      <c r="DL1833" s="61" t="str">
        <f t="shared" si="34"/>
        <v>DK III W2 15.06.2022</v>
      </c>
      <c r="DM1833" s="580">
        <v>4.59350203745423E-2</v>
      </c>
      <c r="DN1833" s="580">
        <v>-2.2998937108552501E-2</v>
      </c>
      <c r="DO1833" s="580">
        <v>-4.9254312743328499E-3</v>
      </c>
      <c r="DP1833" s="580">
        <v>0.43515672664850402</v>
      </c>
      <c r="DQ1833" s="580">
        <v>-3.5478788447581202E-3</v>
      </c>
      <c r="DR1833" s="580">
        <v>-2.4391653566688199E-2</v>
      </c>
      <c r="DS1833" s="580">
        <v>0.34303895197554102</v>
      </c>
      <c r="DT1833" s="580">
        <v>1.23513113819111E-2</v>
      </c>
      <c r="DU1833" s="580">
        <v>3.65655795745544E-4</v>
      </c>
      <c r="DV1833" s="580">
        <v>1.46375356969439E-2</v>
      </c>
      <c r="DW1833" s="580">
        <v>0.14856861935663901</v>
      </c>
      <c r="DX1833" s="580">
        <v>-0.14413698474266801</v>
      </c>
      <c r="DY1833" s="580">
        <v>746.02404723715904</v>
      </c>
      <c r="DZ1833" s="580">
        <v>-3.5325196934777203E-2</v>
      </c>
      <c r="EA1833" s="580">
        <v>-0.61309888786609001</v>
      </c>
      <c r="EB1833" s="580">
        <v>89.8607700242666</v>
      </c>
    </row>
    <row r="1834" spans="1:132">
      <c r="A1834" s="11">
        <v>44727</v>
      </c>
      <c r="B1834" s="66" t="s">
        <v>2185</v>
      </c>
      <c r="C1834" s="25" t="s">
        <v>745</v>
      </c>
      <c r="H1834" s="3" t="e">
        <f>((F1834)/(E1834/100))</f>
        <v>#DIV/0!</v>
      </c>
      <c r="I1834" s="4" t="e">
        <f>E1834/F1834</f>
        <v>#DIV/0!</v>
      </c>
      <c r="J1834" s="4" t="e">
        <f>100/G1834</f>
        <v>#DIV/0!</v>
      </c>
      <c r="N1834" s="37" t="e">
        <f>M1834/(K1834/100)</f>
        <v>#DIV/0!</v>
      </c>
      <c r="O1834" s="37" t="e">
        <f>N1834/J1834</f>
        <v>#DIV/0!</v>
      </c>
      <c r="P1834" s="5" t="e">
        <f>M1834/(L1834/100)</f>
        <v>#DIV/0!</v>
      </c>
      <c r="Q1834" s="5" t="e">
        <f>P1834*I1834</f>
        <v>#DIV/0!</v>
      </c>
      <c r="U1834" s="15" t="e">
        <f>100-(T1834-R1834)/S1834*100</f>
        <v>#DIV/0!</v>
      </c>
      <c r="Z1834" s="21">
        <v>2710</v>
      </c>
      <c r="AB1834" s="14" t="e">
        <f>((AE1834-AC1834)*(1000/AD1834))*1000</f>
        <v>#DIV/0!</v>
      </c>
      <c r="AF1834" s="7" t="e">
        <f>#REF!*0.8</f>
        <v>#REF!</v>
      </c>
      <c r="AH1834" s="8" t="e">
        <f>((AG1834)*(H1834/100))</f>
        <v>#DIV/0!</v>
      </c>
      <c r="AI1834" s="7" t="e">
        <f>AG1834/AH1834</f>
        <v>#DIV/0!</v>
      </c>
      <c r="DL1834" s="61">
        <f t="shared" si="34"/>
        <v>0</v>
      </c>
    </row>
    <row r="1835" spans="1:132">
      <c r="A1835" s="11">
        <v>44729</v>
      </c>
      <c r="B1835" s="66" t="s">
        <v>2203</v>
      </c>
      <c r="C1835" s="25" t="s">
        <v>124</v>
      </c>
      <c r="D1835" s="21">
        <v>19</v>
      </c>
      <c r="E1835" s="2">
        <v>100</v>
      </c>
      <c r="F1835" s="2">
        <v>81</v>
      </c>
      <c r="H1835" s="3">
        <f>((F1835)/(E1835/100))</f>
        <v>81</v>
      </c>
      <c r="I1835" s="4">
        <f>E1835/F1835</f>
        <v>1.2345679012345678</v>
      </c>
      <c r="J1835" s="4" t="e">
        <f>100/G1835</f>
        <v>#DIV/0!</v>
      </c>
      <c r="N1835" s="37" t="e">
        <f>M1835/(K1835/100)</f>
        <v>#DIV/0!</v>
      </c>
      <c r="O1835" s="37" t="e">
        <f>N1835/J1835</f>
        <v>#DIV/0!</v>
      </c>
      <c r="P1835" s="5" t="e">
        <f>M1835/(L1835/100)</f>
        <v>#DIV/0!</v>
      </c>
      <c r="Q1835" s="5" t="e">
        <f>P1835*I1835</f>
        <v>#DIV/0!</v>
      </c>
      <c r="U1835" s="15" t="e">
        <f>100-(T1835-R1835)/S1835*100</f>
        <v>#DIV/0!</v>
      </c>
      <c r="V1835" s="21">
        <v>4.1269999999999998</v>
      </c>
      <c r="X1835" s="2">
        <v>12.22</v>
      </c>
      <c r="Y1835" s="2">
        <v>8.2799999999999994</v>
      </c>
      <c r="Z1835" s="21">
        <v>678</v>
      </c>
      <c r="AB1835" s="14" t="e">
        <f>((AE1835-AC1835)*(1000/AD1835))*1000</f>
        <v>#DIV/0!</v>
      </c>
      <c r="AF1835" s="7" t="e">
        <f>#REF!*0.8</f>
        <v>#REF!</v>
      </c>
      <c r="AG1835" s="2">
        <v>123</v>
      </c>
      <c r="AH1835" s="8">
        <f>((AG1835)*(H1835/100))</f>
        <v>99.63000000000001</v>
      </c>
      <c r="AI1835" s="7">
        <f>AG1835/AH1835</f>
        <v>1.2345679012345678</v>
      </c>
      <c r="AJ1835" s="6">
        <v>135.80000000000001</v>
      </c>
      <c r="AK1835" s="2">
        <v>0.51300000000000001</v>
      </c>
      <c r="AO1835" s="20" t="s">
        <v>2204</v>
      </c>
      <c r="AP1835" s="581">
        <v>2.8000000000000001E-2</v>
      </c>
      <c r="AQ1835" s="581">
        <v>1E-3</v>
      </c>
      <c r="AR1835" s="581">
        <v>3.6999999999999998E-2</v>
      </c>
      <c r="AS1835" s="581">
        <v>3.0000000000000001E-3</v>
      </c>
      <c r="AT1835" s="581">
        <v>7.0000000000000001E-3</v>
      </c>
      <c r="AU1835" s="581">
        <v>2E-3</v>
      </c>
      <c r="AV1835" s="581">
        <v>0.01</v>
      </c>
      <c r="AW1835" s="581">
        <v>2E-3</v>
      </c>
      <c r="AX1835" s="581" t="s">
        <v>121</v>
      </c>
      <c r="AY1835" s="581">
        <v>2E-3</v>
      </c>
      <c r="AZ1835" s="581">
        <v>0.13900000000000001</v>
      </c>
      <c r="BA1835" s="581">
        <v>4.0000000000000001E-3</v>
      </c>
      <c r="BB1835" s="581">
        <v>6.5000000000000002E-2</v>
      </c>
      <c r="BC1835" s="581">
        <v>2E-3</v>
      </c>
      <c r="BD1835" s="581">
        <v>2.0419999999999998</v>
      </c>
      <c r="BE1835" s="581">
        <v>0.02</v>
      </c>
      <c r="BF1835" s="581" t="s">
        <v>121</v>
      </c>
      <c r="BG1835" s="581">
        <v>3.0000000000000001E-3</v>
      </c>
      <c r="BH1835" s="581">
        <v>2.8159999999999998</v>
      </c>
      <c r="BI1835" s="581">
        <v>0.89600000000000002</v>
      </c>
      <c r="BJ1835" s="581" t="s">
        <v>121</v>
      </c>
      <c r="BK1835" s="581">
        <v>2E-3</v>
      </c>
      <c r="BL1835" s="581" t="s">
        <v>121</v>
      </c>
      <c r="BM1835" s="581">
        <v>2E-3</v>
      </c>
      <c r="BN1835" s="581">
        <v>0.108</v>
      </c>
      <c r="BO1835" s="581">
        <v>7.0000000000000001E-3</v>
      </c>
      <c r="BP1835" s="581">
        <v>60.436999999999998</v>
      </c>
      <c r="BQ1835" s="581">
        <v>0.14299999999999999</v>
      </c>
      <c r="BR1835" s="581" t="s">
        <v>121</v>
      </c>
      <c r="BS1835" s="581">
        <v>2E-3</v>
      </c>
      <c r="BT1835" s="581">
        <v>22.847999999999999</v>
      </c>
      <c r="BU1835" s="581">
        <v>0.16600000000000001</v>
      </c>
      <c r="BV1835" s="581">
        <v>0.59599999999999997</v>
      </c>
      <c r="BW1835" s="581">
        <v>1.9E-2</v>
      </c>
      <c r="BX1835" s="581" t="s">
        <v>121</v>
      </c>
      <c r="BY1835" s="581">
        <v>7.0000000000000001E-3</v>
      </c>
      <c r="BZ1835" s="581">
        <v>0.27300000000000002</v>
      </c>
      <c r="CA1835" s="581">
        <v>2.1999999999999999E-2</v>
      </c>
      <c r="CB1835" s="581" t="s">
        <v>121</v>
      </c>
      <c r="CC1835" s="581">
        <v>8.3000000000000007</v>
      </c>
      <c r="CD1835" s="581">
        <v>0.123</v>
      </c>
      <c r="CE1835" s="581">
        <v>7.0000000000000001E-3</v>
      </c>
      <c r="CF1835" s="581">
        <v>2E-3</v>
      </c>
      <c r="CG1835" s="581">
        <v>1E-3</v>
      </c>
      <c r="CH1835" s="581">
        <v>1.4E-2</v>
      </c>
      <c r="CI1835" s="581">
        <v>1E-3</v>
      </c>
      <c r="CJ1835" s="581">
        <v>0.28399999999999997</v>
      </c>
      <c r="CK1835" s="581">
        <v>6.7000000000000004E-2</v>
      </c>
      <c r="CL1835" s="581" t="s">
        <v>121</v>
      </c>
      <c r="CM1835" s="581">
        <v>2E-3</v>
      </c>
      <c r="CN1835" s="581" t="s">
        <v>121</v>
      </c>
      <c r="CO1835" s="581">
        <v>2E-3</v>
      </c>
      <c r="CP1835" s="581">
        <v>0.82599999999999996</v>
      </c>
      <c r="CQ1835" s="581">
        <v>0.03</v>
      </c>
      <c r="CR1835" s="581" t="s">
        <v>121</v>
      </c>
      <c r="CS1835" s="581">
        <v>2E-3</v>
      </c>
      <c r="CT1835" s="581">
        <v>8.2949999999999999</v>
      </c>
      <c r="CU1835" s="581">
        <v>0.32200000000000001</v>
      </c>
      <c r="CV1835" s="581">
        <v>2.3E-2</v>
      </c>
      <c r="CW1835" s="581">
        <v>1E-3</v>
      </c>
      <c r="CX1835" s="581">
        <v>0.52800000000000002</v>
      </c>
      <c r="CY1835" s="581">
        <v>1.7000000000000001E-2</v>
      </c>
      <c r="CZ1835" s="581" t="s">
        <v>121</v>
      </c>
      <c r="DA1835" s="581">
        <v>2E-3</v>
      </c>
      <c r="DB1835" s="581">
        <v>1.6E-2</v>
      </c>
      <c r="DC1835" s="581">
        <v>5.0000000000000001E-3</v>
      </c>
      <c r="DD1835" s="581" t="s">
        <v>121</v>
      </c>
      <c r="DE1835" s="581">
        <v>8.9999999999999993E-3</v>
      </c>
      <c r="DF1835" s="581">
        <v>0.46</v>
      </c>
      <c r="DG1835" s="581">
        <v>5.0000000000000001E-3</v>
      </c>
      <c r="DH1835" s="581">
        <v>1.2999999999999999E-2</v>
      </c>
      <c r="DI1835" s="581">
        <v>1E-3</v>
      </c>
      <c r="DJ1835" s="581">
        <v>6.0000000000000001E-3</v>
      </c>
      <c r="DK1835" s="581">
        <v>1E-3</v>
      </c>
      <c r="DL1835" s="61" t="str">
        <f t="shared" si="34"/>
        <v>DK II 2624 17.06.2022</v>
      </c>
      <c r="DM1835" s="585">
        <v>8.52397925300094E-4</v>
      </c>
      <c r="DN1835" s="585">
        <v>3.9179773707387301E-3</v>
      </c>
      <c r="DO1835" s="585">
        <v>-1.6164367938433101E-2</v>
      </c>
      <c r="DP1835" s="585">
        <v>0.51303290111299704</v>
      </c>
      <c r="DQ1835" s="585">
        <v>3.05203062175679E-3</v>
      </c>
      <c r="DR1835" s="585">
        <v>-2.6372688529683599E-4</v>
      </c>
      <c r="DS1835" s="585">
        <v>0.53747891887978905</v>
      </c>
      <c r="DT1835" s="585">
        <v>9.4387883058773304E-3</v>
      </c>
      <c r="DU1835" s="585">
        <v>-7.7774325069025405E-4</v>
      </c>
      <c r="DV1835" s="585">
        <v>4.9516247936421997E-3</v>
      </c>
      <c r="DW1835" s="585">
        <v>0.93170016572318304</v>
      </c>
      <c r="DX1835" s="585">
        <v>7.9742420018385895E-3</v>
      </c>
      <c r="DY1835" s="585">
        <v>692.31378861113603</v>
      </c>
      <c r="DZ1835" s="585">
        <v>0.36768279120793501</v>
      </c>
      <c r="EA1835" s="585">
        <v>-2.2647186302551799E-2</v>
      </c>
      <c r="EB1835" s="585">
        <v>96.800696051841598</v>
      </c>
    </row>
    <row r="1836" spans="1:132">
      <c r="A1836" s="11">
        <v>44729</v>
      </c>
      <c r="B1836" s="66"/>
      <c r="C1836" s="25" t="s">
        <v>181</v>
      </c>
      <c r="D1836" s="21">
        <v>14</v>
      </c>
      <c r="E1836" s="2">
        <v>100</v>
      </c>
      <c r="F1836" s="2">
        <v>86</v>
      </c>
      <c r="H1836" s="3">
        <f>((F1836)/(E1836/100))</f>
        <v>86</v>
      </c>
      <c r="I1836" s="4">
        <f>E1836/F1836</f>
        <v>1.1627906976744187</v>
      </c>
      <c r="J1836" s="4" t="e">
        <f>100/G1836</f>
        <v>#DIV/0!</v>
      </c>
      <c r="K1836" s="2">
        <v>20.033000000000001</v>
      </c>
      <c r="M1836" s="2">
        <f>98.649-98.275</f>
        <v>0.37399999999999523</v>
      </c>
      <c r="N1836" s="37">
        <f>M1836/(K1836/100)</f>
        <v>1.8669195826885399</v>
      </c>
      <c r="O1836" s="37" t="e">
        <f>N1836/J1836</f>
        <v>#DIV/0!</v>
      </c>
      <c r="P1836" s="5" t="e">
        <f>M1836/(L1836/100)</f>
        <v>#DIV/0!</v>
      </c>
      <c r="Q1836" s="5" t="e">
        <f>P1836*I1836</f>
        <v>#DIV/0!</v>
      </c>
      <c r="U1836" s="15" t="e">
        <f>100-(T1836-R1836)/S1836*100</f>
        <v>#DIV/0!</v>
      </c>
      <c r="AB1836" s="14" t="e">
        <f>((AE1836-AC1836)*(1000/AD1836))*1000</f>
        <v>#DIV/0!</v>
      </c>
      <c r="AF1836" s="7" t="e">
        <f>#REF!*0.8</f>
        <v>#REF!</v>
      </c>
      <c r="AH1836" s="8">
        <f>((AG1836)*(H1836/100))</f>
        <v>0</v>
      </c>
      <c r="AI1836" s="7" t="e">
        <f>AG1836/AH1836</f>
        <v>#DIV/0!</v>
      </c>
      <c r="AO1836" s="20" t="s">
        <v>181</v>
      </c>
      <c r="AP1836" s="584">
        <v>1.9E-2</v>
      </c>
      <c r="AQ1836" s="584">
        <v>3.0000000000000001E-3</v>
      </c>
      <c r="AR1836" s="584">
        <v>3.6999999999999998E-2</v>
      </c>
      <c r="AS1836" s="584">
        <v>7.0000000000000001E-3</v>
      </c>
      <c r="AT1836" s="584" t="s">
        <v>121</v>
      </c>
      <c r="AU1836" s="584">
        <v>5.0000000000000001E-3</v>
      </c>
      <c r="AV1836" s="584">
        <v>2.4E-2</v>
      </c>
      <c r="AW1836" s="584">
        <v>3.0000000000000001E-3</v>
      </c>
      <c r="AX1836" s="584" t="s">
        <v>121</v>
      </c>
      <c r="AY1836" s="584">
        <v>2E-3</v>
      </c>
      <c r="AZ1836" s="584">
        <v>0.109</v>
      </c>
      <c r="BA1836" s="584">
        <v>8.0000000000000002E-3</v>
      </c>
      <c r="BB1836" s="584">
        <v>2.8000000000000001E-2</v>
      </c>
      <c r="BC1836" s="584">
        <v>4.0000000000000001E-3</v>
      </c>
      <c r="BD1836" s="584">
        <v>50.37</v>
      </c>
      <c r="BE1836" s="584">
        <v>0.40300000000000002</v>
      </c>
      <c r="BF1836" s="584" t="s">
        <v>121</v>
      </c>
      <c r="BG1836" s="584">
        <v>2.3E-2</v>
      </c>
      <c r="BH1836" s="584">
        <v>1.01</v>
      </c>
      <c r="BI1836" s="584">
        <v>0.254</v>
      </c>
      <c r="BJ1836" s="584">
        <v>3.0000000000000001E-3</v>
      </c>
      <c r="BK1836" s="584">
        <v>2E-3</v>
      </c>
      <c r="BL1836" s="584" t="s">
        <v>121</v>
      </c>
      <c r="BM1836" s="584">
        <v>3.0000000000000001E-3</v>
      </c>
      <c r="BN1836" s="584">
        <v>5.1999999999999998E-2</v>
      </c>
      <c r="BO1836" s="584">
        <v>1.2E-2</v>
      </c>
      <c r="BP1836" s="584">
        <v>36.271999999999998</v>
      </c>
      <c r="BQ1836" s="584">
        <v>0.51100000000000001</v>
      </c>
      <c r="BR1836" s="584" t="s">
        <v>121</v>
      </c>
      <c r="BS1836" s="584">
        <v>2E-3</v>
      </c>
      <c r="BT1836" s="584">
        <v>3.7309999999999999</v>
      </c>
      <c r="BU1836" s="584">
        <v>0.13900000000000001</v>
      </c>
      <c r="BV1836" s="584">
        <v>8.6999999999999994E-2</v>
      </c>
      <c r="BW1836" s="584">
        <v>3.0000000000000001E-3</v>
      </c>
      <c r="BX1836" s="584" t="s">
        <v>121</v>
      </c>
      <c r="BY1836" s="584">
        <v>4.1000000000000002E-2</v>
      </c>
      <c r="BZ1836" s="584">
        <v>0.20699999999999999</v>
      </c>
      <c r="CA1836" s="584">
        <v>3.9E-2</v>
      </c>
      <c r="CB1836" s="584">
        <v>4.3449999999999998</v>
      </c>
      <c r="CC1836" s="584">
        <v>2.1150000000000002</v>
      </c>
      <c r="CD1836" s="584">
        <v>0.59899999999999998</v>
      </c>
      <c r="CE1836" s="584">
        <v>1.6E-2</v>
      </c>
      <c r="CF1836" s="584">
        <v>1.2999999999999999E-2</v>
      </c>
      <c r="CG1836" s="584">
        <v>1E-3</v>
      </c>
      <c r="CH1836" s="584">
        <v>6.0000000000000001E-3</v>
      </c>
      <c r="CI1836" s="584">
        <v>1E-3</v>
      </c>
      <c r="CJ1836" s="584">
        <v>5.0999999999999997E-2</v>
      </c>
      <c r="CK1836" s="584">
        <v>1.0999999999999999E-2</v>
      </c>
      <c r="CL1836" s="584" t="s">
        <v>121</v>
      </c>
      <c r="CM1836" s="584">
        <v>2E-3</v>
      </c>
      <c r="CN1836" s="584" t="s">
        <v>121</v>
      </c>
      <c r="CO1836" s="584">
        <v>2E-3</v>
      </c>
      <c r="CP1836" s="584">
        <v>0.123</v>
      </c>
      <c r="CQ1836" s="584">
        <v>4.0000000000000001E-3</v>
      </c>
      <c r="CR1836" s="584" t="s">
        <v>121</v>
      </c>
      <c r="CS1836" s="584">
        <v>2E-3</v>
      </c>
      <c r="CT1836" s="584">
        <v>0.752</v>
      </c>
      <c r="CU1836" s="584">
        <v>4.1000000000000002E-2</v>
      </c>
      <c r="CV1836" s="584">
        <v>3.0000000000000001E-3</v>
      </c>
      <c r="CW1836" s="584">
        <v>1E-3</v>
      </c>
      <c r="CX1836" s="584">
        <v>0.40200000000000002</v>
      </c>
      <c r="CY1836" s="584">
        <v>2.3E-2</v>
      </c>
      <c r="CZ1836" s="584" t="s">
        <v>121</v>
      </c>
      <c r="DA1836" s="584">
        <v>2E-3</v>
      </c>
      <c r="DB1836" s="584">
        <v>2.5000000000000001E-2</v>
      </c>
      <c r="DC1836" s="584">
        <v>8.9999999999999993E-3</v>
      </c>
      <c r="DD1836" s="584" t="s">
        <v>121</v>
      </c>
      <c r="DE1836" s="584">
        <v>3.5999999999999997E-2</v>
      </c>
      <c r="DF1836" s="584">
        <v>1.6990000000000001</v>
      </c>
      <c r="DG1836" s="584">
        <v>2.9000000000000001E-2</v>
      </c>
      <c r="DH1836" s="584">
        <v>8.0000000000000002E-3</v>
      </c>
      <c r="DI1836" s="584">
        <v>1E-3</v>
      </c>
      <c r="DJ1836" s="584" t="s">
        <v>121</v>
      </c>
      <c r="DK1836" s="584">
        <v>2E-3</v>
      </c>
      <c r="DL1836" s="61" t="str">
        <f t="shared" si="34"/>
        <v>Liapor</v>
      </c>
    </row>
    <row r="1837" spans="1:132">
      <c r="A1837" s="11">
        <v>44729</v>
      </c>
      <c r="B1837" s="66" t="s">
        <v>208</v>
      </c>
      <c r="C1837" s="25" t="s">
        <v>125</v>
      </c>
      <c r="D1837" s="21">
        <v>28</v>
      </c>
      <c r="E1837" s="2">
        <v>100</v>
      </c>
      <c r="F1837" s="2">
        <v>72</v>
      </c>
      <c r="H1837" s="3">
        <f>((F1837)/(E1837/100))</f>
        <v>72</v>
      </c>
      <c r="I1837" s="4">
        <f>E1837/F1837</f>
        <v>1.3888888888888888</v>
      </c>
      <c r="J1837" s="4" t="e">
        <f>100/G1837</f>
        <v>#DIV/0!</v>
      </c>
      <c r="N1837" s="37" t="e">
        <f>M1837/(K1837/100)</f>
        <v>#DIV/0!</v>
      </c>
      <c r="O1837" s="37" t="e">
        <f>N1837/J1837</f>
        <v>#DIV/0!</v>
      </c>
      <c r="P1837" s="5" t="e">
        <f>M1837/(L1837/100)</f>
        <v>#DIV/0!</v>
      </c>
      <c r="Q1837" s="5" t="e">
        <f>P1837*I1837</f>
        <v>#DIV/0!</v>
      </c>
      <c r="U1837" s="15" t="e">
        <f>100-(T1837-R1837)/S1837*100</f>
        <v>#DIV/0!</v>
      </c>
      <c r="V1837" s="21">
        <v>2.6179999999999999</v>
      </c>
      <c r="X1837" s="2">
        <v>10.79</v>
      </c>
      <c r="Y1837" s="2">
        <v>11.28</v>
      </c>
      <c r="Z1837" s="21">
        <v>3123</v>
      </c>
      <c r="AB1837" s="14" t="e">
        <f>((AE1837-AC1837)*(1000/AD1837))*1000</f>
        <v>#DIV/0!</v>
      </c>
      <c r="AF1837" s="7" t="e">
        <f>#REF!*0.8</f>
        <v>#REF!</v>
      </c>
      <c r="AG1837" s="2">
        <v>139</v>
      </c>
      <c r="AH1837" s="8">
        <f>((AG1837)*(H1837/100))</f>
        <v>100.08</v>
      </c>
      <c r="AI1837" s="7">
        <f>AG1837/AH1837</f>
        <v>1.3888888888888888</v>
      </c>
      <c r="AJ1837" s="6">
        <v>91.39</v>
      </c>
      <c r="AK1837" s="2">
        <v>0.95699999999999996</v>
      </c>
      <c r="AO1837" s="20" t="s">
        <v>2208</v>
      </c>
      <c r="AP1837" s="582">
        <v>0.184</v>
      </c>
      <c r="AQ1837" s="582">
        <v>3.0000000000000001E-3</v>
      </c>
      <c r="AR1837" s="582">
        <v>2.7E-2</v>
      </c>
      <c r="AS1837" s="582">
        <v>3.0000000000000001E-3</v>
      </c>
      <c r="AT1837" s="582">
        <v>4.4999999999999998E-2</v>
      </c>
      <c r="AU1837" s="582">
        <v>2E-3</v>
      </c>
      <c r="AV1837" s="582">
        <v>3.5999999999999997E-2</v>
      </c>
      <c r="AW1837" s="582">
        <v>2E-3</v>
      </c>
      <c r="AX1837" s="582">
        <v>4.0000000000000001E-3</v>
      </c>
      <c r="AY1837" s="582">
        <v>1E-3</v>
      </c>
      <c r="AZ1837" s="582">
        <v>6.7000000000000004E-2</v>
      </c>
      <c r="BA1837" s="582">
        <v>3.0000000000000001E-3</v>
      </c>
      <c r="BB1837" s="582">
        <v>0.13300000000000001</v>
      </c>
      <c r="BC1837" s="582">
        <v>3.0000000000000001E-3</v>
      </c>
      <c r="BD1837" s="582">
        <v>3.2970000000000002</v>
      </c>
      <c r="BE1837" s="582">
        <v>2.8000000000000001E-2</v>
      </c>
      <c r="BF1837" s="582" t="s">
        <v>121</v>
      </c>
      <c r="BG1837" s="582">
        <v>5.0000000000000001E-3</v>
      </c>
      <c r="BH1837" s="582">
        <v>6.5869999999999997</v>
      </c>
      <c r="BI1837" s="582">
        <v>1.339</v>
      </c>
      <c r="BJ1837" s="582" t="s">
        <v>121</v>
      </c>
      <c r="BK1837" s="582">
        <v>4.0000000000000001E-3</v>
      </c>
      <c r="BL1837" s="582" t="s">
        <v>121</v>
      </c>
      <c r="BM1837" s="582">
        <v>2E-3</v>
      </c>
      <c r="BN1837" s="582">
        <v>0.17799999999999999</v>
      </c>
      <c r="BO1837" s="582">
        <v>8.0000000000000002E-3</v>
      </c>
      <c r="BP1837" s="582">
        <v>51.57</v>
      </c>
      <c r="BQ1837" s="582">
        <v>0.20599999999999999</v>
      </c>
      <c r="BR1837" s="582" t="s">
        <v>121</v>
      </c>
      <c r="BS1837" s="582">
        <v>2E-3</v>
      </c>
      <c r="BT1837" s="582">
        <v>14.666</v>
      </c>
      <c r="BU1837" s="582">
        <v>0.13700000000000001</v>
      </c>
      <c r="BV1837" s="582">
        <v>1.7430000000000001</v>
      </c>
      <c r="BW1837" s="582">
        <v>0.03</v>
      </c>
      <c r="BX1837" s="582">
        <v>1.2E-2</v>
      </c>
      <c r="BY1837" s="582">
        <v>6.0000000000000001E-3</v>
      </c>
      <c r="BZ1837" s="582">
        <v>1.117</v>
      </c>
      <c r="CA1837" s="582">
        <v>3.3000000000000002E-2</v>
      </c>
      <c r="CB1837" s="582" t="s">
        <v>121</v>
      </c>
      <c r="CC1837" s="582">
        <v>8.9209999999999994</v>
      </c>
      <c r="CD1837" s="582">
        <v>0.17799999999999999</v>
      </c>
      <c r="CE1837" s="582">
        <v>8.0000000000000002E-3</v>
      </c>
      <c r="CF1837" s="582">
        <v>4.0000000000000001E-3</v>
      </c>
      <c r="CG1837" s="582">
        <v>1E-3</v>
      </c>
      <c r="CH1837" s="582" t="s">
        <v>121</v>
      </c>
      <c r="CI1837" s="582">
        <v>2E-3</v>
      </c>
      <c r="CJ1837" s="582">
        <v>0.47899999999999998</v>
      </c>
      <c r="CK1837" s="582">
        <v>7.3999999999999996E-2</v>
      </c>
      <c r="CL1837" s="582" t="s">
        <v>121</v>
      </c>
      <c r="CM1837" s="582">
        <v>2E-3</v>
      </c>
      <c r="CN1837" s="582">
        <v>6.0000000000000001E-3</v>
      </c>
      <c r="CO1837" s="582">
        <v>1E-3</v>
      </c>
      <c r="CP1837" s="582">
        <v>1.6160000000000001</v>
      </c>
      <c r="CQ1837" s="582">
        <v>3.9E-2</v>
      </c>
      <c r="CR1837" s="582" t="s">
        <v>121</v>
      </c>
      <c r="CS1837" s="582">
        <v>2E-3</v>
      </c>
      <c r="CT1837" s="582">
        <v>7.8090000000000002</v>
      </c>
      <c r="CU1837" s="582">
        <v>0.30499999999999999</v>
      </c>
      <c r="CV1837" s="582">
        <v>2.5999999999999999E-2</v>
      </c>
      <c r="CW1837" s="582">
        <v>1E-3</v>
      </c>
      <c r="CX1837" s="582">
        <v>1.93</v>
      </c>
      <c r="CY1837" s="582">
        <v>2.5000000000000001E-2</v>
      </c>
      <c r="CZ1837" s="582" t="s">
        <v>121</v>
      </c>
      <c r="DA1837" s="582">
        <v>2E-3</v>
      </c>
      <c r="DB1837" s="582">
        <v>1.4999999999999999E-2</v>
      </c>
      <c r="DC1837" s="582">
        <v>7.0000000000000001E-3</v>
      </c>
      <c r="DD1837" s="582">
        <v>1.7000000000000001E-2</v>
      </c>
      <c r="DE1837" s="582">
        <v>7.0000000000000001E-3</v>
      </c>
      <c r="DF1837" s="582">
        <v>0.93400000000000005</v>
      </c>
      <c r="DG1837" s="582">
        <v>8.9999999999999993E-3</v>
      </c>
      <c r="DH1837" s="582">
        <v>2.4E-2</v>
      </c>
      <c r="DI1837" s="582">
        <v>1E-3</v>
      </c>
      <c r="DJ1837" s="582">
        <v>5.5E-2</v>
      </c>
      <c r="DK1837" s="582">
        <v>1E-3</v>
      </c>
      <c r="DL1837" s="61" t="str">
        <f t="shared" si="34"/>
        <v>DK III 17.06.2022</v>
      </c>
      <c r="DM1837" s="585">
        <v>-5.8067587748791404E-3</v>
      </c>
      <c r="DN1837" s="585">
        <v>3.87769416007352E-2</v>
      </c>
      <c r="DO1837" s="585">
        <v>6.4723302253585496E-3</v>
      </c>
      <c r="DP1837" s="585">
        <v>0.95695414846170901</v>
      </c>
      <c r="DQ1837" s="585">
        <v>1.1002307021248501E-2</v>
      </c>
      <c r="DR1837" s="585">
        <v>1.26379248514145E-2</v>
      </c>
      <c r="DS1837" s="585">
        <v>4.1179786913925501E-2</v>
      </c>
      <c r="DT1837" s="585">
        <v>4.1155303962140899E-2</v>
      </c>
      <c r="DU1837" s="585">
        <v>-2.3353296167022502E-3</v>
      </c>
      <c r="DV1837" s="585">
        <v>5.1638849528322199E-2</v>
      </c>
      <c r="DW1837" s="585">
        <v>1.2040291671714101</v>
      </c>
      <c r="DX1837" s="585">
        <v>6.5647334401070401E-2</v>
      </c>
      <c r="DY1837" s="585">
        <v>1119.1612295140101</v>
      </c>
      <c r="DZ1837" s="585">
        <v>-0.76793648784859003</v>
      </c>
      <c r="EA1837" s="585">
        <v>0.109496371176035</v>
      </c>
      <c r="EB1837" s="585">
        <v>98.565320394368101</v>
      </c>
    </row>
    <row r="1838" spans="1:132">
      <c r="A1838" s="11">
        <v>44729</v>
      </c>
      <c r="B1838" s="66" t="s">
        <v>207</v>
      </c>
      <c r="C1838" s="25" t="s">
        <v>124</v>
      </c>
      <c r="D1838" s="21">
        <v>17</v>
      </c>
      <c r="E1838" s="2">
        <v>100</v>
      </c>
      <c r="F1838" s="2">
        <v>83</v>
      </c>
      <c r="H1838" s="3">
        <f>((F1838)/(E1838/100))</f>
        <v>83</v>
      </c>
      <c r="I1838" s="4">
        <f>E1838/F1838</f>
        <v>1.2048192771084338</v>
      </c>
      <c r="J1838" s="4" t="e">
        <f>100/G1838</f>
        <v>#DIV/0!</v>
      </c>
      <c r="N1838" s="37" t="e">
        <f>M1838/(K1838/100)</f>
        <v>#DIV/0!</v>
      </c>
      <c r="O1838" s="37" t="e">
        <f>N1838/J1838</f>
        <v>#DIV/0!</v>
      </c>
      <c r="P1838" s="5" t="e">
        <f>M1838/(L1838/100)</f>
        <v>#DIV/0!</v>
      </c>
      <c r="Q1838" s="5" t="e">
        <f>P1838*I1838</f>
        <v>#DIV/0!</v>
      </c>
      <c r="U1838" s="15" t="e">
        <f>100-(T1838-R1838)/S1838*100</f>
        <v>#DIV/0!</v>
      </c>
      <c r="V1838" s="21">
        <v>0.71599999999999997</v>
      </c>
      <c r="X1838" s="2">
        <v>11.3</v>
      </c>
      <c r="Y1838" s="2">
        <v>5.57</v>
      </c>
      <c r="Z1838" s="21">
        <v>997</v>
      </c>
      <c r="AB1838" s="14" t="e">
        <f>((AE1838-AC1838)*(1000/AD1838))*1000</f>
        <v>#DIV/0!</v>
      </c>
      <c r="AF1838" s="7" t="e">
        <f>#REF!*0.8</f>
        <v>#REF!</v>
      </c>
      <c r="AG1838" s="2">
        <v>120</v>
      </c>
      <c r="AH1838" s="8">
        <f>((AG1838)*(H1838/100))</f>
        <v>99.6</v>
      </c>
      <c r="AI1838" s="7">
        <f>AG1838/AH1838</f>
        <v>1.2048192771084338</v>
      </c>
      <c r="AJ1838" s="6">
        <v>13.24</v>
      </c>
      <c r="AK1838" s="2">
        <v>0.39</v>
      </c>
      <c r="AO1838" s="20" t="s">
        <v>2209</v>
      </c>
      <c r="AP1838" s="582">
        <v>0.13800000000000001</v>
      </c>
      <c r="AQ1838" s="582">
        <v>3.0000000000000001E-3</v>
      </c>
      <c r="AR1838" s="582">
        <v>1.4999999999999999E-2</v>
      </c>
      <c r="AS1838" s="582">
        <v>3.0000000000000001E-3</v>
      </c>
      <c r="AT1838" s="582">
        <v>7.0000000000000001E-3</v>
      </c>
      <c r="AU1838" s="582">
        <v>2E-3</v>
      </c>
      <c r="AV1838" s="582">
        <v>4.9000000000000002E-2</v>
      </c>
      <c r="AW1838" s="582">
        <v>2E-3</v>
      </c>
      <c r="AX1838" s="582">
        <v>2E-3</v>
      </c>
      <c r="AY1838" s="582">
        <v>1E-3</v>
      </c>
      <c r="AZ1838" s="582">
        <v>4.5999999999999999E-2</v>
      </c>
      <c r="BA1838" s="582">
        <v>3.0000000000000001E-3</v>
      </c>
      <c r="BB1838" s="582">
        <v>0.153</v>
      </c>
      <c r="BC1838" s="582">
        <v>4.0000000000000001E-3</v>
      </c>
      <c r="BD1838" s="582">
        <v>5.5140000000000002</v>
      </c>
      <c r="BE1838" s="582">
        <v>5.0999999999999997E-2</v>
      </c>
      <c r="BF1838" s="582" t="s">
        <v>121</v>
      </c>
      <c r="BG1838" s="582">
        <v>7.0000000000000001E-3</v>
      </c>
      <c r="BH1838" s="582">
        <v>6.1390000000000002</v>
      </c>
      <c r="BI1838" s="582">
        <v>2.0259999999999998</v>
      </c>
      <c r="BJ1838" s="582" t="s">
        <v>121</v>
      </c>
      <c r="BK1838" s="582">
        <v>3.0000000000000001E-3</v>
      </c>
      <c r="BL1838" s="582" t="s">
        <v>121</v>
      </c>
      <c r="BM1838" s="582">
        <v>2E-3</v>
      </c>
      <c r="BN1838" s="582">
        <v>0.14099999999999999</v>
      </c>
      <c r="BO1838" s="582">
        <v>8.0000000000000002E-3</v>
      </c>
      <c r="BP1838" s="582">
        <v>52.847999999999999</v>
      </c>
      <c r="BQ1838" s="582">
        <v>0.186</v>
      </c>
      <c r="BR1838" s="582" t="s">
        <v>121</v>
      </c>
      <c r="BS1838" s="582">
        <v>2E-3</v>
      </c>
      <c r="BT1838" s="582">
        <v>18.425000000000001</v>
      </c>
      <c r="BU1838" s="582">
        <v>0.19700000000000001</v>
      </c>
      <c r="BV1838" s="582">
        <v>0.79900000000000004</v>
      </c>
      <c r="BW1838" s="582">
        <v>2.3E-2</v>
      </c>
      <c r="BX1838" s="582" t="s">
        <v>121</v>
      </c>
      <c r="BY1838" s="582">
        <v>1.7000000000000001E-2</v>
      </c>
      <c r="BZ1838" s="582">
        <v>0.65600000000000003</v>
      </c>
      <c r="CA1838" s="582">
        <v>3.2000000000000001E-2</v>
      </c>
      <c r="CB1838" s="582" t="s">
        <v>121</v>
      </c>
      <c r="CC1838" s="582">
        <v>17.638999999999999</v>
      </c>
      <c r="CD1838" s="582">
        <v>0.115</v>
      </c>
      <c r="CE1838" s="582">
        <v>7.0000000000000001E-3</v>
      </c>
      <c r="CF1838" s="582">
        <v>2E-3</v>
      </c>
      <c r="CG1838" s="582">
        <v>1E-3</v>
      </c>
      <c r="CH1838" s="582" t="s">
        <v>121</v>
      </c>
      <c r="CI1838" s="582">
        <v>2E-3</v>
      </c>
      <c r="CJ1838" s="582">
        <v>1.7869999999999999</v>
      </c>
      <c r="CK1838" s="582">
        <v>0.108</v>
      </c>
      <c r="CL1838" s="582" t="s">
        <v>121</v>
      </c>
      <c r="CM1838" s="582">
        <v>2E-3</v>
      </c>
      <c r="CN1838" s="582">
        <v>2E-3</v>
      </c>
      <c r="CO1838" s="582">
        <v>1E-3</v>
      </c>
      <c r="CP1838" s="582">
        <v>2.8319999999999999</v>
      </c>
      <c r="CQ1838" s="582">
        <v>5.5E-2</v>
      </c>
      <c r="CR1838" s="582" t="s">
        <v>121</v>
      </c>
      <c r="CS1838" s="582">
        <v>2E-3</v>
      </c>
      <c r="CT1838" s="582">
        <v>8.2430000000000003</v>
      </c>
      <c r="CU1838" s="582">
        <v>0.32600000000000001</v>
      </c>
      <c r="CV1838" s="582">
        <v>4.8000000000000001E-2</v>
      </c>
      <c r="CW1838" s="582">
        <v>1E-3</v>
      </c>
      <c r="CX1838" s="582">
        <v>1.1359999999999999</v>
      </c>
      <c r="CY1838" s="582">
        <v>2.4E-2</v>
      </c>
      <c r="CZ1838" s="582" t="s">
        <v>121</v>
      </c>
      <c r="DA1838" s="582">
        <v>2E-3</v>
      </c>
      <c r="DB1838" s="582">
        <v>1.2E-2</v>
      </c>
      <c r="DC1838" s="582">
        <v>7.0000000000000001E-3</v>
      </c>
      <c r="DD1838" s="582" t="s">
        <v>121</v>
      </c>
      <c r="DE1838" s="582">
        <v>0.01</v>
      </c>
      <c r="DF1838" s="582">
        <v>0.83499999999999996</v>
      </c>
      <c r="DG1838" s="582">
        <v>1.0999999999999999E-2</v>
      </c>
      <c r="DH1838" s="582">
        <v>3.3000000000000002E-2</v>
      </c>
      <c r="DI1838" s="582">
        <v>1E-3</v>
      </c>
      <c r="DJ1838" s="582">
        <v>5.0000000000000001E-3</v>
      </c>
      <c r="DK1838" s="582">
        <v>1E-3</v>
      </c>
      <c r="DL1838" s="61" t="str">
        <f t="shared" si="34"/>
        <v>DK II 17.06.2022</v>
      </c>
      <c r="DM1838" s="585">
        <v>-1.78787449126805E-3</v>
      </c>
      <c r="DN1838" s="585">
        <v>5.7948324630898596E-3</v>
      </c>
      <c r="DO1838" s="585">
        <v>-1.24009598115784E-2</v>
      </c>
      <c r="DP1838" s="585">
        <v>0.389892527525595</v>
      </c>
      <c r="DQ1838" s="585">
        <v>4.2905719827995899E-3</v>
      </c>
      <c r="DR1838" s="585">
        <v>-6.67465762129376E-3</v>
      </c>
      <c r="DS1838" s="585">
        <v>0.117940420723887</v>
      </c>
      <c r="DT1838" s="585">
        <v>8.9938406926083105E-3</v>
      </c>
      <c r="DU1838" s="585">
        <v>-1.2181743867205701E-3</v>
      </c>
      <c r="DV1838" s="585">
        <v>1.20098608804217E-2</v>
      </c>
      <c r="DW1838" s="585">
        <v>0.12507553470465799</v>
      </c>
      <c r="DX1838" s="585">
        <v>1.55329370800388E-2</v>
      </c>
      <c r="DY1838" s="585">
        <v>942.51406181207994</v>
      </c>
      <c r="DZ1838" s="585">
        <v>-0.111158327193944</v>
      </c>
      <c r="EA1838" s="585">
        <v>-0.112235341742768</v>
      </c>
      <c r="EB1838" s="585">
        <v>97.058427796040405</v>
      </c>
    </row>
    <row r="1839" spans="1:132">
      <c r="A1839" s="11">
        <v>44729</v>
      </c>
      <c r="B1839" s="66" t="s">
        <v>2207</v>
      </c>
      <c r="C1839" s="25" t="s">
        <v>117</v>
      </c>
      <c r="H1839" s="3" t="e">
        <f>((F1839)/(E1839/100))</f>
        <v>#DIV/0!</v>
      </c>
      <c r="I1839" s="4" t="e">
        <f>E1839/F1839</f>
        <v>#DIV/0!</v>
      </c>
      <c r="J1839" s="4" t="e">
        <f>100/G1839</f>
        <v>#DIV/0!</v>
      </c>
      <c r="N1839" s="37" t="e">
        <f>M1839/(K1839/100)</f>
        <v>#DIV/0!</v>
      </c>
      <c r="O1839" s="37" t="e">
        <f>N1839/J1839</f>
        <v>#DIV/0!</v>
      </c>
      <c r="P1839" s="5" t="e">
        <f>M1839/(L1839/100)</f>
        <v>#DIV/0!</v>
      </c>
      <c r="Q1839" s="5" t="e">
        <f>P1839*I1839</f>
        <v>#DIV/0!</v>
      </c>
      <c r="U1839" s="15" t="e">
        <f>100-(T1839-R1839)/S1839*100</f>
        <v>#DIV/0!</v>
      </c>
      <c r="X1839" s="2">
        <v>11.45</v>
      </c>
      <c r="AB1839" s="14" t="e">
        <f>((AE1839-AC1839)*(1000/AD1839))*1000</f>
        <v>#DIV/0!</v>
      </c>
      <c r="AF1839" s="7" t="e">
        <f>#REF!*0.8</f>
        <v>#REF!</v>
      </c>
      <c r="AH1839" s="8" t="e">
        <f>((AG1839)*(H1839/100))</f>
        <v>#DIV/0!</v>
      </c>
      <c r="AI1839" s="7" t="e">
        <f>AG1839/AH1839</f>
        <v>#DIV/0!</v>
      </c>
      <c r="AO1839" s="20" t="s">
        <v>2210</v>
      </c>
      <c r="AP1839" s="582">
        <v>0.312</v>
      </c>
      <c r="AQ1839" s="582">
        <v>5.0000000000000001E-3</v>
      </c>
      <c r="AR1839" s="582">
        <v>0.01</v>
      </c>
      <c r="AS1839" s="582">
        <v>3.0000000000000001E-3</v>
      </c>
      <c r="AT1839" s="582">
        <v>0.13600000000000001</v>
      </c>
      <c r="AU1839" s="582">
        <v>4.0000000000000001E-3</v>
      </c>
      <c r="AV1839" s="582">
        <v>0.09</v>
      </c>
      <c r="AW1839" s="582">
        <v>3.0000000000000001E-3</v>
      </c>
      <c r="AX1839" s="582">
        <v>1.9E-2</v>
      </c>
      <c r="AY1839" s="582">
        <v>1E-3</v>
      </c>
      <c r="AZ1839" s="582">
        <v>4.1000000000000002E-2</v>
      </c>
      <c r="BA1839" s="582">
        <v>2E-3</v>
      </c>
      <c r="BB1839" s="582">
        <v>7.5999999999999998E-2</v>
      </c>
      <c r="BC1839" s="582">
        <v>3.0000000000000001E-3</v>
      </c>
      <c r="BD1839" s="582">
        <v>0.878</v>
      </c>
      <c r="BE1839" s="582">
        <v>1.4999999999999999E-2</v>
      </c>
      <c r="BF1839" s="582" t="s">
        <v>121</v>
      </c>
      <c r="BG1839" s="582">
        <v>1.2E-2</v>
      </c>
      <c r="BH1839" s="582" t="s">
        <v>121</v>
      </c>
      <c r="BI1839" s="582">
        <v>2.681</v>
      </c>
      <c r="BJ1839" s="582" t="s">
        <v>121</v>
      </c>
      <c r="BK1839" s="582">
        <v>4.0000000000000001E-3</v>
      </c>
      <c r="BL1839" s="582" t="s">
        <v>121</v>
      </c>
      <c r="BM1839" s="582">
        <v>2E-3</v>
      </c>
      <c r="BN1839" s="582">
        <v>0.151</v>
      </c>
      <c r="BO1839" s="582">
        <v>8.9999999999999993E-3</v>
      </c>
      <c r="BP1839" s="582">
        <v>55.247999999999998</v>
      </c>
      <c r="BQ1839" s="582">
        <v>0.187</v>
      </c>
      <c r="BR1839" s="582">
        <v>4.0000000000000001E-3</v>
      </c>
      <c r="BS1839" s="582">
        <v>1E-3</v>
      </c>
      <c r="BT1839" s="582">
        <v>13.317</v>
      </c>
      <c r="BU1839" s="582">
        <v>0.157</v>
      </c>
      <c r="BV1839" s="582">
        <v>14.754</v>
      </c>
      <c r="BW1839" s="582">
        <v>0.21299999999999999</v>
      </c>
      <c r="BX1839" s="582" t="s">
        <v>121</v>
      </c>
      <c r="BY1839" s="582">
        <v>6.0000000000000001E-3</v>
      </c>
      <c r="BZ1839" s="582">
        <v>4.1950000000000003</v>
      </c>
      <c r="CA1839" s="582">
        <v>6.2E-2</v>
      </c>
      <c r="CB1839" s="582" t="s">
        <v>121</v>
      </c>
      <c r="CC1839" s="582">
        <v>25.634</v>
      </c>
      <c r="CD1839" s="582">
        <v>4.2000000000000003E-2</v>
      </c>
      <c r="CE1839" s="582">
        <v>6.0000000000000001E-3</v>
      </c>
      <c r="CF1839" s="582">
        <v>2E-3</v>
      </c>
      <c r="CG1839" s="582">
        <v>1E-3</v>
      </c>
      <c r="CH1839" s="582" t="s">
        <v>121</v>
      </c>
      <c r="CI1839" s="582">
        <v>2E-3</v>
      </c>
      <c r="CJ1839" s="582">
        <v>0.27100000000000002</v>
      </c>
      <c r="CK1839" s="582">
        <v>0.13</v>
      </c>
      <c r="CL1839" s="582" t="s">
        <v>121</v>
      </c>
      <c r="CM1839" s="582">
        <v>2E-3</v>
      </c>
      <c r="CN1839" s="582">
        <v>8.9999999999999993E-3</v>
      </c>
      <c r="CO1839" s="582">
        <v>1E-3</v>
      </c>
      <c r="CP1839" s="582">
        <v>3.5190000000000001</v>
      </c>
      <c r="CQ1839" s="582">
        <v>9.0999999999999998E-2</v>
      </c>
      <c r="CR1839" s="582" t="s">
        <v>121</v>
      </c>
      <c r="CS1839" s="582">
        <v>2E-3</v>
      </c>
      <c r="CT1839" s="582">
        <v>2.7130000000000001</v>
      </c>
      <c r="CU1839" s="582">
        <v>0.35</v>
      </c>
      <c r="CV1839" s="582">
        <v>2.5000000000000001E-2</v>
      </c>
      <c r="CW1839" s="582">
        <v>1E-3</v>
      </c>
      <c r="CX1839" s="582">
        <v>0.3</v>
      </c>
      <c r="CY1839" s="582">
        <v>1.2E-2</v>
      </c>
      <c r="CZ1839" s="582" t="s">
        <v>121</v>
      </c>
      <c r="DA1839" s="582">
        <v>2E-3</v>
      </c>
      <c r="DB1839" s="582" t="s">
        <v>121</v>
      </c>
      <c r="DC1839" s="582">
        <v>8.0000000000000002E-3</v>
      </c>
      <c r="DD1839" s="582">
        <v>1.7000000000000001E-2</v>
      </c>
      <c r="DE1839" s="582">
        <v>0.01</v>
      </c>
      <c r="DF1839" s="582">
        <v>1.571</v>
      </c>
      <c r="DG1839" s="582">
        <v>1.7999999999999999E-2</v>
      </c>
      <c r="DH1839" s="582">
        <v>0.01</v>
      </c>
      <c r="DI1839" s="582">
        <v>1E-3</v>
      </c>
      <c r="DJ1839" s="582">
        <v>0.112</v>
      </c>
      <c r="DK1839" s="582">
        <v>2E-3</v>
      </c>
      <c r="DL1839" s="61" t="str">
        <f t="shared" si="34"/>
        <v>UTV 17.06.2022</v>
      </c>
    </row>
    <row r="1840" spans="1:132">
      <c r="A1840" s="11">
        <v>44729</v>
      </c>
      <c r="B1840" s="66" t="s">
        <v>2206</v>
      </c>
      <c r="C1840" s="25" t="s">
        <v>2205</v>
      </c>
      <c r="D1840" s="21">
        <v>17</v>
      </c>
      <c r="E1840" s="2">
        <v>100</v>
      </c>
      <c r="F1840" s="2">
        <v>83</v>
      </c>
      <c r="H1840" s="3">
        <f>((F1840)/(E1840/100))</f>
        <v>83</v>
      </c>
      <c r="I1840" s="4">
        <f>E1840/F1840</f>
        <v>1.2048192771084338</v>
      </c>
      <c r="J1840" s="4" t="e">
        <f>100/G1840</f>
        <v>#DIV/0!</v>
      </c>
      <c r="N1840" s="37" t="e">
        <f>M1840/(K1840/100)</f>
        <v>#DIV/0!</v>
      </c>
      <c r="O1840" s="37" t="e">
        <f>N1840/J1840</f>
        <v>#DIV/0!</v>
      </c>
      <c r="P1840" s="5" t="e">
        <f>M1840/(L1840/100)</f>
        <v>#DIV/0!</v>
      </c>
      <c r="Q1840" s="5" t="e">
        <f>P1840*I1840</f>
        <v>#DIV/0!</v>
      </c>
      <c r="U1840" s="15" t="e">
        <f>100-(T1840-R1840)/S1840*100</f>
        <v>#DIV/0!</v>
      </c>
      <c r="AB1840" s="14" t="e">
        <f>((AE1840-AC1840)*(1000/AD1840))*1000</f>
        <v>#DIV/0!</v>
      </c>
      <c r="AF1840" s="7" t="e">
        <f>#REF!*0.8</f>
        <v>#REF!</v>
      </c>
      <c r="AH1840" s="8">
        <f>((AG1840)*(H1840/100))</f>
        <v>0</v>
      </c>
      <c r="AI1840" s="7" t="e">
        <f>AG1840/AH1840</f>
        <v>#DIV/0!</v>
      </c>
      <c r="AO1840" s="20" t="s">
        <v>2205</v>
      </c>
      <c r="AP1840" s="583">
        <v>2.0960000000000001</v>
      </c>
      <c r="AQ1840" s="583">
        <v>0.16200000000000001</v>
      </c>
      <c r="AR1840" s="583">
        <v>1.2E-2</v>
      </c>
      <c r="AS1840" s="583">
        <v>8.0000000000000002E-3</v>
      </c>
      <c r="AT1840" s="583" t="s">
        <v>121</v>
      </c>
      <c r="AU1840" s="583">
        <v>0.01</v>
      </c>
      <c r="AV1840" s="583">
        <v>0.02</v>
      </c>
      <c r="AW1840" s="583">
        <v>6.0000000000000001E-3</v>
      </c>
      <c r="AX1840" s="583">
        <v>0.214</v>
      </c>
      <c r="AY1840" s="583">
        <v>1.0999999999999999E-2</v>
      </c>
      <c r="AZ1840" s="583">
        <v>1.073</v>
      </c>
      <c r="BA1840" s="583">
        <v>0.114</v>
      </c>
      <c r="BB1840" s="583">
        <v>0.73899999999999999</v>
      </c>
      <c r="BC1840" s="583">
        <v>0.09</v>
      </c>
      <c r="BD1840" s="583">
        <v>0.106</v>
      </c>
      <c r="BE1840" s="583">
        <v>1.9E-2</v>
      </c>
      <c r="BF1840" s="583" t="s">
        <v>121</v>
      </c>
      <c r="BG1840" s="583">
        <v>2.8000000000000001E-2</v>
      </c>
      <c r="BH1840" s="583" t="s">
        <v>121</v>
      </c>
      <c r="BI1840" s="583">
        <v>1.6220000000000001</v>
      </c>
      <c r="BJ1840" s="583" t="s">
        <v>121</v>
      </c>
      <c r="BK1840" s="583">
        <v>3.4000000000000002E-2</v>
      </c>
      <c r="BL1840" s="583" t="s">
        <v>121</v>
      </c>
      <c r="BM1840" s="583">
        <v>1.2999999999999999E-2</v>
      </c>
      <c r="BN1840" s="583">
        <v>1.679</v>
      </c>
      <c r="BO1840" s="583">
        <v>6.6000000000000003E-2</v>
      </c>
      <c r="BP1840" s="583">
        <v>64.165000000000006</v>
      </c>
      <c r="BQ1840" s="583">
        <v>0.66800000000000004</v>
      </c>
      <c r="BR1840" s="583">
        <v>14.813000000000001</v>
      </c>
      <c r="BS1840" s="583">
        <v>1.218</v>
      </c>
      <c r="BT1840" s="583">
        <v>0.313</v>
      </c>
      <c r="BU1840" s="583">
        <v>6.0999999999999999E-2</v>
      </c>
      <c r="BV1840" s="583" t="s">
        <v>121</v>
      </c>
      <c r="BW1840" s="583">
        <v>0.26500000000000001</v>
      </c>
      <c r="BX1840" s="583">
        <v>1.7000000000000001E-2</v>
      </c>
      <c r="BY1840" s="583">
        <v>6.0000000000000001E-3</v>
      </c>
      <c r="BZ1840" s="583">
        <v>1.528</v>
      </c>
      <c r="CA1840" s="583">
        <v>0.192</v>
      </c>
      <c r="CB1840" s="583" t="s">
        <v>121</v>
      </c>
      <c r="CC1840" s="583">
        <v>11.298999999999999</v>
      </c>
      <c r="CD1840" s="583">
        <v>0.158</v>
      </c>
      <c r="CE1840" s="583">
        <v>2.8000000000000001E-2</v>
      </c>
      <c r="CF1840" s="583" t="s">
        <v>121</v>
      </c>
      <c r="CG1840" s="583">
        <v>2E-3</v>
      </c>
      <c r="CH1840" s="583">
        <v>1.4999999999999999E-2</v>
      </c>
      <c r="CI1840" s="583">
        <v>1E-3</v>
      </c>
      <c r="CJ1840" s="583" t="s">
        <v>121</v>
      </c>
      <c r="CK1840" s="583">
        <v>2.5659999999999998</v>
      </c>
      <c r="CL1840" s="583" t="s">
        <v>121</v>
      </c>
      <c r="CM1840" s="583">
        <v>3.0000000000000001E-3</v>
      </c>
      <c r="CN1840" s="583">
        <v>3.7999999999999999E-2</v>
      </c>
      <c r="CO1840" s="583">
        <v>8.0000000000000002E-3</v>
      </c>
      <c r="CP1840" s="583">
        <v>0.39900000000000002</v>
      </c>
      <c r="CQ1840" s="583">
        <v>0.11600000000000001</v>
      </c>
      <c r="CR1840" s="583">
        <v>2.1000000000000001E-2</v>
      </c>
      <c r="CS1840" s="583">
        <v>6.0000000000000001E-3</v>
      </c>
      <c r="CT1840" s="583" t="s">
        <v>121</v>
      </c>
      <c r="CU1840" s="583">
        <v>56.012999999999998</v>
      </c>
      <c r="CV1840" s="583">
        <v>0.108</v>
      </c>
      <c r="CW1840" s="583">
        <v>6.0000000000000001E-3</v>
      </c>
      <c r="CX1840" s="583">
        <v>3.1</v>
      </c>
      <c r="CY1840" s="583">
        <v>0.35299999999999998</v>
      </c>
      <c r="CZ1840" s="583" t="s">
        <v>121</v>
      </c>
      <c r="DA1840" s="583">
        <v>0.01</v>
      </c>
      <c r="DB1840" s="583" t="s">
        <v>121</v>
      </c>
      <c r="DC1840" s="583">
        <v>0.03</v>
      </c>
      <c r="DD1840" s="583" t="s">
        <v>121</v>
      </c>
      <c r="DE1840" s="583">
        <v>7.8E-2</v>
      </c>
      <c r="DF1840" s="583">
        <v>7.6180000000000003</v>
      </c>
      <c r="DG1840" s="583">
        <v>0.88900000000000001</v>
      </c>
      <c r="DH1840" s="583">
        <v>0.25900000000000001</v>
      </c>
      <c r="DI1840" s="583">
        <v>1.2E-2</v>
      </c>
      <c r="DJ1840" s="583" t="s">
        <v>121</v>
      </c>
      <c r="DK1840" s="583">
        <v>3.0000000000000001E-3</v>
      </c>
      <c r="DL1840" s="61" t="s">
        <v>2222</v>
      </c>
      <c r="DM1840" s="594">
        <v>-8.4598225567628395E-3</v>
      </c>
      <c r="DN1840" s="594">
        <v>2.73233261686728E-3</v>
      </c>
      <c r="DO1840" s="594">
        <v>8.9102956545352899E-2</v>
      </c>
      <c r="DP1840" s="594">
        <v>6.7888399945242997E-2</v>
      </c>
      <c r="DQ1840" s="594">
        <v>5.9908129235377597E-2</v>
      </c>
      <c r="DR1840" s="594">
        <v>-1.41902851408743E-2</v>
      </c>
      <c r="DS1840" s="594">
        <v>23.791408972204302</v>
      </c>
      <c r="DT1840" s="594">
        <v>6.1749287069520404</v>
      </c>
      <c r="DU1840" s="594">
        <v>-4.9390576147043E-4</v>
      </c>
      <c r="DV1840" s="594">
        <v>8.17204560595187E-4</v>
      </c>
      <c r="DW1840" s="594">
        <v>-1.96894663958283E-2</v>
      </c>
      <c r="DX1840" s="594">
        <v>0.144245873286655</v>
      </c>
      <c r="DY1840" s="594">
        <v>-7.1766763688175201</v>
      </c>
      <c r="DZ1840" s="594">
        <v>2.9244876775519</v>
      </c>
      <c r="EA1840" s="594">
        <v>40.785761356312101</v>
      </c>
      <c r="EB1840" s="594">
        <v>98.2512071338396</v>
      </c>
    </row>
    <row r="1841" spans="1:132">
      <c r="A1841" s="11">
        <v>44732</v>
      </c>
      <c r="B1841" s="66"/>
      <c r="C1841" s="25" t="s">
        <v>745</v>
      </c>
      <c r="H1841" s="3" t="e">
        <f>((F1841)/(E1841/100))</f>
        <v>#DIV/0!</v>
      </c>
      <c r="I1841" s="4" t="e">
        <f>E1841/F1841</f>
        <v>#DIV/0!</v>
      </c>
      <c r="J1841" s="4" t="e">
        <f>100/G1841</f>
        <v>#DIV/0!</v>
      </c>
      <c r="N1841" s="37" t="e">
        <f>M1841/(K1841/100)</f>
        <v>#DIV/0!</v>
      </c>
      <c r="O1841" s="37" t="e">
        <f>N1841/J1841</f>
        <v>#DIV/0!</v>
      </c>
      <c r="P1841" s="5" t="e">
        <f>M1841/(L1841/100)</f>
        <v>#DIV/0!</v>
      </c>
      <c r="Q1841" s="5" t="e">
        <f>P1841*I1841</f>
        <v>#DIV/0!</v>
      </c>
      <c r="U1841" s="15" t="e">
        <f>100-(T1841-R1841)/S1841*100</f>
        <v>#DIV/0!</v>
      </c>
      <c r="X1841" s="2">
        <v>12.2</v>
      </c>
      <c r="Z1841" s="21">
        <v>2578</v>
      </c>
      <c r="AB1841" s="14" t="e">
        <f>((AE1841-AC1841)*(1000/AD1841))*1000</f>
        <v>#DIV/0!</v>
      </c>
      <c r="AF1841" s="7" t="e">
        <f>#REF!*0.8</f>
        <v>#REF!</v>
      </c>
      <c r="AH1841" s="8" t="e">
        <f>((AG1841)*(H1841/100))</f>
        <v>#DIV/0!</v>
      </c>
      <c r="AI1841" s="7" t="e">
        <f>AG1841/AH1841</f>
        <v>#DIV/0!</v>
      </c>
      <c r="DL1841" s="61">
        <f t="shared" si="34"/>
        <v>0</v>
      </c>
    </row>
    <row r="1842" spans="1:132">
      <c r="A1842" s="11">
        <v>44732</v>
      </c>
      <c r="B1842" s="66" t="s">
        <v>90</v>
      </c>
      <c r="C1842" s="25" t="s">
        <v>2211</v>
      </c>
      <c r="H1842" s="3" t="e">
        <f>((F1842)/(E1842/100))</f>
        <v>#DIV/0!</v>
      </c>
      <c r="I1842" s="4" t="e">
        <f>E1842/F1842</f>
        <v>#DIV/0!</v>
      </c>
      <c r="J1842" s="4" t="e">
        <f>100/G1842</f>
        <v>#DIV/0!</v>
      </c>
      <c r="N1842" s="37" t="e">
        <f>M1842/(K1842/100)</f>
        <v>#DIV/0!</v>
      </c>
      <c r="O1842" s="37" t="e">
        <f>N1842/J1842</f>
        <v>#DIV/0!</v>
      </c>
      <c r="P1842" s="5" t="e">
        <f>M1842/(L1842/100)</f>
        <v>#DIV/0!</v>
      </c>
      <c r="Q1842" s="5" t="e">
        <f>P1842*I1842</f>
        <v>#DIV/0!</v>
      </c>
      <c r="U1842" s="15" t="e">
        <f>100-(T1842-R1842)/S1842*100</f>
        <v>#DIV/0!</v>
      </c>
      <c r="AB1842" s="14" t="e">
        <f>((AE1842-AC1842)*(1000/AD1842))*1000</f>
        <v>#DIV/0!</v>
      </c>
      <c r="AF1842" s="7" t="e">
        <f>#REF!*0.8</f>
        <v>#REF!</v>
      </c>
      <c r="AH1842" s="8" t="e">
        <f>((AG1842)*(H1842/100))</f>
        <v>#DIV/0!</v>
      </c>
      <c r="AI1842" s="7" t="e">
        <f>AG1842/AH1842</f>
        <v>#DIV/0!</v>
      </c>
      <c r="AO1842" s="20" t="s">
        <v>2211</v>
      </c>
      <c r="AP1842" s="585">
        <v>0.17899999999999999</v>
      </c>
      <c r="AQ1842" s="585">
        <v>1.4999999999999999E-2</v>
      </c>
      <c r="AR1842" s="585" t="s">
        <v>121</v>
      </c>
      <c r="AS1842" s="585">
        <v>4.0000000000000001E-3</v>
      </c>
      <c r="AT1842" s="585">
        <v>1.9E-2</v>
      </c>
      <c r="AU1842" s="585">
        <v>3.0000000000000001E-3</v>
      </c>
      <c r="AV1842" s="585">
        <v>0.60399999999999998</v>
      </c>
      <c r="AW1842" s="585">
        <v>6.4000000000000001E-2</v>
      </c>
      <c r="AX1842" s="585">
        <v>6.0000000000000001E-3</v>
      </c>
      <c r="AY1842" s="585">
        <v>1E-3</v>
      </c>
      <c r="AZ1842" s="585">
        <v>2.3E-2</v>
      </c>
      <c r="BA1842" s="585">
        <v>3.0000000000000001E-3</v>
      </c>
      <c r="BB1842" s="585">
        <v>0.22900000000000001</v>
      </c>
      <c r="BC1842" s="585">
        <v>1.4999999999999999E-2</v>
      </c>
      <c r="BD1842" s="585">
        <v>2.165</v>
      </c>
      <c r="BE1842" s="585">
        <v>9.6000000000000002E-2</v>
      </c>
      <c r="BF1842" s="585" t="s">
        <v>121</v>
      </c>
      <c r="BG1842" s="585">
        <v>3.0000000000000001E-3</v>
      </c>
      <c r="BH1842" s="585" t="s">
        <v>121</v>
      </c>
      <c r="BI1842" s="585">
        <v>2.6520000000000001</v>
      </c>
      <c r="BJ1842" s="585" t="s">
        <v>121</v>
      </c>
      <c r="BK1842" s="585">
        <v>3.0000000000000001E-3</v>
      </c>
      <c r="BL1842" s="585" t="s">
        <v>121</v>
      </c>
      <c r="BM1842" s="585">
        <v>2E-3</v>
      </c>
      <c r="BN1842" s="585">
        <v>0.192</v>
      </c>
      <c r="BO1842" s="585">
        <v>2.5999999999999999E-2</v>
      </c>
      <c r="BP1842" s="585">
        <v>63.320999999999998</v>
      </c>
      <c r="BQ1842" s="585">
        <v>0.152</v>
      </c>
      <c r="BR1842" s="585">
        <v>9.6000000000000002E-2</v>
      </c>
      <c r="BS1842" s="585">
        <v>8.0000000000000002E-3</v>
      </c>
      <c r="BT1842" s="585">
        <v>8.9429999999999996</v>
      </c>
      <c r="BU1842" s="585">
        <v>0.19800000000000001</v>
      </c>
      <c r="BV1842" s="585">
        <v>4.0759999999999996</v>
      </c>
      <c r="BW1842" s="585">
        <v>0.30199999999999999</v>
      </c>
      <c r="BX1842" s="585">
        <v>0.111</v>
      </c>
      <c r="BY1842" s="585">
        <v>8.0000000000000002E-3</v>
      </c>
      <c r="BZ1842" s="585">
        <v>10.756</v>
      </c>
      <c r="CA1842" s="585">
        <v>0.25</v>
      </c>
      <c r="CB1842" s="585" t="s">
        <v>121</v>
      </c>
      <c r="CC1842" s="585">
        <v>24.77</v>
      </c>
      <c r="CD1842" s="585">
        <v>5.6000000000000001E-2</v>
      </c>
      <c r="CE1842" s="585">
        <v>6.0000000000000001E-3</v>
      </c>
      <c r="CF1842" s="585">
        <v>8.0000000000000002E-3</v>
      </c>
      <c r="CG1842" s="585">
        <v>1E-3</v>
      </c>
      <c r="CH1842" s="585">
        <v>2E-3</v>
      </c>
      <c r="CI1842" s="585">
        <v>1E-3</v>
      </c>
      <c r="CJ1842" s="585" t="s">
        <v>121</v>
      </c>
      <c r="CK1842" s="585">
        <v>4.952</v>
      </c>
      <c r="CL1842" s="585" t="s">
        <v>121</v>
      </c>
      <c r="CM1842" s="585">
        <v>2E-3</v>
      </c>
      <c r="CN1842" s="585">
        <v>4.0000000000000001E-3</v>
      </c>
      <c r="CO1842" s="585">
        <v>1E-3</v>
      </c>
      <c r="CP1842" s="585">
        <v>5.6790000000000003</v>
      </c>
      <c r="CQ1842" s="585">
        <v>0.35699999999999998</v>
      </c>
      <c r="CR1842" s="585" t="s">
        <v>121</v>
      </c>
      <c r="CS1842" s="585">
        <v>2E-3</v>
      </c>
      <c r="CT1842" s="585" t="s">
        <v>121</v>
      </c>
      <c r="CU1842" s="585">
        <v>63.241</v>
      </c>
      <c r="CV1842" s="585">
        <v>2.1999999999999999E-2</v>
      </c>
      <c r="CW1842" s="585">
        <v>2E-3</v>
      </c>
      <c r="CX1842" s="585">
        <v>4.9000000000000002E-2</v>
      </c>
      <c r="CY1842" s="585">
        <v>8.0000000000000002E-3</v>
      </c>
      <c r="CZ1842" s="585" t="s">
        <v>121</v>
      </c>
      <c r="DA1842" s="585">
        <v>2E-3</v>
      </c>
      <c r="DB1842" s="585" t="s">
        <v>121</v>
      </c>
      <c r="DC1842" s="585">
        <v>4.0000000000000001E-3</v>
      </c>
      <c r="DD1842" s="585">
        <v>3.4000000000000002E-2</v>
      </c>
      <c r="DE1842" s="585">
        <v>8.0000000000000002E-3</v>
      </c>
      <c r="DF1842" s="585">
        <v>0.97599999999999998</v>
      </c>
      <c r="DG1842" s="585">
        <v>6.4000000000000001E-2</v>
      </c>
      <c r="DH1842" s="585">
        <v>0.115</v>
      </c>
      <c r="DI1842" s="585">
        <v>0.01</v>
      </c>
      <c r="DJ1842" s="585">
        <v>6.0000000000000001E-3</v>
      </c>
      <c r="DK1842" s="585">
        <v>1E-3</v>
      </c>
      <c r="DL1842" s="61" t="str">
        <f t="shared" si="34"/>
        <v>VNE 0091</v>
      </c>
    </row>
    <row r="1843" spans="1:132">
      <c r="A1843" s="11">
        <v>44732</v>
      </c>
      <c r="B1843" s="66" t="s">
        <v>84</v>
      </c>
      <c r="C1843" s="25" t="s">
        <v>830</v>
      </c>
      <c r="H1843" s="3" t="e">
        <f>((F1843)/(E1843/100))</f>
        <v>#DIV/0!</v>
      </c>
      <c r="I1843" s="4" t="e">
        <f>E1843/F1843</f>
        <v>#DIV/0!</v>
      </c>
      <c r="J1843" s="4" t="e">
        <f>100/G1843</f>
        <v>#DIV/0!</v>
      </c>
      <c r="N1843" s="37" t="e">
        <f>M1843/(K1843/100)</f>
        <v>#DIV/0!</v>
      </c>
      <c r="O1843" s="37" t="e">
        <f>N1843/J1843</f>
        <v>#DIV/0!</v>
      </c>
      <c r="P1843" s="5" t="e">
        <f>M1843/(L1843/100)</f>
        <v>#DIV/0!</v>
      </c>
      <c r="Q1843" s="5" t="e">
        <f>P1843*I1843</f>
        <v>#DIV/0!</v>
      </c>
      <c r="U1843" s="15" t="e">
        <f>100-(T1843-R1843)/S1843*100</f>
        <v>#DIV/0!</v>
      </c>
      <c r="X1843" s="2">
        <v>11.3</v>
      </c>
      <c r="Z1843" s="21">
        <v>1252</v>
      </c>
      <c r="AB1843" s="14" t="e">
        <f>((AE1843-AC1843)*(1000/AD1843))*1000</f>
        <v>#DIV/0!</v>
      </c>
      <c r="AF1843" s="7" t="e">
        <f>#REF!*0.8</f>
        <v>#REF!</v>
      </c>
      <c r="AH1843" s="8" t="e">
        <f>((AG1843)*(H1843/100))</f>
        <v>#DIV/0!</v>
      </c>
      <c r="AI1843" s="7" t="e">
        <f>AG1843/AH1843</f>
        <v>#DIV/0!</v>
      </c>
      <c r="DL1843" s="61">
        <f t="shared" ref="DL1843:DL1904" si="35">AO1843</f>
        <v>0</v>
      </c>
    </row>
    <row r="1844" spans="1:132">
      <c r="A1844" s="11">
        <v>44732</v>
      </c>
      <c r="B1844" s="66"/>
      <c r="C1844" s="25" t="s">
        <v>117</v>
      </c>
      <c r="H1844" s="3" t="e">
        <f>((F1844)/(E1844/100))</f>
        <v>#DIV/0!</v>
      </c>
      <c r="I1844" s="4" t="e">
        <f>E1844/F1844</f>
        <v>#DIV/0!</v>
      </c>
      <c r="J1844" s="4" t="e">
        <f>100/G1844</f>
        <v>#DIV/0!</v>
      </c>
      <c r="N1844" s="37" t="e">
        <f>M1844/(K1844/100)</f>
        <v>#DIV/0!</v>
      </c>
      <c r="O1844" s="37" t="e">
        <f>N1844/J1844</f>
        <v>#DIV/0!</v>
      </c>
      <c r="P1844" s="5" t="e">
        <f>M1844/(L1844/100)</f>
        <v>#DIV/0!</v>
      </c>
      <c r="Q1844" s="5" t="e">
        <f>P1844*I1844</f>
        <v>#DIV/0!</v>
      </c>
      <c r="U1844" s="15" t="e">
        <f>100-(T1844-R1844)/S1844*100</f>
        <v>#DIV/0!</v>
      </c>
      <c r="X1844" s="2">
        <v>12.03</v>
      </c>
      <c r="AB1844" s="14" t="e">
        <f>((AE1844-AC1844)*(1000/AD1844))*1000</f>
        <v>#DIV/0!</v>
      </c>
      <c r="AF1844" s="7" t="e">
        <f>#REF!*0.8</f>
        <v>#REF!</v>
      </c>
      <c r="AG1844" s="2">
        <v>60</v>
      </c>
      <c r="AH1844" s="8" t="e">
        <f>((AG1844)*(H1844/100))</f>
        <v>#DIV/0!</v>
      </c>
      <c r="AI1844" s="7" t="e">
        <f>AG1844/AH1844</f>
        <v>#DIV/0!</v>
      </c>
      <c r="AO1844" s="20" t="s">
        <v>2212</v>
      </c>
      <c r="AP1844" s="588">
        <v>0.158</v>
      </c>
      <c r="AQ1844" s="588">
        <v>2E-3</v>
      </c>
      <c r="AR1844" s="588" t="s">
        <v>121</v>
      </c>
      <c r="AS1844" s="588">
        <v>4.0000000000000001E-3</v>
      </c>
      <c r="AT1844" s="588">
        <v>6.6000000000000003E-2</v>
      </c>
      <c r="AU1844" s="588">
        <v>3.0000000000000001E-3</v>
      </c>
      <c r="AV1844" s="588">
        <v>4.8000000000000001E-2</v>
      </c>
      <c r="AW1844" s="588">
        <v>2E-3</v>
      </c>
      <c r="AX1844" s="588">
        <v>8.9999999999999993E-3</v>
      </c>
      <c r="AY1844" s="588">
        <v>1E-3</v>
      </c>
      <c r="AZ1844" s="588">
        <v>8.9999999999999993E-3</v>
      </c>
      <c r="BA1844" s="588">
        <v>2E-3</v>
      </c>
      <c r="BB1844" s="588">
        <v>2.8000000000000001E-2</v>
      </c>
      <c r="BC1844" s="588">
        <v>2E-3</v>
      </c>
      <c r="BD1844" s="588">
        <v>0.26400000000000001</v>
      </c>
      <c r="BE1844" s="588">
        <v>7.0000000000000001E-3</v>
      </c>
      <c r="BF1844" s="588" t="s">
        <v>121</v>
      </c>
      <c r="BG1844" s="588">
        <v>6.0000000000000001E-3</v>
      </c>
      <c r="BH1844" s="588" t="s">
        <v>121</v>
      </c>
      <c r="BI1844" s="588">
        <v>3.8330000000000002</v>
      </c>
      <c r="BJ1844" s="588" t="s">
        <v>121</v>
      </c>
      <c r="BK1844" s="588">
        <v>3.0000000000000001E-3</v>
      </c>
      <c r="BL1844" s="588" t="s">
        <v>121</v>
      </c>
      <c r="BM1844" s="588">
        <v>2E-3</v>
      </c>
      <c r="BN1844" s="588">
        <v>7.1999999999999995E-2</v>
      </c>
      <c r="BO1844" s="588">
        <v>7.0000000000000001E-3</v>
      </c>
      <c r="BP1844" s="588">
        <v>48.402000000000001</v>
      </c>
      <c r="BQ1844" s="588">
        <v>0.20599999999999999</v>
      </c>
      <c r="BR1844" s="588">
        <v>2E-3</v>
      </c>
      <c r="BS1844" s="588">
        <v>1E-3</v>
      </c>
      <c r="BT1844" s="588">
        <v>28.698</v>
      </c>
      <c r="BU1844" s="588">
        <v>0.33800000000000002</v>
      </c>
      <c r="BV1844" s="588">
        <v>5.6210000000000004</v>
      </c>
      <c r="BW1844" s="588">
        <v>0.107</v>
      </c>
      <c r="BX1844" s="588" t="s">
        <v>121</v>
      </c>
      <c r="BY1844" s="588">
        <v>5.0000000000000001E-3</v>
      </c>
      <c r="BZ1844" s="588">
        <v>1.377</v>
      </c>
      <c r="CA1844" s="588">
        <v>3.9E-2</v>
      </c>
      <c r="CB1844" s="588" t="s">
        <v>121</v>
      </c>
      <c r="CC1844" s="588">
        <v>17.010999999999999</v>
      </c>
      <c r="CD1844" s="588">
        <v>2.3E-2</v>
      </c>
      <c r="CE1844" s="588">
        <v>4.0000000000000001E-3</v>
      </c>
      <c r="CF1844" s="588" t="s">
        <v>121</v>
      </c>
      <c r="CG1844" s="588">
        <v>2E-3</v>
      </c>
      <c r="CH1844" s="588" t="s">
        <v>121</v>
      </c>
      <c r="CI1844" s="588">
        <v>2E-3</v>
      </c>
      <c r="CJ1844" s="588" t="s">
        <v>121</v>
      </c>
      <c r="CK1844" s="588">
        <v>0.13800000000000001</v>
      </c>
      <c r="CL1844" s="588" t="s">
        <v>121</v>
      </c>
      <c r="CM1844" s="588">
        <v>2E-3</v>
      </c>
      <c r="CN1844" s="588">
        <v>4.0000000000000001E-3</v>
      </c>
      <c r="CO1844" s="588">
        <v>1E-3</v>
      </c>
      <c r="CP1844" s="588">
        <v>0.60599999999999998</v>
      </c>
      <c r="CQ1844" s="588">
        <v>3.7999999999999999E-2</v>
      </c>
      <c r="CR1844" s="588" t="s">
        <v>121</v>
      </c>
      <c r="CS1844" s="588">
        <v>2E-3</v>
      </c>
      <c r="CT1844" s="588">
        <v>0.48499999999999999</v>
      </c>
      <c r="CU1844" s="588">
        <v>0.252</v>
      </c>
      <c r="CV1844" s="588">
        <v>1.7000000000000001E-2</v>
      </c>
      <c r="CW1844" s="588">
        <v>1E-3</v>
      </c>
      <c r="CX1844" s="588">
        <v>4.9000000000000002E-2</v>
      </c>
      <c r="CY1844" s="588">
        <v>1.2999999999999999E-2</v>
      </c>
      <c r="CZ1844" s="588" t="s">
        <v>121</v>
      </c>
      <c r="DA1844" s="588">
        <v>2E-3</v>
      </c>
      <c r="DB1844" s="588" t="s">
        <v>121</v>
      </c>
      <c r="DC1844" s="588">
        <v>4.0000000000000001E-3</v>
      </c>
      <c r="DD1844" s="588">
        <v>0.03</v>
      </c>
      <c r="DE1844" s="588">
        <v>6.0000000000000001E-3</v>
      </c>
      <c r="DF1844" s="588">
        <v>0.50600000000000001</v>
      </c>
      <c r="DG1844" s="588">
        <v>6.0000000000000001E-3</v>
      </c>
      <c r="DH1844" s="588">
        <v>8.0000000000000002E-3</v>
      </c>
      <c r="DI1844" s="588">
        <v>1E-3</v>
      </c>
      <c r="DJ1844" s="588">
        <v>5.6000000000000001E-2</v>
      </c>
      <c r="DK1844" s="588">
        <v>1E-3</v>
      </c>
      <c r="DL1844" s="61" t="str">
        <f t="shared" si="35"/>
        <v>UTV 20.06.2022</v>
      </c>
    </row>
    <row r="1845" spans="1:132">
      <c r="A1845" s="11">
        <v>44732</v>
      </c>
      <c r="B1845" s="66" t="s">
        <v>208</v>
      </c>
      <c r="C1845" s="25" t="s">
        <v>125</v>
      </c>
      <c r="D1845" s="21">
        <v>29</v>
      </c>
      <c r="E1845" s="2">
        <v>100</v>
      </c>
      <c r="F1845" s="2">
        <v>71</v>
      </c>
      <c r="H1845" s="3">
        <f>((F1845)/(E1845/100))</f>
        <v>71</v>
      </c>
      <c r="I1845" s="4">
        <f>E1845/F1845</f>
        <v>1.408450704225352</v>
      </c>
      <c r="J1845" s="4" t="e">
        <f>100/G1845</f>
        <v>#DIV/0!</v>
      </c>
      <c r="N1845" s="37" t="e">
        <f>M1845/(K1845/100)</f>
        <v>#DIV/0!</v>
      </c>
      <c r="O1845" s="37" t="e">
        <f>N1845/J1845</f>
        <v>#DIV/0!</v>
      </c>
      <c r="P1845" s="5" t="e">
        <f>M1845/(L1845/100)</f>
        <v>#DIV/0!</v>
      </c>
      <c r="Q1845" s="5" t="e">
        <f>P1845*I1845</f>
        <v>#DIV/0!</v>
      </c>
      <c r="U1845" s="15" t="e">
        <f>100-(T1845-R1845)/S1845*100</f>
        <v>#DIV/0!</v>
      </c>
      <c r="V1845" s="21">
        <v>4.0069999999999997</v>
      </c>
      <c r="X1845" s="2">
        <v>11.85</v>
      </c>
      <c r="Y1845" s="2">
        <v>14.54</v>
      </c>
      <c r="Z1845" s="21">
        <v>3821</v>
      </c>
      <c r="AB1845" s="14" t="e">
        <f>((AE1845-AC1845)*(1000/AD1845))*1000</f>
        <v>#DIV/0!</v>
      </c>
      <c r="AF1845" s="7" t="e">
        <f>#REF!*0.8</f>
        <v>#REF!</v>
      </c>
      <c r="AG1845" s="2">
        <v>141</v>
      </c>
      <c r="AH1845" s="8">
        <f>((AG1845)*(H1845/100))</f>
        <v>100.11</v>
      </c>
      <c r="AI1845" s="7">
        <f>AG1845/AH1845</f>
        <v>1.408450704225352</v>
      </c>
      <c r="AJ1845" s="6">
        <v>39.22</v>
      </c>
      <c r="AK1845" s="2">
        <v>0.75</v>
      </c>
      <c r="AO1845" s="20" t="s">
        <v>2213</v>
      </c>
      <c r="AP1845" s="587">
        <v>0.27300000000000002</v>
      </c>
      <c r="AQ1845" s="587">
        <v>4.0000000000000001E-3</v>
      </c>
      <c r="AR1845" s="587">
        <v>4.2000000000000003E-2</v>
      </c>
      <c r="AS1845" s="587">
        <v>3.0000000000000001E-3</v>
      </c>
      <c r="AT1845" s="587">
        <v>2.5999999999999999E-2</v>
      </c>
      <c r="AU1845" s="587">
        <v>2E-3</v>
      </c>
      <c r="AV1845" s="587">
        <v>0.10299999999999999</v>
      </c>
      <c r="AW1845" s="587">
        <v>3.0000000000000001E-3</v>
      </c>
      <c r="AX1845" s="587">
        <v>1.9E-2</v>
      </c>
      <c r="AY1845" s="587">
        <v>1E-3</v>
      </c>
      <c r="AZ1845" s="587">
        <v>5.7000000000000002E-2</v>
      </c>
      <c r="BA1845" s="587">
        <v>3.0000000000000001E-3</v>
      </c>
      <c r="BB1845" s="587">
        <v>0.218</v>
      </c>
      <c r="BC1845" s="587">
        <v>4.0000000000000001E-3</v>
      </c>
      <c r="BD1845" s="587">
        <v>3.214</v>
      </c>
      <c r="BE1845" s="587">
        <v>2.7E-2</v>
      </c>
      <c r="BF1845" s="587" t="s">
        <v>121</v>
      </c>
      <c r="BG1845" s="587">
        <v>5.0000000000000001E-3</v>
      </c>
      <c r="BH1845" s="587">
        <v>4.2889999999999997</v>
      </c>
      <c r="BI1845" s="587">
        <v>1.1679999999999999</v>
      </c>
      <c r="BJ1845" s="587">
        <v>7.0000000000000001E-3</v>
      </c>
      <c r="BK1845" s="587">
        <v>3.0000000000000001E-3</v>
      </c>
      <c r="BL1845" s="587" t="s">
        <v>121</v>
      </c>
      <c r="BM1845" s="587">
        <v>2E-3</v>
      </c>
      <c r="BN1845" s="587">
        <v>0.125</v>
      </c>
      <c r="BO1845" s="587">
        <v>7.0000000000000001E-3</v>
      </c>
      <c r="BP1845" s="587">
        <v>54.530999999999999</v>
      </c>
      <c r="BQ1845" s="587">
        <v>0.19700000000000001</v>
      </c>
      <c r="BR1845" s="587">
        <v>2E-3</v>
      </c>
      <c r="BS1845" s="587">
        <v>1E-3</v>
      </c>
      <c r="BT1845" s="587">
        <v>14.237</v>
      </c>
      <c r="BU1845" s="587">
        <v>0.13700000000000001</v>
      </c>
      <c r="BV1845" s="587">
        <v>2.6459999999999999</v>
      </c>
      <c r="BW1845" s="587">
        <v>3.6999999999999998E-2</v>
      </c>
      <c r="BX1845" s="587">
        <v>1.9E-2</v>
      </c>
      <c r="BY1845" s="587">
        <v>6.0000000000000001E-3</v>
      </c>
      <c r="BZ1845" s="587">
        <v>1.036</v>
      </c>
      <c r="CA1845" s="587">
        <v>3.2000000000000001E-2</v>
      </c>
      <c r="CB1845" s="587" t="s">
        <v>121</v>
      </c>
      <c r="CC1845" s="587">
        <v>9.6080000000000005</v>
      </c>
      <c r="CD1845" s="587">
        <v>0.16500000000000001</v>
      </c>
      <c r="CE1845" s="587">
        <v>7.0000000000000001E-3</v>
      </c>
      <c r="CF1845" s="587">
        <v>8.0000000000000002E-3</v>
      </c>
      <c r="CG1845" s="587">
        <v>1E-3</v>
      </c>
      <c r="CH1845" s="587" t="s">
        <v>121</v>
      </c>
      <c r="CI1845" s="587">
        <v>2E-3</v>
      </c>
      <c r="CJ1845" s="587">
        <v>0.39400000000000002</v>
      </c>
      <c r="CK1845" s="587">
        <v>7.6999999999999999E-2</v>
      </c>
      <c r="CL1845" s="587" t="s">
        <v>121</v>
      </c>
      <c r="CM1845" s="587">
        <v>2E-3</v>
      </c>
      <c r="CN1845" s="587">
        <v>5.0000000000000001E-3</v>
      </c>
      <c r="CO1845" s="587">
        <v>1E-3</v>
      </c>
      <c r="CP1845" s="587">
        <v>1.964</v>
      </c>
      <c r="CQ1845" s="587">
        <v>4.2999999999999997E-2</v>
      </c>
      <c r="CR1845" s="587" t="s">
        <v>121</v>
      </c>
      <c r="CS1845" s="587">
        <v>2E-3</v>
      </c>
      <c r="CT1845" s="587">
        <v>6.3659999999999997</v>
      </c>
      <c r="CU1845" s="587">
        <v>0.29199999999999998</v>
      </c>
      <c r="CV1845" s="587">
        <v>2.1999999999999999E-2</v>
      </c>
      <c r="CW1845" s="587">
        <v>1E-3</v>
      </c>
      <c r="CX1845" s="587">
        <v>0.83299999999999996</v>
      </c>
      <c r="CY1845" s="587">
        <v>1.7999999999999999E-2</v>
      </c>
      <c r="CZ1845" s="587" t="s">
        <v>121</v>
      </c>
      <c r="DA1845" s="587">
        <v>2E-3</v>
      </c>
      <c r="DB1845" s="587">
        <v>3.6999999999999998E-2</v>
      </c>
      <c r="DC1845" s="587">
        <v>6.0000000000000001E-3</v>
      </c>
      <c r="DD1845" s="587" t="s">
        <v>121</v>
      </c>
      <c r="DE1845" s="587">
        <v>1.2999999999999999E-2</v>
      </c>
      <c r="DF1845" s="587">
        <v>1.359</v>
      </c>
      <c r="DG1845" s="587">
        <v>1.2E-2</v>
      </c>
      <c r="DH1845" s="587">
        <v>1.7999999999999999E-2</v>
      </c>
      <c r="DI1845" s="587">
        <v>1E-3</v>
      </c>
      <c r="DJ1845" s="587">
        <v>4.3999999999999997E-2</v>
      </c>
      <c r="DK1845" s="587">
        <v>1E-3</v>
      </c>
      <c r="DL1845" s="61" t="str">
        <f t="shared" si="35"/>
        <v>DK III W1 20.06.2022</v>
      </c>
      <c r="DM1845" s="594">
        <v>2.17688030999065E-2</v>
      </c>
      <c r="DN1845" s="594">
        <v>3.9273140750214E-2</v>
      </c>
      <c r="DO1845" s="594">
        <v>4.0608494949624901E-2</v>
      </c>
      <c r="DP1845" s="594">
        <v>0.74477744290932602</v>
      </c>
      <c r="DQ1845" s="594">
        <v>2.8110988666702101E-3</v>
      </c>
      <c r="DR1845" s="594">
        <v>-4.1287959918626702E-2</v>
      </c>
      <c r="DS1845" s="594">
        <v>0.99626418739479505</v>
      </c>
      <c r="DT1845" s="594">
        <v>-5.6779664334852299E-3</v>
      </c>
      <c r="DU1845" s="594">
        <v>-1.8324987905497701E-3</v>
      </c>
      <c r="DV1845" s="594">
        <v>1.46468350626861E-2</v>
      </c>
      <c r="DW1845" s="594">
        <v>1.9213949094662099</v>
      </c>
      <c r="DX1845" s="594">
        <v>4.2043088184270799E-2</v>
      </c>
      <c r="DY1845" s="594">
        <v>2077.9788316454901</v>
      </c>
      <c r="DZ1845" s="594">
        <v>-0.36113836077593903</v>
      </c>
      <c r="EA1845" s="594">
        <v>5.0523218454475403E-2</v>
      </c>
      <c r="EB1845" s="594">
        <v>96.473299856318107</v>
      </c>
    </row>
    <row r="1846" spans="1:132">
      <c r="A1846" s="11">
        <v>44732</v>
      </c>
      <c r="B1846" s="66" t="s">
        <v>207</v>
      </c>
      <c r="C1846" s="25" t="s">
        <v>125</v>
      </c>
      <c r="D1846" s="21">
        <v>27</v>
      </c>
      <c r="E1846" s="2">
        <v>100</v>
      </c>
      <c r="F1846" s="2">
        <v>73</v>
      </c>
      <c r="H1846" s="3">
        <f>((F1846)/(E1846/100))</f>
        <v>73</v>
      </c>
      <c r="I1846" s="4">
        <f>E1846/F1846</f>
        <v>1.3698630136986301</v>
      </c>
      <c r="J1846" s="4" t="e">
        <f>100/G1846</f>
        <v>#DIV/0!</v>
      </c>
      <c r="N1846" s="37" t="e">
        <f>M1846/(K1846/100)</f>
        <v>#DIV/0!</v>
      </c>
      <c r="O1846" s="37" t="e">
        <f>N1846/J1846</f>
        <v>#DIV/0!</v>
      </c>
      <c r="P1846" s="5" t="e">
        <f>M1846/(L1846/100)</f>
        <v>#DIV/0!</v>
      </c>
      <c r="Q1846" s="5" t="e">
        <f>P1846*I1846</f>
        <v>#DIV/0!</v>
      </c>
      <c r="U1846" s="15" t="e">
        <f>100-(T1846-R1846)/S1846*100</f>
        <v>#DIV/0!</v>
      </c>
      <c r="V1846" s="21">
        <v>1.0580000000000001</v>
      </c>
      <c r="X1846" s="2">
        <v>12.02</v>
      </c>
      <c r="Y1846" s="2">
        <v>10.08</v>
      </c>
      <c r="Z1846" s="21">
        <v>1984</v>
      </c>
      <c r="AB1846" s="14" t="e">
        <f>((AE1846-AC1846)*(1000/AD1846))*1000</f>
        <v>#DIV/0!</v>
      </c>
      <c r="AF1846" s="7" t="e">
        <f>#REF!*0.8</f>
        <v>#REF!</v>
      </c>
      <c r="AG1846" s="2">
        <v>137</v>
      </c>
      <c r="AH1846" s="8">
        <f>((AG1846)*(H1846/100))</f>
        <v>100.00999999999999</v>
      </c>
      <c r="AI1846" s="7">
        <f>AG1846/AH1846</f>
        <v>1.3698630136986303</v>
      </c>
      <c r="AJ1846" s="6">
        <v>65.650000000000006</v>
      </c>
      <c r="AK1846" s="2">
        <v>0.32200000000000001</v>
      </c>
      <c r="AO1846" s="20" t="s">
        <v>2214</v>
      </c>
      <c r="AP1846" s="586">
        <v>4.4999999999999998E-2</v>
      </c>
      <c r="AQ1846" s="586">
        <v>1E-3</v>
      </c>
      <c r="AR1846" s="586">
        <v>1.0999999999999999E-2</v>
      </c>
      <c r="AS1846" s="586">
        <v>3.0000000000000001E-3</v>
      </c>
      <c r="AT1846" s="586">
        <v>2.5000000000000001E-2</v>
      </c>
      <c r="AU1846" s="586">
        <v>2E-3</v>
      </c>
      <c r="AV1846" s="586">
        <v>2.1999999999999999E-2</v>
      </c>
      <c r="AW1846" s="586">
        <v>2E-3</v>
      </c>
      <c r="AX1846" s="586" t="s">
        <v>121</v>
      </c>
      <c r="AY1846" s="586">
        <v>2E-3</v>
      </c>
      <c r="AZ1846" s="586">
        <v>0.04</v>
      </c>
      <c r="BA1846" s="586">
        <v>3.0000000000000001E-3</v>
      </c>
      <c r="BB1846" s="586">
        <v>0.122</v>
      </c>
      <c r="BC1846" s="586">
        <v>3.0000000000000001E-3</v>
      </c>
      <c r="BD1846" s="586">
        <v>3.3359999999999999</v>
      </c>
      <c r="BE1846" s="586">
        <v>2.8000000000000001E-2</v>
      </c>
      <c r="BF1846" s="586" t="s">
        <v>121</v>
      </c>
      <c r="BG1846" s="586">
        <v>5.0000000000000001E-3</v>
      </c>
      <c r="BH1846" s="586">
        <v>3.411</v>
      </c>
      <c r="BI1846" s="586">
        <v>0.98199999999999998</v>
      </c>
      <c r="BJ1846" s="586">
        <v>2E-3</v>
      </c>
      <c r="BK1846" s="586">
        <v>1E-3</v>
      </c>
      <c r="BL1846" s="586" t="s">
        <v>121</v>
      </c>
      <c r="BM1846" s="586">
        <v>2E-3</v>
      </c>
      <c r="BN1846" s="586">
        <v>0.34599999999999997</v>
      </c>
      <c r="BO1846" s="586">
        <v>8.9999999999999993E-3</v>
      </c>
      <c r="BP1846" s="586">
        <v>64.424000000000007</v>
      </c>
      <c r="BQ1846" s="586">
        <v>0.13600000000000001</v>
      </c>
      <c r="BR1846" s="586">
        <v>2E-3</v>
      </c>
      <c r="BS1846" s="586">
        <v>1E-3</v>
      </c>
      <c r="BT1846" s="586">
        <v>15.331</v>
      </c>
      <c r="BU1846" s="586">
        <v>0.14299999999999999</v>
      </c>
      <c r="BV1846" s="586">
        <v>1.0820000000000001</v>
      </c>
      <c r="BW1846" s="586">
        <v>2.3E-2</v>
      </c>
      <c r="BX1846" s="586" t="s">
        <v>121</v>
      </c>
      <c r="BY1846" s="586">
        <v>8.9999999999999993E-3</v>
      </c>
      <c r="BZ1846" s="586">
        <v>1.042</v>
      </c>
      <c r="CA1846" s="586">
        <v>3.2000000000000001E-2</v>
      </c>
      <c r="CB1846" s="586" t="s">
        <v>121</v>
      </c>
      <c r="CC1846" s="586">
        <v>11.285</v>
      </c>
      <c r="CD1846" s="586">
        <v>0.10100000000000001</v>
      </c>
      <c r="CE1846" s="586">
        <v>6.0000000000000001E-3</v>
      </c>
      <c r="CF1846" s="586" t="s">
        <v>121</v>
      </c>
      <c r="CG1846" s="586">
        <v>2E-3</v>
      </c>
      <c r="CH1846" s="586" t="s">
        <v>121</v>
      </c>
      <c r="CI1846" s="586">
        <v>2E-3</v>
      </c>
      <c r="CJ1846" s="586">
        <v>1.081</v>
      </c>
      <c r="CK1846" s="586">
        <v>7.8E-2</v>
      </c>
      <c r="CL1846" s="586" t="s">
        <v>121</v>
      </c>
      <c r="CM1846" s="586">
        <v>2E-3</v>
      </c>
      <c r="CN1846" s="586">
        <v>3.0000000000000001E-3</v>
      </c>
      <c r="CO1846" s="586">
        <v>1E-3</v>
      </c>
      <c r="CP1846" s="586">
        <v>1.274</v>
      </c>
      <c r="CQ1846" s="586">
        <v>3.3000000000000002E-2</v>
      </c>
      <c r="CR1846" s="586" t="s">
        <v>121</v>
      </c>
      <c r="CS1846" s="586">
        <v>2E-3</v>
      </c>
      <c r="CT1846" s="586">
        <v>6.694</v>
      </c>
      <c r="CU1846" s="586">
        <v>0.27300000000000002</v>
      </c>
      <c r="CV1846" s="586">
        <v>3.3000000000000002E-2</v>
      </c>
      <c r="CW1846" s="586">
        <v>1E-3</v>
      </c>
      <c r="CX1846" s="586">
        <v>1.1259999999999999</v>
      </c>
      <c r="CY1846" s="586">
        <v>0.02</v>
      </c>
      <c r="CZ1846" s="586" t="s">
        <v>121</v>
      </c>
      <c r="DA1846" s="586">
        <v>2E-3</v>
      </c>
      <c r="DB1846" s="586">
        <v>2.1999999999999999E-2</v>
      </c>
      <c r="DC1846" s="586">
        <v>6.0000000000000001E-3</v>
      </c>
      <c r="DD1846" s="586">
        <v>0.01</v>
      </c>
      <c r="DE1846" s="586">
        <v>5.0000000000000001E-3</v>
      </c>
      <c r="DF1846" s="586">
        <v>0.36299999999999999</v>
      </c>
      <c r="DG1846" s="586">
        <v>5.0000000000000001E-3</v>
      </c>
      <c r="DH1846" s="586">
        <v>1.7000000000000001E-2</v>
      </c>
      <c r="DI1846" s="586">
        <v>1E-3</v>
      </c>
      <c r="DJ1846" s="586">
        <v>2.5999999999999999E-2</v>
      </c>
      <c r="DK1846" s="586">
        <v>1E-3</v>
      </c>
      <c r="DL1846" s="61" t="str">
        <f t="shared" si="35"/>
        <v>DK III W2 20.06.2022</v>
      </c>
      <c r="DM1846" s="594">
        <v>3.10775608933293E-2</v>
      </c>
      <c r="DN1846" s="594">
        <v>1.6964310013886401E-3</v>
      </c>
      <c r="DO1846" s="594">
        <v>-2.61728401931593E-2</v>
      </c>
      <c r="DP1846" s="594">
        <v>0.32213627791733801</v>
      </c>
      <c r="DQ1846" s="594">
        <v>-3.7802104518005601E-3</v>
      </c>
      <c r="DR1846" s="594">
        <v>-4.8293987652768003E-2</v>
      </c>
      <c r="DS1846" s="594">
        <v>0.113480375696712</v>
      </c>
      <c r="DT1846" s="594">
        <v>-1.23140632542046E-2</v>
      </c>
      <c r="DU1846" s="594">
        <v>-2.5947212717779698E-3</v>
      </c>
      <c r="DV1846" s="594">
        <v>3.7492496930938298E-3</v>
      </c>
      <c r="DW1846" s="594">
        <v>7.2980771224167199E-2</v>
      </c>
      <c r="DX1846" s="594">
        <v>-1.3615556330143601E-2</v>
      </c>
      <c r="DY1846" s="594">
        <v>1333.45491845832</v>
      </c>
      <c r="DZ1846" s="594">
        <v>-0.67791003493532398</v>
      </c>
      <c r="EA1846" s="594">
        <v>-0.183068903966525</v>
      </c>
      <c r="EB1846" s="594">
        <v>97.193815712167293</v>
      </c>
    </row>
    <row r="1847" spans="1:132">
      <c r="A1847" s="11">
        <v>44733</v>
      </c>
      <c r="B1847" s="66" t="s">
        <v>2215</v>
      </c>
      <c r="C1847" s="25" t="s">
        <v>125</v>
      </c>
      <c r="D1847" s="21">
        <v>23</v>
      </c>
      <c r="E1847" s="2">
        <v>100</v>
      </c>
      <c r="F1847" s="2">
        <v>77</v>
      </c>
      <c r="H1847" s="3">
        <f>((F1847)/(E1847/100))</f>
        <v>77</v>
      </c>
      <c r="I1847" s="4">
        <f>E1847/F1847</f>
        <v>1.2987012987012987</v>
      </c>
      <c r="J1847" s="4" t="e">
        <f>100/G1847</f>
        <v>#DIV/0!</v>
      </c>
      <c r="N1847" s="37" t="e">
        <f>M1847/(K1847/100)</f>
        <v>#DIV/0!</v>
      </c>
      <c r="O1847" s="37" t="e">
        <f>N1847/J1847</f>
        <v>#DIV/0!</v>
      </c>
      <c r="P1847" s="5" t="e">
        <f>M1847/(L1847/100)</f>
        <v>#DIV/0!</v>
      </c>
      <c r="Q1847" s="5" t="e">
        <f>P1847*I1847</f>
        <v>#DIV/0!</v>
      </c>
      <c r="U1847" s="15" t="e">
        <f>100-(T1847-R1847)/S1847*100</f>
        <v>#DIV/0!</v>
      </c>
      <c r="V1847" s="21">
        <v>0.16200000000000001</v>
      </c>
      <c r="X1847" s="2">
        <v>10.72</v>
      </c>
      <c r="Y1847" s="2">
        <v>7.94</v>
      </c>
      <c r="Z1847" s="21">
        <v>2107</v>
      </c>
      <c r="AB1847" s="14" t="e">
        <f>((AE1847-AC1847)*(1000/AD1847))*1000</f>
        <v>#DIV/0!</v>
      </c>
      <c r="AF1847" s="7" t="e">
        <f>#REF!*0.8</f>
        <v>#REF!</v>
      </c>
      <c r="AG1847" s="2">
        <v>130</v>
      </c>
      <c r="AH1847" s="8">
        <f>((AG1847)*(H1847/100))</f>
        <v>100.10000000000001</v>
      </c>
      <c r="AI1847" s="7">
        <f>AG1847/AH1847</f>
        <v>1.2987012987012987</v>
      </c>
      <c r="AJ1847" s="6">
        <v>68.040000000000006</v>
      </c>
      <c r="AK1847" s="2">
        <v>0.35699999999999998</v>
      </c>
      <c r="AO1847" s="20" t="s">
        <v>2216</v>
      </c>
      <c r="AP1847" s="589">
        <v>8.7999999999999995E-2</v>
      </c>
      <c r="AQ1847" s="589">
        <v>2E-3</v>
      </c>
      <c r="AR1847" s="589">
        <v>3.5999999999999997E-2</v>
      </c>
      <c r="AS1847" s="589">
        <v>3.0000000000000001E-3</v>
      </c>
      <c r="AT1847" s="589">
        <v>6.7000000000000004E-2</v>
      </c>
      <c r="AU1847" s="589">
        <v>3.0000000000000001E-3</v>
      </c>
      <c r="AV1847" s="589">
        <v>5.3999999999999999E-2</v>
      </c>
      <c r="AW1847" s="589">
        <v>2E-3</v>
      </c>
      <c r="AX1847" s="589">
        <v>1.0999999999999999E-2</v>
      </c>
      <c r="AY1847" s="589">
        <v>1E-3</v>
      </c>
      <c r="AZ1847" s="589">
        <v>3.2000000000000001E-2</v>
      </c>
      <c r="BA1847" s="589">
        <v>3.0000000000000001E-3</v>
      </c>
      <c r="BB1847" s="589">
        <v>0.13500000000000001</v>
      </c>
      <c r="BC1847" s="589">
        <v>3.0000000000000001E-3</v>
      </c>
      <c r="BD1847" s="589">
        <v>2.8330000000000002</v>
      </c>
      <c r="BE1847" s="589">
        <v>2.5999999999999999E-2</v>
      </c>
      <c r="BF1847" s="589" t="s">
        <v>121</v>
      </c>
      <c r="BG1847" s="589">
        <v>3.0000000000000001E-3</v>
      </c>
      <c r="BH1847" s="589">
        <v>5.48</v>
      </c>
      <c r="BI1847" s="589">
        <v>1.3560000000000001</v>
      </c>
      <c r="BJ1847" s="589" t="s">
        <v>121</v>
      </c>
      <c r="BK1847" s="589">
        <v>2E-3</v>
      </c>
      <c r="BL1847" s="589" t="s">
        <v>121</v>
      </c>
      <c r="BM1847" s="589">
        <v>2E-3</v>
      </c>
      <c r="BN1847" s="589">
        <v>0.28599999999999998</v>
      </c>
      <c r="BO1847" s="589">
        <v>8.9999999999999993E-3</v>
      </c>
      <c r="BP1847" s="589">
        <v>51.243000000000002</v>
      </c>
      <c r="BQ1847" s="589">
        <v>0.2</v>
      </c>
      <c r="BR1847" s="589" t="s">
        <v>121</v>
      </c>
      <c r="BS1847" s="589">
        <v>2E-3</v>
      </c>
      <c r="BT1847" s="589">
        <v>16.186</v>
      </c>
      <c r="BU1847" s="589">
        <v>0.14599999999999999</v>
      </c>
      <c r="BV1847" s="589">
        <v>1.7829999999999999</v>
      </c>
      <c r="BW1847" s="589">
        <v>3.2000000000000001E-2</v>
      </c>
      <c r="BX1847" s="589" t="s">
        <v>121</v>
      </c>
      <c r="BY1847" s="589">
        <v>8.0000000000000002E-3</v>
      </c>
      <c r="BZ1847" s="589">
        <v>0.86</v>
      </c>
      <c r="CA1847" s="589">
        <v>0.03</v>
      </c>
      <c r="CB1847" s="589" t="s">
        <v>121</v>
      </c>
      <c r="CC1847" s="589">
        <v>9.9730000000000008</v>
      </c>
      <c r="CD1847" s="589">
        <v>0.1</v>
      </c>
      <c r="CE1847" s="589">
        <v>6.0000000000000001E-3</v>
      </c>
      <c r="CF1847" s="589" t="s">
        <v>121</v>
      </c>
      <c r="CG1847" s="589">
        <v>2E-3</v>
      </c>
      <c r="CH1847" s="589" t="s">
        <v>121</v>
      </c>
      <c r="CI1847" s="589">
        <v>2E-3</v>
      </c>
      <c r="CJ1847" s="589">
        <v>0.92700000000000005</v>
      </c>
      <c r="CK1847" s="589">
        <v>9.1999999999999998E-2</v>
      </c>
      <c r="CL1847" s="589" t="s">
        <v>121</v>
      </c>
      <c r="CM1847" s="589">
        <v>2E-3</v>
      </c>
      <c r="CN1847" s="589">
        <v>2E-3</v>
      </c>
      <c r="CO1847" s="589">
        <v>1E-3</v>
      </c>
      <c r="CP1847" s="589">
        <v>2.1509999999999998</v>
      </c>
      <c r="CQ1847" s="589">
        <v>4.7E-2</v>
      </c>
      <c r="CR1847" s="589" t="s">
        <v>121</v>
      </c>
      <c r="CS1847" s="589">
        <v>2E-3</v>
      </c>
      <c r="CT1847" s="589">
        <v>8.56</v>
      </c>
      <c r="CU1847" s="589">
        <v>0.33300000000000002</v>
      </c>
      <c r="CV1847" s="589">
        <v>3.9E-2</v>
      </c>
      <c r="CW1847" s="589">
        <v>1E-3</v>
      </c>
      <c r="CX1847" s="589">
        <v>1.4770000000000001</v>
      </c>
      <c r="CY1847" s="589">
        <v>2.4E-2</v>
      </c>
      <c r="CZ1847" s="589" t="s">
        <v>121</v>
      </c>
      <c r="DA1847" s="589">
        <v>2E-3</v>
      </c>
      <c r="DB1847" s="589">
        <v>9.6000000000000002E-2</v>
      </c>
      <c r="DC1847" s="589">
        <v>8.0000000000000002E-3</v>
      </c>
      <c r="DD1847" s="589" t="s">
        <v>121</v>
      </c>
      <c r="DE1847" s="589">
        <v>8.9999999999999993E-3</v>
      </c>
      <c r="DF1847" s="589">
        <v>0.63</v>
      </c>
      <c r="DG1847" s="589">
        <v>7.0000000000000001E-3</v>
      </c>
      <c r="DH1847" s="589">
        <v>1.7999999999999999E-2</v>
      </c>
      <c r="DI1847" s="589">
        <v>1E-3</v>
      </c>
      <c r="DJ1847" s="589">
        <v>0.04</v>
      </c>
      <c r="DK1847" s="589">
        <v>1E-3</v>
      </c>
      <c r="DL1847" s="61" t="str">
        <f t="shared" si="35"/>
        <v>DK III 2600 21.06.2022</v>
      </c>
      <c r="DM1847" s="594">
        <v>1.98551157921554E-2</v>
      </c>
      <c r="DN1847" s="594">
        <v>-9.0091328006678493E-3</v>
      </c>
      <c r="DO1847" s="594">
        <v>-1.8579945667702501E-2</v>
      </c>
      <c r="DP1847" s="594">
        <v>0.35709180421143799</v>
      </c>
      <c r="DQ1847" s="594">
        <v>1.8151473332596799E-2</v>
      </c>
      <c r="DR1847" s="594">
        <v>-1.3651576174239601E-2</v>
      </c>
      <c r="DS1847" s="594">
        <v>0.16712079390944601</v>
      </c>
      <c r="DT1847" s="594">
        <v>2.8945182312542599E-2</v>
      </c>
      <c r="DU1847" s="594">
        <v>-2.0079891603415E-3</v>
      </c>
      <c r="DV1847" s="594">
        <v>5.9795273038126904E-3</v>
      </c>
      <c r="DW1847" s="594">
        <v>0.13553440094949901</v>
      </c>
      <c r="DX1847" s="594">
        <v>0.11056674837168</v>
      </c>
      <c r="DY1847" s="594">
        <v>1243.0042483659099</v>
      </c>
      <c r="DZ1847" s="594">
        <v>-0.58463391593312397</v>
      </c>
      <c r="EA1847" s="594">
        <v>-5.5779408076994601E-2</v>
      </c>
      <c r="EB1847" s="594">
        <v>97.880984506904099</v>
      </c>
    </row>
    <row r="1848" spans="1:132">
      <c r="A1848" s="11">
        <v>44733</v>
      </c>
      <c r="B1848" s="66" t="s">
        <v>208</v>
      </c>
      <c r="C1848" s="25" t="s">
        <v>125</v>
      </c>
      <c r="D1848" s="21">
        <v>29</v>
      </c>
      <c r="E1848" s="2">
        <v>100</v>
      </c>
      <c r="F1848" s="2">
        <v>71</v>
      </c>
      <c r="H1848" s="3">
        <f>((F1848)/(E1848/100))</f>
        <v>71</v>
      </c>
      <c r="I1848" s="4">
        <f>E1848/F1848</f>
        <v>1.408450704225352</v>
      </c>
      <c r="J1848" s="4" t="e">
        <f>100/G1848</f>
        <v>#DIV/0!</v>
      </c>
      <c r="N1848" s="37" t="e">
        <f>M1848/(K1848/100)</f>
        <v>#DIV/0!</v>
      </c>
      <c r="O1848" s="37" t="e">
        <f>N1848/J1848</f>
        <v>#DIV/0!</v>
      </c>
      <c r="P1848" s="5" t="e">
        <f>M1848/(L1848/100)</f>
        <v>#DIV/0!</v>
      </c>
      <c r="Q1848" s="5" t="e">
        <f>P1848*I1848</f>
        <v>#DIV/0!</v>
      </c>
      <c r="U1848" s="15" t="e">
        <f>100-(T1848-R1848)/S1848*100</f>
        <v>#DIV/0!</v>
      </c>
      <c r="V1848" s="21">
        <v>2.1659999999999999</v>
      </c>
      <c r="X1848" s="2">
        <v>11.54</v>
      </c>
      <c r="Y1848" s="2">
        <v>10.61</v>
      </c>
      <c r="Z1848" s="21">
        <v>2686</v>
      </c>
      <c r="AB1848" s="14" t="e">
        <f>((AE1848-AC1848)*(1000/AD1848))*1000</f>
        <v>#DIV/0!</v>
      </c>
      <c r="AF1848" s="7" t="e">
        <f>#REF!*0.8</f>
        <v>#REF!</v>
      </c>
      <c r="AG1848" s="2">
        <v>141</v>
      </c>
      <c r="AH1848" s="8">
        <f>((AG1848)*(H1848/100))</f>
        <v>100.11</v>
      </c>
      <c r="AI1848" s="7">
        <f>AG1848/AH1848</f>
        <v>1.408450704225352</v>
      </c>
      <c r="AJ1848" s="6">
        <v>39.909999999999997</v>
      </c>
      <c r="AK1848" s="2">
        <v>0.54900000000000004</v>
      </c>
      <c r="AO1848" s="20" t="s">
        <v>2219</v>
      </c>
      <c r="AP1848" s="593">
        <v>0.109</v>
      </c>
      <c r="AQ1848" s="593">
        <v>2E-3</v>
      </c>
      <c r="AR1848" s="593">
        <v>3.6999999999999998E-2</v>
      </c>
      <c r="AS1848" s="593">
        <v>3.0000000000000001E-3</v>
      </c>
      <c r="AT1848" s="593">
        <v>1.7999999999999999E-2</v>
      </c>
      <c r="AU1848" s="593">
        <v>2E-3</v>
      </c>
      <c r="AV1848" s="593">
        <v>7.6999999999999999E-2</v>
      </c>
      <c r="AW1848" s="593">
        <v>2E-3</v>
      </c>
      <c r="AX1848" s="593">
        <v>8.0000000000000002E-3</v>
      </c>
      <c r="AY1848" s="593">
        <v>1E-3</v>
      </c>
      <c r="AZ1848" s="593">
        <v>7.3999999999999996E-2</v>
      </c>
      <c r="BA1848" s="593">
        <v>3.0000000000000001E-3</v>
      </c>
      <c r="BB1848" s="593">
        <v>0.17599999999999999</v>
      </c>
      <c r="BC1848" s="593">
        <v>3.0000000000000001E-3</v>
      </c>
      <c r="BD1848" s="593">
        <v>3.673</v>
      </c>
      <c r="BE1848" s="593">
        <v>3.1E-2</v>
      </c>
      <c r="BF1848" s="593" t="s">
        <v>121</v>
      </c>
      <c r="BG1848" s="593">
        <v>2E-3</v>
      </c>
      <c r="BH1848" s="593">
        <v>3.843</v>
      </c>
      <c r="BI1848" s="593">
        <v>1.1970000000000001</v>
      </c>
      <c r="BJ1848" s="593">
        <v>5.0000000000000001E-3</v>
      </c>
      <c r="BK1848" s="593">
        <v>2E-3</v>
      </c>
      <c r="BL1848" s="593" t="s">
        <v>121</v>
      </c>
      <c r="BM1848" s="593">
        <v>2E-3</v>
      </c>
      <c r="BN1848" s="593">
        <v>7.6999999999999999E-2</v>
      </c>
      <c r="BO1848" s="593">
        <v>6.0000000000000001E-3</v>
      </c>
      <c r="BP1848" s="593">
        <v>64.111000000000004</v>
      </c>
      <c r="BQ1848" s="593">
        <v>0.13800000000000001</v>
      </c>
      <c r="BR1848" s="593" t="s">
        <v>121</v>
      </c>
      <c r="BS1848" s="593">
        <v>2E-3</v>
      </c>
      <c r="BT1848" s="593">
        <v>14.348000000000001</v>
      </c>
      <c r="BU1848" s="593">
        <v>0.14299999999999999</v>
      </c>
      <c r="BV1848" s="593">
        <v>1.506</v>
      </c>
      <c r="BW1848" s="593">
        <v>2.8000000000000001E-2</v>
      </c>
      <c r="BX1848" s="593" t="s">
        <v>121</v>
      </c>
      <c r="BY1848" s="593">
        <v>8.9999999999999993E-3</v>
      </c>
      <c r="BZ1848" s="593">
        <v>0.754</v>
      </c>
      <c r="CA1848" s="593">
        <v>2.8000000000000001E-2</v>
      </c>
      <c r="CB1848" s="593" t="s">
        <v>121</v>
      </c>
      <c r="CC1848" s="593">
        <v>13.552</v>
      </c>
      <c r="CD1848" s="593">
        <v>0.249</v>
      </c>
      <c r="CE1848" s="593">
        <v>8.0000000000000002E-3</v>
      </c>
      <c r="CF1848" s="593">
        <v>2E-3</v>
      </c>
      <c r="CG1848" s="593">
        <v>1E-3</v>
      </c>
      <c r="CH1848" s="593" t="s">
        <v>121</v>
      </c>
      <c r="CI1848" s="593">
        <v>2E-3</v>
      </c>
      <c r="CJ1848" s="593">
        <v>0.39600000000000002</v>
      </c>
      <c r="CK1848" s="593">
        <v>7.0000000000000007E-2</v>
      </c>
      <c r="CL1848" s="593" t="s">
        <v>121</v>
      </c>
      <c r="CM1848" s="593">
        <v>2E-3</v>
      </c>
      <c r="CN1848" s="593">
        <v>3.0000000000000001E-3</v>
      </c>
      <c r="CO1848" s="593">
        <v>1E-3</v>
      </c>
      <c r="CP1848" s="593">
        <v>1.5049999999999999</v>
      </c>
      <c r="CQ1848" s="593">
        <v>3.6999999999999998E-2</v>
      </c>
      <c r="CR1848" s="593" t="s">
        <v>121</v>
      </c>
      <c r="CS1848" s="593">
        <v>2E-3</v>
      </c>
      <c r="CT1848" s="593">
        <v>6.9219999999999997</v>
      </c>
      <c r="CU1848" s="593">
        <v>0.28999999999999998</v>
      </c>
      <c r="CV1848" s="593">
        <v>1.9E-2</v>
      </c>
      <c r="CW1848" s="593">
        <v>1E-3</v>
      </c>
      <c r="CX1848" s="593">
        <v>1.145</v>
      </c>
      <c r="CY1848" s="593">
        <v>1.9E-2</v>
      </c>
      <c r="CZ1848" s="593" t="s">
        <v>121</v>
      </c>
      <c r="DA1848" s="593">
        <v>2E-3</v>
      </c>
      <c r="DB1848" s="593">
        <v>1.4E-2</v>
      </c>
      <c r="DC1848" s="593">
        <v>6.0000000000000001E-3</v>
      </c>
      <c r="DD1848" s="593" t="s">
        <v>121</v>
      </c>
      <c r="DE1848" s="593">
        <v>1.2999999999999999E-2</v>
      </c>
      <c r="DF1848" s="593">
        <v>0.879</v>
      </c>
      <c r="DG1848" s="593">
        <v>8.9999999999999993E-3</v>
      </c>
      <c r="DH1848" s="593">
        <v>1.4999999999999999E-2</v>
      </c>
      <c r="DI1848" s="593">
        <v>1E-3</v>
      </c>
      <c r="DJ1848" s="593">
        <v>2.5000000000000001E-2</v>
      </c>
      <c r="DK1848" s="593">
        <v>1E-3</v>
      </c>
      <c r="DL1848" s="61" t="str">
        <f t="shared" si="35"/>
        <v>DK III W1 21.06.2022</v>
      </c>
      <c r="DM1848" s="594">
        <v>1.10039193121631E-2</v>
      </c>
      <c r="DN1848" s="594">
        <v>2.0985434983273502E-2</v>
      </c>
      <c r="DO1848" s="594">
        <v>-1.1130219405991799E-2</v>
      </c>
      <c r="DP1848" s="594">
        <v>0.54924878541673705</v>
      </c>
      <c r="DQ1848" s="594">
        <v>0.108778096623492</v>
      </c>
      <c r="DR1848" s="594">
        <v>-1.7585560867169801E-2</v>
      </c>
      <c r="DS1848" s="594">
        <v>0.17163699775111299</v>
      </c>
      <c r="DT1848" s="594">
        <v>3.3375979337075201E-2</v>
      </c>
      <c r="DU1848" s="594">
        <v>-2.0425888921043402E-3</v>
      </c>
      <c r="DV1848" s="594">
        <v>1.1253190717923901E-2</v>
      </c>
      <c r="DW1848" s="594">
        <v>0.51848620228297504</v>
      </c>
      <c r="DX1848" s="594">
        <v>-4.72673463044887E-2</v>
      </c>
      <c r="DY1848" s="594">
        <v>1273.8862154332401</v>
      </c>
      <c r="DZ1848" s="594">
        <v>-0.39332049685061798</v>
      </c>
      <c r="EA1848" s="594">
        <v>-0.109464250630584</v>
      </c>
      <c r="EB1848" s="594">
        <v>97.469869604960394</v>
      </c>
    </row>
    <row r="1849" spans="1:132">
      <c r="A1849" s="11">
        <v>44733</v>
      </c>
      <c r="B1849" s="66"/>
      <c r="C1849" s="25" t="s">
        <v>124</v>
      </c>
      <c r="D1849" s="21">
        <v>25</v>
      </c>
      <c r="E1849" s="2">
        <v>100</v>
      </c>
      <c r="F1849" s="2">
        <v>75</v>
      </c>
      <c r="H1849" s="3">
        <f>((F1849)/(E1849/100))</f>
        <v>75</v>
      </c>
      <c r="I1849" s="4">
        <f>E1849/F1849</f>
        <v>1.3333333333333333</v>
      </c>
      <c r="J1849" s="4" t="e">
        <f>100/G1849</f>
        <v>#DIV/0!</v>
      </c>
      <c r="N1849" s="37" t="e">
        <f>M1849/(K1849/100)</f>
        <v>#DIV/0!</v>
      </c>
      <c r="O1849" s="37" t="e">
        <f>N1849/J1849</f>
        <v>#DIV/0!</v>
      </c>
      <c r="P1849" s="5" t="e">
        <f>M1849/(L1849/100)</f>
        <v>#DIV/0!</v>
      </c>
      <c r="Q1849" s="5" t="e">
        <f>P1849*I1849</f>
        <v>#DIV/0!</v>
      </c>
      <c r="U1849" s="15" t="e">
        <f>100-(T1849-R1849)/S1849*100</f>
        <v>#DIV/0!</v>
      </c>
      <c r="V1849" s="21">
        <v>2.6110000000000002</v>
      </c>
      <c r="X1849" s="2">
        <v>11.47</v>
      </c>
      <c r="Y1849" s="2">
        <v>5.36</v>
      </c>
      <c r="Z1849" s="21">
        <v>957</v>
      </c>
      <c r="AB1849" s="14" t="e">
        <f>((AE1849-AC1849)*(1000/AD1849))*1000</f>
        <v>#DIV/0!</v>
      </c>
      <c r="AF1849" s="7" t="e">
        <f>#REF!*0.8</f>
        <v>#REF!</v>
      </c>
      <c r="AG1849" s="2">
        <v>133</v>
      </c>
      <c r="AH1849" s="8">
        <f>((AG1849)*(H1849/100))</f>
        <v>99.75</v>
      </c>
      <c r="AI1849" s="7">
        <f>AG1849/AH1849</f>
        <v>1.3333333333333333</v>
      </c>
      <c r="AJ1849" s="6">
        <v>17.989999999999998</v>
      </c>
      <c r="AK1849" s="2">
        <v>0.20899999999999999</v>
      </c>
      <c r="AO1849" s="20" t="s">
        <v>2218</v>
      </c>
      <c r="AP1849" s="590">
        <v>6.3E-2</v>
      </c>
      <c r="AQ1849" s="590">
        <v>2E-3</v>
      </c>
      <c r="AR1849" s="590">
        <v>2.1999999999999999E-2</v>
      </c>
      <c r="AS1849" s="590">
        <v>3.0000000000000001E-3</v>
      </c>
      <c r="AT1849" s="590" t="s">
        <v>121</v>
      </c>
      <c r="AU1849" s="590">
        <v>3.0000000000000001E-3</v>
      </c>
      <c r="AV1849" s="590">
        <v>1.7999999999999999E-2</v>
      </c>
      <c r="AW1849" s="590">
        <v>2E-3</v>
      </c>
      <c r="AX1849" s="590" t="s">
        <v>121</v>
      </c>
      <c r="AY1849" s="590">
        <v>2E-3</v>
      </c>
      <c r="AZ1849" s="590">
        <v>5.7000000000000002E-2</v>
      </c>
      <c r="BA1849" s="590">
        <v>3.0000000000000001E-3</v>
      </c>
      <c r="BB1849" s="590">
        <v>0.128</v>
      </c>
      <c r="BC1849" s="590">
        <v>3.0000000000000001E-3</v>
      </c>
      <c r="BD1849" s="590">
        <v>4.8650000000000002</v>
      </c>
      <c r="BE1849" s="590">
        <v>0.04</v>
      </c>
      <c r="BF1849" s="590" t="s">
        <v>121</v>
      </c>
      <c r="BG1849" s="590">
        <v>5.0000000000000001E-3</v>
      </c>
      <c r="BH1849" s="590">
        <v>3.25</v>
      </c>
      <c r="BI1849" s="590">
        <v>1.264</v>
      </c>
      <c r="BJ1849" s="590" t="s">
        <v>121</v>
      </c>
      <c r="BK1849" s="590">
        <v>2E-3</v>
      </c>
      <c r="BL1849" s="590" t="s">
        <v>121</v>
      </c>
      <c r="BM1849" s="590">
        <v>2E-3</v>
      </c>
      <c r="BN1849" s="590">
        <v>0.18</v>
      </c>
      <c r="BO1849" s="590">
        <v>8.0000000000000002E-3</v>
      </c>
      <c r="BP1849" s="590">
        <v>59.722999999999999</v>
      </c>
      <c r="BQ1849" s="590">
        <v>0.157</v>
      </c>
      <c r="BR1849" s="590" t="s">
        <v>121</v>
      </c>
      <c r="BS1849" s="590">
        <v>2E-3</v>
      </c>
      <c r="BT1849" s="590">
        <v>16.649999999999999</v>
      </c>
      <c r="BU1849" s="590">
        <v>0.17100000000000001</v>
      </c>
      <c r="BV1849" s="590">
        <v>0.69</v>
      </c>
      <c r="BW1849" s="590">
        <v>2.1000000000000001E-2</v>
      </c>
      <c r="BX1849" s="590">
        <v>1.0999999999999999E-2</v>
      </c>
      <c r="BY1849" s="590">
        <v>7.0000000000000001E-3</v>
      </c>
      <c r="BZ1849" s="590">
        <v>0.42699999999999999</v>
      </c>
      <c r="CA1849" s="590">
        <v>2.5999999999999999E-2</v>
      </c>
      <c r="CB1849" s="590" t="s">
        <v>121</v>
      </c>
      <c r="CC1849" s="590">
        <v>15.593</v>
      </c>
      <c r="CD1849" s="590">
        <v>0.185</v>
      </c>
      <c r="CE1849" s="590">
        <v>8.0000000000000002E-3</v>
      </c>
      <c r="CF1849" s="590" t="s">
        <v>121</v>
      </c>
      <c r="CG1849" s="590">
        <v>2E-3</v>
      </c>
      <c r="CH1849" s="590" t="s">
        <v>121</v>
      </c>
      <c r="CI1849" s="590">
        <v>2E-3</v>
      </c>
      <c r="CJ1849" s="590">
        <v>1.5740000000000001</v>
      </c>
      <c r="CK1849" s="590">
        <v>0.111</v>
      </c>
      <c r="CL1849" s="590" t="s">
        <v>121</v>
      </c>
      <c r="CM1849" s="590">
        <v>2E-3</v>
      </c>
      <c r="CN1849" s="590" t="s">
        <v>121</v>
      </c>
      <c r="CO1849" s="590">
        <v>2E-3</v>
      </c>
      <c r="CP1849" s="590">
        <v>4.6669999999999998</v>
      </c>
      <c r="CQ1849" s="590">
        <v>7.1999999999999995E-2</v>
      </c>
      <c r="CR1849" s="590" t="s">
        <v>121</v>
      </c>
      <c r="CS1849" s="590">
        <v>2E-3</v>
      </c>
      <c r="CT1849" s="590">
        <v>5.4550000000000001</v>
      </c>
      <c r="CU1849" s="590">
        <v>0.29599999999999999</v>
      </c>
      <c r="CV1849" s="590">
        <v>0.03</v>
      </c>
      <c r="CW1849" s="590">
        <v>1E-3</v>
      </c>
      <c r="CX1849" s="590">
        <v>0.78600000000000003</v>
      </c>
      <c r="CY1849" s="590">
        <v>1.9E-2</v>
      </c>
      <c r="CZ1849" s="590" t="s">
        <v>121</v>
      </c>
      <c r="DA1849" s="590">
        <v>2E-3</v>
      </c>
      <c r="DB1849" s="590">
        <v>1.0999999999999999E-2</v>
      </c>
      <c r="DC1849" s="590">
        <v>5.0000000000000001E-3</v>
      </c>
      <c r="DD1849" s="590" t="s">
        <v>121</v>
      </c>
      <c r="DE1849" s="590">
        <v>1.2E-2</v>
      </c>
      <c r="DF1849" s="590">
        <v>1.175</v>
      </c>
      <c r="DG1849" s="590">
        <v>1.2E-2</v>
      </c>
      <c r="DH1849" s="590">
        <v>1.7000000000000001E-2</v>
      </c>
      <c r="DI1849" s="590">
        <v>1E-3</v>
      </c>
      <c r="DJ1849" s="590">
        <v>4.0000000000000001E-3</v>
      </c>
      <c r="DK1849" s="590">
        <v>1E-3</v>
      </c>
      <c r="DL1849" s="61" t="str">
        <f t="shared" si="35"/>
        <v>DK II 21.06.2022</v>
      </c>
      <c r="DM1849" s="594">
        <v>1.6197198459331199E-3</v>
      </c>
      <c r="DN1849" s="594">
        <v>1.63430773308032E-4</v>
      </c>
      <c r="DO1849" s="594">
        <v>1.09067410873335E-3</v>
      </c>
      <c r="DP1849" s="594">
        <v>0.20896474816287799</v>
      </c>
      <c r="DQ1849" s="594">
        <v>6.4079772298578398E-3</v>
      </c>
      <c r="DR1849" s="594">
        <v>4.5288835547859802E-3</v>
      </c>
      <c r="DS1849" s="594">
        <v>0.33923704299941099</v>
      </c>
      <c r="DT1849" s="594">
        <v>1.01706687209983E-2</v>
      </c>
      <c r="DU1849" s="594">
        <v>-2.00275433762559E-4</v>
      </c>
      <c r="DV1849" s="594">
        <v>9.1998513597650999E-3</v>
      </c>
      <c r="DW1849" s="594">
        <v>9.6441230930678204E-2</v>
      </c>
      <c r="DX1849" s="594">
        <v>0.115248136726894</v>
      </c>
      <c r="DY1849" s="594">
        <v>904.71888895940901</v>
      </c>
      <c r="DZ1849" s="594">
        <v>0.38649794761726802</v>
      </c>
      <c r="EA1849" s="594">
        <v>3.1668861156628901E-3</v>
      </c>
      <c r="EB1849" s="594">
        <v>95.428189997842097</v>
      </c>
    </row>
    <row r="1850" spans="1:132">
      <c r="A1850" s="11">
        <v>44733</v>
      </c>
      <c r="B1850" s="66"/>
      <c r="C1850" s="25" t="s">
        <v>117</v>
      </c>
      <c r="H1850" s="3" t="e">
        <f>((F1850)/(E1850/100))</f>
        <v>#DIV/0!</v>
      </c>
      <c r="I1850" s="4" t="e">
        <f>E1850/F1850</f>
        <v>#DIV/0!</v>
      </c>
      <c r="J1850" s="4" t="e">
        <f>100/G1850</f>
        <v>#DIV/0!</v>
      </c>
      <c r="N1850" s="37" t="e">
        <f>M1850/(K1850/100)</f>
        <v>#DIV/0!</v>
      </c>
      <c r="O1850" s="37" t="e">
        <f>N1850/J1850</f>
        <v>#DIV/0!</v>
      </c>
      <c r="P1850" s="5" t="e">
        <f>M1850/(L1850/100)</f>
        <v>#DIV/0!</v>
      </c>
      <c r="Q1850" s="5" t="e">
        <f>P1850*I1850</f>
        <v>#DIV/0!</v>
      </c>
      <c r="U1850" s="15" t="e">
        <f>100-(T1850-R1850)/S1850*100</f>
        <v>#DIV/0!</v>
      </c>
      <c r="AB1850" s="14" t="e">
        <f>((AE1850-AC1850)*(1000/AD1850))*1000</f>
        <v>#DIV/0!</v>
      </c>
      <c r="AF1850" s="7" t="e">
        <f>#REF!*0.8</f>
        <v>#REF!</v>
      </c>
      <c r="AG1850" s="2">
        <v>60</v>
      </c>
      <c r="AH1850" s="8" t="e">
        <f>((AG1850)*(H1850/100))</f>
        <v>#DIV/0!</v>
      </c>
      <c r="AI1850" s="7" t="e">
        <f>AG1850/AH1850</f>
        <v>#DIV/0!</v>
      </c>
      <c r="AO1850" s="20" t="s">
        <v>2220</v>
      </c>
      <c r="AP1850" s="594">
        <v>0.23</v>
      </c>
      <c r="AQ1850" s="594">
        <v>4.0000000000000001E-3</v>
      </c>
      <c r="AR1850" s="594">
        <v>8.9999999999999993E-3</v>
      </c>
      <c r="AS1850" s="594">
        <v>3.0000000000000001E-3</v>
      </c>
      <c r="AT1850" s="594">
        <v>0.111</v>
      </c>
      <c r="AU1850" s="594">
        <v>4.0000000000000001E-3</v>
      </c>
      <c r="AV1850" s="594">
        <v>8.2000000000000003E-2</v>
      </c>
      <c r="AW1850" s="594">
        <v>3.0000000000000001E-3</v>
      </c>
      <c r="AX1850" s="594">
        <v>1.7999999999999999E-2</v>
      </c>
      <c r="AY1850" s="594">
        <v>1E-3</v>
      </c>
      <c r="AZ1850" s="594">
        <v>2.7E-2</v>
      </c>
      <c r="BA1850" s="594">
        <v>2E-3</v>
      </c>
      <c r="BB1850" s="594">
        <v>7.5999999999999998E-2</v>
      </c>
      <c r="BC1850" s="594">
        <v>3.0000000000000001E-3</v>
      </c>
      <c r="BD1850" s="594">
        <v>0.79</v>
      </c>
      <c r="BE1850" s="594">
        <v>1.2999999999999999E-2</v>
      </c>
      <c r="BF1850" s="594" t="s">
        <v>121</v>
      </c>
      <c r="BG1850" s="594">
        <v>8.9999999999999993E-3</v>
      </c>
      <c r="BH1850" s="594" t="s">
        <v>121</v>
      </c>
      <c r="BI1850" s="594">
        <v>2.125</v>
      </c>
      <c r="BJ1850" s="594" t="s">
        <v>121</v>
      </c>
      <c r="BK1850" s="594">
        <v>4.0000000000000001E-3</v>
      </c>
      <c r="BL1850" s="594" t="s">
        <v>121</v>
      </c>
      <c r="BM1850" s="594">
        <v>2E-3</v>
      </c>
      <c r="BN1850" s="594">
        <v>0.11799999999999999</v>
      </c>
      <c r="BO1850" s="594">
        <v>8.0000000000000002E-3</v>
      </c>
      <c r="BP1850" s="594">
        <v>59.798999999999999</v>
      </c>
      <c r="BQ1850" s="594">
        <v>0.16300000000000001</v>
      </c>
      <c r="BR1850" s="594">
        <v>4.0000000000000001E-3</v>
      </c>
      <c r="BS1850" s="594">
        <v>1E-3</v>
      </c>
      <c r="BT1850" s="594">
        <v>10.99</v>
      </c>
      <c r="BU1850" s="594">
        <v>0.13500000000000001</v>
      </c>
      <c r="BV1850" s="594">
        <v>12.597</v>
      </c>
      <c r="BW1850" s="594">
        <v>0.16700000000000001</v>
      </c>
      <c r="BX1850" s="594" t="s">
        <v>121</v>
      </c>
      <c r="BY1850" s="594">
        <v>6.0000000000000001E-3</v>
      </c>
      <c r="BZ1850" s="594">
        <v>6.5540000000000003</v>
      </c>
      <c r="CA1850" s="594">
        <v>0.08</v>
      </c>
      <c r="CB1850" s="594" t="s">
        <v>121</v>
      </c>
      <c r="CC1850" s="594">
        <v>22.887</v>
      </c>
      <c r="CD1850" s="594">
        <v>4.9000000000000002E-2</v>
      </c>
      <c r="CE1850" s="594">
        <v>5.0000000000000001E-3</v>
      </c>
      <c r="CF1850" s="594">
        <v>2E-3</v>
      </c>
      <c r="CG1850" s="594">
        <v>1E-3</v>
      </c>
      <c r="CH1850" s="594" t="s">
        <v>121</v>
      </c>
      <c r="CI1850" s="594">
        <v>2E-3</v>
      </c>
      <c r="CJ1850" s="594">
        <v>0.21199999999999999</v>
      </c>
      <c r="CK1850" s="594">
        <v>0.115</v>
      </c>
      <c r="CL1850" s="594" t="s">
        <v>121</v>
      </c>
      <c r="CM1850" s="594">
        <v>2E-3</v>
      </c>
      <c r="CN1850" s="594">
        <v>8.9999999999999993E-3</v>
      </c>
      <c r="CO1850" s="594">
        <v>1E-3</v>
      </c>
      <c r="CP1850" s="594">
        <v>2.4430000000000001</v>
      </c>
      <c r="CQ1850" s="594">
        <v>6.8000000000000005E-2</v>
      </c>
      <c r="CR1850" s="594" t="s">
        <v>121</v>
      </c>
      <c r="CS1850" s="594">
        <v>2E-3</v>
      </c>
      <c r="CT1850" s="594">
        <v>2.738</v>
      </c>
      <c r="CU1850" s="594">
        <v>0.32600000000000001</v>
      </c>
      <c r="CV1850" s="594">
        <v>2.5999999999999999E-2</v>
      </c>
      <c r="CW1850" s="594">
        <v>1E-3</v>
      </c>
      <c r="CX1850" s="594">
        <v>0.33800000000000002</v>
      </c>
      <c r="CY1850" s="594">
        <v>1.2E-2</v>
      </c>
      <c r="CZ1850" s="594" t="s">
        <v>121</v>
      </c>
      <c r="DA1850" s="594">
        <v>2E-3</v>
      </c>
      <c r="DB1850" s="594" t="s">
        <v>121</v>
      </c>
      <c r="DC1850" s="594">
        <v>7.0000000000000001E-3</v>
      </c>
      <c r="DD1850" s="594">
        <v>2.5999999999999999E-2</v>
      </c>
      <c r="DE1850" s="594">
        <v>8.0000000000000002E-3</v>
      </c>
      <c r="DF1850" s="594">
        <v>1.1779999999999999</v>
      </c>
      <c r="DG1850" s="594">
        <v>1.2999999999999999E-2</v>
      </c>
      <c r="DH1850" s="594">
        <v>0.01</v>
      </c>
      <c r="DI1850" s="594">
        <v>1E-3</v>
      </c>
      <c r="DJ1850" s="594">
        <v>9.6000000000000002E-2</v>
      </c>
      <c r="DK1850" s="594">
        <v>1E-3</v>
      </c>
      <c r="DL1850" s="61" t="str">
        <f t="shared" si="35"/>
        <v>UTV 21.06.2022</v>
      </c>
    </row>
    <row r="1851" spans="1:132">
      <c r="A1851" s="11">
        <v>44733</v>
      </c>
      <c r="B1851" s="66"/>
      <c r="C1851" s="25" t="s">
        <v>2217</v>
      </c>
      <c r="D1851" s="21">
        <v>41</v>
      </c>
      <c r="E1851" s="2">
        <v>100</v>
      </c>
      <c r="F1851" s="2">
        <v>59</v>
      </c>
      <c r="H1851" s="3">
        <f>((F1851)/(E1851/100))</f>
        <v>59</v>
      </c>
      <c r="I1851" s="4">
        <f>E1851/F1851</f>
        <v>1.6949152542372881</v>
      </c>
      <c r="J1851" s="4" t="e">
        <f>100/G1851</f>
        <v>#DIV/0!</v>
      </c>
      <c r="K1851" s="2">
        <v>19.956</v>
      </c>
      <c r="M1851" s="2">
        <f>98.271-98.226</f>
        <v>4.5000000000001705E-2</v>
      </c>
      <c r="N1851" s="37">
        <f>M1851/(K1851/100)</f>
        <v>0.22549609140109095</v>
      </c>
      <c r="O1851" s="37" t="e">
        <f>N1851/J1851</f>
        <v>#DIV/0!</v>
      </c>
      <c r="P1851" s="5" t="e">
        <f>M1851/(L1851/100)</f>
        <v>#DIV/0!</v>
      </c>
      <c r="Q1851" s="5" t="e">
        <f>P1851*I1851</f>
        <v>#DIV/0!</v>
      </c>
      <c r="R1851" s="21">
        <v>54.505000000000003</v>
      </c>
      <c r="S1851" s="21">
        <v>9.8290000000000006</v>
      </c>
      <c r="T1851" s="21">
        <v>56.070999999999998</v>
      </c>
      <c r="U1851" s="15">
        <f>100-(T1851-R1851)/S1851*100</f>
        <v>84.067555193814272</v>
      </c>
      <c r="V1851" s="21">
        <v>0.88300000000000001</v>
      </c>
      <c r="X1851" s="2">
        <v>8.33</v>
      </c>
      <c r="Y1851" s="2">
        <v>0.68700000000000006</v>
      </c>
      <c r="AB1851" s="14" t="e">
        <f>((AE1851-AC1851)*(1000/AD1851))*1000</f>
        <v>#DIV/0!</v>
      </c>
      <c r="AF1851" s="7" t="e">
        <f>#REF!*0.8</f>
        <v>#REF!</v>
      </c>
      <c r="AG1851" s="2">
        <v>173</v>
      </c>
      <c r="AH1851" s="8">
        <f>((AG1851)*(H1851/100))</f>
        <v>102.07</v>
      </c>
      <c r="AI1851" s="7">
        <f>AG1851/AH1851</f>
        <v>1.6949152542372883</v>
      </c>
      <c r="AJ1851" s="6">
        <v>2.7679999999999998</v>
      </c>
      <c r="AK1851" s="2">
        <v>1.7999999999999999E-2</v>
      </c>
      <c r="AM1851" s="21">
        <v>60.4</v>
      </c>
      <c r="AN1851" s="21">
        <v>58.44</v>
      </c>
      <c r="AO1851" s="20" t="s">
        <v>2217</v>
      </c>
      <c r="AP1851" s="591" t="s">
        <v>121</v>
      </c>
      <c r="AQ1851" s="591">
        <v>2E-3</v>
      </c>
      <c r="AR1851" s="591" t="s">
        <v>121</v>
      </c>
      <c r="AS1851" s="591">
        <v>2E-3</v>
      </c>
      <c r="AT1851" s="591" t="s">
        <v>121</v>
      </c>
      <c r="AU1851" s="591">
        <v>2E-3</v>
      </c>
      <c r="AV1851" s="591" t="s">
        <v>121</v>
      </c>
      <c r="AW1851" s="591">
        <v>2E-3</v>
      </c>
      <c r="AX1851" s="591">
        <v>3.0000000000000001E-3</v>
      </c>
      <c r="AY1851" s="591">
        <v>1E-3</v>
      </c>
      <c r="AZ1851" s="591">
        <v>5.0000000000000001E-3</v>
      </c>
      <c r="BA1851" s="591">
        <v>1E-3</v>
      </c>
      <c r="BB1851" s="591">
        <v>2.7E-2</v>
      </c>
      <c r="BC1851" s="591">
        <v>1E-3</v>
      </c>
      <c r="BD1851" s="591">
        <v>0.19400000000000001</v>
      </c>
      <c r="BE1851" s="591">
        <v>5.0000000000000001E-3</v>
      </c>
      <c r="BF1851" s="591" t="s">
        <v>121</v>
      </c>
      <c r="BG1851" s="591">
        <v>2E-3</v>
      </c>
      <c r="BH1851" s="591">
        <v>0.39</v>
      </c>
      <c r="BI1851" s="591">
        <v>0.16300000000000001</v>
      </c>
      <c r="BJ1851" s="591" t="s">
        <v>121</v>
      </c>
      <c r="BK1851" s="591">
        <v>2E-3</v>
      </c>
      <c r="BL1851" s="591" t="s">
        <v>121</v>
      </c>
      <c r="BM1851" s="591">
        <v>2E-3</v>
      </c>
      <c r="BN1851" s="591" t="s">
        <v>121</v>
      </c>
      <c r="BO1851" s="591">
        <v>4.0000000000000001E-3</v>
      </c>
      <c r="BP1851" s="591">
        <v>94.319000000000003</v>
      </c>
      <c r="BQ1851" s="591">
        <v>0.02</v>
      </c>
      <c r="BR1851" s="591" t="s">
        <v>121</v>
      </c>
      <c r="BS1851" s="591">
        <v>2E-3</v>
      </c>
      <c r="BT1851" s="591">
        <v>2.9</v>
      </c>
      <c r="BU1851" s="591">
        <v>4.5999999999999999E-2</v>
      </c>
      <c r="BV1851" s="591">
        <v>4.8000000000000001E-2</v>
      </c>
      <c r="BW1851" s="591">
        <v>5.0000000000000001E-3</v>
      </c>
      <c r="BX1851" s="591" t="s">
        <v>121</v>
      </c>
      <c r="BY1851" s="591">
        <v>2E-3</v>
      </c>
      <c r="BZ1851" s="591" t="s">
        <v>121</v>
      </c>
      <c r="CA1851" s="591">
        <v>1.2999999999999999E-2</v>
      </c>
      <c r="CB1851" s="591" t="s">
        <v>121</v>
      </c>
      <c r="CC1851" s="591">
        <v>1.6890000000000001</v>
      </c>
      <c r="CD1851" s="591" t="s">
        <v>121</v>
      </c>
      <c r="CE1851" s="591">
        <v>4.0000000000000001E-3</v>
      </c>
      <c r="CF1851" s="591" t="s">
        <v>121</v>
      </c>
      <c r="CG1851" s="591">
        <v>2E-3</v>
      </c>
      <c r="CH1851" s="591" t="s">
        <v>121</v>
      </c>
      <c r="CI1851" s="591">
        <v>2E-3</v>
      </c>
      <c r="CJ1851" s="591">
        <v>7.0999999999999994E-2</v>
      </c>
      <c r="CK1851" s="591">
        <v>2.1999999999999999E-2</v>
      </c>
      <c r="CL1851" s="591" t="s">
        <v>121</v>
      </c>
      <c r="CM1851" s="591">
        <v>2E-3</v>
      </c>
      <c r="CN1851" s="591" t="s">
        <v>121</v>
      </c>
      <c r="CO1851" s="591">
        <v>2E-3</v>
      </c>
      <c r="CP1851" s="591">
        <v>0.27400000000000002</v>
      </c>
      <c r="CQ1851" s="591">
        <v>1.0999999999999999E-2</v>
      </c>
      <c r="CR1851" s="591" t="s">
        <v>121</v>
      </c>
      <c r="CS1851" s="591">
        <v>2E-3</v>
      </c>
      <c r="CT1851" s="591">
        <v>1.706</v>
      </c>
      <c r="CU1851" s="591">
        <v>0.105</v>
      </c>
      <c r="CV1851" s="591">
        <v>7.0000000000000001E-3</v>
      </c>
      <c r="CW1851" s="591">
        <v>1E-3</v>
      </c>
      <c r="CX1851" s="591">
        <v>3.9E-2</v>
      </c>
      <c r="CY1851" s="591">
        <v>4.0000000000000001E-3</v>
      </c>
      <c r="CZ1851" s="591" t="s">
        <v>121</v>
      </c>
      <c r="DA1851" s="591">
        <v>2E-3</v>
      </c>
      <c r="DB1851" s="591" t="s">
        <v>121</v>
      </c>
      <c r="DC1851" s="591">
        <v>3.0000000000000001E-3</v>
      </c>
      <c r="DD1851" s="591" t="s">
        <v>121</v>
      </c>
      <c r="DE1851" s="591">
        <v>2E-3</v>
      </c>
      <c r="DF1851" s="591">
        <v>2E-3</v>
      </c>
      <c r="DG1851" s="591">
        <v>1E-3</v>
      </c>
      <c r="DH1851" s="591">
        <v>8.9999999999999993E-3</v>
      </c>
      <c r="DI1851" s="591">
        <v>1E-3</v>
      </c>
      <c r="DJ1851" s="591">
        <v>3.0000000000000001E-3</v>
      </c>
      <c r="DK1851" s="591">
        <v>1E-3</v>
      </c>
      <c r="DL1851" s="61" t="str">
        <f t="shared" si="35"/>
        <v>22-0142</v>
      </c>
      <c r="DM1851" s="594">
        <v>3.0635383263645798E-2</v>
      </c>
      <c r="DN1851" s="594">
        <v>-7.1070943062600395E-4</v>
      </c>
      <c r="DO1851" s="594">
        <v>-4.8348808195461501E-2</v>
      </c>
      <c r="DP1851" s="594">
        <v>1.7535512794343601E-2</v>
      </c>
      <c r="DQ1851" s="594">
        <v>1.1756962582283301E-2</v>
      </c>
      <c r="DR1851" s="594">
        <v>1.8931005930406E-2</v>
      </c>
      <c r="DS1851" s="594">
        <v>0.42579765579752299</v>
      </c>
      <c r="DT1851" s="594">
        <v>3.2298183012971299E-2</v>
      </c>
      <c r="DU1851" s="594">
        <v>7.2121201916081502E-4</v>
      </c>
      <c r="DV1851" s="594">
        <v>2.6416301716744701E-2</v>
      </c>
      <c r="DW1851" s="594">
        <v>0.32922521918111203</v>
      </c>
      <c r="DX1851" s="594">
        <v>1.8151758333566499</v>
      </c>
      <c r="DY1851" s="594">
        <v>54.931918955118803</v>
      </c>
      <c r="DZ1851" s="594">
        <v>-0.27103890121497698</v>
      </c>
      <c r="EA1851" s="594">
        <v>1.38286661157791</v>
      </c>
      <c r="EB1851" s="594">
        <v>98.388747044900896</v>
      </c>
    </row>
    <row r="1852" spans="1:132">
      <c r="A1852" s="11">
        <v>44733</v>
      </c>
      <c r="B1852" s="66"/>
      <c r="C1852" s="25" t="s">
        <v>2221</v>
      </c>
      <c r="D1852" s="21">
        <v>32</v>
      </c>
      <c r="E1852" s="2">
        <v>100</v>
      </c>
      <c r="F1852" s="2">
        <v>68</v>
      </c>
      <c r="H1852" s="3">
        <f>((F1852)/(E1852/100))</f>
        <v>68</v>
      </c>
      <c r="I1852" s="4">
        <f>E1852/F1852</f>
        <v>1.4705882352941178</v>
      </c>
      <c r="J1852" s="4" t="e">
        <f>100/G1852</f>
        <v>#DIV/0!</v>
      </c>
      <c r="K1852" s="2">
        <v>20</v>
      </c>
      <c r="M1852" s="2">
        <f>100.734-100.718</f>
        <v>1.5999999999991132E-2</v>
      </c>
      <c r="N1852" s="37">
        <f>M1852/(K1852/100)</f>
        <v>7.9999999999955662E-2</v>
      </c>
      <c r="O1852" s="37" t="e">
        <f>N1852/J1852</f>
        <v>#DIV/0!</v>
      </c>
      <c r="P1852" s="5" t="e">
        <f>M1852/(L1852/100)</f>
        <v>#DIV/0!</v>
      </c>
      <c r="Q1852" s="5" t="e">
        <f>P1852*I1852</f>
        <v>#DIV/0!</v>
      </c>
      <c r="R1852" s="21">
        <v>54.890999999999998</v>
      </c>
      <c r="S1852" s="21">
        <v>9.9469999999999992</v>
      </c>
      <c r="T1852" s="21">
        <v>57.076000000000001</v>
      </c>
      <c r="U1852" s="15">
        <f>100-(T1852-R1852)/S1852*100</f>
        <v>78.033577963204962</v>
      </c>
      <c r="V1852" s="21">
        <v>6.899</v>
      </c>
      <c r="X1852" s="2">
        <v>7.81</v>
      </c>
      <c r="Y1852" s="2">
        <v>1.669</v>
      </c>
      <c r="AB1852" s="14" t="e">
        <f>((AE1852-AC1852)*(1000/AD1852))*1000</f>
        <v>#DIV/0!</v>
      </c>
      <c r="AF1852" s="7" t="e">
        <f>#REF!*0.8</f>
        <v>#REF!</v>
      </c>
      <c r="AH1852" s="8">
        <f>((AG1852)*(H1852/100))</f>
        <v>0</v>
      </c>
      <c r="AI1852" s="7" t="e">
        <f>AG1852/AH1852</f>
        <v>#DIV/0!</v>
      </c>
      <c r="AJ1852" s="6">
        <v>208.4</v>
      </c>
      <c r="AK1852" s="2">
        <v>3.2000000000000001E-2</v>
      </c>
      <c r="AM1852" s="21">
        <v>52.29</v>
      </c>
      <c r="AN1852" s="21">
        <v>39</v>
      </c>
      <c r="AO1852" s="20" t="s">
        <v>2221</v>
      </c>
      <c r="AP1852" s="592" t="s">
        <v>121</v>
      </c>
      <c r="AQ1852" s="592">
        <v>2E-3</v>
      </c>
      <c r="AR1852" s="592" t="s">
        <v>121</v>
      </c>
      <c r="AS1852" s="592">
        <v>2E-3</v>
      </c>
      <c r="AT1852" s="592" t="s">
        <v>121</v>
      </c>
      <c r="AU1852" s="592">
        <v>2E-3</v>
      </c>
      <c r="AV1852" s="592" t="s">
        <v>121</v>
      </c>
      <c r="AW1852" s="592">
        <v>2E-3</v>
      </c>
      <c r="AX1852" s="592">
        <v>2E-3</v>
      </c>
      <c r="AY1852" s="592">
        <v>1E-3</v>
      </c>
      <c r="AZ1852" s="592">
        <v>0.01</v>
      </c>
      <c r="BA1852" s="592">
        <v>1E-3</v>
      </c>
      <c r="BB1852" s="592" t="s">
        <v>121</v>
      </c>
      <c r="BC1852" s="592">
        <v>2E-3</v>
      </c>
      <c r="BD1852" s="592">
        <v>2.1539999999999999</v>
      </c>
      <c r="BE1852" s="592">
        <v>1.4E-2</v>
      </c>
      <c r="BF1852" s="592" t="s">
        <v>121</v>
      </c>
      <c r="BG1852" s="592">
        <v>2E-3</v>
      </c>
      <c r="BH1852" s="592">
        <v>0.62</v>
      </c>
      <c r="BI1852" s="592">
        <v>0.17599999999999999</v>
      </c>
      <c r="BJ1852" s="592" t="s">
        <v>121</v>
      </c>
      <c r="BK1852" s="592">
        <v>2E-3</v>
      </c>
      <c r="BL1852" s="592" t="s">
        <v>121</v>
      </c>
      <c r="BM1852" s="592">
        <v>2E-3</v>
      </c>
      <c r="BN1852" s="592" t="s">
        <v>121</v>
      </c>
      <c r="BO1852" s="592">
        <v>4.0000000000000001E-3</v>
      </c>
      <c r="BP1852" s="592">
        <v>92.12</v>
      </c>
      <c r="BQ1852" s="592">
        <v>2.8000000000000001E-2</v>
      </c>
      <c r="BR1852" s="592" t="s">
        <v>121</v>
      </c>
      <c r="BS1852" s="592">
        <v>2E-3</v>
      </c>
      <c r="BT1852" s="592">
        <v>1.266</v>
      </c>
      <c r="BU1852" s="592">
        <v>3.7999999999999999E-2</v>
      </c>
      <c r="BV1852" s="592">
        <v>5.0999999999999997E-2</v>
      </c>
      <c r="BW1852" s="592">
        <v>5.0000000000000001E-3</v>
      </c>
      <c r="BX1852" s="592" t="s">
        <v>121</v>
      </c>
      <c r="BY1852" s="592">
        <v>5.0000000000000001E-3</v>
      </c>
      <c r="BZ1852" s="592">
        <v>6.5000000000000002E-2</v>
      </c>
      <c r="CA1852" s="592">
        <v>1.2E-2</v>
      </c>
      <c r="CB1852" s="592" t="s">
        <v>121</v>
      </c>
      <c r="CC1852" s="592">
        <v>1.663</v>
      </c>
      <c r="CD1852" s="592" t="s">
        <v>121</v>
      </c>
      <c r="CE1852" s="592">
        <v>6.0000000000000001E-3</v>
      </c>
      <c r="CF1852" s="592" t="s">
        <v>121</v>
      </c>
      <c r="CG1852" s="592">
        <v>2E-3</v>
      </c>
      <c r="CH1852" s="592" t="s">
        <v>121</v>
      </c>
      <c r="CI1852" s="592">
        <v>2E-3</v>
      </c>
      <c r="CJ1852" s="592">
        <v>8.1000000000000003E-2</v>
      </c>
      <c r="CK1852" s="592">
        <v>2.1000000000000001E-2</v>
      </c>
      <c r="CL1852" s="592" t="s">
        <v>121</v>
      </c>
      <c r="CM1852" s="592">
        <v>2E-3</v>
      </c>
      <c r="CN1852" s="592" t="s">
        <v>121</v>
      </c>
      <c r="CO1852" s="592">
        <v>2E-3</v>
      </c>
      <c r="CP1852" s="592">
        <v>0.21099999999999999</v>
      </c>
      <c r="CQ1852" s="592">
        <v>0.01</v>
      </c>
      <c r="CR1852" s="592" t="s">
        <v>121</v>
      </c>
      <c r="CS1852" s="592">
        <v>2E-3</v>
      </c>
      <c r="CT1852" s="592">
        <v>3.004</v>
      </c>
      <c r="CU1852" s="592">
        <v>0.13100000000000001</v>
      </c>
      <c r="CV1852" s="592">
        <v>8.9999999999999993E-3</v>
      </c>
      <c r="CW1852" s="592">
        <v>1E-3</v>
      </c>
      <c r="CX1852" s="592">
        <v>0.38500000000000001</v>
      </c>
      <c r="CY1852" s="592">
        <v>8.0000000000000002E-3</v>
      </c>
      <c r="CZ1852" s="592" t="s">
        <v>121</v>
      </c>
      <c r="DA1852" s="592">
        <v>2E-3</v>
      </c>
      <c r="DB1852" s="592">
        <v>8.9999999999999993E-3</v>
      </c>
      <c r="DC1852" s="592">
        <v>3.0000000000000001E-3</v>
      </c>
      <c r="DD1852" s="592" t="s">
        <v>121</v>
      </c>
      <c r="DE1852" s="592">
        <v>2E-3</v>
      </c>
      <c r="DF1852" s="592">
        <v>4.0000000000000001E-3</v>
      </c>
      <c r="DG1852" s="592">
        <v>1E-3</v>
      </c>
      <c r="DH1852" s="592">
        <v>6.0000000000000001E-3</v>
      </c>
      <c r="DI1852" s="592">
        <v>1E-3</v>
      </c>
      <c r="DJ1852" s="592" t="s">
        <v>121</v>
      </c>
      <c r="DK1852" s="592">
        <v>2E-3</v>
      </c>
      <c r="DL1852" s="61" t="str">
        <f t="shared" si="35"/>
        <v>22-0140</v>
      </c>
      <c r="DM1852" s="594">
        <v>-9.8086191479721495E-4</v>
      </c>
      <c r="DN1852" s="594">
        <v>6.36358543317515E-3</v>
      </c>
      <c r="DO1852" s="594">
        <v>-5.93848210277301E-2</v>
      </c>
      <c r="DP1852" s="594">
        <v>3.08052211187003E-2</v>
      </c>
      <c r="DQ1852" s="594">
        <v>9.2287353242961195E-3</v>
      </c>
      <c r="DR1852" s="594">
        <v>-5.8431263489512903E-3</v>
      </c>
      <c r="DS1852" s="594">
        <v>0.98711898691521704</v>
      </c>
      <c r="DT1852" s="594">
        <v>3.3556945454954197E-2</v>
      </c>
      <c r="DU1852" s="594">
        <v>-9.770181914506371E-4</v>
      </c>
      <c r="DV1852" s="594">
        <v>1.7095533262066E-2</v>
      </c>
      <c r="DW1852" s="594">
        <v>5.1305117993972603E-2</v>
      </c>
      <c r="DX1852" s="594">
        <v>8.0948972257345805E-2</v>
      </c>
      <c r="DY1852" s="594">
        <v>184.31450665835399</v>
      </c>
      <c r="DZ1852" s="594">
        <v>0.59527211017596404</v>
      </c>
      <c r="EA1852" s="594">
        <v>8.8471192753835793E-3</v>
      </c>
      <c r="EB1852" s="594">
        <v>98.763583866767803</v>
      </c>
    </row>
    <row r="1853" spans="1:132">
      <c r="A1853" s="11">
        <v>44734</v>
      </c>
      <c r="B1853" s="66" t="s">
        <v>674</v>
      </c>
      <c r="C1853" s="25" t="s">
        <v>128</v>
      </c>
      <c r="H1853" s="3" t="e">
        <f>((F1853)/(E1853/100))</f>
        <v>#DIV/0!</v>
      </c>
      <c r="I1853" s="4" t="e">
        <f>E1853/F1853</f>
        <v>#DIV/0!</v>
      </c>
      <c r="J1853" s="4" t="e">
        <f>100/G1853</f>
        <v>#DIV/0!</v>
      </c>
      <c r="N1853" s="37" t="e">
        <f>M1853/(K1853/100)</f>
        <v>#DIV/0!</v>
      </c>
      <c r="O1853" s="37" t="e">
        <f>N1853/J1853</f>
        <v>#DIV/0!</v>
      </c>
      <c r="P1853" s="5" t="e">
        <f>M1853/(L1853/100)</f>
        <v>#DIV/0!</v>
      </c>
      <c r="Q1853" s="5" t="e">
        <f>P1853*I1853</f>
        <v>#DIV/0!</v>
      </c>
      <c r="U1853" s="15" t="e">
        <f>100-(T1853-R1853)/S1853*100</f>
        <v>#DIV/0!</v>
      </c>
      <c r="AB1853" s="14" t="e">
        <f>((AE1853-AC1853)*(1000/AD1853))*1000</f>
        <v>#DIV/0!</v>
      </c>
      <c r="AF1853" s="7" t="e">
        <f>#REF!*0.8</f>
        <v>#REF!</v>
      </c>
      <c r="AH1853" s="8" t="e">
        <f>((AG1853)*(H1853/100))</f>
        <v>#DIV/0!</v>
      </c>
      <c r="AI1853" s="7" t="e">
        <f>AG1853/AH1853</f>
        <v>#DIV/0!</v>
      </c>
      <c r="AO1853" s="505" t="s">
        <v>674</v>
      </c>
      <c r="AP1853" s="595" t="s">
        <v>121</v>
      </c>
      <c r="AQ1853" s="595">
        <v>4.0000000000000001E-3</v>
      </c>
      <c r="AR1853" s="595">
        <v>7.0999999999999994E-2</v>
      </c>
      <c r="AS1853" s="595">
        <v>8.0000000000000002E-3</v>
      </c>
      <c r="AT1853" s="595" t="s">
        <v>121</v>
      </c>
      <c r="AU1853" s="595">
        <v>6.0000000000000001E-3</v>
      </c>
      <c r="AV1853" s="595">
        <v>0.96399999999999997</v>
      </c>
      <c r="AW1853" s="595">
        <v>2.1000000000000001E-2</v>
      </c>
      <c r="AX1853" s="595" t="s">
        <v>121</v>
      </c>
      <c r="AY1853" s="595">
        <v>3.0000000000000001E-3</v>
      </c>
      <c r="AZ1853" s="595">
        <v>0.878</v>
      </c>
      <c r="BA1853" s="595">
        <v>1.7999999999999999E-2</v>
      </c>
      <c r="BB1853" s="595">
        <v>10.657</v>
      </c>
      <c r="BC1853" s="595">
        <v>0.152</v>
      </c>
      <c r="BD1853" s="595">
        <v>21.861000000000001</v>
      </c>
      <c r="BE1853" s="595">
        <v>0.309</v>
      </c>
      <c r="BF1853" s="595" t="s">
        <v>121</v>
      </c>
      <c r="BG1853" s="595">
        <v>8.0000000000000002E-3</v>
      </c>
      <c r="BH1853" s="595">
        <v>2.2450000000000001</v>
      </c>
      <c r="BI1853" s="595">
        <v>0.36199999999999999</v>
      </c>
      <c r="BJ1853" s="595">
        <v>8.0000000000000002E-3</v>
      </c>
      <c r="BK1853" s="595">
        <v>2E-3</v>
      </c>
      <c r="BL1853" s="595">
        <v>1.7000000000000001E-2</v>
      </c>
      <c r="BM1853" s="595">
        <v>3.0000000000000001E-3</v>
      </c>
      <c r="BN1853" s="595">
        <v>8.8219999999999992</v>
      </c>
      <c r="BO1853" s="595">
        <v>0.25800000000000001</v>
      </c>
      <c r="BP1853" s="595">
        <v>40.828000000000003</v>
      </c>
      <c r="BQ1853" s="595">
        <v>0.69</v>
      </c>
      <c r="BR1853" s="595">
        <v>0.18</v>
      </c>
      <c r="BS1853" s="595">
        <v>5.0000000000000001E-3</v>
      </c>
      <c r="BT1853" s="595">
        <v>2.052</v>
      </c>
      <c r="BU1853" s="595">
        <v>0.10199999999999999</v>
      </c>
      <c r="BV1853" s="595" t="s">
        <v>121</v>
      </c>
      <c r="BW1853" s="595">
        <v>4.7E-2</v>
      </c>
      <c r="BX1853" s="595" t="s">
        <v>121</v>
      </c>
      <c r="BY1853" s="595">
        <v>3.3000000000000002E-2</v>
      </c>
      <c r="BZ1853" s="595">
        <v>9.8000000000000004E-2</v>
      </c>
      <c r="CA1853" s="595">
        <v>3.2000000000000001E-2</v>
      </c>
      <c r="CB1853" s="595" t="s">
        <v>121</v>
      </c>
      <c r="CC1853" s="595">
        <v>3.8969999999999998</v>
      </c>
      <c r="CD1853" s="595">
        <v>0.251</v>
      </c>
      <c r="CE1853" s="595">
        <v>1.7999999999999999E-2</v>
      </c>
      <c r="CF1853" s="595">
        <v>6.8000000000000005E-2</v>
      </c>
      <c r="CG1853" s="595">
        <v>2E-3</v>
      </c>
      <c r="CH1853" s="595">
        <v>2E-3</v>
      </c>
      <c r="CI1853" s="595">
        <v>1E-3</v>
      </c>
      <c r="CJ1853" s="595" t="s">
        <v>121</v>
      </c>
      <c r="CK1853" s="595">
        <v>0.57699999999999996</v>
      </c>
      <c r="CL1853" s="595" t="s">
        <v>121</v>
      </c>
      <c r="CM1853" s="595">
        <v>2E-3</v>
      </c>
      <c r="CN1853" s="595" t="s">
        <v>121</v>
      </c>
      <c r="CO1853" s="595">
        <v>2E-3</v>
      </c>
      <c r="CP1853" s="595">
        <v>1.02</v>
      </c>
      <c r="CQ1853" s="595">
        <v>3.9E-2</v>
      </c>
      <c r="CR1853" s="595" t="s">
        <v>121</v>
      </c>
      <c r="CS1853" s="595">
        <v>6.0000000000000001E-3</v>
      </c>
      <c r="CT1853" s="595" t="s">
        <v>121</v>
      </c>
      <c r="CU1853" s="595">
        <v>17.591000000000001</v>
      </c>
      <c r="CV1853" s="595">
        <v>0.156</v>
      </c>
      <c r="CW1853" s="595">
        <v>4.0000000000000001E-3</v>
      </c>
      <c r="CX1853" s="595">
        <v>0.124</v>
      </c>
      <c r="CY1853" s="595">
        <v>6.0999999999999999E-2</v>
      </c>
      <c r="CZ1853" s="595">
        <v>3.0000000000000001E-3</v>
      </c>
      <c r="DA1853" s="595">
        <v>1E-3</v>
      </c>
      <c r="DB1853" s="595" t="s">
        <v>121</v>
      </c>
      <c r="DC1853" s="595">
        <v>3.9E-2</v>
      </c>
      <c r="DD1853" s="595" t="s">
        <v>121</v>
      </c>
      <c r="DE1853" s="595">
        <v>4.4999999999999998E-2</v>
      </c>
      <c r="DF1853" s="595">
        <v>5.7990000000000004</v>
      </c>
      <c r="DG1853" s="595">
        <v>8.5000000000000006E-2</v>
      </c>
      <c r="DH1853" s="595">
        <v>0.50600000000000001</v>
      </c>
      <c r="DI1853" s="595">
        <v>0.01</v>
      </c>
      <c r="DJ1853" s="595" t="s">
        <v>121</v>
      </c>
      <c r="DK1853" s="595">
        <v>2E-3</v>
      </c>
      <c r="DL1853" s="61" t="str">
        <f t="shared" si="35"/>
        <v>Anlieferung 35-1</v>
      </c>
    </row>
    <row r="1854" spans="1:132">
      <c r="A1854" s="11">
        <v>44734</v>
      </c>
      <c r="B1854" s="66" t="s">
        <v>675</v>
      </c>
      <c r="C1854" s="25" t="s">
        <v>128</v>
      </c>
      <c r="H1854" s="3" t="e">
        <f>((F1854)/(E1854/100))</f>
        <v>#DIV/0!</v>
      </c>
      <c r="I1854" s="4" t="e">
        <f>E1854/F1854</f>
        <v>#DIV/0!</v>
      </c>
      <c r="J1854" s="4" t="e">
        <f>100/G1854</f>
        <v>#DIV/0!</v>
      </c>
      <c r="N1854" s="37" t="e">
        <f>M1854/(K1854/100)</f>
        <v>#DIV/0!</v>
      </c>
      <c r="O1854" s="37" t="e">
        <f>N1854/J1854</f>
        <v>#DIV/0!</v>
      </c>
      <c r="P1854" s="5" t="e">
        <f>M1854/(L1854/100)</f>
        <v>#DIV/0!</v>
      </c>
      <c r="Q1854" s="5" t="e">
        <f>P1854*I1854</f>
        <v>#DIV/0!</v>
      </c>
      <c r="U1854" s="15" t="e">
        <f>100-(T1854-R1854)/S1854*100</f>
        <v>#DIV/0!</v>
      </c>
      <c r="AB1854" s="14" t="e">
        <f>((AE1854-AC1854)*(1000/AD1854))*1000</f>
        <v>#DIV/0!</v>
      </c>
      <c r="AF1854" s="7" t="e">
        <f>#REF!*0.8</f>
        <v>#REF!</v>
      </c>
      <c r="AH1854" s="8" t="e">
        <f>((AG1854)*(H1854/100))</f>
        <v>#DIV/0!</v>
      </c>
      <c r="AI1854" s="7" t="e">
        <f>AG1854/AH1854</f>
        <v>#DIV/0!</v>
      </c>
      <c r="AO1854" s="505" t="s">
        <v>675</v>
      </c>
      <c r="AP1854" s="595">
        <v>3.0000000000000001E-3</v>
      </c>
      <c r="AQ1854" s="595">
        <v>2E-3</v>
      </c>
      <c r="AR1854" s="595">
        <v>5.8000000000000003E-2</v>
      </c>
      <c r="AS1854" s="595">
        <v>0.01</v>
      </c>
      <c r="AT1854" s="595" t="s">
        <v>121</v>
      </c>
      <c r="AU1854" s="595">
        <v>8.0000000000000002E-3</v>
      </c>
      <c r="AV1854" s="595">
        <v>6.274</v>
      </c>
      <c r="AW1854" s="595">
        <v>0.13100000000000001</v>
      </c>
      <c r="AX1854" s="595" t="s">
        <v>121</v>
      </c>
      <c r="AY1854" s="595">
        <v>8.0000000000000002E-3</v>
      </c>
      <c r="AZ1854" s="595">
        <v>0.48599999999999999</v>
      </c>
      <c r="BA1854" s="595">
        <v>1.4999999999999999E-2</v>
      </c>
      <c r="BB1854" s="595">
        <v>7.1440000000000001</v>
      </c>
      <c r="BC1854" s="595">
        <v>0.114</v>
      </c>
      <c r="BD1854" s="595">
        <v>10.61</v>
      </c>
      <c r="BE1854" s="595">
        <v>0.17299999999999999</v>
      </c>
      <c r="BF1854" s="595" t="s">
        <v>121</v>
      </c>
      <c r="BG1854" s="595">
        <v>1.4999999999999999E-2</v>
      </c>
      <c r="BH1854" s="595">
        <v>3.117</v>
      </c>
      <c r="BI1854" s="595">
        <v>0.55000000000000004</v>
      </c>
      <c r="BJ1854" s="595">
        <v>6.0000000000000001E-3</v>
      </c>
      <c r="BK1854" s="595">
        <v>2E-3</v>
      </c>
      <c r="BL1854" s="595" t="s">
        <v>121</v>
      </c>
      <c r="BM1854" s="595">
        <v>5.0000000000000001E-3</v>
      </c>
      <c r="BN1854" s="595">
        <v>15.638999999999999</v>
      </c>
      <c r="BO1854" s="595">
        <v>0.64800000000000002</v>
      </c>
      <c r="BP1854" s="595">
        <v>35.695999999999998</v>
      </c>
      <c r="BQ1854" s="595">
        <v>0.88100000000000001</v>
      </c>
      <c r="BR1854" s="595">
        <v>7.0000000000000001E-3</v>
      </c>
      <c r="BS1854" s="595">
        <v>2E-3</v>
      </c>
      <c r="BT1854" s="595">
        <v>2.0259999999999998</v>
      </c>
      <c r="BU1854" s="595">
        <v>0.14499999999999999</v>
      </c>
      <c r="BV1854" s="595" t="s">
        <v>121</v>
      </c>
      <c r="BW1854" s="595">
        <v>8.5999999999999993E-2</v>
      </c>
      <c r="BX1854" s="595" t="s">
        <v>121</v>
      </c>
      <c r="BY1854" s="595">
        <v>0.03</v>
      </c>
      <c r="BZ1854" s="595">
        <v>0.875</v>
      </c>
      <c r="CA1854" s="595">
        <v>6.9000000000000006E-2</v>
      </c>
      <c r="CB1854" s="595">
        <v>7.9169999999999998</v>
      </c>
      <c r="CC1854" s="595">
        <v>3.6419999999999999</v>
      </c>
      <c r="CD1854" s="595">
        <v>0.30099999999999999</v>
      </c>
      <c r="CE1854" s="595">
        <v>0.02</v>
      </c>
      <c r="CF1854" s="595" t="s">
        <v>121</v>
      </c>
      <c r="CG1854" s="595">
        <v>4.0000000000000001E-3</v>
      </c>
      <c r="CH1854" s="595">
        <v>3.0000000000000001E-3</v>
      </c>
      <c r="CI1854" s="595">
        <v>1E-3</v>
      </c>
      <c r="CJ1854" s="595" t="s">
        <v>121</v>
      </c>
      <c r="CK1854" s="595">
        <v>1.0309999999999999</v>
      </c>
      <c r="CL1854" s="595" t="s">
        <v>121</v>
      </c>
      <c r="CM1854" s="595">
        <v>2E-3</v>
      </c>
      <c r="CN1854" s="595">
        <v>4.0000000000000001E-3</v>
      </c>
      <c r="CO1854" s="595">
        <v>1E-3</v>
      </c>
      <c r="CP1854" s="595">
        <v>1.899</v>
      </c>
      <c r="CQ1854" s="595">
        <v>0.13400000000000001</v>
      </c>
      <c r="CR1854" s="595" t="s">
        <v>121</v>
      </c>
      <c r="CS1854" s="595">
        <v>2E-3</v>
      </c>
      <c r="CT1854" s="595" t="s">
        <v>121</v>
      </c>
      <c r="CU1854" s="595">
        <v>28.376000000000001</v>
      </c>
      <c r="CV1854" s="595">
        <v>0.34699999999999998</v>
      </c>
      <c r="CW1854" s="595">
        <v>7.0000000000000001E-3</v>
      </c>
      <c r="CX1854" s="595">
        <v>1.161</v>
      </c>
      <c r="CY1854" s="595">
        <v>0.09</v>
      </c>
      <c r="CZ1854" s="595" t="s">
        <v>121</v>
      </c>
      <c r="DA1854" s="595">
        <v>2E-3</v>
      </c>
      <c r="DB1854" s="595" t="s">
        <v>121</v>
      </c>
      <c r="DC1854" s="595">
        <v>4.9000000000000002E-2</v>
      </c>
      <c r="DD1854" s="595">
        <v>0.16</v>
      </c>
      <c r="DE1854" s="595">
        <v>3.3000000000000002E-2</v>
      </c>
      <c r="DF1854" s="595">
        <v>4.5620000000000003</v>
      </c>
      <c r="DG1854" s="595">
        <v>7.3999999999999996E-2</v>
      </c>
      <c r="DH1854" s="595">
        <v>1.7</v>
      </c>
      <c r="DI1854" s="595">
        <v>0.03</v>
      </c>
      <c r="DJ1854" s="595" t="s">
        <v>121</v>
      </c>
      <c r="DK1854" s="595">
        <v>2E-3</v>
      </c>
      <c r="DL1854" s="61" t="str">
        <f t="shared" si="35"/>
        <v>Anlieferung 35-2</v>
      </c>
    </row>
    <row r="1855" spans="1:132">
      <c r="A1855" s="11">
        <v>44734</v>
      </c>
      <c r="B1855" s="66" t="s">
        <v>676</v>
      </c>
      <c r="C1855" s="25" t="s">
        <v>128</v>
      </c>
      <c r="H1855" s="3" t="e">
        <f>((F1855)/(E1855/100))</f>
        <v>#DIV/0!</v>
      </c>
      <c r="I1855" s="4" t="e">
        <f>E1855/F1855</f>
        <v>#DIV/0!</v>
      </c>
      <c r="J1855" s="4" t="e">
        <f>100/G1855</f>
        <v>#DIV/0!</v>
      </c>
      <c r="N1855" s="37" t="e">
        <f>M1855/(K1855/100)</f>
        <v>#DIV/0!</v>
      </c>
      <c r="O1855" s="37" t="e">
        <f>N1855/J1855</f>
        <v>#DIV/0!</v>
      </c>
      <c r="P1855" s="5" t="e">
        <f>M1855/(L1855/100)</f>
        <v>#DIV/0!</v>
      </c>
      <c r="Q1855" s="5" t="e">
        <f>P1855*I1855</f>
        <v>#DIV/0!</v>
      </c>
      <c r="U1855" s="15" t="e">
        <f>100-(T1855-R1855)/S1855*100</f>
        <v>#DIV/0!</v>
      </c>
      <c r="AB1855" s="14" t="e">
        <f>((AE1855-AC1855)*(1000/AD1855))*1000</f>
        <v>#DIV/0!</v>
      </c>
      <c r="AF1855" s="7" t="e">
        <f>#REF!*0.8</f>
        <v>#REF!</v>
      </c>
      <c r="AH1855" s="8" t="e">
        <f>((AG1855)*(H1855/100))</f>
        <v>#DIV/0!</v>
      </c>
      <c r="AI1855" s="7" t="e">
        <f>AG1855/AH1855</f>
        <v>#DIV/0!</v>
      </c>
      <c r="AO1855" s="505" t="s">
        <v>676</v>
      </c>
      <c r="AP1855" s="595">
        <v>5.0000000000000001E-3</v>
      </c>
      <c r="AQ1855" s="595">
        <v>3.0000000000000001E-3</v>
      </c>
      <c r="AR1855" s="595">
        <v>0.04</v>
      </c>
      <c r="AS1855" s="595">
        <v>8.9999999999999993E-3</v>
      </c>
      <c r="AT1855" s="595">
        <v>0.496</v>
      </c>
      <c r="AU1855" s="595">
        <v>1.6E-2</v>
      </c>
      <c r="AV1855" s="595">
        <v>6.8</v>
      </c>
      <c r="AW1855" s="595">
        <v>0.154</v>
      </c>
      <c r="AX1855" s="595">
        <v>6.0000000000000001E-3</v>
      </c>
      <c r="AY1855" s="595">
        <v>3.0000000000000001E-3</v>
      </c>
      <c r="AZ1855" s="595">
        <v>1.802</v>
      </c>
      <c r="BA1855" s="595">
        <v>3.1E-2</v>
      </c>
      <c r="BB1855" s="595">
        <v>2.23</v>
      </c>
      <c r="BC1855" s="595">
        <v>0.04</v>
      </c>
      <c r="BD1855" s="595">
        <v>14.64</v>
      </c>
      <c r="BE1855" s="595">
        <v>0.23100000000000001</v>
      </c>
      <c r="BF1855" s="595" t="s">
        <v>121</v>
      </c>
      <c r="BG1855" s="595">
        <v>0.01</v>
      </c>
      <c r="BH1855" s="595">
        <v>7.3250000000000002</v>
      </c>
      <c r="BI1855" s="595">
        <v>0.57399999999999995</v>
      </c>
      <c r="BJ1855" s="595">
        <v>6.0000000000000001E-3</v>
      </c>
      <c r="BK1855" s="595">
        <v>2E-3</v>
      </c>
      <c r="BL1855" s="595">
        <v>6.0000000000000001E-3</v>
      </c>
      <c r="BM1855" s="595">
        <v>3.0000000000000001E-3</v>
      </c>
      <c r="BN1855" s="595">
        <v>7.1420000000000003</v>
      </c>
      <c r="BO1855" s="595">
        <v>0.311</v>
      </c>
      <c r="BP1855" s="595">
        <v>37.329000000000001</v>
      </c>
      <c r="BQ1855" s="595">
        <v>0.76700000000000002</v>
      </c>
      <c r="BR1855" s="595">
        <v>0.18</v>
      </c>
      <c r="BS1855" s="595">
        <v>5.0000000000000001E-3</v>
      </c>
      <c r="BT1855" s="595">
        <v>1.5549999999999999</v>
      </c>
      <c r="BU1855" s="595">
        <v>0.109</v>
      </c>
      <c r="BV1855" s="595" t="s">
        <v>121</v>
      </c>
      <c r="BW1855" s="595">
        <v>7.5999999999999998E-2</v>
      </c>
      <c r="BX1855" s="595" t="s">
        <v>121</v>
      </c>
      <c r="BY1855" s="595">
        <v>3.2000000000000001E-2</v>
      </c>
      <c r="BZ1855" s="595">
        <v>0.311</v>
      </c>
      <c r="CA1855" s="595">
        <v>4.2999999999999997E-2</v>
      </c>
      <c r="CB1855" s="595">
        <v>9.7129999999999992</v>
      </c>
      <c r="CC1855" s="595">
        <v>2.94</v>
      </c>
      <c r="CD1855" s="595">
        <v>0.158</v>
      </c>
      <c r="CE1855" s="595">
        <v>1.9E-2</v>
      </c>
      <c r="CF1855" s="595">
        <v>0.13100000000000001</v>
      </c>
      <c r="CG1855" s="595">
        <v>3.0000000000000001E-3</v>
      </c>
      <c r="CH1855" s="595">
        <v>2E-3</v>
      </c>
      <c r="CI1855" s="595">
        <v>1E-3</v>
      </c>
      <c r="CJ1855" s="595" t="s">
        <v>121</v>
      </c>
      <c r="CK1855" s="595">
        <v>0.91900000000000004</v>
      </c>
      <c r="CL1855" s="595" t="s">
        <v>121</v>
      </c>
      <c r="CM1855" s="595">
        <v>2E-3</v>
      </c>
      <c r="CN1855" s="595">
        <v>2E-3</v>
      </c>
      <c r="CO1855" s="595">
        <v>1E-3</v>
      </c>
      <c r="CP1855" s="595">
        <v>1.5640000000000001</v>
      </c>
      <c r="CQ1855" s="595">
        <v>8.7999999999999995E-2</v>
      </c>
      <c r="CR1855" s="595" t="s">
        <v>121</v>
      </c>
      <c r="CS1855" s="595">
        <v>3.0000000000000001E-3</v>
      </c>
      <c r="CT1855" s="595" t="s">
        <v>121</v>
      </c>
      <c r="CU1855" s="595">
        <v>25.800999999999998</v>
      </c>
      <c r="CV1855" s="595">
        <v>0.126</v>
      </c>
      <c r="CW1855" s="595">
        <v>3.0000000000000001E-3</v>
      </c>
      <c r="CX1855" s="595">
        <v>0.32900000000000001</v>
      </c>
      <c r="CY1855" s="595">
        <v>4.4999999999999998E-2</v>
      </c>
      <c r="CZ1855" s="595" t="s">
        <v>121</v>
      </c>
      <c r="DA1855" s="595">
        <v>2E-3</v>
      </c>
      <c r="DB1855" s="595" t="s">
        <v>121</v>
      </c>
      <c r="DC1855" s="595">
        <v>4.2999999999999997E-2</v>
      </c>
      <c r="DD1855" s="595" t="s">
        <v>121</v>
      </c>
      <c r="DE1855" s="595">
        <v>5.7000000000000002E-2</v>
      </c>
      <c r="DF1855" s="595">
        <v>6.9539999999999997</v>
      </c>
      <c r="DG1855" s="595">
        <v>0.105</v>
      </c>
      <c r="DH1855" s="595">
        <v>1.1060000000000001</v>
      </c>
      <c r="DI1855" s="595">
        <v>1.7999999999999999E-2</v>
      </c>
      <c r="DJ1855" s="595" t="s">
        <v>121</v>
      </c>
      <c r="DK1855" s="595">
        <v>2E-3</v>
      </c>
      <c r="DL1855" s="61" t="str">
        <f t="shared" si="35"/>
        <v>Anlieferung 35-3</v>
      </c>
    </row>
    <row r="1856" spans="1:132">
      <c r="A1856" s="11">
        <v>44734</v>
      </c>
      <c r="B1856" s="66" t="s">
        <v>677</v>
      </c>
      <c r="C1856" s="25" t="s">
        <v>128</v>
      </c>
      <c r="H1856" s="3" t="e">
        <f>((F1856)/(E1856/100))</f>
        <v>#DIV/0!</v>
      </c>
      <c r="I1856" s="4" t="e">
        <f>E1856/F1856</f>
        <v>#DIV/0!</v>
      </c>
      <c r="J1856" s="4" t="e">
        <f>100/G1856</f>
        <v>#DIV/0!</v>
      </c>
      <c r="N1856" s="37" t="e">
        <f>M1856/(K1856/100)</f>
        <v>#DIV/0!</v>
      </c>
      <c r="O1856" s="37" t="e">
        <f>N1856/J1856</f>
        <v>#DIV/0!</v>
      </c>
      <c r="P1856" s="5" t="e">
        <f>M1856/(L1856/100)</f>
        <v>#DIV/0!</v>
      </c>
      <c r="Q1856" s="5" t="e">
        <f>P1856*I1856</f>
        <v>#DIV/0!</v>
      </c>
      <c r="U1856" s="15" t="e">
        <f>100-(T1856-R1856)/S1856*100</f>
        <v>#DIV/0!</v>
      </c>
      <c r="AB1856" s="14" t="e">
        <f>((AE1856-AC1856)*(1000/AD1856))*1000</f>
        <v>#DIV/0!</v>
      </c>
      <c r="AF1856" s="7" t="e">
        <f>#REF!*0.8</f>
        <v>#REF!</v>
      </c>
      <c r="AH1856" s="8" t="e">
        <f>((AG1856)*(H1856/100))</f>
        <v>#DIV/0!</v>
      </c>
      <c r="AI1856" s="7" t="e">
        <f>AG1856/AH1856</f>
        <v>#DIV/0!</v>
      </c>
      <c r="AO1856" s="505" t="s">
        <v>677</v>
      </c>
      <c r="AP1856" s="595" t="s">
        <v>121</v>
      </c>
      <c r="AQ1856" s="595">
        <v>4.0000000000000001E-3</v>
      </c>
      <c r="AR1856" s="595" t="s">
        <v>121</v>
      </c>
      <c r="AS1856" s="595">
        <v>1.0999999999999999E-2</v>
      </c>
      <c r="AT1856" s="595" t="s">
        <v>121</v>
      </c>
      <c r="AU1856" s="595">
        <v>8.9999999999999993E-3</v>
      </c>
      <c r="AV1856" s="595">
        <v>7.5110000000000001</v>
      </c>
      <c r="AW1856" s="595">
        <v>0.126</v>
      </c>
      <c r="AX1856" s="595">
        <v>1.0999999999999999E-2</v>
      </c>
      <c r="AY1856" s="595">
        <v>3.0000000000000001E-3</v>
      </c>
      <c r="AZ1856" s="595">
        <v>1.887</v>
      </c>
      <c r="BA1856" s="595">
        <v>2.3E-2</v>
      </c>
      <c r="BB1856" s="595">
        <v>16.286999999999999</v>
      </c>
      <c r="BC1856" s="595">
        <v>0.19400000000000001</v>
      </c>
      <c r="BD1856" s="595">
        <v>12.816000000000001</v>
      </c>
      <c r="BE1856" s="595">
        <v>0.11799999999999999</v>
      </c>
      <c r="BF1856" s="595" t="s">
        <v>121</v>
      </c>
      <c r="BG1856" s="595">
        <v>1.0999999999999999E-2</v>
      </c>
      <c r="BH1856" s="595">
        <v>11.802</v>
      </c>
      <c r="BI1856" s="595">
        <v>0.60599999999999998</v>
      </c>
      <c r="BJ1856" s="595" t="s">
        <v>121</v>
      </c>
      <c r="BK1856" s="595">
        <v>3.0000000000000001E-3</v>
      </c>
      <c r="BL1856" s="595" t="s">
        <v>121</v>
      </c>
      <c r="BM1856" s="595">
        <v>6.0000000000000001E-3</v>
      </c>
      <c r="BN1856" s="595">
        <v>0.123</v>
      </c>
      <c r="BO1856" s="595">
        <v>2.1999999999999999E-2</v>
      </c>
      <c r="BP1856" s="595">
        <v>36.798000000000002</v>
      </c>
      <c r="BQ1856" s="595">
        <v>0.69499999999999995</v>
      </c>
      <c r="BR1856" s="595">
        <v>0.17299999999999999</v>
      </c>
      <c r="BS1856" s="595">
        <v>5.0000000000000001E-3</v>
      </c>
      <c r="BT1856" s="595">
        <v>0.71</v>
      </c>
      <c r="BU1856" s="595">
        <v>8.6999999999999994E-2</v>
      </c>
      <c r="BV1856" s="595">
        <v>3.2000000000000001E-2</v>
      </c>
      <c r="BW1856" s="595">
        <v>3.0000000000000001E-3</v>
      </c>
      <c r="BX1856" s="595" t="s">
        <v>121</v>
      </c>
      <c r="BY1856" s="595">
        <v>3.1E-2</v>
      </c>
      <c r="BZ1856" s="595" t="s">
        <v>121</v>
      </c>
      <c r="CA1856" s="595">
        <v>9.5000000000000001E-2</v>
      </c>
      <c r="CB1856" s="595">
        <v>4.9169999999999998</v>
      </c>
      <c r="CC1856" s="595">
        <v>2.371</v>
      </c>
      <c r="CD1856" s="595">
        <v>0.105</v>
      </c>
      <c r="CE1856" s="595">
        <v>1.6E-2</v>
      </c>
      <c r="CF1856" s="595" t="s">
        <v>121</v>
      </c>
      <c r="CG1856" s="595">
        <v>2E-3</v>
      </c>
      <c r="CH1856" s="595" t="s">
        <v>121</v>
      </c>
      <c r="CI1856" s="595">
        <v>2E-3</v>
      </c>
      <c r="CJ1856" s="595">
        <v>0.21099999999999999</v>
      </c>
      <c r="CK1856" s="595">
        <v>0.02</v>
      </c>
      <c r="CL1856" s="595" t="s">
        <v>121</v>
      </c>
      <c r="CM1856" s="595">
        <v>2E-3</v>
      </c>
      <c r="CN1856" s="595" t="s">
        <v>121</v>
      </c>
      <c r="CO1856" s="595">
        <v>2E-3</v>
      </c>
      <c r="CP1856" s="595">
        <v>1.835</v>
      </c>
      <c r="CQ1856" s="595">
        <v>1.7000000000000001E-2</v>
      </c>
      <c r="CR1856" s="595" t="s">
        <v>121</v>
      </c>
      <c r="CS1856" s="595">
        <v>3.0000000000000001E-3</v>
      </c>
      <c r="CT1856" s="595">
        <v>2.5659999999999998</v>
      </c>
      <c r="CU1856" s="595">
        <v>7.0999999999999994E-2</v>
      </c>
      <c r="CV1856" s="595">
        <v>4.0000000000000001E-3</v>
      </c>
      <c r="CW1856" s="595">
        <v>1E-3</v>
      </c>
      <c r="CX1856" s="595">
        <v>0.10100000000000001</v>
      </c>
      <c r="CY1856" s="595">
        <v>1.4E-2</v>
      </c>
      <c r="CZ1856" s="595" t="s">
        <v>121</v>
      </c>
      <c r="DA1856" s="595">
        <v>2E-3</v>
      </c>
      <c r="DB1856" s="595">
        <v>1.4999999999999999E-2</v>
      </c>
      <c r="DC1856" s="595">
        <v>6.0000000000000001E-3</v>
      </c>
      <c r="DD1856" s="595" t="s">
        <v>121</v>
      </c>
      <c r="DE1856" s="595">
        <v>2.4E-2</v>
      </c>
      <c r="DF1856" s="595">
        <v>2.0659999999999998</v>
      </c>
      <c r="DG1856" s="595">
        <v>3.1E-2</v>
      </c>
      <c r="DH1856" s="595">
        <v>7.0000000000000001E-3</v>
      </c>
      <c r="DI1856" s="595">
        <v>1E-3</v>
      </c>
      <c r="DJ1856" s="595" t="s">
        <v>121</v>
      </c>
      <c r="DK1856" s="595">
        <v>2E-3</v>
      </c>
      <c r="DL1856" s="61" t="str">
        <f t="shared" si="35"/>
        <v>Anlieferung 35-4</v>
      </c>
    </row>
    <row r="1857" spans="1:132">
      <c r="A1857" s="11">
        <v>44734</v>
      </c>
      <c r="B1857" s="66" t="s">
        <v>678</v>
      </c>
      <c r="C1857" s="25" t="s">
        <v>128</v>
      </c>
      <c r="H1857" s="3" t="e">
        <f>((F1857)/(E1857/100))</f>
        <v>#DIV/0!</v>
      </c>
      <c r="I1857" s="4" t="e">
        <f>E1857/F1857</f>
        <v>#DIV/0!</v>
      </c>
      <c r="J1857" s="4" t="e">
        <f>100/G1857</f>
        <v>#DIV/0!</v>
      </c>
      <c r="N1857" s="37" t="e">
        <f>M1857/(K1857/100)</f>
        <v>#DIV/0!</v>
      </c>
      <c r="O1857" s="37" t="e">
        <f>N1857/J1857</f>
        <v>#DIV/0!</v>
      </c>
      <c r="P1857" s="5" t="e">
        <f>M1857/(L1857/100)</f>
        <v>#DIV/0!</v>
      </c>
      <c r="Q1857" s="5" t="e">
        <f>P1857*I1857</f>
        <v>#DIV/0!</v>
      </c>
      <c r="U1857" s="15" t="e">
        <f>100-(T1857-R1857)/S1857*100</f>
        <v>#DIV/0!</v>
      </c>
      <c r="AB1857" s="14" t="e">
        <f>((AE1857-AC1857)*(1000/AD1857))*1000</f>
        <v>#DIV/0!</v>
      </c>
      <c r="AF1857" s="7" t="e">
        <f>#REF!*0.8</f>
        <v>#REF!</v>
      </c>
      <c r="AH1857" s="8" t="e">
        <f>((AG1857)*(H1857/100))</f>
        <v>#DIV/0!</v>
      </c>
      <c r="AI1857" s="7" t="e">
        <f>AG1857/AH1857</f>
        <v>#DIV/0!</v>
      </c>
      <c r="AO1857" s="505" t="s">
        <v>678</v>
      </c>
      <c r="AP1857" s="595" t="s">
        <v>121</v>
      </c>
      <c r="AQ1857" s="595">
        <v>2E-3</v>
      </c>
      <c r="AR1857" s="595">
        <v>1.7999999999999999E-2</v>
      </c>
      <c r="AS1857" s="595">
        <v>8.0000000000000002E-3</v>
      </c>
      <c r="AT1857" s="595" t="s">
        <v>121</v>
      </c>
      <c r="AU1857" s="595">
        <v>7.0000000000000001E-3</v>
      </c>
      <c r="AV1857" s="595">
        <v>5.508</v>
      </c>
      <c r="AW1857" s="595">
        <v>0.11700000000000001</v>
      </c>
      <c r="AX1857" s="595">
        <v>7.0000000000000001E-3</v>
      </c>
      <c r="AY1857" s="595">
        <v>3.0000000000000001E-3</v>
      </c>
      <c r="AZ1857" s="595">
        <v>1.276</v>
      </c>
      <c r="BA1857" s="595">
        <v>4.2000000000000003E-2</v>
      </c>
      <c r="BB1857" s="595">
        <v>9.8000000000000004E-2</v>
      </c>
      <c r="BC1857" s="595">
        <v>8.0000000000000002E-3</v>
      </c>
      <c r="BD1857" s="595">
        <v>13.797000000000001</v>
      </c>
      <c r="BE1857" s="595">
        <v>0.63800000000000001</v>
      </c>
      <c r="BF1857" s="595" t="s">
        <v>121</v>
      </c>
      <c r="BG1857" s="595">
        <v>0.01</v>
      </c>
      <c r="BH1857" s="595">
        <v>8.2959999999999994</v>
      </c>
      <c r="BI1857" s="595">
        <v>0.67400000000000004</v>
      </c>
      <c r="BJ1857" s="595" t="s">
        <v>121</v>
      </c>
      <c r="BK1857" s="595">
        <v>3.0000000000000001E-3</v>
      </c>
      <c r="BL1857" s="595" t="s">
        <v>121</v>
      </c>
      <c r="BM1857" s="595">
        <v>5.0000000000000001E-3</v>
      </c>
      <c r="BN1857" s="595">
        <v>0.35299999999999998</v>
      </c>
      <c r="BO1857" s="595">
        <v>2.5999999999999999E-2</v>
      </c>
      <c r="BP1857" s="595">
        <v>42.637999999999998</v>
      </c>
      <c r="BQ1857" s="595">
        <v>0.68</v>
      </c>
      <c r="BR1857" s="595">
        <v>5.0000000000000001E-3</v>
      </c>
      <c r="BS1857" s="595">
        <v>1E-3</v>
      </c>
      <c r="BT1857" s="595">
        <v>4.3360000000000003</v>
      </c>
      <c r="BU1857" s="595">
        <v>0.223</v>
      </c>
      <c r="BV1857" s="595" t="s">
        <v>121</v>
      </c>
      <c r="BW1857" s="595">
        <v>0.114</v>
      </c>
      <c r="BX1857" s="595" t="s">
        <v>121</v>
      </c>
      <c r="BY1857" s="595">
        <v>3.6999999999999998E-2</v>
      </c>
      <c r="BZ1857" s="595" t="s">
        <v>121</v>
      </c>
      <c r="CA1857" s="595">
        <v>5.8000000000000003E-2</v>
      </c>
      <c r="CB1857" s="595">
        <v>9.3930000000000007</v>
      </c>
      <c r="CC1857" s="595">
        <v>3.1789999999999998</v>
      </c>
      <c r="CD1857" s="595">
        <v>0.10299999999999999</v>
      </c>
      <c r="CE1857" s="595">
        <v>1.7000000000000001E-2</v>
      </c>
      <c r="CF1857" s="595" t="s">
        <v>121</v>
      </c>
      <c r="CG1857" s="595">
        <v>5.0000000000000001E-3</v>
      </c>
      <c r="CH1857" s="595">
        <v>2E-3</v>
      </c>
      <c r="CI1857" s="595">
        <v>1E-3</v>
      </c>
      <c r="CJ1857" s="595" t="s">
        <v>121</v>
      </c>
      <c r="CK1857" s="595">
        <v>1.3140000000000001</v>
      </c>
      <c r="CL1857" s="595" t="s">
        <v>121</v>
      </c>
      <c r="CM1857" s="595">
        <v>2E-3</v>
      </c>
      <c r="CN1857" s="595" t="s">
        <v>121</v>
      </c>
      <c r="CO1857" s="595">
        <v>2E-3</v>
      </c>
      <c r="CP1857" s="595">
        <v>1.5820000000000001</v>
      </c>
      <c r="CQ1857" s="595">
        <v>9.2999999999999999E-2</v>
      </c>
      <c r="CR1857" s="595" t="s">
        <v>121</v>
      </c>
      <c r="CS1857" s="595">
        <v>2E-3</v>
      </c>
      <c r="CT1857" s="595" t="s">
        <v>121</v>
      </c>
      <c r="CU1857" s="595">
        <v>32.476999999999997</v>
      </c>
      <c r="CV1857" s="595">
        <v>7.0000000000000001E-3</v>
      </c>
      <c r="CW1857" s="595">
        <v>1E-3</v>
      </c>
      <c r="CX1857" s="595">
        <v>0.185</v>
      </c>
      <c r="CY1857" s="595">
        <v>1.9E-2</v>
      </c>
      <c r="CZ1857" s="595" t="s">
        <v>121</v>
      </c>
      <c r="DA1857" s="595">
        <v>2E-3</v>
      </c>
      <c r="DB1857" s="595" t="s">
        <v>121</v>
      </c>
      <c r="DC1857" s="595">
        <v>1.0999999999999999E-2</v>
      </c>
      <c r="DD1857" s="595" t="s">
        <v>121</v>
      </c>
      <c r="DE1857" s="595">
        <v>6.3E-2</v>
      </c>
      <c r="DF1857" s="595">
        <v>7.8559999999999999</v>
      </c>
      <c r="DG1857" s="595">
        <v>0.374</v>
      </c>
      <c r="DH1857" s="595">
        <v>4.4740000000000002</v>
      </c>
      <c r="DI1857" s="595">
        <v>0.106</v>
      </c>
      <c r="DJ1857" s="595" t="s">
        <v>121</v>
      </c>
      <c r="DK1857" s="595">
        <v>2E-3</v>
      </c>
      <c r="DL1857" s="61" t="str">
        <f t="shared" si="35"/>
        <v>Anlieferung 35-5</v>
      </c>
    </row>
    <row r="1858" spans="1:132">
      <c r="A1858" s="11">
        <v>44734</v>
      </c>
      <c r="B1858" s="66" t="s">
        <v>679</v>
      </c>
      <c r="C1858" s="25" t="s">
        <v>128</v>
      </c>
      <c r="H1858" s="3" t="e">
        <f>((F1858)/(E1858/100))</f>
        <v>#DIV/0!</v>
      </c>
      <c r="I1858" s="4" t="e">
        <f>E1858/F1858</f>
        <v>#DIV/0!</v>
      </c>
      <c r="J1858" s="4" t="e">
        <f>100/G1858</f>
        <v>#DIV/0!</v>
      </c>
      <c r="N1858" s="37" t="e">
        <f>M1858/(K1858/100)</f>
        <v>#DIV/0!</v>
      </c>
      <c r="O1858" s="37" t="e">
        <f>N1858/J1858</f>
        <v>#DIV/0!</v>
      </c>
      <c r="P1858" s="5" t="e">
        <f>M1858/(L1858/100)</f>
        <v>#DIV/0!</v>
      </c>
      <c r="Q1858" s="5" t="e">
        <f>P1858*I1858</f>
        <v>#DIV/0!</v>
      </c>
      <c r="U1858" s="15" t="e">
        <f>100-(T1858-R1858)/S1858*100</f>
        <v>#DIV/0!</v>
      </c>
      <c r="AB1858" s="14" t="e">
        <f>((AE1858-AC1858)*(1000/AD1858))*1000</f>
        <v>#DIV/0!</v>
      </c>
      <c r="AF1858" s="7" t="e">
        <f>#REF!*0.8</f>
        <v>#REF!</v>
      </c>
      <c r="AH1858" s="8" t="e">
        <f>((AG1858)*(H1858/100))</f>
        <v>#DIV/0!</v>
      </c>
      <c r="AI1858" s="7" t="e">
        <f>AG1858/AH1858</f>
        <v>#DIV/0!</v>
      </c>
      <c r="AO1858" s="505" t="s">
        <v>679</v>
      </c>
      <c r="AP1858" s="595" t="s">
        <v>121</v>
      </c>
      <c r="AQ1858" s="595">
        <v>2E-3</v>
      </c>
      <c r="AR1858" s="595" t="s">
        <v>121</v>
      </c>
      <c r="AS1858" s="595">
        <v>1.2E-2</v>
      </c>
      <c r="AT1858" s="595">
        <v>7.1999999999999995E-2</v>
      </c>
      <c r="AU1858" s="595">
        <v>6.0000000000000001E-3</v>
      </c>
      <c r="AV1858" s="595">
        <v>6.29</v>
      </c>
      <c r="AW1858" s="595">
        <v>0.126</v>
      </c>
      <c r="AX1858" s="595" t="s">
        <v>121</v>
      </c>
      <c r="AY1858" s="595">
        <v>4.0000000000000001E-3</v>
      </c>
      <c r="AZ1858" s="595">
        <v>0.39</v>
      </c>
      <c r="BA1858" s="595">
        <v>0.01</v>
      </c>
      <c r="BB1858" s="595">
        <v>1.3620000000000001</v>
      </c>
      <c r="BC1858" s="595">
        <v>2.8000000000000001E-2</v>
      </c>
      <c r="BD1858" s="595">
        <v>27.998999999999999</v>
      </c>
      <c r="BE1858" s="595">
        <v>0.55000000000000004</v>
      </c>
      <c r="BF1858" s="595" t="s">
        <v>121</v>
      </c>
      <c r="BG1858" s="595">
        <v>8.9999999999999993E-3</v>
      </c>
      <c r="BH1858" s="595">
        <v>5.4580000000000002</v>
      </c>
      <c r="BI1858" s="595">
        <v>0.51200000000000001</v>
      </c>
      <c r="BJ1858" s="595">
        <v>8.0000000000000002E-3</v>
      </c>
      <c r="BK1858" s="595">
        <v>1E-3</v>
      </c>
      <c r="BL1858" s="595" t="s">
        <v>121</v>
      </c>
      <c r="BM1858" s="595">
        <v>3.0000000000000001E-3</v>
      </c>
      <c r="BN1858" s="595">
        <v>0.29599999999999999</v>
      </c>
      <c r="BO1858" s="595">
        <v>2.5000000000000001E-2</v>
      </c>
      <c r="BP1858" s="595">
        <v>36.347000000000001</v>
      </c>
      <c r="BQ1858" s="595">
        <v>0.62</v>
      </c>
      <c r="BR1858" s="595">
        <v>1.6E-2</v>
      </c>
      <c r="BS1858" s="595">
        <v>1E-3</v>
      </c>
      <c r="BT1858" s="595">
        <v>1.1299999999999999</v>
      </c>
      <c r="BU1858" s="595">
        <v>9.9000000000000005E-2</v>
      </c>
      <c r="BV1858" s="595" t="s">
        <v>121</v>
      </c>
      <c r="BW1858" s="595">
        <v>7.1999999999999995E-2</v>
      </c>
      <c r="BX1858" s="595">
        <v>0.04</v>
      </c>
      <c r="BY1858" s="595">
        <v>2.4E-2</v>
      </c>
      <c r="BZ1858" s="595">
        <v>1.468</v>
      </c>
      <c r="CA1858" s="595">
        <v>7.3999999999999996E-2</v>
      </c>
      <c r="CB1858" s="595">
        <v>9.7560000000000002</v>
      </c>
      <c r="CC1858" s="595">
        <v>2.9329999999999998</v>
      </c>
      <c r="CD1858" s="595">
        <v>0.125</v>
      </c>
      <c r="CE1858" s="595">
        <v>1.2999999999999999E-2</v>
      </c>
      <c r="CF1858" s="595">
        <v>0.02</v>
      </c>
      <c r="CG1858" s="595">
        <v>1E-3</v>
      </c>
      <c r="CH1858" s="595">
        <v>2E-3</v>
      </c>
      <c r="CI1858" s="595">
        <v>1E-3</v>
      </c>
      <c r="CJ1858" s="595" t="s">
        <v>121</v>
      </c>
      <c r="CK1858" s="595">
        <v>1.141</v>
      </c>
      <c r="CL1858" s="595" t="s">
        <v>121</v>
      </c>
      <c r="CM1858" s="595">
        <v>2E-3</v>
      </c>
      <c r="CN1858" s="595" t="s">
        <v>121</v>
      </c>
      <c r="CO1858" s="595">
        <v>2E-3</v>
      </c>
      <c r="CP1858" s="595">
        <v>1.6379999999999999</v>
      </c>
      <c r="CQ1858" s="595">
        <v>6.2E-2</v>
      </c>
      <c r="CR1858" s="595" t="s">
        <v>121</v>
      </c>
      <c r="CS1858" s="595">
        <v>2E-3</v>
      </c>
      <c r="CT1858" s="595" t="s">
        <v>121</v>
      </c>
      <c r="CU1858" s="595">
        <v>23.567</v>
      </c>
      <c r="CV1858" s="595">
        <v>0.01</v>
      </c>
      <c r="CW1858" s="595">
        <v>1E-3</v>
      </c>
      <c r="CX1858" s="595">
        <v>3.1859999999999999</v>
      </c>
      <c r="CY1858" s="595">
        <v>6.4000000000000001E-2</v>
      </c>
      <c r="CZ1858" s="595" t="s">
        <v>121</v>
      </c>
      <c r="DA1858" s="595">
        <v>2E-3</v>
      </c>
      <c r="DB1858" s="595" t="s">
        <v>121</v>
      </c>
      <c r="DC1858" s="595">
        <v>2.8000000000000001E-2</v>
      </c>
      <c r="DD1858" s="595" t="s">
        <v>121</v>
      </c>
      <c r="DE1858" s="595">
        <v>4.2000000000000003E-2</v>
      </c>
      <c r="DF1858" s="595">
        <v>4.2709999999999999</v>
      </c>
      <c r="DG1858" s="595">
        <v>7.0999999999999994E-2</v>
      </c>
      <c r="DH1858" s="595">
        <v>8.8999999999999996E-2</v>
      </c>
      <c r="DI1858" s="595">
        <v>2E-3</v>
      </c>
      <c r="DJ1858" s="595" t="s">
        <v>121</v>
      </c>
      <c r="DK1858" s="595">
        <v>2E-3</v>
      </c>
      <c r="DL1858" s="61" t="str">
        <f t="shared" si="35"/>
        <v>Anlieferung 35-6</v>
      </c>
    </row>
    <row r="1859" spans="1:132">
      <c r="A1859" s="11">
        <v>44734</v>
      </c>
      <c r="B1859" s="66" t="s">
        <v>680</v>
      </c>
      <c r="C1859" s="25" t="s">
        <v>128</v>
      </c>
      <c r="H1859" s="3" t="e">
        <f>((F1859)/(E1859/100))</f>
        <v>#DIV/0!</v>
      </c>
      <c r="I1859" s="4" t="e">
        <f>E1859/F1859</f>
        <v>#DIV/0!</v>
      </c>
      <c r="J1859" s="4" t="e">
        <f>100/G1859</f>
        <v>#DIV/0!</v>
      </c>
      <c r="N1859" s="37" t="e">
        <f>M1859/(K1859/100)</f>
        <v>#DIV/0!</v>
      </c>
      <c r="O1859" s="37" t="e">
        <f>N1859/J1859</f>
        <v>#DIV/0!</v>
      </c>
      <c r="P1859" s="5" t="e">
        <f>M1859/(L1859/100)</f>
        <v>#DIV/0!</v>
      </c>
      <c r="Q1859" s="5" t="e">
        <f>P1859*I1859</f>
        <v>#DIV/0!</v>
      </c>
      <c r="U1859" s="15" t="e">
        <f>100-(T1859-R1859)/S1859*100</f>
        <v>#DIV/0!</v>
      </c>
      <c r="AB1859" s="14" t="e">
        <f>((AE1859-AC1859)*(1000/AD1859))*1000</f>
        <v>#DIV/0!</v>
      </c>
      <c r="AF1859" s="7" t="e">
        <f>#REF!*0.8</f>
        <v>#REF!</v>
      </c>
      <c r="AH1859" s="8" t="e">
        <f>((AG1859)*(H1859/100))</f>
        <v>#DIV/0!</v>
      </c>
      <c r="AI1859" s="7" t="e">
        <f>AG1859/AH1859</f>
        <v>#DIV/0!</v>
      </c>
      <c r="AO1859" s="505" t="s">
        <v>680</v>
      </c>
      <c r="AP1859" s="595">
        <v>2.4E-2</v>
      </c>
      <c r="AQ1859" s="595">
        <v>7.0000000000000001E-3</v>
      </c>
      <c r="AR1859" s="595" t="s">
        <v>121</v>
      </c>
      <c r="AS1859" s="595">
        <v>1.4E-2</v>
      </c>
      <c r="AT1859" s="595" t="s">
        <v>121</v>
      </c>
      <c r="AU1859" s="595">
        <v>8.9999999999999993E-3</v>
      </c>
      <c r="AV1859" s="595">
        <v>8.8680000000000003</v>
      </c>
      <c r="AW1859" s="595">
        <v>0.23899999999999999</v>
      </c>
      <c r="AX1859" s="595">
        <v>8.0000000000000002E-3</v>
      </c>
      <c r="AY1859" s="595">
        <v>4.0000000000000001E-3</v>
      </c>
      <c r="AZ1859" s="595">
        <v>2.2080000000000002</v>
      </c>
      <c r="BA1859" s="595">
        <v>3.4000000000000002E-2</v>
      </c>
      <c r="BB1859" s="595">
        <v>0.34200000000000003</v>
      </c>
      <c r="BC1859" s="595">
        <v>1.2E-2</v>
      </c>
      <c r="BD1859" s="595">
        <v>20.696000000000002</v>
      </c>
      <c r="BE1859" s="595">
        <v>0.38300000000000001</v>
      </c>
      <c r="BF1859" s="595" t="s">
        <v>121</v>
      </c>
      <c r="BG1859" s="595">
        <v>8.0000000000000002E-3</v>
      </c>
      <c r="BH1859" s="595">
        <v>6.258</v>
      </c>
      <c r="BI1859" s="595">
        <v>0.495</v>
      </c>
      <c r="BJ1859" s="595">
        <v>2.4E-2</v>
      </c>
      <c r="BK1859" s="595">
        <v>6.0000000000000001E-3</v>
      </c>
      <c r="BL1859" s="595" t="s">
        <v>121</v>
      </c>
      <c r="BM1859" s="595">
        <v>5.0000000000000001E-3</v>
      </c>
      <c r="BN1859" s="595">
        <v>7.1999999999999995E-2</v>
      </c>
      <c r="BO1859" s="595">
        <v>2.5000000000000001E-2</v>
      </c>
      <c r="BP1859" s="595">
        <v>41.947000000000003</v>
      </c>
      <c r="BQ1859" s="595">
        <v>0.72</v>
      </c>
      <c r="BR1859" s="595">
        <v>2.0790000000000002</v>
      </c>
      <c r="BS1859" s="595">
        <v>3.4000000000000002E-2</v>
      </c>
      <c r="BT1859" s="595">
        <v>0.56299999999999994</v>
      </c>
      <c r="BU1859" s="595">
        <v>9.6000000000000002E-2</v>
      </c>
      <c r="BV1859" s="595" t="s">
        <v>121</v>
      </c>
      <c r="BW1859" s="595">
        <v>6.5000000000000002E-2</v>
      </c>
      <c r="BX1859" s="595" t="s">
        <v>121</v>
      </c>
      <c r="BY1859" s="595">
        <v>5.6000000000000001E-2</v>
      </c>
      <c r="BZ1859" s="595">
        <v>0.16</v>
      </c>
      <c r="CA1859" s="595">
        <v>5.0999999999999997E-2</v>
      </c>
      <c r="CB1859" s="595">
        <v>9.2370000000000001</v>
      </c>
      <c r="CC1859" s="595">
        <v>2.617</v>
      </c>
      <c r="CD1859" s="595">
        <v>8.6999999999999994E-2</v>
      </c>
      <c r="CE1859" s="595">
        <v>0.02</v>
      </c>
      <c r="CF1859" s="595" t="s">
        <v>121</v>
      </c>
      <c r="CG1859" s="595">
        <v>3.0000000000000001E-3</v>
      </c>
      <c r="CH1859" s="595" t="s">
        <v>121</v>
      </c>
      <c r="CI1859" s="595">
        <v>2E-3</v>
      </c>
      <c r="CJ1859" s="595" t="s">
        <v>121</v>
      </c>
      <c r="CK1859" s="595">
        <v>0.77900000000000003</v>
      </c>
      <c r="CL1859" s="595" t="s">
        <v>121</v>
      </c>
      <c r="CM1859" s="595">
        <v>2E-3</v>
      </c>
      <c r="CN1859" s="595">
        <v>1.0999999999999999E-2</v>
      </c>
      <c r="CO1859" s="595">
        <v>2E-3</v>
      </c>
      <c r="CP1859" s="595">
        <v>1.2030000000000001</v>
      </c>
      <c r="CQ1859" s="595">
        <v>5.3999999999999999E-2</v>
      </c>
      <c r="CR1859" s="595" t="s">
        <v>121</v>
      </c>
      <c r="CS1859" s="595">
        <v>8.0000000000000002E-3</v>
      </c>
      <c r="CT1859" s="595" t="s">
        <v>121</v>
      </c>
      <c r="CU1859" s="595">
        <v>22.411000000000001</v>
      </c>
      <c r="CV1859" s="595">
        <v>4.0000000000000001E-3</v>
      </c>
      <c r="CW1859" s="595">
        <v>1E-3</v>
      </c>
      <c r="CX1859" s="595">
        <v>0.152</v>
      </c>
      <c r="CY1859" s="595">
        <v>1.7000000000000001E-2</v>
      </c>
      <c r="CZ1859" s="595" t="s">
        <v>121</v>
      </c>
      <c r="DA1859" s="595">
        <v>3.0000000000000001E-3</v>
      </c>
      <c r="DB1859" s="595">
        <v>2.4E-2</v>
      </c>
      <c r="DC1859" s="595">
        <v>7.0000000000000001E-3</v>
      </c>
      <c r="DD1859" s="595" t="s">
        <v>121</v>
      </c>
      <c r="DE1859" s="595">
        <v>5.1999999999999998E-2</v>
      </c>
      <c r="DF1859" s="595">
        <v>4.5650000000000004</v>
      </c>
      <c r="DG1859" s="595">
        <v>8.6999999999999994E-2</v>
      </c>
      <c r="DH1859" s="595">
        <v>1.444</v>
      </c>
      <c r="DI1859" s="595">
        <v>2.4E-2</v>
      </c>
      <c r="DJ1859" s="595" t="s">
        <v>121</v>
      </c>
      <c r="DK1859" s="595">
        <v>2E-3</v>
      </c>
      <c r="DL1859" s="61" t="str">
        <f t="shared" si="35"/>
        <v>Anlieferung 35-7</v>
      </c>
    </row>
    <row r="1860" spans="1:132">
      <c r="A1860" s="11">
        <v>44734</v>
      </c>
      <c r="B1860" s="66" t="s">
        <v>681</v>
      </c>
      <c r="C1860" s="25" t="s">
        <v>128</v>
      </c>
      <c r="H1860" s="3" t="e">
        <f>((F1860)/(E1860/100))</f>
        <v>#DIV/0!</v>
      </c>
      <c r="I1860" s="4" t="e">
        <f>E1860/F1860</f>
        <v>#DIV/0!</v>
      </c>
      <c r="J1860" s="4" t="e">
        <f>100/G1860</f>
        <v>#DIV/0!</v>
      </c>
      <c r="N1860" s="37" t="e">
        <f>M1860/(K1860/100)</f>
        <v>#DIV/0!</v>
      </c>
      <c r="O1860" s="37" t="e">
        <f>N1860/J1860</f>
        <v>#DIV/0!</v>
      </c>
      <c r="P1860" s="5" t="e">
        <f>M1860/(L1860/100)</f>
        <v>#DIV/0!</v>
      </c>
      <c r="Q1860" s="5" t="e">
        <f>P1860*I1860</f>
        <v>#DIV/0!</v>
      </c>
      <c r="U1860" s="15" t="e">
        <f>100-(T1860-R1860)/S1860*100</f>
        <v>#DIV/0!</v>
      </c>
      <c r="AB1860" s="14" t="e">
        <f>((AE1860-AC1860)*(1000/AD1860))*1000</f>
        <v>#DIV/0!</v>
      </c>
      <c r="AF1860" s="7" t="e">
        <f>#REF!*0.8</f>
        <v>#REF!</v>
      </c>
      <c r="AH1860" s="8" t="e">
        <f>((AG1860)*(H1860/100))</f>
        <v>#DIV/0!</v>
      </c>
      <c r="AI1860" s="7" t="e">
        <f>AG1860/AH1860</f>
        <v>#DIV/0!</v>
      </c>
      <c r="AO1860" s="505" t="s">
        <v>681</v>
      </c>
      <c r="AP1860" s="595" t="s">
        <v>121</v>
      </c>
      <c r="AQ1860" s="595">
        <v>5.0000000000000001E-3</v>
      </c>
      <c r="AR1860" s="595" t="s">
        <v>121</v>
      </c>
      <c r="AS1860" s="595">
        <v>1.9E-2</v>
      </c>
      <c r="AT1860" s="595" t="s">
        <v>121</v>
      </c>
      <c r="AU1860" s="595">
        <v>8.9999999999999993E-3</v>
      </c>
      <c r="AV1860" s="595">
        <v>8.6460000000000008</v>
      </c>
      <c r="AW1860" s="595">
        <v>0.248</v>
      </c>
      <c r="AX1860" s="595" t="s">
        <v>121</v>
      </c>
      <c r="AY1860" s="595">
        <v>6.0000000000000001E-3</v>
      </c>
      <c r="AZ1860" s="595">
        <v>0.04</v>
      </c>
      <c r="BA1860" s="595">
        <v>4.0000000000000001E-3</v>
      </c>
      <c r="BB1860" s="595">
        <v>16.100000000000001</v>
      </c>
      <c r="BC1860" s="595">
        <v>0.51400000000000001</v>
      </c>
      <c r="BD1860" s="595">
        <v>14.763999999999999</v>
      </c>
      <c r="BE1860" s="595">
        <v>0.38200000000000001</v>
      </c>
      <c r="BF1860" s="595" t="s">
        <v>121</v>
      </c>
      <c r="BG1860" s="595">
        <v>1.7000000000000001E-2</v>
      </c>
      <c r="BH1860" s="595">
        <v>5.431</v>
      </c>
      <c r="BI1860" s="595">
        <v>0.54500000000000004</v>
      </c>
      <c r="BJ1860" s="595">
        <v>5.0000000000000001E-3</v>
      </c>
      <c r="BK1860" s="595">
        <v>3.0000000000000001E-3</v>
      </c>
      <c r="BL1860" s="595" t="s">
        <v>121</v>
      </c>
      <c r="BM1860" s="595">
        <v>7.0000000000000001E-3</v>
      </c>
      <c r="BN1860" s="595">
        <v>0.22500000000000001</v>
      </c>
      <c r="BO1860" s="595">
        <v>2.8000000000000001E-2</v>
      </c>
      <c r="BP1860" s="595">
        <v>34.613999999999997</v>
      </c>
      <c r="BQ1860" s="595">
        <v>0.9</v>
      </c>
      <c r="BR1860" s="595">
        <v>0.19</v>
      </c>
      <c r="BS1860" s="595">
        <v>6.0000000000000001E-3</v>
      </c>
      <c r="BT1860" s="595">
        <v>0.73499999999999999</v>
      </c>
      <c r="BU1860" s="595">
        <v>9.6000000000000002E-2</v>
      </c>
      <c r="BV1860" s="595" t="s">
        <v>121</v>
      </c>
      <c r="BW1860" s="595">
        <v>8.4000000000000005E-2</v>
      </c>
      <c r="BX1860" s="595" t="s">
        <v>121</v>
      </c>
      <c r="BY1860" s="595">
        <v>0.03</v>
      </c>
      <c r="BZ1860" s="595">
        <v>0.33100000000000002</v>
      </c>
      <c r="CA1860" s="595">
        <v>5.0999999999999997E-2</v>
      </c>
      <c r="CB1860" s="595">
        <v>11.114000000000001</v>
      </c>
      <c r="CC1860" s="595">
        <v>3.1230000000000002</v>
      </c>
      <c r="CD1860" s="595">
        <v>7.5999999999999998E-2</v>
      </c>
      <c r="CE1860" s="595">
        <v>1.2E-2</v>
      </c>
      <c r="CF1860" s="595" t="s">
        <v>121</v>
      </c>
      <c r="CG1860" s="595">
        <v>6.0000000000000001E-3</v>
      </c>
      <c r="CH1860" s="595">
        <v>2E-3</v>
      </c>
      <c r="CI1860" s="595">
        <v>1E-3</v>
      </c>
      <c r="CJ1860" s="595" t="s">
        <v>121</v>
      </c>
      <c r="CK1860" s="595">
        <v>0.97</v>
      </c>
      <c r="CL1860" s="595" t="s">
        <v>121</v>
      </c>
      <c r="CM1860" s="595">
        <v>2E-3</v>
      </c>
      <c r="CN1860" s="595">
        <v>3.0000000000000001E-3</v>
      </c>
      <c r="CO1860" s="595">
        <v>1E-3</v>
      </c>
      <c r="CP1860" s="595">
        <v>1.2709999999999999</v>
      </c>
      <c r="CQ1860" s="595">
        <v>6.2E-2</v>
      </c>
      <c r="CR1860" s="595" t="s">
        <v>121</v>
      </c>
      <c r="CS1860" s="595">
        <v>2E-3</v>
      </c>
      <c r="CT1860" s="595" t="s">
        <v>121</v>
      </c>
      <c r="CU1860" s="595">
        <v>26.48</v>
      </c>
      <c r="CV1860" s="595">
        <v>5.0000000000000001E-3</v>
      </c>
      <c r="CW1860" s="595">
        <v>1E-3</v>
      </c>
      <c r="CX1860" s="595">
        <v>0.13600000000000001</v>
      </c>
      <c r="CY1860" s="595">
        <v>1.7000000000000001E-2</v>
      </c>
      <c r="CZ1860" s="595" t="s">
        <v>121</v>
      </c>
      <c r="DA1860" s="595">
        <v>2E-3</v>
      </c>
      <c r="DB1860" s="595" t="s">
        <v>121</v>
      </c>
      <c r="DC1860" s="595">
        <v>1.0999999999999999E-2</v>
      </c>
      <c r="DD1860" s="595" t="s">
        <v>121</v>
      </c>
      <c r="DE1860" s="595">
        <v>2.9000000000000001E-2</v>
      </c>
      <c r="DF1860" s="595">
        <v>1.931</v>
      </c>
      <c r="DG1860" s="595">
        <v>6.4000000000000001E-2</v>
      </c>
      <c r="DH1860" s="595">
        <v>4.3600000000000003</v>
      </c>
      <c r="DI1860" s="595">
        <v>7.8E-2</v>
      </c>
      <c r="DJ1860" s="595" t="s">
        <v>121</v>
      </c>
      <c r="DK1860" s="595">
        <v>2E-3</v>
      </c>
      <c r="DL1860" s="61" t="str">
        <f t="shared" si="35"/>
        <v>Anlieferung 35-8</v>
      </c>
    </row>
    <row r="1861" spans="1:132">
      <c r="A1861" s="11">
        <v>44734</v>
      </c>
      <c r="B1861" s="66" t="s">
        <v>682</v>
      </c>
      <c r="C1861" s="25" t="s">
        <v>128</v>
      </c>
      <c r="H1861" s="3" t="e">
        <f>((F1861)/(E1861/100))</f>
        <v>#DIV/0!</v>
      </c>
      <c r="I1861" s="4" t="e">
        <f>E1861/F1861</f>
        <v>#DIV/0!</v>
      </c>
      <c r="J1861" s="4" t="e">
        <f>100/G1861</f>
        <v>#DIV/0!</v>
      </c>
      <c r="N1861" s="37" t="e">
        <f>M1861/(K1861/100)</f>
        <v>#DIV/0!</v>
      </c>
      <c r="O1861" s="37" t="e">
        <f>N1861/J1861</f>
        <v>#DIV/0!</v>
      </c>
      <c r="P1861" s="5" t="e">
        <f>M1861/(L1861/100)</f>
        <v>#DIV/0!</v>
      </c>
      <c r="Q1861" s="5" t="e">
        <f>P1861*I1861</f>
        <v>#DIV/0!</v>
      </c>
      <c r="U1861" s="15" t="e">
        <f>100-(T1861-R1861)/S1861*100</f>
        <v>#DIV/0!</v>
      </c>
      <c r="AB1861" s="14" t="e">
        <f>((AE1861-AC1861)*(1000/AD1861))*1000</f>
        <v>#DIV/0!</v>
      </c>
      <c r="AF1861" s="7" t="e">
        <f>#REF!*0.8</f>
        <v>#REF!</v>
      </c>
      <c r="AH1861" s="8" t="e">
        <f>((AG1861)*(H1861/100))</f>
        <v>#DIV/0!</v>
      </c>
      <c r="AI1861" s="7" t="e">
        <f>AG1861/AH1861</f>
        <v>#DIV/0!</v>
      </c>
      <c r="AO1861" s="505" t="s">
        <v>682</v>
      </c>
      <c r="AP1861" s="595" t="s">
        <v>121</v>
      </c>
      <c r="AQ1861" s="595">
        <v>5.0000000000000001E-3</v>
      </c>
      <c r="AR1861" s="595">
        <v>1.9E-2</v>
      </c>
      <c r="AS1861" s="595">
        <v>0.01</v>
      </c>
      <c r="AT1861" s="595" t="s">
        <v>121</v>
      </c>
      <c r="AU1861" s="595">
        <v>8.9999999999999993E-3</v>
      </c>
      <c r="AV1861" s="595">
        <v>6.2530000000000001</v>
      </c>
      <c r="AW1861" s="595">
        <v>0.64</v>
      </c>
      <c r="AX1861" s="595" t="s">
        <v>121</v>
      </c>
      <c r="AY1861" s="595">
        <v>7.0000000000000001E-3</v>
      </c>
      <c r="AZ1861" s="595">
        <v>5.5E-2</v>
      </c>
      <c r="BA1861" s="595">
        <v>6.0000000000000001E-3</v>
      </c>
      <c r="BB1861" s="595">
        <v>17.997</v>
      </c>
      <c r="BC1861" s="595">
        <v>0.59899999999999998</v>
      </c>
      <c r="BD1861" s="595">
        <v>18.949000000000002</v>
      </c>
      <c r="BE1861" s="595">
        <v>0.36899999999999999</v>
      </c>
      <c r="BF1861" s="595" t="s">
        <v>121</v>
      </c>
      <c r="BG1861" s="595">
        <v>2.1999999999999999E-2</v>
      </c>
      <c r="BH1861" s="595">
        <v>7.6909999999999998</v>
      </c>
      <c r="BI1861" s="595">
        <v>0.98</v>
      </c>
      <c r="BJ1861" s="595">
        <v>8.9999999999999993E-3</v>
      </c>
      <c r="BK1861" s="595">
        <v>3.0000000000000001E-3</v>
      </c>
      <c r="BL1861" s="595">
        <v>8.0000000000000002E-3</v>
      </c>
      <c r="BM1861" s="595">
        <v>4.0000000000000001E-3</v>
      </c>
      <c r="BN1861" s="595">
        <v>0.151</v>
      </c>
      <c r="BO1861" s="595">
        <v>0.03</v>
      </c>
      <c r="BP1861" s="595">
        <v>23.776</v>
      </c>
      <c r="BQ1861" s="595">
        <v>1.075</v>
      </c>
      <c r="BR1861" s="595">
        <v>0.14699999999999999</v>
      </c>
      <c r="BS1861" s="595">
        <v>1.0999999999999999E-2</v>
      </c>
      <c r="BT1861" s="595">
        <v>0.71899999999999997</v>
      </c>
      <c r="BU1861" s="595">
        <v>0.10100000000000001</v>
      </c>
      <c r="BV1861" s="595" t="s">
        <v>121</v>
      </c>
      <c r="BW1861" s="595">
        <v>0.10299999999999999</v>
      </c>
      <c r="BX1861" s="595" t="s">
        <v>121</v>
      </c>
      <c r="BY1861" s="595">
        <v>3.3000000000000002E-2</v>
      </c>
      <c r="BZ1861" s="595">
        <v>0.34</v>
      </c>
      <c r="CA1861" s="595">
        <v>5.3999999999999999E-2</v>
      </c>
      <c r="CB1861" s="595">
        <v>13.092000000000001</v>
      </c>
      <c r="CC1861" s="595">
        <v>4.0839999999999996</v>
      </c>
      <c r="CD1861" s="595">
        <v>0.161</v>
      </c>
      <c r="CE1861" s="595">
        <v>1.4E-2</v>
      </c>
      <c r="CF1861" s="595" t="s">
        <v>121</v>
      </c>
      <c r="CG1861" s="595">
        <v>8.0000000000000002E-3</v>
      </c>
      <c r="CH1861" s="595">
        <v>2E-3</v>
      </c>
      <c r="CI1861" s="595">
        <v>1E-3</v>
      </c>
      <c r="CJ1861" s="595" t="s">
        <v>121</v>
      </c>
      <c r="CK1861" s="595">
        <v>1.1719999999999999</v>
      </c>
      <c r="CL1861" s="595" t="s">
        <v>121</v>
      </c>
      <c r="CM1861" s="595">
        <v>2E-3</v>
      </c>
      <c r="CN1861" s="595">
        <v>3.0000000000000001E-3</v>
      </c>
      <c r="CO1861" s="595">
        <v>1E-3</v>
      </c>
      <c r="CP1861" s="595">
        <v>1.421</v>
      </c>
      <c r="CQ1861" s="595">
        <v>4.2000000000000003E-2</v>
      </c>
      <c r="CR1861" s="595" t="s">
        <v>121</v>
      </c>
      <c r="CS1861" s="595">
        <v>3.0000000000000001E-3</v>
      </c>
      <c r="CT1861" s="595" t="s">
        <v>121</v>
      </c>
      <c r="CU1861" s="595">
        <v>29.283000000000001</v>
      </c>
      <c r="CV1861" s="595">
        <v>6.0000000000000001E-3</v>
      </c>
      <c r="CW1861" s="595">
        <v>1E-3</v>
      </c>
      <c r="CX1861" s="595">
        <v>0.11899999999999999</v>
      </c>
      <c r="CY1861" s="595">
        <v>1.7999999999999999E-2</v>
      </c>
      <c r="CZ1861" s="595" t="s">
        <v>121</v>
      </c>
      <c r="DA1861" s="595">
        <v>2E-3</v>
      </c>
      <c r="DB1861" s="595" t="s">
        <v>121</v>
      </c>
      <c r="DC1861" s="595">
        <v>0.01</v>
      </c>
      <c r="DD1861" s="595" t="s">
        <v>121</v>
      </c>
      <c r="DE1861" s="595">
        <v>3.5999999999999997E-2</v>
      </c>
      <c r="DF1861" s="595">
        <v>3.4289999999999998</v>
      </c>
      <c r="DG1861" s="595">
        <v>0.121</v>
      </c>
      <c r="DH1861" s="595">
        <v>5.6210000000000004</v>
      </c>
      <c r="DI1861" s="595">
        <v>0.44500000000000001</v>
      </c>
      <c r="DJ1861" s="595" t="s">
        <v>121</v>
      </c>
      <c r="DK1861" s="595">
        <v>2E-3</v>
      </c>
      <c r="DL1861" s="61" t="str">
        <f t="shared" si="35"/>
        <v>Anlieferung 35-9</v>
      </c>
    </row>
    <row r="1862" spans="1:132">
      <c r="A1862" s="11">
        <v>44734</v>
      </c>
      <c r="B1862" s="66" t="s">
        <v>683</v>
      </c>
      <c r="C1862" s="25" t="s">
        <v>128</v>
      </c>
      <c r="H1862" s="3" t="e">
        <f>((F1862)/(E1862/100))</f>
        <v>#DIV/0!</v>
      </c>
      <c r="I1862" s="4" t="e">
        <f>E1862/F1862</f>
        <v>#DIV/0!</v>
      </c>
      <c r="J1862" s="4" t="e">
        <f>100/G1862</f>
        <v>#DIV/0!</v>
      </c>
      <c r="N1862" s="37" t="e">
        <f>M1862/(K1862/100)</f>
        <v>#DIV/0!</v>
      </c>
      <c r="O1862" s="37" t="e">
        <f>N1862/J1862</f>
        <v>#DIV/0!</v>
      </c>
      <c r="P1862" s="5" t="e">
        <f>M1862/(L1862/100)</f>
        <v>#DIV/0!</v>
      </c>
      <c r="Q1862" s="5" t="e">
        <f>P1862*I1862</f>
        <v>#DIV/0!</v>
      </c>
      <c r="U1862" s="15" t="e">
        <f>100-(T1862-R1862)/S1862*100</f>
        <v>#DIV/0!</v>
      </c>
      <c r="AB1862" s="14" t="e">
        <f>((AE1862-AC1862)*(1000/AD1862))*1000</f>
        <v>#DIV/0!</v>
      </c>
      <c r="AF1862" s="7" t="e">
        <f>#REF!*0.8</f>
        <v>#REF!</v>
      </c>
      <c r="AH1862" s="8" t="e">
        <f>((AG1862)*(H1862/100))</f>
        <v>#DIV/0!</v>
      </c>
      <c r="AI1862" s="7" t="e">
        <f>AG1862/AH1862</f>
        <v>#DIV/0!</v>
      </c>
      <c r="AO1862" s="505" t="s">
        <v>683</v>
      </c>
      <c r="AP1862" s="595">
        <v>2.4E-2</v>
      </c>
      <c r="AQ1862" s="595">
        <v>5.0000000000000001E-3</v>
      </c>
      <c r="AR1862" s="595">
        <v>4.2000000000000003E-2</v>
      </c>
      <c r="AS1862" s="595">
        <v>8.0000000000000002E-3</v>
      </c>
      <c r="AT1862" s="595">
        <v>1.365</v>
      </c>
      <c r="AU1862" s="595">
        <v>3.3000000000000002E-2</v>
      </c>
      <c r="AV1862" s="595">
        <v>3.1219999999999999</v>
      </c>
      <c r="AW1862" s="595">
        <v>6.7000000000000004E-2</v>
      </c>
      <c r="AX1862" s="595" t="s">
        <v>121</v>
      </c>
      <c r="AY1862" s="595">
        <v>3.0000000000000001E-3</v>
      </c>
      <c r="AZ1862" s="595">
        <v>1.998</v>
      </c>
      <c r="BA1862" s="595">
        <v>3.6999999999999998E-2</v>
      </c>
      <c r="BB1862" s="595">
        <v>7.6520000000000001</v>
      </c>
      <c r="BC1862" s="595">
        <v>0.13300000000000001</v>
      </c>
      <c r="BD1862" s="595">
        <v>15.914999999999999</v>
      </c>
      <c r="BE1862" s="595">
        <v>0.315</v>
      </c>
      <c r="BF1862" s="595" t="s">
        <v>121</v>
      </c>
      <c r="BG1862" s="595">
        <v>1.0999999999999999E-2</v>
      </c>
      <c r="BH1862" s="595">
        <v>5.8810000000000002</v>
      </c>
      <c r="BI1862" s="595">
        <v>0.52</v>
      </c>
      <c r="BJ1862" s="595">
        <v>0.02</v>
      </c>
      <c r="BK1862" s="595">
        <v>5.0000000000000001E-3</v>
      </c>
      <c r="BL1862" s="595" t="s">
        <v>121</v>
      </c>
      <c r="BM1862" s="595">
        <v>4.0000000000000001E-3</v>
      </c>
      <c r="BN1862" s="595">
        <v>3.0870000000000002</v>
      </c>
      <c r="BO1862" s="595">
        <v>0.11799999999999999</v>
      </c>
      <c r="BP1862" s="595">
        <v>44.277999999999999</v>
      </c>
      <c r="BQ1862" s="595">
        <v>0.60699999999999998</v>
      </c>
      <c r="BR1862" s="595">
        <v>1.274</v>
      </c>
      <c r="BS1862" s="595">
        <v>0.02</v>
      </c>
      <c r="BT1862" s="595">
        <v>1.323</v>
      </c>
      <c r="BU1862" s="595">
        <v>9.8000000000000004E-2</v>
      </c>
      <c r="BV1862" s="595">
        <v>9.8000000000000004E-2</v>
      </c>
      <c r="BW1862" s="595">
        <v>4.3999999999999997E-2</v>
      </c>
      <c r="BX1862" s="595">
        <v>4.7E-2</v>
      </c>
      <c r="BY1862" s="595">
        <v>0.02</v>
      </c>
      <c r="BZ1862" s="595">
        <v>0.46700000000000003</v>
      </c>
      <c r="CA1862" s="595">
        <v>4.7E-2</v>
      </c>
      <c r="CB1862" s="595">
        <v>8.4930000000000003</v>
      </c>
      <c r="CC1862" s="595">
        <v>2.8420000000000001</v>
      </c>
      <c r="CD1862" s="595">
        <v>0.17799999999999999</v>
      </c>
      <c r="CE1862" s="595">
        <v>0.02</v>
      </c>
      <c r="CF1862" s="595">
        <v>0.79800000000000004</v>
      </c>
      <c r="CG1862" s="595">
        <v>1.2999999999999999E-2</v>
      </c>
      <c r="CH1862" s="595" t="s">
        <v>121</v>
      </c>
      <c r="CI1862" s="595">
        <v>2E-3</v>
      </c>
      <c r="CJ1862" s="595" t="s">
        <v>121</v>
      </c>
      <c r="CK1862" s="595">
        <v>0.81699999999999995</v>
      </c>
      <c r="CL1862" s="595" t="s">
        <v>121</v>
      </c>
      <c r="CM1862" s="595">
        <v>2E-3</v>
      </c>
      <c r="CN1862" s="595">
        <v>8.9999999999999993E-3</v>
      </c>
      <c r="CO1862" s="595">
        <v>2E-3</v>
      </c>
      <c r="CP1862" s="595">
        <v>1.988</v>
      </c>
      <c r="CQ1862" s="595">
        <v>8.4000000000000005E-2</v>
      </c>
      <c r="CR1862" s="595" t="s">
        <v>121</v>
      </c>
      <c r="CS1862" s="595">
        <v>7.0000000000000001E-3</v>
      </c>
      <c r="CT1862" s="595" t="s">
        <v>121</v>
      </c>
      <c r="CU1862" s="595">
        <v>22.738</v>
      </c>
      <c r="CV1862" s="595">
        <v>8.3000000000000004E-2</v>
      </c>
      <c r="CW1862" s="595">
        <v>2E-3</v>
      </c>
      <c r="CX1862" s="595">
        <v>0.186</v>
      </c>
      <c r="CY1862" s="595">
        <v>4.7E-2</v>
      </c>
      <c r="CZ1862" s="595" t="s">
        <v>121</v>
      </c>
      <c r="DA1862" s="595">
        <v>2E-3</v>
      </c>
      <c r="DB1862" s="595" t="s">
        <v>121</v>
      </c>
      <c r="DC1862" s="595">
        <v>3.5999999999999997E-2</v>
      </c>
      <c r="DD1862" s="595" t="s">
        <v>121</v>
      </c>
      <c r="DE1862" s="595">
        <v>4.7E-2</v>
      </c>
      <c r="DF1862" s="595">
        <v>1.5449999999999999</v>
      </c>
      <c r="DG1862" s="595">
        <v>0.03</v>
      </c>
      <c r="DH1862" s="595">
        <v>0.109</v>
      </c>
      <c r="DI1862" s="595">
        <v>3.0000000000000001E-3</v>
      </c>
      <c r="DJ1862" s="595" t="s">
        <v>121</v>
      </c>
      <c r="DK1862" s="595">
        <v>2E-3</v>
      </c>
      <c r="DL1862" s="61" t="str">
        <f t="shared" si="35"/>
        <v>Anlieferung 35-10</v>
      </c>
    </row>
    <row r="1863" spans="1:132">
      <c r="A1863" s="11">
        <v>44734</v>
      </c>
      <c r="B1863" s="66" t="s">
        <v>2223</v>
      </c>
      <c r="C1863" s="25" t="s">
        <v>128</v>
      </c>
      <c r="H1863" s="3" t="e">
        <f>((F1863)/(E1863/100))</f>
        <v>#DIV/0!</v>
      </c>
      <c r="I1863" s="4" t="e">
        <f>E1863/F1863</f>
        <v>#DIV/0!</v>
      </c>
      <c r="J1863" s="4" t="e">
        <f>100/G1863</f>
        <v>#DIV/0!</v>
      </c>
      <c r="N1863" s="37" t="e">
        <f>M1863/(K1863/100)</f>
        <v>#DIV/0!</v>
      </c>
      <c r="O1863" s="37" t="e">
        <f>N1863/J1863</f>
        <v>#DIV/0!</v>
      </c>
      <c r="P1863" s="5" t="e">
        <f>M1863/(L1863/100)</f>
        <v>#DIV/0!</v>
      </c>
      <c r="Q1863" s="5" t="e">
        <f>P1863*I1863</f>
        <v>#DIV/0!</v>
      </c>
      <c r="U1863" s="15" t="e">
        <f>100-(T1863-R1863)/S1863*100</f>
        <v>#DIV/0!</v>
      </c>
      <c r="AB1863" s="14" t="e">
        <f>((AE1863-AC1863)*(1000/AD1863))*1000</f>
        <v>#DIV/0!</v>
      </c>
      <c r="AF1863" s="7" t="e">
        <f>#REF!*0.8</f>
        <v>#REF!</v>
      </c>
      <c r="AH1863" s="8" t="e">
        <f>((AG1863)*(H1863/100))</f>
        <v>#DIV/0!</v>
      </c>
      <c r="AI1863" s="7" t="e">
        <f>AG1863/AH1863</f>
        <v>#DIV/0!</v>
      </c>
      <c r="AO1863" s="505" t="s">
        <v>2223</v>
      </c>
      <c r="DL1863" s="61" t="str">
        <f t="shared" si="35"/>
        <v>Anlieferung 35-11-30 Entsorgung</v>
      </c>
    </row>
    <row r="1864" spans="1:132">
      <c r="A1864" s="11">
        <v>44734</v>
      </c>
      <c r="B1864" s="66" t="s">
        <v>208</v>
      </c>
      <c r="C1864" s="25" t="s">
        <v>125</v>
      </c>
      <c r="D1864" s="21">
        <v>21</v>
      </c>
      <c r="E1864" s="2">
        <v>100</v>
      </c>
      <c r="F1864" s="2">
        <v>79</v>
      </c>
      <c r="H1864" s="3">
        <f>((F1864)/(E1864/100))</f>
        <v>79</v>
      </c>
      <c r="I1864" s="4">
        <f>E1864/F1864</f>
        <v>1.2658227848101267</v>
      </c>
      <c r="J1864" s="4" t="e">
        <f>100/G1864</f>
        <v>#DIV/0!</v>
      </c>
      <c r="N1864" s="37" t="e">
        <f>M1864/(K1864/100)</f>
        <v>#DIV/0!</v>
      </c>
      <c r="O1864" s="37" t="e">
        <f>N1864/J1864</f>
        <v>#DIV/0!</v>
      </c>
      <c r="P1864" s="5" t="e">
        <f>M1864/(L1864/100)</f>
        <v>#DIV/0!</v>
      </c>
      <c r="Q1864" s="5" t="e">
        <f>P1864*I1864</f>
        <v>#DIV/0!</v>
      </c>
      <c r="U1864" s="15" t="e">
        <f>100-(T1864-R1864)/S1864*100</f>
        <v>#DIV/0!</v>
      </c>
      <c r="V1864" s="21">
        <v>1.101</v>
      </c>
      <c r="X1864" s="10">
        <v>10.36</v>
      </c>
      <c r="Y1864" s="2">
        <v>8.7200000000000006</v>
      </c>
      <c r="Z1864" s="21">
        <v>2132</v>
      </c>
      <c r="AB1864" s="14" t="e">
        <f>((AE1864-AC1864)*(1000/AD1864))*1000</f>
        <v>#DIV/0!</v>
      </c>
      <c r="AF1864" s="7" t="e">
        <f>#REF!*0.8</f>
        <v>#REF!</v>
      </c>
      <c r="AG1864" s="2">
        <v>127</v>
      </c>
      <c r="AH1864" s="8">
        <f>((AG1864)*(H1864/100))</f>
        <v>100.33</v>
      </c>
      <c r="AI1864" s="7">
        <f>AG1864/AH1864</f>
        <v>1.2658227848101267</v>
      </c>
      <c r="AJ1864" s="6">
        <v>29.94</v>
      </c>
      <c r="AK1864" s="2">
        <v>0.62</v>
      </c>
      <c r="AO1864" s="20" t="s">
        <v>2224</v>
      </c>
      <c r="AP1864" s="597">
        <v>0.126</v>
      </c>
      <c r="AQ1864" s="597">
        <v>2E-3</v>
      </c>
      <c r="AR1864" s="597">
        <v>7.1999999999999995E-2</v>
      </c>
      <c r="AS1864" s="597">
        <v>4.0000000000000001E-3</v>
      </c>
      <c r="AT1864" s="597">
        <v>3.1E-2</v>
      </c>
      <c r="AU1864" s="597">
        <v>3.0000000000000001E-3</v>
      </c>
      <c r="AV1864" s="597">
        <v>4.9000000000000002E-2</v>
      </c>
      <c r="AW1864" s="597">
        <v>2E-3</v>
      </c>
      <c r="AX1864" s="597">
        <v>8.2000000000000003E-2</v>
      </c>
      <c r="AY1864" s="597">
        <v>2E-3</v>
      </c>
      <c r="AZ1864" s="597">
        <v>8.5999999999999993E-2</v>
      </c>
      <c r="BA1864" s="597">
        <v>3.0000000000000001E-3</v>
      </c>
      <c r="BB1864" s="597">
        <v>0.26500000000000001</v>
      </c>
      <c r="BC1864" s="597">
        <v>5.0000000000000001E-3</v>
      </c>
      <c r="BD1864" s="597">
        <v>3.6320000000000001</v>
      </c>
      <c r="BE1864" s="597">
        <v>3.1E-2</v>
      </c>
      <c r="BF1864" s="597" t="s">
        <v>121</v>
      </c>
      <c r="BG1864" s="597">
        <v>1.0999999999999999E-2</v>
      </c>
      <c r="BH1864" s="597">
        <v>4.1070000000000002</v>
      </c>
      <c r="BI1864" s="597">
        <v>1.1240000000000001</v>
      </c>
      <c r="BJ1864" s="597" t="s">
        <v>121</v>
      </c>
      <c r="BK1864" s="597">
        <v>3.0000000000000001E-3</v>
      </c>
      <c r="BL1864" s="597" t="s">
        <v>121</v>
      </c>
      <c r="BM1864" s="597">
        <v>2E-3</v>
      </c>
      <c r="BN1864" s="597">
        <v>0.21299999999999999</v>
      </c>
      <c r="BO1864" s="597">
        <v>8.9999999999999993E-3</v>
      </c>
      <c r="BP1864" s="597">
        <v>58.841999999999999</v>
      </c>
      <c r="BQ1864" s="597">
        <v>0.17299999999999999</v>
      </c>
      <c r="BR1864" s="597">
        <v>3.0000000000000001E-3</v>
      </c>
      <c r="BS1864" s="597">
        <v>1E-3</v>
      </c>
      <c r="BT1864" s="597">
        <v>14.138</v>
      </c>
      <c r="BU1864" s="597">
        <v>0.14499999999999999</v>
      </c>
      <c r="BV1864" s="597">
        <v>1.333</v>
      </c>
      <c r="BW1864" s="597">
        <v>2.5999999999999999E-2</v>
      </c>
      <c r="BX1864" s="597" t="s">
        <v>121</v>
      </c>
      <c r="BY1864" s="597">
        <v>0.01</v>
      </c>
      <c r="BZ1864" s="597">
        <v>1.159</v>
      </c>
      <c r="CA1864" s="597">
        <v>3.5000000000000003E-2</v>
      </c>
      <c r="CB1864" s="597" t="s">
        <v>121</v>
      </c>
      <c r="CC1864" s="597">
        <v>11.358000000000001</v>
      </c>
      <c r="CD1864" s="597">
        <v>0.47599999999999998</v>
      </c>
      <c r="CE1864" s="597">
        <v>1.2E-2</v>
      </c>
      <c r="CF1864" s="597">
        <v>4.0000000000000001E-3</v>
      </c>
      <c r="CG1864" s="597">
        <v>1E-3</v>
      </c>
      <c r="CH1864" s="597" t="s">
        <v>121</v>
      </c>
      <c r="CI1864" s="597">
        <v>2E-3</v>
      </c>
      <c r="CJ1864" s="597">
        <v>0.505</v>
      </c>
      <c r="CK1864" s="597">
        <v>7.1999999999999995E-2</v>
      </c>
      <c r="CL1864" s="597" t="s">
        <v>121</v>
      </c>
      <c r="CM1864" s="597">
        <v>2E-3</v>
      </c>
      <c r="CN1864" s="597">
        <v>5.0000000000000001E-3</v>
      </c>
      <c r="CO1864" s="597">
        <v>1E-3</v>
      </c>
      <c r="CP1864" s="597">
        <v>1.456</v>
      </c>
      <c r="CQ1864" s="597">
        <v>3.6999999999999998E-2</v>
      </c>
      <c r="CR1864" s="597" t="s">
        <v>121</v>
      </c>
      <c r="CS1864" s="597">
        <v>2E-3</v>
      </c>
      <c r="CT1864" s="597">
        <v>9.4550000000000001</v>
      </c>
      <c r="CU1864" s="597">
        <v>0.32</v>
      </c>
      <c r="CV1864" s="597">
        <v>3.1E-2</v>
      </c>
      <c r="CW1864" s="597">
        <v>1E-3</v>
      </c>
      <c r="CX1864" s="597">
        <v>1.8169999999999999</v>
      </c>
      <c r="CY1864" s="597">
        <v>2.5999999999999999E-2</v>
      </c>
      <c r="CZ1864" s="597" t="s">
        <v>121</v>
      </c>
      <c r="DA1864" s="597">
        <v>2E-3</v>
      </c>
      <c r="DB1864" s="597">
        <v>2.1999999999999999E-2</v>
      </c>
      <c r="DC1864" s="597">
        <v>7.0000000000000001E-3</v>
      </c>
      <c r="DD1864" s="597" t="s">
        <v>121</v>
      </c>
      <c r="DE1864" s="597">
        <v>1.6E-2</v>
      </c>
      <c r="DF1864" s="597">
        <v>1.996</v>
      </c>
      <c r="DG1864" s="597">
        <v>1.7999999999999999E-2</v>
      </c>
      <c r="DH1864" s="597">
        <v>0.03</v>
      </c>
      <c r="DI1864" s="597">
        <v>1E-3</v>
      </c>
      <c r="DJ1864" s="597">
        <v>4.3999999999999997E-2</v>
      </c>
      <c r="DK1864" s="597">
        <v>1E-3</v>
      </c>
      <c r="DL1864" s="61" t="str">
        <f t="shared" si="35"/>
        <v>DK III W1 22.06.2022</v>
      </c>
      <c r="DM1864" s="604">
        <v>3.5074163260020802E-2</v>
      </c>
      <c r="DN1864" s="604">
        <v>2.9644123820832199E-2</v>
      </c>
      <c r="DO1864" s="604">
        <v>-1.2882725506755999E-2</v>
      </c>
      <c r="DP1864" s="604">
        <v>0.61990212694731195</v>
      </c>
      <c r="DQ1864" s="604">
        <v>6.5055723688851402E-2</v>
      </c>
      <c r="DR1864" s="604">
        <v>2.0465357058072599E-2</v>
      </c>
      <c r="DS1864" s="604">
        <v>0.18593900317071699</v>
      </c>
      <c r="DT1864" s="604">
        <v>-6.2771440984318704E-3</v>
      </c>
      <c r="DU1864" s="604">
        <v>-5.8104696734342595E-4</v>
      </c>
      <c r="DV1864" s="604">
        <v>2.9451095171865699E-2</v>
      </c>
      <c r="DW1864" s="604">
        <v>0.212508470644998</v>
      </c>
      <c r="DX1864" s="604">
        <v>-0.268818740770779</v>
      </c>
      <c r="DY1864" s="604">
        <v>1003.2788518756699</v>
      </c>
      <c r="DZ1864" s="604">
        <v>0.26667665203270702</v>
      </c>
      <c r="EA1864" s="604">
        <v>0.38724335675643801</v>
      </c>
      <c r="EB1864" s="604">
        <v>99.340663037710399</v>
      </c>
    </row>
    <row r="1865" spans="1:132">
      <c r="A1865" s="11">
        <v>44734</v>
      </c>
      <c r="B1865" s="66" t="s">
        <v>207</v>
      </c>
      <c r="C1865" s="25" t="s">
        <v>125</v>
      </c>
      <c r="D1865" s="21">
        <v>28</v>
      </c>
      <c r="E1865" s="2">
        <v>100</v>
      </c>
      <c r="F1865" s="2">
        <v>72</v>
      </c>
      <c r="H1865" s="3">
        <f>((F1865)/(E1865/100))</f>
        <v>72</v>
      </c>
      <c r="I1865" s="4">
        <f>E1865/F1865</f>
        <v>1.3888888888888888</v>
      </c>
      <c r="J1865" s="4" t="e">
        <f>100/G1865</f>
        <v>#DIV/0!</v>
      </c>
      <c r="N1865" s="37" t="e">
        <f>M1865/(K1865/100)</f>
        <v>#DIV/0!</v>
      </c>
      <c r="O1865" s="37" t="e">
        <f>N1865/J1865</f>
        <v>#DIV/0!</v>
      </c>
      <c r="P1865" s="5" t="e">
        <f>M1865/(L1865/100)</f>
        <v>#DIV/0!</v>
      </c>
      <c r="Q1865" s="5" t="e">
        <f>P1865*I1865</f>
        <v>#DIV/0!</v>
      </c>
      <c r="U1865" s="15" t="e">
        <f>100-(T1865-R1865)/S1865*100</f>
        <v>#DIV/0!</v>
      </c>
      <c r="V1865" s="21">
        <v>1.7789999999999999</v>
      </c>
      <c r="X1865" s="2">
        <v>12.04</v>
      </c>
      <c r="Y1865" s="2">
        <v>12.59</v>
      </c>
      <c r="Z1865" s="21">
        <v>2176</v>
      </c>
      <c r="AB1865" s="14" t="e">
        <f>((AE1865-AC1865)*(1000/AD1865))*1000</f>
        <v>#DIV/0!</v>
      </c>
      <c r="AF1865" s="7" t="e">
        <f>#REF!*0.8</f>
        <v>#REF!</v>
      </c>
      <c r="AG1865" s="2">
        <v>139</v>
      </c>
      <c r="AH1865" s="8">
        <f>((AG1865)*(H1865/100))</f>
        <v>100.08</v>
      </c>
      <c r="AI1865" s="7">
        <f>AG1865/AH1865</f>
        <v>1.3888888888888888</v>
      </c>
      <c r="AJ1865" s="6">
        <v>52.25</v>
      </c>
      <c r="AK1865" s="2">
        <v>0.28699999999999998</v>
      </c>
      <c r="AO1865" s="20" t="s">
        <v>2225</v>
      </c>
      <c r="AP1865" s="597">
        <v>0.08</v>
      </c>
      <c r="AQ1865" s="597">
        <v>2E-3</v>
      </c>
      <c r="AR1865" s="597" t="s">
        <v>121</v>
      </c>
      <c r="AS1865" s="597">
        <v>3.0000000000000001E-3</v>
      </c>
      <c r="AT1865" s="597">
        <v>8.9999999999999993E-3</v>
      </c>
      <c r="AU1865" s="597">
        <v>2E-3</v>
      </c>
      <c r="AV1865" s="597">
        <v>1.0999999999999999E-2</v>
      </c>
      <c r="AW1865" s="597">
        <v>1E-3</v>
      </c>
      <c r="AX1865" s="597" t="s">
        <v>121</v>
      </c>
      <c r="AY1865" s="597">
        <v>2E-3</v>
      </c>
      <c r="AZ1865" s="597">
        <v>2.1999999999999999E-2</v>
      </c>
      <c r="BA1865" s="597">
        <v>2E-3</v>
      </c>
      <c r="BB1865" s="597">
        <v>0.13100000000000001</v>
      </c>
      <c r="BC1865" s="597">
        <v>3.0000000000000001E-3</v>
      </c>
      <c r="BD1865" s="597">
        <v>2.2730000000000001</v>
      </c>
      <c r="BE1865" s="597">
        <v>0.02</v>
      </c>
      <c r="BF1865" s="597" t="s">
        <v>121</v>
      </c>
      <c r="BG1865" s="597">
        <v>3.0000000000000001E-3</v>
      </c>
      <c r="BH1865" s="597">
        <v>1.825</v>
      </c>
      <c r="BI1865" s="597">
        <v>0.61299999999999999</v>
      </c>
      <c r="BJ1865" s="597" t="s">
        <v>121</v>
      </c>
      <c r="BK1865" s="597">
        <v>3.0000000000000001E-3</v>
      </c>
      <c r="BL1865" s="597" t="s">
        <v>121</v>
      </c>
      <c r="BM1865" s="597">
        <v>2E-3</v>
      </c>
      <c r="BN1865" s="597">
        <v>0.38900000000000001</v>
      </c>
      <c r="BO1865" s="597">
        <v>8.9999999999999993E-3</v>
      </c>
      <c r="BP1865" s="597">
        <v>71.977000000000004</v>
      </c>
      <c r="BQ1865" s="597">
        <v>0.105</v>
      </c>
      <c r="BR1865" s="597" t="s">
        <v>121</v>
      </c>
      <c r="BS1865" s="597">
        <v>2E-3</v>
      </c>
      <c r="BT1865" s="597">
        <v>12.984</v>
      </c>
      <c r="BU1865" s="597">
        <v>0.11899999999999999</v>
      </c>
      <c r="BV1865" s="597">
        <v>1.01</v>
      </c>
      <c r="BW1865" s="597">
        <v>0.02</v>
      </c>
      <c r="BX1865" s="597" t="s">
        <v>121</v>
      </c>
      <c r="BY1865" s="597">
        <v>7.0000000000000001E-3</v>
      </c>
      <c r="BZ1865" s="597">
        <v>0.81699999999999995</v>
      </c>
      <c r="CA1865" s="597">
        <v>2.7E-2</v>
      </c>
      <c r="CB1865" s="597" t="s">
        <v>121</v>
      </c>
      <c r="CC1865" s="597">
        <v>9.6259999999999994</v>
      </c>
      <c r="CD1865" s="597">
        <v>0.13400000000000001</v>
      </c>
      <c r="CE1865" s="597">
        <v>6.0000000000000001E-3</v>
      </c>
      <c r="CF1865" s="597" t="s">
        <v>121</v>
      </c>
      <c r="CG1865" s="597">
        <v>2E-3</v>
      </c>
      <c r="CH1865" s="597" t="s">
        <v>121</v>
      </c>
      <c r="CI1865" s="597">
        <v>2E-3</v>
      </c>
      <c r="CJ1865" s="597">
        <v>0.47899999999999998</v>
      </c>
      <c r="CK1865" s="597">
        <v>5.8000000000000003E-2</v>
      </c>
      <c r="CL1865" s="597" t="s">
        <v>121</v>
      </c>
      <c r="CM1865" s="597">
        <v>2E-3</v>
      </c>
      <c r="CN1865" s="597">
        <v>2E-3</v>
      </c>
      <c r="CO1865" s="597">
        <v>1E-3</v>
      </c>
      <c r="CP1865" s="597">
        <v>1.214</v>
      </c>
      <c r="CQ1865" s="597">
        <v>2.9000000000000001E-2</v>
      </c>
      <c r="CR1865" s="597" t="s">
        <v>121</v>
      </c>
      <c r="CS1865" s="597">
        <v>2E-3</v>
      </c>
      <c r="CT1865" s="597">
        <v>5.4749999999999996</v>
      </c>
      <c r="CU1865" s="597">
        <v>0.23300000000000001</v>
      </c>
      <c r="CV1865" s="597">
        <v>2.8000000000000001E-2</v>
      </c>
      <c r="CW1865" s="597">
        <v>1E-3</v>
      </c>
      <c r="CX1865" s="597">
        <v>0.63400000000000001</v>
      </c>
      <c r="CY1865" s="597">
        <v>1.4999999999999999E-2</v>
      </c>
      <c r="CZ1865" s="597" t="s">
        <v>121</v>
      </c>
      <c r="DA1865" s="597">
        <v>2E-3</v>
      </c>
      <c r="DB1865" s="597">
        <v>1.4999999999999999E-2</v>
      </c>
      <c r="DC1865" s="597">
        <v>5.0000000000000001E-3</v>
      </c>
      <c r="DD1865" s="597" t="s">
        <v>121</v>
      </c>
      <c r="DE1865" s="597">
        <v>7.0000000000000001E-3</v>
      </c>
      <c r="DF1865" s="597">
        <v>0.47</v>
      </c>
      <c r="DG1865" s="597">
        <v>5.0000000000000001E-3</v>
      </c>
      <c r="DH1865" s="597">
        <v>8.0000000000000002E-3</v>
      </c>
      <c r="DI1865" s="597">
        <v>1E-3</v>
      </c>
      <c r="DJ1865" s="597">
        <v>7.0000000000000001E-3</v>
      </c>
      <c r="DK1865" s="597">
        <v>1E-3</v>
      </c>
      <c r="DL1865" s="61" t="str">
        <f t="shared" si="35"/>
        <v>DK III W2 22.06.2022</v>
      </c>
      <c r="DM1865" s="604">
        <v>3.92150741222878E-2</v>
      </c>
      <c r="DN1865" s="604">
        <v>4.77793213033338E-4</v>
      </c>
      <c r="DO1865" s="604">
        <v>-2.9197211060258701E-2</v>
      </c>
      <c r="DP1865" s="604">
        <v>0.28679832603642602</v>
      </c>
      <c r="DQ1865" s="604">
        <v>-5.2905452764729303E-3</v>
      </c>
      <c r="DR1865" s="604">
        <v>-2.4156636154457501E-2</v>
      </c>
      <c r="DS1865" s="604">
        <v>1.03702506188121</v>
      </c>
      <c r="DT1865" s="604">
        <v>2.5389469288022702E-3</v>
      </c>
      <c r="DU1865" s="604">
        <v>-2.6536401468983499E-3</v>
      </c>
      <c r="DV1865" s="604">
        <v>-4.9463882102219296E-3</v>
      </c>
      <c r="DW1865" s="604">
        <v>3.9611037525145103E-2</v>
      </c>
      <c r="DX1865" s="604">
        <v>-0.250651751844158</v>
      </c>
      <c r="DY1865" s="604">
        <v>1623.95607696909</v>
      </c>
      <c r="DZ1865" s="604">
        <v>-1.28127752351332</v>
      </c>
      <c r="EA1865" s="604">
        <v>-0.27441947462517002</v>
      </c>
      <c r="EB1865" s="604">
        <v>98.698261138485407</v>
      </c>
    </row>
    <row r="1866" spans="1:132">
      <c r="A1866" s="11">
        <v>44734</v>
      </c>
      <c r="B1866" s="66"/>
      <c r="C1866" s="25" t="s">
        <v>117</v>
      </c>
      <c r="H1866" s="3" t="e">
        <f>((F1866)/(E1866/100))</f>
        <v>#DIV/0!</v>
      </c>
      <c r="I1866" s="4" t="e">
        <f>E1866/F1866</f>
        <v>#DIV/0!</v>
      </c>
      <c r="J1866" s="4" t="e">
        <f>100/G1866</f>
        <v>#DIV/0!</v>
      </c>
      <c r="N1866" s="37" t="e">
        <f>M1866/(K1866/100)</f>
        <v>#DIV/0!</v>
      </c>
      <c r="O1866" s="37" t="e">
        <f>N1866/J1866</f>
        <v>#DIV/0!</v>
      </c>
      <c r="P1866" s="5" t="e">
        <f>M1866/(L1866/100)</f>
        <v>#DIV/0!</v>
      </c>
      <c r="Q1866" s="5" t="e">
        <f>P1866*I1866</f>
        <v>#DIV/0!</v>
      </c>
      <c r="U1866" s="15" t="e">
        <f>100-(T1866-R1866)/S1866*100</f>
        <v>#DIV/0!</v>
      </c>
      <c r="X1866" s="2">
        <v>11.86</v>
      </c>
      <c r="AB1866" s="14" t="e">
        <f>((AE1866-AC1866)*(1000/AD1866))*1000</f>
        <v>#DIV/0!</v>
      </c>
      <c r="AF1866" s="7" t="e">
        <f>#REF!*0.8</f>
        <v>#REF!</v>
      </c>
      <c r="AH1866" s="8" t="e">
        <f>((AG1866)*(H1866/100))</f>
        <v>#DIV/0!</v>
      </c>
      <c r="AI1866" s="7" t="e">
        <f>AG1866/AH1866</f>
        <v>#DIV/0!</v>
      </c>
      <c r="AO1866" s="20" t="s">
        <v>2226</v>
      </c>
      <c r="AP1866" s="598">
        <v>0.20300000000000001</v>
      </c>
      <c r="AQ1866" s="598">
        <v>3.0000000000000001E-3</v>
      </c>
      <c r="AR1866" s="598">
        <v>5.0000000000000001E-3</v>
      </c>
      <c r="AS1866" s="598">
        <v>3.0000000000000001E-3</v>
      </c>
      <c r="AT1866" s="598">
        <v>9.5000000000000001E-2</v>
      </c>
      <c r="AU1866" s="598">
        <v>3.0000000000000001E-3</v>
      </c>
      <c r="AV1866" s="598">
        <v>7.8E-2</v>
      </c>
      <c r="AW1866" s="598">
        <v>3.0000000000000001E-3</v>
      </c>
      <c r="AX1866" s="598">
        <v>1.4999999999999999E-2</v>
      </c>
      <c r="AY1866" s="598">
        <v>1E-3</v>
      </c>
      <c r="AZ1866" s="598">
        <v>2.1000000000000001E-2</v>
      </c>
      <c r="BA1866" s="598">
        <v>2E-3</v>
      </c>
      <c r="BB1866" s="598">
        <v>0.08</v>
      </c>
      <c r="BC1866" s="598">
        <v>3.0000000000000001E-3</v>
      </c>
      <c r="BD1866" s="598">
        <v>0.69199999999999995</v>
      </c>
      <c r="BE1866" s="598">
        <v>1.2E-2</v>
      </c>
      <c r="BF1866" s="598" t="s">
        <v>121</v>
      </c>
      <c r="BG1866" s="598">
        <v>8.0000000000000002E-3</v>
      </c>
      <c r="BH1866" s="598" t="s">
        <v>121</v>
      </c>
      <c r="BI1866" s="598">
        <v>2.8130000000000002</v>
      </c>
      <c r="BJ1866" s="598" t="s">
        <v>121</v>
      </c>
      <c r="BK1866" s="598">
        <v>3.0000000000000001E-3</v>
      </c>
      <c r="BL1866" s="598" t="s">
        <v>121</v>
      </c>
      <c r="BM1866" s="598">
        <v>2E-3</v>
      </c>
      <c r="BN1866" s="598">
        <v>0.09</v>
      </c>
      <c r="BO1866" s="598">
        <v>8.0000000000000002E-3</v>
      </c>
      <c r="BP1866" s="598">
        <v>62.482999999999997</v>
      </c>
      <c r="BQ1866" s="598">
        <v>0.15</v>
      </c>
      <c r="BR1866" s="598">
        <v>3.0000000000000001E-3</v>
      </c>
      <c r="BS1866" s="598">
        <v>1E-3</v>
      </c>
      <c r="BT1866" s="598">
        <v>11.475</v>
      </c>
      <c r="BU1866" s="598">
        <v>0.13600000000000001</v>
      </c>
      <c r="BV1866" s="598">
        <v>12.564</v>
      </c>
      <c r="BW1866" s="598">
        <v>0.19</v>
      </c>
      <c r="BX1866" s="598" t="s">
        <v>121</v>
      </c>
      <c r="BY1866" s="598">
        <v>6.0000000000000001E-3</v>
      </c>
      <c r="BZ1866" s="598">
        <v>5.5549999999999997</v>
      </c>
      <c r="CA1866" s="598">
        <v>7.2999999999999995E-2</v>
      </c>
      <c r="CB1866" s="598" t="s">
        <v>121</v>
      </c>
      <c r="CC1866" s="598">
        <v>25.478000000000002</v>
      </c>
      <c r="CD1866" s="598">
        <v>3.4000000000000002E-2</v>
      </c>
      <c r="CE1866" s="598">
        <v>5.0000000000000001E-3</v>
      </c>
      <c r="CF1866" s="598">
        <v>2E-3</v>
      </c>
      <c r="CG1866" s="598">
        <v>1E-3</v>
      </c>
      <c r="CH1866" s="598" t="s">
        <v>121</v>
      </c>
      <c r="CI1866" s="598">
        <v>2E-3</v>
      </c>
      <c r="CJ1866" s="598">
        <v>0.317</v>
      </c>
      <c r="CK1866" s="598">
        <v>0.11700000000000001</v>
      </c>
      <c r="CL1866" s="598" t="s">
        <v>121</v>
      </c>
      <c r="CM1866" s="598">
        <v>2E-3</v>
      </c>
      <c r="CN1866" s="598">
        <v>7.0000000000000001E-3</v>
      </c>
      <c r="CO1866" s="598">
        <v>1E-3</v>
      </c>
      <c r="CP1866" s="598">
        <v>2.63</v>
      </c>
      <c r="CQ1866" s="598">
        <v>7.3999999999999996E-2</v>
      </c>
      <c r="CR1866" s="598" t="s">
        <v>121</v>
      </c>
      <c r="CS1866" s="598">
        <v>2E-3</v>
      </c>
      <c r="CT1866" s="598">
        <v>2.0470000000000002</v>
      </c>
      <c r="CU1866" s="598">
        <v>0.311</v>
      </c>
      <c r="CV1866" s="598">
        <v>2.1000000000000001E-2</v>
      </c>
      <c r="CW1866" s="598">
        <v>1E-3</v>
      </c>
      <c r="CX1866" s="598">
        <v>0.19900000000000001</v>
      </c>
      <c r="CY1866" s="598">
        <v>0.01</v>
      </c>
      <c r="CZ1866" s="598" t="s">
        <v>121</v>
      </c>
      <c r="DA1866" s="598">
        <v>2E-3</v>
      </c>
      <c r="DB1866" s="598" t="s">
        <v>121</v>
      </c>
      <c r="DC1866" s="598">
        <v>4.0000000000000001E-3</v>
      </c>
      <c r="DD1866" s="598">
        <v>2.8000000000000001E-2</v>
      </c>
      <c r="DE1866" s="598">
        <v>8.0000000000000002E-3</v>
      </c>
      <c r="DF1866" s="598">
        <v>1.2410000000000001</v>
      </c>
      <c r="DG1866" s="598">
        <v>1.2999999999999999E-2</v>
      </c>
      <c r="DH1866" s="598">
        <v>7.0000000000000001E-3</v>
      </c>
      <c r="DI1866" s="598">
        <v>1E-3</v>
      </c>
      <c r="DJ1866" s="598">
        <v>9.5000000000000001E-2</v>
      </c>
      <c r="DK1866" s="598">
        <v>1E-3</v>
      </c>
      <c r="DL1866" s="61" t="str">
        <f t="shared" si="35"/>
        <v>UTV 22.06.2022</v>
      </c>
    </row>
    <row r="1867" spans="1:132">
      <c r="A1867" s="11">
        <v>44734</v>
      </c>
      <c r="B1867" s="66" t="s">
        <v>2228</v>
      </c>
      <c r="C1867" s="25" t="s">
        <v>2227</v>
      </c>
      <c r="D1867" s="21">
        <v>0</v>
      </c>
      <c r="H1867" s="3" t="e">
        <f>((F1867)/(E1867/100))</f>
        <v>#DIV/0!</v>
      </c>
      <c r="I1867" s="4" t="e">
        <f>E1867/F1867</f>
        <v>#DIV/0!</v>
      </c>
      <c r="J1867" s="4" t="e">
        <f>100/G1867</f>
        <v>#DIV/0!</v>
      </c>
      <c r="N1867" s="37" t="e">
        <f>M1867/(K1867/100)</f>
        <v>#DIV/0!</v>
      </c>
      <c r="O1867" s="37" t="e">
        <f>N1867/J1867</f>
        <v>#DIV/0!</v>
      </c>
      <c r="P1867" s="5" t="e">
        <f>M1867/(L1867/100)</f>
        <v>#DIV/0!</v>
      </c>
      <c r="Q1867" s="5" t="e">
        <f>P1867*I1867</f>
        <v>#DIV/0!</v>
      </c>
      <c r="R1867" s="21">
        <v>61.726999999999997</v>
      </c>
      <c r="S1867" s="21">
        <v>10.003</v>
      </c>
      <c r="T1867" s="21">
        <v>70.548000000000002</v>
      </c>
      <c r="U1867" s="15">
        <f>100-(T1867-R1867)/S1867*100</f>
        <v>11.816455063480902</v>
      </c>
      <c r="X1867" s="2">
        <v>12.31</v>
      </c>
      <c r="AB1867" s="14" t="e">
        <f>((AE1867-AC1867)*(1000/AD1867))*1000</f>
        <v>#DIV/0!</v>
      </c>
      <c r="AF1867" s="7" t="e">
        <f>#REF!*0.8</f>
        <v>#REF!</v>
      </c>
      <c r="AG1867" s="2">
        <v>50</v>
      </c>
      <c r="AH1867" s="8" t="e">
        <f>((AG1867)*(H1867/100))</f>
        <v>#DIV/0!</v>
      </c>
      <c r="AI1867" s="7" t="e">
        <f>AG1867/AH1867</f>
        <v>#DIV/0!</v>
      </c>
      <c r="AM1867" s="21">
        <v>0.99</v>
      </c>
      <c r="AN1867" s="21">
        <v>0.37</v>
      </c>
      <c r="AO1867" s="20" t="s">
        <v>2227</v>
      </c>
      <c r="AP1867" s="596">
        <v>7.0000000000000001E-3</v>
      </c>
      <c r="AQ1867" s="596">
        <v>1E-3</v>
      </c>
      <c r="AR1867" s="596" t="s">
        <v>121</v>
      </c>
      <c r="AS1867" s="596">
        <v>4.0000000000000001E-3</v>
      </c>
      <c r="AT1867" s="596" t="s">
        <v>121</v>
      </c>
      <c r="AU1867" s="596">
        <v>3.0000000000000001E-3</v>
      </c>
      <c r="AV1867" s="596">
        <v>3.0000000000000001E-3</v>
      </c>
      <c r="AW1867" s="596">
        <v>2E-3</v>
      </c>
      <c r="AX1867" s="596">
        <v>8.0000000000000002E-3</v>
      </c>
      <c r="AY1867" s="596">
        <v>1E-3</v>
      </c>
      <c r="AZ1867" s="596">
        <v>3.5999999999999997E-2</v>
      </c>
      <c r="BA1867" s="596">
        <v>3.0000000000000001E-3</v>
      </c>
      <c r="BB1867" s="596">
        <v>6.0000000000000001E-3</v>
      </c>
      <c r="BC1867" s="596">
        <v>1E-3</v>
      </c>
      <c r="BD1867" s="596">
        <v>0.215</v>
      </c>
      <c r="BE1867" s="596">
        <v>7.0000000000000001E-3</v>
      </c>
      <c r="BF1867" s="596" t="s">
        <v>121</v>
      </c>
      <c r="BG1867" s="596">
        <v>6.0000000000000001E-3</v>
      </c>
      <c r="BH1867" s="596" t="s">
        <v>121</v>
      </c>
      <c r="BI1867" s="596">
        <v>2.238</v>
      </c>
      <c r="BJ1867" s="596" t="s">
        <v>121</v>
      </c>
      <c r="BK1867" s="596">
        <v>2E-3</v>
      </c>
      <c r="BL1867" s="596" t="s">
        <v>121</v>
      </c>
      <c r="BM1867" s="596">
        <v>2E-3</v>
      </c>
      <c r="BN1867" s="596">
        <v>0.14000000000000001</v>
      </c>
      <c r="BO1867" s="596">
        <v>8.0000000000000002E-3</v>
      </c>
      <c r="BP1867" s="596">
        <v>56.621000000000002</v>
      </c>
      <c r="BQ1867" s="596">
        <v>0.156</v>
      </c>
      <c r="BR1867" s="596">
        <v>6.0000000000000001E-3</v>
      </c>
      <c r="BS1867" s="596">
        <v>1E-3</v>
      </c>
      <c r="BT1867" s="596">
        <v>30.417000000000002</v>
      </c>
      <c r="BU1867" s="596">
        <v>0.23300000000000001</v>
      </c>
      <c r="BV1867" s="596">
        <v>0.311</v>
      </c>
      <c r="BW1867" s="596">
        <v>1.7000000000000001E-2</v>
      </c>
      <c r="BX1867" s="596" t="s">
        <v>121</v>
      </c>
      <c r="BY1867" s="596">
        <v>3.0000000000000001E-3</v>
      </c>
      <c r="BZ1867" s="596">
        <v>5.9059999999999997</v>
      </c>
      <c r="CA1867" s="596">
        <v>7.6999999999999999E-2</v>
      </c>
      <c r="CB1867" s="596" t="s">
        <v>121</v>
      </c>
      <c r="CC1867" s="596">
        <v>12.71</v>
      </c>
      <c r="CD1867" s="596">
        <v>1.4999999999999999E-2</v>
      </c>
      <c r="CE1867" s="596">
        <v>4.0000000000000001E-3</v>
      </c>
      <c r="CF1867" s="596" t="s">
        <v>121</v>
      </c>
      <c r="CG1867" s="596">
        <v>2E-3</v>
      </c>
      <c r="CH1867" s="596" t="s">
        <v>121</v>
      </c>
      <c r="CI1867" s="596">
        <v>2E-3</v>
      </c>
      <c r="CJ1867" s="596" t="s">
        <v>121</v>
      </c>
      <c r="CK1867" s="596">
        <v>0.123</v>
      </c>
      <c r="CL1867" s="596" t="s">
        <v>121</v>
      </c>
      <c r="CM1867" s="596">
        <v>2E-3</v>
      </c>
      <c r="CN1867" s="596">
        <v>2.1999999999999999E-2</v>
      </c>
      <c r="CO1867" s="596">
        <v>1E-3</v>
      </c>
      <c r="CP1867" s="596">
        <v>3.28</v>
      </c>
      <c r="CQ1867" s="596">
        <v>6.5000000000000002E-2</v>
      </c>
      <c r="CR1867" s="596" t="s">
        <v>121</v>
      </c>
      <c r="CS1867" s="596">
        <v>2E-3</v>
      </c>
      <c r="CT1867" s="596">
        <v>1.5940000000000001</v>
      </c>
      <c r="CU1867" s="596">
        <v>0.23</v>
      </c>
      <c r="CV1867" s="596">
        <v>1.6E-2</v>
      </c>
      <c r="CW1867" s="596">
        <v>1E-3</v>
      </c>
      <c r="CX1867" s="596" t="s">
        <v>121</v>
      </c>
      <c r="CY1867" s="596">
        <v>2.1999999999999999E-2</v>
      </c>
      <c r="CZ1867" s="596" t="s">
        <v>121</v>
      </c>
      <c r="DA1867" s="596">
        <v>2E-3</v>
      </c>
      <c r="DB1867" s="596" t="s">
        <v>121</v>
      </c>
      <c r="DC1867" s="596">
        <v>7.0000000000000001E-3</v>
      </c>
      <c r="DD1867" s="596" t="s">
        <v>121</v>
      </c>
      <c r="DE1867" s="596">
        <v>1.2E-2</v>
      </c>
      <c r="DF1867" s="596">
        <v>1.3660000000000001</v>
      </c>
      <c r="DG1867" s="596">
        <v>1.0999999999999999E-2</v>
      </c>
      <c r="DH1867" s="596" t="s">
        <v>121</v>
      </c>
      <c r="DI1867" s="596">
        <v>2E-3</v>
      </c>
      <c r="DJ1867" s="596" t="s">
        <v>121</v>
      </c>
      <c r="DK1867" s="596">
        <v>2E-3</v>
      </c>
      <c r="DL1867" s="61" t="str">
        <f t="shared" si="35"/>
        <v>22-0136</v>
      </c>
    </row>
    <row r="1868" spans="1:132">
      <c r="A1868" s="11">
        <v>44735</v>
      </c>
      <c r="B1868" s="66" t="s">
        <v>84</v>
      </c>
      <c r="C1868" s="25" t="s">
        <v>745</v>
      </c>
      <c r="H1868" s="3" t="e">
        <f>((F1868)/(E1868/100))</f>
        <v>#DIV/0!</v>
      </c>
      <c r="I1868" s="4" t="e">
        <f>E1868/F1868</f>
        <v>#DIV/0!</v>
      </c>
      <c r="J1868" s="4" t="e">
        <f>100/G1868</f>
        <v>#DIV/0!</v>
      </c>
      <c r="N1868" s="37" t="e">
        <f>M1868/(K1868/100)</f>
        <v>#DIV/0!</v>
      </c>
      <c r="O1868" s="37" t="e">
        <f>N1868/J1868</f>
        <v>#DIV/0!</v>
      </c>
      <c r="P1868" s="5" t="e">
        <f>M1868/(L1868/100)</f>
        <v>#DIV/0!</v>
      </c>
      <c r="Q1868" s="5" t="e">
        <f>P1868*I1868</f>
        <v>#DIV/0!</v>
      </c>
      <c r="U1868" s="15" t="e">
        <f>100-(T1868-R1868)/S1868*100</f>
        <v>#DIV/0!</v>
      </c>
      <c r="Z1868" s="21">
        <v>2577</v>
      </c>
      <c r="AB1868" s="14" t="e">
        <f>((AE1868-AC1868)*(1000/AD1868))*1000</f>
        <v>#DIV/0!</v>
      </c>
      <c r="AF1868" s="7" t="e">
        <f>#REF!*0.8</f>
        <v>#REF!</v>
      </c>
      <c r="AH1868" s="8" t="e">
        <f>((AG1868)*(H1868/100))</f>
        <v>#DIV/0!</v>
      </c>
      <c r="AI1868" s="7" t="e">
        <f>AG1868/AH1868</f>
        <v>#DIV/0!</v>
      </c>
      <c r="AO1868" s="24" t="s">
        <v>745</v>
      </c>
      <c r="DL1868" s="61" t="str">
        <f t="shared" si="35"/>
        <v>VNE 1713</v>
      </c>
    </row>
    <row r="1869" spans="1:132">
      <c r="A1869" s="11">
        <v>44735</v>
      </c>
      <c r="B1869" s="66" t="s">
        <v>543</v>
      </c>
      <c r="C1869" s="25" t="s">
        <v>2008</v>
      </c>
      <c r="H1869" s="3" t="e">
        <f>((F1869)/(E1869/100))</f>
        <v>#DIV/0!</v>
      </c>
      <c r="I1869" s="4" t="e">
        <f>E1869/F1869</f>
        <v>#DIV/0!</v>
      </c>
      <c r="J1869" s="4" t="e">
        <f>100/G1869</f>
        <v>#DIV/0!</v>
      </c>
      <c r="N1869" s="37" t="e">
        <f>M1869/(K1869/100)</f>
        <v>#DIV/0!</v>
      </c>
      <c r="O1869" s="37" t="e">
        <f>N1869/J1869</f>
        <v>#DIV/0!</v>
      </c>
      <c r="P1869" s="5" t="e">
        <f>M1869/(L1869/100)</f>
        <v>#DIV/0!</v>
      </c>
      <c r="Q1869" s="5" t="e">
        <f>P1869*I1869</f>
        <v>#DIV/0!</v>
      </c>
      <c r="U1869" s="15" t="e">
        <f>100-(T1869-R1869)/S1869*100</f>
        <v>#DIV/0!</v>
      </c>
      <c r="X1869" s="2">
        <v>9.56</v>
      </c>
      <c r="Y1869" s="2">
        <v>1.2450000000000001</v>
      </c>
      <c r="AB1869" s="14" t="e">
        <f>((AE1869-AC1869)*(1000/AD1869))*1000</f>
        <v>#DIV/0!</v>
      </c>
      <c r="AF1869" s="7" t="e">
        <f>#REF!*0.8</f>
        <v>#REF!</v>
      </c>
      <c r="AH1869" s="8" t="e">
        <f>((AG1869)*(H1869/100))</f>
        <v>#DIV/0!</v>
      </c>
      <c r="AI1869" s="7" t="e">
        <f>AG1869/AH1869</f>
        <v>#DIV/0!</v>
      </c>
      <c r="AJ1869" s="6">
        <v>292.8</v>
      </c>
      <c r="AO1869" s="24" t="s">
        <v>2008</v>
      </c>
      <c r="DL1869" s="61" t="str">
        <f t="shared" si="35"/>
        <v>VNE 2155</v>
      </c>
    </row>
    <row r="1870" spans="1:132">
      <c r="A1870" s="11">
        <v>44735</v>
      </c>
      <c r="B1870" s="66"/>
      <c r="C1870" s="25" t="s">
        <v>746</v>
      </c>
      <c r="H1870" s="3" t="e">
        <f>((F1870)/(E1870/100))</f>
        <v>#DIV/0!</v>
      </c>
      <c r="I1870" s="4" t="e">
        <f>E1870/F1870</f>
        <v>#DIV/0!</v>
      </c>
      <c r="J1870" s="4" t="e">
        <f>100/G1870</f>
        <v>#DIV/0!</v>
      </c>
      <c r="N1870" s="37" t="e">
        <f>M1870/(K1870/100)</f>
        <v>#DIV/0!</v>
      </c>
      <c r="O1870" s="37" t="e">
        <f>N1870/J1870</f>
        <v>#DIV/0!</v>
      </c>
      <c r="P1870" s="5" t="e">
        <f>M1870/(L1870/100)</f>
        <v>#DIV/0!</v>
      </c>
      <c r="Q1870" s="5" t="e">
        <f>P1870*I1870</f>
        <v>#DIV/0!</v>
      </c>
      <c r="U1870" s="15" t="e">
        <f>100-(T1870-R1870)/S1870*100</f>
        <v>#DIV/0!</v>
      </c>
      <c r="AB1870" s="14" t="e">
        <f>((AE1870-AC1870)*(1000/AD1870))*1000</f>
        <v>#DIV/0!</v>
      </c>
      <c r="AF1870" s="7" t="e">
        <f>#REF!*0.8</f>
        <v>#REF!</v>
      </c>
      <c r="AH1870" s="8" t="e">
        <f>((AG1870)*(H1870/100))</f>
        <v>#DIV/0!</v>
      </c>
      <c r="AI1870" s="7" t="e">
        <f>AG1870/AH1870</f>
        <v>#DIV/0!</v>
      </c>
      <c r="AO1870" s="24" t="s">
        <v>746</v>
      </c>
      <c r="AP1870" s="599">
        <v>0.502</v>
      </c>
      <c r="AQ1870" s="599">
        <v>7.0999999999999994E-2</v>
      </c>
      <c r="AR1870" s="599">
        <v>1.0999999999999999E-2</v>
      </c>
      <c r="AS1870" s="599">
        <v>4.0000000000000001E-3</v>
      </c>
      <c r="AT1870" s="599">
        <v>0.14299999999999999</v>
      </c>
      <c r="AU1870" s="599">
        <v>2.1999999999999999E-2</v>
      </c>
      <c r="AV1870" s="599">
        <v>0.153</v>
      </c>
      <c r="AW1870" s="599">
        <v>2.3E-2</v>
      </c>
      <c r="AX1870" s="599">
        <v>2.9000000000000001E-2</v>
      </c>
      <c r="AY1870" s="599">
        <v>5.0000000000000001E-3</v>
      </c>
      <c r="AZ1870" s="599">
        <v>1.4999999999999999E-2</v>
      </c>
      <c r="BA1870" s="599">
        <v>3.0000000000000001E-3</v>
      </c>
      <c r="BB1870" s="599">
        <v>0.113</v>
      </c>
      <c r="BC1870" s="599">
        <v>1.4999999999999999E-2</v>
      </c>
      <c r="BD1870" s="599">
        <v>0.33500000000000002</v>
      </c>
      <c r="BE1870" s="599">
        <v>4.3999999999999997E-2</v>
      </c>
      <c r="BF1870" s="599" t="s">
        <v>121</v>
      </c>
      <c r="BG1870" s="599">
        <v>0.01</v>
      </c>
      <c r="BH1870" s="599" t="s">
        <v>121</v>
      </c>
      <c r="BI1870" s="599">
        <v>5.726</v>
      </c>
      <c r="BJ1870" s="599" t="s">
        <v>121</v>
      </c>
      <c r="BK1870" s="599">
        <v>6.0000000000000001E-3</v>
      </c>
      <c r="BL1870" s="599" t="s">
        <v>121</v>
      </c>
      <c r="BM1870" s="599">
        <v>2E-3</v>
      </c>
      <c r="BN1870" s="599">
        <v>0.09</v>
      </c>
      <c r="BO1870" s="599">
        <v>1.7000000000000001E-2</v>
      </c>
      <c r="BP1870" s="599">
        <v>38.479999999999997</v>
      </c>
      <c r="BQ1870" s="599">
        <v>0.246</v>
      </c>
      <c r="BR1870" s="599">
        <v>3.0000000000000001E-3</v>
      </c>
      <c r="BS1870" s="599">
        <v>2E-3</v>
      </c>
      <c r="BT1870" s="599">
        <v>22.245999999999999</v>
      </c>
      <c r="BU1870" s="599">
        <v>2.41</v>
      </c>
      <c r="BV1870" s="599">
        <v>26.140999999999998</v>
      </c>
      <c r="BW1870" s="599">
        <v>2.492</v>
      </c>
      <c r="BX1870" s="599" t="s">
        <v>121</v>
      </c>
      <c r="BY1870" s="599">
        <v>6.0000000000000001E-3</v>
      </c>
      <c r="BZ1870" s="599">
        <v>2.161</v>
      </c>
      <c r="CA1870" s="599">
        <v>0.223</v>
      </c>
      <c r="CB1870" s="599" t="s">
        <v>121</v>
      </c>
      <c r="CC1870" s="599">
        <v>47.832000000000001</v>
      </c>
      <c r="CD1870" s="599">
        <v>3.2000000000000001E-2</v>
      </c>
      <c r="CE1870" s="599">
        <v>7.0000000000000001E-3</v>
      </c>
      <c r="CF1870" s="599">
        <v>3.0000000000000001E-3</v>
      </c>
      <c r="CG1870" s="599">
        <v>1E-3</v>
      </c>
      <c r="CH1870" s="599" t="s">
        <v>121</v>
      </c>
      <c r="CI1870" s="599">
        <v>2E-3</v>
      </c>
      <c r="CJ1870" s="599" t="s">
        <v>121</v>
      </c>
      <c r="CK1870" s="599">
        <v>0.42599999999999999</v>
      </c>
      <c r="CL1870" s="599" t="s">
        <v>121</v>
      </c>
      <c r="CM1870" s="599">
        <v>2E-3</v>
      </c>
      <c r="CN1870" s="599">
        <v>1.2E-2</v>
      </c>
      <c r="CO1870" s="599">
        <v>2E-3</v>
      </c>
      <c r="CP1870" s="599">
        <v>5.7830000000000004</v>
      </c>
      <c r="CQ1870" s="599">
        <v>0.54500000000000004</v>
      </c>
      <c r="CR1870" s="599" t="s">
        <v>121</v>
      </c>
      <c r="CS1870" s="599">
        <v>2E-3</v>
      </c>
      <c r="CT1870" s="599">
        <v>1.6639999999999999</v>
      </c>
      <c r="CU1870" s="599">
        <v>0.44600000000000001</v>
      </c>
      <c r="CV1870" s="599">
        <v>1.6E-2</v>
      </c>
      <c r="CW1870" s="599">
        <v>2E-3</v>
      </c>
      <c r="CX1870" s="599">
        <v>7.2999999999999995E-2</v>
      </c>
      <c r="CY1870" s="599">
        <v>1.6E-2</v>
      </c>
      <c r="CZ1870" s="599" t="s">
        <v>121</v>
      </c>
      <c r="DA1870" s="599">
        <v>3.0000000000000001E-3</v>
      </c>
      <c r="DB1870" s="599" t="s">
        <v>121</v>
      </c>
      <c r="DC1870" s="599">
        <v>5.0000000000000001E-3</v>
      </c>
      <c r="DD1870" s="599">
        <v>9.2999999999999999E-2</v>
      </c>
      <c r="DE1870" s="599">
        <v>1.7000000000000001E-2</v>
      </c>
      <c r="DF1870" s="599">
        <v>1.6859999999999999</v>
      </c>
      <c r="DG1870" s="599">
        <v>0.224</v>
      </c>
      <c r="DH1870" s="599">
        <v>2E-3</v>
      </c>
      <c r="DI1870" s="599">
        <v>1E-3</v>
      </c>
      <c r="DJ1870" s="599">
        <v>0.20300000000000001</v>
      </c>
      <c r="DK1870" s="599">
        <v>2.9000000000000001E-2</v>
      </c>
      <c r="DL1870" s="61" t="str">
        <f t="shared" si="35"/>
        <v>ENE 2021</v>
      </c>
    </row>
    <row r="1871" spans="1:132">
      <c r="A1871" s="11">
        <v>44735</v>
      </c>
      <c r="B1871" s="66"/>
      <c r="C1871" s="25" t="s">
        <v>746</v>
      </c>
      <c r="H1871" s="3" t="e">
        <f>((F1871)/(E1871/100))</f>
        <v>#DIV/0!</v>
      </c>
      <c r="I1871" s="4" t="e">
        <f>E1871/F1871</f>
        <v>#DIV/0!</v>
      </c>
      <c r="J1871" s="4" t="e">
        <f>100/G1871</f>
        <v>#DIV/0!</v>
      </c>
      <c r="N1871" s="37" t="e">
        <f>M1871/(K1871/100)</f>
        <v>#DIV/0!</v>
      </c>
      <c r="O1871" s="37" t="e">
        <f>N1871/J1871</f>
        <v>#DIV/0!</v>
      </c>
      <c r="P1871" s="5" t="e">
        <f>M1871/(L1871/100)</f>
        <v>#DIV/0!</v>
      </c>
      <c r="Q1871" s="5" t="e">
        <f>P1871*I1871</f>
        <v>#DIV/0!</v>
      </c>
      <c r="U1871" s="15" t="e">
        <f>100-(T1871-R1871)/S1871*100</f>
        <v>#DIV/0!</v>
      </c>
      <c r="AB1871" s="14" t="e">
        <f>((AE1871-AC1871)*(1000/AD1871))*1000</f>
        <v>#DIV/0!</v>
      </c>
      <c r="AF1871" s="7" t="e">
        <f>#REF!*0.8</f>
        <v>#REF!</v>
      </c>
      <c r="AH1871" s="8" t="e">
        <f>((AG1871)*(H1871/100))</f>
        <v>#DIV/0!</v>
      </c>
      <c r="AI1871" s="7" t="e">
        <f>AG1871/AH1871</f>
        <v>#DIV/0!</v>
      </c>
      <c r="AO1871" s="24" t="s">
        <v>746</v>
      </c>
      <c r="AP1871" s="599">
        <v>0.42699999999999999</v>
      </c>
      <c r="AQ1871" s="599">
        <v>6.0000000000000001E-3</v>
      </c>
      <c r="AR1871" s="599">
        <v>1.4999999999999999E-2</v>
      </c>
      <c r="AS1871" s="599">
        <v>3.0000000000000001E-3</v>
      </c>
      <c r="AT1871" s="599">
        <v>0.124</v>
      </c>
      <c r="AU1871" s="599">
        <v>4.0000000000000001E-3</v>
      </c>
      <c r="AV1871" s="599">
        <v>0.11700000000000001</v>
      </c>
      <c r="AW1871" s="599">
        <v>4.0000000000000001E-3</v>
      </c>
      <c r="AX1871" s="599">
        <v>2.4E-2</v>
      </c>
      <c r="AY1871" s="599">
        <v>2E-3</v>
      </c>
      <c r="AZ1871" s="599">
        <v>1.2999999999999999E-2</v>
      </c>
      <c r="BA1871" s="599">
        <v>3.0000000000000001E-3</v>
      </c>
      <c r="BB1871" s="599">
        <v>0.112</v>
      </c>
      <c r="BC1871" s="599">
        <v>3.0000000000000001E-3</v>
      </c>
      <c r="BD1871" s="599">
        <v>0.34200000000000003</v>
      </c>
      <c r="BE1871" s="599">
        <v>0.01</v>
      </c>
      <c r="BF1871" s="599" t="s">
        <v>121</v>
      </c>
      <c r="BG1871" s="599">
        <v>1.0999999999999999E-2</v>
      </c>
      <c r="BH1871" s="599" t="s">
        <v>121</v>
      </c>
      <c r="BI1871" s="599">
        <v>6.4260000000000002</v>
      </c>
      <c r="BJ1871" s="599" t="s">
        <v>121</v>
      </c>
      <c r="BK1871" s="599">
        <v>5.0000000000000001E-3</v>
      </c>
      <c r="BL1871" s="599" t="s">
        <v>121</v>
      </c>
      <c r="BM1871" s="599">
        <v>2E-3</v>
      </c>
      <c r="BN1871" s="599">
        <v>0.08</v>
      </c>
      <c r="BO1871" s="599">
        <v>8.9999999999999993E-3</v>
      </c>
      <c r="BP1871" s="599">
        <v>38.569000000000003</v>
      </c>
      <c r="BQ1871" s="599">
        <v>0.24</v>
      </c>
      <c r="BR1871" s="599">
        <v>3.0000000000000001E-3</v>
      </c>
      <c r="BS1871" s="599">
        <v>1E-3</v>
      </c>
      <c r="BT1871" s="599">
        <v>22.29</v>
      </c>
      <c r="BU1871" s="599">
        <v>0.222</v>
      </c>
      <c r="BV1871" s="599">
        <v>26.593</v>
      </c>
      <c r="BW1871" s="599">
        <v>0.67400000000000004</v>
      </c>
      <c r="BX1871" s="599" t="s">
        <v>121</v>
      </c>
      <c r="BY1871" s="599">
        <v>6.0000000000000001E-3</v>
      </c>
      <c r="BZ1871" s="599">
        <v>2.1720000000000002</v>
      </c>
      <c r="CA1871" s="599">
        <v>0.05</v>
      </c>
      <c r="CB1871" s="599" t="s">
        <v>121</v>
      </c>
      <c r="CC1871" s="599">
        <v>35.253</v>
      </c>
      <c r="CD1871" s="599">
        <v>3.5999999999999997E-2</v>
      </c>
      <c r="CE1871" s="599">
        <v>5.0000000000000001E-3</v>
      </c>
      <c r="CF1871" s="599">
        <v>3.0000000000000001E-3</v>
      </c>
      <c r="CG1871" s="599">
        <v>1E-3</v>
      </c>
      <c r="CH1871" s="599" t="s">
        <v>121</v>
      </c>
      <c r="CI1871" s="599">
        <v>2E-3</v>
      </c>
      <c r="CJ1871" s="599" t="s">
        <v>121</v>
      </c>
      <c r="CK1871" s="599">
        <v>0.27500000000000002</v>
      </c>
      <c r="CL1871" s="599" t="s">
        <v>121</v>
      </c>
      <c r="CM1871" s="599">
        <v>2E-3</v>
      </c>
      <c r="CN1871" s="599">
        <v>0.01</v>
      </c>
      <c r="CO1871" s="599">
        <v>1E-3</v>
      </c>
      <c r="CP1871" s="599">
        <v>5.875</v>
      </c>
      <c r="CQ1871" s="599">
        <v>0.251</v>
      </c>
      <c r="CR1871" s="599" t="s">
        <v>121</v>
      </c>
      <c r="CS1871" s="599">
        <v>2E-3</v>
      </c>
      <c r="CT1871" s="599">
        <v>1.2</v>
      </c>
      <c r="CU1871" s="599">
        <v>0.42699999999999999</v>
      </c>
      <c r="CV1871" s="599">
        <v>1.6E-2</v>
      </c>
      <c r="CW1871" s="599">
        <v>1E-3</v>
      </c>
      <c r="CX1871" s="599">
        <v>6.9000000000000006E-2</v>
      </c>
      <c r="CY1871" s="599">
        <v>1.2E-2</v>
      </c>
      <c r="CZ1871" s="599" t="s">
        <v>121</v>
      </c>
      <c r="DA1871" s="599">
        <v>3.0000000000000001E-3</v>
      </c>
      <c r="DB1871" s="599" t="s">
        <v>121</v>
      </c>
      <c r="DC1871" s="599">
        <v>5.0000000000000001E-3</v>
      </c>
      <c r="DD1871" s="599">
        <v>5.8000000000000003E-2</v>
      </c>
      <c r="DE1871" s="599">
        <v>0.01</v>
      </c>
      <c r="DF1871" s="599">
        <v>1.6479999999999999</v>
      </c>
      <c r="DG1871" s="599">
        <v>1.7000000000000001E-2</v>
      </c>
      <c r="DH1871" s="599">
        <v>2E-3</v>
      </c>
      <c r="DI1871" s="599">
        <v>1E-3</v>
      </c>
      <c r="DJ1871" s="599">
        <v>0.191</v>
      </c>
      <c r="DK1871" s="599">
        <v>2E-3</v>
      </c>
      <c r="DL1871" s="61" t="str">
        <f t="shared" si="35"/>
        <v>ENE 2021</v>
      </c>
    </row>
    <row r="1872" spans="1:132">
      <c r="A1872" s="11">
        <v>44735</v>
      </c>
      <c r="B1872" s="66"/>
      <c r="C1872" s="25" t="s">
        <v>746</v>
      </c>
      <c r="H1872" s="3" t="e">
        <f>((F1872)/(E1872/100))</f>
        <v>#DIV/0!</v>
      </c>
      <c r="I1872" s="4" t="e">
        <f>E1872/F1872</f>
        <v>#DIV/0!</v>
      </c>
      <c r="J1872" s="4" t="e">
        <f>100/G1872</f>
        <v>#DIV/0!</v>
      </c>
      <c r="N1872" s="37" t="e">
        <f>M1872/(K1872/100)</f>
        <v>#DIV/0!</v>
      </c>
      <c r="O1872" s="37" t="e">
        <f>N1872/J1872</f>
        <v>#DIV/0!</v>
      </c>
      <c r="P1872" s="5" t="e">
        <f>M1872/(L1872/100)</f>
        <v>#DIV/0!</v>
      </c>
      <c r="Q1872" s="5" t="e">
        <f>P1872*I1872</f>
        <v>#DIV/0!</v>
      </c>
      <c r="U1872" s="15" t="e">
        <f>100-(T1872-R1872)/S1872*100</f>
        <v>#DIV/0!</v>
      </c>
      <c r="AB1872" s="14" t="e">
        <f>((AE1872-AC1872)*(1000/AD1872))*1000</f>
        <v>#DIV/0!</v>
      </c>
      <c r="AF1872" s="7" t="e">
        <f>#REF!*0.8</f>
        <v>#REF!</v>
      </c>
      <c r="AH1872" s="8" t="e">
        <f>((AG1872)*(H1872/100))</f>
        <v>#DIV/0!</v>
      </c>
      <c r="AI1872" s="7" t="e">
        <f>AG1872/AH1872</f>
        <v>#DIV/0!</v>
      </c>
      <c r="AO1872" s="24" t="s">
        <v>746</v>
      </c>
      <c r="AP1872" s="599">
        <v>0.35</v>
      </c>
      <c r="AQ1872" s="599">
        <v>7.0000000000000001E-3</v>
      </c>
      <c r="AR1872" s="599" t="s">
        <v>121</v>
      </c>
      <c r="AS1872" s="599">
        <v>4.0000000000000001E-3</v>
      </c>
      <c r="AT1872" s="599">
        <v>8.5999999999999993E-2</v>
      </c>
      <c r="AU1872" s="599">
        <v>4.0000000000000001E-3</v>
      </c>
      <c r="AV1872" s="599">
        <v>8.3000000000000004E-2</v>
      </c>
      <c r="AW1872" s="599">
        <v>3.0000000000000001E-3</v>
      </c>
      <c r="AX1872" s="599">
        <v>1.7000000000000001E-2</v>
      </c>
      <c r="AY1872" s="599">
        <v>1E-3</v>
      </c>
      <c r="AZ1872" s="599">
        <v>1.0999999999999999E-2</v>
      </c>
      <c r="BA1872" s="599">
        <v>2E-3</v>
      </c>
      <c r="BB1872" s="599">
        <v>9.7000000000000003E-2</v>
      </c>
      <c r="BC1872" s="599">
        <v>3.0000000000000001E-3</v>
      </c>
      <c r="BD1872" s="599">
        <v>0.28499999999999998</v>
      </c>
      <c r="BE1872" s="599">
        <v>8.9999999999999993E-3</v>
      </c>
      <c r="BF1872" s="599" t="s">
        <v>121</v>
      </c>
      <c r="BG1872" s="599">
        <v>5.0000000000000001E-3</v>
      </c>
      <c r="BH1872" s="599" t="s">
        <v>121</v>
      </c>
      <c r="BI1872" s="599">
        <v>4.7569999999999997</v>
      </c>
      <c r="BJ1872" s="599" t="s">
        <v>121</v>
      </c>
      <c r="BK1872" s="599">
        <v>5.0000000000000001E-3</v>
      </c>
      <c r="BL1872" s="599" t="s">
        <v>121</v>
      </c>
      <c r="BM1872" s="599">
        <v>2E-3</v>
      </c>
      <c r="BN1872" s="599">
        <v>4.7E-2</v>
      </c>
      <c r="BO1872" s="599">
        <v>7.0000000000000001E-3</v>
      </c>
      <c r="BP1872" s="599">
        <v>44.026000000000003</v>
      </c>
      <c r="BQ1872" s="599">
        <v>0.215</v>
      </c>
      <c r="BR1872" s="599">
        <v>4.0000000000000001E-3</v>
      </c>
      <c r="BS1872" s="599">
        <v>1E-3</v>
      </c>
      <c r="BT1872" s="599">
        <v>18.713000000000001</v>
      </c>
      <c r="BU1872" s="599">
        <v>0.28799999999999998</v>
      </c>
      <c r="BV1872" s="599">
        <v>22.344000000000001</v>
      </c>
      <c r="BW1872" s="599">
        <v>0.63900000000000001</v>
      </c>
      <c r="BX1872" s="599" t="s">
        <v>121</v>
      </c>
      <c r="BY1872" s="599">
        <v>3.0000000000000001E-3</v>
      </c>
      <c r="BZ1872" s="599">
        <v>1.9179999999999999</v>
      </c>
      <c r="CA1872" s="599">
        <v>4.9000000000000002E-2</v>
      </c>
      <c r="CB1872" s="599" t="s">
        <v>121</v>
      </c>
      <c r="CC1872" s="599">
        <v>39.249000000000002</v>
      </c>
      <c r="CD1872" s="599">
        <v>2.5000000000000001E-2</v>
      </c>
      <c r="CE1872" s="599">
        <v>5.0000000000000001E-3</v>
      </c>
      <c r="CF1872" s="599" t="s">
        <v>121</v>
      </c>
      <c r="CG1872" s="599">
        <v>2E-3</v>
      </c>
      <c r="CH1872" s="599" t="s">
        <v>121</v>
      </c>
      <c r="CI1872" s="599">
        <v>2E-3</v>
      </c>
      <c r="CJ1872" s="599" t="s">
        <v>121</v>
      </c>
      <c r="CK1872" s="599">
        <v>0.23499999999999999</v>
      </c>
      <c r="CL1872" s="599" t="s">
        <v>121</v>
      </c>
      <c r="CM1872" s="599">
        <v>2E-3</v>
      </c>
      <c r="CN1872" s="599">
        <v>8.0000000000000002E-3</v>
      </c>
      <c r="CO1872" s="599">
        <v>1E-3</v>
      </c>
      <c r="CP1872" s="599">
        <v>5.0519999999999996</v>
      </c>
      <c r="CQ1872" s="599">
        <v>0.21199999999999999</v>
      </c>
      <c r="CR1872" s="599" t="s">
        <v>121</v>
      </c>
      <c r="CS1872" s="599">
        <v>2E-3</v>
      </c>
      <c r="CT1872" s="599">
        <v>1.571</v>
      </c>
      <c r="CU1872" s="599">
        <v>0.39400000000000002</v>
      </c>
      <c r="CV1872" s="599">
        <v>1.2999999999999999E-2</v>
      </c>
      <c r="CW1872" s="599">
        <v>1E-3</v>
      </c>
      <c r="CX1872" s="599">
        <v>6.2E-2</v>
      </c>
      <c r="CY1872" s="599">
        <v>0.01</v>
      </c>
      <c r="CZ1872" s="599" t="s">
        <v>121</v>
      </c>
      <c r="DA1872" s="599">
        <v>3.0000000000000001E-3</v>
      </c>
      <c r="DB1872" s="599" t="s">
        <v>121</v>
      </c>
      <c r="DC1872" s="599">
        <v>4.0000000000000001E-3</v>
      </c>
      <c r="DD1872" s="599">
        <v>4.9000000000000002E-2</v>
      </c>
      <c r="DE1872" s="599">
        <v>8.9999999999999993E-3</v>
      </c>
      <c r="DF1872" s="599">
        <v>1.38</v>
      </c>
      <c r="DG1872" s="599">
        <v>2.3E-2</v>
      </c>
      <c r="DH1872" s="599">
        <v>2E-3</v>
      </c>
      <c r="DI1872" s="599">
        <v>1E-3</v>
      </c>
      <c r="DJ1872" s="599">
        <v>0.155</v>
      </c>
      <c r="DK1872" s="599">
        <v>3.0000000000000001E-3</v>
      </c>
      <c r="DL1872" s="61" t="str">
        <f t="shared" si="35"/>
        <v>ENE 2021</v>
      </c>
    </row>
    <row r="1873" spans="1:116">
      <c r="A1873" s="11">
        <v>44735</v>
      </c>
      <c r="B1873" s="66"/>
      <c r="C1873" s="25" t="s">
        <v>212</v>
      </c>
      <c r="H1873" s="3" t="e">
        <f>((F1873)/(E1873/100))</f>
        <v>#DIV/0!</v>
      </c>
      <c r="I1873" s="4" t="e">
        <f>E1873/F1873</f>
        <v>#DIV/0!</v>
      </c>
      <c r="J1873" s="4" t="e">
        <f>100/G1873</f>
        <v>#DIV/0!</v>
      </c>
      <c r="N1873" s="37" t="e">
        <f>M1873/(K1873/100)</f>
        <v>#DIV/0!</v>
      </c>
      <c r="O1873" s="37" t="e">
        <f>N1873/J1873</f>
        <v>#DIV/0!</v>
      </c>
      <c r="P1873" s="5" t="e">
        <f>M1873/(L1873/100)</f>
        <v>#DIV/0!</v>
      </c>
      <c r="Q1873" s="5" t="e">
        <f>P1873*I1873</f>
        <v>#DIV/0!</v>
      </c>
      <c r="U1873" s="15" t="e">
        <f>100-(T1873-R1873)/S1873*100</f>
        <v>#DIV/0!</v>
      </c>
      <c r="AB1873" s="14" t="e">
        <f>((AE1873-AC1873)*(1000/AD1873))*1000</f>
        <v>#DIV/0!</v>
      </c>
      <c r="AF1873" s="7" t="e">
        <f>#REF!*0.8</f>
        <v>#REF!</v>
      </c>
      <c r="AH1873" s="8" t="e">
        <f>((AG1873)*(H1873/100))</f>
        <v>#DIV/0!</v>
      </c>
      <c r="AI1873" s="7" t="e">
        <f>AG1873/AH1873</f>
        <v>#DIV/0!</v>
      </c>
      <c r="AO1873" s="24" t="s">
        <v>212</v>
      </c>
      <c r="AP1873" s="599">
        <v>0.39800000000000002</v>
      </c>
      <c r="AQ1873" s="599">
        <v>6.0000000000000001E-3</v>
      </c>
      <c r="AR1873" s="599">
        <v>1.2999999999999999E-2</v>
      </c>
      <c r="AS1873" s="599">
        <v>3.0000000000000001E-3</v>
      </c>
      <c r="AT1873" s="599">
        <v>0.125</v>
      </c>
      <c r="AU1873" s="599">
        <v>4.0000000000000001E-3</v>
      </c>
      <c r="AV1873" s="599">
        <v>0.128</v>
      </c>
      <c r="AW1873" s="599">
        <v>4.0000000000000001E-3</v>
      </c>
      <c r="AX1873" s="599">
        <v>2.1000000000000001E-2</v>
      </c>
      <c r="AY1873" s="599">
        <v>2E-3</v>
      </c>
      <c r="AZ1873" s="599">
        <v>2.5000000000000001E-2</v>
      </c>
      <c r="BA1873" s="599">
        <v>3.0000000000000001E-3</v>
      </c>
      <c r="BB1873" s="599">
        <v>0.121</v>
      </c>
      <c r="BC1873" s="599">
        <v>3.0000000000000001E-3</v>
      </c>
      <c r="BD1873" s="599">
        <v>0.748</v>
      </c>
      <c r="BE1873" s="599">
        <v>1.4E-2</v>
      </c>
      <c r="BF1873" s="599" t="s">
        <v>121</v>
      </c>
      <c r="BG1873" s="599">
        <v>8.9999999999999993E-3</v>
      </c>
      <c r="BH1873" s="599" t="s">
        <v>121</v>
      </c>
      <c r="BI1873" s="599">
        <v>5.5039999999999996</v>
      </c>
      <c r="BJ1873" s="599" t="s">
        <v>121</v>
      </c>
      <c r="BK1873" s="599">
        <v>5.0000000000000001E-3</v>
      </c>
      <c r="BL1873" s="599" t="s">
        <v>121</v>
      </c>
      <c r="BM1873" s="599">
        <v>2E-3</v>
      </c>
      <c r="BN1873" s="599">
        <v>0.104</v>
      </c>
      <c r="BO1873" s="599">
        <v>8.9999999999999993E-3</v>
      </c>
      <c r="BP1873" s="599">
        <v>43.991</v>
      </c>
      <c r="BQ1873" s="599">
        <v>0.22800000000000001</v>
      </c>
      <c r="BR1873" s="599">
        <v>8.9999999999999993E-3</v>
      </c>
      <c r="BS1873" s="599">
        <v>1E-3</v>
      </c>
      <c r="BT1873" s="599">
        <v>20.742000000000001</v>
      </c>
      <c r="BU1873" s="599">
        <v>0.21199999999999999</v>
      </c>
      <c r="BV1873" s="599">
        <v>22.962</v>
      </c>
      <c r="BW1873" s="599">
        <v>0.46</v>
      </c>
      <c r="BX1873" s="599" t="s">
        <v>121</v>
      </c>
      <c r="BY1873" s="599">
        <v>5.0000000000000001E-3</v>
      </c>
      <c r="BZ1873" s="599">
        <v>2.1659999999999999</v>
      </c>
      <c r="CA1873" s="599">
        <v>0.05</v>
      </c>
      <c r="CB1873" s="599" t="s">
        <v>121</v>
      </c>
      <c r="CC1873" s="599">
        <v>30.181999999999999</v>
      </c>
      <c r="CD1873" s="599">
        <v>6.0999999999999999E-2</v>
      </c>
      <c r="CE1873" s="599">
        <v>6.0000000000000001E-3</v>
      </c>
      <c r="CF1873" s="599">
        <v>3.0000000000000001E-3</v>
      </c>
      <c r="CG1873" s="599">
        <v>1E-3</v>
      </c>
      <c r="CH1873" s="599" t="s">
        <v>121</v>
      </c>
      <c r="CI1873" s="599">
        <v>2E-3</v>
      </c>
      <c r="CJ1873" s="599" t="s">
        <v>121</v>
      </c>
      <c r="CK1873" s="599">
        <v>0.27900000000000003</v>
      </c>
      <c r="CL1873" s="599" t="s">
        <v>121</v>
      </c>
      <c r="CM1873" s="599">
        <v>2E-3</v>
      </c>
      <c r="CN1873" s="599">
        <v>0.01</v>
      </c>
      <c r="CO1873" s="599">
        <v>1E-3</v>
      </c>
      <c r="CP1873" s="599">
        <v>4.3920000000000003</v>
      </c>
      <c r="CQ1873" s="599">
        <v>0.15</v>
      </c>
      <c r="CR1873" s="599" t="s">
        <v>121</v>
      </c>
      <c r="CS1873" s="599">
        <v>2E-3</v>
      </c>
      <c r="CT1873" s="599">
        <v>1.6359999999999999</v>
      </c>
      <c r="CU1873" s="599">
        <v>0.41</v>
      </c>
      <c r="CV1873" s="599">
        <v>1.7999999999999999E-2</v>
      </c>
      <c r="CW1873" s="599">
        <v>1E-3</v>
      </c>
      <c r="CX1873" s="599">
        <v>0.13800000000000001</v>
      </c>
      <c r="CY1873" s="599">
        <v>1.2999999999999999E-2</v>
      </c>
      <c r="CZ1873" s="599" t="s">
        <v>121</v>
      </c>
      <c r="DA1873" s="599">
        <v>3.0000000000000001E-3</v>
      </c>
      <c r="DB1873" s="599" t="s">
        <v>121</v>
      </c>
      <c r="DC1873" s="599">
        <v>7.0000000000000001E-3</v>
      </c>
      <c r="DD1873" s="599">
        <v>5.8999999999999997E-2</v>
      </c>
      <c r="DE1873" s="599">
        <v>1.0999999999999999E-2</v>
      </c>
      <c r="DF1873" s="599">
        <v>1.9490000000000001</v>
      </c>
      <c r="DG1873" s="599">
        <v>0.02</v>
      </c>
      <c r="DH1873" s="599">
        <v>6.0000000000000001E-3</v>
      </c>
      <c r="DI1873" s="599">
        <v>1E-3</v>
      </c>
      <c r="DJ1873" s="599">
        <v>0.16600000000000001</v>
      </c>
      <c r="DK1873" s="599">
        <v>2E-3</v>
      </c>
      <c r="DL1873" s="61" t="str">
        <f t="shared" si="35"/>
        <v>ENE 2022</v>
      </c>
    </row>
    <row r="1874" spans="1:116">
      <c r="A1874" s="11">
        <v>44735</v>
      </c>
      <c r="B1874" s="66"/>
      <c r="C1874" s="25" t="s">
        <v>212</v>
      </c>
      <c r="H1874" s="3" t="e">
        <f>((F1874)/(E1874/100))</f>
        <v>#DIV/0!</v>
      </c>
      <c r="I1874" s="4" t="e">
        <f>E1874/F1874</f>
        <v>#DIV/0!</v>
      </c>
      <c r="J1874" s="4" t="e">
        <f>100/G1874</f>
        <v>#DIV/0!</v>
      </c>
      <c r="N1874" s="37" t="e">
        <f>M1874/(K1874/100)</f>
        <v>#DIV/0!</v>
      </c>
      <c r="O1874" s="37" t="e">
        <f>N1874/J1874</f>
        <v>#DIV/0!</v>
      </c>
      <c r="P1874" s="5" t="e">
        <f>M1874/(L1874/100)</f>
        <v>#DIV/0!</v>
      </c>
      <c r="Q1874" s="5" t="e">
        <f>P1874*I1874</f>
        <v>#DIV/0!</v>
      </c>
      <c r="U1874" s="15" t="e">
        <f>100-(T1874-R1874)/S1874*100</f>
        <v>#DIV/0!</v>
      </c>
      <c r="AB1874" s="14" t="e">
        <f>((AE1874-AC1874)*(1000/AD1874))*1000</f>
        <v>#DIV/0!</v>
      </c>
      <c r="AF1874" s="7" t="e">
        <f>#REF!*0.8</f>
        <v>#REF!</v>
      </c>
      <c r="AH1874" s="8" t="e">
        <f>((AG1874)*(H1874/100))</f>
        <v>#DIV/0!</v>
      </c>
      <c r="AI1874" s="7" t="e">
        <f>AG1874/AH1874</f>
        <v>#DIV/0!</v>
      </c>
      <c r="AO1874" s="24" t="s">
        <v>212</v>
      </c>
      <c r="AP1874" s="599">
        <v>0.38200000000000001</v>
      </c>
      <c r="AQ1874" s="599">
        <v>3.9E-2</v>
      </c>
      <c r="AR1874" s="599">
        <v>1.4E-2</v>
      </c>
      <c r="AS1874" s="599">
        <v>3.0000000000000001E-3</v>
      </c>
      <c r="AT1874" s="599">
        <v>0.125</v>
      </c>
      <c r="AU1874" s="599">
        <v>1.4E-2</v>
      </c>
      <c r="AV1874" s="599">
        <v>0.13300000000000001</v>
      </c>
      <c r="AW1874" s="599">
        <v>1.4999999999999999E-2</v>
      </c>
      <c r="AX1874" s="599">
        <v>1.9E-2</v>
      </c>
      <c r="AY1874" s="599">
        <v>3.0000000000000001E-3</v>
      </c>
      <c r="AZ1874" s="599">
        <v>0.02</v>
      </c>
      <c r="BA1874" s="599">
        <v>3.0000000000000001E-3</v>
      </c>
      <c r="BB1874" s="599">
        <v>0.11799999999999999</v>
      </c>
      <c r="BC1874" s="599">
        <v>1.0999999999999999E-2</v>
      </c>
      <c r="BD1874" s="599">
        <v>0.70099999999999996</v>
      </c>
      <c r="BE1874" s="599">
        <v>6.4000000000000001E-2</v>
      </c>
      <c r="BF1874" s="599" t="s">
        <v>121</v>
      </c>
      <c r="BG1874" s="599">
        <v>8.9999999999999993E-3</v>
      </c>
      <c r="BH1874" s="599" t="s">
        <v>121</v>
      </c>
      <c r="BI1874" s="599">
        <v>8.31</v>
      </c>
      <c r="BJ1874" s="599" t="s">
        <v>121</v>
      </c>
      <c r="BK1874" s="599">
        <v>5.0000000000000001E-3</v>
      </c>
      <c r="BL1874" s="599" t="s">
        <v>121</v>
      </c>
      <c r="BM1874" s="599">
        <v>2E-3</v>
      </c>
      <c r="BN1874" s="599">
        <v>0.128</v>
      </c>
      <c r="BO1874" s="599">
        <v>1.7000000000000001E-2</v>
      </c>
      <c r="BP1874" s="599">
        <v>38.689</v>
      </c>
      <c r="BQ1874" s="599">
        <v>0.24099999999999999</v>
      </c>
      <c r="BR1874" s="599">
        <v>8.0000000000000002E-3</v>
      </c>
      <c r="BS1874" s="599">
        <v>2E-3</v>
      </c>
      <c r="BT1874" s="599">
        <v>21.198</v>
      </c>
      <c r="BU1874" s="599">
        <v>1.6080000000000001</v>
      </c>
      <c r="BV1874" s="599">
        <v>27.335999999999999</v>
      </c>
      <c r="BW1874" s="599">
        <v>2.016</v>
      </c>
      <c r="BX1874" s="599" t="s">
        <v>121</v>
      </c>
      <c r="BY1874" s="599">
        <v>8.0000000000000002E-3</v>
      </c>
      <c r="BZ1874" s="599">
        <v>2.1579999999999999</v>
      </c>
      <c r="CA1874" s="599">
        <v>0.158</v>
      </c>
      <c r="CB1874" s="599" t="s">
        <v>121</v>
      </c>
      <c r="CC1874" s="599">
        <v>45.582000000000001</v>
      </c>
      <c r="CD1874" s="599">
        <v>5.3999999999999999E-2</v>
      </c>
      <c r="CE1874" s="599">
        <v>8.0000000000000002E-3</v>
      </c>
      <c r="CF1874" s="599">
        <v>4.0000000000000001E-3</v>
      </c>
      <c r="CG1874" s="599">
        <v>1E-3</v>
      </c>
      <c r="CH1874" s="599" t="s">
        <v>121</v>
      </c>
      <c r="CI1874" s="599">
        <v>2E-3</v>
      </c>
      <c r="CJ1874" s="599" t="s">
        <v>121</v>
      </c>
      <c r="CK1874" s="599">
        <v>0.38200000000000001</v>
      </c>
      <c r="CL1874" s="599" t="s">
        <v>121</v>
      </c>
      <c r="CM1874" s="599">
        <v>2E-3</v>
      </c>
      <c r="CN1874" s="599">
        <v>8.9999999999999993E-3</v>
      </c>
      <c r="CO1874" s="599">
        <v>1E-3</v>
      </c>
      <c r="CP1874" s="599">
        <v>4.7279999999999998</v>
      </c>
      <c r="CQ1874" s="599">
        <v>0.38500000000000001</v>
      </c>
      <c r="CR1874" s="599" t="s">
        <v>121</v>
      </c>
      <c r="CS1874" s="599">
        <v>2E-3</v>
      </c>
      <c r="CT1874" s="599">
        <v>1.8939999999999999</v>
      </c>
      <c r="CU1874" s="599">
        <v>0.65</v>
      </c>
      <c r="CV1874" s="599">
        <v>1.7999999999999999E-2</v>
      </c>
      <c r="CW1874" s="599">
        <v>2E-3</v>
      </c>
      <c r="CX1874" s="599">
        <v>0.13600000000000001</v>
      </c>
      <c r="CY1874" s="599">
        <v>1.7000000000000001E-2</v>
      </c>
      <c r="CZ1874" s="599" t="s">
        <v>121</v>
      </c>
      <c r="DA1874" s="599">
        <v>3.0000000000000001E-3</v>
      </c>
      <c r="DB1874" s="599" t="s">
        <v>121</v>
      </c>
      <c r="DC1874" s="599">
        <v>8.0000000000000002E-3</v>
      </c>
      <c r="DD1874" s="599">
        <v>5.0999999999999997E-2</v>
      </c>
      <c r="DE1874" s="599">
        <v>1.2E-2</v>
      </c>
      <c r="DF1874" s="599">
        <v>1.8979999999999999</v>
      </c>
      <c r="DG1874" s="599">
        <v>0.17899999999999999</v>
      </c>
      <c r="DH1874" s="599">
        <v>6.0000000000000001E-3</v>
      </c>
      <c r="DI1874" s="599">
        <v>1E-3</v>
      </c>
      <c r="DJ1874" s="599">
        <v>0.16400000000000001</v>
      </c>
      <c r="DK1874" s="599">
        <v>1.7000000000000001E-2</v>
      </c>
      <c r="DL1874" s="61" t="str">
        <f t="shared" si="35"/>
        <v>ENE 2022</v>
      </c>
    </row>
    <row r="1875" spans="1:116">
      <c r="A1875" s="11">
        <v>44735</v>
      </c>
      <c r="B1875" s="66"/>
      <c r="C1875" s="25" t="s">
        <v>212</v>
      </c>
      <c r="H1875" s="3" t="e">
        <f>((F1875)/(E1875/100))</f>
        <v>#DIV/0!</v>
      </c>
      <c r="I1875" s="4" t="e">
        <f>E1875/F1875</f>
        <v>#DIV/0!</v>
      </c>
      <c r="J1875" s="4" t="e">
        <f>100/G1875</f>
        <v>#DIV/0!</v>
      </c>
      <c r="N1875" s="37" t="e">
        <f>M1875/(K1875/100)</f>
        <v>#DIV/0!</v>
      </c>
      <c r="O1875" s="37" t="e">
        <f>N1875/J1875</f>
        <v>#DIV/0!</v>
      </c>
      <c r="P1875" s="5" t="e">
        <f>M1875/(L1875/100)</f>
        <v>#DIV/0!</v>
      </c>
      <c r="Q1875" s="5" t="e">
        <f>P1875*I1875</f>
        <v>#DIV/0!</v>
      </c>
      <c r="U1875" s="15" t="e">
        <f>100-(T1875-R1875)/S1875*100</f>
        <v>#DIV/0!</v>
      </c>
      <c r="AB1875" s="14" t="e">
        <f>((AE1875-AC1875)*(1000/AD1875))*1000</f>
        <v>#DIV/0!</v>
      </c>
      <c r="AF1875" s="7" t="e">
        <f>#REF!*0.8</f>
        <v>#REF!</v>
      </c>
      <c r="AH1875" s="8" t="e">
        <f>((AG1875)*(H1875/100))</f>
        <v>#DIV/0!</v>
      </c>
      <c r="AI1875" s="7" t="e">
        <f>AG1875/AH1875</f>
        <v>#DIV/0!</v>
      </c>
      <c r="AO1875" s="24" t="s">
        <v>212</v>
      </c>
      <c r="AP1875" s="599">
        <v>0.39400000000000002</v>
      </c>
      <c r="AQ1875" s="599">
        <v>6.0000000000000001E-3</v>
      </c>
      <c r="AR1875" s="599">
        <v>1.2E-2</v>
      </c>
      <c r="AS1875" s="599">
        <v>3.0000000000000001E-3</v>
      </c>
      <c r="AT1875" s="599">
        <v>0.125</v>
      </c>
      <c r="AU1875" s="599">
        <v>5.0000000000000001E-3</v>
      </c>
      <c r="AV1875" s="599">
        <v>0.13300000000000001</v>
      </c>
      <c r="AW1875" s="599">
        <v>4.0000000000000001E-3</v>
      </c>
      <c r="AX1875" s="599">
        <v>1.9E-2</v>
      </c>
      <c r="AY1875" s="599">
        <v>2E-3</v>
      </c>
      <c r="AZ1875" s="599">
        <v>1.7999999999999999E-2</v>
      </c>
      <c r="BA1875" s="599">
        <v>3.0000000000000001E-3</v>
      </c>
      <c r="BB1875" s="599">
        <v>0.122</v>
      </c>
      <c r="BC1875" s="599">
        <v>4.0000000000000001E-3</v>
      </c>
      <c r="BD1875" s="599">
        <v>0.751</v>
      </c>
      <c r="BE1875" s="599">
        <v>1.4E-2</v>
      </c>
      <c r="BF1875" s="599" t="s">
        <v>121</v>
      </c>
      <c r="BG1875" s="599">
        <v>0.01</v>
      </c>
      <c r="BH1875" s="599" t="s">
        <v>121</v>
      </c>
      <c r="BI1875" s="599">
        <v>4.9779999999999998</v>
      </c>
      <c r="BJ1875" s="599" t="s">
        <v>121</v>
      </c>
      <c r="BK1875" s="599">
        <v>5.0000000000000001E-3</v>
      </c>
      <c r="BL1875" s="599" t="s">
        <v>121</v>
      </c>
      <c r="BM1875" s="599">
        <v>2E-3</v>
      </c>
      <c r="BN1875" s="599">
        <v>0.105</v>
      </c>
      <c r="BO1875" s="599">
        <v>0.01</v>
      </c>
      <c r="BP1875" s="599">
        <v>42.386000000000003</v>
      </c>
      <c r="BQ1875" s="599">
        <v>0.23200000000000001</v>
      </c>
      <c r="BR1875" s="599">
        <v>0.01</v>
      </c>
      <c r="BS1875" s="599">
        <v>1E-3</v>
      </c>
      <c r="BT1875" s="599">
        <v>21.526</v>
      </c>
      <c r="BU1875" s="599">
        <v>0.25600000000000001</v>
      </c>
      <c r="BV1875" s="599">
        <v>23.457999999999998</v>
      </c>
      <c r="BW1875" s="599">
        <v>0.71</v>
      </c>
      <c r="BX1875" s="599" t="s">
        <v>121</v>
      </c>
      <c r="BY1875" s="599">
        <v>6.0000000000000001E-3</v>
      </c>
      <c r="BZ1875" s="599">
        <v>2.2280000000000002</v>
      </c>
      <c r="CA1875" s="599">
        <v>5.3999999999999999E-2</v>
      </c>
      <c r="CB1875" s="599" t="s">
        <v>121</v>
      </c>
      <c r="CC1875" s="599">
        <v>39.279000000000003</v>
      </c>
      <c r="CD1875" s="599">
        <v>0.06</v>
      </c>
      <c r="CE1875" s="599">
        <v>6.0000000000000001E-3</v>
      </c>
      <c r="CF1875" s="599">
        <v>3.0000000000000001E-3</v>
      </c>
      <c r="CG1875" s="599">
        <v>1E-3</v>
      </c>
      <c r="CH1875" s="599" t="s">
        <v>121</v>
      </c>
      <c r="CI1875" s="599">
        <v>2E-3</v>
      </c>
      <c r="CJ1875" s="599" t="s">
        <v>121</v>
      </c>
      <c r="CK1875" s="599">
        <v>0.35599999999999998</v>
      </c>
      <c r="CL1875" s="599" t="s">
        <v>121</v>
      </c>
      <c r="CM1875" s="599">
        <v>2E-3</v>
      </c>
      <c r="CN1875" s="599">
        <v>8.9999999999999993E-3</v>
      </c>
      <c r="CO1875" s="599">
        <v>1E-3</v>
      </c>
      <c r="CP1875" s="599">
        <v>4.524</v>
      </c>
      <c r="CQ1875" s="599">
        <v>0.21199999999999999</v>
      </c>
      <c r="CR1875" s="599" t="s">
        <v>121</v>
      </c>
      <c r="CS1875" s="599">
        <v>2E-3</v>
      </c>
      <c r="CT1875" s="599">
        <v>1.752</v>
      </c>
      <c r="CU1875" s="599">
        <v>0.41799999999999998</v>
      </c>
      <c r="CV1875" s="599">
        <v>1.7999999999999999E-2</v>
      </c>
      <c r="CW1875" s="599">
        <v>1E-3</v>
      </c>
      <c r="CX1875" s="599">
        <v>0.14000000000000001</v>
      </c>
      <c r="CY1875" s="599">
        <v>1.2999999999999999E-2</v>
      </c>
      <c r="CZ1875" s="599" t="s">
        <v>121</v>
      </c>
      <c r="DA1875" s="599">
        <v>3.0000000000000001E-3</v>
      </c>
      <c r="DB1875" s="599" t="s">
        <v>121</v>
      </c>
      <c r="DC1875" s="599">
        <v>8.9999999999999993E-3</v>
      </c>
      <c r="DD1875" s="599">
        <v>4.9000000000000002E-2</v>
      </c>
      <c r="DE1875" s="599">
        <v>1.0999999999999999E-2</v>
      </c>
      <c r="DF1875" s="599">
        <v>1.97</v>
      </c>
      <c r="DG1875" s="599">
        <v>2.1999999999999999E-2</v>
      </c>
      <c r="DH1875" s="599">
        <v>7.0000000000000001E-3</v>
      </c>
      <c r="DI1875" s="599">
        <v>1E-3</v>
      </c>
      <c r="DJ1875" s="599">
        <v>0.16800000000000001</v>
      </c>
      <c r="DK1875" s="599">
        <v>2E-3</v>
      </c>
      <c r="DL1875" s="61" t="str">
        <f t="shared" si="35"/>
        <v>ENE 2022</v>
      </c>
    </row>
    <row r="1876" spans="1:116">
      <c r="A1876" s="11">
        <v>44735</v>
      </c>
      <c r="B1876" s="66"/>
      <c r="C1876" s="25" t="s">
        <v>441</v>
      </c>
      <c r="H1876" s="3" t="e">
        <f>((F1876)/(E1876/100))</f>
        <v>#DIV/0!</v>
      </c>
      <c r="I1876" s="4" t="e">
        <f>E1876/F1876</f>
        <v>#DIV/0!</v>
      </c>
      <c r="J1876" s="4" t="e">
        <f>100/G1876</f>
        <v>#DIV/0!</v>
      </c>
      <c r="N1876" s="37" t="e">
        <f>M1876/(K1876/100)</f>
        <v>#DIV/0!</v>
      </c>
      <c r="O1876" s="37" t="e">
        <f>N1876/J1876</f>
        <v>#DIV/0!</v>
      </c>
      <c r="P1876" s="5" t="e">
        <f>M1876/(L1876/100)</f>
        <v>#DIV/0!</v>
      </c>
      <c r="Q1876" s="5" t="e">
        <f>P1876*I1876</f>
        <v>#DIV/0!</v>
      </c>
      <c r="U1876" s="15" t="e">
        <f>100-(T1876-R1876)/S1876*100</f>
        <v>#DIV/0!</v>
      </c>
      <c r="AB1876" s="14" t="e">
        <f>((AE1876-AC1876)*(1000/AD1876))*1000</f>
        <v>#DIV/0!</v>
      </c>
      <c r="AF1876" s="7" t="e">
        <f>#REF!*0.8</f>
        <v>#REF!</v>
      </c>
      <c r="AH1876" s="8" t="e">
        <f>((AG1876)*(H1876/100))</f>
        <v>#DIV/0!</v>
      </c>
      <c r="AI1876" s="7" t="e">
        <f>AG1876/AH1876</f>
        <v>#DIV/0!</v>
      </c>
      <c r="AO1876" s="24" t="s">
        <v>441</v>
      </c>
      <c r="AP1876" s="599">
        <v>0.375</v>
      </c>
      <c r="AQ1876" s="599">
        <v>6.0000000000000001E-3</v>
      </c>
      <c r="AR1876" s="599">
        <v>0.01</v>
      </c>
      <c r="AS1876" s="599">
        <v>3.0000000000000001E-3</v>
      </c>
      <c r="AT1876" s="599">
        <v>0.17499999999999999</v>
      </c>
      <c r="AU1876" s="599">
        <v>5.0000000000000001E-3</v>
      </c>
      <c r="AV1876" s="599">
        <v>9.4E-2</v>
      </c>
      <c r="AW1876" s="599">
        <v>3.0000000000000001E-3</v>
      </c>
      <c r="AX1876" s="599">
        <v>1.9E-2</v>
      </c>
      <c r="AY1876" s="599">
        <v>1E-3</v>
      </c>
      <c r="AZ1876" s="599">
        <v>4.2000000000000003E-2</v>
      </c>
      <c r="BA1876" s="599">
        <v>3.0000000000000001E-3</v>
      </c>
      <c r="BB1876" s="599">
        <v>0.123</v>
      </c>
      <c r="BC1876" s="599">
        <v>3.0000000000000001E-3</v>
      </c>
      <c r="BD1876" s="599">
        <v>1.9119999999999999</v>
      </c>
      <c r="BE1876" s="599">
        <v>2.4E-2</v>
      </c>
      <c r="BF1876" s="599" t="s">
        <v>121</v>
      </c>
      <c r="BG1876" s="599">
        <v>1.0999999999999999E-2</v>
      </c>
      <c r="BH1876" s="599">
        <v>6.1580000000000004</v>
      </c>
      <c r="BI1876" s="599">
        <v>2.327</v>
      </c>
      <c r="BJ1876" s="599" t="s">
        <v>121</v>
      </c>
      <c r="BK1876" s="599">
        <v>5.0000000000000001E-3</v>
      </c>
      <c r="BL1876" s="599" t="s">
        <v>121</v>
      </c>
      <c r="BM1876" s="599">
        <v>2E-3</v>
      </c>
      <c r="BN1876" s="599">
        <v>0.28100000000000003</v>
      </c>
      <c r="BO1876" s="599">
        <v>1.0999999999999999E-2</v>
      </c>
      <c r="BP1876" s="599">
        <v>30.058</v>
      </c>
      <c r="BQ1876" s="599">
        <v>0.32200000000000001</v>
      </c>
      <c r="BR1876" s="599">
        <v>3.0000000000000001E-3</v>
      </c>
      <c r="BS1876" s="599">
        <v>1E-3</v>
      </c>
      <c r="BT1876" s="599">
        <v>15.834</v>
      </c>
      <c r="BU1876" s="599">
        <v>0.17100000000000001</v>
      </c>
      <c r="BV1876" s="599">
        <v>7.7759999999999998</v>
      </c>
      <c r="BW1876" s="599">
        <v>9.6000000000000002E-2</v>
      </c>
      <c r="BX1876" s="599" t="s">
        <v>121</v>
      </c>
      <c r="BY1876" s="599">
        <v>8.0000000000000002E-3</v>
      </c>
      <c r="BZ1876" s="599">
        <v>4.5090000000000003</v>
      </c>
      <c r="CA1876" s="599">
        <v>6.6000000000000003E-2</v>
      </c>
      <c r="CB1876" s="599" t="s">
        <v>121</v>
      </c>
      <c r="CC1876" s="599">
        <v>17.454999999999998</v>
      </c>
      <c r="CD1876" s="599">
        <v>8.8999999999999996E-2</v>
      </c>
      <c r="CE1876" s="599">
        <v>7.0000000000000001E-3</v>
      </c>
      <c r="CF1876" s="599">
        <v>2E-3</v>
      </c>
      <c r="CG1876" s="599">
        <v>1E-3</v>
      </c>
      <c r="CH1876" s="599">
        <v>2E-3</v>
      </c>
      <c r="CI1876" s="599">
        <v>1E-3</v>
      </c>
      <c r="CJ1876" s="599">
        <v>0.52600000000000002</v>
      </c>
      <c r="CK1876" s="599">
        <v>0.122</v>
      </c>
      <c r="CL1876" s="599" t="s">
        <v>121</v>
      </c>
      <c r="CM1876" s="599">
        <v>2E-3</v>
      </c>
      <c r="CN1876" s="599">
        <v>0.01</v>
      </c>
      <c r="CO1876" s="599">
        <v>1E-3</v>
      </c>
      <c r="CP1876" s="599">
        <v>4.7519999999999998</v>
      </c>
      <c r="CQ1876" s="599">
        <v>8.8999999999999996E-2</v>
      </c>
      <c r="CR1876" s="599" t="s">
        <v>121</v>
      </c>
      <c r="CS1876" s="599">
        <v>2E-3</v>
      </c>
      <c r="CT1876" s="599">
        <v>8.8580000000000005</v>
      </c>
      <c r="CU1876" s="599">
        <v>0.39900000000000002</v>
      </c>
      <c r="CV1876" s="599">
        <v>4.9000000000000002E-2</v>
      </c>
      <c r="CW1876" s="599">
        <v>1E-3</v>
      </c>
      <c r="CX1876" s="599">
        <v>0.88700000000000001</v>
      </c>
      <c r="CY1876" s="599">
        <v>0.02</v>
      </c>
      <c r="CZ1876" s="599" t="s">
        <v>121</v>
      </c>
      <c r="DA1876" s="599">
        <v>2E-3</v>
      </c>
      <c r="DB1876" s="599">
        <v>0.01</v>
      </c>
      <c r="DC1876" s="599">
        <v>6.0000000000000001E-3</v>
      </c>
      <c r="DD1876" s="599" t="s">
        <v>121</v>
      </c>
      <c r="DE1876" s="599">
        <v>1.6E-2</v>
      </c>
      <c r="DF1876" s="599">
        <v>1.722</v>
      </c>
      <c r="DG1876" s="599">
        <v>1.9E-2</v>
      </c>
      <c r="DH1876" s="599">
        <v>1.9E-2</v>
      </c>
      <c r="DI1876" s="599">
        <v>1E-3</v>
      </c>
      <c r="DJ1876" s="599">
        <v>6.5000000000000002E-2</v>
      </c>
      <c r="DK1876" s="599">
        <v>1E-3</v>
      </c>
      <c r="DL1876" s="61" t="str">
        <f t="shared" si="35"/>
        <v>ENE 1950</v>
      </c>
    </row>
    <row r="1877" spans="1:116">
      <c r="A1877" s="11">
        <v>44735</v>
      </c>
      <c r="B1877" s="66"/>
      <c r="C1877" s="25" t="s">
        <v>441</v>
      </c>
      <c r="H1877" s="3" t="e">
        <f>((F1877)/(E1877/100))</f>
        <v>#DIV/0!</v>
      </c>
      <c r="I1877" s="4" t="e">
        <f>E1877/F1877</f>
        <v>#DIV/0!</v>
      </c>
      <c r="J1877" s="4" t="e">
        <f>100/G1877</f>
        <v>#DIV/0!</v>
      </c>
      <c r="N1877" s="37" t="e">
        <f>M1877/(K1877/100)</f>
        <v>#DIV/0!</v>
      </c>
      <c r="O1877" s="37" t="e">
        <f>N1877/J1877</f>
        <v>#DIV/0!</v>
      </c>
      <c r="P1877" s="5" t="e">
        <f>M1877/(L1877/100)</f>
        <v>#DIV/0!</v>
      </c>
      <c r="Q1877" s="5" t="e">
        <f>P1877*I1877</f>
        <v>#DIV/0!</v>
      </c>
      <c r="U1877" s="15" t="e">
        <f>100-(T1877-R1877)/S1877*100</f>
        <v>#DIV/0!</v>
      </c>
      <c r="AB1877" s="14" t="e">
        <f>((AE1877-AC1877)*(1000/AD1877))*1000</f>
        <v>#DIV/0!</v>
      </c>
      <c r="AF1877" s="7" t="e">
        <f>#REF!*0.8</f>
        <v>#REF!</v>
      </c>
      <c r="AH1877" s="8" t="e">
        <f>((AG1877)*(H1877/100))</f>
        <v>#DIV/0!</v>
      </c>
      <c r="AI1877" s="7" t="e">
        <f>AG1877/AH1877</f>
        <v>#DIV/0!</v>
      </c>
      <c r="AO1877" s="24" t="s">
        <v>441</v>
      </c>
      <c r="AP1877" s="599">
        <v>0.36</v>
      </c>
      <c r="AQ1877" s="599">
        <v>5.0000000000000001E-3</v>
      </c>
      <c r="AR1877" s="599">
        <v>8.9999999999999993E-3</v>
      </c>
      <c r="AS1877" s="599">
        <v>3.0000000000000001E-3</v>
      </c>
      <c r="AT1877" s="599">
        <v>0.16800000000000001</v>
      </c>
      <c r="AU1877" s="599">
        <v>5.0000000000000001E-3</v>
      </c>
      <c r="AV1877" s="599">
        <v>9.6000000000000002E-2</v>
      </c>
      <c r="AW1877" s="599">
        <v>3.0000000000000001E-3</v>
      </c>
      <c r="AX1877" s="599">
        <v>1.9E-2</v>
      </c>
      <c r="AY1877" s="599">
        <v>1E-3</v>
      </c>
      <c r="AZ1877" s="599">
        <v>0.04</v>
      </c>
      <c r="BA1877" s="599">
        <v>3.0000000000000001E-3</v>
      </c>
      <c r="BB1877" s="599">
        <v>0.112</v>
      </c>
      <c r="BC1877" s="599">
        <v>3.0000000000000001E-3</v>
      </c>
      <c r="BD1877" s="599">
        <v>1.6619999999999999</v>
      </c>
      <c r="BE1877" s="599">
        <v>2.1000000000000001E-2</v>
      </c>
      <c r="BF1877" s="599" t="s">
        <v>121</v>
      </c>
      <c r="BG1877" s="599">
        <v>0.01</v>
      </c>
      <c r="BH1877" s="599">
        <v>3.335</v>
      </c>
      <c r="BI1877" s="599">
        <v>1.5760000000000001</v>
      </c>
      <c r="BJ1877" s="599" t="s">
        <v>121</v>
      </c>
      <c r="BK1877" s="599">
        <v>5.0000000000000001E-3</v>
      </c>
      <c r="BL1877" s="599" t="s">
        <v>121</v>
      </c>
      <c r="BM1877" s="599">
        <v>2E-3</v>
      </c>
      <c r="BN1877" s="599">
        <v>0.25900000000000001</v>
      </c>
      <c r="BO1877" s="599">
        <v>0.01</v>
      </c>
      <c r="BP1877" s="599">
        <v>50.481999999999999</v>
      </c>
      <c r="BQ1877" s="599">
        <v>0.20499999999999999</v>
      </c>
      <c r="BR1877" s="599">
        <v>4.0000000000000001E-3</v>
      </c>
      <c r="BS1877" s="599">
        <v>1E-3</v>
      </c>
      <c r="BT1877" s="599">
        <v>15.189</v>
      </c>
      <c r="BU1877" s="599">
        <v>0.155</v>
      </c>
      <c r="BV1877" s="599">
        <v>7.9</v>
      </c>
      <c r="BW1877" s="599">
        <v>8.1000000000000003E-2</v>
      </c>
      <c r="BX1877" s="599">
        <v>8.0000000000000002E-3</v>
      </c>
      <c r="BY1877" s="599">
        <v>5.0000000000000001E-3</v>
      </c>
      <c r="BZ1877" s="599">
        <v>4.1289999999999996</v>
      </c>
      <c r="CA1877" s="599">
        <v>6.0999999999999999E-2</v>
      </c>
      <c r="CB1877" s="599" t="s">
        <v>121</v>
      </c>
      <c r="CC1877" s="599">
        <v>15.711</v>
      </c>
      <c r="CD1877" s="599">
        <v>8.5999999999999993E-2</v>
      </c>
      <c r="CE1877" s="599">
        <v>7.0000000000000001E-3</v>
      </c>
      <c r="CF1877" s="599">
        <v>2E-3</v>
      </c>
      <c r="CG1877" s="599">
        <v>1E-3</v>
      </c>
      <c r="CH1877" s="599" t="s">
        <v>121</v>
      </c>
      <c r="CI1877" s="599">
        <v>2E-3</v>
      </c>
      <c r="CJ1877" s="599">
        <v>0.55900000000000005</v>
      </c>
      <c r="CK1877" s="599">
        <v>0.11899999999999999</v>
      </c>
      <c r="CL1877" s="599" t="s">
        <v>121</v>
      </c>
      <c r="CM1877" s="599">
        <v>2E-3</v>
      </c>
      <c r="CN1877" s="599">
        <v>0.01</v>
      </c>
      <c r="CO1877" s="599">
        <v>1E-3</v>
      </c>
      <c r="CP1877" s="599">
        <v>4.4870000000000001</v>
      </c>
      <c r="CQ1877" s="599">
        <v>7.8E-2</v>
      </c>
      <c r="CR1877" s="599" t="s">
        <v>121</v>
      </c>
      <c r="CS1877" s="599">
        <v>2E-3</v>
      </c>
      <c r="CT1877" s="599">
        <v>8.3610000000000007</v>
      </c>
      <c r="CU1877" s="599">
        <v>0.38400000000000001</v>
      </c>
      <c r="CV1877" s="599">
        <v>4.7E-2</v>
      </c>
      <c r="CW1877" s="599">
        <v>1E-3</v>
      </c>
      <c r="CX1877" s="599">
        <v>0.90600000000000003</v>
      </c>
      <c r="CY1877" s="599">
        <v>1.9E-2</v>
      </c>
      <c r="CZ1877" s="599" t="s">
        <v>121</v>
      </c>
      <c r="DA1877" s="599">
        <v>2E-3</v>
      </c>
      <c r="DB1877" s="599">
        <v>0.01</v>
      </c>
      <c r="DC1877" s="599">
        <v>6.0000000000000001E-3</v>
      </c>
      <c r="DD1877" s="599" t="s">
        <v>121</v>
      </c>
      <c r="DE1877" s="599">
        <v>1.4999999999999999E-2</v>
      </c>
      <c r="DF1877" s="599">
        <v>1.667</v>
      </c>
      <c r="DG1877" s="599">
        <v>1.7000000000000001E-2</v>
      </c>
      <c r="DH1877" s="599">
        <v>1.7999999999999999E-2</v>
      </c>
      <c r="DI1877" s="599">
        <v>1E-3</v>
      </c>
      <c r="DJ1877" s="599">
        <v>6.3E-2</v>
      </c>
      <c r="DK1877" s="599">
        <v>1E-3</v>
      </c>
      <c r="DL1877" s="61" t="str">
        <f t="shared" si="35"/>
        <v>ENE 1950</v>
      </c>
    </row>
    <row r="1878" spans="1:116">
      <c r="A1878" s="11">
        <v>44735</v>
      </c>
      <c r="B1878" s="66"/>
      <c r="C1878" s="25" t="s">
        <v>441</v>
      </c>
      <c r="H1878" s="3" t="e">
        <f>((F1878)/(E1878/100))</f>
        <v>#DIV/0!</v>
      </c>
      <c r="I1878" s="4" t="e">
        <f>E1878/F1878</f>
        <v>#DIV/0!</v>
      </c>
      <c r="J1878" s="4" t="e">
        <f>100/G1878</f>
        <v>#DIV/0!</v>
      </c>
      <c r="N1878" s="37" t="e">
        <f>M1878/(K1878/100)</f>
        <v>#DIV/0!</v>
      </c>
      <c r="O1878" s="37" t="e">
        <f>N1878/J1878</f>
        <v>#DIV/0!</v>
      </c>
      <c r="P1878" s="5" t="e">
        <f>M1878/(L1878/100)</f>
        <v>#DIV/0!</v>
      </c>
      <c r="Q1878" s="5" t="e">
        <f>P1878*I1878</f>
        <v>#DIV/0!</v>
      </c>
      <c r="U1878" s="15" t="e">
        <f>100-(T1878-R1878)/S1878*100</f>
        <v>#DIV/0!</v>
      </c>
      <c r="AB1878" s="14" t="e">
        <f>((AE1878-AC1878)*(1000/AD1878))*1000</f>
        <v>#DIV/0!</v>
      </c>
      <c r="AF1878" s="7" t="e">
        <f>#REF!*0.8</f>
        <v>#REF!</v>
      </c>
      <c r="AH1878" s="8" t="e">
        <f>((AG1878)*(H1878/100))</f>
        <v>#DIV/0!</v>
      </c>
      <c r="AI1878" s="7" t="e">
        <f>AG1878/AH1878</f>
        <v>#DIV/0!</v>
      </c>
      <c r="AO1878" s="24" t="s">
        <v>441</v>
      </c>
      <c r="AP1878" s="599">
        <v>0.36</v>
      </c>
      <c r="AQ1878" s="599">
        <v>5.0000000000000001E-3</v>
      </c>
      <c r="AR1878" s="599">
        <v>1.0999999999999999E-2</v>
      </c>
      <c r="AS1878" s="599">
        <v>3.0000000000000001E-3</v>
      </c>
      <c r="AT1878" s="599">
        <v>0.17199999999999999</v>
      </c>
      <c r="AU1878" s="599">
        <v>5.0000000000000001E-3</v>
      </c>
      <c r="AV1878" s="599">
        <v>8.7999999999999995E-2</v>
      </c>
      <c r="AW1878" s="599">
        <v>3.0000000000000001E-3</v>
      </c>
      <c r="AX1878" s="599">
        <v>1.9E-2</v>
      </c>
      <c r="AY1878" s="599">
        <v>1E-3</v>
      </c>
      <c r="AZ1878" s="599">
        <v>3.9E-2</v>
      </c>
      <c r="BA1878" s="599">
        <v>3.0000000000000001E-3</v>
      </c>
      <c r="BB1878" s="599">
        <v>0.123</v>
      </c>
      <c r="BC1878" s="599">
        <v>3.0000000000000001E-3</v>
      </c>
      <c r="BD1878" s="599">
        <v>1.615</v>
      </c>
      <c r="BE1878" s="599">
        <v>2.1000000000000001E-2</v>
      </c>
      <c r="BF1878" s="599" t="s">
        <v>121</v>
      </c>
      <c r="BG1878" s="599">
        <v>1.0999999999999999E-2</v>
      </c>
      <c r="BH1878" s="599">
        <v>2.8130000000000002</v>
      </c>
      <c r="BI1878" s="599">
        <v>1.6639999999999999</v>
      </c>
      <c r="BJ1878" s="599" t="s">
        <v>121</v>
      </c>
      <c r="BK1878" s="599">
        <v>5.0000000000000001E-3</v>
      </c>
      <c r="BL1878" s="599" t="s">
        <v>121</v>
      </c>
      <c r="BM1878" s="599">
        <v>2E-3</v>
      </c>
      <c r="BN1878" s="599">
        <v>0.26300000000000001</v>
      </c>
      <c r="BO1878" s="599">
        <v>1.0999999999999999E-2</v>
      </c>
      <c r="BP1878" s="599">
        <v>51.093000000000004</v>
      </c>
      <c r="BQ1878" s="599">
        <v>0.20100000000000001</v>
      </c>
      <c r="BR1878" s="599">
        <v>3.0000000000000001E-3</v>
      </c>
      <c r="BS1878" s="599">
        <v>1E-3</v>
      </c>
      <c r="BT1878" s="599">
        <v>15.275</v>
      </c>
      <c r="BU1878" s="599">
        <v>0.16200000000000001</v>
      </c>
      <c r="BV1878" s="599">
        <v>8.2330000000000005</v>
      </c>
      <c r="BW1878" s="599">
        <v>9.6000000000000002E-2</v>
      </c>
      <c r="BX1878" s="599">
        <v>8.9999999999999993E-3</v>
      </c>
      <c r="BY1878" s="599">
        <v>5.0000000000000001E-3</v>
      </c>
      <c r="BZ1878" s="599">
        <v>4.0060000000000002</v>
      </c>
      <c r="CA1878" s="599">
        <v>0.06</v>
      </c>
      <c r="CB1878" s="599" t="s">
        <v>121</v>
      </c>
      <c r="CC1878" s="599">
        <v>21.66</v>
      </c>
      <c r="CD1878" s="599">
        <v>8.5000000000000006E-2</v>
      </c>
      <c r="CE1878" s="599">
        <v>7.0000000000000001E-3</v>
      </c>
      <c r="CF1878" s="599">
        <v>2E-3</v>
      </c>
      <c r="CG1878" s="599">
        <v>1E-3</v>
      </c>
      <c r="CH1878" s="599" t="s">
        <v>121</v>
      </c>
      <c r="CI1878" s="599">
        <v>2E-3</v>
      </c>
      <c r="CJ1878" s="599">
        <v>0.65100000000000002</v>
      </c>
      <c r="CK1878" s="599">
        <v>0.123</v>
      </c>
      <c r="CL1878" s="599" t="s">
        <v>121</v>
      </c>
      <c r="CM1878" s="599">
        <v>2E-3</v>
      </c>
      <c r="CN1878" s="599">
        <v>8.9999999999999993E-3</v>
      </c>
      <c r="CO1878" s="599">
        <v>1E-3</v>
      </c>
      <c r="CP1878" s="599">
        <v>4.3849999999999998</v>
      </c>
      <c r="CQ1878" s="599">
        <v>8.4000000000000005E-2</v>
      </c>
      <c r="CR1878" s="599" t="s">
        <v>121</v>
      </c>
      <c r="CS1878" s="599">
        <v>2E-3</v>
      </c>
      <c r="CT1878" s="599">
        <v>8.0299999999999994</v>
      </c>
      <c r="CU1878" s="599">
        <v>0.38900000000000001</v>
      </c>
      <c r="CV1878" s="599">
        <v>4.9000000000000002E-2</v>
      </c>
      <c r="CW1878" s="599">
        <v>1E-3</v>
      </c>
      <c r="CX1878" s="599">
        <v>0.90400000000000003</v>
      </c>
      <c r="CY1878" s="599">
        <v>1.9E-2</v>
      </c>
      <c r="CZ1878" s="599" t="s">
        <v>121</v>
      </c>
      <c r="DA1878" s="599">
        <v>2E-3</v>
      </c>
      <c r="DB1878" s="599">
        <v>1.2999999999999999E-2</v>
      </c>
      <c r="DC1878" s="599">
        <v>5.0000000000000001E-3</v>
      </c>
      <c r="DD1878" s="599" t="s">
        <v>121</v>
      </c>
      <c r="DE1878" s="599">
        <v>1.4999999999999999E-2</v>
      </c>
      <c r="DF1878" s="599">
        <v>1.655</v>
      </c>
      <c r="DG1878" s="599">
        <v>1.7999999999999999E-2</v>
      </c>
      <c r="DH1878" s="599">
        <v>1.9E-2</v>
      </c>
      <c r="DI1878" s="599">
        <v>1E-3</v>
      </c>
      <c r="DJ1878" s="599">
        <v>6.4000000000000001E-2</v>
      </c>
      <c r="DK1878" s="599">
        <v>1E-3</v>
      </c>
      <c r="DL1878" s="61" t="str">
        <f t="shared" si="35"/>
        <v>ENE 1950</v>
      </c>
    </row>
    <row r="1879" spans="1:116">
      <c r="A1879" s="11">
        <v>44735</v>
      </c>
      <c r="B1879" s="66"/>
      <c r="C1879" s="25" t="s">
        <v>788</v>
      </c>
      <c r="H1879" s="3" t="e">
        <f>((F1879)/(E1879/100))</f>
        <v>#DIV/0!</v>
      </c>
      <c r="I1879" s="4" t="e">
        <f>E1879/F1879</f>
        <v>#DIV/0!</v>
      </c>
      <c r="J1879" s="4" t="e">
        <f>100/G1879</f>
        <v>#DIV/0!</v>
      </c>
      <c r="N1879" s="37" t="e">
        <f>M1879/(K1879/100)</f>
        <v>#DIV/0!</v>
      </c>
      <c r="O1879" s="37" t="e">
        <f>N1879/J1879</f>
        <v>#DIV/0!</v>
      </c>
      <c r="P1879" s="5" t="e">
        <f>M1879/(L1879/100)</f>
        <v>#DIV/0!</v>
      </c>
      <c r="Q1879" s="5" t="e">
        <f>P1879*I1879</f>
        <v>#DIV/0!</v>
      </c>
      <c r="U1879" s="15" t="e">
        <f>100-(T1879-R1879)/S1879*100</f>
        <v>#DIV/0!</v>
      </c>
      <c r="AB1879" s="14" t="e">
        <f>((AE1879-AC1879)*(1000/AD1879))*1000</f>
        <v>#DIV/0!</v>
      </c>
      <c r="AF1879" s="7" t="e">
        <f>#REF!*0.8</f>
        <v>#REF!</v>
      </c>
      <c r="AH1879" s="8" t="e">
        <f>((AG1879)*(H1879/100))</f>
        <v>#DIV/0!</v>
      </c>
      <c r="AI1879" s="7" t="e">
        <f>AG1879/AH1879</f>
        <v>#DIV/0!</v>
      </c>
      <c r="AO1879" s="24" t="s">
        <v>788</v>
      </c>
      <c r="AP1879" s="599">
        <v>1.0999999999999999E-2</v>
      </c>
      <c r="AQ1879" s="599">
        <v>1E-3</v>
      </c>
      <c r="AR1879" s="599" t="s">
        <v>121</v>
      </c>
      <c r="AS1879" s="599">
        <v>3.0000000000000001E-3</v>
      </c>
      <c r="AT1879" s="599" t="s">
        <v>121</v>
      </c>
      <c r="AU1879" s="599">
        <v>2E-3</v>
      </c>
      <c r="AV1879" s="599" t="s">
        <v>121</v>
      </c>
      <c r="AW1879" s="599">
        <v>2E-3</v>
      </c>
      <c r="AX1879" s="599" t="s">
        <v>121</v>
      </c>
      <c r="AY1879" s="599">
        <v>2E-3</v>
      </c>
      <c r="AZ1879" s="599">
        <v>7.0000000000000001E-3</v>
      </c>
      <c r="BA1879" s="599">
        <v>2E-3</v>
      </c>
      <c r="BB1879" s="599">
        <v>0.01</v>
      </c>
      <c r="BC1879" s="599">
        <v>1E-3</v>
      </c>
      <c r="BD1879" s="599">
        <v>0.189</v>
      </c>
      <c r="BE1879" s="599">
        <v>6.0000000000000001E-3</v>
      </c>
      <c r="BF1879" s="599" t="s">
        <v>121</v>
      </c>
      <c r="BG1879" s="599">
        <v>2E-3</v>
      </c>
      <c r="BH1879" s="599" t="s">
        <v>121</v>
      </c>
      <c r="BI1879" s="599">
        <v>1.4550000000000001</v>
      </c>
      <c r="BJ1879" s="599">
        <v>2E-3</v>
      </c>
      <c r="BK1879" s="599">
        <v>1E-3</v>
      </c>
      <c r="BL1879" s="599" t="s">
        <v>121</v>
      </c>
      <c r="BM1879" s="599">
        <v>2E-3</v>
      </c>
      <c r="BN1879" s="599">
        <v>1.0999999999999999E-2</v>
      </c>
      <c r="BO1879" s="599">
        <v>5.0000000000000001E-3</v>
      </c>
      <c r="BP1879" s="599">
        <v>66.986999999999995</v>
      </c>
      <c r="BQ1879" s="599">
        <v>0.107</v>
      </c>
      <c r="BR1879" s="599" t="s">
        <v>121</v>
      </c>
      <c r="BS1879" s="599">
        <v>2E-3</v>
      </c>
      <c r="BT1879" s="599">
        <v>30.523</v>
      </c>
      <c r="BU1879" s="599">
        <v>0.314</v>
      </c>
      <c r="BV1879" s="599">
        <v>0.24199999999999999</v>
      </c>
      <c r="BW1879" s="599">
        <v>1.2999999999999999E-2</v>
      </c>
      <c r="BX1879" s="599" t="s">
        <v>121</v>
      </c>
      <c r="BY1879" s="599">
        <v>3.0000000000000001E-3</v>
      </c>
      <c r="BZ1879" s="599">
        <v>0.249</v>
      </c>
      <c r="CA1879" s="599">
        <v>2.1999999999999999E-2</v>
      </c>
      <c r="CB1879" s="599" t="s">
        <v>121</v>
      </c>
      <c r="CC1879" s="599">
        <v>14.000999999999999</v>
      </c>
      <c r="CD1879" s="599">
        <v>1.4999999999999999E-2</v>
      </c>
      <c r="CE1879" s="599">
        <v>4.0000000000000001E-3</v>
      </c>
      <c r="CF1879" s="599" t="s">
        <v>121</v>
      </c>
      <c r="CG1879" s="599">
        <v>2E-3</v>
      </c>
      <c r="CH1879" s="599" t="s">
        <v>121</v>
      </c>
      <c r="CI1879" s="599">
        <v>2E-3</v>
      </c>
      <c r="CJ1879" s="599" t="s">
        <v>121</v>
      </c>
      <c r="CK1879" s="599">
        <v>7.5999999999999998E-2</v>
      </c>
      <c r="CL1879" s="599" t="s">
        <v>121</v>
      </c>
      <c r="CM1879" s="599">
        <v>2E-3</v>
      </c>
      <c r="CN1879" s="599" t="s">
        <v>121</v>
      </c>
      <c r="CO1879" s="599">
        <v>2E-3</v>
      </c>
      <c r="CP1879" s="599">
        <v>0.44900000000000001</v>
      </c>
      <c r="CQ1879" s="599">
        <v>2.1999999999999999E-2</v>
      </c>
      <c r="CR1879" s="599" t="s">
        <v>121</v>
      </c>
      <c r="CS1879" s="599">
        <v>2E-3</v>
      </c>
      <c r="CT1879" s="599">
        <v>1.052</v>
      </c>
      <c r="CU1879" s="599">
        <v>0.16700000000000001</v>
      </c>
      <c r="CV1879" s="599">
        <v>1.2E-2</v>
      </c>
      <c r="CW1879" s="599">
        <v>1E-3</v>
      </c>
      <c r="CX1879" s="599">
        <v>0.13200000000000001</v>
      </c>
      <c r="CY1879" s="599">
        <v>1.2999999999999999E-2</v>
      </c>
      <c r="CZ1879" s="599" t="s">
        <v>121</v>
      </c>
      <c r="DA1879" s="599">
        <v>2E-3</v>
      </c>
      <c r="DB1879" s="599" t="s">
        <v>121</v>
      </c>
      <c r="DC1879" s="599">
        <v>5.0000000000000001E-3</v>
      </c>
      <c r="DD1879" s="599" t="s">
        <v>121</v>
      </c>
      <c r="DE1879" s="599">
        <v>4.0000000000000001E-3</v>
      </c>
      <c r="DF1879" s="599">
        <v>0.1</v>
      </c>
      <c r="DG1879" s="599">
        <v>2E-3</v>
      </c>
      <c r="DH1879" s="599" t="s">
        <v>121</v>
      </c>
      <c r="DI1879" s="599">
        <v>2E-3</v>
      </c>
      <c r="DJ1879" s="599">
        <v>2E-3</v>
      </c>
      <c r="DK1879" s="599">
        <v>1E-3</v>
      </c>
      <c r="DL1879" s="61" t="str">
        <f t="shared" si="35"/>
        <v>VNE 1494</v>
      </c>
    </row>
    <row r="1880" spans="1:116">
      <c r="A1880" s="11">
        <v>44735</v>
      </c>
      <c r="B1880" s="66"/>
      <c r="C1880" s="25" t="s">
        <v>788</v>
      </c>
      <c r="H1880" s="3" t="e">
        <f>((F1880)/(E1880/100))</f>
        <v>#DIV/0!</v>
      </c>
      <c r="I1880" s="4" t="e">
        <f>E1880/F1880</f>
        <v>#DIV/0!</v>
      </c>
      <c r="J1880" s="4" t="e">
        <f>100/G1880</f>
        <v>#DIV/0!</v>
      </c>
      <c r="N1880" s="37" t="e">
        <f>M1880/(K1880/100)</f>
        <v>#DIV/0!</v>
      </c>
      <c r="O1880" s="37" t="e">
        <f>N1880/J1880</f>
        <v>#DIV/0!</v>
      </c>
      <c r="P1880" s="5" t="e">
        <f>M1880/(L1880/100)</f>
        <v>#DIV/0!</v>
      </c>
      <c r="Q1880" s="5" t="e">
        <f>P1880*I1880</f>
        <v>#DIV/0!</v>
      </c>
      <c r="U1880" s="15" t="e">
        <f>100-(T1880-R1880)/S1880*100</f>
        <v>#DIV/0!</v>
      </c>
      <c r="AB1880" s="14" t="e">
        <f>((AE1880-AC1880)*(1000/AD1880))*1000</f>
        <v>#DIV/0!</v>
      </c>
      <c r="AF1880" s="7" t="e">
        <f>#REF!*0.8</f>
        <v>#REF!</v>
      </c>
      <c r="AH1880" s="8" t="e">
        <f>((AG1880)*(H1880/100))</f>
        <v>#DIV/0!</v>
      </c>
      <c r="AI1880" s="7" t="e">
        <f>AG1880/AH1880</f>
        <v>#DIV/0!</v>
      </c>
      <c r="AO1880" s="24" t="s">
        <v>788</v>
      </c>
      <c r="AP1880" s="599">
        <v>6.0000000000000001E-3</v>
      </c>
      <c r="AQ1880" s="599">
        <v>1E-3</v>
      </c>
      <c r="AR1880" s="599" t="s">
        <v>121</v>
      </c>
      <c r="AS1880" s="599">
        <v>3.0000000000000001E-3</v>
      </c>
      <c r="AT1880" s="599" t="s">
        <v>121</v>
      </c>
      <c r="AU1880" s="599">
        <v>3.0000000000000001E-3</v>
      </c>
      <c r="AV1880" s="599" t="s">
        <v>121</v>
      </c>
      <c r="AW1880" s="599">
        <v>2E-3</v>
      </c>
      <c r="AX1880" s="599" t="s">
        <v>121</v>
      </c>
      <c r="AY1880" s="599">
        <v>2E-3</v>
      </c>
      <c r="AZ1880" s="599">
        <v>8.0000000000000002E-3</v>
      </c>
      <c r="BA1880" s="599">
        <v>2E-3</v>
      </c>
      <c r="BB1880" s="599">
        <v>7.0000000000000001E-3</v>
      </c>
      <c r="BC1880" s="599">
        <v>1E-3</v>
      </c>
      <c r="BD1880" s="599">
        <v>0.18</v>
      </c>
      <c r="BE1880" s="599">
        <v>6.0000000000000001E-3</v>
      </c>
      <c r="BF1880" s="599" t="s">
        <v>121</v>
      </c>
      <c r="BG1880" s="599">
        <v>3.0000000000000001E-3</v>
      </c>
      <c r="BH1880" s="599" t="s">
        <v>121</v>
      </c>
      <c r="BI1880" s="599">
        <v>1.4650000000000001</v>
      </c>
      <c r="BJ1880" s="599" t="s">
        <v>121</v>
      </c>
      <c r="BK1880" s="599">
        <v>2E-3</v>
      </c>
      <c r="BL1880" s="599" t="s">
        <v>121</v>
      </c>
      <c r="BM1880" s="599">
        <v>2E-3</v>
      </c>
      <c r="BN1880" s="599">
        <v>1.0999999999999999E-2</v>
      </c>
      <c r="BO1880" s="599">
        <v>5.0000000000000001E-3</v>
      </c>
      <c r="BP1880" s="599">
        <v>66.992999999999995</v>
      </c>
      <c r="BQ1880" s="599">
        <v>0.104</v>
      </c>
      <c r="BR1880" s="599" t="s">
        <v>121</v>
      </c>
      <c r="BS1880" s="599">
        <v>2E-3</v>
      </c>
      <c r="BT1880" s="599">
        <v>30.651</v>
      </c>
      <c r="BU1880" s="599">
        <v>0.25900000000000001</v>
      </c>
      <c r="BV1880" s="599">
        <v>0.17499999999999999</v>
      </c>
      <c r="BW1880" s="599">
        <v>1.7000000000000001E-2</v>
      </c>
      <c r="BX1880" s="599" t="s">
        <v>121</v>
      </c>
      <c r="BY1880" s="599">
        <v>2E-3</v>
      </c>
      <c r="BZ1880" s="599">
        <v>0.109</v>
      </c>
      <c r="CA1880" s="599">
        <v>0.02</v>
      </c>
      <c r="CB1880" s="599" t="s">
        <v>121</v>
      </c>
      <c r="CC1880" s="599">
        <v>10.901</v>
      </c>
      <c r="CD1880" s="599">
        <v>1.2999999999999999E-2</v>
      </c>
      <c r="CE1880" s="599">
        <v>4.0000000000000001E-3</v>
      </c>
      <c r="CF1880" s="599" t="s">
        <v>121</v>
      </c>
      <c r="CG1880" s="599">
        <v>2E-3</v>
      </c>
      <c r="CH1880" s="599" t="s">
        <v>121</v>
      </c>
      <c r="CI1880" s="599">
        <v>2E-3</v>
      </c>
      <c r="CJ1880" s="599" t="s">
        <v>121</v>
      </c>
      <c r="CK1880" s="599">
        <v>0.11</v>
      </c>
      <c r="CL1880" s="599" t="s">
        <v>121</v>
      </c>
      <c r="CM1880" s="599">
        <v>2E-3</v>
      </c>
      <c r="CN1880" s="599" t="s">
        <v>121</v>
      </c>
      <c r="CO1880" s="599">
        <v>2E-3</v>
      </c>
      <c r="CP1880" s="599">
        <v>0.433</v>
      </c>
      <c r="CQ1880" s="599">
        <v>3.1E-2</v>
      </c>
      <c r="CR1880" s="599" t="s">
        <v>121</v>
      </c>
      <c r="CS1880" s="599">
        <v>2E-3</v>
      </c>
      <c r="CT1880" s="599">
        <v>1.2769999999999999</v>
      </c>
      <c r="CU1880" s="599">
        <v>0.25</v>
      </c>
      <c r="CV1880" s="599">
        <v>1.2E-2</v>
      </c>
      <c r="CW1880" s="599">
        <v>1E-3</v>
      </c>
      <c r="CX1880" s="599">
        <v>6.3E-2</v>
      </c>
      <c r="CY1880" s="599">
        <v>1.2999999999999999E-2</v>
      </c>
      <c r="CZ1880" s="599" t="s">
        <v>121</v>
      </c>
      <c r="DA1880" s="599">
        <v>2E-3</v>
      </c>
      <c r="DB1880" s="599" t="s">
        <v>121</v>
      </c>
      <c r="DC1880" s="599">
        <v>5.0000000000000001E-3</v>
      </c>
      <c r="DD1880" s="599" t="s">
        <v>121</v>
      </c>
      <c r="DE1880" s="599">
        <v>3.0000000000000001E-3</v>
      </c>
      <c r="DF1880" s="599">
        <v>5.8999999999999997E-2</v>
      </c>
      <c r="DG1880" s="599">
        <v>2E-3</v>
      </c>
      <c r="DH1880" s="599" t="s">
        <v>121</v>
      </c>
      <c r="DI1880" s="599">
        <v>2E-3</v>
      </c>
      <c r="DJ1880" s="599" t="s">
        <v>121</v>
      </c>
      <c r="DK1880" s="599">
        <v>2E-3</v>
      </c>
      <c r="DL1880" s="61" t="str">
        <f t="shared" si="35"/>
        <v>VNE 1494</v>
      </c>
    </row>
    <row r="1881" spans="1:116">
      <c r="A1881" s="11">
        <v>44735</v>
      </c>
      <c r="B1881" s="66"/>
      <c r="C1881" s="25" t="s">
        <v>788</v>
      </c>
      <c r="H1881" s="3" t="e">
        <f>((F1881)/(E1881/100))</f>
        <v>#DIV/0!</v>
      </c>
      <c r="I1881" s="4" t="e">
        <f>E1881/F1881</f>
        <v>#DIV/0!</v>
      </c>
      <c r="J1881" s="4" t="e">
        <f>100/G1881</f>
        <v>#DIV/0!</v>
      </c>
      <c r="N1881" s="37" t="e">
        <f>M1881/(K1881/100)</f>
        <v>#DIV/0!</v>
      </c>
      <c r="O1881" s="37" t="e">
        <f>N1881/J1881</f>
        <v>#DIV/0!</v>
      </c>
      <c r="P1881" s="5" t="e">
        <f>M1881/(L1881/100)</f>
        <v>#DIV/0!</v>
      </c>
      <c r="Q1881" s="5" t="e">
        <f>P1881*I1881</f>
        <v>#DIV/0!</v>
      </c>
      <c r="U1881" s="15" t="e">
        <f>100-(T1881-R1881)/S1881*100</f>
        <v>#DIV/0!</v>
      </c>
      <c r="AB1881" s="14" t="e">
        <f>((AE1881-AC1881)*(1000/AD1881))*1000</f>
        <v>#DIV/0!</v>
      </c>
      <c r="AF1881" s="7" t="e">
        <f>#REF!*0.8</f>
        <v>#REF!</v>
      </c>
      <c r="AH1881" s="8" t="e">
        <f>((AG1881)*(H1881/100))</f>
        <v>#DIV/0!</v>
      </c>
      <c r="AI1881" s="7" t="e">
        <f>AG1881/AH1881</f>
        <v>#DIV/0!</v>
      </c>
      <c r="AO1881" s="24" t="s">
        <v>788</v>
      </c>
      <c r="AP1881" s="599">
        <v>7.0000000000000001E-3</v>
      </c>
      <c r="AQ1881" s="599">
        <v>1E-3</v>
      </c>
      <c r="AR1881" s="599" t="s">
        <v>121</v>
      </c>
      <c r="AS1881" s="599">
        <v>3.0000000000000001E-3</v>
      </c>
      <c r="AT1881" s="599" t="s">
        <v>121</v>
      </c>
      <c r="AU1881" s="599">
        <v>2E-3</v>
      </c>
      <c r="AV1881" s="599" t="s">
        <v>121</v>
      </c>
      <c r="AW1881" s="599">
        <v>2E-3</v>
      </c>
      <c r="AX1881" s="599" t="s">
        <v>121</v>
      </c>
      <c r="AY1881" s="599">
        <v>2E-3</v>
      </c>
      <c r="AZ1881" s="599">
        <v>8.9999999999999993E-3</v>
      </c>
      <c r="BA1881" s="599">
        <v>2E-3</v>
      </c>
      <c r="BB1881" s="599">
        <v>1.0999999999999999E-2</v>
      </c>
      <c r="BC1881" s="599">
        <v>1E-3</v>
      </c>
      <c r="BD1881" s="599">
        <v>0.17399999999999999</v>
      </c>
      <c r="BE1881" s="599">
        <v>5.0000000000000001E-3</v>
      </c>
      <c r="BF1881" s="599" t="s">
        <v>121</v>
      </c>
      <c r="BG1881" s="599">
        <v>2E-3</v>
      </c>
      <c r="BH1881" s="599" t="s">
        <v>121</v>
      </c>
      <c r="BI1881" s="599">
        <v>0.99099999999999999</v>
      </c>
      <c r="BJ1881" s="599">
        <v>2E-3</v>
      </c>
      <c r="BK1881" s="599">
        <v>1E-3</v>
      </c>
      <c r="BL1881" s="599" t="s">
        <v>121</v>
      </c>
      <c r="BM1881" s="599">
        <v>2E-3</v>
      </c>
      <c r="BN1881" s="599" t="s">
        <v>121</v>
      </c>
      <c r="BO1881" s="599">
        <v>8.0000000000000002E-3</v>
      </c>
      <c r="BP1881" s="599">
        <v>67.438000000000002</v>
      </c>
      <c r="BQ1881" s="599">
        <v>0.104</v>
      </c>
      <c r="BR1881" s="599" t="s">
        <v>121</v>
      </c>
      <c r="BS1881" s="599">
        <v>2E-3</v>
      </c>
      <c r="BT1881" s="599">
        <v>30.686</v>
      </c>
      <c r="BU1881" s="599">
        <v>0.30099999999999999</v>
      </c>
      <c r="BV1881" s="599">
        <v>0.152</v>
      </c>
      <c r="BW1881" s="599">
        <v>1.0999999999999999E-2</v>
      </c>
      <c r="BX1881" s="599" t="s">
        <v>121</v>
      </c>
      <c r="BY1881" s="599">
        <v>2E-3</v>
      </c>
      <c r="BZ1881" s="599">
        <v>0.13200000000000001</v>
      </c>
      <c r="CA1881" s="599">
        <v>0.02</v>
      </c>
      <c r="CB1881" s="599" t="s">
        <v>121</v>
      </c>
      <c r="CC1881" s="599">
        <v>13.067</v>
      </c>
      <c r="CD1881" s="599">
        <v>8.0000000000000002E-3</v>
      </c>
      <c r="CE1881" s="599">
        <v>4.0000000000000001E-3</v>
      </c>
      <c r="CF1881" s="599" t="s">
        <v>121</v>
      </c>
      <c r="CG1881" s="599">
        <v>2E-3</v>
      </c>
      <c r="CH1881" s="599" t="s">
        <v>121</v>
      </c>
      <c r="CI1881" s="599">
        <v>2E-3</v>
      </c>
      <c r="CJ1881" s="599" t="s">
        <v>121</v>
      </c>
      <c r="CK1881" s="599">
        <v>7.4999999999999997E-2</v>
      </c>
      <c r="CL1881" s="599" t="s">
        <v>121</v>
      </c>
      <c r="CM1881" s="599">
        <v>2E-3</v>
      </c>
      <c r="CN1881" s="599" t="s">
        <v>121</v>
      </c>
      <c r="CO1881" s="599">
        <v>2E-3</v>
      </c>
      <c r="CP1881" s="599">
        <v>0.38400000000000001</v>
      </c>
      <c r="CQ1881" s="599">
        <v>2.1000000000000001E-2</v>
      </c>
      <c r="CR1881" s="599" t="s">
        <v>121</v>
      </c>
      <c r="CS1881" s="599">
        <v>2E-3</v>
      </c>
      <c r="CT1881" s="599">
        <v>0.81</v>
      </c>
      <c r="CU1881" s="599">
        <v>0.158</v>
      </c>
      <c r="CV1881" s="599">
        <v>1.2E-2</v>
      </c>
      <c r="CW1881" s="599">
        <v>1E-3</v>
      </c>
      <c r="CX1881" s="599">
        <v>0.09</v>
      </c>
      <c r="CY1881" s="599">
        <v>1.2999999999999999E-2</v>
      </c>
      <c r="CZ1881" s="599" t="s">
        <v>121</v>
      </c>
      <c r="DA1881" s="599">
        <v>2E-3</v>
      </c>
      <c r="DB1881" s="599" t="s">
        <v>121</v>
      </c>
      <c r="DC1881" s="599">
        <v>6.0000000000000001E-3</v>
      </c>
      <c r="DD1881" s="599" t="s">
        <v>121</v>
      </c>
      <c r="DE1881" s="599">
        <v>4.0000000000000001E-3</v>
      </c>
      <c r="DF1881" s="599">
        <v>7.1999999999999995E-2</v>
      </c>
      <c r="DG1881" s="599">
        <v>2E-3</v>
      </c>
      <c r="DH1881" s="599" t="s">
        <v>121</v>
      </c>
      <c r="DI1881" s="599">
        <v>2E-3</v>
      </c>
      <c r="DJ1881" s="599" t="s">
        <v>121</v>
      </c>
      <c r="DK1881" s="599">
        <v>2E-3</v>
      </c>
      <c r="DL1881" s="61" t="str">
        <f t="shared" si="35"/>
        <v>VNE 1494</v>
      </c>
    </row>
    <row r="1882" spans="1:116">
      <c r="A1882" s="11">
        <v>44735</v>
      </c>
      <c r="B1882" s="66"/>
      <c r="C1882" s="25" t="s">
        <v>727</v>
      </c>
      <c r="H1882" s="3" t="e">
        <f>((F1882)/(E1882/100))</f>
        <v>#DIV/0!</v>
      </c>
      <c r="I1882" s="4" t="e">
        <f>E1882/F1882</f>
        <v>#DIV/0!</v>
      </c>
      <c r="J1882" s="4" t="e">
        <f>100/G1882</f>
        <v>#DIV/0!</v>
      </c>
      <c r="N1882" s="37" t="e">
        <f>M1882/(K1882/100)</f>
        <v>#DIV/0!</v>
      </c>
      <c r="O1882" s="37" t="e">
        <f>N1882/J1882</f>
        <v>#DIV/0!</v>
      </c>
      <c r="P1882" s="5" t="e">
        <f>M1882/(L1882/100)</f>
        <v>#DIV/0!</v>
      </c>
      <c r="Q1882" s="5" t="e">
        <f>P1882*I1882</f>
        <v>#DIV/0!</v>
      </c>
      <c r="U1882" s="15" t="e">
        <f>100-(T1882-R1882)/S1882*100</f>
        <v>#DIV/0!</v>
      </c>
      <c r="AB1882" s="14" t="e">
        <f>((AE1882-AC1882)*(1000/AD1882))*1000</f>
        <v>#DIV/0!</v>
      </c>
      <c r="AF1882" s="7" t="e">
        <f>#REF!*0.8</f>
        <v>#REF!</v>
      </c>
      <c r="AH1882" s="8" t="e">
        <f>((AG1882)*(H1882/100))</f>
        <v>#DIV/0!</v>
      </c>
      <c r="AI1882" s="7" t="e">
        <f>AG1882/AH1882</f>
        <v>#DIV/0!</v>
      </c>
      <c r="AO1882" s="24" t="s">
        <v>727</v>
      </c>
      <c r="AP1882" s="599">
        <v>0.3</v>
      </c>
      <c r="AQ1882" s="599">
        <v>4.0000000000000001E-3</v>
      </c>
      <c r="AR1882" s="599" t="s">
        <v>121</v>
      </c>
      <c r="AS1882" s="599">
        <v>4.0000000000000001E-3</v>
      </c>
      <c r="AT1882" s="599">
        <v>0.1</v>
      </c>
      <c r="AU1882" s="599">
        <v>3.0000000000000001E-3</v>
      </c>
      <c r="AV1882" s="599">
        <v>8.1000000000000003E-2</v>
      </c>
      <c r="AW1882" s="599">
        <v>3.0000000000000001E-3</v>
      </c>
      <c r="AX1882" s="599">
        <v>2.5999999999999999E-2</v>
      </c>
      <c r="AY1882" s="599">
        <v>1E-3</v>
      </c>
      <c r="AZ1882" s="599">
        <v>1.7000000000000001E-2</v>
      </c>
      <c r="BA1882" s="599">
        <v>2E-3</v>
      </c>
      <c r="BB1882" s="599">
        <v>8.2000000000000003E-2</v>
      </c>
      <c r="BC1882" s="599">
        <v>3.0000000000000001E-3</v>
      </c>
      <c r="BD1882" s="599">
        <v>0.39900000000000002</v>
      </c>
      <c r="BE1882" s="599">
        <v>8.9999999999999993E-3</v>
      </c>
      <c r="BF1882" s="599" t="s">
        <v>121</v>
      </c>
      <c r="BG1882" s="599">
        <v>5.0000000000000001E-3</v>
      </c>
      <c r="BH1882" s="599" t="s">
        <v>121</v>
      </c>
      <c r="BI1882" s="599">
        <v>4.4980000000000002</v>
      </c>
      <c r="BJ1882" s="599" t="s">
        <v>121</v>
      </c>
      <c r="BK1882" s="599">
        <v>4.0000000000000001E-3</v>
      </c>
      <c r="BL1882" s="599" t="s">
        <v>121</v>
      </c>
      <c r="BM1882" s="599">
        <v>2E-3</v>
      </c>
      <c r="BN1882" s="599">
        <v>2.5999999999999999E-2</v>
      </c>
      <c r="BO1882" s="599">
        <v>7.0000000000000001E-3</v>
      </c>
      <c r="BP1882" s="599">
        <v>59.295999999999999</v>
      </c>
      <c r="BQ1882" s="599">
        <v>0.16300000000000001</v>
      </c>
      <c r="BR1882" s="599" t="s">
        <v>121</v>
      </c>
      <c r="BS1882" s="599">
        <v>2E-3</v>
      </c>
      <c r="BT1882" s="599">
        <v>1.3580000000000001</v>
      </c>
      <c r="BU1882" s="599">
        <v>4.9000000000000002E-2</v>
      </c>
      <c r="BV1882" s="599">
        <v>26.658000000000001</v>
      </c>
      <c r="BW1882" s="599">
        <v>0.43</v>
      </c>
      <c r="BX1882" s="599" t="s">
        <v>121</v>
      </c>
      <c r="BY1882" s="599">
        <v>4.0000000000000001E-3</v>
      </c>
      <c r="BZ1882" s="599">
        <v>2.734</v>
      </c>
      <c r="CA1882" s="599">
        <v>4.5999999999999999E-2</v>
      </c>
      <c r="CB1882" s="599" t="s">
        <v>121</v>
      </c>
      <c r="CC1882" s="599">
        <v>31.148</v>
      </c>
      <c r="CD1882" s="599">
        <v>8.0000000000000002E-3</v>
      </c>
      <c r="CE1882" s="599">
        <v>4.0000000000000001E-3</v>
      </c>
      <c r="CF1882" s="599" t="s">
        <v>121</v>
      </c>
      <c r="CG1882" s="599">
        <v>2E-3</v>
      </c>
      <c r="CH1882" s="599" t="s">
        <v>121</v>
      </c>
      <c r="CI1882" s="599">
        <v>2E-3</v>
      </c>
      <c r="CJ1882" s="599" t="s">
        <v>121</v>
      </c>
      <c r="CK1882" s="599">
        <v>0.246</v>
      </c>
      <c r="CL1882" s="599" t="s">
        <v>121</v>
      </c>
      <c r="CM1882" s="599">
        <v>2E-3</v>
      </c>
      <c r="CN1882" s="599">
        <v>8.9999999999999993E-3</v>
      </c>
      <c r="CO1882" s="599">
        <v>1E-3</v>
      </c>
      <c r="CP1882" s="599">
        <v>3.9590000000000001</v>
      </c>
      <c r="CQ1882" s="599">
        <v>0.12</v>
      </c>
      <c r="CR1882" s="599" t="s">
        <v>121</v>
      </c>
      <c r="CS1882" s="599">
        <v>2E-3</v>
      </c>
      <c r="CT1882" s="599">
        <v>2.8580000000000001</v>
      </c>
      <c r="CU1882" s="599">
        <v>0.42899999999999999</v>
      </c>
      <c r="CV1882" s="599">
        <v>5.0000000000000001E-3</v>
      </c>
      <c r="CW1882" s="599">
        <v>1E-3</v>
      </c>
      <c r="CX1882" s="599">
        <v>6.6000000000000003E-2</v>
      </c>
      <c r="CY1882" s="599">
        <v>5.0000000000000001E-3</v>
      </c>
      <c r="CZ1882" s="599" t="s">
        <v>121</v>
      </c>
      <c r="DA1882" s="599">
        <v>3.0000000000000001E-3</v>
      </c>
      <c r="DB1882" s="599" t="s">
        <v>121</v>
      </c>
      <c r="DC1882" s="599">
        <v>3.0000000000000001E-3</v>
      </c>
      <c r="DD1882" s="599">
        <v>4.8000000000000001E-2</v>
      </c>
      <c r="DE1882" s="599">
        <v>8.9999999999999993E-3</v>
      </c>
      <c r="DF1882" s="599">
        <v>1.5920000000000001</v>
      </c>
      <c r="DG1882" s="599">
        <v>1.4999999999999999E-2</v>
      </c>
      <c r="DH1882" s="599">
        <v>2E-3</v>
      </c>
      <c r="DI1882" s="599">
        <v>1E-3</v>
      </c>
      <c r="DJ1882" s="599">
        <v>0.16300000000000001</v>
      </c>
      <c r="DK1882" s="599">
        <v>2E-3</v>
      </c>
      <c r="DL1882" s="61" t="str">
        <f t="shared" si="35"/>
        <v>NL 689393</v>
      </c>
    </row>
    <row r="1883" spans="1:116">
      <c r="A1883" s="11">
        <v>44735</v>
      </c>
      <c r="B1883" s="66"/>
      <c r="C1883" s="25" t="s">
        <v>727</v>
      </c>
      <c r="H1883" s="3" t="e">
        <f>((F1883)/(E1883/100))</f>
        <v>#DIV/0!</v>
      </c>
      <c r="I1883" s="4" t="e">
        <f>E1883/F1883</f>
        <v>#DIV/0!</v>
      </c>
      <c r="J1883" s="4" t="e">
        <f>100/G1883</f>
        <v>#DIV/0!</v>
      </c>
      <c r="N1883" s="37" t="e">
        <f>M1883/(K1883/100)</f>
        <v>#DIV/0!</v>
      </c>
      <c r="O1883" s="37" t="e">
        <f>N1883/J1883</f>
        <v>#DIV/0!</v>
      </c>
      <c r="P1883" s="5" t="e">
        <f>M1883/(L1883/100)</f>
        <v>#DIV/0!</v>
      </c>
      <c r="Q1883" s="5" t="e">
        <f>P1883*I1883</f>
        <v>#DIV/0!</v>
      </c>
      <c r="U1883" s="15" t="e">
        <f>100-(T1883-R1883)/S1883*100</f>
        <v>#DIV/0!</v>
      </c>
      <c r="AB1883" s="14" t="e">
        <f>((AE1883-AC1883)*(1000/AD1883))*1000</f>
        <v>#DIV/0!</v>
      </c>
      <c r="AF1883" s="7" t="e">
        <f>#REF!*0.8</f>
        <v>#REF!</v>
      </c>
      <c r="AH1883" s="8" t="e">
        <f>((AG1883)*(H1883/100))</f>
        <v>#DIV/0!</v>
      </c>
      <c r="AI1883" s="7" t="e">
        <f>AG1883/AH1883</f>
        <v>#DIV/0!</v>
      </c>
      <c r="AO1883" s="24" t="s">
        <v>727</v>
      </c>
      <c r="AP1883" s="599">
        <v>0.29799999999999999</v>
      </c>
      <c r="AQ1883" s="599">
        <v>5.0000000000000001E-3</v>
      </c>
      <c r="AR1883" s="599" t="s">
        <v>121</v>
      </c>
      <c r="AS1883" s="599">
        <v>4.0000000000000001E-3</v>
      </c>
      <c r="AT1883" s="599">
        <v>9.8000000000000004E-2</v>
      </c>
      <c r="AU1883" s="599">
        <v>4.0000000000000001E-3</v>
      </c>
      <c r="AV1883" s="599">
        <v>7.8E-2</v>
      </c>
      <c r="AW1883" s="599">
        <v>3.0000000000000001E-3</v>
      </c>
      <c r="AX1883" s="599">
        <v>2.7E-2</v>
      </c>
      <c r="AY1883" s="599">
        <v>1E-3</v>
      </c>
      <c r="AZ1883" s="599">
        <v>1.7999999999999999E-2</v>
      </c>
      <c r="BA1883" s="599">
        <v>2E-3</v>
      </c>
      <c r="BB1883" s="599">
        <v>8.5999999999999993E-2</v>
      </c>
      <c r="BC1883" s="599">
        <v>3.0000000000000001E-3</v>
      </c>
      <c r="BD1883" s="599">
        <v>0.40600000000000003</v>
      </c>
      <c r="BE1883" s="599">
        <v>0.01</v>
      </c>
      <c r="BF1883" s="599" t="s">
        <v>121</v>
      </c>
      <c r="BG1883" s="599">
        <v>3.0000000000000001E-3</v>
      </c>
      <c r="BH1883" s="599" t="s">
        <v>121</v>
      </c>
      <c r="BI1883" s="599">
        <v>5.4619999999999997</v>
      </c>
      <c r="BJ1883" s="599" t="s">
        <v>121</v>
      </c>
      <c r="BK1883" s="599">
        <v>4.0000000000000001E-3</v>
      </c>
      <c r="BL1883" s="599" t="s">
        <v>121</v>
      </c>
      <c r="BM1883" s="599">
        <v>2E-3</v>
      </c>
      <c r="BN1883" s="599">
        <v>2.1000000000000001E-2</v>
      </c>
      <c r="BO1883" s="599">
        <v>7.0000000000000001E-3</v>
      </c>
      <c r="BP1883" s="599">
        <v>51.750999999999998</v>
      </c>
      <c r="BQ1883" s="599">
        <v>0.19500000000000001</v>
      </c>
      <c r="BR1883" s="599" t="s">
        <v>121</v>
      </c>
      <c r="BS1883" s="599">
        <v>3.0000000000000001E-3</v>
      </c>
      <c r="BT1883" s="599">
        <v>1.9910000000000001</v>
      </c>
      <c r="BU1883" s="599">
        <v>5.8000000000000003E-2</v>
      </c>
      <c r="BV1883" s="599">
        <v>28.911000000000001</v>
      </c>
      <c r="BW1883" s="599">
        <v>0.499</v>
      </c>
      <c r="BX1883" s="599" t="s">
        <v>121</v>
      </c>
      <c r="BY1883" s="599">
        <v>4.0000000000000001E-3</v>
      </c>
      <c r="BZ1883" s="599">
        <v>2.69</v>
      </c>
      <c r="CA1883" s="599">
        <v>4.8000000000000001E-2</v>
      </c>
      <c r="CB1883" s="599" t="s">
        <v>121</v>
      </c>
      <c r="CC1883" s="599">
        <v>30.963999999999999</v>
      </c>
      <c r="CD1883" s="599">
        <v>8.0000000000000002E-3</v>
      </c>
      <c r="CE1883" s="599">
        <v>4.0000000000000001E-3</v>
      </c>
      <c r="CF1883" s="599" t="s">
        <v>121</v>
      </c>
      <c r="CG1883" s="599">
        <v>2E-3</v>
      </c>
      <c r="CH1883" s="599" t="s">
        <v>121</v>
      </c>
      <c r="CI1883" s="599">
        <v>2E-3</v>
      </c>
      <c r="CJ1883" s="599" t="s">
        <v>121</v>
      </c>
      <c r="CK1883" s="599">
        <v>0.39600000000000002</v>
      </c>
      <c r="CL1883" s="599" t="s">
        <v>121</v>
      </c>
      <c r="CM1883" s="599">
        <v>2E-3</v>
      </c>
      <c r="CN1883" s="599">
        <v>8.9999999999999993E-3</v>
      </c>
      <c r="CO1883" s="599">
        <v>1E-3</v>
      </c>
      <c r="CP1883" s="599">
        <v>4.2439999999999998</v>
      </c>
      <c r="CQ1883" s="599">
        <v>0.14499999999999999</v>
      </c>
      <c r="CR1883" s="599" t="s">
        <v>121</v>
      </c>
      <c r="CS1883" s="599">
        <v>2E-3</v>
      </c>
      <c r="CT1883" s="599">
        <v>2.8340000000000001</v>
      </c>
      <c r="CU1883" s="599">
        <v>0.56499999999999995</v>
      </c>
      <c r="CV1883" s="599">
        <v>5.0000000000000001E-3</v>
      </c>
      <c r="CW1883" s="599">
        <v>1E-3</v>
      </c>
      <c r="CX1883" s="599">
        <v>7.2999999999999995E-2</v>
      </c>
      <c r="CY1883" s="599">
        <v>6.0000000000000001E-3</v>
      </c>
      <c r="CZ1883" s="599" t="s">
        <v>121</v>
      </c>
      <c r="DA1883" s="599">
        <v>2E-3</v>
      </c>
      <c r="DB1883" s="599" t="s">
        <v>121</v>
      </c>
      <c r="DC1883" s="599">
        <v>3.0000000000000001E-3</v>
      </c>
      <c r="DD1883" s="599">
        <v>4.2999999999999997E-2</v>
      </c>
      <c r="DE1883" s="599">
        <v>8.9999999999999993E-3</v>
      </c>
      <c r="DF1883" s="599">
        <v>1.5860000000000001</v>
      </c>
      <c r="DG1883" s="599">
        <v>2.1000000000000001E-2</v>
      </c>
      <c r="DH1883" s="599">
        <v>2E-3</v>
      </c>
      <c r="DI1883" s="599">
        <v>1E-3</v>
      </c>
      <c r="DJ1883" s="599">
        <v>0.16200000000000001</v>
      </c>
      <c r="DK1883" s="599">
        <v>3.0000000000000001E-3</v>
      </c>
      <c r="DL1883" s="61" t="str">
        <f t="shared" si="35"/>
        <v>NL 689393</v>
      </c>
    </row>
    <row r="1884" spans="1:116">
      <c r="A1884" s="11">
        <v>44735</v>
      </c>
      <c r="B1884" s="66"/>
      <c r="C1884" s="25" t="s">
        <v>727</v>
      </c>
      <c r="H1884" s="3" t="e">
        <f>((F1884)/(E1884/100))</f>
        <v>#DIV/0!</v>
      </c>
      <c r="I1884" s="4" t="e">
        <f>E1884/F1884</f>
        <v>#DIV/0!</v>
      </c>
      <c r="J1884" s="4" t="e">
        <f>100/G1884</f>
        <v>#DIV/0!</v>
      </c>
      <c r="N1884" s="37" t="e">
        <f>M1884/(K1884/100)</f>
        <v>#DIV/0!</v>
      </c>
      <c r="O1884" s="37" t="e">
        <f>N1884/J1884</f>
        <v>#DIV/0!</v>
      </c>
      <c r="P1884" s="5" t="e">
        <f>M1884/(L1884/100)</f>
        <v>#DIV/0!</v>
      </c>
      <c r="Q1884" s="5" t="e">
        <f>P1884*I1884</f>
        <v>#DIV/0!</v>
      </c>
      <c r="U1884" s="15" t="e">
        <f>100-(T1884-R1884)/S1884*100</f>
        <v>#DIV/0!</v>
      </c>
      <c r="AB1884" s="14" t="e">
        <f>((AE1884-AC1884)*(1000/AD1884))*1000</f>
        <v>#DIV/0!</v>
      </c>
      <c r="AF1884" s="7" t="e">
        <f>#REF!*0.8</f>
        <v>#REF!</v>
      </c>
      <c r="AH1884" s="8" t="e">
        <f>((AG1884)*(H1884/100))</f>
        <v>#DIV/0!</v>
      </c>
      <c r="AI1884" s="7" t="e">
        <f>AG1884/AH1884</f>
        <v>#DIV/0!</v>
      </c>
      <c r="AO1884" s="24" t="s">
        <v>727</v>
      </c>
      <c r="AP1884" s="599">
        <v>0.39600000000000002</v>
      </c>
      <c r="AQ1884" s="599">
        <v>6.0000000000000001E-3</v>
      </c>
      <c r="AR1884" s="599">
        <v>0.01</v>
      </c>
      <c r="AS1884" s="599">
        <v>3.0000000000000001E-3</v>
      </c>
      <c r="AT1884" s="599">
        <v>0.123</v>
      </c>
      <c r="AU1884" s="599">
        <v>5.0000000000000001E-3</v>
      </c>
      <c r="AV1884" s="599">
        <v>0.107</v>
      </c>
      <c r="AW1884" s="599">
        <v>4.0000000000000001E-3</v>
      </c>
      <c r="AX1884" s="599">
        <v>2.1000000000000001E-2</v>
      </c>
      <c r="AY1884" s="599">
        <v>2E-3</v>
      </c>
      <c r="AZ1884" s="599">
        <v>2.3E-2</v>
      </c>
      <c r="BA1884" s="599">
        <v>3.0000000000000001E-3</v>
      </c>
      <c r="BB1884" s="599">
        <v>0.124</v>
      </c>
      <c r="BC1884" s="599">
        <v>4.0000000000000001E-3</v>
      </c>
      <c r="BD1884" s="599">
        <v>0.77200000000000002</v>
      </c>
      <c r="BE1884" s="599">
        <v>1.4E-2</v>
      </c>
      <c r="BF1884" s="599" t="s">
        <v>121</v>
      </c>
      <c r="BG1884" s="599">
        <v>7.0000000000000001E-3</v>
      </c>
      <c r="BH1884" s="599" t="s">
        <v>121</v>
      </c>
      <c r="BI1884" s="599">
        <v>6.3369999999999997</v>
      </c>
      <c r="BJ1884" s="599" t="s">
        <v>121</v>
      </c>
      <c r="BK1884" s="599">
        <v>5.0000000000000001E-3</v>
      </c>
      <c r="BL1884" s="599" t="s">
        <v>121</v>
      </c>
      <c r="BM1884" s="599">
        <v>2E-3</v>
      </c>
      <c r="BN1884" s="599">
        <v>7.0000000000000007E-2</v>
      </c>
      <c r="BO1884" s="599">
        <v>8.9999999999999993E-3</v>
      </c>
      <c r="BP1884" s="599">
        <v>41.143999999999998</v>
      </c>
      <c r="BQ1884" s="599">
        <v>0.23699999999999999</v>
      </c>
      <c r="BR1884" s="599">
        <v>0.01</v>
      </c>
      <c r="BS1884" s="599">
        <v>1E-3</v>
      </c>
      <c r="BT1884" s="599">
        <v>22.198</v>
      </c>
      <c r="BU1884" s="599">
        <v>0.245</v>
      </c>
      <c r="BV1884" s="599">
        <v>24.501000000000001</v>
      </c>
      <c r="BW1884" s="599">
        <v>0.68200000000000005</v>
      </c>
      <c r="BX1884" s="599" t="s">
        <v>121</v>
      </c>
      <c r="BY1884" s="599">
        <v>6.0000000000000001E-3</v>
      </c>
      <c r="BZ1884" s="599">
        <v>2.2669999999999999</v>
      </c>
      <c r="CA1884" s="599">
        <v>5.2999999999999999E-2</v>
      </c>
      <c r="CB1884" s="599" t="s">
        <v>121</v>
      </c>
      <c r="CC1884" s="599">
        <v>36.545999999999999</v>
      </c>
      <c r="CD1884" s="599">
        <v>5.1999999999999998E-2</v>
      </c>
      <c r="CE1884" s="599">
        <v>6.0000000000000001E-3</v>
      </c>
      <c r="CF1884" s="599">
        <v>3.0000000000000001E-3</v>
      </c>
      <c r="CG1884" s="599">
        <v>1E-3</v>
      </c>
      <c r="CH1884" s="599" t="s">
        <v>121</v>
      </c>
      <c r="CI1884" s="599">
        <v>2E-3</v>
      </c>
      <c r="CJ1884" s="599" t="s">
        <v>121</v>
      </c>
      <c r="CK1884" s="599">
        <v>0.34300000000000003</v>
      </c>
      <c r="CL1884" s="599" t="s">
        <v>121</v>
      </c>
      <c r="CM1884" s="599">
        <v>2E-3</v>
      </c>
      <c r="CN1884" s="599">
        <v>0.01</v>
      </c>
      <c r="CO1884" s="599">
        <v>1E-3</v>
      </c>
      <c r="CP1884" s="599">
        <v>4.3159999999999998</v>
      </c>
      <c r="CQ1884" s="599">
        <v>0.191</v>
      </c>
      <c r="CR1884" s="599" t="s">
        <v>121</v>
      </c>
      <c r="CS1884" s="599">
        <v>2E-3</v>
      </c>
      <c r="CT1884" s="599">
        <v>1.4530000000000001</v>
      </c>
      <c r="CU1884" s="599">
        <v>0.41899999999999998</v>
      </c>
      <c r="CV1884" s="599">
        <v>1.7999999999999999E-2</v>
      </c>
      <c r="CW1884" s="599">
        <v>1E-3</v>
      </c>
      <c r="CX1884" s="599">
        <v>0.16200000000000001</v>
      </c>
      <c r="CY1884" s="599">
        <v>1.4E-2</v>
      </c>
      <c r="CZ1884" s="599" t="s">
        <v>121</v>
      </c>
      <c r="DA1884" s="599">
        <v>3.0000000000000001E-3</v>
      </c>
      <c r="DB1884" s="599" t="s">
        <v>121</v>
      </c>
      <c r="DC1884" s="599">
        <v>8.0000000000000002E-3</v>
      </c>
      <c r="DD1884" s="599">
        <v>6.3E-2</v>
      </c>
      <c r="DE1884" s="599">
        <v>1.2E-2</v>
      </c>
      <c r="DF1884" s="599">
        <v>1.9710000000000001</v>
      </c>
      <c r="DG1884" s="599">
        <v>2.1000000000000001E-2</v>
      </c>
      <c r="DH1884" s="599">
        <v>7.0000000000000001E-3</v>
      </c>
      <c r="DI1884" s="599">
        <v>1E-3</v>
      </c>
      <c r="DJ1884" s="599">
        <v>0.17</v>
      </c>
      <c r="DK1884" s="599">
        <v>2E-3</v>
      </c>
      <c r="DL1884" s="61" t="str">
        <f t="shared" si="35"/>
        <v>NL 689393</v>
      </c>
    </row>
    <row r="1885" spans="1:116">
      <c r="A1885" s="11">
        <v>44735</v>
      </c>
      <c r="B1885" s="66"/>
      <c r="C1885" s="25" t="s">
        <v>747</v>
      </c>
      <c r="H1885" s="3" t="e">
        <f>((F1885)/(E1885/100))</f>
        <v>#DIV/0!</v>
      </c>
      <c r="I1885" s="4" t="e">
        <f>E1885/F1885</f>
        <v>#DIV/0!</v>
      </c>
      <c r="J1885" s="4" t="e">
        <f>100/G1885</f>
        <v>#DIV/0!</v>
      </c>
      <c r="N1885" s="37" t="e">
        <f>M1885/(K1885/100)</f>
        <v>#DIV/0!</v>
      </c>
      <c r="O1885" s="37" t="e">
        <f>N1885/J1885</f>
        <v>#DIV/0!</v>
      </c>
      <c r="P1885" s="5" t="e">
        <f>M1885/(L1885/100)</f>
        <v>#DIV/0!</v>
      </c>
      <c r="Q1885" s="5" t="e">
        <f>P1885*I1885</f>
        <v>#DIV/0!</v>
      </c>
      <c r="U1885" s="15" t="e">
        <f>100-(T1885-R1885)/S1885*100</f>
        <v>#DIV/0!</v>
      </c>
      <c r="AB1885" s="14" t="e">
        <f>((AE1885-AC1885)*(1000/AD1885))*1000</f>
        <v>#DIV/0!</v>
      </c>
      <c r="AF1885" s="7" t="e">
        <f>#REF!*0.8</f>
        <v>#REF!</v>
      </c>
      <c r="AH1885" s="8" t="e">
        <f>((AG1885)*(H1885/100))</f>
        <v>#DIV/0!</v>
      </c>
      <c r="AI1885" s="7" t="e">
        <f>AG1885/AH1885</f>
        <v>#DIV/0!</v>
      </c>
      <c r="AO1885" s="24" t="s">
        <v>747</v>
      </c>
      <c r="AP1885" s="599">
        <v>5.0000000000000001E-3</v>
      </c>
      <c r="AQ1885" s="599">
        <v>1E-3</v>
      </c>
      <c r="AR1885" s="599" t="s">
        <v>121</v>
      </c>
      <c r="AS1885" s="599">
        <v>7.0000000000000001E-3</v>
      </c>
      <c r="AT1885" s="599" t="s">
        <v>121</v>
      </c>
      <c r="AU1885" s="599">
        <v>3.0000000000000001E-3</v>
      </c>
      <c r="AV1885" s="599" t="s">
        <v>121</v>
      </c>
      <c r="AW1885" s="599">
        <v>3.0000000000000001E-3</v>
      </c>
      <c r="AX1885" s="599" t="s">
        <v>121</v>
      </c>
      <c r="AY1885" s="599">
        <v>2E-3</v>
      </c>
      <c r="AZ1885" s="599">
        <v>1.0999999999999999E-2</v>
      </c>
      <c r="BA1885" s="599">
        <v>2E-3</v>
      </c>
      <c r="BB1885" s="599">
        <v>0.01</v>
      </c>
      <c r="BC1885" s="599">
        <v>2E-3</v>
      </c>
      <c r="BD1885" s="599">
        <v>0.14199999999999999</v>
      </c>
      <c r="BE1885" s="599">
        <v>7.0000000000000001E-3</v>
      </c>
      <c r="BF1885" s="599" t="s">
        <v>121</v>
      </c>
      <c r="BG1885" s="599">
        <v>6.0000000000000001E-3</v>
      </c>
      <c r="BH1885" s="599" t="s">
        <v>121</v>
      </c>
      <c r="BI1885" s="599">
        <v>4.6289999999999996</v>
      </c>
      <c r="BJ1885" s="599" t="s">
        <v>121</v>
      </c>
      <c r="BK1885" s="599">
        <v>2E-3</v>
      </c>
      <c r="BL1885" s="599" t="s">
        <v>121</v>
      </c>
      <c r="BM1885" s="599">
        <v>2E-3</v>
      </c>
      <c r="BN1885" s="599">
        <v>1.9E-2</v>
      </c>
      <c r="BO1885" s="599">
        <v>8.0000000000000002E-3</v>
      </c>
      <c r="BP1885" s="599">
        <v>36.04</v>
      </c>
      <c r="BQ1885" s="599">
        <v>0.224</v>
      </c>
      <c r="BR1885" s="599" t="s">
        <v>121</v>
      </c>
      <c r="BS1885" s="599">
        <v>2E-3</v>
      </c>
      <c r="BT1885" s="599">
        <v>7.9080000000000004</v>
      </c>
      <c r="BU1885" s="599">
        <v>0.16200000000000001</v>
      </c>
      <c r="BV1885" s="599">
        <v>13.696</v>
      </c>
      <c r="BW1885" s="599">
        <v>0.45200000000000001</v>
      </c>
      <c r="BX1885" s="599" t="s">
        <v>121</v>
      </c>
      <c r="BY1885" s="599">
        <v>4.0000000000000001E-3</v>
      </c>
      <c r="BZ1885" s="599">
        <v>35.103999999999999</v>
      </c>
      <c r="CA1885" s="599">
        <v>0.51300000000000001</v>
      </c>
      <c r="CB1885" s="599" t="s">
        <v>121</v>
      </c>
      <c r="CC1885" s="599">
        <v>33.357999999999997</v>
      </c>
      <c r="CD1885" s="599">
        <v>0.02</v>
      </c>
      <c r="CE1885" s="599">
        <v>5.0000000000000001E-3</v>
      </c>
      <c r="CF1885" s="599" t="s">
        <v>121</v>
      </c>
      <c r="CG1885" s="599">
        <v>2E-3</v>
      </c>
      <c r="CH1885" s="599" t="s">
        <v>121</v>
      </c>
      <c r="CI1885" s="599">
        <v>2E-3</v>
      </c>
      <c r="CJ1885" s="599">
        <v>0.26700000000000002</v>
      </c>
      <c r="CK1885" s="599">
        <v>0.14699999999999999</v>
      </c>
      <c r="CL1885" s="599" t="s">
        <v>121</v>
      </c>
      <c r="CM1885" s="599">
        <v>2E-3</v>
      </c>
      <c r="CN1885" s="599">
        <v>1.0999999999999999E-2</v>
      </c>
      <c r="CO1885" s="599">
        <v>1E-3</v>
      </c>
      <c r="CP1885" s="599">
        <v>5.6459999999999999</v>
      </c>
      <c r="CQ1885" s="599">
        <v>0.28000000000000003</v>
      </c>
      <c r="CR1885" s="599" t="s">
        <v>121</v>
      </c>
      <c r="CS1885" s="599">
        <v>2E-3</v>
      </c>
      <c r="CT1885" s="599">
        <v>0.95899999999999996</v>
      </c>
      <c r="CU1885" s="599">
        <v>0.34200000000000003</v>
      </c>
      <c r="CV1885" s="599">
        <v>2.5000000000000001E-2</v>
      </c>
      <c r="CW1885" s="599">
        <v>1E-3</v>
      </c>
      <c r="CX1885" s="599">
        <v>2.5999999999999999E-2</v>
      </c>
      <c r="CY1885" s="599">
        <v>8.9999999999999993E-3</v>
      </c>
      <c r="CZ1885" s="599" t="s">
        <v>121</v>
      </c>
      <c r="DA1885" s="599">
        <v>2E-3</v>
      </c>
      <c r="DB1885" s="599" t="s">
        <v>121</v>
      </c>
      <c r="DC1885" s="599">
        <v>4.0000000000000001E-3</v>
      </c>
      <c r="DD1885" s="599">
        <v>1.2E-2</v>
      </c>
      <c r="DE1885" s="599">
        <v>4.0000000000000001E-3</v>
      </c>
      <c r="DF1885" s="599">
        <v>0.06</v>
      </c>
      <c r="DG1885" s="599">
        <v>2E-3</v>
      </c>
      <c r="DH1885" s="599" t="s">
        <v>121</v>
      </c>
      <c r="DI1885" s="599">
        <v>2E-3</v>
      </c>
      <c r="DJ1885" s="599">
        <v>2.9000000000000001E-2</v>
      </c>
      <c r="DK1885" s="599">
        <v>1E-3</v>
      </c>
      <c r="DL1885" s="61" t="str">
        <f t="shared" si="35"/>
        <v>VNE 1670</v>
      </c>
    </row>
    <row r="1886" spans="1:116">
      <c r="A1886" s="11">
        <v>44735</v>
      </c>
      <c r="B1886" s="66"/>
      <c r="C1886" s="25" t="s">
        <v>747</v>
      </c>
      <c r="H1886" s="3" t="e">
        <f>((F1886)/(E1886/100))</f>
        <v>#DIV/0!</v>
      </c>
      <c r="I1886" s="4" t="e">
        <f>E1886/F1886</f>
        <v>#DIV/0!</v>
      </c>
      <c r="J1886" s="4" t="e">
        <f>100/G1886</f>
        <v>#DIV/0!</v>
      </c>
      <c r="N1886" s="37" t="e">
        <f>M1886/(K1886/100)</f>
        <v>#DIV/0!</v>
      </c>
      <c r="O1886" s="37" t="e">
        <f>N1886/J1886</f>
        <v>#DIV/0!</v>
      </c>
      <c r="P1886" s="5" t="e">
        <f>M1886/(L1886/100)</f>
        <v>#DIV/0!</v>
      </c>
      <c r="Q1886" s="5" t="e">
        <f>P1886*I1886</f>
        <v>#DIV/0!</v>
      </c>
      <c r="U1886" s="15" t="e">
        <f>100-(T1886-R1886)/S1886*100</f>
        <v>#DIV/0!</v>
      </c>
      <c r="AB1886" s="14" t="e">
        <f>((AE1886-AC1886)*(1000/AD1886))*1000</f>
        <v>#DIV/0!</v>
      </c>
      <c r="AF1886" s="7" t="e">
        <f>#REF!*0.8</f>
        <v>#REF!</v>
      </c>
      <c r="AH1886" s="8" t="e">
        <f>((AG1886)*(H1886/100))</f>
        <v>#DIV/0!</v>
      </c>
      <c r="AI1886" s="7" t="e">
        <f>AG1886/AH1886</f>
        <v>#DIV/0!</v>
      </c>
      <c r="AO1886" s="24" t="s">
        <v>747</v>
      </c>
      <c r="AP1886" s="599">
        <v>4.0000000000000001E-3</v>
      </c>
      <c r="AQ1886" s="599">
        <v>1E-3</v>
      </c>
      <c r="AR1886" s="599">
        <v>5.0000000000000001E-3</v>
      </c>
      <c r="AS1886" s="599">
        <v>3.0000000000000001E-3</v>
      </c>
      <c r="AT1886" s="599" t="s">
        <v>121</v>
      </c>
      <c r="AU1886" s="599">
        <v>5.0000000000000001E-3</v>
      </c>
      <c r="AV1886" s="599">
        <v>4.0000000000000001E-3</v>
      </c>
      <c r="AW1886" s="599">
        <v>2E-3</v>
      </c>
      <c r="AX1886" s="599" t="s">
        <v>121</v>
      </c>
      <c r="AY1886" s="599">
        <v>2E-3</v>
      </c>
      <c r="AZ1886" s="599">
        <v>0.01</v>
      </c>
      <c r="BA1886" s="599">
        <v>2E-3</v>
      </c>
      <c r="BB1886" s="599">
        <v>1.0999999999999999E-2</v>
      </c>
      <c r="BC1886" s="599">
        <v>2E-3</v>
      </c>
      <c r="BD1886" s="599">
        <v>0.13300000000000001</v>
      </c>
      <c r="BE1886" s="599">
        <v>6.0000000000000001E-3</v>
      </c>
      <c r="BF1886" s="599" t="s">
        <v>121</v>
      </c>
      <c r="BG1886" s="599">
        <v>8.9999999999999993E-3</v>
      </c>
      <c r="BH1886" s="599" t="s">
        <v>121</v>
      </c>
      <c r="BI1886" s="599">
        <v>3.4430000000000001</v>
      </c>
      <c r="BJ1886" s="599" t="s">
        <v>121</v>
      </c>
      <c r="BK1886" s="599">
        <v>2E-3</v>
      </c>
      <c r="BL1886" s="599" t="s">
        <v>121</v>
      </c>
      <c r="BM1886" s="599">
        <v>2E-3</v>
      </c>
      <c r="BN1886" s="599">
        <v>2.7E-2</v>
      </c>
      <c r="BO1886" s="599">
        <v>8.0000000000000002E-3</v>
      </c>
      <c r="BP1886" s="599">
        <v>36.195999999999998</v>
      </c>
      <c r="BQ1886" s="599">
        <v>0.224</v>
      </c>
      <c r="BR1886" s="599" t="s">
        <v>121</v>
      </c>
      <c r="BS1886" s="599">
        <v>2E-3</v>
      </c>
      <c r="BT1886" s="599">
        <v>7.8129999999999997</v>
      </c>
      <c r="BU1886" s="599">
        <v>0.16400000000000001</v>
      </c>
      <c r="BV1886" s="599">
        <v>13.672000000000001</v>
      </c>
      <c r="BW1886" s="599">
        <v>0.35899999999999999</v>
      </c>
      <c r="BX1886" s="599" t="s">
        <v>121</v>
      </c>
      <c r="BY1886" s="599">
        <v>3.0000000000000001E-3</v>
      </c>
      <c r="BZ1886" s="599">
        <v>35.125999999999998</v>
      </c>
      <c r="CA1886" s="599">
        <v>0.40699999999999997</v>
      </c>
      <c r="CB1886" s="599" t="s">
        <v>121</v>
      </c>
      <c r="CC1886" s="599">
        <v>28.321999999999999</v>
      </c>
      <c r="CD1886" s="599">
        <v>2.1000000000000001E-2</v>
      </c>
      <c r="CE1886" s="599">
        <v>5.0000000000000001E-3</v>
      </c>
      <c r="CF1886" s="599" t="s">
        <v>121</v>
      </c>
      <c r="CG1886" s="599">
        <v>2E-3</v>
      </c>
      <c r="CH1886" s="599" t="s">
        <v>121</v>
      </c>
      <c r="CI1886" s="599">
        <v>2E-3</v>
      </c>
      <c r="CJ1886" s="599">
        <v>0.316</v>
      </c>
      <c r="CK1886" s="599">
        <v>0.14699999999999999</v>
      </c>
      <c r="CL1886" s="599" t="s">
        <v>121</v>
      </c>
      <c r="CM1886" s="599">
        <v>2E-3</v>
      </c>
      <c r="CN1886" s="599">
        <v>1.0999999999999999E-2</v>
      </c>
      <c r="CO1886" s="599">
        <v>1E-3</v>
      </c>
      <c r="CP1886" s="599">
        <v>5.6879999999999997</v>
      </c>
      <c r="CQ1886" s="599">
        <v>0.23100000000000001</v>
      </c>
      <c r="CR1886" s="599" t="s">
        <v>121</v>
      </c>
      <c r="CS1886" s="599">
        <v>2E-3</v>
      </c>
      <c r="CT1886" s="599">
        <v>0.80400000000000005</v>
      </c>
      <c r="CU1886" s="599">
        <v>0.33600000000000002</v>
      </c>
      <c r="CV1886" s="599">
        <v>2.4E-2</v>
      </c>
      <c r="CW1886" s="599">
        <v>1E-3</v>
      </c>
      <c r="CX1886" s="599">
        <v>2.8000000000000001E-2</v>
      </c>
      <c r="CY1886" s="599">
        <v>8.9999999999999993E-3</v>
      </c>
      <c r="CZ1886" s="599" t="s">
        <v>121</v>
      </c>
      <c r="DA1886" s="599">
        <v>2E-3</v>
      </c>
      <c r="DB1886" s="599" t="s">
        <v>121</v>
      </c>
      <c r="DC1886" s="599">
        <v>4.0000000000000001E-3</v>
      </c>
      <c r="DD1886" s="599">
        <v>1.0999999999999999E-2</v>
      </c>
      <c r="DE1886" s="599">
        <v>4.0000000000000001E-3</v>
      </c>
      <c r="DF1886" s="599">
        <v>5.5E-2</v>
      </c>
      <c r="DG1886" s="599">
        <v>2E-3</v>
      </c>
      <c r="DH1886" s="599" t="s">
        <v>121</v>
      </c>
      <c r="DI1886" s="599">
        <v>2E-3</v>
      </c>
      <c r="DJ1886" s="599">
        <v>2.9000000000000001E-2</v>
      </c>
      <c r="DK1886" s="599">
        <v>1E-3</v>
      </c>
      <c r="DL1886" s="61" t="str">
        <f t="shared" si="35"/>
        <v>VNE 1670</v>
      </c>
    </row>
    <row r="1887" spans="1:116">
      <c r="A1887" s="11">
        <v>44735</v>
      </c>
      <c r="B1887" s="66"/>
      <c r="C1887" s="25" t="s">
        <v>747</v>
      </c>
      <c r="H1887" s="3" t="e">
        <f>((F1887)/(E1887/100))</f>
        <v>#DIV/0!</v>
      </c>
      <c r="I1887" s="4" t="e">
        <f>E1887/F1887</f>
        <v>#DIV/0!</v>
      </c>
      <c r="J1887" s="4" t="e">
        <f>100/G1887</f>
        <v>#DIV/0!</v>
      </c>
      <c r="N1887" s="37" t="e">
        <f>M1887/(K1887/100)</f>
        <v>#DIV/0!</v>
      </c>
      <c r="O1887" s="37" t="e">
        <f>N1887/J1887</f>
        <v>#DIV/0!</v>
      </c>
      <c r="P1887" s="5" t="e">
        <f>M1887/(L1887/100)</f>
        <v>#DIV/0!</v>
      </c>
      <c r="Q1887" s="5" t="e">
        <f>P1887*I1887</f>
        <v>#DIV/0!</v>
      </c>
      <c r="U1887" s="15" t="e">
        <f>100-(T1887-R1887)/S1887*100</f>
        <v>#DIV/0!</v>
      </c>
      <c r="AB1887" s="14" t="e">
        <f>((AE1887-AC1887)*(1000/AD1887))*1000</f>
        <v>#DIV/0!</v>
      </c>
      <c r="AF1887" s="7" t="e">
        <f>#REF!*0.8</f>
        <v>#REF!</v>
      </c>
      <c r="AH1887" s="8" t="e">
        <f>((AG1887)*(H1887/100))</f>
        <v>#DIV/0!</v>
      </c>
      <c r="AI1887" s="7" t="e">
        <f>AG1887/AH1887</f>
        <v>#DIV/0!</v>
      </c>
      <c r="AO1887" s="24" t="s">
        <v>747</v>
      </c>
      <c r="AP1887" s="599">
        <v>4.0000000000000001E-3</v>
      </c>
      <c r="AQ1887" s="599">
        <v>1E-3</v>
      </c>
      <c r="AR1887" s="599" t="s">
        <v>121</v>
      </c>
      <c r="AS1887" s="599">
        <v>4.0000000000000001E-3</v>
      </c>
      <c r="AT1887" s="599" t="s">
        <v>121</v>
      </c>
      <c r="AU1887" s="599">
        <v>3.0000000000000001E-3</v>
      </c>
      <c r="AV1887" s="599" t="s">
        <v>121</v>
      </c>
      <c r="AW1887" s="599">
        <v>3.0000000000000001E-3</v>
      </c>
      <c r="AX1887" s="599" t="s">
        <v>121</v>
      </c>
      <c r="AY1887" s="599">
        <v>2E-3</v>
      </c>
      <c r="AZ1887" s="599">
        <v>1.2E-2</v>
      </c>
      <c r="BA1887" s="599">
        <v>2E-3</v>
      </c>
      <c r="BB1887" s="599">
        <v>8.9999999999999993E-3</v>
      </c>
      <c r="BC1887" s="599">
        <v>2E-3</v>
      </c>
      <c r="BD1887" s="599">
        <v>0.13900000000000001</v>
      </c>
      <c r="BE1887" s="599">
        <v>6.0000000000000001E-3</v>
      </c>
      <c r="BF1887" s="599" t="s">
        <v>121</v>
      </c>
      <c r="BG1887" s="599">
        <v>7.0000000000000001E-3</v>
      </c>
      <c r="BH1887" s="599" t="s">
        <v>121</v>
      </c>
      <c r="BI1887" s="599">
        <v>5.04</v>
      </c>
      <c r="BJ1887" s="599" t="s">
        <v>121</v>
      </c>
      <c r="BK1887" s="599">
        <v>2E-3</v>
      </c>
      <c r="BL1887" s="599" t="s">
        <v>121</v>
      </c>
      <c r="BM1887" s="599">
        <v>2E-3</v>
      </c>
      <c r="BN1887" s="599">
        <v>2.3E-2</v>
      </c>
      <c r="BO1887" s="599">
        <v>8.0000000000000002E-3</v>
      </c>
      <c r="BP1887" s="599">
        <v>35.899000000000001</v>
      </c>
      <c r="BQ1887" s="599">
        <v>0.223</v>
      </c>
      <c r="BR1887" s="599" t="s">
        <v>121</v>
      </c>
      <c r="BS1887" s="599">
        <v>2E-3</v>
      </c>
      <c r="BT1887" s="599">
        <v>7.7480000000000002</v>
      </c>
      <c r="BU1887" s="599">
        <v>0.16400000000000001</v>
      </c>
      <c r="BV1887" s="599">
        <v>14.02</v>
      </c>
      <c r="BW1887" s="599">
        <v>0.438</v>
      </c>
      <c r="BX1887" s="599" t="s">
        <v>121</v>
      </c>
      <c r="BY1887" s="599">
        <v>3.0000000000000001E-3</v>
      </c>
      <c r="BZ1887" s="599">
        <v>35.017000000000003</v>
      </c>
      <c r="CA1887" s="599">
        <v>0.47699999999999998</v>
      </c>
      <c r="CB1887" s="599" t="s">
        <v>121</v>
      </c>
      <c r="CC1887" s="599">
        <v>32.201000000000001</v>
      </c>
      <c r="CD1887" s="599">
        <v>0.02</v>
      </c>
      <c r="CE1887" s="599">
        <v>5.0000000000000001E-3</v>
      </c>
      <c r="CF1887" s="599">
        <v>2E-3</v>
      </c>
      <c r="CG1887" s="599">
        <v>1E-3</v>
      </c>
      <c r="CH1887" s="599" t="s">
        <v>121</v>
      </c>
      <c r="CI1887" s="599">
        <v>2E-3</v>
      </c>
      <c r="CJ1887" s="599">
        <v>0.318</v>
      </c>
      <c r="CK1887" s="599">
        <v>0.14799999999999999</v>
      </c>
      <c r="CL1887" s="599" t="s">
        <v>121</v>
      </c>
      <c r="CM1887" s="599">
        <v>2E-3</v>
      </c>
      <c r="CN1887" s="599">
        <v>1.0999999999999999E-2</v>
      </c>
      <c r="CO1887" s="599">
        <v>1E-3</v>
      </c>
      <c r="CP1887" s="599">
        <v>5.6740000000000004</v>
      </c>
      <c r="CQ1887" s="599">
        <v>0.26900000000000002</v>
      </c>
      <c r="CR1887" s="599" t="s">
        <v>121</v>
      </c>
      <c r="CS1887" s="599">
        <v>2E-3</v>
      </c>
      <c r="CT1887" s="599">
        <v>0.92800000000000005</v>
      </c>
      <c r="CU1887" s="599">
        <v>0.34200000000000003</v>
      </c>
      <c r="CV1887" s="599">
        <v>2.4E-2</v>
      </c>
      <c r="CW1887" s="599">
        <v>1E-3</v>
      </c>
      <c r="CX1887" s="599">
        <v>3.4000000000000002E-2</v>
      </c>
      <c r="CY1887" s="599">
        <v>8.9999999999999993E-3</v>
      </c>
      <c r="CZ1887" s="599" t="s">
        <v>121</v>
      </c>
      <c r="DA1887" s="599">
        <v>2E-3</v>
      </c>
      <c r="DB1887" s="599" t="s">
        <v>121</v>
      </c>
      <c r="DC1887" s="599">
        <v>5.0000000000000001E-3</v>
      </c>
      <c r="DD1887" s="599">
        <v>1.2E-2</v>
      </c>
      <c r="DE1887" s="599">
        <v>4.0000000000000001E-3</v>
      </c>
      <c r="DF1887" s="599">
        <v>6.4000000000000001E-2</v>
      </c>
      <c r="DG1887" s="599">
        <v>2E-3</v>
      </c>
      <c r="DH1887" s="599" t="s">
        <v>121</v>
      </c>
      <c r="DI1887" s="599">
        <v>2E-3</v>
      </c>
      <c r="DJ1887" s="599">
        <v>2.9000000000000001E-2</v>
      </c>
      <c r="DK1887" s="599">
        <v>1E-3</v>
      </c>
      <c r="DL1887" s="61" t="str">
        <f t="shared" si="35"/>
        <v>VNE 1670</v>
      </c>
    </row>
    <row r="1888" spans="1:116">
      <c r="A1888" s="11">
        <v>44735</v>
      </c>
      <c r="B1888" s="66"/>
      <c r="C1888" s="25" t="s">
        <v>2229</v>
      </c>
      <c r="H1888" s="3" t="e">
        <f>((F1888)/(E1888/100))</f>
        <v>#DIV/0!</v>
      </c>
      <c r="I1888" s="4" t="e">
        <f>E1888/F1888</f>
        <v>#DIV/0!</v>
      </c>
      <c r="J1888" s="4" t="e">
        <f>100/G1888</f>
        <v>#DIV/0!</v>
      </c>
      <c r="N1888" s="37" t="e">
        <f>M1888/(K1888/100)</f>
        <v>#DIV/0!</v>
      </c>
      <c r="O1888" s="37" t="e">
        <f>N1888/J1888</f>
        <v>#DIV/0!</v>
      </c>
      <c r="P1888" s="5" t="e">
        <f>M1888/(L1888/100)</f>
        <v>#DIV/0!</v>
      </c>
      <c r="Q1888" s="5" t="e">
        <f>P1888*I1888</f>
        <v>#DIV/0!</v>
      </c>
      <c r="U1888" s="15" t="e">
        <f>100-(T1888-R1888)/S1888*100</f>
        <v>#DIV/0!</v>
      </c>
      <c r="AB1888" s="14" t="e">
        <f>((AE1888-AC1888)*(1000/AD1888))*1000</f>
        <v>#DIV/0!</v>
      </c>
      <c r="AF1888" s="7" t="e">
        <f>#REF!*0.8</f>
        <v>#REF!</v>
      </c>
      <c r="AH1888" s="8" t="e">
        <f>((AG1888)*(H1888/100))</f>
        <v>#DIV/0!</v>
      </c>
      <c r="AI1888" s="7" t="e">
        <f>AG1888/AH1888</f>
        <v>#DIV/0!</v>
      </c>
      <c r="AO1888" s="24" t="s">
        <v>2229</v>
      </c>
      <c r="AP1888" s="599">
        <v>0.08</v>
      </c>
      <c r="AQ1888" s="599">
        <v>1E-3</v>
      </c>
      <c r="AR1888" s="599" t="s">
        <v>121</v>
      </c>
      <c r="AS1888" s="599">
        <v>3.0000000000000001E-3</v>
      </c>
      <c r="AT1888" s="599">
        <v>2.7E-2</v>
      </c>
      <c r="AU1888" s="599">
        <v>2E-3</v>
      </c>
      <c r="AV1888" s="599">
        <v>1.2999999999999999E-2</v>
      </c>
      <c r="AW1888" s="599">
        <v>1E-3</v>
      </c>
      <c r="AX1888" s="599">
        <v>3.0000000000000001E-3</v>
      </c>
      <c r="AY1888" s="599">
        <v>1E-3</v>
      </c>
      <c r="AZ1888" s="599">
        <v>0.01</v>
      </c>
      <c r="BA1888" s="599">
        <v>1E-3</v>
      </c>
      <c r="BB1888" s="599">
        <v>1.9E-2</v>
      </c>
      <c r="BC1888" s="599">
        <v>1E-3</v>
      </c>
      <c r="BD1888" s="599">
        <v>6.0999999999999999E-2</v>
      </c>
      <c r="BE1888" s="599">
        <v>4.0000000000000001E-3</v>
      </c>
      <c r="BF1888" s="599" t="s">
        <v>121</v>
      </c>
      <c r="BG1888" s="599">
        <v>2E-3</v>
      </c>
      <c r="BH1888" s="599" t="s">
        <v>121</v>
      </c>
      <c r="BI1888" s="599">
        <v>2.78</v>
      </c>
      <c r="BJ1888" s="599" t="s">
        <v>121</v>
      </c>
      <c r="BK1888" s="599">
        <v>2E-3</v>
      </c>
      <c r="BL1888" s="599" t="s">
        <v>121</v>
      </c>
      <c r="BM1888" s="599">
        <v>2E-3</v>
      </c>
      <c r="BN1888" s="599" t="s">
        <v>121</v>
      </c>
      <c r="BO1888" s="599">
        <v>8.0000000000000002E-3</v>
      </c>
      <c r="BP1888" s="599">
        <v>74.087999999999994</v>
      </c>
      <c r="BQ1888" s="599">
        <v>0.10100000000000001</v>
      </c>
      <c r="BR1888" s="599" t="s">
        <v>121</v>
      </c>
      <c r="BS1888" s="599">
        <v>2E-3</v>
      </c>
      <c r="BT1888" s="599">
        <v>0.42099999999999999</v>
      </c>
      <c r="BU1888" s="599">
        <v>2.4E-2</v>
      </c>
      <c r="BV1888" s="599">
        <v>18.632000000000001</v>
      </c>
      <c r="BW1888" s="599">
        <v>0.16800000000000001</v>
      </c>
      <c r="BX1888" s="599" t="s">
        <v>121</v>
      </c>
      <c r="BY1888" s="599">
        <v>2E-3</v>
      </c>
      <c r="BZ1888" s="599">
        <v>0.41299999999999998</v>
      </c>
      <c r="CA1888" s="599">
        <v>1.7999999999999999E-2</v>
      </c>
      <c r="CB1888" s="599" t="s">
        <v>121</v>
      </c>
      <c r="CC1888" s="599">
        <v>19.940000000000001</v>
      </c>
      <c r="CD1888" s="599" t="s">
        <v>121</v>
      </c>
      <c r="CE1888" s="599">
        <v>5.0000000000000001E-3</v>
      </c>
      <c r="CF1888" s="599" t="s">
        <v>121</v>
      </c>
      <c r="CG1888" s="599">
        <v>2E-3</v>
      </c>
      <c r="CH1888" s="599" t="s">
        <v>121</v>
      </c>
      <c r="CI1888" s="599">
        <v>2E-3</v>
      </c>
      <c r="CJ1888" s="599" t="s">
        <v>121</v>
      </c>
      <c r="CK1888" s="599">
        <v>0.26600000000000001</v>
      </c>
      <c r="CL1888" s="599" t="s">
        <v>121</v>
      </c>
      <c r="CM1888" s="599">
        <v>2E-3</v>
      </c>
      <c r="CN1888" s="599">
        <v>2E-3</v>
      </c>
      <c r="CO1888" s="599">
        <v>1E-3</v>
      </c>
      <c r="CP1888" s="599">
        <v>5.7009999999999996</v>
      </c>
      <c r="CQ1888" s="599">
        <v>0.10199999999999999</v>
      </c>
      <c r="CR1888" s="599" t="s">
        <v>121</v>
      </c>
      <c r="CS1888" s="599">
        <v>2E-3</v>
      </c>
      <c r="CT1888" s="599" t="s">
        <v>121</v>
      </c>
      <c r="CU1888" s="599">
        <v>0.54700000000000004</v>
      </c>
      <c r="CV1888" s="599">
        <v>2E-3</v>
      </c>
      <c r="CW1888" s="599">
        <v>1E-3</v>
      </c>
      <c r="CX1888" s="599">
        <v>0.01</v>
      </c>
      <c r="CY1888" s="599">
        <v>3.0000000000000001E-3</v>
      </c>
      <c r="CZ1888" s="599" t="s">
        <v>121</v>
      </c>
      <c r="DA1888" s="599">
        <v>2E-3</v>
      </c>
      <c r="DB1888" s="599" t="s">
        <v>121</v>
      </c>
      <c r="DC1888" s="599">
        <v>2E-3</v>
      </c>
      <c r="DD1888" s="599">
        <v>3.7999999999999999E-2</v>
      </c>
      <c r="DE1888" s="599">
        <v>4.0000000000000001E-3</v>
      </c>
      <c r="DF1888" s="599">
        <v>0.36599999999999999</v>
      </c>
      <c r="DG1888" s="599">
        <v>4.0000000000000001E-3</v>
      </c>
      <c r="DH1888" s="599" t="s">
        <v>121</v>
      </c>
      <c r="DI1888" s="599">
        <v>2E-3</v>
      </c>
      <c r="DJ1888" s="599">
        <v>0.115</v>
      </c>
      <c r="DK1888" s="599">
        <v>1E-3</v>
      </c>
      <c r="DL1888" s="61" t="str">
        <f t="shared" si="35"/>
        <v>NL 702779</v>
      </c>
    </row>
    <row r="1889" spans="1:132">
      <c r="A1889" s="11">
        <v>44735</v>
      </c>
      <c r="B1889" s="66"/>
      <c r="C1889" s="25" t="s">
        <v>2229</v>
      </c>
      <c r="H1889" s="3" t="e">
        <f>((F1889)/(E1889/100))</f>
        <v>#DIV/0!</v>
      </c>
      <c r="I1889" s="4" t="e">
        <f>E1889/F1889</f>
        <v>#DIV/0!</v>
      </c>
      <c r="J1889" s="4" t="e">
        <f>100/G1889</f>
        <v>#DIV/0!</v>
      </c>
      <c r="N1889" s="37" t="e">
        <f>M1889/(K1889/100)</f>
        <v>#DIV/0!</v>
      </c>
      <c r="O1889" s="37" t="e">
        <f>N1889/J1889</f>
        <v>#DIV/0!</v>
      </c>
      <c r="P1889" s="5" t="e">
        <f>M1889/(L1889/100)</f>
        <v>#DIV/0!</v>
      </c>
      <c r="Q1889" s="5" t="e">
        <f>P1889*I1889</f>
        <v>#DIV/0!</v>
      </c>
      <c r="U1889" s="15" t="e">
        <f>100-(T1889-R1889)/S1889*100</f>
        <v>#DIV/0!</v>
      </c>
      <c r="AB1889" s="14" t="e">
        <f>((AE1889-AC1889)*(1000/AD1889))*1000</f>
        <v>#DIV/0!</v>
      </c>
      <c r="AF1889" s="7" t="e">
        <f>#REF!*0.8</f>
        <v>#REF!</v>
      </c>
      <c r="AH1889" s="8" t="e">
        <f>((AG1889)*(H1889/100))</f>
        <v>#DIV/0!</v>
      </c>
      <c r="AI1889" s="7" t="e">
        <f>AG1889/AH1889</f>
        <v>#DIV/0!</v>
      </c>
      <c r="AO1889" s="24" t="s">
        <v>2229</v>
      </c>
      <c r="AP1889" s="599">
        <v>0.08</v>
      </c>
      <c r="AQ1889" s="599">
        <v>1E-3</v>
      </c>
      <c r="AR1889" s="599" t="s">
        <v>121</v>
      </c>
      <c r="AS1889" s="599">
        <v>3.0000000000000001E-3</v>
      </c>
      <c r="AT1889" s="599">
        <v>2.7E-2</v>
      </c>
      <c r="AU1889" s="599">
        <v>2E-3</v>
      </c>
      <c r="AV1889" s="599">
        <v>1.2999999999999999E-2</v>
      </c>
      <c r="AW1889" s="599">
        <v>1E-3</v>
      </c>
      <c r="AX1889" s="599">
        <v>3.0000000000000001E-3</v>
      </c>
      <c r="AY1889" s="599">
        <v>1E-3</v>
      </c>
      <c r="AZ1889" s="599">
        <v>0.01</v>
      </c>
      <c r="BA1889" s="599">
        <v>1E-3</v>
      </c>
      <c r="BB1889" s="599">
        <v>1.9E-2</v>
      </c>
      <c r="BC1889" s="599">
        <v>1E-3</v>
      </c>
      <c r="BD1889" s="599">
        <v>5.2999999999999999E-2</v>
      </c>
      <c r="BE1889" s="599">
        <v>4.0000000000000001E-3</v>
      </c>
      <c r="BF1889" s="599" t="s">
        <v>121</v>
      </c>
      <c r="BG1889" s="599">
        <v>2E-3</v>
      </c>
      <c r="BH1889" s="599" t="s">
        <v>121</v>
      </c>
      <c r="BI1889" s="599">
        <v>2.198</v>
      </c>
      <c r="BJ1889" s="599" t="s">
        <v>121</v>
      </c>
      <c r="BK1889" s="599">
        <v>2E-3</v>
      </c>
      <c r="BL1889" s="599" t="s">
        <v>121</v>
      </c>
      <c r="BM1889" s="599">
        <v>2E-3</v>
      </c>
      <c r="BN1889" s="599" t="s">
        <v>121</v>
      </c>
      <c r="BO1889" s="599">
        <v>8.0000000000000002E-3</v>
      </c>
      <c r="BP1889" s="599">
        <v>73.930999999999997</v>
      </c>
      <c r="BQ1889" s="599">
        <v>0.10100000000000001</v>
      </c>
      <c r="BR1889" s="599" t="s">
        <v>121</v>
      </c>
      <c r="BS1889" s="599">
        <v>2E-3</v>
      </c>
      <c r="BT1889" s="599">
        <v>0.42599999999999999</v>
      </c>
      <c r="BU1889" s="599">
        <v>2.4E-2</v>
      </c>
      <c r="BV1889" s="599">
        <v>18.71</v>
      </c>
      <c r="BW1889" s="599">
        <v>0.14199999999999999</v>
      </c>
      <c r="BX1889" s="599" t="s">
        <v>121</v>
      </c>
      <c r="BY1889" s="599">
        <v>2E-3</v>
      </c>
      <c r="BZ1889" s="599">
        <v>0.41299999999999998</v>
      </c>
      <c r="CA1889" s="599">
        <v>1.7999999999999999E-2</v>
      </c>
      <c r="CB1889" s="599" t="s">
        <v>121</v>
      </c>
      <c r="CC1889" s="599">
        <v>14.472</v>
      </c>
      <c r="CD1889" s="599" t="s">
        <v>121</v>
      </c>
      <c r="CE1889" s="599">
        <v>5.0000000000000001E-3</v>
      </c>
      <c r="CF1889" s="599" t="s">
        <v>121</v>
      </c>
      <c r="CG1889" s="599">
        <v>2E-3</v>
      </c>
      <c r="CH1889" s="599" t="s">
        <v>121</v>
      </c>
      <c r="CI1889" s="599">
        <v>2E-3</v>
      </c>
      <c r="CJ1889" s="599" t="s">
        <v>121</v>
      </c>
      <c r="CK1889" s="599">
        <v>0.20100000000000001</v>
      </c>
      <c r="CL1889" s="599" t="s">
        <v>121</v>
      </c>
      <c r="CM1889" s="599">
        <v>2E-3</v>
      </c>
      <c r="CN1889" s="599">
        <v>2E-3</v>
      </c>
      <c r="CO1889" s="599">
        <v>1E-3</v>
      </c>
      <c r="CP1889" s="599">
        <v>5.78</v>
      </c>
      <c r="CQ1889" s="599">
        <v>9.4E-2</v>
      </c>
      <c r="CR1889" s="599" t="s">
        <v>121</v>
      </c>
      <c r="CS1889" s="599">
        <v>2E-3</v>
      </c>
      <c r="CT1889" s="599" t="s">
        <v>121</v>
      </c>
      <c r="CU1889" s="599">
        <v>0.65800000000000003</v>
      </c>
      <c r="CV1889" s="599">
        <v>2E-3</v>
      </c>
      <c r="CW1889" s="599">
        <v>1E-3</v>
      </c>
      <c r="CX1889" s="599">
        <v>0.01</v>
      </c>
      <c r="CY1889" s="599">
        <v>3.0000000000000001E-3</v>
      </c>
      <c r="CZ1889" s="599" t="s">
        <v>121</v>
      </c>
      <c r="DA1889" s="599">
        <v>2E-3</v>
      </c>
      <c r="DB1889" s="599" t="s">
        <v>121</v>
      </c>
      <c r="DC1889" s="599">
        <v>2E-3</v>
      </c>
      <c r="DD1889" s="599">
        <v>3.9E-2</v>
      </c>
      <c r="DE1889" s="599">
        <v>4.0000000000000001E-3</v>
      </c>
      <c r="DF1889" s="599">
        <v>0.36499999999999999</v>
      </c>
      <c r="DG1889" s="599">
        <v>4.0000000000000001E-3</v>
      </c>
      <c r="DH1889" s="599" t="s">
        <v>121</v>
      </c>
      <c r="DI1889" s="599">
        <v>2E-3</v>
      </c>
      <c r="DJ1889" s="599">
        <v>0.115</v>
      </c>
      <c r="DK1889" s="599">
        <v>1E-3</v>
      </c>
      <c r="DL1889" s="61" t="str">
        <f t="shared" si="35"/>
        <v>NL 702779</v>
      </c>
    </row>
    <row r="1890" spans="1:132">
      <c r="A1890" s="11">
        <v>44735</v>
      </c>
      <c r="B1890" s="66"/>
      <c r="C1890" s="25" t="s">
        <v>2229</v>
      </c>
      <c r="H1890" s="3" t="e">
        <f>((F1890)/(E1890/100))</f>
        <v>#DIV/0!</v>
      </c>
      <c r="I1890" s="4" t="e">
        <f>E1890/F1890</f>
        <v>#DIV/0!</v>
      </c>
      <c r="J1890" s="4" t="e">
        <f>100/G1890</f>
        <v>#DIV/0!</v>
      </c>
      <c r="N1890" s="37" t="e">
        <f>M1890/(K1890/100)</f>
        <v>#DIV/0!</v>
      </c>
      <c r="O1890" s="37" t="e">
        <f>N1890/J1890</f>
        <v>#DIV/0!</v>
      </c>
      <c r="P1890" s="5" t="e">
        <f>M1890/(L1890/100)</f>
        <v>#DIV/0!</v>
      </c>
      <c r="Q1890" s="5" t="e">
        <f>P1890*I1890</f>
        <v>#DIV/0!</v>
      </c>
      <c r="U1890" s="15" t="e">
        <f>100-(T1890-R1890)/S1890*100</f>
        <v>#DIV/0!</v>
      </c>
      <c r="AB1890" s="14" t="e">
        <f>((AE1890-AC1890)*(1000/AD1890))*1000</f>
        <v>#DIV/0!</v>
      </c>
      <c r="AF1890" s="7" t="e">
        <f>#REF!*0.8</f>
        <v>#REF!</v>
      </c>
      <c r="AH1890" s="8" t="e">
        <f>((AG1890)*(H1890/100))</f>
        <v>#DIV/0!</v>
      </c>
      <c r="AI1890" s="7" t="e">
        <f>AG1890/AH1890</f>
        <v>#DIV/0!</v>
      </c>
      <c r="AO1890" s="24" t="s">
        <v>2229</v>
      </c>
      <c r="AP1890" s="599">
        <v>8.1000000000000003E-2</v>
      </c>
      <c r="AQ1890" s="599">
        <v>1E-3</v>
      </c>
      <c r="AR1890" s="599" t="s">
        <v>121</v>
      </c>
      <c r="AS1890" s="599">
        <v>3.0000000000000001E-3</v>
      </c>
      <c r="AT1890" s="599">
        <v>2.7E-2</v>
      </c>
      <c r="AU1890" s="599">
        <v>2E-3</v>
      </c>
      <c r="AV1890" s="599">
        <v>1.4999999999999999E-2</v>
      </c>
      <c r="AW1890" s="599">
        <v>1E-3</v>
      </c>
      <c r="AX1890" s="599">
        <v>4.0000000000000001E-3</v>
      </c>
      <c r="AY1890" s="599">
        <v>1E-3</v>
      </c>
      <c r="AZ1890" s="599">
        <v>8.0000000000000002E-3</v>
      </c>
      <c r="BA1890" s="599">
        <v>1E-3</v>
      </c>
      <c r="BB1890" s="599">
        <v>2.1000000000000001E-2</v>
      </c>
      <c r="BC1890" s="599">
        <v>1E-3</v>
      </c>
      <c r="BD1890" s="599">
        <v>7.1999999999999995E-2</v>
      </c>
      <c r="BE1890" s="599">
        <v>4.0000000000000001E-3</v>
      </c>
      <c r="BF1890" s="599" t="s">
        <v>121</v>
      </c>
      <c r="BG1890" s="599">
        <v>2E-3</v>
      </c>
      <c r="BH1890" s="599" t="s">
        <v>121</v>
      </c>
      <c r="BI1890" s="599">
        <v>2.8220000000000001</v>
      </c>
      <c r="BJ1890" s="599">
        <v>2E-3</v>
      </c>
      <c r="BK1890" s="599">
        <v>1E-3</v>
      </c>
      <c r="BL1890" s="599" t="s">
        <v>121</v>
      </c>
      <c r="BM1890" s="599">
        <v>2E-3</v>
      </c>
      <c r="BN1890" s="599" t="s">
        <v>121</v>
      </c>
      <c r="BO1890" s="599">
        <v>8.0000000000000002E-3</v>
      </c>
      <c r="BP1890" s="599">
        <v>74.006</v>
      </c>
      <c r="BQ1890" s="599">
        <v>0.10100000000000001</v>
      </c>
      <c r="BR1890" s="599" t="s">
        <v>121</v>
      </c>
      <c r="BS1890" s="599">
        <v>2E-3</v>
      </c>
      <c r="BT1890" s="599">
        <v>0.56599999999999995</v>
      </c>
      <c r="BU1890" s="599">
        <v>2.7E-2</v>
      </c>
      <c r="BV1890" s="599">
        <v>18.62</v>
      </c>
      <c r="BW1890" s="599">
        <v>0.14199999999999999</v>
      </c>
      <c r="BX1890" s="599" t="s">
        <v>121</v>
      </c>
      <c r="BY1890" s="599">
        <v>2E-3</v>
      </c>
      <c r="BZ1890" s="599">
        <v>0.57799999999999996</v>
      </c>
      <c r="CA1890" s="599">
        <v>0.02</v>
      </c>
      <c r="CB1890" s="599" t="s">
        <v>121</v>
      </c>
      <c r="CC1890" s="599">
        <v>14.521000000000001</v>
      </c>
      <c r="CD1890" s="599" t="s">
        <v>121</v>
      </c>
      <c r="CE1890" s="599">
        <v>5.0000000000000001E-3</v>
      </c>
      <c r="CF1890" s="599" t="s">
        <v>121</v>
      </c>
      <c r="CG1890" s="599">
        <v>2E-3</v>
      </c>
      <c r="CH1890" s="599" t="s">
        <v>121</v>
      </c>
      <c r="CI1890" s="599">
        <v>2E-3</v>
      </c>
      <c r="CJ1890" s="599" t="s">
        <v>121</v>
      </c>
      <c r="CK1890" s="599">
        <v>0.2</v>
      </c>
      <c r="CL1890" s="599" t="s">
        <v>121</v>
      </c>
      <c r="CM1890" s="599">
        <v>2E-3</v>
      </c>
      <c r="CN1890" s="599">
        <v>2E-3</v>
      </c>
      <c r="CO1890" s="599">
        <v>1E-3</v>
      </c>
      <c r="CP1890" s="599">
        <v>5.4359999999999999</v>
      </c>
      <c r="CQ1890" s="599">
        <v>9.0999999999999998E-2</v>
      </c>
      <c r="CR1890" s="599" t="s">
        <v>121</v>
      </c>
      <c r="CS1890" s="599">
        <v>2E-3</v>
      </c>
      <c r="CT1890" s="599" t="s">
        <v>121</v>
      </c>
      <c r="CU1890" s="599">
        <v>0.73699999999999999</v>
      </c>
      <c r="CV1890" s="599">
        <v>2E-3</v>
      </c>
      <c r="CW1890" s="599">
        <v>1E-3</v>
      </c>
      <c r="CX1890" s="599">
        <v>0.01</v>
      </c>
      <c r="CY1890" s="599">
        <v>3.0000000000000001E-3</v>
      </c>
      <c r="CZ1890" s="599" t="s">
        <v>121</v>
      </c>
      <c r="DA1890" s="599">
        <v>2E-3</v>
      </c>
      <c r="DB1890" s="599" t="s">
        <v>121</v>
      </c>
      <c r="DC1890" s="599">
        <v>2E-3</v>
      </c>
      <c r="DD1890" s="599">
        <v>3.5000000000000003E-2</v>
      </c>
      <c r="DE1890" s="599">
        <v>4.0000000000000001E-3</v>
      </c>
      <c r="DF1890" s="599">
        <v>0.40200000000000002</v>
      </c>
      <c r="DG1890" s="599">
        <v>4.0000000000000001E-3</v>
      </c>
      <c r="DH1890" s="599" t="s">
        <v>121</v>
      </c>
      <c r="DI1890" s="599">
        <v>2E-3</v>
      </c>
      <c r="DJ1890" s="599">
        <v>0.113</v>
      </c>
      <c r="DK1890" s="599">
        <v>1E-3</v>
      </c>
      <c r="DL1890" s="61" t="str">
        <f t="shared" si="35"/>
        <v>NL 702779</v>
      </c>
    </row>
    <row r="1891" spans="1:132">
      <c r="A1891" s="11">
        <v>44735</v>
      </c>
      <c r="B1891" s="66" t="s">
        <v>208</v>
      </c>
      <c r="C1891" s="25" t="s">
        <v>125</v>
      </c>
      <c r="D1891" s="21">
        <v>30</v>
      </c>
      <c r="E1891" s="2">
        <v>100</v>
      </c>
      <c r="F1891" s="2">
        <v>70</v>
      </c>
      <c r="H1891" s="3">
        <f>((F1891)/(E1891/100))</f>
        <v>70</v>
      </c>
      <c r="I1891" s="4">
        <f>E1891/F1891</f>
        <v>1.4285714285714286</v>
      </c>
      <c r="J1891" s="4" t="e">
        <f>100/G1891</f>
        <v>#DIV/0!</v>
      </c>
      <c r="N1891" s="37" t="e">
        <f>M1891/(K1891/100)</f>
        <v>#DIV/0!</v>
      </c>
      <c r="O1891" s="37" t="e">
        <f>N1891/J1891</f>
        <v>#DIV/0!</v>
      </c>
      <c r="P1891" s="5" t="e">
        <f>M1891/(L1891/100)</f>
        <v>#DIV/0!</v>
      </c>
      <c r="Q1891" s="5" t="e">
        <f>P1891*I1891</f>
        <v>#DIV/0!</v>
      </c>
      <c r="U1891" s="15" t="e">
        <f>100-(T1891-R1891)/S1891*100</f>
        <v>#DIV/0!</v>
      </c>
      <c r="V1891" s="21">
        <v>2.7090000000000001</v>
      </c>
      <c r="X1891" s="2">
        <v>10.8</v>
      </c>
      <c r="Y1891" s="2">
        <v>8.51</v>
      </c>
      <c r="Z1891" s="21">
        <v>2213</v>
      </c>
      <c r="AB1891" s="14" t="e">
        <f>((AE1891-AC1891)*(1000/AD1891))*1000</f>
        <v>#DIV/0!</v>
      </c>
      <c r="AF1891" s="7" t="e">
        <f>#REF!*0.8</f>
        <v>#REF!</v>
      </c>
      <c r="AG1891" s="2">
        <v>143</v>
      </c>
      <c r="AH1891" s="8">
        <f>((AG1891)*(H1891/100))</f>
        <v>100.1</v>
      </c>
      <c r="AI1891" s="7">
        <f>AG1891/AH1891</f>
        <v>1.4285714285714286</v>
      </c>
      <c r="AJ1891" s="6">
        <v>15.04</v>
      </c>
      <c r="AK1891" s="2">
        <v>1.804</v>
      </c>
      <c r="AO1891" s="24" t="s">
        <v>2230</v>
      </c>
      <c r="AP1891" s="600">
        <v>0.108</v>
      </c>
      <c r="AQ1891" s="600">
        <v>2E-3</v>
      </c>
      <c r="AR1891" s="600">
        <v>0.06</v>
      </c>
      <c r="AS1891" s="600">
        <v>3.0000000000000001E-3</v>
      </c>
      <c r="AT1891" s="600">
        <v>2.4E-2</v>
      </c>
      <c r="AU1891" s="600">
        <v>2E-3</v>
      </c>
      <c r="AV1891" s="600">
        <v>0.03</v>
      </c>
      <c r="AW1891" s="600">
        <v>2E-3</v>
      </c>
      <c r="AX1891" s="600">
        <v>8.0000000000000002E-3</v>
      </c>
      <c r="AY1891" s="600">
        <v>1E-3</v>
      </c>
      <c r="AZ1891" s="600">
        <v>7.5999999999999998E-2</v>
      </c>
      <c r="BA1891" s="600">
        <v>3.0000000000000001E-3</v>
      </c>
      <c r="BB1891" s="600">
        <v>0.182</v>
      </c>
      <c r="BC1891" s="600">
        <v>4.0000000000000001E-3</v>
      </c>
      <c r="BD1891" s="600">
        <v>3.1949999999999998</v>
      </c>
      <c r="BE1891" s="600">
        <v>2.7E-2</v>
      </c>
      <c r="BF1891" s="600" t="s">
        <v>121</v>
      </c>
      <c r="BG1891" s="600">
        <v>5.0000000000000001E-3</v>
      </c>
      <c r="BH1891" s="600">
        <v>3.6949999999999998</v>
      </c>
      <c r="BI1891" s="600">
        <v>1.002</v>
      </c>
      <c r="BJ1891" s="600" t="s">
        <v>121</v>
      </c>
      <c r="BK1891" s="600">
        <v>3.0000000000000001E-3</v>
      </c>
      <c r="BL1891" s="600" t="s">
        <v>121</v>
      </c>
      <c r="BM1891" s="600">
        <v>2E-3</v>
      </c>
      <c r="BN1891" s="600">
        <v>0.13600000000000001</v>
      </c>
      <c r="BO1891" s="600">
        <v>8.0000000000000002E-3</v>
      </c>
      <c r="BP1891" s="600">
        <v>61.381999999999998</v>
      </c>
      <c r="BQ1891" s="600">
        <v>0.14899999999999999</v>
      </c>
      <c r="BR1891" s="600" t="s">
        <v>121</v>
      </c>
      <c r="BS1891" s="600">
        <v>2E-3</v>
      </c>
      <c r="BT1891" s="600">
        <v>16.097000000000001</v>
      </c>
      <c r="BU1891" s="600">
        <v>0.14499999999999999</v>
      </c>
      <c r="BV1891" s="600">
        <v>1.419</v>
      </c>
      <c r="BW1891" s="600">
        <v>2.7E-2</v>
      </c>
      <c r="BX1891" s="600" t="s">
        <v>121</v>
      </c>
      <c r="BY1891" s="600">
        <v>1.2999999999999999E-2</v>
      </c>
      <c r="BZ1891" s="600">
        <v>1.0529999999999999</v>
      </c>
      <c r="CA1891" s="600">
        <v>3.3000000000000002E-2</v>
      </c>
      <c r="CB1891" s="600" t="s">
        <v>121</v>
      </c>
      <c r="CC1891" s="600">
        <v>9.4659999999999993</v>
      </c>
      <c r="CD1891" s="600">
        <v>0.16800000000000001</v>
      </c>
      <c r="CE1891" s="600">
        <v>7.0000000000000001E-3</v>
      </c>
      <c r="CF1891" s="600">
        <v>5.0000000000000001E-3</v>
      </c>
      <c r="CG1891" s="600">
        <v>1E-3</v>
      </c>
      <c r="CH1891" s="600">
        <v>3.0000000000000001E-3</v>
      </c>
      <c r="CI1891" s="600">
        <v>1E-3</v>
      </c>
      <c r="CJ1891" s="600">
        <v>0.59699999999999998</v>
      </c>
      <c r="CK1891" s="600">
        <v>7.6999999999999999E-2</v>
      </c>
      <c r="CL1891" s="600" t="s">
        <v>121</v>
      </c>
      <c r="CM1891" s="600">
        <v>2E-3</v>
      </c>
      <c r="CN1891" s="600">
        <v>3.0000000000000001E-3</v>
      </c>
      <c r="CO1891" s="600">
        <v>1E-3</v>
      </c>
      <c r="CP1891" s="600">
        <v>1.9379999999999999</v>
      </c>
      <c r="CQ1891" s="600">
        <v>4.2000000000000003E-2</v>
      </c>
      <c r="CR1891" s="600" t="s">
        <v>121</v>
      </c>
      <c r="CS1891" s="600">
        <v>2E-3</v>
      </c>
      <c r="CT1891" s="600">
        <v>7.3630000000000004</v>
      </c>
      <c r="CU1891" s="600">
        <v>0.29699999999999999</v>
      </c>
      <c r="CV1891" s="600">
        <v>3.1E-2</v>
      </c>
      <c r="CW1891" s="600">
        <v>1E-3</v>
      </c>
      <c r="CX1891" s="600">
        <v>1.5509999999999999</v>
      </c>
      <c r="CY1891" s="600">
        <v>2.4E-2</v>
      </c>
      <c r="CZ1891" s="600" t="s">
        <v>121</v>
      </c>
      <c r="DA1891" s="600">
        <v>2E-3</v>
      </c>
      <c r="DB1891" s="600">
        <v>0.13100000000000001</v>
      </c>
      <c r="DC1891" s="600">
        <v>8.0000000000000002E-3</v>
      </c>
      <c r="DD1891" s="600" t="s">
        <v>121</v>
      </c>
      <c r="DE1891" s="600">
        <v>1.2999999999999999E-2</v>
      </c>
      <c r="DF1891" s="600">
        <v>0.68500000000000005</v>
      </c>
      <c r="DG1891" s="600">
        <v>7.0000000000000001E-3</v>
      </c>
      <c r="DH1891" s="600">
        <v>3.2000000000000001E-2</v>
      </c>
      <c r="DI1891" s="600">
        <v>1E-3</v>
      </c>
      <c r="DJ1891" s="600">
        <v>2.1999999999999999E-2</v>
      </c>
      <c r="DK1891" s="600">
        <v>1E-3</v>
      </c>
      <c r="DL1891" s="61" t="str">
        <f t="shared" si="35"/>
        <v>DK III W1 23.06.2022</v>
      </c>
      <c r="DM1891" s="604">
        <v>1.78683958853567E-2</v>
      </c>
      <c r="DN1891" s="604">
        <v>3.9661120653262397E-2</v>
      </c>
      <c r="DO1891" s="604">
        <v>-2.6554535332355699E-2</v>
      </c>
      <c r="DP1891" s="604">
        <v>1.8043479833225</v>
      </c>
      <c r="DQ1891" s="604">
        <v>0.14205735553463</v>
      </c>
      <c r="DR1891" s="604">
        <v>-6.4085223162712304E-3</v>
      </c>
      <c r="DS1891" s="604">
        <v>-7.68925538210561E-2</v>
      </c>
      <c r="DT1891" s="604">
        <v>-1.99419657628599E-3</v>
      </c>
      <c r="DU1891" s="604">
        <v>9.5902625768463901E-4</v>
      </c>
      <c r="DV1891" s="604">
        <v>1.7944595485492099E-2</v>
      </c>
      <c r="DW1891" s="604">
        <v>0.62223748002647095</v>
      </c>
      <c r="DX1891" s="604">
        <v>-4.15916792200389E-3</v>
      </c>
      <c r="DY1891" s="604">
        <v>883.92623150678196</v>
      </c>
      <c r="DZ1891" s="604">
        <v>0.14841789610916101</v>
      </c>
      <c r="EA1891" s="604">
        <v>0.40909309158998702</v>
      </c>
      <c r="EB1891" s="604">
        <v>96.719583070520102</v>
      </c>
    </row>
    <row r="1892" spans="1:132">
      <c r="A1892" s="11">
        <v>44735</v>
      </c>
      <c r="B1892" s="66" t="s">
        <v>207</v>
      </c>
      <c r="C1892" s="25" t="s">
        <v>125</v>
      </c>
      <c r="D1892" s="21">
        <v>28</v>
      </c>
      <c r="E1892" s="2">
        <v>100</v>
      </c>
      <c r="F1892" s="2">
        <v>72</v>
      </c>
      <c r="H1892" s="3">
        <f>((F1892)/(E1892/100))</f>
        <v>72</v>
      </c>
      <c r="I1892" s="4">
        <f>E1892/F1892</f>
        <v>1.3888888888888888</v>
      </c>
      <c r="J1892" s="4" t="e">
        <f>100/G1892</f>
        <v>#DIV/0!</v>
      </c>
      <c r="N1892" s="37" t="e">
        <f>M1892/(K1892/100)</f>
        <v>#DIV/0!</v>
      </c>
      <c r="O1892" s="37" t="e">
        <f>N1892/J1892</f>
        <v>#DIV/0!</v>
      </c>
      <c r="P1892" s="5" t="e">
        <f>M1892/(L1892/100)</f>
        <v>#DIV/0!</v>
      </c>
      <c r="Q1892" s="5" t="e">
        <f>P1892*I1892</f>
        <v>#DIV/0!</v>
      </c>
      <c r="U1892" s="15" t="e">
        <f>100-(T1892-R1892)/S1892*100</f>
        <v>#DIV/0!</v>
      </c>
      <c r="V1892" s="21">
        <v>0.54900000000000004</v>
      </c>
      <c r="X1892" s="2">
        <v>11.05</v>
      </c>
      <c r="Y1892" s="2">
        <v>7.79</v>
      </c>
      <c r="Z1892" s="21">
        <v>1934</v>
      </c>
      <c r="AB1892" s="14" t="e">
        <f>((AE1892-AC1892)*(1000/AD1892))*1000</f>
        <v>#DIV/0!</v>
      </c>
      <c r="AF1892" s="7" t="e">
        <f>#REF!*0.8</f>
        <v>#REF!</v>
      </c>
      <c r="AG1892" s="2">
        <v>139</v>
      </c>
      <c r="AH1892" s="8">
        <f>((AG1892)*(H1892/100))</f>
        <v>100.08</v>
      </c>
      <c r="AI1892" s="7">
        <f>AG1892/AH1892</f>
        <v>1.3888888888888888</v>
      </c>
      <c r="AJ1892" s="6">
        <v>73.290000000000006</v>
      </c>
      <c r="AK1892" s="2">
        <v>0.55800000000000005</v>
      </c>
      <c r="AO1892" s="24" t="s">
        <v>2231</v>
      </c>
      <c r="AP1892" s="601">
        <v>9.1999999999999998E-2</v>
      </c>
      <c r="AQ1892" s="601">
        <v>2E-3</v>
      </c>
      <c r="AR1892" s="601">
        <v>3.1E-2</v>
      </c>
      <c r="AS1892" s="601">
        <v>3.0000000000000001E-3</v>
      </c>
      <c r="AT1892" s="601">
        <v>1.6E-2</v>
      </c>
      <c r="AU1892" s="601">
        <v>2E-3</v>
      </c>
      <c r="AV1892" s="601">
        <v>2.1999999999999999E-2</v>
      </c>
      <c r="AW1892" s="601">
        <v>2E-3</v>
      </c>
      <c r="AX1892" s="601" t="s">
        <v>121</v>
      </c>
      <c r="AY1892" s="601">
        <v>2E-3</v>
      </c>
      <c r="AZ1892" s="601">
        <v>5.2999999999999999E-2</v>
      </c>
      <c r="BA1892" s="601">
        <v>3.0000000000000001E-3</v>
      </c>
      <c r="BB1892" s="601">
        <v>0.17</v>
      </c>
      <c r="BC1892" s="601">
        <v>4.0000000000000001E-3</v>
      </c>
      <c r="BD1892" s="601">
        <v>3.58</v>
      </c>
      <c r="BE1892" s="601">
        <v>3.1E-2</v>
      </c>
      <c r="BF1892" s="601" t="s">
        <v>121</v>
      </c>
      <c r="BG1892" s="601">
        <v>4.0000000000000001E-3</v>
      </c>
      <c r="BH1892" s="601">
        <v>2.4119999999999999</v>
      </c>
      <c r="BI1892" s="601">
        <v>0.72599999999999998</v>
      </c>
      <c r="BJ1892" s="601" t="s">
        <v>121</v>
      </c>
      <c r="BK1892" s="601">
        <v>4.0000000000000001E-3</v>
      </c>
      <c r="BL1892" s="601" t="s">
        <v>121</v>
      </c>
      <c r="BM1892" s="601">
        <v>2E-3</v>
      </c>
      <c r="BN1892" s="601">
        <v>2.3759999999999999</v>
      </c>
      <c r="BO1892" s="601">
        <v>3.2000000000000001E-2</v>
      </c>
      <c r="BP1892" s="601">
        <v>65.331000000000003</v>
      </c>
      <c r="BQ1892" s="601">
        <v>0.153</v>
      </c>
      <c r="BR1892" s="601">
        <v>2E-3</v>
      </c>
      <c r="BS1892" s="601">
        <v>1E-3</v>
      </c>
      <c r="BT1892" s="601">
        <v>13.952999999999999</v>
      </c>
      <c r="BU1892" s="601">
        <v>0.13200000000000001</v>
      </c>
      <c r="BV1892" s="601">
        <v>1.216</v>
      </c>
      <c r="BW1892" s="601">
        <v>2.3E-2</v>
      </c>
      <c r="BX1892" s="601" t="s">
        <v>121</v>
      </c>
      <c r="BY1892" s="601">
        <v>0.01</v>
      </c>
      <c r="BZ1892" s="601">
        <v>0.76100000000000001</v>
      </c>
      <c r="CA1892" s="601">
        <v>2.8000000000000001E-2</v>
      </c>
      <c r="CB1892" s="601" t="s">
        <v>121</v>
      </c>
      <c r="CC1892" s="601">
        <v>7.9980000000000002</v>
      </c>
      <c r="CD1892" s="601">
        <v>0.109</v>
      </c>
      <c r="CE1892" s="601">
        <v>7.0000000000000001E-3</v>
      </c>
      <c r="CF1892" s="601">
        <v>2E-3</v>
      </c>
      <c r="CG1892" s="601">
        <v>1E-3</v>
      </c>
      <c r="CH1892" s="601">
        <v>2E-3</v>
      </c>
      <c r="CI1892" s="601">
        <v>1E-3</v>
      </c>
      <c r="CJ1892" s="601">
        <v>0.82299999999999995</v>
      </c>
      <c r="CK1892" s="601">
        <v>7.0999999999999994E-2</v>
      </c>
      <c r="CL1892" s="601" t="s">
        <v>121</v>
      </c>
      <c r="CM1892" s="601">
        <v>2E-3</v>
      </c>
      <c r="CN1892" s="601">
        <v>2E-3</v>
      </c>
      <c r="CO1892" s="601">
        <v>1E-3</v>
      </c>
      <c r="CP1892" s="601">
        <v>1.601</v>
      </c>
      <c r="CQ1892" s="601">
        <v>3.5000000000000003E-2</v>
      </c>
      <c r="CR1892" s="601" t="s">
        <v>121</v>
      </c>
      <c r="CS1892" s="601">
        <v>2E-3</v>
      </c>
      <c r="CT1892" s="601">
        <v>6.0309999999999997</v>
      </c>
      <c r="CU1892" s="601">
        <v>0.255</v>
      </c>
      <c r="CV1892" s="601">
        <v>4.3999999999999997E-2</v>
      </c>
      <c r="CW1892" s="601">
        <v>1E-3</v>
      </c>
      <c r="CX1892" s="601">
        <v>0.751</v>
      </c>
      <c r="CY1892" s="601">
        <v>1.7999999999999999E-2</v>
      </c>
      <c r="CZ1892" s="601" t="s">
        <v>121</v>
      </c>
      <c r="DA1892" s="601">
        <v>2E-3</v>
      </c>
      <c r="DB1892" s="601">
        <v>1.6E-2</v>
      </c>
      <c r="DC1892" s="601">
        <v>6.0000000000000001E-3</v>
      </c>
      <c r="DD1892" s="601" t="s">
        <v>121</v>
      </c>
      <c r="DE1892" s="601">
        <v>8.9999999999999993E-3</v>
      </c>
      <c r="DF1892" s="601">
        <v>0.56599999999999995</v>
      </c>
      <c r="DG1892" s="601">
        <v>7.0000000000000001E-3</v>
      </c>
      <c r="DH1892" s="601">
        <v>2.5999999999999999E-2</v>
      </c>
      <c r="DI1892" s="601">
        <v>1E-3</v>
      </c>
      <c r="DJ1892" s="601">
        <v>0.01</v>
      </c>
      <c r="DK1892" s="601">
        <v>1E-3</v>
      </c>
      <c r="DL1892" s="61" t="str">
        <f t="shared" si="35"/>
        <v>DK III W2 23.06.2022</v>
      </c>
      <c r="DM1892" s="604">
        <v>3.4434831346705899E-2</v>
      </c>
      <c r="DN1892" s="604">
        <v>2.07930379135059E-2</v>
      </c>
      <c r="DO1892" s="604">
        <v>2.7625306192113501E-2</v>
      </c>
      <c r="DP1892" s="604">
        <v>0.55755077322924296</v>
      </c>
      <c r="DQ1892" s="604">
        <v>-1.85999646056092E-3</v>
      </c>
      <c r="DR1892" s="604">
        <v>-2.00816101875981E-2</v>
      </c>
      <c r="DS1892" s="604">
        <v>-9.5258887051531294E-2</v>
      </c>
      <c r="DT1892" s="604">
        <v>-1.73342539993015E-2</v>
      </c>
      <c r="DU1892" s="604">
        <v>3.1648563695003801E-3</v>
      </c>
      <c r="DV1892" s="604">
        <v>-9.5375400400230705E-3</v>
      </c>
      <c r="DW1892" s="604">
        <v>0.104592241243165</v>
      </c>
      <c r="DX1892" s="604">
        <v>-4.6200573261857898E-2</v>
      </c>
      <c r="DY1892" s="604">
        <v>913.308065581292</v>
      </c>
      <c r="DZ1892" s="604">
        <v>-0.49544930436108903</v>
      </c>
      <c r="EA1892" s="604">
        <v>-0.104302159651482</v>
      </c>
      <c r="EB1892" s="604">
        <v>97.380922300743194</v>
      </c>
    </row>
    <row r="1893" spans="1:132">
      <c r="A1893" s="11">
        <v>44735</v>
      </c>
      <c r="B1893" s="66"/>
      <c r="C1893" s="25" t="s">
        <v>117</v>
      </c>
      <c r="H1893" s="3" t="e">
        <f>((F1893)/(E1893/100))</f>
        <v>#DIV/0!</v>
      </c>
      <c r="I1893" s="4" t="e">
        <f>E1893/F1893</f>
        <v>#DIV/0!</v>
      </c>
      <c r="J1893" s="4" t="e">
        <f>100/G1893</f>
        <v>#DIV/0!</v>
      </c>
      <c r="N1893" s="37" t="e">
        <f>M1893/(K1893/100)</f>
        <v>#DIV/0!</v>
      </c>
      <c r="O1893" s="37" t="e">
        <f>N1893/J1893</f>
        <v>#DIV/0!</v>
      </c>
      <c r="P1893" s="5" t="e">
        <f>M1893/(L1893/100)</f>
        <v>#DIV/0!</v>
      </c>
      <c r="Q1893" s="5" t="e">
        <f>P1893*I1893</f>
        <v>#DIV/0!</v>
      </c>
      <c r="U1893" s="15" t="e">
        <f>100-(T1893-R1893)/S1893*100</f>
        <v>#DIV/0!</v>
      </c>
      <c r="X1893" s="2">
        <v>11.85</v>
      </c>
      <c r="AB1893" s="14" t="e">
        <f>((AE1893-AC1893)*(1000/AD1893))*1000</f>
        <v>#DIV/0!</v>
      </c>
      <c r="AF1893" s="7" t="e">
        <f>#REF!*0.8</f>
        <v>#REF!</v>
      </c>
      <c r="AG1893" s="2">
        <v>60</v>
      </c>
      <c r="AH1893" s="8" t="e">
        <f>((AG1893)*(H1893/100))</f>
        <v>#DIV/0!</v>
      </c>
      <c r="AI1893" s="7" t="e">
        <f>AG1893/AH1893</f>
        <v>#DIV/0!</v>
      </c>
      <c r="AO1893" s="24" t="s">
        <v>2232</v>
      </c>
      <c r="AP1893" s="602">
        <v>0.20699999999999999</v>
      </c>
      <c r="AQ1893" s="602">
        <v>4.0000000000000001E-3</v>
      </c>
      <c r="AR1893" s="602">
        <v>8.0000000000000002E-3</v>
      </c>
      <c r="AS1893" s="602">
        <v>3.0000000000000001E-3</v>
      </c>
      <c r="AT1893" s="602">
        <v>0.105</v>
      </c>
      <c r="AU1893" s="602">
        <v>4.0000000000000001E-3</v>
      </c>
      <c r="AV1893" s="602">
        <v>0.08</v>
      </c>
      <c r="AW1893" s="602">
        <v>3.0000000000000001E-3</v>
      </c>
      <c r="AX1893" s="602">
        <v>1.6E-2</v>
      </c>
      <c r="AY1893" s="602">
        <v>1E-3</v>
      </c>
      <c r="AZ1893" s="602">
        <v>0.02</v>
      </c>
      <c r="BA1893" s="602">
        <v>2E-3</v>
      </c>
      <c r="BB1893" s="602">
        <v>7.8E-2</v>
      </c>
      <c r="BC1893" s="602">
        <v>3.0000000000000001E-3</v>
      </c>
      <c r="BD1893" s="602">
        <v>0.59499999999999997</v>
      </c>
      <c r="BE1893" s="602">
        <v>1.2E-2</v>
      </c>
      <c r="BF1893" s="602" t="s">
        <v>121</v>
      </c>
      <c r="BG1893" s="602">
        <v>1.0999999999999999E-2</v>
      </c>
      <c r="BH1893" s="602">
        <v>5.01</v>
      </c>
      <c r="BI1893" s="602">
        <v>2.6259999999999999</v>
      </c>
      <c r="BJ1893" s="602" t="s">
        <v>121</v>
      </c>
      <c r="BK1893" s="602">
        <v>3.0000000000000001E-3</v>
      </c>
      <c r="BL1893" s="602" t="s">
        <v>121</v>
      </c>
      <c r="BM1893" s="602">
        <v>2E-3</v>
      </c>
      <c r="BN1893" s="602">
        <v>0.11</v>
      </c>
      <c r="BO1893" s="602">
        <v>8.0000000000000002E-3</v>
      </c>
      <c r="BP1893" s="602">
        <v>37.432000000000002</v>
      </c>
      <c r="BQ1893" s="602">
        <v>0.27600000000000002</v>
      </c>
      <c r="BR1893" s="602">
        <v>3.0000000000000001E-3</v>
      </c>
      <c r="BS1893" s="602">
        <v>1E-3</v>
      </c>
      <c r="BT1893" s="602">
        <v>10.159000000000001</v>
      </c>
      <c r="BU1893" s="602">
        <v>0.13700000000000001</v>
      </c>
      <c r="BV1893" s="602">
        <v>17.844000000000001</v>
      </c>
      <c r="BW1893" s="602">
        <v>0.28199999999999997</v>
      </c>
      <c r="BX1893" s="602" t="s">
        <v>121</v>
      </c>
      <c r="BY1893" s="602">
        <v>7.0000000000000001E-3</v>
      </c>
      <c r="BZ1893" s="602">
        <v>7.2649999999999997</v>
      </c>
      <c r="CA1893" s="602">
        <v>0.09</v>
      </c>
      <c r="CB1893" s="602" t="s">
        <v>121</v>
      </c>
      <c r="CC1893" s="602">
        <v>20.847999999999999</v>
      </c>
      <c r="CD1893" s="602">
        <v>3.6999999999999998E-2</v>
      </c>
      <c r="CE1893" s="602">
        <v>5.0000000000000001E-3</v>
      </c>
      <c r="CF1893" s="602">
        <v>2E-3</v>
      </c>
      <c r="CG1893" s="602">
        <v>1E-3</v>
      </c>
      <c r="CH1893" s="602" t="s">
        <v>121</v>
      </c>
      <c r="CI1893" s="602">
        <v>2E-3</v>
      </c>
      <c r="CJ1893" s="602">
        <v>0.309</v>
      </c>
      <c r="CK1893" s="602">
        <v>0.13400000000000001</v>
      </c>
      <c r="CL1893" s="602" t="s">
        <v>121</v>
      </c>
      <c r="CM1893" s="602">
        <v>2E-3</v>
      </c>
      <c r="CN1893" s="602">
        <v>8.0000000000000002E-3</v>
      </c>
      <c r="CO1893" s="602">
        <v>1E-3</v>
      </c>
      <c r="CP1893" s="602">
        <v>2.2850000000000001</v>
      </c>
      <c r="CQ1893" s="602">
        <v>7.4999999999999997E-2</v>
      </c>
      <c r="CR1893" s="602" t="s">
        <v>121</v>
      </c>
      <c r="CS1893" s="602">
        <v>2E-3</v>
      </c>
      <c r="CT1893" s="602">
        <v>1.796</v>
      </c>
      <c r="CU1893" s="602">
        <v>0.34899999999999998</v>
      </c>
      <c r="CV1893" s="602">
        <v>2.1999999999999999E-2</v>
      </c>
      <c r="CW1893" s="602">
        <v>1E-3</v>
      </c>
      <c r="CX1893" s="602">
        <v>0.193</v>
      </c>
      <c r="CY1893" s="602">
        <v>0.01</v>
      </c>
      <c r="CZ1893" s="602" t="s">
        <v>121</v>
      </c>
      <c r="DA1893" s="602">
        <v>2E-3</v>
      </c>
      <c r="DB1893" s="602" t="s">
        <v>121</v>
      </c>
      <c r="DC1893" s="602">
        <v>6.0000000000000001E-3</v>
      </c>
      <c r="DD1893" s="602">
        <v>2.8000000000000001E-2</v>
      </c>
      <c r="DE1893" s="602">
        <v>8.0000000000000002E-3</v>
      </c>
      <c r="DF1893" s="602">
        <v>1.107</v>
      </c>
      <c r="DG1893" s="602">
        <v>1.2999999999999999E-2</v>
      </c>
      <c r="DH1893" s="602">
        <v>8.0000000000000002E-3</v>
      </c>
      <c r="DI1893" s="602">
        <v>1E-3</v>
      </c>
      <c r="DJ1893" s="602">
        <v>9.7000000000000003E-2</v>
      </c>
      <c r="DK1893" s="602">
        <v>1E-3</v>
      </c>
      <c r="DL1893" s="61" t="str">
        <f t="shared" si="35"/>
        <v>UTV 23.06.2022</v>
      </c>
    </row>
    <row r="1894" spans="1:132">
      <c r="A1894" s="11">
        <v>44736</v>
      </c>
      <c r="B1894" s="66" t="s">
        <v>2185</v>
      </c>
      <c r="C1894" s="25" t="s">
        <v>745</v>
      </c>
      <c r="H1894" s="3" t="e">
        <f>((F1894)/(E1894/100))</f>
        <v>#DIV/0!</v>
      </c>
      <c r="I1894" s="4" t="e">
        <f>E1894/F1894</f>
        <v>#DIV/0!</v>
      </c>
      <c r="J1894" s="4" t="e">
        <f>100/G1894</f>
        <v>#DIV/0!</v>
      </c>
      <c r="N1894" s="37" t="e">
        <f>M1894/(K1894/100)</f>
        <v>#DIV/0!</v>
      </c>
      <c r="O1894" s="37" t="e">
        <f>N1894/J1894</f>
        <v>#DIV/0!</v>
      </c>
      <c r="P1894" s="5" t="e">
        <f>M1894/(L1894/100)</f>
        <v>#DIV/0!</v>
      </c>
      <c r="Q1894" s="5" t="e">
        <f>P1894*I1894</f>
        <v>#DIV/0!</v>
      </c>
      <c r="U1894" s="15" t="e">
        <f>100-(T1894-R1894)/S1894*100</f>
        <v>#DIV/0!</v>
      </c>
      <c r="X1894" s="2">
        <v>11.8</v>
      </c>
      <c r="Y1894" s="2">
        <v>13.84</v>
      </c>
      <c r="Z1894" s="21">
        <v>2303</v>
      </c>
      <c r="AB1894" s="14" t="e">
        <f>((AE1894-AC1894)*(1000/AD1894))*1000</f>
        <v>#DIV/0!</v>
      </c>
      <c r="AF1894" s="7" t="e">
        <f>#REF!*0.8</f>
        <v>#REF!</v>
      </c>
      <c r="AH1894" s="8" t="e">
        <f>((AG1894)*(H1894/100))</f>
        <v>#DIV/0!</v>
      </c>
      <c r="AI1894" s="7" t="e">
        <f>AG1894/AH1894</f>
        <v>#DIV/0!</v>
      </c>
      <c r="DL1894" s="61">
        <f t="shared" si="35"/>
        <v>0</v>
      </c>
    </row>
    <row r="1895" spans="1:132">
      <c r="A1895" s="11">
        <v>44736</v>
      </c>
      <c r="B1895" s="66" t="s">
        <v>2185</v>
      </c>
      <c r="C1895" s="25" t="s">
        <v>830</v>
      </c>
      <c r="H1895" s="3" t="e">
        <f>((F1895)/(E1895/100))</f>
        <v>#DIV/0!</v>
      </c>
      <c r="I1895" s="4" t="e">
        <f>E1895/F1895</f>
        <v>#DIV/0!</v>
      </c>
      <c r="J1895" s="4" t="e">
        <f>100/G1895</f>
        <v>#DIV/0!</v>
      </c>
      <c r="N1895" s="37" t="e">
        <f>M1895/(K1895/100)</f>
        <v>#DIV/0!</v>
      </c>
      <c r="O1895" s="37" t="e">
        <f>N1895/J1895</f>
        <v>#DIV/0!</v>
      </c>
      <c r="P1895" s="5" t="e">
        <f>M1895/(L1895/100)</f>
        <v>#DIV/0!</v>
      </c>
      <c r="Q1895" s="5" t="e">
        <f>P1895*I1895</f>
        <v>#DIV/0!</v>
      </c>
      <c r="U1895" s="15" t="e">
        <f>100-(T1895-R1895)/S1895*100</f>
        <v>#DIV/0!</v>
      </c>
      <c r="Z1895" s="21">
        <v>1982</v>
      </c>
      <c r="AB1895" s="14" t="e">
        <f>((AE1895-AC1895)*(1000/AD1895))*1000</f>
        <v>#DIV/0!</v>
      </c>
      <c r="AF1895" s="7" t="e">
        <f>#REF!*0.8</f>
        <v>#REF!</v>
      </c>
      <c r="AH1895" s="8" t="e">
        <f>((AG1895)*(H1895/100))</f>
        <v>#DIV/0!</v>
      </c>
      <c r="AI1895" s="7" t="e">
        <f>AG1895/AH1895</f>
        <v>#DIV/0!</v>
      </c>
      <c r="DL1895" s="61">
        <f t="shared" si="35"/>
        <v>0</v>
      </c>
    </row>
    <row r="1896" spans="1:132">
      <c r="A1896" s="11">
        <v>44736</v>
      </c>
      <c r="B1896" s="66" t="s">
        <v>208</v>
      </c>
      <c r="C1896" s="25" t="s">
        <v>125</v>
      </c>
      <c r="D1896" s="21">
        <v>34</v>
      </c>
      <c r="E1896" s="2">
        <v>100</v>
      </c>
      <c r="F1896" s="2">
        <v>66</v>
      </c>
      <c r="H1896" s="3">
        <f>((F1896)/(E1896/100))</f>
        <v>66</v>
      </c>
      <c r="I1896" s="4">
        <f>E1896/F1896</f>
        <v>1.5151515151515151</v>
      </c>
      <c r="J1896" s="4" t="e">
        <f>100/G1896</f>
        <v>#DIV/0!</v>
      </c>
      <c r="N1896" s="37" t="e">
        <f>M1896/(K1896/100)</f>
        <v>#DIV/0!</v>
      </c>
      <c r="O1896" s="37" t="e">
        <f>N1896/J1896</f>
        <v>#DIV/0!</v>
      </c>
      <c r="P1896" s="5" t="e">
        <f>M1896/(L1896/100)</f>
        <v>#DIV/0!</v>
      </c>
      <c r="Q1896" s="5" t="e">
        <f>P1896*I1896</f>
        <v>#DIV/0!</v>
      </c>
      <c r="U1896" s="15" t="e">
        <f>100-(T1896-R1896)/S1896*100</f>
        <v>#DIV/0!</v>
      </c>
      <c r="V1896" s="21">
        <v>0.36499999999999999</v>
      </c>
      <c r="X1896" s="2">
        <v>10.7</v>
      </c>
      <c r="Y1896" s="2">
        <v>9.19</v>
      </c>
      <c r="Z1896" s="21">
        <v>2164</v>
      </c>
      <c r="AB1896" s="14" t="e">
        <f>((AE1896-AC1896)*(1000/AD1896))*1000</f>
        <v>#DIV/0!</v>
      </c>
      <c r="AF1896" s="7" t="e">
        <f>#REF!*0.8</f>
        <v>#REF!</v>
      </c>
      <c r="AG1896" s="2">
        <v>152</v>
      </c>
      <c r="AH1896" s="8">
        <f>((AG1896)*(H1896/100))</f>
        <v>100.32000000000001</v>
      </c>
      <c r="AI1896" s="7">
        <f>AG1896/AH1896</f>
        <v>1.5151515151515151</v>
      </c>
      <c r="AJ1896" s="6">
        <v>52.39</v>
      </c>
      <c r="AK1896" s="2">
        <v>0.78600000000000003</v>
      </c>
      <c r="AO1896" s="24" t="s">
        <v>2233</v>
      </c>
      <c r="AP1896" s="604">
        <v>0.10199999999999999</v>
      </c>
      <c r="AQ1896" s="604">
        <v>2E-3</v>
      </c>
      <c r="AR1896" s="604">
        <v>5.5E-2</v>
      </c>
      <c r="AS1896" s="604">
        <v>3.0000000000000001E-3</v>
      </c>
      <c r="AT1896" s="604">
        <v>7.0000000000000001E-3</v>
      </c>
      <c r="AU1896" s="604">
        <v>2E-3</v>
      </c>
      <c r="AV1896" s="604">
        <v>2.3E-2</v>
      </c>
      <c r="AW1896" s="604">
        <v>2E-3</v>
      </c>
      <c r="AX1896" s="604">
        <v>5.0000000000000001E-3</v>
      </c>
      <c r="AY1896" s="604">
        <v>1E-3</v>
      </c>
      <c r="AZ1896" s="604">
        <v>6.9000000000000006E-2</v>
      </c>
      <c r="BA1896" s="604">
        <v>3.0000000000000001E-3</v>
      </c>
      <c r="BB1896" s="604">
        <v>0.156</v>
      </c>
      <c r="BC1896" s="604">
        <v>3.0000000000000001E-3</v>
      </c>
      <c r="BD1896" s="604">
        <v>2.548</v>
      </c>
      <c r="BE1896" s="604">
        <v>2.1000000000000001E-2</v>
      </c>
      <c r="BF1896" s="604" t="s">
        <v>121</v>
      </c>
      <c r="BG1896" s="604">
        <v>2E-3</v>
      </c>
      <c r="BH1896" s="604">
        <v>2.5049999999999999</v>
      </c>
      <c r="BI1896" s="604">
        <v>0.66900000000000004</v>
      </c>
      <c r="BJ1896" s="604">
        <v>4.0000000000000001E-3</v>
      </c>
      <c r="BK1896" s="604">
        <v>2E-3</v>
      </c>
      <c r="BL1896" s="604" t="s">
        <v>121</v>
      </c>
      <c r="BM1896" s="604">
        <v>2E-3</v>
      </c>
      <c r="BN1896" s="604">
        <v>0.27900000000000003</v>
      </c>
      <c r="BO1896" s="604">
        <v>7.0000000000000001E-3</v>
      </c>
      <c r="BP1896" s="604">
        <v>70.295000000000002</v>
      </c>
      <c r="BQ1896" s="604">
        <v>0.112</v>
      </c>
      <c r="BR1896" s="604" t="s">
        <v>121</v>
      </c>
      <c r="BS1896" s="604">
        <v>2E-3</v>
      </c>
      <c r="BT1896" s="604">
        <v>11.863</v>
      </c>
      <c r="BU1896" s="604">
        <v>0.112</v>
      </c>
      <c r="BV1896" s="604">
        <v>0.95799999999999996</v>
      </c>
      <c r="BW1896" s="604">
        <v>0.02</v>
      </c>
      <c r="BX1896" s="604" t="s">
        <v>121</v>
      </c>
      <c r="BY1896" s="604">
        <v>7.0000000000000001E-3</v>
      </c>
      <c r="BZ1896" s="604">
        <v>0.89200000000000002</v>
      </c>
      <c r="CA1896" s="604">
        <v>2.7E-2</v>
      </c>
      <c r="CB1896" s="604" t="s">
        <v>121</v>
      </c>
      <c r="CC1896" s="604">
        <v>7.2619999999999996</v>
      </c>
      <c r="CD1896" s="604">
        <v>0.14299999999999999</v>
      </c>
      <c r="CE1896" s="604">
        <v>6.0000000000000001E-3</v>
      </c>
      <c r="CF1896" s="604" t="s">
        <v>121</v>
      </c>
      <c r="CG1896" s="604">
        <v>2E-3</v>
      </c>
      <c r="CH1896" s="604" t="s">
        <v>121</v>
      </c>
      <c r="CI1896" s="604">
        <v>2E-3</v>
      </c>
      <c r="CJ1896" s="604">
        <v>0.35099999999999998</v>
      </c>
      <c r="CK1896" s="604">
        <v>5.8999999999999997E-2</v>
      </c>
      <c r="CL1896" s="604" t="s">
        <v>121</v>
      </c>
      <c r="CM1896" s="604">
        <v>2E-3</v>
      </c>
      <c r="CN1896" s="604">
        <v>3.0000000000000001E-3</v>
      </c>
      <c r="CO1896" s="604">
        <v>1E-3</v>
      </c>
      <c r="CP1896" s="604">
        <v>1.5109999999999999</v>
      </c>
      <c r="CQ1896" s="604">
        <v>3.3000000000000002E-2</v>
      </c>
      <c r="CR1896" s="604" t="s">
        <v>121</v>
      </c>
      <c r="CS1896" s="604">
        <v>2E-3</v>
      </c>
      <c r="CT1896" s="604">
        <v>6.2050000000000001</v>
      </c>
      <c r="CU1896" s="604">
        <v>0.251</v>
      </c>
      <c r="CV1896" s="604">
        <v>2.4E-2</v>
      </c>
      <c r="CW1896" s="604">
        <v>1E-3</v>
      </c>
      <c r="CX1896" s="604">
        <v>1.373</v>
      </c>
      <c r="CY1896" s="604">
        <v>1.9E-2</v>
      </c>
      <c r="CZ1896" s="604" t="s">
        <v>121</v>
      </c>
      <c r="DA1896" s="604">
        <v>2E-3</v>
      </c>
      <c r="DB1896" s="604">
        <v>2.4E-2</v>
      </c>
      <c r="DC1896" s="604">
        <v>6.0000000000000001E-3</v>
      </c>
      <c r="DD1896" s="604">
        <v>0.01</v>
      </c>
      <c r="DE1896" s="604">
        <v>5.0000000000000001E-3</v>
      </c>
      <c r="DF1896" s="604">
        <v>0.55100000000000005</v>
      </c>
      <c r="DG1896" s="604">
        <v>6.0000000000000001E-3</v>
      </c>
      <c r="DH1896" s="604">
        <v>2.1999999999999999E-2</v>
      </c>
      <c r="DI1896" s="604">
        <v>1E-3</v>
      </c>
      <c r="DJ1896" s="604">
        <v>1.2999999999999999E-2</v>
      </c>
      <c r="DK1896" s="604">
        <v>1E-3</v>
      </c>
      <c r="DL1896" s="61" t="str">
        <f t="shared" si="35"/>
        <v>DK III W1 24.06.2022</v>
      </c>
      <c r="DM1896" s="604">
        <v>3.75714522117441E-2</v>
      </c>
      <c r="DN1896" s="604">
        <v>2.5173979382289501E-2</v>
      </c>
      <c r="DO1896" s="604">
        <v>4.2255624823109503E-2</v>
      </c>
      <c r="DP1896" s="604">
        <v>0.78634488249454104</v>
      </c>
      <c r="DQ1896" s="604">
        <v>-7.9610359639872104E-4</v>
      </c>
      <c r="DR1896" s="604">
        <v>-7.53639234486042E-3</v>
      </c>
      <c r="DS1896" s="604">
        <v>-9.1529650616458305E-2</v>
      </c>
      <c r="DT1896" s="604">
        <v>1.45379651821544E-3</v>
      </c>
      <c r="DU1896" s="604">
        <v>-2.3766605506953999E-3</v>
      </c>
      <c r="DV1896" s="604">
        <v>1.17129216782756E-2</v>
      </c>
      <c r="DW1896" s="604">
        <v>7.9397219234531496E-2</v>
      </c>
      <c r="DX1896" s="604">
        <v>-4.3807649244928602E-2</v>
      </c>
      <c r="DY1896" s="604">
        <v>776.259168251608</v>
      </c>
      <c r="DZ1896" s="604">
        <v>0.402980147203859</v>
      </c>
      <c r="EA1896" s="604">
        <v>3.9191642576236002E-2</v>
      </c>
      <c r="EB1896" s="604">
        <v>99.090284770204903</v>
      </c>
    </row>
    <row r="1897" spans="1:132">
      <c r="A1897" s="11">
        <v>44736</v>
      </c>
      <c r="B1897" s="66" t="s">
        <v>207</v>
      </c>
      <c r="C1897" s="25" t="s">
        <v>125</v>
      </c>
      <c r="D1897" s="21">
        <v>27</v>
      </c>
      <c r="E1897" s="2">
        <v>100</v>
      </c>
      <c r="F1897" s="2">
        <v>73</v>
      </c>
      <c r="H1897" s="3">
        <f>((F1897)/(E1897/100))</f>
        <v>73</v>
      </c>
      <c r="I1897" s="4">
        <f>E1897/F1897</f>
        <v>1.3698630136986301</v>
      </c>
      <c r="J1897" s="4" t="e">
        <f>100/G1897</f>
        <v>#DIV/0!</v>
      </c>
      <c r="N1897" s="37" t="e">
        <f>M1897/(K1897/100)</f>
        <v>#DIV/0!</v>
      </c>
      <c r="O1897" s="37" t="e">
        <f>N1897/J1897</f>
        <v>#DIV/0!</v>
      </c>
      <c r="P1897" s="5" t="e">
        <f>M1897/(L1897/100)</f>
        <v>#DIV/0!</v>
      </c>
      <c r="Q1897" s="5" t="e">
        <f>P1897*I1897</f>
        <v>#DIV/0!</v>
      </c>
      <c r="U1897" s="15" t="e">
        <f>100-(T1897-R1897)/S1897*100</f>
        <v>#DIV/0!</v>
      </c>
      <c r="V1897" s="21">
        <v>0.374</v>
      </c>
      <c r="X1897" s="2">
        <v>10.78</v>
      </c>
      <c r="Y1897" s="2">
        <v>8.36</v>
      </c>
      <c r="Z1897" s="21">
        <v>1954</v>
      </c>
      <c r="AB1897" s="14" t="e">
        <f>((AE1897-AC1897)*(1000/AD1897))*1000</f>
        <v>#DIV/0!</v>
      </c>
      <c r="AF1897" s="7" t="e">
        <f>#REF!*0.8</f>
        <v>#REF!</v>
      </c>
      <c r="AG1897" s="2">
        <v>137</v>
      </c>
      <c r="AH1897" s="8">
        <f>((AG1897)*(H1897/100))</f>
        <v>100.00999999999999</v>
      </c>
      <c r="AI1897" s="7">
        <f>AG1897/AH1897</f>
        <v>1.3698630136986303</v>
      </c>
      <c r="AJ1897" s="6">
        <v>45.53</v>
      </c>
      <c r="AK1897" s="2">
        <v>0.69899999999999995</v>
      </c>
      <c r="AO1897" s="24" t="s">
        <v>2234</v>
      </c>
      <c r="AP1897" s="604">
        <v>0.11</v>
      </c>
      <c r="AQ1897" s="604">
        <v>2E-3</v>
      </c>
      <c r="AR1897" s="604">
        <v>2.8000000000000001E-2</v>
      </c>
      <c r="AS1897" s="604">
        <v>3.0000000000000001E-3</v>
      </c>
      <c r="AT1897" s="604">
        <v>2.8000000000000001E-2</v>
      </c>
      <c r="AU1897" s="604">
        <v>2E-3</v>
      </c>
      <c r="AV1897" s="604">
        <v>3.3000000000000002E-2</v>
      </c>
      <c r="AW1897" s="604">
        <v>2E-3</v>
      </c>
      <c r="AX1897" s="604">
        <v>3.0000000000000001E-3</v>
      </c>
      <c r="AY1897" s="604">
        <v>1E-3</v>
      </c>
      <c r="AZ1897" s="604">
        <v>5.1999999999999998E-2</v>
      </c>
      <c r="BA1897" s="604">
        <v>3.0000000000000001E-3</v>
      </c>
      <c r="BB1897" s="604">
        <v>0.16700000000000001</v>
      </c>
      <c r="BC1897" s="604">
        <v>3.0000000000000001E-3</v>
      </c>
      <c r="BD1897" s="604">
        <v>3.0680000000000001</v>
      </c>
      <c r="BE1897" s="604">
        <v>2.5999999999999999E-2</v>
      </c>
      <c r="BF1897" s="604" t="s">
        <v>121</v>
      </c>
      <c r="BG1897" s="604">
        <v>4.0000000000000001E-3</v>
      </c>
      <c r="BH1897" s="604">
        <v>3.3439999999999999</v>
      </c>
      <c r="BI1897" s="604">
        <v>0.82499999999999996</v>
      </c>
      <c r="BJ1897" s="604">
        <v>3.0000000000000001E-3</v>
      </c>
      <c r="BK1897" s="604">
        <v>2E-3</v>
      </c>
      <c r="BL1897" s="604" t="s">
        <v>121</v>
      </c>
      <c r="BM1897" s="604">
        <v>2E-3</v>
      </c>
      <c r="BN1897" s="604">
        <v>0.65900000000000003</v>
      </c>
      <c r="BO1897" s="604">
        <v>1.2E-2</v>
      </c>
      <c r="BP1897" s="604">
        <v>64.727000000000004</v>
      </c>
      <c r="BQ1897" s="604">
        <v>0.14000000000000001</v>
      </c>
      <c r="BR1897" s="604">
        <v>2E-3</v>
      </c>
      <c r="BS1897" s="604">
        <v>1E-3</v>
      </c>
      <c r="BT1897" s="604">
        <v>14.298</v>
      </c>
      <c r="BU1897" s="604">
        <v>0.13100000000000001</v>
      </c>
      <c r="BV1897" s="604">
        <v>1.181</v>
      </c>
      <c r="BW1897" s="604">
        <v>2.3E-2</v>
      </c>
      <c r="BX1897" s="604" t="s">
        <v>121</v>
      </c>
      <c r="BY1897" s="604">
        <v>1.0999999999999999E-2</v>
      </c>
      <c r="BZ1897" s="604">
        <v>0.92100000000000004</v>
      </c>
      <c r="CA1897" s="604">
        <v>0.03</v>
      </c>
      <c r="CB1897" s="604" t="s">
        <v>121</v>
      </c>
      <c r="CC1897" s="604">
        <v>7.1120000000000001</v>
      </c>
      <c r="CD1897" s="604">
        <v>0.154</v>
      </c>
      <c r="CE1897" s="604">
        <v>7.0000000000000001E-3</v>
      </c>
      <c r="CF1897" s="604">
        <v>3.0000000000000001E-3</v>
      </c>
      <c r="CG1897" s="604">
        <v>1E-3</v>
      </c>
      <c r="CH1897" s="604">
        <v>2E-3</v>
      </c>
      <c r="CI1897" s="604">
        <v>1E-3</v>
      </c>
      <c r="CJ1897" s="604">
        <v>0.71499999999999997</v>
      </c>
      <c r="CK1897" s="604">
        <v>7.3999999999999996E-2</v>
      </c>
      <c r="CL1897" s="604" t="s">
        <v>121</v>
      </c>
      <c r="CM1897" s="604">
        <v>2E-3</v>
      </c>
      <c r="CN1897" s="604">
        <v>3.0000000000000001E-3</v>
      </c>
      <c r="CO1897" s="604">
        <v>1E-3</v>
      </c>
      <c r="CP1897" s="604">
        <v>1.8680000000000001</v>
      </c>
      <c r="CQ1897" s="604">
        <v>3.9E-2</v>
      </c>
      <c r="CR1897" s="604" t="s">
        <v>121</v>
      </c>
      <c r="CS1897" s="604">
        <v>2E-3</v>
      </c>
      <c r="CT1897" s="604">
        <v>6.8369999999999997</v>
      </c>
      <c r="CU1897" s="604">
        <v>0.27700000000000002</v>
      </c>
      <c r="CV1897" s="604">
        <v>3.5000000000000003E-2</v>
      </c>
      <c r="CW1897" s="604">
        <v>1E-3</v>
      </c>
      <c r="CX1897" s="604">
        <v>1.1479999999999999</v>
      </c>
      <c r="CY1897" s="604">
        <v>0.02</v>
      </c>
      <c r="CZ1897" s="604" t="s">
        <v>121</v>
      </c>
      <c r="DA1897" s="604">
        <v>2E-3</v>
      </c>
      <c r="DB1897" s="604">
        <v>3.2000000000000001E-2</v>
      </c>
      <c r="DC1897" s="604">
        <v>6.0000000000000001E-3</v>
      </c>
      <c r="DD1897" s="604" t="s">
        <v>121</v>
      </c>
      <c r="DE1897" s="604">
        <v>8.0000000000000002E-3</v>
      </c>
      <c r="DF1897" s="604">
        <v>0.53800000000000003</v>
      </c>
      <c r="DG1897" s="604">
        <v>6.0000000000000001E-3</v>
      </c>
      <c r="DH1897" s="604">
        <v>2.3E-2</v>
      </c>
      <c r="DI1897" s="604">
        <v>1E-3</v>
      </c>
      <c r="DJ1897" s="604">
        <v>1.7000000000000001E-2</v>
      </c>
      <c r="DK1897" s="604">
        <v>1E-3</v>
      </c>
      <c r="DL1897" s="61" t="str">
        <f t="shared" si="35"/>
        <v>DK III W2 24.06.2022</v>
      </c>
      <c r="DM1897" s="604">
        <v>1.8784767954945901E-2</v>
      </c>
      <c r="DN1897" s="604">
        <v>6.9606518692205696E-3</v>
      </c>
      <c r="DO1897" s="604">
        <v>3.8330943750144703E-2</v>
      </c>
      <c r="DP1897" s="604">
        <v>0.69906235694091001</v>
      </c>
      <c r="DQ1897" s="604">
        <v>2.9698862614435301E-2</v>
      </c>
      <c r="DR1897" s="604">
        <v>-4.2464010346362803E-3</v>
      </c>
      <c r="DS1897" s="604">
        <v>0.29061290389330902</v>
      </c>
      <c r="DT1897" s="604">
        <v>6.4998681728990607E-2</v>
      </c>
      <c r="DU1897" s="604">
        <v>2.8785130927365299E-3</v>
      </c>
      <c r="DV1897" s="604">
        <v>2.5726396067726701E-2</v>
      </c>
      <c r="DW1897" s="604">
        <v>1.4998874398689299</v>
      </c>
      <c r="DX1897" s="604">
        <v>0.95418782453959705</v>
      </c>
      <c r="DY1897" s="604">
        <v>779.031155197879</v>
      </c>
      <c r="DZ1897" s="604">
        <v>0.98367259789424799</v>
      </c>
      <c r="EA1897" s="604">
        <v>0.67162909150902805</v>
      </c>
      <c r="EB1897" s="604">
        <v>98.829253280692896</v>
      </c>
    </row>
    <row r="1898" spans="1:132">
      <c r="A1898" s="11">
        <v>44736</v>
      </c>
      <c r="B1898" s="66"/>
      <c r="C1898" s="25" t="s">
        <v>117</v>
      </c>
      <c r="H1898" s="3" t="e">
        <f>((F1898)/(E1898/100))</f>
        <v>#DIV/0!</v>
      </c>
      <c r="I1898" s="4" t="e">
        <f>E1898/F1898</f>
        <v>#DIV/0!</v>
      </c>
      <c r="J1898" s="4" t="e">
        <f>100/G1898</f>
        <v>#DIV/0!</v>
      </c>
      <c r="N1898" s="37" t="e">
        <f>M1898/(K1898/100)</f>
        <v>#DIV/0!</v>
      </c>
      <c r="O1898" s="37" t="e">
        <f>N1898/J1898</f>
        <v>#DIV/0!</v>
      </c>
      <c r="P1898" s="5" t="e">
        <f>M1898/(L1898/100)</f>
        <v>#DIV/0!</v>
      </c>
      <c r="Q1898" s="5" t="e">
        <f>P1898*I1898</f>
        <v>#DIV/0!</v>
      </c>
      <c r="U1898" s="15" t="e">
        <f>100-(T1898-R1898)/S1898*100</f>
        <v>#DIV/0!</v>
      </c>
      <c r="X1898" s="2">
        <v>11.75</v>
      </c>
      <c r="AB1898" s="14" t="e">
        <f>((AE1898-AC1898)*(1000/AD1898))*1000</f>
        <v>#DIV/0!</v>
      </c>
      <c r="AF1898" s="7" t="e">
        <f>#REF!*0.8</f>
        <v>#REF!</v>
      </c>
      <c r="AH1898" s="8" t="e">
        <f>((AG1898)*(H1898/100))</f>
        <v>#DIV/0!</v>
      </c>
      <c r="AI1898" s="7" t="e">
        <f>AG1898/AH1898</f>
        <v>#DIV/0!</v>
      </c>
      <c r="AO1898" s="24" t="s">
        <v>2235</v>
      </c>
      <c r="AP1898" s="603">
        <v>0.22800000000000001</v>
      </c>
      <c r="AQ1898" s="603">
        <v>3.0000000000000001E-3</v>
      </c>
      <c r="AR1898" s="603">
        <v>7.0000000000000001E-3</v>
      </c>
      <c r="AS1898" s="603">
        <v>3.0000000000000001E-3</v>
      </c>
      <c r="AT1898" s="603">
        <v>0.11600000000000001</v>
      </c>
      <c r="AU1898" s="603">
        <v>3.0000000000000001E-3</v>
      </c>
      <c r="AV1898" s="603">
        <v>7.1999999999999995E-2</v>
      </c>
      <c r="AW1898" s="603">
        <v>3.0000000000000001E-3</v>
      </c>
      <c r="AX1898" s="603">
        <v>1.2999999999999999E-2</v>
      </c>
      <c r="AY1898" s="603">
        <v>1E-3</v>
      </c>
      <c r="AZ1898" s="603">
        <v>2.1000000000000001E-2</v>
      </c>
      <c r="BA1898" s="603">
        <v>2E-3</v>
      </c>
      <c r="BB1898" s="603">
        <v>7.5999999999999998E-2</v>
      </c>
      <c r="BC1898" s="603">
        <v>2E-3</v>
      </c>
      <c r="BD1898" s="603">
        <v>0.81200000000000006</v>
      </c>
      <c r="BE1898" s="603">
        <v>1.2999999999999999E-2</v>
      </c>
      <c r="BF1898" s="603" t="s">
        <v>121</v>
      </c>
      <c r="BG1898" s="603">
        <v>8.9999999999999993E-3</v>
      </c>
      <c r="BH1898" s="603" t="s">
        <v>121</v>
      </c>
      <c r="BI1898" s="603">
        <v>1.9419999999999999</v>
      </c>
      <c r="BJ1898" s="603" t="s">
        <v>121</v>
      </c>
      <c r="BK1898" s="603">
        <v>4.0000000000000001E-3</v>
      </c>
      <c r="BL1898" s="603" t="s">
        <v>121</v>
      </c>
      <c r="BM1898" s="603">
        <v>2E-3</v>
      </c>
      <c r="BN1898" s="603">
        <v>0.13</v>
      </c>
      <c r="BO1898" s="603">
        <v>8.0000000000000002E-3</v>
      </c>
      <c r="BP1898" s="603">
        <v>60.633000000000003</v>
      </c>
      <c r="BQ1898" s="603">
        <v>0.155</v>
      </c>
      <c r="BR1898" s="603">
        <v>4.0000000000000001E-3</v>
      </c>
      <c r="BS1898" s="603">
        <v>1E-3</v>
      </c>
      <c r="BT1898" s="603">
        <v>18.061</v>
      </c>
      <c r="BU1898" s="603">
        <v>0.187</v>
      </c>
      <c r="BV1898" s="603">
        <v>9.2449999999999992</v>
      </c>
      <c r="BW1898" s="603">
        <v>0.127</v>
      </c>
      <c r="BX1898" s="603" t="s">
        <v>121</v>
      </c>
      <c r="BY1898" s="603">
        <v>7.0000000000000001E-3</v>
      </c>
      <c r="BZ1898" s="603">
        <v>2.7360000000000002</v>
      </c>
      <c r="CA1898" s="603">
        <v>4.9000000000000002E-2</v>
      </c>
      <c r="CB1898" s="603" t="s">
        <v>121</v>
      </c>
      <c r="CC1898" s="603">
        <v>21.477</v>
      </c>
      <c r="CD1898" s="603">
        <v>3.4000000000000002E-2</v>
      </c>
      <c r="CE1898" s="603">
        <v>5.0000000000000001E-3</v>
      </c>
      <c r="CF1898" s="603">
        <v>3.0000000000000001E-3</v>
      </c>
      <c r="CG1898" s="603">
        <v>1E-3</v>
      </c>
      <c r="CH1898" s="603" t="s">
        <v>121</v>
      </c>
      <c r="CI1898" s="603">
        <v>2E-3</v>
      </c>
      <c r="CJ1898" s="603" t="s">
        <v>121</v>
      </c>
      <c r="CK1898" s="603">
        <v>0.183</v>
      </c>
      <c r="CL1898" s="603" t="s">
        <v>121</v>
      </c>
      <c r="CM1898" s="603">
        <v>2E-3</v>
      </c>
      <c r="CN1898" s="603">
        <v>6.0000000000000001E-3</v>
      </c>
      <c r="CO1898" s="603">
        <v>1E-3</v>
      </c>
      <c r="CP1898" s="603">
        <v>2.5369999999999999</v>
      </c>
      <c r="CQ1898" s="603">
        <v>6.6000000000000003E-2</v>
      </c>
      <c r="CR1898" s="603" t="s">
        <v>121</v>
      </c>
      <c r="CS1898" s="603">
        <v>2E-3</v>
      </c>
      <c r="CT1898" s="603">
        <v>2.4609999999999999</v>
      </c>
      <c r="CU1898" s="603">
        <v>0.30299999999999999</v>
      </c>
      <c r="CV1898" s="603">
        <v>2.5000000000000001E-2</v>
      </c>
      <c r="CW1898" s="603">
        <v>1E-3</v>
      </c>
      <c r="CX1898" s="603">
        <v>0.27200000000000002</v>
      </c>
      <c r="CY1898" s="603">
        <v>1.2E-2</v>
      </c>
      <c r="CZ1898" s="603" t="s">
        <v>121</v>
      </c>
      <c r="DA1898" s="603">
        <v>2E-3</v>
      </c>
      <c r="DB1898" s="603" t="s">
        <v>121</v>
      </c>
      <c r="DC1898" s="603">
        <v>8.0000000000000002E-3</v>
      </c>
      <c r="DD1898" s="603">
        <v>1.7000000000000001E-2</v>
      </c>
      <c r="DE1898" s="603">
        <v>8.0000000000000002E-3</v>
      </c>
      <c r="DF1898" s="603">
        <v>1.1060000000000001</v>
      </c>
      <c r="DG1898" s="603">
        <v>1.2E-2</v>
      </c>
      <c r="DH1898" s="603">
        <v>8.9999999999999993E-3</v>
      </c>
      <c r="DI1898" s="603">
        <v>1E-3</v>
      </c>
      <c r="DJ1898" s="603">
        <v>7.4999999999999997E-2</v>
      </c>
      <c r="DK1898" s="603">
        <v>1E-3</v>
      </c>
      <c r="DL1898" s="61" t="str">
        <f t="shared" si="35"/>
        <v>UTV 24.06.2022</v>
      </c>
    </row>
    <row r="1899" spans="1:132">
      <c r="A1899" s="11">
        <v>44736</v>
      </c>
      <c r="B1899" s="66" t="s">
        <v>2236</v>
      </c>
      <c r="C1899" s="25" t="s">
        <v>243</v>
      </c>
      <c r="H1899" s="3" t="e">
        <f>((F1899)/(E1899/100))</f>
        <v>#DIV/0!</v>
      </c>
      <c r="I1899" s="4" t="e">
        <f>E1899/F1899</f>
        <v>#DIV/0!</v>
      </c>
      <c r="J1899" s="4" t="e">
        <f>100/G1899</f>
        <v>#DIV/0!</v>
      </c>
      <c r="N1899" s="37" t="e">
        <f>M1899/(K1899/100)</f>
        <v>#DIV/0!</v>
      </c>
      <c r="O1899" s="37" t="e">
        <f>N1899/J1899</f>
        <v>#DIV/0!</v>
      </c>
      <c r="P1899" s="5" t="e">
        <f>M1899/(L1899/100)</f>
        <v>#DIV/0!</v>
      </c>
      <c r="Q1899" s="5" t="e">
        <f>P1899*I1899</f>
        <v>#DIV/0!</v>
      </c>
      <c r="U1899" s="15" t="e">
        <f>100-(T1899-R1899)/S1899*100</f>
        <v>#DIV/0!</v>
      </c>
      <c r="V1899" s="21">
        <v>225</v>
      </c>
      <c r="AB1899" s="14" t="e">
        <f>((AE1899-AC1899)*(1000/AD1899))*1000</f>
        <v>#DIV/0!</v>
      </c>
      <c r="AF1899" s="7" t="e">
        <f>#REF!*0.8</f>
        <v>#REF!</v>
      </c>
      <c r="AG1899" s="2">
        <v>100</v>
      </c>
      <c r="AH1899" s="8" t="e">
        <f>((AG1899)*(H1899/100))</f>
        <v>#DIV/0!</v>
      </c>
      <c r="AI1899" s="7" t="e">
        <f>AG1899/AH1899</f>
        <v>#DIV/0!</v>
      </c>
      <c r="DL1899" s="61">
        <f t="shared" si="35"/>
        <v>0</v>
      </c>
    </row>
    <row r="1900" spans="1:132">
      <c r="A1900" s="11">
        <v>44739</v>
      </c>
      <c r="B1900" s="66"/>
      <c r="C1900" s="25" t="s">
        <v>124</v>
      </c>
      <c r="D1900" s="21">
        <v>24</v>
      </c>
      <c r="E1900" s="2">
        <v>100</v>
      </c>
      <c r="F1900" s="2">
        <v>76</v>
      </c>
      <c r="H1900" s="3">
        <f>((F1900)/(E1900/100))</f>
        <v>76</v>
      </c>
      <c r="I1900" s="4">
        <f>E1900/F1900</f>
        <v>1.3157894736842106</v>
      </c>
      <c r="J1900" s="4" t="e">
        <f>100/G1900</f>
        <v>#DIV/0!</v>
      </c>
      <c r="N1900" s="37" t="e">
        <f>M1900/(K1900/100)</f>
        <v>#DIV/0!</v>
      </c>
      <c r="O1900" s="37" t="e">
        <f>N1900/J1900</f>
        <v>#DIV/0!</v>
      </c>
      <c r="P1900" s="5" t="e">
        <f>M1900/(L1900/100)</f>
        <v>#DIV/0!</v>
      </c>
      <c r="Q1900" s="5" t="e">
        <f>P1900*I1900</f>
        <v>#DIV/0!</v>
      </c>
      <c r="U1900" s="15" t="e">
        <f>100-(T1900-R1900)/S1900*100</f>
        <v>#DIV/0!</v>
      </c>
      <c r="V1900" s="21">
        <v>1.048</v>
      </c>
      <c r="X1900" s="2">
        <v>11.65</v>
      </c>
      <c r="Y1900" s="2">
        <v>5.78</v>
      </c>
      <c r="Z1900" s="21">
        <v>1086</v>
      </c>
      <c r="AB1900" s="14" t="e">
        <f>((AE1900-AC1900)*(1000/AD1900))*1000</f>
        <v>#DIV/0!</v>
      </c>
      <c r="AF1900" s="7" t="e">
        <f>#REF!*0.8</f>
        <v>#REF!</v>
      </c>
      <c r="AG1900" s="2">
        <v>131</v>
      </c>
      <c r="AH1900" s="8">
        <f>((AG1900)*(H1900/100))</f>
        <v>99.56</v>
      </c>
      <c r="AI1900" s="7">
        <f>AG1900/AH1900</f>
        <v>1.3157894736842104</v>
      </c>
      <c r="AJ1900" s="6">
        <v>34.39</v>
      </c>
      <c r="AK1900" s="2">
        <v>0.27</v>
      </c>
      <c r="AO1900" s="20" t="s">
        <v>2241</v>
      </c>
      <c r="AP1900" s="607">
        <v>5.7000000000000002E-2</v>
      </c>
      <c r="AQ1900" s="607">
        <v>1E-3</v>
      </c>
      <c r="AR1900" s="607">
        <v>4.7E-2</v>
      </c>
      <c r="AS1900" s="607">
        <v>3.0000000000000001E-3</v>
      </c>
      <c r="AT1900" s="607">
        <v>7.0000000000000001E-3</v>
      </c>
      <c r="AU1900" s="607">
        <v>2E-3</v>
      </c>
      <c r="AV1900" s="607">
        <v>5.1999999999999998E-2</v>
      </c>
      <c r="AW1900" s="607">
        <v>2E-3</v>
      </c>
      <c r="AX1900" s="607" t="s">
        <v>121</v>
      </c>
      <c r="AY1900" s="607">
        <v>2E-3</v>
      </c>
      <c r="AZ1900" s="607">
        <v>0.03</v>
      </c>
      <c r="BA1900" s="607">
        <v>3.0000000000000001E-3</v>
      </c>
      <c r="BB1900" s="607">
        <v>0.14000000000000001</v>
      </c>
      <c r="BC1900" s="607">
        <v>3.0000000000000001E-3</v>
      </c>
      <c r="BD1900" s="607">
        <v>4.6159999999999997</v>
      </c>
      <c r="BE1900" s="607">
        <v>3.4000000000000002E-2</v>
      </c>
      <c r="BF1900" s="607" t="s">
        <v>121</v>
      </c>
      <c r="BG1900" s="607">
        <v>5.0000000000000001E-3</v>
      </c>
      <c r="BH1900" s="607">
        <v>3.16</v>
      </c>
      <c r="BI1900" s="607">
        <v>0.89100000000000001</v>
      </c>
      <c r="BJ1900" s="607" t="s">
        <v>121</v>
      </c>
      <c r="BK1900" s="607">
        <v>3.0000000000000001E-3</v>
      </c>
      <c r="BL1900" s="607" t="s">
        <v>121</v>
      </c>
      <c r="BM1900" s="607">
        <v>2E-3</v>
      </c>
      <c r="BN1900" s="607">
        <v>0.35699999999999998</v>
      </c>
      <c r="BO1900" s="607">
        <v>0.01</v>
      </c>
      <c r="BP1900" s="607">
        <v>62.965000000000003</v>
      </c>
      <c r="BQ1900" s="607">
        <v>0.151</v>
      </c>
      <c r="BR1900" s="607">
        <v>2E-3</v>
      </c>
      <c r="BS1900" s="607">
        <v>1E-3</v>
      </c>
      <c r="BT1900" s="607">
        <v>15.664</v>
      </c>
      <c r="BU1900" s="607">
        <v>0.14599999999999999</v>
      </c>
      <c r="BV1900" s="607">
        <v>0.74099999999999999</v>
      </c>
      <c r="BW1900" s="607">
        <v>0.02</v>
      </c>
      <c r="BX1900" s="607">
        <v>1.2999999999999999E-2</v>
      </c>
      <c r="BY1900" s="607">
        <v>7.0000000000000001E-3</v>
      </c>
      <c r="BZ1900" s="607">
        <v>0.48099999999999998</v>
      </c>
      <c r="CA1900" s="607">
        <v>2.7E-2</v>
      </c>
      <c r="CB1900" s="607" t="s">
        <v>121</v>
      </c>
      <c r="CC1900" s="607">
        <v>8.0220000000000002</v>
      </c>
      <c r="CD1900" s="607">
        <v>0.16800000000000001</v>
      </c>
      <c r="CE1900" s="607">
        <v>7.0000000000000001E-3</v>
      </c>
      <c r="CF1900" s="607">
        <v>2E-3</v>
      </c>
      <c r="CG1900" s="607">
        <v>1E-3</v>
      </c>
      <c r="CH1900" s="607" t="s">
        <v>121</v>
      </c>
      <c r="CI1900" s="607">
        <v>2E-3</v>
      </c>
      <c r="CJ1900" s="607">
        <v>0.91200000000000003</v>
      </c>
      <c r="CK1900" s="607">
        <v>8.3000000000000004E-2</v>
      </c>
      <c r="CL1900" s="607" t="s">
        <v>121</v>
      </c>
      <c r="CM1900" s="607">
        <v>2E-3</v>
      </c>
      <c r="CN1900" s="607">
        <v>2E-3</v>
      </c>
      <c r="CO1900" s="607">
        <v>1E-3</v>
      </c>
      <c r="CP1900" s="607">
        <v>2.3929999999999998</v>
      </c>
      <c r="CQ1900" s="607">
        <v>4.5999999999999999E-2</v>
      </c>
      <c r="CR1900" s="607" t="s">
        <v>121</v>
      </c>
      <c r="CS1900" s="607">
        <v>2E-3</v>
      </c>
      <c r="CT1900" s="607">
        <v>5.69</v>
      </c>
      <c r="CU1900" s="607">
        <v>0.27400000000000002</v>
      </c>
      <c r="CV1900" s="607">
        <v>3.2000000000000001E-2</v>
      </c>
      <c r="CW1900" s="607">
        <v>1E-3</v>
      </c>
      <c r="CX1900" s="607">
        <v>0.96599999999999997</v>
      </c>
      <c r="CY1900" s="607">
        <v>0.02</v>
      </c>
      <c r="CZ1900" s="607" t="s">
        <v>121</v>
      </c>
      <c r="DA1900" s="607">
        <v>2E-3</v>
      </c>
      <c r="DB1900" s="607">
        <v>1.0999999999999999E-2</v>
      </c>
      <c r="DC1900" s="607">
        <v>6.0000000000000001E-3</v>
      </c>
      <c r="DD1900" s="607" t="s">
        <v>121</v>
      </c>
      <c r="DE1900" s="607">
        <v>1.2999999999999999E-2</v>
      </c>
      <c r="DF1900" s="607">
        <v>1.4470000000000001</v>
      </c>
      <c r="DG1900" s="607">
        <v>1.2999999999999999E-2</v>
      </c>
      <c r="DH1900" s="607">
        <v>0.02</v>
      </c>
      <c r="DI1900" s="607">
        <v>1E-3</v>
      </c>
      <c r="DJ1900" s="607">
        <v>4.0000000000000001E-3</v>
      </c>
      <c r="DK1900" s="607">
        <v>1E-3</v>
      </c>
      <c r="DL1900" s="61" t="str">
        <f t="shared" si="35"/>
        <v>DK II 27.06.2022</v>
      </c>
      <c r="DM1900" s="614">
        <v>-2.7750676992179001E-3</v>
      </c>
      <c r="DN1900" s="614">
        <v>6.6817919635344496E-3</v>
      </c>
      <c r="DO1900" s="614">
        <v>-3.7952158405316801E-3</v>
      </c>
      <c r="DP1900" s="614">
        <v>0.33141180885134802</v>
      </c>
      <c r="DQ1900" s="614">
        <v>-1.7300085323263399E-4</v>
      </c>
      <c r="DR1900" s="614">
        <v>-1.52939169761664E-3</v>
      </c>
      <c r="DS1900" s="614">
        <v>7.1836250839393906E-2</v>
      </c>
      <c r="DT1900" s="614">
        <v>3.2362220675573702E-4</v>
      </c>
      <c r="DU1900" s="614">
        <v>-8.9045828262355304E-4</v>
      </c>
      <c r="DV1900" s="614">
        <v>1.3429464704409E-2</v>
      </c>
      <c r="DW1900" s="614">
        <v>9.3555357369889097E-2</v>
      </c>
      <c r="DX1900" s="614">
        <v>-3.6343230333931199E-2</v>
      </c>
      <c r="DY1900" s="614">
        <v>725.49610978521503</v>
      </c>
      <c r="DZ1900" s="614">
        <v>3.68756552746188E-2</v>
      </c>
      <c r="EA1900" s="614">
        <v>4.81044424516366E-2</v>
      </c>
      <c r="EB1900" s="614">
        <v>96.912070030168394</v>
      </c>
    </row>
    <row r="1901" spans="1:132">
      <c r="A1901" s="11">
        <v>44739</v>
      </c>
      <c r="B1901" s="66" t="s">
        <v>207</v>
      </c>
      <c r="C1901" s="25" t="s">
        <v>125</v>
      </c>
      <c r="D1901" s="21">
        <v>35</v>
      </c>
      <c r="E1901" s="2">
        <v>100</v>
      </c>
      <c r="F1901" s="2">
        <v>65</v>
      </c>
      <c r="H1901" s="3">
        <f>((F1901)/(E1901/100))</f>
        <v>65</v>
      </c>
      <c r="I1901" s="4">
        <f>E1901/F1901</f>
        <v>1.5384615384615385</v>
      </c>
      <c r="J1901" s="4" t="e">
        <f>100/G1901</f>
        <v>#DIV/0!</v>
      </c>
      <c r="N1901" s="37" t="e">
        <f>M1901/(K1901/100)</f>
        <v>#DIV/0!</v>
      </c>
      <c r="O1901" s="37" t="e">
        <f>N1901/J1901</f>
        <v>#DIV/0!</v>
      </c>
      <c r="P1901" s="5" t="e">
        <f>M1901/(L1901/100)</f>
        <v>#DIV/0!</v>
      </c>
      <c r="Q1901" s="5" t="e">
        <f>P1901*I1901</f>
        <v>#DIV/0!</v>
      </c>
      <c r="U1901" s="15" t="e">
        <f>100-(T1901-R1901)/S1901*100</f>
        <v>#DIV/0!</v>
      </c>
      <c r="V1901" s="21">
        <v>0.20200000000000001</v>
      </c>
      <c r="X1901" s="2">
        <v>9.84</v>
      </c>
      <c r="Y1901" s="2">
        <v>9.75</v>
      </c>
      <c r="Z1901" s="21">
        <v>2860</v>
      </c>
      <c r="AB1901" s="14" t="e">
        <f>((AE1901-AC1901)*(1000/AD1901))*1000</f>
        <v>#DIV/0!</v>
      </c>
      <c r="AF1901" s="7" t="e">
        <f>#REF!*0.8</f>
        <v>#REF!</v>
      </c>
      <c r="AG1901" s="2">
        <v>155</v>
      </c>
      <c r="AH1901" s="8">
        <f>((AG1901)*(H1901/100))</f>
        <v>100.75</v>
      </c>
      <c r="AI1901" s="7">
        <f>AG1901/AH1901</f>
        <v>1.5384615384615385</v>
      </c>
      <c r="AJ1901" s="6">
        <v>14.43</v>
      </c>
      <c r="AK1901" s="2">
        <v>0.36199999999999999</v>
      </c>
      <c r="AO1901" s="20" t="s">
        <v>2242</v>
      </c>
      <c r="AP1901" s="608">
        <v>6.2E-2</v>
      </c>
      <c r="AQ1901" s="608">
        <v>1E-3</v>
      </c>
      <c r="AR1901" s="608">
        <v>2.1000000000000001E-2</v>
      </c>
      <c r="AS1901" s="608">
        <v>3.0000000000000001E-3</v>
      </c>
      <c r="AT1901" s="608">
        <v>3.1E-2</v>
      </c>
      <c r="AU1901" s="608">
        <v>2E-3</v>
      </c>
      <c r="AV1901" s="608">
        <v>1.7999999999999999E-2</v>
      </c>
      <c r="AW1901" s="608">
        <v>2E-3</v>
      </c>
      <c r="AX1901" s="608" t="s">
        <v>121</v>
      </c>
      <c r="AY1901" s="608">
        <v>2E-3</v>
      </c>
      <c r="AZ1901" s="608">
        <v>2.5999999999999999E-2</v>
      </c>
      <c r="BA1901" s="608">
        <v>2E-3</v>
      </c>
      <c r="BB1901" s="608">
        <v>0.187</v>
      </c>
      <c r="BC1901" s="608">
        <v>4.0000000000000001E-3</v>
      </c>
      <c r="BD1901" s="608">
        <v>1.718</v>
      </c>
      <c r="BE1901" s="608">
        <v>1.9E-2</v>
      </c>
      <c r="BF1901" s="608" t="s">
        <v>121</v>
      </c>
      <c r="BG1901" s="608">
        <v>3.0000000000000001E-3</v>
      </c>
      <c r="BH1901" s="608">
        <v>3.931</v>
      </c>
      <c r="BI1901" s="608">
        <v>1.0509999999999999</v>
      </c>
      <c r="BJ1901" s="608">
        <v>2E-3</v>
      </c>
      <c r="BK1901" s="608">
        <v>1E-3</v>
      </c>
      <c r="BL1901" s="608" t="s">
        <v>121</v>
      </c>
      <c r="BM1901" s="608">
        <v>2E-3</v>
      </c>
      <c r="BN1901" s="608">
        <v>1.1459999999999999</v>
      </c>
      <c r="BO1901" s="608">
        <v>1.7999999999999999E-2</v>
      </c>
      <c r="BP1901" s="608">
        <v>68.510000000000005</v>
      </c>
      <c r="BQ1901" s="608">
        <v>0.129</v>
      </c>
      <c r="BR1901" s="608" t="s">
        <v>121</v>
      </c>
      <c r="BS1901" s="608">
        <v>2E-3</v>
      </c>
      <c r="BT1901" s="608">
        <v>12.481999999999999</v>
      </c>
      <c r="BU1901" s="608">
        <v>0.11700000000000001</v>
      </c>
      <c r="BV1901" s="608">
        <v>1.6830000000000001</v>
      </c>
      <c r="BW1901" s="608">
        <v>2.9000000000000001E-2</v>
      </c>
      <c r="BX1901" s="608" t="s">
        <v>121</v>
      </c>
      <c r="BY1901" s="608">
        <v>8.0000000000000002E-3</v>
      </c>
      <c r="BZ1901" s="608">
        <v>0.68200000000000005</v>
      </c>
      <c r="CA1901" s="608">
        <v>2.5000000000000001E-2</v>
      </c>
      <c r="CB1901" s="608" t="s">
        <v>121</v>
      </c>
      <c r="CC1901" s="608">
        <v>10.305999999999999</v>
      </c>
      <c r="CD1901" s="608">
        <v>8.6999999999999994E-2</v>
      </c>
      <c r="CE1901" s="608">
        <v>6.0000000000000001E-3</v>
      </c>
      <c r="CF1901" s="608" t="s">
        <v>121</v>
      </c>
      <c r="CG1901" s="608">
        <v>2E-3</v>
      </c>
      <c r="CH1901" s="608" t="s">
        <v>121</v>
      </c>
      <c r="CI1901" s="608">
        <v>2E-3</v>
      </c>
      <c r="CJ1901" s="608">
        <v>0.3</v>
      </c>
      <c r="CK1901" s="608">
        <v>6.6000000000000003E-2</v>
      </c>
      <c r="CL1901" s="608" t="s">
        <v>121</v>
      </c>
      <c r="CM1901" s="608">
        <v>2E-3</v>
      </c>
      <c r="CN1901" s="608">
        <v>2E-3</v>
      </c>
      <c r="CO1901" s="608">
        <v>1E-3</v>
      </c>
      <c r="CP1901" s="608">
        <v>1.107</v>
      </c>
      <c r="CQ1901" s="608">
        <v>3.3000000000000002E-2</v>
      </c>
      <c r="CR1901" s="608" t="s">
        <v>121</v>
      </c>
      <c r="CS1901" s="608">
        <v>2E-3</v>
      </c>
      <c r="CT1901" s="608">
        <v>6.6890000000000001</v>
      </c>
      <c r="CU1901" s="608">
        <v>0.29499999999999998</v>
      </c>
      <c r="CV1901" s="608">
        <v>3.5000000000000003E-2</v>
      </c>
      <c r="CW1901" s="608">
        <v>1E-3</v>
      </c>
      <c r="CX1901" s="608">
        <v>0.75900000000000001</v>
      </c>
      <c r="CY1901" s="608">
        <v>1.7000000000000001E-2</v>
      </c>
      <c r="CZ1901" s="608" t="s">
        <v>121</v>
      </c>
      <c r="DA1901" s="608">
        <v>2E-3</v>
      </c>
      <c r="DB1901" s="608">
        <v>2.1999999999999999E-2</v>
      </c>
      <c r="DC1901" s="608">
        <v>5.0000000000000001E-3</v>
      </c>
      <c r="DD1901" s="608" t="s">
        <v>121</v>
      </c>
      <c r="DE1901" s="608">
        <v>8.0000000000000002E-3</v>
      </c>
      <c r="DF1901" s="608">
        <v>0.441</v>
      </c>
      <c r="DG1901" s="608">
        <v>5.0000000000000001E-3</v>
      </c>
      <c r="DH1901" s="608">
        <v>1.7999999999999999E-2</v>
      </c>
      <c r="DI1901" s="608">
        <v>1E-3</v>
      </c>
      <c r="DJ1901" s="608">
        <v>3.9E-2</v>
      </c>
      <c r="DK1901" s="608">
        <v>1E-3</v>
      </c>
      <c r="DL1901" s="61" t="str">
        <f t="shared" si="35"/>
        <v>DK III W2 27.06.2022</v>
      </c>
      <c r="DM1901" s="614">
        <v>-2.5781850244115501E-2</v>
      </c>
      <c r="DN1901" s="614">
        <v>4.44672366095301E-2</v>
      </c>
      <c r="DO1901" s="614">
        <v>4.7507182740865801E-2</v>
      </c>
      <c r="DP1901" s="614">
        <v>0.36198758374516599</v>
      </c>
      <c r="DQ1901" s="188">
        <v>-4.3930828978591699E-5</v>
      </c>
      <c r="DR1901" s="614">
        <v>2.7529420335359898E-2</v>
      </c>
      <c r="DS1901" s="614">
        <v>0.231196845992058</v>
      </c>
      <c r="DT1901" s="614">
        <v>-6.6124972387682996E-3</v>
      </c>
      <c r="DU1901" s="614">
        <v>-2.15794532023674E-4</v>
      </c>
      <c r="DV1901" s="614">
        <v>-1.14435427560645E-2</v>
      </c>
      <c r="DW1901" s="614">
        <v>7.2942211518939704E-2</v>
      </c>
      <c r="DX1901" s="614">
        <v>-0.118909815105918</v>
      </c>
      <c r="DY1901" s="614">
        <v>1107.03850158656</v>
      </c>
      <c r="DZ1901" s="614">
        <v>0.33950917421591598</v>
      </c>
      <c r="EA1901" s="614">
        <v>10.7954240502562</v>
      </c>
      <c r="EB1901" s="614">
        <v>99.136923627596104</v>
      </c>
    </row>
    <row r="1902" spans="1:132">
      <c r="A1902" s="11">
        <v>44739</v>
      </c>
      <c r="B1902" s="66"/>
      <c r="C1902" s="25" t="s">
        <v>117</v>
      </c>
      <c r="H1902" s="3" t="e">
        <f>((F1902)/(E1902/100))</f>
        <v>#DIV/0!</v>
      </c>
      <c r="I1902" s="4" t="e">
        <f>E1902/F1902</f>
        <v>#DIV/0!</v>
      </c>
      <c r="J1902" s="4" t="e">
        <f>100/G1902</f>
        <v>#DIV/0!</v>
      </c>
      <c r="N1902" s="37" t="e">
        <f>M1902/(K1902/100)</f>
        <v>#DIV/0!</v>
      </c>
      <c r="O1902" s="37" t="e">
        <f>N1902/J1902</f>
        <v>#DIV/0!</v>
      </c>
      <c r="P1902" s="5" t="e">
        <f>M1902/(L1902/100)</f>
        <v>#DIV/0!</v>
      </c>
      <c r="Q1902" s="5" t="e">
        <f>P1902*I1902</f>
        <v>#DIV/0!</v>
      </c>
      <c r="U1902" s="15" t="e">
        <f>100-(T1902-R1902)/S1902*100</f>
        <v>#DIV/0!</v>
      </c>
      <c r="X1902" s="2">
        <v>11.76</v>
      </c>
      <c r="AB1902" s="14" t="e">
        <f>((AE1902-AC1902)*(1000/AD1902))*1000</f>
        <v>#DIV/0!</v>
      </c>
      <c r="AF1902" s="7" t="e">
        <f>#REF!*0.8</f>
        <v>#REF!</v>
      </c>
      <c r="AG1902" s="2">
        <v>60</v>
      </c>
      <c r="AH1902" s="8" t="e">
        <f>((AG1902)*(H1902/100))</f>
        <v>#DIV/0!</v>
      </c>
      <c r="AI1902" s="7" t="e">
        <f>AG1902/AH1902</f>
        <v>#DIV/0!</v>
      </c>
      <c r="AO1902" s="20" t="s">
        <v>2237</v>
      </c>
      <c r="AP1902" s="605">
        <v>0.27800000000000002</v>
      </c>
      <c r="AQ1902" s="605">
        <v>4.0000000000000001E-3</v>
      </c>
      <c r="AR1902" s="605">
        <v>1.0999999999999999E-2</v>
      </c>
      <c r="AS1902" s="605">
        <v>3.0000000000000001E-3</v>
      </c>
      <c r="AT1902" s="605">
        <v>0.14099999999999999</v>
      </c>
      <c r="AU1902" s="605">
        <v>4.0000000000000001E-3</v>
      </c>
      <c r="AV1902" s="605">
        <v>8.5999999999999993E-2</v>
      </c>
      <c r="AW1902" s="605">
        <v>3.0000000000000001E-3</v>
      </c>
      <c r="AX1902" s="605">
        <v>1.7000000000000001E-2</v>
      </c>
      <c r="AY1902" s="605">
        <v>1E-3</v>
      </c>
      <c r="AZ1902" s="605">
        <v>2.7E-2</v>
      </c>
      <c r="BA1902" s="605">
        <v>2E-3</v>
      </c>
      <c r="BB1902" s="605">
        <v>9.2999999999999999E-2</v>
      </c>
      <c r="BC1902" s="605">
        <v>3.0000000000000001E-3</v>
      </c>
      <c r="BD1902" s="605">
        <v>0.92400000000000004</v>
      </c>
      <c r="BE1902" s="605">
        <v>1.4999999999999999E-2</v>
      </c>
      <c r="BF1902" s="605" t="s">
        <v>121</v>
      </c>
      <c r="BG1902" s="605">
        <v>1.0999999999999999E-2</v>
      </c>
      <c r="BH1902" s="605" t="s">
        <v>121</v>
      </c>
      <c r="BI1902" s="605">
        <v>2.1739999999999999</v>
      </c>
      <c r="BJ1902" s="605" t="s">
        <v>121</v>
      </c>
      <c r="BK1902" s="605">
        <v>4.0000000000000001E-3</v>
      </c>
      <c r="BL1902" s="605" t="s">
        <v>121</v>
      </c>
      <c r="BM1902" s="605">
        <v>2E-3</v>
      </c>
      <c r="BN1902" s="605">
        <v>0.151</v>
      </c>
      <c r="BO1902" s="605">
        <v>8.9999999999999993E-3</v>
      </c>
      <c r="BP1902" s="605">
        <v>59.594000000000001</v>
      </c>
      <c r="BQ1902" s="605">
        <v>0.16700000000000001</v>
      </c>
      <c r="BR1902" s="605">
        <v>6.0000000000000001E-3</v>
      </c>
      <c r="BS1902" s="605">
        <v>1E-3</v>
      </c>
      <c r="BT1902" s="605">
        <v>16.600999999999999</v>
      </c>
      <c r="BU1902" s="605">
        <v>0.17699999999999999</v>
      </c>
      <c r="BV1902" s="605">
        <v>8.9139999999999997</v>
      </c>
      <c r="BW1902" s="605">
        <v>0.11700000000000001</v>
      </c>
      <c r="BX1902" s="605" t="s">
        <v>121</v>
      </c>
      <c r="BY1902" s="605">
        <v>7.0000000000000001E-3</v>
      </c>
      <c r="BZ1902" s="605">
        <v>2.5529999999999999</v>
      </c>
      <c r="CA1902" s="605">
        <v>4.7E-2</v>
      </c>
      <c r="CB1902" s="605" t="s">
        <v>121</v>
      </c>
      <c r="CC1902" s="605">
        <v>21.672000000000001</v>
      </c>
      <c r="CD1902" s="605">
        <v>4.2999999999999997E-2</v>
      </c>
      <c r="CE1902" s="605">
        <v>5.0000000000000001E-3</v>
      </c>
      <c r="CF1902" s="605">
        <v>4.0000000000000001E-3</v>
      </c>
      <c r="CG1902" s="605">
        <v>1E-3</v>
      </c>
      <c r="CH1902" s="605" t="s">
        <v>121</v>
      </c>
      <c r="CI1902" s="605">
        <v>2E-3</v>
      </c>
      <c r="CJ1902" s="605" t="s">
        <v>121</v>
      </c>
      <c r="CK1902" s="605">
        <v>0.16200000000000001</v>
      </c>
      <c r="CL1902" s="605" t="s">
        <v>121</v>
      </c>
      <c r="CM1902" s="605">
        <v>2E-3</v>
      </c>
      <c r="CN1902" s="605">
        <v>8.0000000000000002E-3</v>
      </c>
      <c r="CO1902" s="605">
        <v>1E-3</v>
      </c>
      <c r="CP1902" s="605">
        <v>3.0310000000000001</v>
      </c>
      <c r="CQ1902" s="605">
        <v>7.1999999999999995E-2</v>
      </c>
      <c r="CR1902" s="605" t="s">
        <v>121</v>
      </c>
      <c r="CS1902" s="605">
        <v>2E-3</v>
      </c>
      <c r="CT1902" s="605">
        <v>3.5230000000000001</v>
      </c>
      <c r="CU1902" s="605">
        <v>0.32500000000000001</v>
      </c>
      <c r="CV1902" s="605">
        <v>2.9000000000000001E-2</v>
      </c>
      <c r="CW1902" s="605">
        <v>1E-3</v>
      </c>
      <c r="CX1902" s="605">
        <v>0.36299999999999999</v>
      </c>
      <c r="CY1902" s="605">
        <v>1.2999999999999999E-2</v>
      </c>
      <c r="CZ1902" s="605" t="s">
        <v>121</v>
      </c>
      <c r="DA1902" s="605">
        <v>2E-3</v>
      </c>
      <c r="DB1902" s="605">
        <v>6.0000000000000001E-3</v>
      </c>
      <c r="DC1902" s="605">
        <v>4.0000000000000001E-3</v>
      </c>
      <c r="DD1902" s="605" t="s">
        <v>121</v>
      </c>
      <c r="DE1902" s="605">
        <v>1.2999999999999999E-2</v>
      </c>
      <c r="DF1902" s="605">
        <v>1.319</v>
      </c>
      <c r="DG1902" s="605">
        <v>1.4E-2</v>
      </c>
      <c r="DH1902" s="605">
        <v>0.01</v>
      </c>
      <c r="DI1902" s="605">
        <v>1E-3</v>
      </c>
      <c r="DJ1902" s="605">
        <v>0.08</v>
      </c>
      <c r="DK1902" s="605">
        <v>1E-3</v>
      </c>
      <c r="DL1902" s="61" t="str">
        <f t="shared" si="35"/>
        <v>UTV 27.06.2022</v>
      </c>
    </row>
    <row r="1903" spans="1:132">
      <c r="A1903" s="11">
        <v>44739</v>
      </c>
      <c r="B1903" s="66" t="s">
        <v>2240</v>
      </c>
      <c r="C1903" s="25" t="s">
        <v>2238</v>
      </c>
      <c r="D1903" s="21">
        <v>2</v>
      </c>
      <c r="E1903" s="2">
        <v>100</v>
      </c>
      <c r="F1903" s="2">
        <v>100</v>
      </c>
      <c r="H1903" s="3">
        <f>((F1903)/(E1903/100))</f>
        <v>100</v>
      </c>
      <c r="I1903" s="4">
        <f>E1903/F1903</f>
        <v>1</v>
      </c>
      <c r="J1903" s="4" t="e">
        <f>100/G1903</f>
        <v>#DIV/0!</v>
      </c>
      <c r="N1903" s="37" t="e">
        <f>M1903/(K1903/100)</f>
        <v>#DIV/0!</v>
      </c>
      <c r="O1903" s="37" t="e">
        <f>N1903/J1903</f>
        <v>#DIV/0!</v>
      </c>
      <c r="P1903" s="5" t="e">
        <f>M1903/(L1903/100)</f>
        <v>#DIV/0!</v>
      </c>
      <c r="Q1903" s="5" t="e">
        <f>P1903*I1903</f>
        <v>#DIV/0!</v>
      </c>
      <c r="R1903" s="21">
        <v>54.825000000000003</v>
      </c>
      <c r="S1903" s="21">
        <v>10.061</v>
      </c>
      <c r="T1903" s="21">
        <v>63.301000000000002</v>
      </c>
      <c r="U1903" s="15">
        <f>100-(T1903-R1903)/S1903*100</f>
        <v>15.753901202663755</v>
      </c>
      <c r="V1903" s="21">
        <v>3.4569999999999999</v>
      </c>
      <c r="X1903" s="2">
        <v>12.36</v>
      </c>
      <c r="Y1903" s="2">
        <v>24.3</v>
      </c>
      <c r="Z1903" s="21">
        <v>4983</v>
      </c>
      <c r="AB1903" s="14">
        <f>((AE1903-AC1903)*(1000/AD1903))*1000</f>
        <v>18408.60158760284</v>
      </c>
      <c r="AC1903" s="21">
        <v>86.78</v>
      </c>
      <c r="AD1903" s="21">
        <v>152.809</v>
      </c>
      <c r="AE1903" s="21">
        <v>89.593000000000004</v>
      </c>
      <c r="AF1903" s="7" t="e">
        <f>#REF!*0.8</f>
        <v>#REF!</v>
      </c>
      <c r="AG1903" s="2">
        <v>100</v>
      </c>
      <c r="AH1903" s="8">
        <f>((AG1903)*(H1903/100))</f>
        <v>100</v>
      </c>
      <c r="AI1903" s="7">
        <f>AG1903/AH1903</f>
        <v>1</v>
      </c>
      <c r="AJ1903" s="6">
        <v>7.3949999999999996</v>
      </c>
      <c r="AK1903" s="2">
        <v>0.26700000000000002</v>
      </c>
      <c r="AM1903" s="21">
        <v>14.51</v>
      </c>
      <c r="AN1903" s="21">
        <v>10.09</v>
      </c>
      <c r="AO1903" s="20" t="s">
        <v>2238</v>
      </c>
      <c r="AP1903" s="606">
        <v>0.60499999999999998</v>
      </c>
      <c r="AQ1903" s="606">
        <v>8.9999999999999993E-3</v>
      </c>
      <c r="AR1903" s="606">
        <v>8.9999999999999993E-3</v>
      </c>
      <c r="AS1903" s="606">
        <v>3.0000000000000001E-3</v>
      </c>
      <c r="AT1903" s="606">
        <v>0.02</v>
      </c>
      <c r="AU1903" s="606">
        <v>3.0000000000000001E-3</v>
      </c>
      <c r="AV1903" s="606">
        <v>1.9E-2</v>
      </c>
      <c r="AW1903" s="606">
        <v>2E-3</v>
      </c>
      <c r="AX1903" s="606">
        <v>3.0000000000000001E-3</v>
      </c>
      <c r="AY1903" s="606">
        <v>1E-3</v>
      </c>
      <c r="AZ1903" s="606">
        <v>4.2000000000000003E-2</v>
      </c>
      <c r="BA1903" s="606">
        <v>3.0000000000000001E-3</v>
      </c>
      <c r="BB1903" s="606">
        <v>6.8000000000000005E-2</v>
      </c>
      <c r="BC1903" s="606">
        <v>3.0000000000000001E-3</v>
      </c>
      <c r="BD1903" s="606">
        <v>1.9850000000000001</v>
      </c>
      <c r="BE1903" s="606">
        <v>2.3E-2</v>
      </c>
      <c r="BF1903" s="606" t="s">
        <v>121</v>
      </c>
      <c r="BG1903" s="606">
        <v>6.0000000000000001E-3</v>
      </c>
      <c r="BH1903" s="606" t="s">
        <v>121</v>
      </c>
      <c r="BI1903" s="606">
        <v>2.3149999999999999</v>
      </c>
      <c r="BJ1903" s="606" t="s">
        <v>121</v>
      </c>
      <c r="BK1903" s="606">
        <v>6.0000000000000001E-3</v>
      </c>
      <c r="BL1903" s="606" t="s">
        <v>121</v>
      </c>
      <c r="BM1903" s="606">
        <v>2E-3</v>
      </c>
      <c r="BN1903" s="606">
        <v>0.40899999999999997</v>
      </c>
      <c r="BO1903" s="606">
        <v>1.2999999999999999E-2</v>
      </c>
      <c r="BP1903" s="606">
        <v>51.457999999999998</v>
      </c>
      <c r="BQ1903" s="606">
        <v>0.2</v>
      </c>
      <c r="BR1903" s="606" t="s">
        <v>121</v>
      </c>
      <c r="BS1903" s="606">
        <v>2E-3</v>
      </c>
      <c r="BT1903" s="606">
        <v>19.977</v>
      </c>
      <c r="BU1903" s="606">
        <v>0.217</v>
      </c>
      <c r="BV1903" s="606">
        <v>6.6219999999999999</v>
      </c>
      <c r="BW1903" s="606">
        <v>9.7000000000000003E-2</v>
      </c>
      <c r="BX1903" s="606" t="s">
        <v>121</v>
      </c>
      <c r="BY1903" s="606">
        <v>8.0000000000000002E-3</v>
      </c>
      <c r="BZ1903" s="606">
        <v>2.7160000000000002</v>
      </c>
      <c r="CA1903" s="606">
        <v>5.6000000000000001E-2</v>
      </c>
      <c r="CB1903" s="606" t="s">
        <v>121</v>
      </c>
      <c r="CC1903" s="606">
        <v>23.315999999999999</v>
      </c>
      <c r="CD1903" s="606">
        <v>0.33400000000000002</v>
      </c>
      <c r="CE1903" s="606">
        <v>0.01</v>
      </c>
      <c r="CF1903" s="606" t="s">
        <v>121</v>
      </c>
      <c r="CG1903" s="606">
        <v>2E-3</v>
      </c>
      <c r="CH1903" s="606" t="s">
        <v>121</v>
      </c>
      <c r="CI1903" s="606">
        <v>2E-3</v>
      </c>
      <c r="CJ1903" s="606">
        <v>0.54900000000000004</v>
      </c>
      <c r="CK1903" s="606">
        <v>0.122</v>
      </c>
      <c r="CL1903" s="606" t="s">
        <v>121</v>
      </c>
      <c r="CM1903" s="606">
        <v>2E-3</v>
      </c>
      <c r="CN1903" s="606">
        <v>8.0000000000000002E-3</v>
      </c>
      <c r="CO1903" s="606">
        <v>1E-3</v>
      </c>
      <c r="CP1903" s="606">
        <v>2.7410000000000001</v>
      </c>
      <c r="CQ1903" s="606">
        <v>7.1999999999999995E-2</v>
      </c>
      <c r="CR1903" s="606" t="s">
        <v>121</v>
      </c>
      <c r="CS1903" s="606">
        <v>2E-3</v>
      </c>
      <c r="CT1903" s="606">
        <v>6.7119999999999997</v>
      </c>
      <c r="CU1903" s="606">
        <v>0.40200000000000002</v>
      </c>
      <c r="CV1903" s="606">
        <v>4.5999999999999999E-2</v>
      </c>
      <c r="CW1903" s="606">
        <v>1E-3</v>
      </c>
      <c r="CX1903" s="606">
        <v>1.129</v>
      </c>
      <c r="CY1903" s="606">
        <v>2.5000000000000001E-2</v>
      </c>
      <c r="CZ1903" s="606" t="s">
        <v>121</v>
      </c>
      <c r="DA1903" s="606">
        <v>2E-3</v>
      </c>
      <c r="DB1903" s="606" t="s">
        <v>121</v>
      </c>
      <c r="DC1903" s="606">
        <v>1.0999999999999999E-2</v>
      </c>
      <c r="DD1903" s="606" t="s">
        <v>121</v>
      </c>
      <c r="DE1903" s="606">
        <v>1.9E-2</v>
      </c>
      <c r="DF1903" s="606">
        <v>2.8170000000000002</v>
      </c>
      <c r="DG1903" s="606">
        <v>2.9000000000000001E-2</v>
      </c>
      <c r="DH1903" s="606">
        <v>1.4E-2</v>
      </c>
      <c r="DI1903" s="606">
        <v>1E-3</v>
      </c>
      <c r="DJ1903" s="606">
        <v>1.7000000000000001E-2</v>
      </c>
      <c r="DK1903" s="606">
        <v>1E-3</v>
      </c>
      <c r="DL1903" s="61" t="str">
        <f t="shared" si="35"/>
        <v>22-0145-01</v>
      </c>
      <c r="DM1903" s="614">
        <v>1.03026488268835E-2</v>
      </c>
      <c r="DN1903" s="614">
        <v>3.7429754964418201E-2</v>
      </c>
      <c r="DO1903" s="614">
        <v>1.36057635083973E-2</v>
      </c>
      <c r="DP1903" s="614">
        <v>0.26725851029372799</v>
      </c>
      <c r="DQ1903" s="614">
        <v>4.5083659715643001E-2</v>
      </c>
      <c r="DR1903" s="614">
        <v>4.7954036543415898E-3</v>
      </c>
      <c r="DS1903" s="614">
        <v>1.30319496633076</v>
      </c>
      <c r="DT1903" s="614">
        <v>5.2203041603236597</v>
      </c>
      <c r="DU1903" s="614">
        <v>-2.19730197634799E-4</v>
      </c>
      <c r="DV1903" s="614">
        <v>-1.6343657752844801E-2</v>
      </c>
      <c r="DW1903" s="614">
        <v>2.24328115170138</v>
      </c>
      <c r="DX1903" s="614">
        <v>0.19839027898793901</v>
      </c>
      <c r="DY1903" s="614">
        <v>2584.5417190314602</v>
      </c>
      <c r="DZ1903" s="614">
        <v>-0.75861722478497295</v>
      </c>
      <c r="EA1903" s="614">
        <v>-0.301310873617813</v>
      </c>
      <c r="EB1903" s="614">
        <v>97.848539225247507</v>
      </c>
    </row>
    <row r="1904" spans="1:132">
      <c r="A1904" s="11">
        <v>44739</v>
      </c>
      <c r="B1904" s="66" t="s">
        <v>2240</v>
      </c>
      <c r="C1904" s="25" t="s">
        <v>2239</v>
      </c>
      <c r="D1904" s="21">
        <v>1</v>
      </c>
      <c r="E1904" s="2">
        <v>100</v>
      </c>
      <c r="F1904" s="2">
        <v>100</v>
      </c>
      <c r="H1904" s="3">
        <f>((F1904)/(E1904/100))</f>
        <v>100</v>
      </c>
      <c r="I1904" s="4">
        <f>E1904/F1904</f>
        <v>1</v>
      </c>
      <c r="J1904" s="4" t="e">
        <f>100/G1904</f>
        <v>#DIV/0!</v>
      </c>
      <c r="N1904" s="37" t="e">
        <f>M1904/(K1904/100)</f>
        <v>#DIV/0!</v>
      </c>
      <c r="O1904" s="37" t="e">
        <f>N1904/J1904</f>
        <v>#DIV/0!</v>
      </c>
      <c r="P1904" s="5" t="e">
        <f>M1904/(L1904/100)</f>
        <v>#DIV/0!</v>
      </c>
      <c r="Q1904" s="5" t="e">
        <f>P1904*I1904</f>
        <v>#DIV/0!</v>
      </c>
      <c r="R1904" s="21">
        <v>54.454000000000001</v>
      </c>
      <c r="S1904" s="21">
        <v>10.382999999999999</v>
      </c>
      <c r="T1904" s="21">
        <v>64.378</v>
      </c>
      <c r="U1904" s="15">
        <f>100-(T1904-R1904)/S1904*100</f>
        <v>4.4206876625252818</v>
      </c>
      <c r="V1904" s="21">
        <v>2.508</v>
      </c>
      <c r="X1904" s="2">
        <v>12.54</v>
      </c>
      <c r="Y1904" s="2">
        <v>20.9</v>
      </c>
      <c r="Z1904" s="21">
        <v>3846</v>
      </c>
      <c r="AB1904" s="14">
        <f>((AE1904-AC1904)*(1000/AD1904))*1000</f>
        <v>14684.250081900356</v>
      </c>
      <c r="AC1904" s="21">
        <v>90.322999999999993</v>
      </c>
      <c r="AD1904" s="21">
        <v>155.67699999999999</v>
      </c>
      <c r="AE1904" s="21">
        <v>92.608999999999995</v>
      </c>
      <c r="AF1904" s="7" t="e">
        <f>#REF!*0.8</f>
        <v>#REF!</v>
      </c>
      <c r="AG1904" s="2">
        <v>100</v>
      </c>
      <c r="AH1904" s="8">
        <f>((AG1904)*(H1904/100))</f>
        <v>100</v>
      </c>
      <c r="AI1904" s="7">
        <f>AG1904/AH1904</f>
        <v>1</v>
      </c>
      <c r="AJ1904" s="6">
        <v>1.2070000000000001</v>
      </c>
      <c r="AK1904" s="2">
        <v>0.22600000000000001</v>
      </c>
      <c r="AM1904" s="21">
        <v>3.26</v>
      </c>
      <c r="AN1904" s="21">
        <v>1.83</v>
      </c>
      <c r="AO1904" s="20" t="s">
        <v>2239</v>
      </c>
      <c r="AP1904" s="606">
        <v>0.64600000000000002</v>
      </c>
      <c r="AQ1904" s="606">
        <v>1.0999999999999999E-2</v>
      </c>
      <c r="AR1904" s="606">
        <v>1.7999999999999999E-2</v>
      </c>
      <c r="AS1904" s="606">
        <v>3.0000000000000001E-3</v>
      </c>
      <c r="AT1904" s="606">
        <v>1.6E-2</v>
      </c>
      <c r="AU1904" s="606">
        <v>3.0000000000000001E-3</v>
      </c>
      <c r="AV1904" s="606">
        <v>1.7999999999999999E-2</v>
      </c>
      <c r="AW1904" s="606">
        <v>2E-3</v>
      </c>
      <c r="AX1904" s="606" t="s">
        <v>121</v>
      </c>
      <c r="AY1904" s="606">
        <v>2E-3</v>
      </c>
      <c r="AZ1904" s="606">
        <v>4.7E-2</v>
      </c>
      <c r="BA1904" s="606">
        <v>4.0000000000000001E-3</v>
      </c>
      <c r="BB1904" s="606">
        <v>0.109</v>
      </c>
      <c r="BC1904" s="606">
        <v>3.0000000000000001E-3</v>
      </c>
      <c r="BD1904" s="606">
        <v>2.524</v>
      </c>
      <c r="BE1904" s="606">
        <v>3.2000000000000001E-2</v>
      </c>
      <c r="BF1904" s="606" t="s">
        <v>121</v>
      </c>
      <c r="BG1904" s="606">
        <v>8.9999999999999993E-3</v>
      </c>
      <c r="BH1904" s="606">
        <v>4.2229999999999999</v>
      </c>
      <c r="BI1904" s="606">
        <v>1.9950000000000001</v>
      </c>
      <c r="BJ1904" s="606" t="s">
        <v>121</v>
      </c>
      <c r="BK1904" s="606">
        <v>1.0999999999999999E-2</v>
      </c>
      <c r="BL1904" s="606" t="s">
        <v>121</v>
      </c>
      <c r="BM1904" s="606">
        <v>2E-3</v>
      </c>
      <c r="BN1904" s="606">
        <v>1.0840000000000001</v>
      </c>
      <c r="BO1904" s="606">
        <v>2.5999999999999999E-2</v>
      </c>
      <c r="BP1904" s="606">
        <v>46.819000000000003</v>
      </c>
      <c r="BQ1904" s="606">
        <v>0.22800000000000001</v>
      </c>
      <c r="BR1904" s="606" t="s">
        <v>121</v>
      </c>
      <c r="BS1904" s="606">
        <v>2E-3</v>
      </c>
      <c r="BT1904" s="606">
        <v>20.126000000000001</v>
      </c>
      <c r="BU1904" s="606">
        <v>0.222</v>
      </c>
      <c r="BV1904" s="606">
        <v>4.3070000000000004</v>
      </c>
      <c r="BW1904" s="606">
        <v>6.4000000000000001E-2</v>
      </c>
      <c r="BX1904" s="606" t="s">
        <v>121</v>
      </c>
      <c r="BY1904" s="606">
        <v>8.9999999999999993E-3</v>
      </c>
      <c r="BZ1904" s="606">
        <v>2.351</v>
      </c>
      <c r="CA1904" s="606">
        <v>5.0999999999999997E-2</v>
      </c>
      <c r="CB1904" s="606" t="s">
        <v>121</v>
      </c>
      <c r="CC1904" s="606">
        <v>23.710999999999999</v>
      </c>
      <c r="CD1904" s="606">
        <v>0.24299999999999999</v>
      </c>
      <c r="CE1904" s="606">
        <v>0.01</v>
      </c>
      <c r="CF1904" s="606">
        <v>2E-3</v>
      </c>
      <c r="CG1904" s="606">
        <v>1E-3</v>
      </c>
      <c r="CH1904" s="606">
        <v>2E-3</v>
      </c>
      <c r="CI1904" s="606">
        <v>1E-3</v>
      </c>
      <c r="CJ1904" s="606">
        <v>0.57199999999999995</v>
      </c>
      <c r="CK1904" s="606">
        <v>0.105</v>
      </c>
      <c r="CL1904" s="606" t="s">
        <v>121</v>
      </c>
      <c r="CM1904" s="606">
        <v>2E-3</v>
      </c>
      <c r="CN1904" s="606">
        <v>7.0000000000000001E-3</v>
      </c>
      <c r="CO1904" s="606">
        <v>1E-3</v>
      </c>
      <c r="CP1904" s="606">
        <v>2.8450000000000002</v>
      </c>
      <c r="CQ1904" s="606">
        <v>6.5000000000000002E-2</v>
      </c>
      <c r="CR1904" s="606" t="s">
        <v>121</v>
      </c>
      <c r="CS1904" s="606">
        <v>2E-3</v>
      </c>
      <c r="CT1904" s="606">
        <v>9.3640000000000008</v>
      </c>
      <c r="CU1904" s="606">
        <v>0.38500000000000001</v>
      </c>
      <c r="CV1904" s="606">
        <v>7.3999999999999996E-2</v>
      </c>
      <c r="CW1904" s="606">
        <v>1E-3</v>
      </c>
      <c r="CX1904" s="606">
        <v>2.7370000000000001</v>
      </c>
      <c r="CY1904" s="606">
        <v>4.1000000000000002E-2</v>
      </c>
      <c r="CZ1904" s="606" t="s">
        <v>121</v>
      </c>
      <c r="DA1904" s="606">
        <v>2E-3</v>
      </c>
      <c r="DB1904" s="606" t="s">
        <v>121</v>
      </c>
      <c r="DC1904" s="606">
        <v>1.7000000000000001E-2</v>
      </c>
      <c r="DD1904" s="606" t="s">
        <v>121</v>
      </c>
      <c r="DE1904" s="606">
        <v>1.6E-2</v>
      </c>
      <c r="DF1904" s="606">
        <v>1.8140000000000001</v>
      </c>
      <c r="DG1904" s="606">
        <v>2.4E-2</v>
      </c>
      <c r="DH1904" s="606">
        <v>1.6E-2</v>
      </c>
      <c r="DI1904" s="606">
        <v>1E-3</v>
      </c>
      <c r="DJ1904" s="606">
        <v>1.0999999999999999E-2</v>
      </c>
      <c r="DK1904" s="606">
        <v>1E-3</v>
      </c>
      <c r="DL1904" s="61" t="str">
        <f t="shared" si="35"/>
        <v>22-0145-02</v>
      </c>
      <c r="DM1904" s="614">
        <v>1.16403912567806E-2</v>
      </c>
      <c r="DN1904" s="614">
        <v>2.38814878979145E-2</v>
      </c>
      <c r="DO1904" s="614">
        <v>6.4046974374937504E-3</v>
      </c>
      <c r="DP1904" s="614">
        <v>0.22553151515398701</v>
      </c>
      <c r="DQ1904" s="614">
        <v>5.9635467722444196E-3</v>
      </c>
      <c r="DR1904" s="614">
        <v>-8.7760467230077899E-3</v>
      </c>
      <c r="DS1904" s="614">
        <v>1.28704957070728</v>
      </c>
      <c r="DT1904" s="614">
        <v>1.7400175624669201</v>
      </c>
      <c r="DU1904" s="614">
        <v>-1.21069303351996E-4</v>
      </c>
      <c r="DV1904" s="614">
        <v>-1.09505861331538E-2</v>
      </c>
      <c r="DW1904" s="614">
        <v>0.409681300553077</v>
      </c>
      <c r="DX1904" s="614">
        <v>-0.10467733071051399</v>
      </c>
      <c r="DY1904" s="614">
        <v>2034.35259418431</v>
      </c>
      <c r="DZ1904" s="614">
        <v>0.181534841941557</v>
      </c>
      <c r="EA1904" s="614">
        <v>-0.29346615612621801</v>
      </c>
      <c r="EB1904" s="614">
        <v>97.422772540629495</v>
      </c>
    </row>
    <row r="1905" spans="1:132">
      <c r="A1905" s="11">
        <v>44740</v>
      </c>
      <c r="B1905" s="66" t="s">
        <v>208</v>
      </c>
      <c r="C1905" s="25" t="s">
        <v>125</v>
      </c>
      <c r="D1905" s="21">
        <v>22</v>
      </c>
      <c r="E1905" s="2">
        <v>100</v>
      </c>
      <c r="F1905" s="2">
        <v>78</v>
      </c>
      <c r="H1905" s="3">
        <f>((F1905)/(E1905/100))</f>
        <v>78</v>
      </c>
      <c r="I1905" s="4">
        <f>E1905/F1905</f>
        <v>1.2820512820512822</v>
      </c>
      <c r="J1905" s="4" t="e">
        <f>100/G1905</f>
        <v>#DIV/0!</v>
      </c>
      <c r="N1905" s="37" t="e">
        <f>M1905/(K1905/100)</f>
        <v>#DIV/0!</v>
      </c>
      <c r="O1905" s="37" t="e">
        <f>N1905/J1905</f>
        <v>#DIV/0!</v>
      </c>
      <c r="P1905" s="5" t="e">
        <f>M1905/(L1905/100)</f>
        <v>#DIV/0!</v>
      </c>
      <c r="Q1905" s="5" t="e">
        <f>P1905*I1905</f>
        <v>#DIV/0!</v>
      </c>
      <c r="U1905" s="15" t="e">
        <f>100-(T1905-R1905)/S1905*100</f>
        <v>#DIV/0!</v>
      </c>
      <c r="V1905" s="21">
        <v>0.438</v>
      </c>
      <c r="X1905" s="2">
        <v>10.5</v>
      </c>
      <c r="Y1905" s="2">
        <v>10.51</v>
      </c>
      <c r="Z1905" s="21">
        <v>3125</v>
      </c>
      <c r="AB1905" s="14" t="e">
        <f>((AE1905-AC1905)*(1000/AD1905))*1000</f>
        <v>#DIV/0!</v>
      </c>
      <c r="AF1905" s="7" t="e">
        <f>#REF!*0.8</f>
        <v>#REF!</v>
      </c>
      <c r="AG1905" s="2">
        <v>127</v>
      </c>
      <c r="AH1905" s="8">
        <f>((AG1905)*(H1905/100))</f>
        <v>99.06</v>
      </c>
      <c r="AI1905" s="7">
        <f>AG1905/AH1905</f>
        <v>1.2820512820512819</v>
      </c>
      <c r="AJ1905" s="6">
        <v>17.13</v>
      </c>
      <c r="AK1905" s="2">
        <v>0.87</v>
      </c>
      <c r="AO1905" s="24" t="s">
        <v>2243</v>
      </c>
      <c r="AP1905" s="613">
        <v>0.24099999999999999</v>
      </c>
      <c r="AQ1905" s="613">
        <v>4.0000000000000001E-3</v>
      </c>
      <c r="AR1905" s="613">
        <v>7.4999999999999997E-2</v>
      </c>
      <c r="AS1905" s="613">
        <v>4.0000000000000001E-3</v>
      </c>
      <c r="AT1905" s="613">
        <v>2.7E-2</v>
      </c>
      <c r="AU1905" s="613">
        <v>2E-3</v>
      </c>
      <c r="AV1905" s="613">
        <v>2.3E-2</v>
      </c>
      <c r="AW1905" s="613">
        <v>2E-3</v>
      </c>
      <c r="AX1905" s="613" t="s">
        <v>121</v>
      </c>
      <c r="AY1905" s="613">
        <v>2E-3</v>
      </c>
      <c r="AZ1905" s="613">
        <v>5.8999999999999997E-2</v>
      </c>
      <c r="BA1905" s="613">
        <v>3.0000000000000001E-3</v>
      </c>
      <c r="BB1905" s="613">
        <v>0.17199999999999999</v>
      </c>
      <c r="BC1905" s="613">
        <v>4.0000000000000001E-3</v>
      </c>
      <c r="BD1905" s="613">
        <v>5.1340000000000003</v>
      </c>
      <c r="BE1905" s="613">
        <v>4.7E-2</v>
      </c>
      <c r="BF1905" s="613" t="s">
        <v>121</v>
      </c>
      <c r="BG1905" s="613">
        <v>3.0000000000000001E-3</v>
      </c>
      <c r="BH1905" s="613">
        <v>7.3220000000000001</v>
      </c>
      <c r="BI1905" s="613">
        <v>1.752</v>
      </c>
      <c r="BJ1905" s="613" t="s">
        <v>121</v>
      </c>
      <c r="BK1905" s="613">
        <v>5.0000000000000001E-3</v>
      </c>
      <c r="BL1905" s="613" t="s">
        <v>121</v>
      </c>
      <c r="BM1905" s="613">
        <v>2E-3</v>
      </c>
      <c r="BN1905" s="613">
        <v>2.524</v>
      </c>
      <c r="BO1905" s="613">
        <v>4.2999999999999997E-2</v>
      </c>
      <c r="BP1905" s="613">
        <v>42.491</v>
      </c>
      <c r="BQ1905" s="613">
        <v>0.27900000000000003</v>
      </c>
      <c r="BR1905" s="613" t="s">
        <v>121</v>
      </c>
      <c r="BS1905" s="613">
        <v>2E-3</v>
      </c>
      <c r="BT1905" s="613">
        <v>14.523</v>
      </c>
      <c r="BU1905" s="613">
        <v>0.152</v>
      </c>
      <c r="BV1905" s="613">
        <v>1.996</v>
      </c>
      <c r="BW1905" s="613">
        <v>3.5999999999999997E-2</v>
      </c>
      <c r="BX1905" s="613" t="s">
        <v>121</v>
      </c>
      <c r="BY1905" s="613">
        <v>1.2E-2</v>
      </c>
      <c r="BZ1905" s="613">
        <v>1.1220000000000001</v>
      </c>
      <c r="CA1905" s="613">
        <v>3.5999999999999997E-2</v>
      </c>
      <c r="CB1905" s="613" t="s">
        <v>121</v>
      </c>
      <c r="CC1905" s="613">
        <v>11.865</v>
      </c>
      <c r="CD1905" s="613">
        <v>0.21299999999999999</v>
      </c>
      <c r="CE1905" s="613">
        <v>8.9999999999999993E-3</v>
      </c>
      <c r="CF1905" s="613">
        <v>6.0000000000000001E-3</v>
      </c>
      <c r="CG1905" s="613">
        <v>1E-3</v>
      </c>
      <c r="CH1905" s="613">
        <v>3.0000000000000001E-3</v>
      </c>
      <c r="CI1905" s="613">
        <v>1E-3</v>
      </c>
      <c r="CJ1905" s="613">
        <v>0.48499999999999999</v>
      </c>
      <c r="CK1905" s="613">
        <v>8.5999999999999993E-2</v>
      </c>
      <c r="CL1905" s="613" t="s">
        <v>121</v>
      </c>
      <c r="CM1905" s="613">
        <v>2E-3</v>
      </c>
      <c r="CN1905" s="613">
        <v>4.0000000000000001E-3</v>
      </c>
      <c r="CO1905" s="613">
        <v>1E-3</v>
      </c>
      <c r="CP1905" s="613">
        <v>1.5509999999999999</v>
      </c>
      <c r="CQ1905" s="613">
        <v>4.3999999999999997E-2</v>
      </c>
      <c r="CR1905" s="613" t="s">
        <v>121</v>
      </c>
      <c r="CS1905" s="613">
        <v>2E-3</v>
      </c>
      <c r="CT1905" s="613">
        <v>9.4359999999999999</v>
      </c>
      <c r="CU1905" s="613">
        <v>0.36899999999999999</v>
      </c>
      <c r="CV1905" s="613">
        <v>4.1000000000000002E-2</v>
      </c>
      <c r="CW1905" s="613">
        <v>1E-3</v>
      </c>
      <c r="CX1905" s="613">
        <v>1.9950000000000001</v>
      </c>
      <c r="CY1905" s="613">
        <v>2.8000000000000001E-2</v>
      </c>
      <c r="CZ1905" s="613" t="s">
        <v>121</v>
      </c>
      <c r="DA1905" s="613">
        <v>2E-3</v>
      </c>
      <c r="DB1905" s="613">
        <v>1.9E-2</v>
      </c>
      <c r="DC1905" s="613">
        <v>8.0000000000000002E-3</v>
      </c>
      <c r="DD1905" s="613">
        <v>1.4E-2</v>
      </c>
      <c r="DE1905" s="613">
        <v>8.0000000000000002E-3</v>
      </c>
      <c r="DF1905" s="613">
        <v>0.85299999999999998</v>
      </c>
      <c r="DG1905" s="613">
        <v>1.0999999999999999E-2</v>
      </c>
      <c r="DH1905" s="613">
        <v>2.8000000000000001E-2</v>
      </c>
      <c r="DI1905" s="613">
        <v>1E-3</v>
      </c>
      <c r="DJ1905" s="613">
        <v>3.1E-2</v>
      </c>
      <c r="DK1905" s="613">
        <v>1E-3</v>
      </c>
      <c r="DL1905" s="61" t="str">
        <f t="shared" ref="DL1905:DL1966" si="36">AO1905</f>
        <v>DK III W1 28.06.2022</v>
      </c>
      <c r="DM1905" s="614">
        <v>3.1298734071865598E-2</v>
      </c>
      <c r="DN1905" s="614">
        <v>3.5159561868193398E-2</v>
      </c>
      <c r="DO1905" s="614">
        <v>-1.8019047367825499E-2</v>
      </c>
      <c r="DP1905" s="614">
        <v>0.86983576847496202</v>
      </c>
      <c r="DQ1905" s="614">
        <v>3.18247393652032E-3</v>
      </c>
      <c r="DR1905" s="614">
        <v>-1.0226720800724501E-2</v>
      </c>
      <c r="DS1905" s="614">
        <v>0.68336642532842895</v>
      </c>
      <c r="DT1905" s="614">
        <v>2.2814894230068199E-2</v>
      </c>
      <c r="DU1905" s="614">
        <v>3.5873055434549402E-3</v>
      </c>
      <c r="DV1905" s="614">
        <v>1.5357232417489401E-2</v>
      </c>
      <c r="DW1905" s="614">
        <v>0.219298631341098</v>
      </c>
      <c r="DX1905" s="614">
        <v>-0.149877565038321</v>
      </c>
      <c r="DY1905" s="614">
        <v>1030.9779538884</v>
      </c>
      <c r="DZ1905" s="614">
        <v>2.2224033801968601</v>
      </c>
      <c r="EA1905" s="614">
        <v>0.12927650858998299</v>
      </c>
      <c r="EB1905" s="614">
        <v>98.148765664200994</v>
      </c>
    </row>
    <row r="1906" spans="1:132">
      <c r="A1906" s="11">
        <v>44740</v>
      </c>
      <c r="B1906" s="66" t="s">
        <v>207</v>
      </c>
      <c r="C1906" s="25" t="s">
        <v>125</v>
      </c>
      <c r="D1906" s="21">
        <v>32</v>
      </c>
      <c r="E1906" s="2">
        <v>100</v>
      </c>
      <c r="F1906" s="2">
        <v>68</v>
      </c>
      <c r="H1906" s="3">
        <f>((F1906)/(E1906/100))</f>
        <v>68</v>
      </c>
      <c r="I1906" s="4">
        <f>E1906/F1906</f>
        <v>1.4705882352941178</v>
      </c>
      <c r="J1906" s="4" t="e">
        <f>100/G1906</f>
        <v>#DIV/0!</v>
      </c>
      <c r="N1906" s="37" t="e">
        <f>M1906/(K1906/100)</f>
        <v>#DIV/0!</v>
      </c>
      <c r="O1906" s="37" t="e">
        <f>N1906/J1906</f>
        <v>#DIV/0!</v>
      </c>
      <c r="P1906" s="5" t="e">
        <f>M1906/(L1906/100)</f>
        <v>#DIV/0!</v>
      </c>
      <c r="Q1906" s="5" t="e">
        <f>P1906*I1906</f>
        <v>#DIV/0!</v>
      </c>
      <c r="U1906" s="15" t="e">
        <f>100-(T1906-R1906)/S1906*100</f>
        <v>#DIV/0!</v>
      </c>
      <c r="V1906" s="21">
        <v>1.3919999999999999</v>
      </c>
      <c r="X1906" s="2">
        <v>11.89</v>
      </c>
      <c r="Y1906" s="2">
        <v>10.91</v>
      </c>
      <c r="Z1906" s="21">
        <v>2518</v>
      </c>
      <c r="AB1906" s="14" t="e">
        <f>((AE1906-AC1906)*(1000/AD1906))*1000</f>
        <v>#DIV/0!</v>
      </c>
      <c r="AF1906" s="7" t="e">
        <f>#REF!*0.8</f>
        <v>#REF!</v>
      </c>
      <c r="AG1906" s="2">
        <v>147</v>
      </c>
      <c r="AH1906" s="8">
        <f>((AG1906)*(H1906/100))</f>
        <v>99.960000000000008</v>
      </c>
      <c r="AI1906" s="7">
        <f>AG1906/AH1906</f>
        <v>1.4705882352941175</v>
      </c>
      <c r="AJ1906" s="6">
        <v>62.79</v>
      </c>
      <c r="AK1906" s="2">
        <v>0.34100000000000003</v>
      </c>
      <c r="AO1906" s="24" t="s">
        <v>2244</v>
      </c>
      <c r="AP1906" s="612">
        <v>0.13700000000000001</v>
      </c>
      <c r="AQ1906" s="612">
        <v>2E-3</v>
      </c>
      <c r="AR1906" s="612">
        <v>1.9E-2</v>
      </c>
      <c r="AS1906" s="612">
        <v>3.0000000000000001E-3</v>
      </c>
      <c r="AT1906" s="612">
        <v>8.9999999999999993E-3</v>
      </c>
      <c r="AU1906" s="612">
        <v>2E-3</v>
      </c>
      <c r="AV1906" s="612">
        <v>2.7E-2</v>
      </c>
      <c r="AW1906" s="612">
        <v>2E-3</v>
      </c>
      <c r="AX1906" s="612">
        <v>3.0000000000000001E-3</v>
      </c>
      <c r="AY1906" s="612">
        <v>1E-3</v>
      </c>
      <c r="AZ1906" s="612">
        <v>0.03</v>
      </c>
      <c r="BA1906" s="612">
        <v>3.0000000000000001E-3</v>
      </c>
      <c r="BB1906" s="612">
        <v>0.11600000000000001</v>
      </c>
      <c r="BC1906" s="612">
        <v>3.0000000000000001E-3</v>
      </c>
      <c r="BD1906" s="612">
        <v>5.0060000000000002</v>
      </c>
      <c r="BE1906" s="612">
        <v>3.6999999999999998E-2</v>
      </c>
      <c r="BF1906" s="612" t="s">
        <v>121</v>
      </c>
      <c r="BG1906" s="612">
        <v>3.0000000000000001E-3</v>
      </c>
      <c r="BH1906" s="612">
        <v>2.766</v>
      </c>
      <c r="BI1906" s="612">
        <v>0.79500000000000004</v>
      </c>
      <c r="BJ1906" s="612" t="s">
        <v>121</v>
      </c>
      <c r="BK1906" s="612">
        <v>3.0000000000000001E-3</v>
      </c>
      <c r="BL1906" s="612" t="s">
        <v>121</v>
      </c>
      <c r="BM1906" s="612">
        <v>2E-3</v>
      </c>
      <c r="BN1906" s="612">
        <v>0.47499999999999998</v>
      </c>
      <c r="BO1906" s="612">
        <v>0.01</v>
      </c>
      <c r="BP1906" s="612">
        <v>67.498000000000005</v>
      </c>
      <c r="BQ1906" s="612">
        <v>0.13500000000000001</v>
      </c>
      <c r="BR1906" s="612" t="s">
        <v>121</v>
      </c>
      <c r="BS1906" s="612">
        <v>2E-3</v>
      </c>
      <c r="BT1906" s="612">
        <v>12.359</v>
      </c>
      <c r="BU1906" s="612">
        <v>0.13100000000000001</v>
      </c>
      <c r="BV1906" s="612">
        <v>1.0489999999999999</v>
      </c>
      <c r="BW1906" s="612">
        <v>2.1000000000000001E-2</v>
      </c>
      <c r="BX1906" s="612" t="s">
        <v>121</v>
      </c>
      <c r="BY1906" s="612">
        <v>0.01</v>
      </c>
      <c r="BZ1906" s="612">
        <v>0.58399999999999996</v>
      </c>
      <c r="CA1906" s="612">
        <v>2.7E-2</v>
      </c>
      <c r="CB1906" s="612" t="s">
        <v>121</v>
      </c>
      <c r="CC1906" s="612">
        <v>9.9589999999999996</v>
      </c>
      <c r="CD1906" s="612">
        <v>0.25800000000000001</v>
      </c>
      <c r="CE1906" s="612">
        <v>8.0000000000000002E-3</v>
      </c>
      <c r="CF1906" s="612" t="s">
        <v>121</v>
      </c>
      <c r="CG1906" s="612">
        <v>2E-3</v>
      </c>
      <c r="CH1906" s="612" t="s">
        <v>121</v>
      </c>
      <c r="CI1906" s="612">
        <v>2E-3</v>
      </c>
      <c r="CJ1906" s="612">
        <v>0.98499999999999999</v>
      </c>
      <c r="CK1906" s="612">
        <v>7.1999999999999995E-2</v>
      </c>
      <c r="CL1906" s="612" t="s">
        <v>121</v>
      </c>
      <c r="CM1906" s="612">
        <v>2E-3</v>
      </c>
      <c r="CN1906" s="612">
        <v>2E-3</v>
      </c>
      <c r="CO1906" s="612">
        <v>1E-3</v>
      </c>
      <c r="CP1906" s="612">
        <v>1.3160000000000001</v>
      </c>
      <c r="CQ1906" s="612">
        <v>3.2000000000000001E-2</v>
      </c>
      <c r="CR1906" s="612" t="s">
        <v>121</v>
      </c>
      <c r="CS1906" s="612">
        <v>2E-3</v>
      </c>
      <c r="CT1906" s="612">
        <v>4.9260000000000002</v>
      </c>
      <c r="CU1906" s="612">
        <v>0.23699999999999999</v>
      </c>
      <c r="CV1906" s="612">
        <v>2.5999999999999999E-2</v>
      </c>
      <c r="CW1906" s="612">
        <v>1E-3</v>
      </c>
      <c r="CX1906" s="612">
        <v>1.006</v>
      </c>
      <c r="CY1906" s="612">
        <v>0.02</v>
      </c>
      <c r="CZ1906" s="612" t="s">
        <v>121</v>
      </c>
      <c r="DA1906" s="612">
        <v>2E-3</v>
      </c>
      <c r="DB1906" s="612">
        <v>2.3E-2</v>
      </c>
      <c r="DC1906" s="612">
        <v>6.0000000000000001E-3</v>
      </c>
      <c r="DD1906" s="612" t="s">
        <v>121</v>
      </c>
      <c r="DE1906" s="612">
        <v>1.2999999999999999E-2</v>
      </c>
      <c r="DF1906" s="612">
        <v>1.351</v>
      </c>
      <c r="DG1906" s="612">
        <v>1.2E-2</v>
      </c>
      <c r="DH1906" s="612">
        <v>8.9999999999999993E-3</v>
      </c>
      <c r="DI1906" s="612">
        <v>1E-3</v>
      </c>
      <c r="DJ1906" s="612">
        <v>1.4E-2</v>
      </c>
      <c r="DK1906" s="612">
        <v>1E-3</v>
      </c>
      <c r="DL1906" s="61" t="str">
        <f t="shared" si="36"/>
        <v>DK III W2 28.06.2022</v>
      </c>
      <c r="DM1906" s="614">
        <v>2.90432264420174E-2</v>
      </c>
      <c r="DN1906" s="614">
        <v>1.3772861266628999E-2</v>
      </c>
      <c r="DO1906" s="614">
        <v>-6.5068155653734503E-3</v>
      </c>
      <c r="DP1906" s="614">
        <v>0.34076903047875201</v>
      </c>
      <c r="DQ1906" s="614">
        <v>-2.3996461551861401E-3</v>
      </c>
      <c r="DR1906" s="614">
        <v>-8.3751229499553406E-3</v>
      </c>
      <c r="DS1906" s="614">
        <v>0.99565894603907901</v>
      </c>
      <c r="DT1906" s="614">
        <v>2.5774588492212799E-2</v>
      </c>
      <c r="DU1906" s="614">
        <v>2.9755208113214902E-3</v>
      </c>
      <c r="DV1906" s="614">
        <v>1.66176138129383E-2</v>
      </c>
      <c r="DW1906" s="614">
        <v>0.27967247180305599</v>
      </c>
      <c r="DX1906" s="614">
        <v>-0.131693518075226</v>
      </c>
      <c r="DY1906" s="614">
        <v>1265.3055542043201</v>
      </c>
      <c r="DZ1906" s="614">
        <v>1.3407410946425899</v>
      </c>
      <c r="EA1906" s="614">
        <v>-0.316274970383572</v>
      </c>
      <c r="EB1906" s="614">
        <v>97.210353168639998</v>
      </c>
    </row>
    <row r="1907" spans="1:132">
      <c r="A1907" s="11">
        <v>44740</v>
      </c>
      <c r="B1907" s="66"/>
      <c r="C1907" s="25" t="s">
        <v>117</v>
      </c>
      <c r="H1907" s="3" t="e">
        <f>((F1907)/(E1907/100))</f>
        <v>#DIV/0!</v>
      </c>
      <c r="I1907" s="4" t="e">
        <f>E1907/F1907</f>
        <v>#DIV/0!</v>
      </c>
      <c r="J1907" s="4" t="e">
        <f>100/G1907</f>
        <v>#DIV/0!</v>
      </c>
      <c r="N1907" s="37" t="e">
        <f>M1907/(K1907/100)</f>
        <v>#DIV/0!</v>
      </c>
      <c r="O1907" s="37" t="e">
        <f>N1907/J1907</f>
        <v>#DIV/0!</v>
      </c>
      <c r="P1907" s="5" t="e">
        <f>M1907/(L1907/100)</f>
        <v>#DIV/0!</v>
      </c>
      <c r="Q1907" s="5" t="e">
        <f>P1907*I1907</f>
        <v>#DIV/0!</v>
      </c>
      <c r="U1907" s="15" t="e">
        <f>100-(T1907-R1907)/S1907*100</f>
        <v>#DIV/0!</v>
      </c>
      <c r="X1907" s="2">
        <v>11.86</v>
      </c>
      <c r="AB1907" s="14" t="e">
        <f>((AE1907-AC1907)*(1000/AD1907))*1000</f>
        <v>#DIV/0!</v>
      </c>
      <c r="AF1907" s="7" t="e">
        <f>#REF!*0.8</f>
        <v>#REF!</v>
      </c>
      <c r="AG1907" s="2">
        <v>60</v>
      </c>
      <c r="AH1907" s="8" t="e">
        <f>((AG1907)*(H1907/100))</f>
        <v>#DIV/0!</v>
      </c>
      <c r="AI1907" s="7" t="e">
        <f>AG1907/AH1907</f>
        <v>#DIV/0!</v>
      </c>
      <c r="AO1907" s="24" t="s">
        <v>2245</v>
      </c>
      <c r="AP1907" s="609">
        <v>0.222</v>
      </c>
      <c r="AQ1907" s="609">
        <v>4.0000000000000001E-3</v>
      </c>
      <c r="AR1907" s="609">
        <v>7.0000000000000001E-3</v>
      </c>
      <c r="AS1907" s="609">
        <v>3.0000000000000001E-3</v>
      </c>
      <c r="AT1907" s="609">
        <v>9.2999999999999999E-2</v>
      </c>
      <c r="AU1907" s="609">
        <v>3.0000000000000001E-3</v>
      </c>
      <c r="AV1907" s="609">
        <v>7.5999999999999998E-2</v>
      </c>
      <c r="AW1907" s="609">
        <v>3.0000000000000001E-3</v>
      </c>
      <c r="AX1907" s="609">
        <v>1.6E-2</v>
      </c>
      <c r="AY1907" s="609">
        <v>1E-3</v>
      </c>
      <c r="AZ1907" s="609">
        <v>1.7000000000000001E-2</v>
      </c>
      <c r="BA1907" s="609">
        <v>2E-3</v>
      </c>
      <c r="BB1907" s="609">
        <v>7.5999999999999998E-2</v>
      </c>
      <c r="BC1907" s="609">
        <v>3.0000000000000001E-3</v>
      </c>
      <c r="BD1907" s="609">
        <v>0.54800000000000004</v>
      </c>
      <c r="BE1907" s="609">
        <v>1.0999999999999999E-2</v>
      </c>
      <c r="BF1907" s="609" t="s">
        <v>121</v>
      </c>
      <c r="BG1907" s="609">
        <v>8.9999999999999993E-3</v>
      </c>
      <c r="BH1907" s="609" t="s">
        <v>121</v>
      </c>
      <c r="BI1907" s="609">
        <v>2.4670000000000001</v>
      </c>
      <c r="BJ1907" s="609" t="s">
        <v>121</v>
      </c>
      <c r="BK1907" s="609">
        <v>4.0000000000000001E-3</v>
      </c>
      <c r="BL1907" s="609" t="s">
        <v>121</v>
      </c>
      <c r="BM1907" s="609">
        <v>2E-3</v>
      </c>
      <c r="BN1907" s="609">
        <v>8.4000000000000005E-2</v>
      </c>
      <c r="BO1907" s="609">
        <v>8.0000000000000002E-3</v>
      </c>
      <c r="BP1907" s="609">
        <v>58.354999999999997</v>
      </c>
      <c r="BQ1907" s="609">
        <v>0.16600000000000001</v>
      </c>
      <c r="BR1907" s="609">
        <v>7.0000000000000001E-3</v>
      </c>
      <c r="BS1907" s="609">
        <v>1E-3</v>
      </c>
      <c r="BT1907" s="609">
        <v>14.563000000000001</v>
      </c>
      <c r="BU1907" s="609">
        <v>0.18</v>
      </c>
      <c r="BV1907" s="609">
        <v>14.414999999999999</v>
      </c>
      <c r="BW1907" s="609">
        <v>0.25700000000000001</v>
      </c>
      <c r="BX1907" s="609" t="s">
        <v>121</v>
      </c>
      <c r="BY1907" s="609">
        <v>5.0000000000000001E-3</v>
      </c>
      <c r="BZ1907" s="609">
        <v>3.121</v>
      </c>
      <c r="CA1907" s="609">
        <v>5.5E-2</v>
      </c>
      <c r="CB1907" s="609" t="s">
        <v>121</v>
      </c>
      <c r="CC1907" s="609">
        <v>28.917999999999999</v>
      </c>
      <c r="CD1907" s="609">
        <v>2.9000000000000001E-2</v>
      </c>
      <c r="CE1907" s="609">
        <v>5.0000000000000001E-3</v>
      </c>
      <c r="CF1907" s="609" t="s">
        <v>121</v>
      </c>
      <c r="CG1907" s="609">
        <v>2E-3</v>
      </c>
      <c r="CH1907" s="609" t="s">
        <v>121</v>
      </c>
      <c r="CI1907" s="609">
        <v>2E-3</v>
      </c>
      <c r="CJ1907" s="609" t="s">
        <v>121</v>
      </c>
      <c r="CK1907" s="609">
        <v>0.18</v>
      </c>
      <c r="CL1907" s="609" t="s">
        <v>121</v>
      </c>
      <c r="CM1907" s="609">
        <v>2E-3</v>
      </c>
      <c r="CN1907" s="609">
        <v>6.0000000000000001E-3</v>
      </c>
      <c r="CO1907" s="609">
        <v>1E-3</v>
      </c>
      <c r="CP1907" s="609">
        <v>2.948</v>
      </c>
      <c r="CQ1907" s="609">
        <v>8.8999999999999996E-2</v>
      </c>
      <c r="CR1907" s="609" t="s">
        <v>121</v>
      </c>
      <c r="CS1907" s="609">
        <v>2E-3</v>
      </c>
      <c r="CT1907" s="609">
        <v>2.2370000000000001</v>
      </c>
      <c r="CU1907" s="609">
        <v>0.33600000000000002</v>
      </c>
      <c r="CV1907" s="609">
        <v>1.7999999999999999E-2</v>
      </c>
      <c r="CW1907" s="609">
        <v>1E-3</v>
      </c>
      <c r="CX1907" s="609">
        <v>0.19900000000000001</v>
      </c>
      <c r="CY1907" s="609">
        <v>0.01</v>
      </c>
      <c r="CZ1907" s="609" t="s">
        <v>121</v>
      </c>
      <c r="DA1907" s="609">
        <v>2E-3</v>
      </c>
      <c r="DB1907" s="609" t="s">
        <v>121</v>
      </c>
      <c r="DC1907" s="609">
        <v>7.0000000000000001E-3</v>
      </c>
      <c r="DD1907" s="609">
        <v>1.7999999999999999E-2</v>
      </c>
      <c r="DE1907" s="609">
        <v>8.0000000000000002E-3</v>
      </c>
      <c r="DF1907" s="609">
        <v>1.206</v>
      </c>
      <c r="DG1907" s="609">
        <v>1.4999999999999999E-2</v>
      </c>
      <c r="DH1907" s="609">
        <v>7.0000000000000001E-3</v>
      </c>
      <c r="DI1907" s="609">
        <v>1E-3</v>
      </c>
      <c r="DJ1907" s="609">
        <v>0.1</v>
      </c>
      <c r="DK1907" s="609">
        <v>1E-3</v>
      </c>
      <c r="DL1907" s="61" t="str">
        <f t="shared" si="36"/>
        <v>UTV 28.06.2022</v>
      </c>
    </row>
    <row r="1908" spans="1:132">
      <c r="A1908" s="11">
        <v>44740</v>
      </c>
      <c r="B1908" s="66" t="s">
        <v>2247</v>
      </c>
      <c r="C1908" s="25" t="s">
        <v>181</v>
      </c>
      <c r="D1908" s="21">
        <v>15</v>
      </c>
      <c r="E1908" s="2">
        <v>100</v>
      </c>
      <c r="F1908" s="2">
        <v>100</v>
      </c>
      <c r="G1908" s="2">
        <v>85</v>
      </c>
      <c r="H1908" s="3">
        <f>((F1908)/(E1908/100))</f>
        <v>100</v>
      </c>
      <c r="I1908" s="4">
        <f>E1908/F1908</f>
        <v>1</v>
      </c>
      <c r="J1908" s="4">
        <f>100/G1908</f>
        <v>1.1764705882352942</v>
      </c>
      <c r="K1908" s="2">
        <v>20.003</v>
      </c>
      <c r="M1908" s="2">
        <f>100.737-100.231</f>
        <v>0.50600000000000023</v>
      </c>
      <c r="N1908" s="37">
        <f>M1908/(K1908/100)</f>
        <v>2.5296205569164636</v>
      </c>
      <c r="O1908" s="37">
        <f>N1908/J1908</f>
        <v>2.150177473378994</v>
      </c>
      <c r="P1908" s="5" t="e">
        <f>M1908/(L1908/100)</f>
        <v>#DIV/0!</v>
      </c>
      <c r="Q1908" s="5" t="e">
        <f>P1908*I1908</f>
        <v>#DIV/0!</v>
      </c>
      <c r="U1908" s="15" t="e">
        <f>100-(T1908-R1908)/S1908*100</f>
        <v>#DIV/0!</v>
      </c>
      <c r="AB1908" s="14" t="e">
        <f>((AE1908-AC1908)*(1000/AD1908))*1000</f>
        <v>#DIV/0!</v>
      </c>
      <c r="AF1908" s="7" t="e">
        <f>#REF!*0.8</f>
        <v>#REF!</v>
      </c>
      <c r="AH1908" s="8">
        <f>((AG1908)*(H1908/100))</f>
        <v>0</v>
      </c>
      <c r="AI1908" s="7" t="e">
        <f>AG1908/AH1908</f>
        <v>#DIV/0!</v>
      </c>
      <c r="AO1908" s="20" t="s">
        <v>181</v>
      </c>
      <c r="AP1908" s="611">
        <v>1.2E-2</v>
      </c>
      <c r="AQ1908" s="611">
        <v>2E-3</v>
      </c>
      <c r="AR1908" s="611">
        <v>7.2999999999999995E-2</v>
      </c>
      <c r="AS1908" s="611">
        <v>8.0000000000000002E-3</v>
      </c>
      <c r="AT1908" s="611" t="s">
        <v>121</v>
      </c>
      <c r="AU1908" s="611">
        <v>5.0000000000000001E-3</v>
      </c>
      <c r="AV1908" s="611">
        <v>1.2999999999999999E-2</v>
      </c>
      <c r="AW1908" s="611">
        <v>3.0000000000000001E-3</v>
      </c>
      <c r="AX1908" s="611" t="s">
        <v>121</v>
      </c>
      <c r="AY1908" s="611">
        <v>2E-3</v>
      </c>
      <c r="AZ1908" s="611">
        <v>0.14299999999999999</v>
      </c>
      <c r="BA1908" s="611">
        <v>8.0000000000000002E-3</v>
      </c>
      <c r="BB1908" s="611">
        <v>3.2000000000000001E-2</v>
      </c>
      <c r="BC1908" s="611">
        <v>5.0000000000000001E-3</v>
      </c>
      <c r="BD1908" s="611">
        <v>52.686</v>
      </c>
      <c r="BE1908" s="611">
        <v>0.442</v>
      </c>
      <c r="BF1908" s="611" t="s">
        <v>121</v>
      </c>
      <c r="BG1908" s="611">
        <v>0.02</v>
      </c>
      <c r="BH1908" s="611">
        <v>0.996</v>
      </c>
      <c r="BI1908" s="611">
        <v>0.27500000000000002</v>
      </c>
      <c r="BJ1908" s="611">
        <v>7.0000000000000001E-3</v>
      </c>
      <c r="BK1908" s="611">
        <v>2E-3</v>
      </c>
      <c r="BL1908" s="611" t="s">
        <v>121</v>
      </c>
      <c r="BM1908" s="611">
        <v>4.0000000000000001E-3</v>
      </c>
      <c r="BN1908" s="611">
        <v>3.9E-2</v>
      </c>
      <c r="BO1908" s="611">
        <v>1.2999999999999999E-2</v>
      </c>
      <c r="BP1908" s="611">
        <v>36.061</v>
      </c>
      <c r="BQ1908" s="611">
        <v>0.52300000000000002</v>
      </c>
      <c r="BR1908" s="611" t="s">
        <v>121</v>
      </c>
      <c r="BS1908" s="611">
        <v>2E-3</v>
      </c>
      <c r="BT1908" s="611">
        <v>4.1230000000000002</v>
      </c>
      <c r="BU1908" s="611">
        <v>0.14799999999999999</v>
      </c>
      <c r="BV1908" s="611">
        <v>9.0999999999999998E-2</v>
      </c>
      <c r="BW1908" s="611">
        <v>3.0000000000000001E-3</v>
      </c>
      <c r="BX1908" s="611" t="s">
        <v>121</v>
      </c>
      <c r="BY1908" s="611">
        <v>4.2000000000000003E-2</v>
      </c>
      <c r="BZ1908" s="611">
        <v>0.127</v>
      </c>
      <c r="CA1908" s="611">
        <v>3.7999999999999999E-2</v>
      </c>
      <c r="CB1908" s="611" t="s">
        <v>121</v>
      </c>
      <c r="CC1908" s="611">
        <v>3.45</v>
      </c>
      <c r="CD1908" s="611">
        <v>0.58799999999999997</v>
      </c>
      <c r="CE1908" s="611">
        <v>1.7000000000000001E-2</v>
      </c>
      <c r="CF1908" s="611">
        <v>2.3E-2</v>
      </c>
      <c r="CG1908" s="611">
        <v>1E-3</v>
      </c>
      <c r="CH1908" s="611">
        <v>6.0000000000000001E-3</v>
      </c>
      <c r="CI1908" s="611">
        <v>1E-3</v>
      </c>
      <c r="CJ1908" s="611">
        <v>6.8000000000000005E-2</v>
      </c>
      <c r="CK1908" s="611">
        <v>1.2E-2</v>
      </c>
      <c r="CL1908" s="611" t="s">
        <v>121</v>
      </c>
      <c r="CM1908" s="611">
        <v>2E-3</v>
      </c>
      <c r="CN1908" s="611" t="s">
        <v>121</v>
      </c>
      <c r="CO1908" s="611">
        <v>2E-3</v>
      </c>
      <c r="CP1908" s="611">
        <v>0.23100000000000001</v>
      </c>
      <c r="CQ1908" s="611">
        <v>6.0000000000000001E-3</v>
      </c>
      <c r="CR1908" s="611" t="s">
        <v>121</v>
      </c>
      <c r="CS1908" s="611">
        <v>2E-3</v>
      </c>
      <c r="CT1908" s="611">
        <v>0.81699999999999995</v>
      </c>
      <c r="CU1908" s="611">
        <v>4.4999999999999998E-2</v>
      </c>
      <c r="CV1908" s="611">
        <v>5.0000000000000001E-3</v>
      </c>
      <c r="CW1908" s="611">
        <v>1E-3</v>
      </c>
      <c r="CX1908" s="611">
        <v>0.16200000000000001</v>
      </c>
      <c r="CY1908" s="611">
        <v>1.9E-2</v>
      </c>
      <c r="CZ1908" s="611" t="s">
        <v>121</v>
      </c>
      <c r="DA1908" s="611">
        <v>2E-3</v>
      </c>
      <c r="DB1908" s="611">
        <v>2.7E-2</v>
      </c>
      <c r="DC1908" s="611">
        <v>8.0000000000000002E-3</v>
      </c>
      <c r="DD1908" s="611" t="s">
        <v>121</v>
      </c>
      <c r="DE1908" s="611">
        <v>2.7E-2</v>
      </c>
      <c r="DF1908" s="611">
        <v>1.274</v>
      </c>
      <c r="DG1908" s="611">
        <v>2.4E-2</v>
      </c>
      <c r="DH1908" s="611">
        <v>8.9999999999999993E-3</v>
      </c>
      <c r="DI1908" s="611">
        <v>1E-3</v>
      </c>
      <c r="DJ1908" s="611" t="s">
        <v>121</v>
      </c>
      <c r="DK1908" s="611">
        <v>2E-3</v>
      </c>
      <c r="DL1908" s="61" t="str">
        <f t="shared" si="36"/>
        <v>Liapor</v>
      </c>
    </row>
    <row r="1909" spans="1:132">
      <c r="A1909" s="11">
        <v>44740</v>
      </c>
      <c r="B1909" s="66" t="s">
        <v>2246</v>
      </c>
      <c r="C1909" s="25" t="s">
        <v>179</v>
      </c>
      <c r="D1909" s="21">
        <v>7</v>
      </c>
      <c r="E1909" s="2">
        <v>100</v>
      </c>
      <c r="F1909" s="2">
        <v>100</v>
      </c>
      <c r="G1909" s="2">
        <v>93</v>
      </c>
      <c r="H1909" s="3">
        <f>((F1909)/(E1909/100))</f>
        <v>100</v>
      </c>
      <c r="I1909" s="4">
        <f>E1909/F1909</f>
        <v>1</v>
      </c>
      <c r="J1909" s="4">
        <f>100/G1909</f>
        <v>1.075268817204301</v>
      </c>
      <c r="K1909" s="2">
        <v>20.501999999999999</v>
      </c>
      <c r="M1909" s="2">
        <f>102.144-100.843</f>
        <v>1.3010000000000019</v>
      </c>
      <c r="N1909" s="37">
        <f>M1909/(K1909/100)</f>
        <v>6.3457223685494197</v>
      </c>
      <c r="O1909" s="37">
        <f>N1909/J1909</f>
        <v>5.9015218027509606</v>
      </c>
      <c r="P1909" s="5" t="e">
        <f>M1909/(L1909/100)</f>
        <v>#DIV/0!</v>
      </c>
      <c r="Q1909" s="5" t="e">
        <f>P1909*I1909</f>
        <v>#DIV/0!</v>
      </c>
      <c r="U1909" s="15" t="e">
        <f>100-(T1909-R1909)/S1909*100</f>
        <v>#DIV/0!</v>
      </c>
      <c r="AB1909" s="14" t="e">
        <f>((AE1909-AC1909)*(1000/AD1909))*1000</f>
        <v>#DIV/0!</v>
      </c>
      <c r="AF1909" s="7" t="e">
        <f>#REF!*0.8</f>
        <v>#REF!</v>
      </c>
      <c r="AH1909" s="8">
        <f>((AG1909)*(H1909/100))</f>
        <v>0</v>
      </c>
      <c r="AI1909" s="7" t="e">
        <f>AG1909/AH1909</f>
        <v>#DIV/0!</v>
      </c>
      <c r="AO1909" s="20" t="s">
        <v>179</v>
      </c>
      <c r="AP1909" s="610">
        <v>8.0000000000000002E-3</v>
      </c>
      <c r="AQ1909" s="610">
        <v>3.0000000000000001E-3</v>
      </c>
      <c r="AR1909" s="610">
        <v>0.123</v>
      </c>
      <c r="AS1909" s="610">
        <v>1.2E-2</v>
      </c>
      <c r="AT1909" s="610">
        <v>3.1E-2</v>
      </c>
      <c r="AU1909" s="610">
        <v>5.0000000000000001E-3</v>
      </c>
      <c r="AV1909" s="610">
        <v>0.37</v>
      </c>
      <c r="AW1909" s="610">
        <v>1.0999999999999999E-2</v>
      </c>
      <c r="AX1909" s="610" t="s">
        <v>121</v>
      </c>
      <c r="AY1909" s="610">
        <v>3.0000000000000001E-3</v>
      </c>
      <c r="AZ1909" s="610">
        <v>0.44900000000000001</v>
      </c>
      <c r="BA1909" s="610">
        <v>1.2999999999999999E-2</v>
      </c>
      <c r="BB1909" s="610">
        <v>0.47</v>
      </c>
      <c r="BC1909" s="610">
        <v>1.6E-2</v>
      </c>
      <c r="BD1909" s="610">
        <v>61.893999999999998</v>
      </c>
      <c r="BE1909" s="610">
        <v>0.89200000000000002</v>
      </c>
      <c r="BF1909" s="610" t="s">
        <v>121</v>
      </c>
      <c r="BG1909" s="610">
        <v>0.02</v>
      </c>
      <c r="BH1909" s="610">
        <v>1.762</v>
      </c>
      <c r="BI1909" s="610">
        <v>0.36699999999999999</v>
      </c>
      <c r="BJ1909" s="610" t="s">
        <v>121</v>
      </c>
      <c r="BK1909" s="610">
        <v>5.0000000000000001E-3</v>
      </c>
      <c r="BL1909" s="610" t="s">
        <v>121</v>
      </c>
      <c r="BM1909" s="610">
        <v>5.0000000000000001E-3</v>
      </c>
      <c r="BN1909" s="610">
        <v>0.315</v>
      </c>
      <c r="BO1909" s="610">
        <v>1.9E-2</v>
      </c>
      <c r="BP1909" s="610">
        <v>29.448</v>
      </c>
      <c r="BQ1909" s="610">
        <v>0.67300000000000004</v>
      </c>
      <c r="BR1909" s="610">
        <v>1.7999999999999999E-2</v>
      </c>
      <c r="BS1909" s="610">
        <v>2E-3</v>
      </c>
      <c r="BT1909" s="610">
        <v>0.69199999999999995</v>
      </c>
      <c r="BU1909" s="610">
        <v>6.9000000000000006E-2</v>
      </c>
      <c r="BV1909" s="610">
        <v>0.105</v>
      </c>
      <c r="BW1909" s="610">
        <v>2.5999999999999999E-2</v>
      </c>
      <c r="BX1909" s="610" t="s">
        <v>121</v>
      </c>
      <c r="BY1909" s="610">
        <v>4.9000000000000002E-2</v>
      </c>
      <c r="BZ1909" s="610">
        <v>7.0999999999999994E-2</v>
      </c>
      <c r="CA1909" s="610">
        <v>3.6999999999999998E-2</v>
      </c>
      <c r="CB1909" s="610" t="s">
        <v>121</v>
      </c>
      <c r="CC1909" s="610">
        <v>4.1760000000000002</v>
      </c>
      <c r="CD1909" s="610">
        <v>0.34100000000000003</v>
      </c>
      <c r="CE1909" s="610">
        <v>1.7000000000000001E-2</v>
      </c>
      <c r="CF1909" s="610">
        <v>7.8E-2</v>
      </c>
      <c r="CG1909" s="610">
        <v>2E-3</v>
      </c>
      <c r="CH1909" s="610">
        <v>1.7000000000000001E-2</v>
      </c>
      <c r="CI1909" s="610">
        <v>1E-3</v>
      </c>
      <c r="CJ1909" s="610" t="s">
        <v>121</v>
      </c>
      <c r="CK1909" s="610">
        <v>0.56599999999999995</v>
      </c>
      <c r="CL1909" s="610" t="s">
        <v>121</v>
      </c>
      <c r="CM1909" s="610">
        <v>2E-3</v>
      </c>
      <c r="CN1909" s="610" t="s">
        <v>121</v>
      </c>
      <c r="CO1909" s="610">
        <v>2E-3</v>
      </c>
      <c r="CP1909" s="610">
        <v>0.21299999999999999</v>
      </c>
      <c r="CQ1909" s="610">
        <v>1.6E-2</v>
      </c>
      <c r="CR1909" s="610" t="s">
        <v>121</v>
      </c>
      <c r="CS1909" s="610">
        <v>2E-3</v>
      </c>
      <c r="CT1909" s="610" t="s">
        <v>121</v>
      </c>
      <c r="CU1909" s="610">
        <v>15.115</v>
      </c>
      <c r="CV1909" s="610">
        <v>8.9999999999999993E-3</v>
      </c>
      <c r="CW1909" s="610">
        <v>1E-3</v>
      </c>
      <c r="CX1909" s="610">
        <v>0.14599999999999999</v>
      </c>
      <c r="CY1909" s="610">
        <v>2.3E-2</v>
      </c>
      <c r="CZ1909" s="610" t="s">
        <v>121</v>
      </c>
      <c r="DA1909" s="610">
        <v>2E-3</v>
      </c>
      <c r="DB1909" s="610">
        <v>4.3999999999999997E-2</v>
      </c>
      <c r="DC1909" s="610">
        <v>1.0999999999999999E-2</v>
      </c>
      <c r="DD1909" s="610">
        <v>7.0000000000000007E-2</v>
      </c>
      <c r="DE1909" s="610">
        <v>1.4999999999999999E-2</v>
      </c>
      <c r="DF1909" s="610">
        <v>0.33100000000000002</v>
      </c>
      <c r="DG1909" s="610">
        <v>1.2E-2</v>
      </c>
      <c r="DH1909" s="610">
        <v>7.4999999999999997E-2</v>
      </c>
      <c r="DI1909" s="610">
        <v>2E-3</v>
      </c>
      <c r="DJ1909" s="610" t="s">
        <v>121</v>
      </c>
      <c r="DK1909" s="610">
        <v>2E-3</v>
      </c>
      <c r="DL1909" s="61" t="str">
        <f t="shared" si="36"/>
        <v>Argex</v>
      </c>
    </row>
    <row r="1910" spans="1:132">
      <c r="A1910" s="11">
        <v>44741</v>
      </c>
      <c r="B1910" s="66" t="s">
        <v>84</v>
      </c>
      <c r="C1910" s="25" t="s">
        <v>745</v>
      </c>
      <c r="H1910" s="3" t="e">
        <f>((F1910)/(E1910/100))</f>
        <v>#DIV/0!</v>
      </c>
      <c r="I1910" s="4" t="e">
        <f>E1910/F1910</f>
        <v>#DIV/0!</v>
      </c>
      <c r="J1910" s="4" t="e">
        <f>100/G1910</f>
        <v>#DIV/0!</v>
      </c>
      <c r="N1910" s="37" t="e">
        <f>M1910/(K1910/100)</f>
        <v>#DIV/0!</v>
      </c>
      <c r="O1910" s="37" t="e">
        <f>N1910/J1910</f>
        <v>#DIV/0!</v>
      </c>
      <c r="P1910" s="5" t="e">
        <f>M1910/(L1910/100)</f>
        <v>#DIV/0!</v>
      </c>
      <c r="Q1910" s="5" t="e">
        <f>P1910*I1910</f>
        <v>#DIV/0!</v>
      </c>
      <c r="U1910" s="15" t="e">
        <f>100-(T1910-R1910)/S1910*100</f>
        <v>#DIV/0!</v>
      </c>
      <c r="Z1910" s="21">
        <v>2614</v>
      </c>
      <c r="AB1910" s="14" t="e">
        <f>((AE1910-AC1910)*(1000/AD1910))*1000</f>
        <v>#DIV/0!</v>
      </c>
      <c r="AF1910" s="7" t="e">
        <f>#REF!*0.8</f>
        <v>#REF!</v>
      </c>
      <c r="AH1910" s="8" t="e">
        <f>((AG1910)*(H1910/100))</f>
        <v>#DIV/0!</v>
      </c>
      <c r="AI1910" s="7" t="e">
        <f>AG1910/AH1910</f>
        <v>#DIV/0!</v>
      </c>
      <c r="DL1910" s="61">
        <f t="shared" si="36"/>
        <v>0</v>
      </c>
    </row>
    <row r="1911" spans="1:132">
      <c r="A1911" s="11">
        <v>44741</v>
      </c>
      <c r="B1911" s="66" t="s">
        <v>208</v>
      </c>
      <c r="C1911" s="25" t="s">
        <v>125</v>
      </c>
      <c r="D1911" s="21">
        <v>33</v>
      </c>
      <c r="E1911" s="2">
        <v>100</v>
      </c>
      <c r="F1911" s="2">
        <v>67</v>
      </c>
      <c r="H1911" s="3">
        <f>((F1911)/(E1911/100))</f>
        <v>67</v>
      </c>
      <c r="I1911" s="4">
        <f>E1911/F1911</f>
        <v>1.4925373134328359</v>
      </c>
      <c r="J1911" s="4" t="e">
        <f>100/G1911</f>
        <v>#DIV/0!</v>
      </c>
      <c r="N1911" s="37" t="e">
        <f>M1911/(K1911/100)</f>
        <v>#DIV/0!</v>
      </c>
      <c r="O1911" s="37" t="e">
        <f>N1911/J1911</f>
        <v>#DIV/0!</v>
      </c>
      <c r="P1911" s="5" t="e">
        <f>M1911/(L1911/100)</f>
        <v>#DIV/0!</v>
      </c>
      <c r="Q1911" s="5" t="e">
        <f>P1911*I1911</f>
        <v>#DIV/0!</v>
      </c>
      <c r="U1911" s="15" t="e">
        <f>100-(T1911-R1911)/S1911*100</f>
        <v>#DIV/0!</v>
      </c>
      <c r="V1911" s="21">
        <v>1.0920000000000001</v>
      </c>
      <c r="X1911" s="2">
        <v>10.48</v>
      </c>
      <c r="Y1911" s="2">
        <v>12.05</v>
      </c>
      <c r="Z1911" s="21">
        <v>3524</v>
      </c>
      <c r="AB1911" s="14" t="e">
        <f>((AE1911-AC1911)*(1000/AD1911))*1000</f>
        <v>#DIV/0!</v>
      </c>
      <c r="AF1911" s="7" t="e">
        <f>#REF!*0.8</f>
        <v>#REF!</v>
      </c>
      <c r="AG1911" s="2">
        <v>150</v>
      </c>
      <c r="AH1911" s="8">
        <f>((AG1911)*(H1911/100))</f>
        <v>100.5</v>
      </c>
      <c r="AI1911" s="7">
        <f>AG1911/AH1911</f>
        <v>1.4925373134328359</v>
      </c>
      <c r="AJ1911" s="6">
        <v>16.46</v>
      </c>
      <c r="AK1911" s="2">
        <v>1.103</v>
      </c>
      <c r="AO1911" s="20" t="s">
        <v>2248</v>
      </c>
      <c r="AP1911" s="616">
        <v>0.14199999999999999</v>
      </c>
      <c r="AQ1911" s="616">
        <v>2E-3</v>
      </c>
      <c r="AR1911" s="616">
        <v>3.9E-2</v>
      </c>
      <c r="AS1911" s="616">
        <v>3.0000000000000001E-3</v>
      </c>
      <c r="AT1911" s="616">
        <v>1.7999999999999999E-2</v>
      </c>
      <c r="AU1911" s="616">
        <v>2E-3</v>
      </c>
      <c r="AV1911" s="616">
        <v>2.5999999999999999E-2</v>
      </c>
      <c r="AW1911" s="616">
        <v>2E-3</v>
      </c>
      <c r="AX1911" s="616">
        <v>3.0000000000000001E-3</v>
      </c>
      <c r="AY1911" s="616">
        <v>1E-3</v>
      </c>
      <c r="AZ1911" s="616">
        <v>6.0999999999999999E-2</v>
      </c>
      <c r="BA1911" s="616">
        <v>3.0000000000000001E-3</v>
      </c>
      <c r="BB1911" s="616">
        <v>0.19400000000000001</v>
      </c>
      <c r="BC1911" s="616">
        <v>4.0000000000000001E-3</v>
      </c>
      <c r="BD1911" s="616">
        <v>4.0590000000000002</v>
      </c>
      <c r="BE1911" s="616">
        <v>3.2000000000000001E-2</v>
      </c>
      <c r="BF1911" s="616" t="s">
        <v>121</v>
      </c>
      <c r="BG1911" s="616">
        <v>4.0000000000000001E-3</v>
      </c>
      <c r="BH1911" s="616">
        <v>2.95</v>
      </c>
      <c r="BI1911" s="616">
        <v>0.93300000000000005</v>
      </c>
      <c r="BJ1911" s="616" t="s">
        <v>121</v>
      </c>
      <c r="BK1911" s="616">
        <v>3.0000000000000001E-3</v>
      </c>
      <c r="BL1911" s="616" t="s">
        <v>121</v>
      </c>
      <c r="BM1911" s="616">
        <v>2E-3</v>
      </c>
      <c r="BN1911" s="616">
        <v>0.45300000000000001</v>
      </c>
      <c r="BO1911" s="616">
        <v>1.0999999999999999E-2</v>
      </c>
      <c r="BP1911" s="616">
        <v>63.161000000000001</v>
      </c>
      <c r="BQ1911" s="616">
        <v>0.14399999999999999</v>
      </c>
      <c r="BR1911" s="616">
        <v>2E-3</v>
      </c>
      <c r="BS1911" s="616">
        <v>1E-3</v>
      </c>
      <c r="BT1911" s="616">
        <v>13.452</v>
      </c>
      <c r="BU1911" s="616">
        <v>0.13500000000000001</v>
      </c>
      <c r="BV1911" s="616">
        <v>1.3879999999999999</v>
      </c>
      <c r="BW1911" s="616">
        <v>2.5999999999999999E-2</v>
      </c>
      <c r="BX1911" s="616" t="s">
        <v>121</v>
      </c>
      <c r="BY1911" s="616">
        <v>0.01</v>
      </c>
      <c r="BZ1911" s="616">
        <v>1.069</v>
      </c>
      <c r="CA1911" s="616">
        <v>3.3000000000000002E-2</v>
      </c>
      <c r="CB1911" s="616" t="s">
        <v>121</v>
      </c>
      <c r="CC1911" s="616">
        <v>11.445</v>
      </c>
      <c r="CD1911" s="616">
        <v>0.14299999999999999</v>
      </c>
      <c r="CE1911" s="616">
        <v>7.0000000000000001E-3</v>
      </c>
      <c r="CF1911" s="616">
        <v>7.0000000000000001E-3</v>
      </c>
      <c r="CG1911" s="616">
        <v>1E-3</v>
      </c>
      <c r="CH1911" s="616">
        <v>2E-3</v>
      </c>
      <c r="CI1911" s="616">
        <v>1E-3</v>
      </c>
      <c r="CJ1911" s="616">
        <v>0.48399999999999999</v>
      </c>
      <c r="CK1911" s="616">
        <v>7.0999999999999994E-2</v>
      </c>
      <c r="CL1911" s="616" t="s">
        <v>121</v>
      </c>
      <c r="CM1911" s="616">
        <v>2E-3</v>
      </c>
      <c r="CN1911" s="616">
        <v>6.0000000000000001E-3</v>
      </c>
      <c r="CO1911" s="616">
        <v>1E-3</v>
      </c>
      <c r="CP1911" s="616">
        <v>1.694</v>
      </c>
      <c r="CQ1911" s="616">
        <v>3.9E-2</v>
      </c>
      <c r="CR1911" s="616" t="s">
        <v>121</v>
      </c>
      <c r="CS1911" s="616">
        <v>2E-3</v>
      </c>
      <c r="CT1911" s="616">
        <v>8.2680000000000007</v>
      </c>
      <c r="CU1911" s="616">
        <v>0.30099999999999999</v>
      </c>
      <c r="CV1911" s="616">
        <v>3.5999999999999997E-2</v>
      </c>
      <c r="CW1911" s="616">
        <v>1E-3</v>
      </c>
      <c r="CX1911" s="616">
        <v>1.4710000000000001</v>
      </c>
      <c r="CY1911" s="616">
        <v>2.3E-2</v>
      </c>
      <c r="CZ1911" s="616" t="s">
        <v>121</v>
      </c>
      <c r="DA1911" s="616">
        <v>2E-3</v>
      </c>
      <c r="DB1911" s="616">
        <v>1.7000000000000001E-2</v>
      </c>
      <c r="DC1911" s="616">
        <v>7.0000000000000001E-3</v>
      </c>
      <c r="DD1911" s="616" t="s">
        <v>121</v>
      </c>
      <c r="DE1911" s="616">
        <v>0.01</v>
      </c>
      <c r="DF1911" s="616">
        <v>0.80400000000000005</v>
      </c>
      <c r="DG1911" s="616">
        <v>8.0000000000000002E-3</v>
      </c>
      <c r="DH1911" s="616">
        <v>1.9E-2</v>
      </c>
      <c r="DI1911" s="616">
        <v>1E-3</v>
      </c>
      <c r="DJ1911" s="616">
        <v>1.6E-2</v>
      </c>
      <c r="DK1911" s="616">
        <v>1E-3</v>
      </c>
      <c r="DL1911" s="61" t="str">
        <f t="shared" si="36"/>
        <v>DK III W1 29.06.2022</v>
      </c>
      <c r="DM1911" s="616">
        <v>-1.6745841124779798E-2</v>
      </c>
      <c r="DN1911" s="616">
        <v>3.0191122792513299E-2</v>
      </c>
      <c r="DO1911" s="616">
        <v>3.2220893332235101E-2</v>
      </c>
      <c r="DP1911" s="616">
        <v>1.1034397888690901</v>
      </c>
      <c r="DQ1911" s="616">
        <v>3.1760975438281198E-3</v>
      </c>
      <c r="DR1911" s="616">
        <v>4.4359534357712303E-2</v>
      </c>
      <c r="DS1911" s="616">
        <v>-5.7423669139517401E-2</v>
      </c>
      <c r="DT1911" s="616">
        <v>9.0165917269382796E-3</v>
      </c>
      <c r="DU1911" s="616">
        <v>2.0115570154464399E-3</v>
      </c>
      <c r="DV1911" s="616">
        <v>5.4026283353684201E-3</v>
      </c>
      <c r="DW1911" s="616">
        <v>0.21556550619901199</v>
      </c>
      <c r="DX1911" s="616">
        <v>-0.25362112273673099</v>
      </c>
      <c r="DY1911" s="616">
        <v>1087.90846549874</v>
      </c>
      <c r="DZ1911" s="616">
        <v>2.5535071225177899</v>
      </c>
      <c r="EA1911" s="616">
        <v>-1.1086831532812501E-2</v>
      </c>
      <c r="EB1911" s="616">
        <v>98.158339688953006</v>
      </c>
    </row>
    <row r="1912" spans="1:132">
      <c r="A1912" s="11">
        <v>44741</v>
      </c>
      <c r="B1912" s="66" t="s">
        <v>207</v>
      </c>
      <c r="C1912" s="25" t="s">
        <v>125</v>
      </c>
      <c r="D1912" s="21">
        <v>32</v>
      </c>
      <c r="E1912" s="2">
        <v>100</v>
      </c>
      <c r="F1912" s="2">
        <v>68</v>
      </c>
      <c r="H1912" s="3">
        <f>((F1912)/(E1912/100))</f>
        <v>68</v>
      </c>
      <c r="I1912" s="4">
        <f>E1912/F1912</f>
        <v>1.4705882352941178</v>
      </c>
      <c r="J1912" s="4" t="e">
        <f>100/G1912</f>
        <v>#DIV/0!</v>
      </c>
      <c r="N1912" s="37" t="e">
        <f>M1912/(K1912/100)</f>
        <v>#DIV/0!</v>
      </c>
      <c r="O1912" s="37" t="e">
        <f>N1912/J1912</f>
        <v>#DIV/0!</v>
      </c>
      <c r="P1912" s="5" t="e">
        <f>M1912/(L1912/100)</f>
        <v>#DIV/0!</v>
      </c>
      <c r="Q1912" s="5" t="e">
        <f>P1912*I1912</f>
        <v>#DIV/0!</v>
      </c>
      <c r="U1912" s="15" t="e">
        <f>100-(T1912-R1912)/S1912*100</f>
        <v>#DIV/0!</v>
      </c>
      <c r="V1912" s="21">
        <v>1.3520000000000001</v>
      </c>
      <c r="X1912" s="2">
        <v>11.91</v>
      </c>
      <c r="Y1912" s="2">
        <v>9.07</v>
      </c>
      <c r="Z1912" s="21">
        <v>1730</v>
      </c>
      <c r="AB1912" s="14" t="e">
        <f>((AE1912-AC1912)*(1000/AD1912))*1000</f>
        <v>#DIV/0!</v>
      </c>
      <c r="AF1912" s="7" t="e">
        <f>#REF!*0.8</f>
        <v>#REF!</v>
      </c>
      <c r="AG1912" s="2">
        <v>147</v>
      </c>
      <c r="AH1912" s="8">
        <f>((AG1912)*(H1912/100))</f>
        <v>99.960000000000008</v>
      </c>
      <c r="AI1912" s="7">
        <f>AG1912/AH1912</f>
        <v>1.4705882352941175</v>
      </c>
      <c r="AJ1912" s="6">
        <v>76.47</v>
      </c>
      <c r="AK1912" s="2">
        <v>0.65</v>
      </c>
      <c r="AO1912" s="20" t="s">
        <v>2249</v>
      </c>
      <c r="AP1912" s="616">
        <v>4.2000000000000003E-2</v>
      </c>
      <c r="AQ1912" s="616">
        <v>1E-3</v>
      </c>
      <c r="AR1912" s="616">
        <v>8.9999999999999993E-3</v>
      </c>
      <c r="AS1912" s="616">
        <v>2E-3</v>
      </c>
      <c r="AT1912" s="616">
        <v>5.0000000000000001E-3</v>
      </c>
      <c r="AU1912" s="616">
        <v>2E-3</v>
      </c>
      <c r="AV1912" s="616">
        <v>1.7000000000000001E-2</v>
      </c>
      <c r="AW1912" s="616">
        <v>2E-3</v>
      </c>
      <c r="AX1912" s="616" t="s">
        <v>121</v>
      </c>
      <c r="AY1912" s="616">
        <v>2E-3</v>
      </c>
      <c r="AZ1912" s="616">
        <v>4.9000000000000002E-2</v>
      </c>
      <c r="BA1912" s="616">
        <v>2E-3</v>
      </c>
      <c r="BB1912" s="616">
        <v>0.13</v>
      </c>
      <c r="BC1912" s="616">
        <v>3.0000000000000001E-3</v>
      </c>
      <c r="BD1912" s="616">
        <v>2.9849999999999999</v>
      </c>
      <c r="BE1912" s="616">
        <v>2.4E-2</v>
      </c>
      <c r="BF1912" s="616" t="s">
        <v>121</v>
      </c>
      <c r="BG1912" s="616">
        <v>2E-3</v>
      </c>
      <c r="BH1912" s="616">
        <v>2.9830000000000001</v>
      </c>
      <c r="BI1912" s="616">
        <v>0.94299999999999995</v>
      </c>
      <c r="BJ1912" s="616">
        <v>2E-3</v>
      </c>
      <c r="BK1912" s="616">
        <v>1E-3</v>
      </c>
      <c r="BL1912" s="616" t="s">
        <v>121</v>
      </c>
      <c r="BM1912" s="616">
        <v>2E-3</v>
      </c>
      <c r="BN1912" s="616">
        <v>0.192</v>
      </c>
      <c r="BO1912" s="616">
        <v>7.0000000000000001E-3</v>
      </c>
      <c r="BP1912" s="616">
        <v>67.313999999999993</v>
      </c>
      <c r="BQ1912" s="616">
        <v>0.11799999999999999</v>
      </c>
      <c r="BR1912" s="616" t="s">
        <v>121</v>
      </c>
      <c r="BS1912" s="616">
        <v>2E-3</v>
      </c>
      <c r="BT1912" s="616">
        <v>14.779</v>
      </c>
      <c r="BU1912" s="616">
        <v>0.13200000000000001</v>
      </c>
      <c r="BV1912" s="616">
        <v>1.0209999999999999</v>
      </c>
      <c r="BW1912" s="616">
        <v>2.4E-2</v>
      </c>
      <c r="BX1912" s="616" t="s">
        <v>121</v>
      </c>
      <c r="BY1912" s="616">
        <v>8.0000000000000002E-3</v>
      </c>
      <c r="BZ1912" s="616">
        <v>0.498</v>
      </c>
      <c r="CA1912" s="616">
        <v>2.4E-2</v>
      </c>
      <c r="CB1912" s="616" t="s">
        <v>121</v>
      </c>
      <c r="CC1912" s="616">
        <v>10.218999999999999</v>
      </c>
      <c r="CD1912" s="616">
        <v>8.6999999999999994E-2</v>
      </c>
      <c r="CE1912" s="616">
        <v>6.0000000000000001E-3</v>
      </c>
      <c r="CF1912" s="616">
        <v>5.0000000000000001E-3</v>
      </c>
      <c r="CG1912" s="616">
        <v>1E-3</v>
      </c>
      <c r="CH1912" s="616" t="s">
        <v>121</v>
      </c>
      <c r="CI1912" s="616">
        <v>2E-3</v>
      </c>
      <c r="CJ1912" s="616">
        <v>0.82</v>
      </c>
      <c r="CK1912" s="616">
        <v>8.5000000000000006E-2</v>
      </c>
      <c r="CL1912" s="616" t="s">
        <v>121</v>
      </c>
      <c r="CM1912" s="616">
        <v>2E-3</v>
      </c>
      <c r="CN1912" s="616">
        <v>2E-3</v>
      </c>
      <c r="CO1912" s="616">
        <v>1E-3</v>
      </c>
      <c r="CP1912" s="616">
        <v>1.8049999999999999</v>
      </c>
      <c r="CQ1912" s="616">
        <v>4.2999999999999997E-2</v>
      </c>
      <c r="CR1912" s="616" t="s">
        <v>121</v>
      </c>
      <c r="CS1912" s="616">
        <v>2E-3</v>
      </c>
      <c r="CT1912" s="616">
        <v>6.1509999999999998</v>
      </c>
      <c r="CU1912" s="616">
        <v>0.29799999999999999</v>
      </c>
      <c r="CV1912" s="616">
        <v>2.8000000000000001E-2</v>
      </c>
      <c r="CW1912" s="616">
        <v>1E-3</v>
      </c>
      <c r="CX1912" s="616">
        <v>0.73899999999999999</v>
      </c>
      <c r="CY1912" s="616">
        <v>1.6E-2</v>
      </c>
      <c r="CZ1912" s="616" t="s">
        <v>121</v>
      </c>
      <c r="DA1912" s="616">
        <v>2E-3</v>
      </c>
      <c r="DB1912" s="616">
        <v>1.7999999999999999E-2</v>
      </c>
      <c r="DC1912" s="616">
        <v>5.0000000000000001E-3</v>
      </c>
      <c r="DD1912" s="616" t="s">
        <v>121</v>
      </c>
      <c r="DE1912" s="616">
        <v>6.0000000000000001E-3</v>
      </c>
      <c r="DF1912" s="616">
        <v>0.29699999999999999</v>
      </c>
      <c r="DG1912" s="616">
        <v>4.0000000000000001E-3</v>
      </c>
      <c r="DH1912" s="616">
        <v>0.01</v>
      </c>
      <c r="DI1912" s="616">
        <v>1E-3</v>
      </c>
      <c r="DJ1912" s="616">
        <v>7.0000000000000001E-3</v>
      </c>
      <c r="DK1912" s="616">
        <v>1E-3</v>
      </c>
      <c r="DL1912" s="61" t="str">
        <f t="shared" si="36"/>
        <v>DK III W2 29.06.2022</v>
      </c>
      <c r="DM1912" s="616">
        <v>5.2688491125571597E-3</v>
      </c>
      <c r="DN1912" s="616">
        <v>5.8224209465396401E-3</v>
      </c>
      <c r="DO1912" s="616">
        <v>3.6875002679770501E-2</v>
      </c>
      <c r="DP1912" s="616">
        <v>0.65076798606999198</v>
      </c>
      <c r="DQ1912" s="616">
        <v>-2.0177466909715698E-3</v>
      </c>
      <c r="DR1912" s="616">
        <v>5.5233946237634002E-2</v>
      </c>
      <c r="DS1912" s="616">
        <v>-2.9338467386716E-2</v>
      </c>
      <c r="DT1912" s="616">
        <v>1.1043313177030899E-2</v>
      </c>
      <c r="DU1912" s="616">
        <v>-8.2024905267026095E-4</v>
      </c>
      <c r="DV1912" s="616">
        <v>-4.6637556989961E-3</v>
      </c>
      <c r="DW1912" s="616">
        <v>0.160993461779745</v>
      </c>
      <c r="DX1912" s="616">
        <v>-0.24624444566916201</v>
      </c>
      <c r="DY1912" s="616">
        <v>404.49958051495298</v>
      </c>
      <c r="DZ1912" s="616">
        <v>2.2735983287707202</v>
      </c>
      <c r="EA1912" s="616">
        <v>-0.137292681007087</v>
      </c>
      <c r="EB1912" s="616">
        <v>98.390943487608297</v>
      </c>
    </row>
    <row r="1913" spans="1:132">
      <c r="A1913" s="11">
        <v>44741</v>
      </c>
      <c r="B1913" s="66"/>
      <c r="C1913" s="25" t="s">
        <v>117</v>
      </c>
      <c r="H1913" s="3" t="e">
        <f>((F1913)/(E1913/100))</f>
        <v>#DIV/0!</v>
      </c>
      <c r="I1913" s="4" t="e">
        <f>E1913/F1913</f>
        <v>#DIV/0!</v>
      </c>
      <c r="J1913" s="4" t="e">
        <f>100/G1913</f>
        <v>#DIV/0!</v>
      </c>
      <c r="N1913" s="37" t="e">
        <f>M1913/(K1913/100)</f>
        <v>#DIV/0!</v>
      </c>
      <c r="O1913" s="37" t="e">
        <f>N1913/J1913</f>
        <v>#DIV/0!</v>
      </c>
      <c r="P1913" s="5" t="e">
        <f>M1913/(L1913/100)</f>
        <v>#DIV/0!</v>
      </c>
      <c r="Q1913" s="5" t="e">
        <f>P1913*I1913</f>
        <v>#DIV/0!</v>
      </c>
      <c r="U1913" s="15" t="e">
        <f>100-(T1913-R1913)/S1913*100</f>
        <v>#DIV/0!</v>
      </c>
      <c r="X1913" s="2">
        <v>11.69</v>
      </c>
      <c r="AB1913" s="14" t="e">
        <f>((AE1913-AC1913)*(1000/AD1913))*1000</f>
        <v>#DIV/0!</v>
      </c>
      <c r="AF1913" s="7" t="e">
        <f>#REF!*0.8</f>
        <v>#REF!</v>
      </c>
      <c r="AG1913" s="2">
        <v>60</v>
      </c>
      <c r="AH1913" s="8" t="e">
        <f>((AG1913)*(H1913/100))</f>
        <v>#DIV/0!</v>
      </c>
      <c r="AI1913" s="7" t="e">
        <f>AG1913/AH1913</f>
        <v>#DIV/0!</v>
      </c>
      <c r="AO1913" s="20" t="s">
        <v>2250</v>
      </c>
      <c r="AP1913" s="614">
        <v>0.23699999999999999</v>
      </c>
      <c r="AQ1913" s="614">
        <v>4.0000000000000001E-3</v>
      </c>
      <c r="AR1913" s="614">
        <v>7.0000000000000001E-3</v>
      </c>
      <c r="AS1913" s="614">
        <v>3.0000000000000001E-3</v>
      </c>
      <c r="AT1913" s="614">
        <v>0.10299999999999999</v>
      </c>
      <c r="AU1913" s="614">
        <v>4.0000000000000001E-3</v>
      </c>
      <c r="AV1913" s="614">
        <v>7.6999999999999999E-2</v>
      </c>
      <c r="AW1913" s="614">
        <v>3.0000000000000001E-3</v>
      </c>
      <c r="AX1913" s="614">
        <v>1.4999999999999999E-2</v>
      </c>
      <c r="AY1913" s="614">
        <v>1E-3</v>
      </c>
      <c r="AZ1913" s="614">
        <v>2.4E-2</v>
      </c>
      <c r="BA1913" s="614">
        <v>2E-3</v>
      </c>
      <c r="BB1913" s="614">
        <v>8.2000000000000003E-2</v>
      </c>
      <c r="BC1913" s="614">
        <v>3.0000000000000001E-3</v>
      </c>
      <c r="BD1913" s="614">
        <v>0.70299999999999996</v>
      </c>
      <c r="BE1913" s="614">
        <v>1.2E-2</v>
      </c>
      <c r="BF1913" s="614" t="s">
        <v>121</v>
      </c>
      <c r="BG1913" s="614">
        <v>0.01</v>
      </c>
      <c r="BH1913" s="614" t="s">
        <v>121</v>
      </c>
      <c r="BI1913" s="614">
        <v>2.0960000000000001</v>
      </c>
      <c r="BJ1913" s="614" t="s">
        <v>121</v>
      </c>
      <c r="BK1913" s="614">
        <v>4.0000000000000001E-3</v>
      </c>
      <c r="BL1913" s="614" t="s">
        <v>121</v>
      </c>
      <c r="BM1913" s="614">
        <v>2E-3</v>
      </c>
      <c r="BN1913" s="614">
        <v>0.105</v>
      </c>
      <c r="BO1913" s="614">
        <v>8.0000000000000002E-3</v>
      </c>
      <c r="BP1913" s="614">
        <v>60.731000000000002</v>
      </c>
      <c r="BQ1913" s="614">
        <v>0.16</v>
      </c>
      <c r="BR1913" s="614">
        <v>7.0000000000000001E-3</v>
      </c>
      <c r="BS1913" s="614">
        <v>1E-3</v>
      </c>
      <c r="BT1913" s="614">
        <v>15.446999999999999</v>
      </c>
      <c r="BU1913" s="614">
        <v>0.155</v>
      </c>
      <c r="BV1913" s="614">
        <v>11.54</v>
      </c>
      <c r="BW1913" s="614">
        <v>0.13300000000000001</v>
      </c>
      <c r="BX1913" s="614" t="s">
        <v>121</v>
      </c>
      <c r="BY1913" s="614">
        <v>5.0000000000000001E-3</v>
      </c>
      <c r="BZ1913" s="614">
        <v>3.0529999999999999</v>
      </c>
      <c r="CA1913" s="614">
        <v>0.05</v>
      </c>
      <c r="CB1913" s="614" t="s">
        <v>121</v>
      </c>
      <c r="CC1913" s="614">
        <v>18.521000000000001</v>
      </c>
      <c r="CD1913" s="614">
        <v>3.7999999999999999E-2</v>
      </c>
      <c r="CE1913" s="614">
        <v>5.0000000000000001E-3</v>
      </c>
      <c r="CF1913" s="614">
        <v>2E-3</v>
      </c>
      <c r="CG1913" s="614">
        <v>1E-3</v>
      </c>
      <c r="CH1913" s="614" t="s">
        <v>121</v>
      </c>
      <c r="CI1913" s="614">
        <v>2E-3</v>
      </c>
      <c r="CJ1913" s="614" t="s">
        <v>121</v>
      </c>
      <c r="CK1913" s="614">
        <v>0.182</v>
      </c>
      <c r="CL1913" s="614" t="s">
        <v>121</v>
      </c>
      <c r="CM1913" s="614">
        <v>2E-3</v>
      </c>
      <c r="CN1913" s="614">
        <v>7.0000000000000001E-3</v>
      </c>
      <c r="CO1913" s="614">
        <v>1E-3</v>
      </c>
      <c r="CP1913" s="614">
        <v>2.61</v>
      </c>
      <c r="CQ1913" s="614">
        <v>6.6000000000000003E-2</v>
      </c>
      <c r="CR1913" s="614" t="s">
        <v>121</v>
      </c>
      <c r="CS1913" s="614">
        <v>2E-3</v>
      </c>
      <c r="CT1913" s="614">
        <v>1.9159999999999999</v>
      </c>
      <c r="CU1913" s="614">
        <v>0.308</v>
      </c>
      <c r="CV1913" s="614">
        <v>2.1999999999999999E-2</v>
      </c>
      <c r="CW1913" s="614">
        <v>1E-3</v>
      </c>
      <c r="CX1913" s="614">
        <v>0.221</v>
      </c>
      <c r="CY1913" s="614">
        <v>1.0999999999999999E-2</v>
      </c>
      <c r="CZ1913" s="614" t="s">
        <v>121</v>
      </c>
      <c r="DA1913" s="614">
        <v>2E-3</v>
      </c>
      <c r="DB1913" s="614" t="s">
        <v>121</v>
      </c>
      <c r="DC1913" s="614">
        <v>4.0000000000000001E-3</v>
      </c>
      <c r="DD1913" s="614">
        <v>2.5000000000000001E-2</v>
      </c>
      <c r="DE1913" s="614">
        <v>8.0000000000000002E-3</v>
      </c>
      <c r="DF1913" s="614">
        <v>1.27</v>
      </c>
      <c r="DG1913" s="614">
        <v>1.2999999999999999E-2</v>
      </c>
      <c r="DH1913" s="614">
        <v>7.0000000000000001E-3</v>
      </c>
      <c r="DI1913" s="614">
        <v>1E-3</v>
      </c>
      <c r="DJ1913" s="614">
        <v>9.2999999999999999E-2</v>
      </c>
      <c r="DK1913" s="614">
        <v>1E-3</v>
      </c>
      <c r="DL1913" s="61" t="str">
        <f t="shared" si="36"/>
        <v>UTV 29.06.2022</v>
      </c>
    </row>
    <row r="1914" spans="1:132">
      <c r="A1914" s="11">
        <v>44741</v>
      </c>
      <c r="B1914" s="66">
        <v>2562</v>
      </c>
      <c r="C1914" s="25" t="s">
        <v>125</v>
      </c>
      <c r="D1914" s="21">
        <v>30</v>
      </c>
      <c r="E1914" s="2">
        <v>100</v>
      </c>
      <c r="F1914" s="2">
        <v>70</v>
      </c>
      <c r="H1914" s="3">
        <f>((F1914)/(E1914/100))</f>
        <v>70</v>
      </c>
      <c r="I1914" s="4">
        <f>E1914/F1914</f>
        <v>1.4285714285714286</v>
      </c>
      <c r="J1914" s="4" t="e">
        <f>100/G1914</f>
        <v>#DIV/0!</v>
      </c>
      <c r="N1914" s="37" t="e">
        <f>M1914/(K1914/100)</f>
        <v>#DIV/0!</v>
      </c>
      <c r="O1914" s="37" t="e">
        <f>N1914/J1914</f>
        <v>#DIV/0!</v>
      </c>
      <c r="P1914" s="5" t="e">
        <f>M1914/(L1914/100)</f>
        <v>#DIV/0!</v>
      </c>
      <c r="Q1914" s="5" t="e">
        <f>P1914*I1914</f>
        <v>#DIV/0!</v>
      </c>
      <c r="U1914" s="15" t="e">
        <f>100-(T1914-R1914)/S1914*100</f>
        <v>#DIV/0!</v>
      </c>
      <c r="V1914" s="21">
        <v>1.9239999999999999</v>
      </c>
      <c r="X1914" s="2">
        <v>12.15</v>
      </c>
      <c r="Y1914" s="2">
        <v>11.55</v>
      </c>
      <c r="Z1914" s="21">
        <v>20.55</v>
      </c>
      <c r="AB1914" s="14" t="e">
        <f>((AE1914-AC1914)*(1000/AD1914))*1000</f>
        <v>#DIV/0!</v>
      </c>
      <c r="AF1914" s="7" t="e">
        <f>#REF!*0.8</f>
        <v>#REF!</v>
      </c>
      <c r="AG1914" s="2">
        <v>143</v>
      </c>
      <c r="AH1914" s="8">
        <f>((AG1914)*(H1914/100))</f>
        <v>100.1</v>
      </c>
      <c r="AI1914" s="7">
        <f>AG1914/AH1914</f>
        <v>1.4285714285714286</v>
      </c>
      <c r="AJ1914" s="6">
        <v>85.56</v>
      </c>
      <c r="AK1914" s="2">
        <v>0.47799999999999998</v>
      </c>
      <c r="AO1914" s="20" t="s">
        <v>2251</v>
      </c>
      <c r="AP1914" s="615">
        <v>0.23400000000000001</v>
      </c>
      <c r="AQ1914" s="615">
        <v>4.0000000000000001E-3</v>
      </c>
      <c r="AR1914" s="615">
        <v>3.3000000000000002E-2</v>
      </c>
      <c r="AS1914" s="615">
        <v>4.0000000000000001E-3</v>
      </c>
      <c r="AT1914" s="615">
        <v>7.0000000000000001E-3</v>
      </c>
      <c r="AU1914" s="615">
        <v>2E-3</v>
      </c>
      <c r="AV1914" s="615">
        <v>6.3E-2</v>
      </c>
      <c r="AW1914" s="615">
        <v>3.0000000000000001E-3</v>
      </c>
      <c r="AX1914" s="615">
        <v>6.0000000000000001E-3</v>
      </c>
      <c r="AY1914" s="615">
        <v>1E-3</v>
      </c>
      <c r="AZ1914" s="615">
        <v>3.1E-2</v>
      </c>
      <c r="BA1914" s="615">
        <v>4.0000000000000001E-3</v>
      </c>
      <c r="BB1914" s="615">
        <v>0.154</v>
      </c>
      <c r="BC1914" s="615">
        <v>4.0000000000000001E-3</v>
      </c>
      <c r="BD1914" s="615">
        <v>9.2829999999999995</v>
      </c>
      <c r="BE1914" s="615">
        <v>6.8000000000000005E-2</v>
      </c>
      <c r="BF1914" s="615" t="s">
        <v>121</v>
      </c>
      <c r="BG1914" s="615">
        <v>8.9999999999999993E-3</v>
      </c>
      <c r="BH1914" s="615">
        <v>3.7290000000000001</v>
      </c>
      <c r="BI1914" s="615">
        <v>1.1240000000000001</v>
      </c>
      <c r="BJ1914" s="615" t="s">
        <v>121</v>
      </c>
      <c r="BK1914" s="615">
        <v>7.0000000000000001E-3</v>
      </c>
      <c r="BL1914" s="615" t="s">
        <v>121</v>
      </c>
      <c r="BM1914" s="615">
        <v>2E-3</v>
      </c>
      <c r="BN1914" s="615">
        <v>1.286</v>
      </c>
      <c r="BO1914" s="615">
        <v>2.3E-2</v>
      </c>
      <c r="BP1914" s="615">
        <v>46.326000000000001</v>
      </c>
      <c r="BQ1914" s="615">
        <v>0.28999999999999998</v>
      </c>
      <c r="BR1914" s="615">
        <v>2E-3</v>
      </c>
      <c r="BS1914" s="615">
        <v>1E-3</v>
      </c>
      <c r="BT1914" s="615">
        <v>12.323</v>
      </c>
      <c r="BU1914" s="615">
        <v>0.156</v>
      </c>
      <c r="BV1914" s="615">
        <v>1.278</v>
      </c>
      <c r="BW1914" s="615">
        <v>2.5000000000000001E-2</v>
      </c>
      <c r="BX1914" s="615" t="s">
        <v>121</v>
      </c>
      <c r="BY1914" s="615">
        <v>1.6E-2</v>
      </c>
      <c r="BZ1914" s="615">
        <v>0.442</v>
      </c>
      <c r="CA1914" s="615">
        <v>0.03</v>
      </c>
      <c r="CB1914" s="615">
        <v>12.491</v>
      </c>
      <c r="CC1914" s="615">
        <v>6.7140000000000004</v>
      </c>
      <c r="CD1914" s="615">
        <v>0.628</v>
      </c>
      <c r="CE1914" s="615">
        <v>1.4E-2</v>
      </c>
      <c r="CF1914" s="615">
        <v>2E-3</v>
      </c>
      <c r="CG1914" s="615">
        <v>1E-3</v>
      </c>
      <c r="CH1914" s="615" t="s">
        <v>121</v>
      </c>
      <c r="CI1914" s="615">
        <v>2E-3</v>
      </c>
      <c r="CJ1914" s="615">
        <v>0.35299999999999998</v>
      </c>
      <c r="CK1914" s="615">
        <v>6.5000000000000002E-2</v>
      </c>
      <c r="CL1914" s="615" t="s">
        <v>121</v>
      </c>
      <c r="CM1914" s="615">
        <v>2E-3</v>
      </c>
      <c r="CN1914" s="615">
        <v>2E-3</v>
      </c>
      <c r="CO1914" s="615">
        <v>1E-3</v>
      </c>
      <c r="CP1914" s="615">
        <v>1.3819999999999999</v>
      </c>
      <c r="CQ1914" s="615">
        <v>3.5000000000000003E-2</v>
      </c>
      <c r="CR1914" s="615" t="s">
        <v>121</v>
      </c>
      <c r="CS1914" s="615">
        <v>3.0000000000000001E-3</v>
      </c>
      <c r="CT1914" s="615">
        <v>5.3780000000000001</v>
      </c>
      <c r="CU1914" s="615">
        <v>0.26200000000000001</v>
      </c>
      <c r="CV1914" s="615">
        <v>3.1E-2</v>
      </c>
      <c r="CW1914" s="615">
        <v>1E-3</v>
      </c>
      <c r="CX1914" s="615">
        <v>1.1399999999999999</v>
      </c>
      <c r="CY1914" s="615">
        <v>2.5000000000000001E-2</v>
      </c>
      <c r="CZ1914" s="615" t="s">
        <v>121</v>
      </c>
      <c r="DA1914" s="615">
        <v>2E-3</v>
      </c>
      <c r="DB1914" s="615">
        <v>2.3E-2</v>
      </c>
      <c r="DC1914" s="615">
        <v>8.0000000000000002E-3</v>
      </c>
      <c r="DD1914" s="615" t="s">
        <v>121</v>
      </c>
      <c r="DE1914" s="615">
        <v>2.3E-2</v>
      </c>
      <c r="DF1914" s="615">
        <v>3.339</v>
      </c>
      <c r="DG1914" s="615">
        <v>3.1E-2</v>
      </c>
      <c r="DH1914" s="615">
        <v>1.0999999999999999E-2</v>
      </c>
      <c r="DI1914" s="615">
        <v>1E-3</v>
      </c>
      <c r="DJ1914" s="615">
        <v>8.9999999999999993E-3</v>
      </c>
      <c r="DK1914" s="615">
        <v>1E-3</v>
      </c>
      <c r="DL1914" s="61" t="str">
        <f t="shared" si="36"/>
        <v>DK III 2562 29.06.2022</v>
      </c>
      <c r="DM1914" s="616">
        <v>-3.9634528857472196E-3</v>
      </c>
      <c r="DN1914" s="616">
        <v>1.0184020328288799E-2</v>
      </c>
      <c r="DO1914" s="616">
        <v>9.2379670149319401E-2</v>
      </c>
      <c r="DP1914" s="616">
        <v>0.47750886848062601</v>
      </c>
      <c r="DQ1914" s="616">
        <v>5.5976809533156398E-3</v>
      </c>
      <c r="DR1914" s="616">
        <v>2.6272050580849301E-2</v>
      </c>
      <c r="DS1914" s="616">
        <v>0.93384169431092601</v>
      </c>
      <c r="DT1914" s="616">
        <v>2.595525949478E-2</v>
      </c>
      <c r="DU1914" s="616">
        <v>-1.35274967858948E-4</v>
      </c>
      <c r="DV1914" s="616">
        <v>5.4728996579383998E-3</v>
      </c>
      <c r="DW1914" s="616">
        <v>0.19940556100061199</v>
      </c>
      <c r="DX1914" s="616">
        <v>-0.22473894467261599</v>
      </c>
      <c r="DY1914" s="616">
        <v>1346.46340000911</v>
      </c>
      <c r="DZ1914" s="616">
        <v>2.0926440483837099</v>
      </c>
      <c r="EA1914" s="616">
        <v>-0.39923212080610898</v>
      </c>
      <c r="EB1914" s="616">
        <v>97.473574824781593</v>
      </c>
    </row>
    <row r="1915" spans="1:132">
      <c r="A1915" s="11">
        <v>44741</v>
      </c>
      <c r="B1915" s="66" t="s">
        <v>2253</v>
      </c>
      <c r="C1915" s="25" t="s">
        <v>836</v>
      </c>
      <c r="D1915" s="21">
        <v>81</v>
      </c>
      <c r="E1915" s="2">
        <v>100</v>
      </c>
      <c r="F1915" s="2">
        <v>19</v>
      </c>
      <c r="H1915" s="3">
        <f>((F1915)/(E1915/100))</f>
        <v>19</v>
      </c>
      <c r="I1915" s="4">
        <f>E1915/F1915</f>
        <v>5.2631578947368425</v>
      </c>
      <c r="J1915" s="4" t="e">
        <f>100/G1915</f>
        <v>#DIV/0!</v>
      </c>
      <c r="N1915" s="37" t="e">
        <f>M1915/(K1915/100)</f>
        <v>#DIV/0!</v>
      </c>
      <c r="O1915" s="37" t="e">
        <f>N1915/J1915</f>
        <v>#DIV/0!</v>
      </c>
      <c r="P1915" s="5" t="e">
        <f>M1915/(L1915/100)</f>
        <v>#DIV/0!</v>
      </c>
      <c r="Q1915" s="5" t="e">
        <f>P1915*I1915</f>
        <v>#DIV/0!</v>
      </c>
      <c r="U1915" s="15" t="e">
        <f>100-(T1915-R1915)/S1915*100</f>
        <v>#DIV/0!</v>
      </c>
      <c r="AB1915" s="14" t="e">
        <f>((AE1915-AC1915)*(1000/AD1915))*1000</f>
        <v>#DIV/0!</v>
      </c>
      <c r="AF1915" s="7" t="e">
        <f>#REF!*0.8</f>
        <v>#REF!</v>
      </c>
      <c r="AH1915" s="8">
        <f>((AG1915)*(H1915/100))</f>
        <v>0</v>
      </c>
      <c r="AI1915" s="7" t="e">
        <f>AG1915/AH1915</f>
        <v>#DIV/0!</v>
      </c>
      <c r="AK1915" s="2">
        <v>2.734</v>
      </c>
      <c r="DL1915" s="61" t="s">
        <v>836</v>
      </c>
      <c r="DM1915" s="616">
        <v>0.17905370004718699</v>
      </c>
      <c r="DN1915" s="616">
        <v>5.7378650261243801E-2</v>
      </c>
      <c r="DO1915" s="616">
        <v>7.6497403887121701E-2</v>
      </c>
      <c r="DP1915" s="616">
        <v>2.7339635632757302</v>
      </c>
      <c r="DQ1915" s="616">
        <v>2.87538798144641E-2</v>
      </c>
      <c r="DR1915" s="616">
        <v>-0.58185568439429802</v>
      </c>
      <c r="DS1915" s="616">
        <v>0.140758757320398</v>
      </c>
      <c r="DT1915" s="616">
        <v>5.6626058196775303E-4</v>
      </c>
      <c r="DU1915" s="616">
        <v>1.4781443508280701E-2</v>
      </c>
      <c r="DV1915" s="616">
        <v>2.7603543141175201E-2</v>
      </c>
      <c r="DW1915" s="616">
        <v>-0.110654927584211</v>
      </c>
      <c r="DX1915" s="616">
        <v>0.66816824523654395</v>
      </c>
      <c r="DY1915" s="616">
        <v>146.293378900242</v>
      </c>
      <c r="DZ1915" s="616">
        <v>2.2762525475823598</v>
      </c>
      <c r="EA1915" s="616">
        <v>-0.25756281617183302</v>
      </c>
      <c r="EB1915" s="616">
        <v>98.494099954066598</v>
      </c>
    </row>
    <row r="1916" spans="1:132">
      <c r="A1916" s="11">
        <v>44741</v>
      </c>
      <c r="B1916" s="66" t="s">
        <v>2252</v>
      </c>
      <c r="C1916" s="25" t="s">
        <v>836</v>
      </c>
      <c r="D1916" s="21">
        <v>81</v>
      </c>
      <c r="E1916" s="2">
        <v>100</v>
      </c>
      <c r="F1916" s="2">
        <v>19</v>
      </c>
      <c r="H1916" s="3">
        <f>((F1916)/(E1916/100))</f>
        <v>19</v>
      </c>
      <c r="I1916" s="4">
        <f>E1916/F1916</f>
        <v>5.2631578947368425</v>
      </c>
      <c r="J1916" s="4" t="e">
        <f>100/G1916</f>
        <v>#DIV/0!</v>
      </c>
      <c r="N1916" s="37" t="e">
        <f>M1916/(K1916/100)</f>
        <v>#DIV/0!</v>
      </c>
      <c r="O1916" s="37" t="e">
        <f>N1916/J1916</f>
        <v>#DIV/0!</v>
      </c>
      <c r="P1916" s="5" t="e">
        <f>M1916/(L1916/100)</f>
        <v>#DIV/0!</v>
      </c>
      <c r="Q1916" s="5" t="e">
        <f>P1916*I1916</f>
        <v>#DIV/0!</v>
      </c>
      <c r="U1916" s="15" t="e">
        <f>100-(T1916-R1916)/S1916*100</f>
        <v>#DIV/0!</v>
      </c>
      <c r="AB1916" s="14" t="e">
        <f>((AE1916-AC1916)*(1000/AD1916))*1000</f>
        <v>#DIV/0!</v>
      </c>
      <c r="AF1916" s="7" t="e">
        <f>#REF!*0.8</f>
        <v>#REF!</v>
      </c>
      <c r="AG1916" s="2">
        <v>263</v>
      </c>
      <c r="AH1916" s="8">
        <f>((AG1916)*(H1916/100))</f>
        <v>49.97</v>
      </c>
      <c r="AI1916" s="7">
        <f>AG1916/AH1916</f>
        <v>5.2631578947368425</v>
      </c>
      <c r="AK1916" s="2">
        <v>4.0229999999999997</v>
      </c>
      <c r="AO1916" s="26"/>
      <c r="DL1916" s="61" t="s">
        <v>2256</v>
      </c>
      <c r="DM1916" s="616">
        <v>0.27752239913090698</v>
      </c>
      <c r="DN1916" s="616">
        <v>0.111713383041796</v>
      </c>
      <c r="DO1916" s="616">
        <v>0.110453828409822</v>
      </c>
      <c r="DP1916" s="616">
        <v>4.0233687201910602</v>
      </c>
      <c r="DQ1916" s="616">
        <v>9.5115638270483305E-2</v>
      </c>
      <c r="DR1916" s="616">
        <v>-1.1871441861921099</v>
      </c>
      <c r="DS1916" s="616">
        <v>7.0546083957708197</v>
      </c>
      <c r="DT1916" s="616">
        <v>1.74014806506094E-2</v>
      </c>
      <c r="DU1916" s="616">
        <v>3.2422349472448701E-2</v>
      </c>
      <c r="DV1916" s="616">
        <v>-1.5552131208393501E-2</v>
      </c>
      <c r="DW1916" s="616">
        <v>-0.51786608534025402</v>
      </c>
      <c r="DX1916" s="616">
        <v>1.49080064594891</v>
      </c>
      <c r="DY1916" s="616">
        <v>88.861751271427806</v>
      </c>
      <c r="DZ1916" s="616">
        <v>0.47571539361961501</v>
      </c>
      <c r="EA1916" s="616">
        <v>12.1508660571112</v>
      </c>
      <c r="EB1916" s="616">
        <v>98.692063521636697</v>
      </c>
    </row>
    <row r="1917" spans="1:132">
      <c r="A1917" s="11">
        <v>44741</v>
      </c>
      <c r="B1917" s="66" t="s">
        <v>684</v>
      </c>
      <c r="C1917" s="25" t="s">
        <v>2254</v>
      </c>
      <c r="H1917" s="3" t="e">
        <f>((F1917)/(E1917/100))</f>
        <v>#DIV/0!</v>
      </c>
      <c r="I1917" s="4" t="e">
        <f>E1917/F1917</f>
        <v>#DIV/0!</v>
      </c>
      <c r="J1917" s="4" t="e">
        <f>100/G1917</f>
        <v>#DIV/0!</v>
      </c>
      <c r="N1917" s="37" t="e">
        <f>M1917/(K1917/100)</f>
        <v>#DIV/0!</v>
      </c>
      <c r="O1917" s="37" t="e">
        <f>N1917/J1917</f>
        <v>#DIV/0!</v>
      </c>
      <c r="P1917" s="5" t="e">
        <f>M1917/(L1917/100)</f>
        <v>#DIV/0!</v>
      </c>
      <c r="Q1917" s="5" t="e">
        <f>P1917*I1917</f>
        <v>#DIV/0!</v>
      </c>
      <c r="U1917" s="15" t="e">
        <f>100-(T1917-R1917)/S1917*100</f>
        <v>#DIV/0!</v>
      </c>
      <c r="AB1917" s="14" t="e">
        <f>((AE1917-AC1917)*(1000/AD1917))*1000</f>
        <v>#DIV/0!</v>
      </c>
      <c r="AF1917" s="7" t="e">
        <f>#REF!*0.8</f>
        <v>#REF!</v>
      </c>
      <c r="AG1917" s="2">
        <v>263</v>
      </c>
      <c r="AH1917" s="8" t="e">
        <f>((AG1917)*(H1917/100))</f>
        <v>#DIV/0!</v>
      </c>
      <c r="AI1917" s="7" t="e">
        <f>AG1917/AH1917</f>
        <v>#DIV/0!</v>
      </c>
      <c r="AO1917" s="24" t="s">
        <v>684</v>
      </c>
      <c r="AP1917" s="617">
        <v>7.0000000000000001E-3</v>
      </c>
      <c r="AQ1917" s="617">
        <v>2E-3</v>
      </c>
      <c r="AR1917" s="617">
        <v>5.0999999999999997E-2</v>
      </c>
      <c r="AS1917" s="617">
        <v>0.01</v>
      </c>
      <c r="AT1917" s="617" t="s">
        <v>121</v>
      </c>
      <c r="AU1917" s="617">
        <v>0.01</v>
      </c>
      <c r="AV1917" s="617">
        <v>10.641999999999999</v>
      </c>
      <c r="AW1917" s="617">
        <v>0.22</v>
      </c>
      <c r="AX1917" s="617">
        <v>8.9999999999999993E-3</v>
      </c>
      <c r="AY1917" s="617">
        <v>4.0000000000000001E-3</v>
      </c>
      <c r="AZ1917" s="617">
        <v>6.8000000000000005E-2</v>
      </c>
      <c r="BA1917" s="617">
        <v>8.0000000000000002E-3</v>
      </c>
      <c r="BB1917" s="617">
        <v>3.13</v>
      </c>
      <c r="BC1917" s="617">
        <v>5.8000000000000003E-2</v>
      </c>
      <c r="BD1917" s="617">
        <v>0.45</v>
      </c>
      <c r="BE1917" s="617">
        <v>2.1999999999999999E-2</v>
      </c>
      <c r="BF1917" s="617" t="s">
        <v>121</v>
      </c>
      <c r="BG1917" s="617">
        <v>1.2E-2</v>
      </c>
      <c r="BH1917" s="617">
        <v>3.7810000000000001</v>
      </c>
      <c r="BI1917" s="617">
        <v>0.58599999999999997</v>
      </c>
      <c r="BJ1917" s="617" t="s">
        <v>121</v>
      </c>
      <c r="BK1917" s="617">
        <v>4.0000000000000001E-3</v>
      </c>
      <c r="BL1917" s="617">
        <v>5.0000000000000001E-3</v>
      </c>
      <c r="BM1917" s="617">
        <v>3.0000000000000001E-3</v>
      </c>
      <c r="BN1917" s="617">
        <v>17.765999999999998</v>
      </c>
      <c r="BO1917" s="617">
        <v>0.749</v>
      </c>
      <c r="BP1917" s="617">
        <v>37.197000000000003</v>
      </c>
      <c r="BQ1917" s="617">
        <v>0.877</v>
      </c>
      <c r="BR1917" s="617">
        <v>4.0000000000000001E-3</v>
      </c>
      <c r="BS1917" s="617">
        <v>1E-3</v>
      </c>
      <c r="BT1917" s="617">
        <v>2.4729999999999999</v>
      </c>
      <c r="BU1917" s="617">
        <v>0.189</v>
      </c>
      <c r="BV1917" s="617" t="s">
        <v>121</v>
      </c>
      <c r="BW1917" s="617">
        <v>0.10199999999999999</v>
      </c>
      <c r="BX1917" s="617" t="s">
        <v>121</v>
      </c>
      <c r="BY1917" s="617">
        <v>1.6E-2</v>
      </c>
      <c r="BZ1917" s="617">
        <v>1.7509999999999999</v>
      </c>
      <c r="CA1917" s="617">
        <v>0.13100000000000001</v>
      </c>
      <c r="CB1917" s="617">
        <v>9.2140000000000004</v>
      </c>
      <c r="CC1917" s="617">
        <v>3.6469999999999998</v>
      </c>
      <c r="CD1917" s="617">
        <v>0.253</v>
      </c>
      <c r="CE1917" s="617">
        <v>0.02</v>
      </c>
      <c r="CF1917" s="617" t="s">
        <v>121</v>
      </c>
      <c r="CG1917" s="617">
        <v>4.0000000000000001E-3</v>
      </c>
      <c r="CH1917" s="617">
        <v>5.0000000000000001E-3</v>
      </c>
      <c r="CI1917" s="617">
        <v>1E-3</v>
      </c>
      <c r="CJ1917" s="617" t="s">
        <v>121</v>
      </c>
      <c r="CK1917" s="617">
        <v>1.1919999999999999</v>
      </c>
      <c r="CL1917" s="617" t="s">
        <v>121</v>
      </c>
      <c r="CM1917" s="617">
        <v>2E-3</v>
      </c>
      <c r="CN1917" s="617">
        <v>4.0000000000000001E-3</v>
      </c>
      <c r="CO1917" s="617">
        <v>1E-3</v>
      </c>
      <c r="CP1917" s="617">
        <v>1.871</v>
      </c>
      <c r="CQ1917" s="617">
        <v>0.16200000000000001</v>
      </c>
      <c r="CR1917" s="617" t="s">
        <v>121</v>
      </c>
      <c r="CS1917" s="617">
        <v>2E-3</v>
      </c>
      <c r="CT1917" s="617" t="s">
        <v>121</v>
      </c>
      <c r="CU1917" s="617">
        <v>31.635000000000002</v>
      </c>
      <c r="CV1917" s="617">
        <v>0.32900000000000001</v>
      </c>
      <c r="CW1917" s="617">
        <v>6.0000000000000001E-3</v>
      </c>
      <c r="CX1917" s="617">
        <v>3.4940000000000002</v>
      </c>
      <c r="CY1917" s="617">
        <v>0.158</v>
      </c>
      <c r="CZ1917" s="617" t="s">
        <v>121</v>
      </c>
      <c r="DA1917" s="617">
        <v>2E-3</v>
      </c>
      <c r="DB1917" s="617" t="s">
        <v>121</v>
      </c>
      <c r="DC1917" s="617">
        <v>4.3999999999999997E-2</v>
      </c>
      <c r="DD1917" s="617" t="s">
        <v>121</v>
      </c>
      <c r="DE1917" s="617">
        <v>0.05</v>
      </c>
      <c r="DF1917" s="617">
        <v>4.84</v>
      </c>
      <c r="DG1917" s="617">
        <v>8.3000000000000004E-2</v>
      </c>
      <c r="DH1917" s="617">
        <v>2.6560000000000001</v>
      </c>
      <c r="DI1917" s="617">
        <v>4.2000000000000003E-2</v>
      </c>
      <c r="DJ1917" s="617" t="s">
        <v>121</v>
      </c>
      <c r="DK1917" s="617">
        <v>2E-3</v>
      </c>
      <c r="DL1917" s="61" t="str">
        <f t="shared" si="36"/>
        <v>Anlieferung 36-1</v>
      </c>
    </row>
    <row r="1918" spans="1:132">
      <c r="A1918" s="11">
        <v>44741</v>
      </c>
      <c r="B1918" s="66" t="s">
        <v>685</v>
      </c>
      <c r="C1918" s="25" t="s">
        <v>2254</v>
      </c>
      <c r="H1918" s="3" t="e">
        <f>((F1918)/(E1918/100))</f>
        <v>#DIV/0!</v>
      </c>
      <c r="I1918" s="4" t="e">
        <f>E1918/F1918</f>
        <v>#DIV/0!</v>
      </c>
      <c r="J1918" s="4" t="e">
        <f>100/G1918</f>
        <v>#DIV/0!</v>
      </c>
      <c r="N1918" s="37" t="e">
        <f>M1918/(K1918/100)</f>
        <v>#DIV/0!</v>
      </c>
      <c r="O1918" s="37" t="e">
        <f>N1918/J1918</f>
        <v>#DIV/0!</v>
      </c>
      <c r="P1918" s="5" t="e">
        <f>M1918/(L1918/100)</f>
        <v>#DIV/0!</v>
      </c>
      <c r="Q1918" s="5" t="e">
        <f>P1918*I1918</f>
        <v>#DIV/0!</v>
      </c>
      <c r="U1918" s="15" t="e">
        <f>100-(T1918-R1918)/S1918*100</f>
        <v>#DIV/0!</v>
      </c>
      <c r="AB1918" s="14" t="e">
        <f>((AE1918-AC1918)*(1000/AD1918))*1000</f>
        <v>#DIV/0!</v>
      </c>
      <c r="AF1918" s="7" t="e">
        <f>#REF!*0.8</f>
        <v>#REF!</v>
      </c>
      <c r="AH1918" s="8" t="e">
        <f>((AG1918)*(H1918/100))</f>
        <v>#DIV/0!</v>
      </c>
      <c r="AI1918" s="7" t="e">
        <f>AG1918/AH1918</f>
        <v>#DIV/0!</v>
      </c>
      <c r="AO1918" s="24" t="s">
        <v>685</v>
      </c>
      <c r="AP1918" s="617">
        <v>1.4999999999999999E-2</v>
      </c>
      <c r="AQ1918" s="617">
        <v>2E-3</v>
      </c>
      <c r="AR1918" s="617">
        <v>9.8000000000000004E-2</v>
      </c>
      <c r="AS1918" s="617">
        <v>7.0000000000000001E-3</v>
      </c>
      <c r="AT1918" s="617">
        <v>0.01</v>
      </c>
      <c r="AU1918" s="617">
        <v>3.0000000000000001E-3</v>
      </c>
      <c r="AV1918" s="617">
        <v>0.72599999999999998</v>
      </c>
      <c r="AW1918" s="617">
        <v>1.2E-2</v>
      </c>
      <c r="AX1918" s="617" t="s">
        <v>121</v>
      </c>
      <c r="AY1918" s="617">
        <v>2E-3</v>
      </c>
      <c r="AZ1918" s="617">
        <v>0.13400000000000001</v>
      </c>
      <c r="BA1918" s="617">
        <v>8.0000000000000002E-3</v>
      </c>
      <c r="BB1918" s="617">
        <v>0.60899999999999999</v>
      </c>
      <c r="BC1918" s="617">
        <v>1.2E-2</v>
      </c>
      <c r="BD1918" s="617">
        <v>9.4819999999999993</v>
      </c>
      <c r="BE1918" s="617">
        <v>0.114</v>
      </c>
      <c r="BF1918" s="617" t="s">
        <v>121</v>
      </c>
      <c r="BG1918" s="617">
        <v>7.0000000000000001E-3</v>
      </c>
      <c r="BH1918" s="617">
        <v>2.2890000000000001</v>
      </c>
      <c r="BI1918" s="617">
        <v>0.34499999999999997</v>
      </c>
      <c r="BJ1918" s="617">
        <v>5.0000000000000001E-3</v>
      </c>
      <c r="BK1918" s="617">
        <v>1E-3</v>
      </c>
      <c r="BL1918" s="617">
        <v>1.2E-2</v>
      </c>
      <c r="BM1918" s="617">
        <v>2E-3</v>
      </c>
      <c r="BN1918" s="617">
        <v>16.884</v>
      </c>
      <c r="BO1918" s="617">
        <v>0.58299999999999996</v>
      </c>
      <c r="BP1918" s="617">
        <v>58.122</v>
      </c>
      <c r="BQ1918" s="617">
        <v>0.39600000000000002</v>
      </c>
      <c r="BR1918" s="617">
        <v>4.5999999999999999E-2</v>
      </c>
      <c r="BS1918" s="617">
        <v>2E-3</v>
      </c>
      <c r="BT1918" s="617">
        <v>7.798</v>
      </c>
      <c r="BU1918" s="617">
        <v>0.33800000000000002</v>
      </c>
      <c r="BV1918" s="617" t="s">
        <v>121</v>
      </c>
      <c r="BW1918" s="617">
        <v>0.08</v>
      </c>
      <c r="BX1918" s="617" t="s">
        <v>121</v>
      </c>
      <c r="BY1918" s="617">
        <v>2.3E-2</v>
      </c>
      <c r="BZ1918" s="617">
        <v>0.41</v>
      </c>
      <c r="CA1918" s="617">
        <v>3.5000000000000003E-2</v>
      </c>
      <c r="CB1918" s="617" t="s">
        <v>121</v>
      </c>
      <c r="CC1918" s="617">
        <v>5.4089999999999998</v>
      </c>
      <c r="CD1918" s="617">
        <v>0.35799999999999998</v>
      </c>
      <c r="CE1918" s="617">
        <v>1.6E-2</v>
      </c>
      <c r="CF1918" s="617">
        <v>1.0999999999999999E-2</v>
      </c>
      <c r="CG1918" s="617">
        <v>1E-3</v>
      </c>
      <c r="CH1918" s="617">
        <v>2E-3</v>
      </c>
      <c r="CI1918" s="617">
        <v>1E-3</v>
      </c>
      <c r="CJ1918" s="617" t="s">
        <v>121</v>
      </c>
      <c r="CK1918" s="617">
        <v>0.69399999999999995</v>
      </c>
      <c r="CL1918" s="617" t="s">
        <v>121</v>
      </c>
      <c r="CM1918" s="617">
        <v>2E-3</v>
      </c>
      <c r="CN1918" s="617">
        <v>4.0000000000000001E-3</v>
      </c>
      <c r="CO1918" s="617">
        <v>1E-3</v>
      </c>
      <c r="CP1918" s="617">
        <v>1.274</v>
      </c>
      <c r="CQ1918" s="617">
        <v>6.7000000000000004E-2</v>
      </c>
      <c r="CR1918" s="617" t="s">
        <v>121</v>
      </c>
      <c r="CS1918" s="617">
        <v>2E-3</v>
      </c>
      <c r="CT1918" s="617" t="s">
        <v>121</v>
      </c>
      <c r="CU1918" s="617">
        <v>21.74</v>
      </c>
      <c r="CV1918" s="617">
        <v>0.318</v>
      </c>
      <c r="CW1918" s="617">
        <v>5.0000000000000001E-3</v>
      </c>
      <c r="CX1918" s="617" t="s">
        <v>121</v>
      </c>
      <c r="CY1918" s="617">
        <v>0.112</v>
      </c>
      <c r="CZ1918" s="617">
        <v>3.0000000000000001E-3</v>
      </c>
      <c r="DA1918" s="617">
        <v>1E-3</v>
      </c>
      <c r="DB1918" s="617" t="s">
        <v>121</v>
      </c>
      <c r="DC1918" s="617">
        <v>4.1000000000000002E-2</v>
      </c>
      <c r="DD1918" s="617" t="s">
        <v>121</v>
      </c>
      <c r="DE1918" s="617">
        <v>1.9E-2</v>
      </c>
      <c r="DF1918" s="617">
        <v>1.145</v>
      </c>
      <c r="DG1918" s="617">
        <v>1.7000000000000001E-2</v>
      </c>
      <c r="DH1918" s="617">
        <v>0.24199999999999999</v>
      </c>
      <c r="DI1918" s="617">
        <v>4.0000000000000001E-3</v>
      </c>
      <c r="DJ1918" s="617" t="s">
        <v>121</v>
      </c>
      <c r="DK1918" s="617">
        <v>2E-3</v>
      </c>
      <c r="DL1918" s="61" t="str">
        <f t="shared" si="36"/>
        <v>Anlieferung 36-2</v>
      </c>
    </row>
    <row r="1919" spans="1:132">
      <c r="A1919" s="11">
        <v>44741</v>
      </c>
      <c r="B1919" s="66" t="s">
        <v>686</v>
      </c>
      <c r="C1919" s="25" t="s">
        <v>2254</v>
      </c>
      <c r="H1919" s="3" t="e">
        <f>((F1919)/(E1919/100))</f>
        <v>#DIV/0!</v>
      </c>
      <c r="I1919" s="4" t="e">
        <f>E1919/F1919</f>
        <v>#DIV/0!</v>
      </c>
      <c r="J1919" s="4" t="e">
        <f>100/G1919</f>
        <v>#DIV/0!</v>
      </c>
      <c r="N1919" s="37" t="e">
        <f>M1919/(K1919/100)</f>
        <v>#DIV/0!</v>
      </c>
      <c r="O1919" s="37" t="e">
        <f>N1919/J1919</f>
        <v>#DIV/0!</v>
      </c>
      <c r="P1919" s="5" t="e">
        <f>M1919/(L1919/100)</f>
        <v>#DIV/0!</v>
      </c>
      <c r="Q1919" s="5" t="e">
        <f>P1919*I1919</f>
        <v>#DIV/0!</v>
      </c>
      <c r="U1919" s="15" t="e">
        <f>100-(T1919-R1919)/S1919*100</f>
        <v>#DIV/0!</v>
      </c>
      <c r="AB1919" s="14" t="e">
        <f>((AE1919-AC1919)*(1000/AD1919))*1000</f>
        <v>#DIV/0!</v>
      </c>
      <c r="AF1919" s="7" t="e">
        <f>#REF!*0.8</f>
        <v>#REF!</v>
      </c>
      <c r="AH1919" s="8" t="e">
        <f>((AG1919)*(H1919/100))</f>
        <v>#DIV/0!</v>
      </c>
      <c r="AI1919" s="7" t="e">
        <f>AG1919/AH1919</f>
        <v>#DIV/0!</v>
      </c>
      <c r="AO1919" s="24" t="s">
        <v>686</v>
      </c>
      <c r="AP1919" s="617" t="s">
        <v>121</v>
      </c>
      <c r="AQ1919" s="617">
        <v>5.0000000000000001E-3</v>
      </c>
      <c r="AR1919" s="617">
        <v>3.1E-2</v>
      </c>
      <c r="AS1919" s="617">
        <v>8.0000000000000002E-3</v>
      </c>
      <c r="AT1919" s="617" t="s">
        <v>121</v>
      </c>
      <c r="AU1919" s="617">
        <v>8.0000000000000002E-3</v>
      </c>
      <c r="AV1919" s="617">
        <v>6.3739999999999997</v>
      </c>
      <c r="AW1919" s="617">
        <v>0.10299999999999999</v>
      </c>
      <c r="AX1919" s="617" t="s">
        <v>121</v>
      </c>
      <c r="AY1919" s="617">
        <v>7.0000000000000001E-3</v>
      </c>
      <c r="AZ1919" s="617">
        <v>1.194</v>
      </c>
      <c r="BA1919" s="617">
        <v>1.9E-2</v>
      </c>
      <c r="BB1919" s="617">
        <v>8.0329999999999995</v>
      </c>
      <c r="BC1919" s="617">
        <v>0.108</v>
      </c>
      <c r="BD1919" s="617">
        <v>20.186</v>
      </c>
      <c r="BE1919" s="617">
        <v>0.21299999999999999</v>
      </c>
      <c r="BF1919" s="617" t="s">
        <v>121</v>
      </c>
      <c r="BG1919" s="617">
        <v>1.2E-2</v>
      </c>
      <c r="BH1919" s="617">
        <v>2.302</v>
      </c>
      <c r="BI1919" s="617">
        <v>0.377</v>
      </c>
      <c r="BJ1919" s="617">
        <v>8.0000000000000002E-3</v>
      </c>
      <c r="BK1919" s="617">
        <v>2E-3</v>
      </c>
      <c r="BL1919" s="617" t="s">
        <v>121</v>
      </c>
      <c r="BM1919" s="617">
        <v>4.0000000000000001E-3</v>
      </c>
      <c r="BN1919" s="617">
        <v>5.9630000000000001</v>
      </c>
      <c r="BO1919" s="617">
        <v>0.12</v>
      </c>
      <c r="BP1919" s="617">
        <v>36.284999999999997</v>
      </c>
      <c r="BQ1919" s="617">
        <v>0.70699999999999996</v>
      </c>
      <c r="BR1919" s="617">
        <v>0.10199999999999999</v>
      </c>
      <c r="BS1919" s="617">
        <v>4.0000000000000001E-3</v>
      </c>
      <c r="BT1919" s="617">
        <v>1.077</v>
      </c>
      <c r="BU1919" s="617">
        <v>9.1999999999999998E-2</v>
      </c>
      <c r="BV1919" s="617">
        <v>3.1E-2</v>
      </c>
      <c r="BW1919" s="617">
        <v>3.0000000000000001E-3</v>
      </c>
      <c r="BX1919" s="617" t="s">
        <v>121</v>
      </c>
      <c r="BY1919" s="617">
        <v>3.3000000000000002E-2</v>
      </c>
      <c r="BZ1919" s="617">
        <v>0.39600000000000002</v>
      </c>
      <c r="CA1919" s="617">
        <v>0.05</v>
      </c>
      <c r="CB1919" s="617">
        <v>5.9329999999999998</v>
      </c>
      <c r="CC1919" s="617">
        <v>2.7909999999999999</v>
      </c>
      <c r="CD1919" s="617">
        <v>0.252</v>
      </c>
      <c r="CE1919" s="617">
        <v>1.7000000000000001E-2</v>
      </c>
      <c r="CF1919" s="617" t="s">
        <v>121</v>
      </c>
      <c r="CG1919" s="617">
        <v>2E-3</v>
      </c>
      <c r="CH1919" s="617" t="s">
        <v>121</v>
      </c>
      <c r="CI1919" s="617">
        <v>2E-3</v>
      </c>
      <c r="CJ1919" s="617">
        <v>8.4000000000000005E-2</v>
      </c>
      <c r="CK1919" s="617">
        <v>0.02</v>
      </c>
      <c r="CL1919" s="617" t="s">
        <v>121</v>
      </c>
      <c r="CM1919" s="617">
        <v>2E-3</v>
      </c>
      <c r="CN1919" s="617">
        <v>4.0000000000000001E-3</v>
      </c>
      <c r="CO1919" s="617">
        <v>1E-3</v>
      </c>
      <c r="CP1919" s="617">
        <v>2.0750000000000002</v>
      </c>
      <c r="CQ1919" s="617">
        <v>1.9E-2</v>
      </c>
      <c r="CR1919" s="617" t="s">
        <v>121</v>
      </c>
      <c r="CS1919" s="617">
        <v>2E-3</v>
      </c>
      <c r="CT1919" s="617">
        <v>4.5759999999999996</v>
      </c>
      <c r="CU1919" s="617">
        <v>9.0999999999999998E-2</v>
      </c>
      <c r="CV1919" s="617">
        <v>0.154</v>
      </c>
      <c r="CW1919" s="617">
        <v>3.0000000000000001E-3</v>
      </c>
      <c r="CX1919" s="617">
        <v>0.13800000000000001</v>
      </c>
      <c r="CY1919" s="617">
        <v>0.06</v>
      </c>
      <c r="CZ1919" s="617" t="s">
        <v>121</v>
      </c>
      <c r="DA1919" s="617">
        <v>2E-3</v>
      </c>
      <c r="DB1919" s="617" t="s">
        <v>121</v>
      </c>
      <c r="DC1919" s="617">
        <v>0.04</v>
      </c>
      <c r="DD1919" s="617">
        <v>0.14399999999999999</v>
      </c>
      <c r="DE1919" s="617">
        <v>3.2000000000000001E-2</v>
      </c>
      <c r="DF1919" s="617">
        <v>4.6150000000000002</v>
      </c>
      <c r="DG1919" s="617">
        <v>6.5000000000000002E-2</v>
      </c>
      <c r="DH1919" s="617">
        <v>0.03</v>
      </c>
      <c r="DI1919" s="617">
        <v>1E-3</v>
      </c>
      <c r="DJ1919" s="617" t="s">
        <v>121</v>
      </c>
      <c r="DK1919" s="617">
        <v>2E-3</v>
      </c>
      <c r="DL1919" s="61" t="str">
        <f t="shared" si="36"/>
        <v>Anlieferung 36-3</v>
      </c>
    </row>
    <row r="1920" spans="1:132">
      <c r="A1920" s="11">
        <v>44741</v>
      </c>
      <c r="B1920" s="66" t="s">
        <v>687</v>
      </c>
      <c r="C1920" s="25" t="s">
        <v>2254</v>
      </c>
      <c r="H1920" s="3" t="e">
        <f>((F1920)/(E1920/100))</f>
        <v>#DIV/0!</v>
      </c>
      <c r="I1920" s="4" t="e">
        <f>E1920/F1920</f>
        <v>#DIV/0!</v>
      </c>
      <c r="J1920" s="4" t="e">
        <f>100/G1920</f>
        <v>#DIV/0!</v>
      </c>
      <c r="N1920" s="37" t="e">
        <f>M1920/(K1920/100)</f>
        <v>#DIV/0!</v>
      </c>
      <c r="O1920" s="37" t="e">
        <f>N1920/J1920</f>
        <v>#DIV/0!</v>
      </c>
      <c r="P1920" s="5" t="e">
        <f>M1920/(L1920/100)</f>
        <v>#DIV/0!</v>
      </c>
      <c r="Q1920" s="5" t="e">
        <f>P1920*I1920</f>
        <v>#DIV/0!</v>
      </c>
      <c r="U1920" s="15" t="e">
        <f>100-(T1920-R1920)/S1920*100</f>
        <v>#DIV/0!</v>
      </c>
      <c r="AB1920" s="14" t="e">
        <f>((AE1920-AC1920)*(1000/AD1920))*1000</f>
        <v>#DIV/0!</v>
      </c>
      <c r="AF1920" s="7" t="e">
        <f>#REF!*0.8</f>
        <v>#REF!</v>
      </c>
      <c r="AH1920" s="8" t="e">
        <f>((AG1920)*(H1920/100))</f>
        <v>#DIV/0!</v>
      </c>
      <c r="AI1920" s="7" t="e">
        <f>AG1920/AH1920</f>
        <v>#DIV/0!</v>
      </c>
      <c r="AO1920" s="24" t="s">
        <v>687</v>
      </c>
      <c r="AP1920" s="617" t="s">
        <v>121</v>
      </c>
      <c r="AQ1920" s="617">
        <v>3.0000000000000001E-3</v>
      </c>
      <c r="AR1920" s="617">
        <v>2.8000000000000001E-2</v>
      </c>
      <c r="AS1920" s="617">
        <v>8.9999999999999993E-3</v>
      </c>
      <c r="AT1920" s="617" t="s">
        <v>121</v>
      </c>
      <c r="AU1920" s="617">
        <v>7.0000000000000001E-3</v>
      </c>
      <c r="AV1920" s="617">
        <v>4.9720000000000004</v>
      </c>
      <c r="AW1920" s="617">
        <v>0.161</v>
      </c>
      <c r="AX1920" s="617" t="s">
        <v>121</v>
      </c>
      <c r="AY1920" s="617">
        <v>5.0000000000000001E-3</v>
      </c>
      <c r="AZ1920" s="617">
        <v>1.1859999999999999</v>
      </c>
      <c r="BA1920" s="617">
        <v>3.3000000000000002E-2</v>
      </c>
      <c r="BB1920" s="617">
        <v>0.30199999999999999</v>
      </c>
      <c r="BC1920" s="617">
        <v>1.6E-2</v>
      </c>
      <c r="BD1920" s="617">
        <v>17.617999999999999</v>
      </c>
      <c r="BE1920" s="617">
        <v>0.752</v>
      </c>
      <c r="BF1920" s="617" t="s">
        <v>121</v>
      </c>
      <c r="BG1920" s="617">
        <v>1.4E-2</v>
      </c>
      <c r="BH1920" s="617">
        <v>8.94</v>
      </c>
      <c r="BI1920" s="617">
        <v>0.78</v>
      </c>
      <c r="BJ1920" s="617" t="s">
        <v>121</v>
      </c>
      <c r="BK1920" s="617">
        <v>3.0000000000000001E-3</v>
      </c>
      <c r="BL1920" s="617" t="s">
        <v>121</v>
      </c>
      <c r="BM1920" s="617">
        <v>4.0000000000000001E-3</v>
      </c>
      <c r="BN1920" s="617">
        <v>0.19</v>
      </c>
      <c r="BO1920" s="617">
        <v>2.3E-2</v>
      </c>
      <c r="BP1920" s="617">
        <v>35.238999999999997</v>
      </c>
      <c r="BQ1920" s="617">
        <v>0.77300000000000002</v>
      </c>
      <c r="BR1920" s="617">
        <v>8.0000000000000002E-3</v>
      </c>
      <c r="BS1920" s="617">
        <v>2E-3</v>
      </c>
      <c r="BT1920" s="617">
        <v>4.4189999999999996</v>
      </c>
      <c r="BU1920" s="617">
        <v>0.21299999999999999</v>
      </c>
      <c r="BV1920" s="617" t="s">
        <v>121</v>
      </c>
      <c r="BW1920" s="617">
        <v>0.121</v>
      </c>
      <c r="BX1920" s="617" t="s">
        <v>121</v>
      </c>
      <c r="BY1920" s="617">
        <v>4.9000000000000002E-2</v>
      </c>
      <c r="BZ1920" s="617" t="s">
        <v>121</v>
      </c>
      <c r="CA1920" s="617">
        <v>8.4000000000000005E-2</v>
      </c>
      <c r="CB1920" s="617">
        <v>12.099</v>
      </c>
      <c r="CC1920" s="617">
        <v>3.6389999999999998</v>
      </c>
      <c r="CD1920" s="617">
        <v>0.13500000000000001</v>
      </c>
      <c r="CE1920" s="617">
        <v>1.7999999999999999E-2</v>
      </c>
      <c r="CF1920" s="617" t="s">
        <v>121</v>
      </c>
      <c r="CG1920" s="617">
        <v>6.0000000000000001E-3</v>
      </c>
      <c r="CH1920" s="617">
        <v>3.0000000000000001E-3</v>
      </c>
      <c r="CI1920" s="617">
        <v>1E-3</v>
      </c>
      <c r="CJ1920" s="617" t="s">
        <v>121</v>
      </c>
      <c r="CK1920" s="617">
        <v>1.3819999999999999</v>
      </c>
      <c r="CL1920" s="617" t="s">
        <v>121</v>
      </c>
      <c r="CM1920" s="617">
        <v>2E-3</v>
      </c>
      <c r="CN1920" s="617" t="s">
        <v>121</v>
      </c>
      <c r="CO1920" s="617">
        <v>2E-3</v>
      </c>
      <c r="CP1920" s="617">
        <v>1.68</v>
      </c>
      <c r="CQ1920" s="617">
        <v>9.2999999999999999E-2</v>
      </c>
      <c r="CR1920" s="617" t="s">
        <v>121</v>
      </c>
      <c r="CS1920" s="617">
        <v>2E-3</v>
      </c>
      <c r="CT1920" s="617" t="s">
        <v>121</v>
      </c>
      <c r="CU1920" s="617">
        <v>33.616999999999997</v>
      </c>
      <c r="CV1920" s="617">
        <v>5.0000000000000001E-3</v>
      </c>
      <c r="CW1920" s="617">
        <v>1E-3</v>
      </c>
      <c r="CX1920" s="617">
        <v>0.21099999999999999</v>
      </c>
      <c r="CY1920" s="617">
        <v>0.02</v>
      </c>
      <c r="CZ1920" s="617" t="s">
        <v>121</v>
      </c>
      <c r="DA1920" s="617">
        <v>2E-3</v>
      </c>
      <c r="DB1920" s="617" t="s">
        <v>121</v>
      </c>
      <c r="DC1920" s="617">
        <v>1.0999999999999999E-2</v>
      </c>
      <c r="DD1920" s="617" t="s">
        <v>121</v>
      </c>
      <c r="DE1920" s="617">
        <v>6.6000000000000003E-2</v>
      </c>
      <c r="DF1920" s="617">
        <v>8.2710000000000008</v>
      </c>
      <c r="DG1920" s="617">
        <v>0.32500000000000001</v>
      </c>
      <c r="DH1920" s="617">
        <v>4.6630000000000003</v>
      </c>
      <c r="DI1920" s="617">
        <v>7.8E-2</v>
      </c>
      <c r="DJ1920" s="617" t="s">
        <v>121</v>
      </c>
      <c r="DK1920" s="617">
        <v>2E-3</v>
      </c>
      <c r="DL1920" s="61" t="str">
        <f t="shared" si="36"/>
        <v>Anlieferung 36-4</v>
      </c>
    </row>
    <row r="1921" spans="1:132">
      <c r="A1921" s="11">
        <v>44741</v>
      </c>
      <c r="B1921" s="66" t="s">
        <v>688</v>
      </c>
      <c r="C1921" s="25" t="s">
        <v>2254</v>
      </c>
      <c r="H1921" s="3" t="e">
        <f>((F1921)/(E1921/100))</f>
        <v>#DIV/0!</v>
      </c>
      <c r="I1921" s="4" t="e">
        <f>E1921/F1921</f>
        <v>#DIV/0!</v>
      </c>
      <c r="J1921" s="4" t="e">
        <f>100/G1921</f>
        <v>#DIV/0!</v>
      </c>
      <c r="N1921" s="37" t="e">
        <f>M1921/(K1921/100)</f>
        <v>#DIV/0!</v>
      </c>
      <c r="O1921" s="37" t="e">
        <f>N1921/J1921</f>
        <v>#DIV/0!</v>
      </c>
      <c r="P1921" s="5" t="e">
        <f>M1921/(L1921/100)</f>
        <v>#DIV/0!</v>
      </c>
      <c r="Q1921" s="5" t="e">
        <f>P1921*I1921</f>
        <v>#DIV/0!</v>
      </c>
      <c r="U1921" s="15" t="e">
        <f>100-(T1921-R1921)/S1921*100</f>
        <v>#DIV/0!</v>
      </c>
      <c r="AB1921" s="14" t="e">
        <f>((AE1921-AC1921)*(1000/AD1921))*1000</f>
        <v>#DIV/0!</v>
      </c>
      <c r="AF1921" s="7" t="e">
        <f>#REF!*0.8</f>
        <v>#REF!</v>
      </c>
      <c r="AH1921" s="8" t="e">
        <f>((AG1921)*(H1921/100))</f>
        <v>#DIV/0!</v>
      </c>
      <c r="AI1921" s="7" t="e">
        <f>AG1921/AH1921</f>
        <v>#DIV/0!</v>
      </c>
      <c r="AO1921" s="24" t="s">
        <v>688</v>
      </c>
      <c r="AP1921" s="617" t="s">
        <v>121</v>
      </c>
      <c r="AQ1921" s="617">
        <v>7.0000000000000001E-3</v>
      </c>
      <c r="AR1921" s="617">
        <v>3.7999999999999999E-2</v>
      </c>
      <c r="AS1921" s="617">
        <v>8.9999999999999993E-3</v>
      </c>
      <c r="AT1921" s="617" t="s">
        <v>121</v>
      </c>
      <c r="AU1921" s="617">
        <v>8.9999999999999993E-3</v>
      </c>
      <c r="AV1921" s="617">
        <v>6.8339999999999996</v>
      </c>
      <c r="AW1921" s="617">
        <v>0.129</v>
      </c>
      <c r="AX1921" s="617" t="s">
        <v>121</v>
      </c>
      <c r="AY1921" s="617">
        <v>8.0000000000000002E-3</v>
      </c>
      <c r="AZ1921" s="617">
        <v>0.78600000000000003</v>
      </c>
      <c r="BA1921" s="617">
        <v>2.3E-2</v>
      </c>
      <c r="BB1921" s="617">
        <v>5.423</v>
      </c>
      <c r="BC1921" s="617">
        <v>0.123</v>
      </c>
      <c r="BD1921" s="617">
        <v>7.53</v>
      </c>
      <c r="BE1921" s="617">
        <v>0.17799999999999999</v>
      </c>
      <c r="BF1921" s="617" t="s">
        <v>121</v>
      </c>
      <c r="BG1921" s="617">
        <v>8.9999999999999993E-3</v>
      </c>
      <c r="BH1921" s="617">
        <v>5.3319999999999999</v>
      </c>
      <c r="BI1921" s="617">
        <v>0.61199999999999999</v>
      </c>
      <c r="BJ1921" s="617">
        <v>8.0000000000000002E-3</v>
      </c>
      <c r="BK1921" s="617">
        <v>3.0000000000000001E-3</v>
      </c>
      <c r="BL1921" s="617" t="s">
        <v>121</v>
      </c>
      <c r="BM1921" s="617">
        <v>6.0000000000000001E-3</v>
      </c>
      <c r="BN1921" s="617">
        <v>12.657</v>
      </c>
      <c r="BO1921" s="617">
        <v>0.51500000000000001</v>
      </c>
      <c r="BP1921" s="617">
        <v>37.856000000000002</v>
      </c>
      <c r="BQ1921" s="617">
        <v>0.84499999999999997</v>
      </c>
      <c r="BR1921" s="617">
        <v>0.30499999999999999</v>
      </c>
      <c r="BS1921" s="617">
        <v>8.0000000000000002E-3</v>
      </c>
      <c r="BT1921" s="617">
        <v>2.0950000000000002</v>
      </c>
      <c r="BU1921" s="617">
        <v>0.159</v>
      </c>
      <c r="BV1921" s="617" t="s">
        <v>121</v>
      </c>
      <c r="BW1921" s="617">
        <v>0.108</v>
      </c>
      <c r="BX1921" s="617" t="s">
        <v>121</v>
      </c>
      <c r="BY1921" s="617">
        <v>2.5999999999999999E-2</v>
      </c>
      <c r="BZ1921" s="617">
        <v>1.075</v>
      </c>
      <c r="CA1921" s="617">
        <v>8.3000000000000004E-2</v>
      </c>
      <c r="CB1921" s="617">
        <v>11.057</v>
      </c>
      <c r="CC1921" s="617">
        <v>3.4140000000000001</v>
      </c>
      <c r="CD1921" s="617">
        <v>0.20200000000000001</v>
      </c>
      <c r="CE1921" s="617">
        <v>0.02</v>
      </c>
      <c r="CF1921" s="617" t="s">
        <v>121</v>
      </c>
      <c r="CG1921" s="617">
        <v>5.0000000000000001E-3</v>
      </c>
      <c r="CH1921" s="617">
        <v>4.0000000000000001E-3</v>
      </c>
      <c r="CI1921" s="617">
        <v>1E-3</v>
      </c>
      <c r="CJ1921" s="617" t="s">
        <v>121</v>
      </c>
      <c r="CK1921" s="617">
        <v>1.2529999999999999</v>
      </c>
      <c r="CL1921" s="617" t="s">
        <v>121</v>
      </c>
      <c r="CM1921" s="617">
        <v>2E-3</v>
      </c>
      <c r="CN1921" s="617">
        <v>6.0000000000000001E-3</v>
      </c>
      <c r="CO1921" s="617">
        <v>1E-3</v>
      </c>
      <c r="CP1921" s="617">
        <v>1.22</v>
      </c>
      <c r="CQ1921" s="617">
        <v>0.104</v>
      </c>
      <c r="CR1921" s="617" t="s">
        <v>121</v>
      </c>
      <c r="CS1921" s="617">
        <v>3.0000000000000001E-3</v>
      </c>
      <c r="CT1921" s="617" t="s">
        <v>121</v>
      </c>
      <c r="CU1921" s="617">
        <v>32.518000000000001</v>
      </c>
      <c r="CV1921" s="617">
        <v>0.22</v>
      </c>
      <c r="CW1921" s="617">
        <v>5.0000000000000001E-3</v>
      </c>
      <c r="CX1921" s="617">
        <v>1.7649999999999999</v>
      </c>
      <c r="CY1921" s="617">
        <v>9.9000000000000005E-2</v>
      </c>
      <c r="CZ1921" s="617" t="s">
        <v>121</v>
      </c>
      <c r="DA1921" s="617">
        <v>2E-3</v>
      </c>
      <c r="DB1921" s="617" t="s">
        <v>121</v>
      </c>
      <c r="DC1921" s="617">
        <v>3.7999999999999999E-2</v>
      </c>
      <c r="DD1921" s="617" t="s">
        <v>121</v>
      </c>
      <c r="DE1921" s="617">
        <v>3.2000000000000001E-2</v>
      </c>
      <c r="DF1921" s="617">
        <v>1.9710000000000001</v>
      </c>
      <c r="DG1921" s="617">
        <v>4.7E-2</v>
      </c>
      <c r="DH1921" s="617">
        <v>3.605</v>
      </c>
      <c r="DI1921" s="617">
        <v>5.8999999999999997E-2</v>
      </c>
      <c r="DJ1921" s="617" t="s">
        <v>121</v>
      </c>
      <c r="DK1921" s="617">
        <v>2E-3</v>
      </c>
      <c r="DL1921" s="61" t="str">
        <f t="shared" si="36"/>
        <v>Anlieferung 36-5</v>
      </c>
    </row>
    <row r="1922" spans="1:132">
      <c r="A1922" s="11">
        <v>44741</v>
      </c>
      <c r="B1922" s="66" t="s">
        <v>689</v>
      </c>
      <c r="C1922" s="25" t="s">
        <v>2254</v>
      </c>
      <c r="H1922" s="3" t="e">
        <f>((F1922)/(E1922/100))</f>
        <v>#DIV/0!</v>
      </c>
      <c r="I1922" s="4" t="e">
        <f>E1922/F1922</f>
        <v>#DIV/0!</v>
      </c>
      <c r="J1922" s="4" t="e">
        <f>100/G1922</f>
        <v>#DIV/0!</v>
      </c>
      <c r="N1922" s="37" t="e">
        <f>M1922/(K1922/100)</f>
        <v>#DIV/0!</v>
      </c>
      <c r="O1922" s="37" t="e">
        <f>N1922/J1922</f>
        <v>#DIV/0!</v>
      </c>
      <c r="P1922" s="5" t="e">
        <f>M1922/(L1922/100)</f>
        <v>#DIV/0!</v>
      </c>
      <c r="Q1922" s="5" t="e">
        <f>P1922*I1922</f>
        <v>#DIV/0!</v>
      </c>
      <c r="U1922" s="15" t="e">
        <f>100-(T1922-R1922)/S1922*100</f>
        <v>#DIV/0!</v>
      </c>
      <c r="AB1922" s="14" t="e">
        <f>((AE1922-AC1922)*(1000/AD1922))*1000</f>
        <v>#DIV/0!</v>
      </c>
      <c r="AF1922" s="7" t="e">
        <f>#REF!*0.8</f>
        <v>#REF!</v>
      </c>
      <c r="AH1922" s="8" t="e">
        <f>((AG1922)*(H1922/100))</f>
        <v>#DIV/0!</v>
      </c>
      <c r="AI1922" s="7" t="e">
        <f>AG1922/AH1922</f>
        <v>#DIV/0!</v>
      </c>
      <c r="AO1922" s="24" t="s">
        <v>689</v>
      </c>
      <c r="AP1922" s="617" t="s">
        <v>121</v>
      </c>
      <c r="AQ1922" s="617">
        <v>2E-3</v>
      </c>
      <c r="AR1922" s="617">
        <v>1.9E-2</v>
      </c>
      <c r="AS1922" s="617">
        <v>8.0000000000000002E-3</v>
      </c>
      <c r="AT1922" s="617" t="s">
        <v>121</v>
      </c>
      <c r="AU1922" s="617">
        <v>8.9999999999999993E-3</v>
      </c>
      <c r="AV1922" s="617">
        <v>11.509</v>
      </c>
      <c r="AW1922" s="617">
        <v>0.189</v>
      </c>
      <c r="AX1922" s="617">
        <v>1.6E-2</v>
      </c>
      <c r="AY1922" s="617">
        <v>4.0000000000000001E-3</v>
      </c>
      <c r="AZ1922" s="617">
        <v>2.63</v>
      </c>
      <c r="BA1922" s="617">
        <v>3.2000000000000001E-2</v>
      </c>
      <c r="BB1922" s="617">
        <v>6.9000000000000006E-2</v>
      </c>
      <c r="BC1922" s="617">
        <v>6.0000000000000001E-3</v>
      </c>
      <c r="BD1922" s="617">
        <v>18.045999999999999</v>
      </c>
      <c r="BE1922" s="617">
        <v>0.185</v>
      </c>
      <c r="BF1922" s="617" t="s">
        <v>121</v>
      </c>
      <c r="BG1922" s="617">
        <v>7.0000000000000001E-3</v>
      </c>
      <c r="BH1922" s="617">
        <v>6.4370000000000003</v>
      </c>
      <c r="BI1922" s="617">
        <v>0.44500000000000001</v>
      </c>
      <c r="BJ1922" s="617">
        <v>3.0000000000000001E-3</v>
      </c>
      <c r="BK1922" s="617">
        <v>1E-3</v>
      </c>
      <c r="BL1922" s="617">
        <v>6.0000000000000001E-3</v>
      </c>
      <c r="BM1922" s="617">
        <v>3.0000000000000001E-3</v>
      </c>
      <c r="BN1922" s="617">
        <v>0.17699999999999999</v>
      </c>
      <c r="BO1922" s="617">
        <v>2.8000000000000001E-2</v>
      </c>
      <c r="BP1922" s="617">
        <v>36.776000000000003</v>
      </c>
      <c r="BQ1922" s="617">
        <v>0.70899999999999996</v>
      </c>
      <c r="BR1922" s="617">
        <v>0.01</v>
      </c>
      <c r="BS1922" s="617">
        <v>1E-3</v>
      </c>
      <c r="BT1922" s="617">
        <v>1.0109999999999999</v>
      </c>
      <c r="BU1922" s="617">
        <v>9.2999999999999999E-2</v>
      </c>
      <c r="BV1922" s="617">
        <v>1.9E-2</v>
      </c>
      <c r="BW1922" s="617">
        <v>3.0000000000000001E-3</v>
      </c>
      <c r="BX1922" s="617" t="s">
        <v>121</v>
      </c>
      <c r="BY1922" s="617">
        <v>3.2000000000000001E-2</v>
      </c>
      <c r="BZ1922" s="617">
        <v>0.28899999999999998</v>
      </c>
      <c r="CA1922" s="617">
        <v>4.8000000000000001E-2</v>
      </c>
      <c r="CB1922" s="617">
        <v>8.1760000000000002</v>
      </c>
      <c r="CC1922" s="617">
        <v>2.3620000000000001</v>
      </c>
      <c r="CD1922" s="617">
        <v>0.19700000000000001</v>
      </c>
      <c r="CE1922" s="617">
        <v>0.02</v>
      </c>
      <c r="CF1922" s="617" t="s">
        <v>121</v>
      </c>
      <c r="CG1922" s="617">
        <v>2E-3</v>
      </c>
      <c r="CH1922" s="617" t="s">
        <v>121</v>
      </c>
      <c r="CI1922" s="617">
        <v>2E-3</v>
      </c>
      <c r="CJ1922" s="617">
        <v>0.38100000000000001</v>
      </c>
      <c r="CK1922" s="617">
        <v>0.02</v>
      </c>
      <c r="CL1922" s="617" t="s">
        <v>121</v>
      </c>
      <c r="CM1922" s="617">
        <v>2E-3</v>
      </c>
      <c r="CN1922" s="617">
        <v>2E-3</v>
      </c>
      <c r="CO1922" s="617">
        <v>1E-3</v>
      </c>
      <c r="CP1922" s="617">
        <v>1.331</v>
      </c>
      <c r="CQ1922" s="617">
        <v>1.4E-2</v>
      </c>
      <c r="CR1922" s="617" t="s">
        <v>121</v>
      </c>
      <c r="CS1922" s="617">
        <v>2E-3</v>
      </c>
      <c r="CT1922" s="617">
        <v>2.722</v>
      </c>
      <c r="CU1922" s="617">
        <v>7.0999999999999994E-2</v>
      </c>
      <c r="CV1922" s="617">
        <v>8.9999999999999993E-3</v>
      </c>
      <c r="CW1922" s="617">
        <v>1E-3</v>
      </c>
      <c r="CX1922" s="617">
        <v>0.29499999999999998</v>
      </c>
      <c r="CY1922" s="617">
        <v>2.1999999999999999E-2</v>
      </c>
      <c r="CZ1922" s="617" t="s">
        <v>121</v>
      </c>
      <c r="DA1922" s="617">
        <v>2E-3</v>
      </c>
      <c r="DB1922" s="617">
        <v>2.5999999999999999E-2</v>
      </c>
      <c r="DC1922" s="617">
        <v>8.9999999999999993E-3</v>
      </c>
      <c r="DD1922" s="617" t="s">
        <v>121</v>
      </c>
      <c r="DE1922" s="617">
        <v>7.0000000000000007E-2</v>
      </c>
      <c r="DF1922" s="617">
        <v>9.8160000000000007</v>
      </c>
      <c r="DG1922" s="617">
        <v>0.126</v>
      </c>
      <c r="DH1922" s="617">
        <v>2.1000000000000001E-2</v>
      </c>
      <c r="DI1922" s="617">
        <v>1E-3</v>
      </c>
      <c r="DJ1922" s="617" t="s">
        <v>121</v>
      </c>
      <c r="DK1922" s="617">
        <v>2E-3</v>
      </c>
      <c r="DL1922" s="61" t="str">
        <f t="shared" si="36"/>
        <v>Anlieferung 36-6</v>
      </c>
    </row>
    <row r="1923" spans="1:132">
      <c r="A1923" s="11">
        <v>44741</v>
      </c>
      <c r="B1923" s="66" t="s">
        <v>690</v>
      </c>
      <c r="C1923" s="25" t="s">
        <v>2254</v>
      </c>
      <c r="H1923" s="3" t="e">
        <f>((F1923)/(E1923/100))</f>
        <v>#DIV/0!</v>
      </c>
      <c r="I1923" s="4" t="e">
        <f>E1923/F1923</f>
        <v>#DIV/0!</v>
      </c>
      <c r="J1923" s="4" t="e">
        <f>100/G1923</f>
        <v>#DIV/0!</v>
      </c>
      <c r="N1923" s="37" t="e">
        <f>M1923/(K1923/100)</f>
        <v>#DIV/0!</v>
      </c>
      <c r="O1923" s="37" t="e">
        <f>N1923/J1923</f>
        <v>#DIV/0!</v>
      </c>
      <c r="P1923" s="5" t="e">
        <f>M1923/(L1923/100)</f>
        <v>#DIV/0!</v>
      </c>
      <c r="Q1923" s="5" t="e">
        <f>P1923*I1923</f>
        <v>#DIV/0!</v>
      </c>
      <c r="U1923" s="15" t="e">
        <f>100-(T1923-R1923)/S1923*100</f>
        <v>#DIV/0!</v>
      </c>
      <c r="AB1923" s="14" t="e">
        <f>((AE1923-AC1923)*(1000/AD1923))*1000</f>
        <v>#DIV/0!</v>
      </c>
      <c r="AF1923" s="7" t="e">
        <f>#REF!*0.8</f>
        <v>#REF!</v>
      </c>
      <c r="AH1923" s="8" t="e">
        <f>((AG1923)*(H1923/100))</f>
        <v>#DIV/0!</v>
      </c>
      <c r="AI1923" s="7" t="e">
        <f>AG1923/AH1923</f>
        <v>#DIV/0!</v>
      </c>
      <c r="AO1923" s="24" t="s">
        <v>690</v>
      </c>
      <c r="AP1923" s="617" t="s">
        <v>121</v>
      </c>
      <c r="AQ1923" s="617">
        <v>2E-3</v>
      </c>
      <c r="AR1923" s="617" t="s">
        <v>121</v>
      </c>
      <c r="AS1923" s="617">
        <v>8.9999999999999993E-3</v>
      </c>
      <c r="AT1923" s="617" t="s">
        <v>121</v>
      </c>
      <c r="AU1923" s="617">
        <v>7.0000000000000001E-3</v>
      </c>
      <c r="AV1923" s="617">
        <v>7.992</v>
      </c>
      <c r="AW1923" s="617">
        <v>0.112</v>
      </c>
      <c r="AX1923" s="617">
        <v>2.3E-2</v>
      </c>
      <c r="AY1923" s="617">
        <v>3.0000000000000001E-3</v>
      </c>
      <c r="AZ1923" s="617">
        <v>2.593</v>
      </c>
      <c r="BA1923" s="617">
        <v>2.7E-2</v>
      </c>
      <c r="BB1923" s="617">
        <v>0.26800000000000002</v>
      </c>
      <c r="BC1923" s="617">
        <v>7.0000000000000001E-3</v>
      </c>
      <c r="BD1923" s="617">
        <v>7.8010000000000002</v>
      </c>
      <c r="BE1923" s="617">
        <v>7.4999999999999997E-2</v>
      </c>
      <c r="BF1923" s="617" t="s">
        <v>121</v>
      </c>
      <c r="BG1923" s="617">
        <v>5.0000000000000001E-3</v>
      </c>
      <c r="BH1923" s="617">
        <v>3.44</v>
      </c>
      <c r="BI1923" s="617">
        <v>0.245</v>
      </c>
      <c r="BJ1923" s="617">
        <v>4.0000000000000001E-3</v>
      </c>
      <c r="BK1923" s="617">
        <v>1E-3</v>
      </c>
      <c r="BL1923" s="617" t="s">
        <v>121</v>
      </c>
      <c r="BM1923" s="617">
        <v>3.0000000000000001E-3</v>
      </c>
      <c r="BN1923" s="617" t="s">
        <v>121</v>
      </c>
      <c r="BO1923" s="617">
        <v>0.03</v>
      </c>
      <c r="BP1923" s="617">
        <v>61.375999999999998</v>
      </c>
      <c r="BQ1923" s="617">
        <v>0.372</v>
      </c>
      <c r="BR1923" s="617">
        <v>1.2E-2</v>
      </c>
      <c r="BS1923" s="617">
        <v>1E-3</v>
      </c>
      <c r="BT1923" s="617">
        <v>0.58399999999999996</v>
      </c>
      <c r="BU1923" s="617">
        <v>7.0000000000000007E-2</v>
      </c>
      <c r="BV1923" s="617">
        <v>2.7E-2</v>
      </c>
      <c r="BW1923" s="617">
        <v>2E-3</v>
      </c>
      <c r="BX1923" s="617" t="s">
        <v>121</v>
      </c>
      <c r="BY1923" s="617">
        <v>0.02</v>
      </c>
      <c r="BZ1923" s="617">
        <v>0.215</v>
      </c>
      <c r="CA1923" s="617">
        <v>3.7999999999999999E-2</v>
      </c>
      <c r="CB1923" s="617">
        <v>4.1050000000000004</v>
      </c>
      <c r="CC1923" s="617">
        <v>1.4239999999999999</v>
      </c>
      <c r="CD1923" s="617">
        <v>7.6999999999999999E-2</v>
      </c>
      <c r="CE1923" s="617">
        <v>1.7000000000000001E-2</v>
      </c>
      <c r="CF1923" s="617">
        <v>2E-3</v>
      </c>
      <c r="CG1923" s="617">
        <v>1E-3</v>
      </c>
      <c r="CH1923" s="617" t="s">
        <v>121</v>
      </c>
      <c r="CI1923" s="617">
        <v>2E-3</v>
      </c>
      <c r="CJ1923" s="617">
        <v>0.33</v>
      </c>
      <c r="CK1923" s="617">
        <v>1.6E-2</v>
      </c>
      <c r="CL1923" s="617" t="s">
        <v>121</v>
      </c>
      <c r="CM1923" s="617">
        <v>2E-3</v>
      </c>
      <c r="CN1923" s="617">
        <v>2E-3</v>
      </c>
      <c r="CO1923" s="617">
        <v>1E-3</v>
      </c>
      <c r="CP1923" s="617">
        <v>0.93799999999999994</v>
      </c>
      <c r="CQ1923" s="617">
        <v>0.01</v>
      </c>
      <c r="CR1923" s="617" t="s">
        <v>121</v>
      </c>
      <c r="CS1923" s="617">
        <v>2E-3</v>
      </c>
      <c r="CT1923" s="617">
        <v>1.6970000000000001</v>
      </c>
      <c r="CU1923" s="617">
        <v>5.2999999999999999E-2</v>
      </c>
      <c r="CV1923" s="617">
        <v>5.0000000000000001E-3</v>
      </c>
      <c r="CW1923" s="617">
        <v>1E-3</v>
      </c>
      <c r="CX1923" s="617">
        <v>0.23100000000000001</v>
      </c>
      <c r="CY1923" s="617">
        <v>1.4E-2</v>
      </c>
      <c r="CZ1923" s="617" t="s">
        <v>121</v>
      </c>
      <c r="DA1923" s="617">
        <v>2E-3</v>
      </c>
      <c r="DB1923" s="617">
        <v>2.4E-2</v>
      </c>
      <c r="DC1923" s="617">
        <v>6.0000000000000001E-3</v>
      </c>
      <c r="DD1923" s="617" t="s">
        <v>121</v>
      </c>
      <c r="DE1923" s="617">
        <v>5.3999999999999999E-2</v>
      </c>
      <c r="DF1923" s="617">
        <v>8.2460000000000004</v>
      </c>
      <c r="DG1923" s="617">
        <v>8.5999999999999993E-2</v>
      </c>
      <c r="DH1923" s="617">
        <v>6.0000000000000001E-3</v>
      </c>
      <c r="DI1923" s="617">
        <v>1E-3</v>
      </c>
      <c r="DJ1923" s="617" t="s">
        <v>121</v>
      </c>
      <c r="DK1923" s="617">
        <v>2E-3</v>
      </c>
      <c r="DL1923" s="61" t="str">
        <f t="shared" si="36"/>
        <v>Anlieferung 36-7</v>
      </c>
    </row>
    <row r="1924" spans="1:132">
      <c r="A1924" s="11">
        <v>44741</v>
      </c>
      <c r="B1924" s="66" t="s">
        <v>691</v>
      </c>
      <c r="C1924" s="25" t="s">
        <v>2254</v>
      </c>
      <c r="H1924" s="3" t="e">
        <f>((F1924)/(E1924/100))</f>
        <v>#DIV/0!</v>
      </c>
      <c r="I1924" s="4" t="e">
        <f>E1924/F1924</f>
        <v>#DIV/0!</v>
      </c>
      <c r="J1924" s="4" t="e">
        <f>100/G1924</f>
        <v>#DIV/0!</v>
      </c>
      <c r="N1924" s="37" t="e">
        <f>M1924/(K1924/100)</f>
        <v>#DIV/0!</v>
      </c>
      <c r="O1924" s="37" t="e">
        <f>N1924/J1924</f>
        <v>#DIV/0!</v>
      </c>
      <c r="P1924" s="5" t="e">
        <f>M1924/(L1924/100)</f>
        <v>#DIV/0!</v>
      </c>
      <c r="Q1924" s="5" t="e">
        <f>P1924*I1924</f>
        <v>#DIV/0!</v>
      </c>
      <c r="U1924" s="15" t="e">
        <f>100-(T1924-R1924)/S1924*100</f>
        <v>#DIV/0!</v>
      </c>
      <c r="AB1924" s="14" t="e">
        <f>((AE1924-AC1924)*(1000/AD1924))*1000</f>
        <v>#DIV/0!</v>
      </c>
      <c r="AF1924" s="7" t="e">
        <f>#REF!*0.8</f>
        <v>#REF!</v>
      </c>
      <c r="AH1924" s="8" t="e">
        <f>((AG1924)*(H1924/100))</f>
        <v>#DIV/0!</v>
      </c>
      <c r="AI1924" s="7" t="e">
        <f>AG1924/AH1924</f>
        <v>#DIV/0!</v>
      </c>
      <c r="AO1924" s="24" t="s">
        <v>691</v>
      </c>
      <c r="AP1924" s="617" t="s">
        <v>121</v>
      </c>
      <c r="AQ1924" s="617">
        <v>3.0000000000000001E-3</v>
      </c>
      <c r="AR1924" s="617">
        <v>2.1000000000000001E-2</v>
      </c>
      <c r="AS1924" s="617">
        <v>8.9999999999999993E-3</v>
      </c>
      <c r="AT1924" s="617" t="s">
        <v>121</v>
      </c>
      <c r="AU1924" s="617">
        <v>8.9999999999999993E-3</v>
      </c>
      <c r="AV1924" s="617">
        <v>11.124000000000001</v>
      </c>
      <c r="AW1924" s="617">
        <v>0.189</v>
      </c>
      <c r="AX1924" s="617">
        <v>1.2999999999999999E-2</v>
      </c>
      <c r="AY1924" s="617">
        <v>4.0000000000000001E-3</v>
      </c>
      <c r="AZ1924" s="617">
        <v>2.786</v>
      </c>
      <c r="BA1924" s="617">
        <v>3.5000000000000003E-2</v>
      </c>
      <c r="BB1924" s="617">
        <v>0.85099999999999998</v>
      </c>
      <c r="BC1924" s="617">
        <v>1.7999999999999999E-2</v>
      </c>
      <c r="BD1924" s="617">
        <v>18.818999999999999</v>
      </c>
      <c r="BE1924" s="617">
        <v>0.19700000000000001</v>
      </c>
      <c r="BF1924" s="617" t="s">
        <v>121</v>
      </c>
      <c r="BG1924" s="617">
        <v>0.01</v>
      </c>
      <c r="BH1924" s="617">
        <v>5.3860000000000001</v>
      </c>
      <c r="BI1924" s="617">
        <v>0.39400000000000002</v>
      </c>
      <c r="BJ1924" s="617">
        <v>6.0000000000000001E-3</v>
      </c>
      <c r="BK1924" s="617">
        <v>2E-3</v>
      </c>
      <c r="BL1924" s="617">
        <v>7.0000000000000001E-3</v>
      </c>
      <c r="BM1924" s="617">
        <v>3.0000000000000001E-3</v>
      </c>
      <c r="BN1924" s="617">
        <v>0.64400000000000002</v>
      </c>
      <c r="BO1924" s="617">
        <v>3.5000000000000003E-2</v>
      </c>
      <c r="BP1924" s="617">
        <v>37.012999999999998</v>
      </c>
      <c r="BQ1924" s="617">
        <v>0.73899999999999999</v>
      </c>
      <c r="BR1924" s="617">
        <v>4.8000000000000001E-2</v>
      </c>
      <c r="BS1924" s="617">
        <v>3.0000000000000001E-3</v>
      </c>
      <c r="BT1924" s="617">
        <v>0.57599999999999996</v>
      </c>
      <c r="BU1924" s="617">
        <v>8.2000000000000003E-2</v>
      </c>
      <c r="BV1924" s="617">
        <v>1.9E-2</v>
      </c>
      <c r="BW1924" s="617">
        <v>2E-3</v>
      </c>
      <c r="BX1924" s="617" t="s">
        <v>121</v>
      </c>
      <c r="BY1924" s="617">
        <v>3.3000000000000002E-2</v>
      </c>
      <c r="BZ1924" s="617">
        <v>0.253</v>
      </c>
      <c r="CA1924" s="617">
        <v>4.4999999999999998E-2</v>
      </c>
      <c r="CB1924" s="617">
        <v>6.742</v>
      </c>
      <c r="CC1924" s="617">
        <v>2.2570000000000001</v>
      </c>
      <c r="CD1924" s="617">
        <v>0.191</v>
      </c>
      <c r="CE1924" s="617">
        <v>2.1000000000000001E-2</v>
      </c>
      <c r="CF1924" s="617" t="s">
        <v>121</v>
      </c>
      <c r="CG1924" s="617">
        <v>2E-3</v>
      </c>
      <c r="CH1924" s="617" t="s">
        <v>121</v>
      </c>
      <c r="CI1924" s="617">
        <v>2E-3</v>
      </c>
      <c r="CJ1924" s="617">
        <v>0.35699999999999998</v>
      </c>
      <c r="CK1924" s="617">
        <v>1.9E-2</v>
      </c>
      <c r="CL1924" s="617" t="s">
        <v>121</v>
      </c>
      <c r="CM1924" s="617">
        <v>2E-3</v>
      </c>
      <c r="CN1924" s="617" t="s">
        <v>121</v>
      </c>
      <c r="CO1924" s="617">
        <v>2E-3</v>
      </c>
      <c r="CP1924" s="617">
        <v>1.3180000000000001</v>
      </c>
      <c r="CQ1924" s="617">
        <v>1.2999999999999999E-2</v>
      </c>
      <c r="CR1924" s="617" t="s">
        <v>121</v>
      </c>
      <c r="CS1924" s="617">
        <v>2E-3</v>
      </c>
      <c r="CT1924" s="617">
        <v>2.3119999999999998</v>
      </c>
      <c r="CU1924" s="617">
        <v>6.4000000000000001E-2</v>
      </c>
      <c r="CV1924" s="617">
        <v>0.02</v>
      </c>
      <c r="CW1924" s="617">
        <v>1E-3</v>
      </c>
      <c r="CX1924" s="617">
        <v>0.22600000000000001</v>
      </c>
      <c r="CY1924" s="617">
        <v>2.5000000000000001E-2</v>
      </c>
      <c r="CZ1924" s="617" t="s">
        <v>121</v>
      </c>
      <c r="DA1924" s="617">
        <v>2E-3</v>
      </c>
      <c r="DB1924" s="617">
        <v>1.9E-2</v>
      </c>
      <c r="DC1924" s="617">
        <v>0.01</v>
      </c>
      <c r="DD1924" s="617" t="s">
        <v>121</v>
      </c>
      <c r="DE1924" s="617">
        <v>7.8E-2</v>
      </c>
      <c r="DF1924" s="617">
        <v>11.23</v>
      </c>
      <c r="DG1924" s="617">
        <v>0.14899999999999999</v>
      </c>
      <c r="DH1924" s="617">
        <v>1.6E-2</v>
      </c>
      <c r="DI1924" s="617">
        <v>1E-3</v>
      </c>
      <c r="DJ1924" s="617" t="s">
        <v>121</v>
      </c>
      <c r="DK1924" s="617">
        <v>2E-3</v>
      </c>
      <c r="DL1924" s="61" t="str">
        <f t="shared" si="36"/>
        <v>Anlieferung 36-8</v>
      </c>
    </row>
    <row r="1925" spans="1:132">
      <c r="A1925" s="11">
        <v>44741</v>
      </c>
      <c r="B1925" s="66" t="s">
        <v>692</v>
      </c>
      <c r="C1925" s="25" t="s">
        <v>2254</v>
      </c>
      <c r="H1925" s="3" t="e">
        <f>((F1925)/(E1925/100))</f>
        <v>#DIV/0!</v>
      </c>
      <c r="I1925" s="4" t="e">
        <f>E1925/F1925</f>
        <v>#DIV/0!</v>
      </c>
      <c r="J1925" s="4" t="e">
        <f>100/G1925</f>
        <v>#DIV/0!</v>
      </c>
      <c r="N1925" s="37" t="e">
        <f>M1925/(K1925/100)</f>
        <v>#DIV/0!</v>
      </c>
      <c r="O1925" s="37" t="e">
        <f>N1925/J1925</f>
        <v>#DIV/0!</v>
      </c>
      <c r="P1925" s="5" t="e">
        <f>M1925/(L1925/100)</f>
        <v>#DIV/0!</v>
      </c>
      <c r="Q1925" s="5" t="e">
        <f>P1925*I1925</f>
        <v>#DIV/0!</v>
      </c>
      <c r="U1925" s="15" t="e">
        <f>100-(T1925-R1925)/S1925*100</f>
        <v>#DIV/0!</v>
      </c>
      <c r="AB1925" s="14" t="e">
        <f>((AE1925-AC1925)*(1000/AD1925))*1000</f>
        <v>#DIV/0!</v>
      </c>
      <c r="AF1925" s="7" t="e">
        <f>#REF!*0.8</f>
        <v>#REF!</v>
      </c>
      <c r="AH1925" s="8" t="e">
        <f>((AG1925)*(H1925/100))</f>
        <v>#DIV/0!</v>
      </c>
      <c r="AI1925" s="7" t="e">
        <f>AG1925/AH1925</f>
        <v>#DIV/0!</v>
      </c>
      <c r="AO1925" s="24" t="s">
        <v>692</v>
      </c>
      <c r="AP1925" s="617" t="s">
        <v>121</v>
      </c>
      <c r="AQ1925" s="617">
        <v>4.0000000000000001E-3</v>
      </c>
      <c r="AR1925" s="617" t="s">
        <v>121</v>
      </c>
      <c r="AS1925" s="617">
        <v>1.4E-2</v>
      </c>
      <c r="AT1925" s="617" t="s">
        <v>121</v>
      </c>
      <c r="AU1925" s="617">
        <v>0.01</v>
      </c>
      <c r="AV1925" s="617">
        <v>9.4130000000000003</v>
      </c>
      <c r="AW1925" s="617">
        <v>0.22800000000000001</v>
      </c>
      <c r="AX1925" s="617" t="s">
        <v>121</v>
      </c>
      <c r="AY1925" s="617">
        <v>7.0000000000000001E-3</v>
      </c>
      <c r="AZ1925" s="617">
        <v>8.7999999999999995E-2</v>
      </c>
      <c r="BA1925" s="617">
        <v>6.0000000000000001E-3</v>
      </c>
      <c r="BB1925" s="617">
        <v>14.263</v>
      </c>
      <c r="BC1925" s="617">
        <v>0.45900000000000002</v>
      </c>
      <c r="BD1925" s="617">
        <v>12.4</v>
      </c>
      <c r="BE1925" s="617">
        <v>0.32300000000000001</v>
      </c>
      <c r="BF1925" s="617" t="s">
        <v>121</v>
      </c>
      <c r="BG1925" s="617">
        <v>1.6E-2</v>
      </c>
      <c r="BH1925" s="617">
        <v>5.1909999999999998</v>
      </c>
      <c r="BI1925" s="617">
        <v>0.61199999999999999</v>
      </c>
      <c r="BJ1925" s="617" t="s">
        <v>121</v>
      </c>
      <c r="BK1925" s="617">
        <v>6.0000000000000001E-3</v>
      </c>
      <c r="BL1925" s="617" t="s">
        <v>121</v>
      </c>
      <c r="BM1925" s="617">
        <v>5.0000000000000001E-3</v>
      </c>
      <c r="BN1925" s="617">
        <v>2.2589999999999999</v>
      </c>
      <c r="BO1925" s="617">
        <v>0.107</v>
      </c>
      <c r="BP1925" s="617">
        <v>33.807000000000002</v>
      </c>
      <c r="BQ1925" s="617">
        <v>0.91600000000000004</v>
      </c>
      <c r="BR1925" s="617">
        <v>0.159</v>
      </c>
      <c r="BS1925" s="617">
        <v>6.0000000000000001E-3</v>
      </c>
      <c r="BT1925" s="617">
        <v>0.90200000000000002</v>
      </c>
      <c r="BU1925" s="617">
        <v>9.7000000000000003E-2</v>
      </c>
      <c r="BV1925" s="617" t="s">
        <v>121</v>
      </c>
      <c r="BW1925" s="617">
        <v>9.6000000000000002E-2</v>
      </c>
      <c r="BX1925" s="617" t="s">
        <v>121</v>
      </c>
      <c r="BY1925" s="617">
        <v>2.9000000000000001E-2</v>
      </c>
      <c r="BZ1925" s="617">
        <v>0.53600000000000003</v>
      </c>
      <c r="CA1925" s="617">
        <v>5.3999999999999999E-2</v>
      </c>
      <c r="CB1925" s="617">
        <v>12.301</v>
      </c>
      <c r="CC1925" s="617">
        <v>3.56</v>
      </c>
      <c r="CD1925" s="617">
        <v>0.13600000000000001</v>
      </c>
      <c r="CE1925" s="617">
        <v>1.4E-2</v>
      </c>
      <c r="CF1925" s="617" t="s">
        <v>121</v>
      </c>
      <c r="CG1925" s="617">
        <v>6.0000000000000001E-3</v>
      </c>
      <c r="CH1925" s="617">
        <v>2E-3</v>
      </c>
      <c r="CI1925" s="617">
        <v>1E-3</v>
      </c>
      <c r="CJ1925" s="617" t="s">
        <v>121</v>
      </c>
      <c r="CK1925" s="617">
        <v>1.1120000000000001</v>
      </c>
      <c r="CL1925" s="617" t="s">
        <v>121</v>
      </c>
      <c r="CM1925" s="617">
        <v>2E-3</v>
      </c>
      <c r="CN1925" s="617">
        <v>4.0000000000000001E-3</v>
      </c>
      <c r="CO1925" s="617">
        <v>1E-3</v>
      </c>
      <c r="CP1925" s="617">
        <v>1.464</v>
      </c>
      <c r="CQ1925" s="617">
        <v>8.5999999999999993E-2</v>
      </c>
      <c r="CR1925" s="617" t="s">
        <v>121</v>
      </c>
      <c r="CS1925" s="617">
        <v>2E-3</v>
      </c>
      <c r="CT1925" s="617" t="s">
        <v>121</v>
      </c>
      <c r="CU1925" s="617">
        <v>29.248999999999999</v>
      </c>
      <c r="CV1925" s="617">
        <v>4.1000000000000002E-2</v>
      </c>
      <c r="CW1925" s="617">
        <v>2E-3</v>
      </c>
      <c r="CX1925" s="617">
        <v>0.66600000000000004</v>
      </c>
      <c r="CY1925" s="617">
        <v>4.2000000000000003E-2</v>
      </c>
      <c r="CZ1925" s="617" t="s">
        <v>121</v>
      </c>
      <c r="DA1925" s="617">
        <v>2E-3</v>
      </c>
      <c r="DB1925" s="617" t="s">
        <v>121</v>
      </c>
      <c r="DC1925" s="617">
        <v>2.3E-2</v>
      </c>
      <c r="DD1925" s="617" t="s">
        <v>121</v>
      </c>
      <c r="DE1925" s="617">
        <v>3.2000000000000001E-2</v>
      </c>
      <c r="DF1925" s="617">
        <v>2.4089999999999998</v>
      </c>
      <c r="DG1925" s="617">
        <v>0.08</v>
      </c>
      <c r="DH1925" s="617">
        <v>3.9209999999999998</v>
      </c>
      <c r="DI1925" s="617">
        <v>7.2999999999999995E-2</v>
      </c>
      <c r="DJ1925" s="617" t="s">
        <v>121</v>
      </c>
      <c r="DK1925" s="617">
        <v>2E-3</v>
      </c>
      <c r="DL1925" s="61" t="str">
        <f t="shared" si="36"/>
        <v>Anlieferung 36-9</v>
      </c>
    </row>
    <row r="1926" spans="1:132">
      <c r="A1926" s="11">
        <v>44741</v>
      </c>
      <c r="B1926" s="66" t="s">
        <v>693</v>
      </c>
      <c r="C1926" s="25" t="s">
        <v>2254</v>
      </c>
      <c r="H1926" s="3" t="e">
        <f>((F1926)/(E1926/100))</f>
        <v>#DIV/0!</v>
      </c>
      <c r="I1926" s="4" t="e">
        <f>E1926/F1926</f>
        <v>#DIV/0!</v>
      </c>
      <c r="J1926" s="4" t="e">
        <f>100/G1926</f>
        <v>#DIV/0!</v>
      </c>
      <c r="N1926" s="37" t="e">
        <f>M1926/(K1926/100)</f>
        <v>#DIV/0!</v>
      </c>
      <c r="O1926" s="37" t="e">
        <f>N1926/J1926</f>
        <v>#DIV/0!</v>
      </c>
      <c r="P1926" s="5" t="e">
        <f>M1926/(L1926/100)</f>
        <v>#DIV/0!</v>
      </c>
      <c r="Q1926" s="5" t="e">
        <f>P1926*I1926</f>
        <v>#DIV/0!</v>
      </c>
      <c r="U1926" s="15" t="e">
        <f>100-(T1926-R1926)/S1926*100</f>
        <v>#DIV/0!</v>
      </c>
      <c r="AB1926" s="14" t="e">
        <f>((AE1926-AC1926)*(1000/AD1926))*1000</f>
        <v>#DIV/0!</v>
      </c>
      <c r="AF1926" s="7" t="e">
        <f>#REF!*0.8</f>
        <v>#REF!</v>
      </c>
      <c r="AH1926" s="8" t="e">
        <f>((AG1926)*(H1926/100))</f>
        <v>#DIV/0!</v>
      </c>
      <c r="AI1926" s="7" t="e">
        <f>AG1926/AH1926</f>
        <v>#DIV/0!</v>
      </c>
      <c r="AO1926" s="24" t="s">
        <v>693</v>
      </c>
      <c r="AP1926" s="617" t="s">
        <v>121</v>
      </c>
      <c r="AQ1926" s="617">
        <v>2E-3</v>
      </c>
      <c r="AR1926" s="617">
        <v>1.2999999999999999E-2</v>
      </c>
      <c r="AS1926" s="617">
        <v>8.0000000000000002E-3</v>
      </c>
      <c r="AT1926" s="617" t="s">
        <v>121</v>
      </c>
      <c r="AU1926" s="617">
        <v>8.9999999999999993E-3</v>
      </c>
      <c r="AV1926" s="617">
        <v>11.869</v>
      </c>
      <c r="AW1926" s="617">
        <v>0.193</v>
      </c>
      <c r="AX1926" s="617">
        <v>1.7999999999999999E-2</v>
      </c>
      <c r="AY1926" s="617">
        <v>4.0000000000000001E-3</v>
      </c>
      <c r="AZ1926" s="617">
        <v>2.7480000000000002</v>
      </c>
      <c r="BA1926" s="617">
        <v>3.3000000000000002E-2</v>
      </c>
      <c r="BB1926" s="617">
        <v>0.06</v>
      </c>
      <c r="BC1926" s="617">
        <v>5.0000000000000001E-3</v>
      </c>
      <c r="BD1926" s="617">
        <v>14.782999999999999</v>
      </c>
      <c r="BE1926" s="617">
        <v>0.154</v>
      </c>
      <c r="BF1926" s="617" t="s">
        <v>121</v>
      </c>
      <c r="BG1926" s="617">
        <v>1.0999999999999999E-2</v>
      </c>
      <c r="BH1926" s="617">
        <v>6.6239999999999997</v>
      </c>
      <c r="BI1926" s="617">
        <v>0.432</v>
      </c>
      <c r="BJ1926" s="617">
        <v>4.0000000000000001E-3</v>
      </c>
      <c r="BK1926" s="617">
        <v>1E-3</v>
      </c>
      <c r="BL1926" s="617" t="s">
        <v>121</v>
      </c>
      <c r="BM1926" s="617">
        <v>4.0000000000000001E-3</v>
      </c>
      <c r="BN1926" s="617">
        <v>0.14399999999999999</v>
      </c>
      <c r="BO1926" s="617">
        <v>2.9000000000000001E-2</v>
      </c>
      <c r="BP1926" s="617">
        <v>37.99</v>
      </c>
      <c r="BQ1926" s="617">
        <v>0.69799999999999995</v>
      </c>
      <c r="BR1926" s="617">
        <v>1.4999999999999999E-2</v>
      </c>
      <c r="BS1926" s="617">
        <v>2E-3</v>
      </c>
      <c r="BT1926" s="617">
        <v>0.93</v>
      </c>
      <c r="BU1926" s="617">
        <v>8.8999999999999996E-2</v>
      </c>
      <c r="BV1926" s="617">
        <v>1.4999999999999999E-2</v>
      </c>
      <c r="BW1926" s="617">
        <v>3.0000000000000001E-3</v>
      </c>
      <c r="BX1926" s="617" t="s">
        <v>121</v>
      </c>
      <c r="BY1926" s="617">
        <v>3.4000000000000002E-2</v>
      </c>
      <c r="BZ1926" s="617">
        <v>0.309</v>
      </c>
      <c r="CA1926" s="617">
        <v>4.5999999999999999E-2</v>
      </c>
      <c r="CB1926" s="617">
        <v>9.5</v>
      </c>
      <c r="CC1926" s="617">
        <v>2.2349999999999999</v>
      </c>
      <c r="CD1926" s="617">
        <v>0.158</v>
      </c>
      <c r="CE1926" s="617">
        <v>0.02</v>
      </c>
      <c r="CF1926" s="617" t="s">
        <v>121</v>
      </c>
      <c r="CG1926" s="617">
        <v>2E-3</v>
      </c>
      <c r="CH1926" s="617" t="s">
        <v>121</v>
      </c>
      <c r="CI1926" s="617">
        <v>2E-3</v>
      </c>
      <c r="CJ1926" s="617">
        <v>0.40100000000000002</v>
      </c>
      <c r="CK1926" s="617">
        <v>0.02</v>
      </c>
      <c r="CL1926" s="617" t="s">
        <v>121</v>
      </c>
      <c r="CM1926" s="617">
        <v>2E-3</v>
      </c>
      <c r="CN1926" s="617">
        <v>2E-3</v>
      </c>
      <c r="CO1926" s="617">
        <v>1E-3</v>
      </c>
      <c r="CP1926" s="617">
        <v>1.387</v>
      </c>
      <c r="CQ1926" s="617">
        <v>1.4E-2</v>
      </c>
      <c r="CR1926" s="617" t="s">
        <v>121</v>
      </c>
      <c r="CS1926" s="617">
        <v>2E-3</v>
      </c>
      <c r="CT1926" s="617">
        <v>2.8450000000000002</v>
      </c>
      <c r="CU1926" s="617">
        <v>7.0000000000000007E-2</v>
      </c>
      <c r="CV1926" s="617">
        <v>1.0999999999999999E-2</v>
      </c>
      <c r="CW1926" s="617">
        <v>1E-3</v>
      </c>
      <c r="CX1926" s="617">
        <v>0.30599999999999999</v>
      </c>
      <c r="CY1926" s="617">
        <v>1.9E-2</v>
      </c>
      <c r="CZ1926" s="617" t="s">
        <v>121</v>
      </c>
      <c r="DA1926" s="617">
        <v>2E-3</v>
      </c>
      <c r="DB1926" s="617">
        <v>2.1000000000000001E-2</v>
      </c>
      <c r="DC1926" s="617">
        <v>8.0000000000000002E-3</v>
      </c>
      <c r="DD1926" s="617" t="s">
        <v>121</v>
      </c>
      <c r="DE1926" s="617">
        <v>7.0000000000000007E-2</v>
      </c>
      <c r="DF1926" s="617">
        <v>9.827</v>
      </c>
      <c r="DG1926" s="617">
        <v>0.124</v>
      </c>
      <c r="DH1926" s="617">
        <v>1.6E-2</v>
      </c>
      <c r="DI1926" s="617">
        <v>1E-3</v>
      </c>
      <c r="DJ1926" s="617" t="s">
        <v>121</v>
      </c>
      <c r="DK1926" s="617">
        <v>2E-3</v>
      </c>
      <c r="DL1926" s="61" t="str">
        <f t="shared" si="36"/>
        <v>Anlieferung 36-10</v>
      </c>
    </row>
    <row r="1927" spans="1:132">
      <c r="A1927" s="11">
        <v>44741</v>
      </c>
      <c r="B1927" s="66" t="s">
        <v>694</v>
      </c>
      <c r="C1927" s="25" t="s">
        <v>2254</v>
      </c>
      <c r="H1927" s="3" t="e">
        <f>((F1927)/(E1927/100))</f>
        <v>#DIV/0!</v>
      </c>
      <c r="I1927" s="4" t="e">
        <f>E1927/F1927</f>
        <v>#DIV/0!</v>
      </c>
      <c r="J1927" s="4" t="e">
        <f>100/G1927</f>
        <v>#DIV/0!</v>
      </c>
      <c r="N1927" s="37" t="e">
        <f>M1927/(K1927/100)</f>
        <v>#DIV/0!</v>
      </c>
      <c r="O1927" s="37" t="e">
        <f>N1927/J1927</f>
        <v>#DIV/0!</v>
      </c>
      <c r="P1927" s="5" t="e">
        <f>M1927/(L1927/100)</f>
        <v>#DIV/0!</v>
      </c>
      <c r="Q1927" s="5" t="e">
        <f>P1927*I1927</f>
        <v>#DIV/0!</v>
      </c>
      <c r="U1927" s="15" t="e">
        <f>100-(T1927-R1927)/S1927*100</f>
        <v>#DIV/0!</v>
      </c>
      <c r="AB1927" s="14" t="e">
        <f>((AE1927-AC1927)*(1000/AD1927))*1000</f>
        <v>#DIV/0!</v>
      </c>
      <c r="AF1927" s="7" t="e">
        <f>#REF!*0.8</f>
        <v>#REF!</v>
      </c>
      <c r="AH1927" s="8" t="e">
        <f>((AG1927)*(H1927/100))</f>
        <v>#DIV/0!</v>
      </c>
      <c r="AI1927" s="7" t="e">
        <f>AG1927/AH1927</f>
        <v>#DIV/0!</v>
      </c>
      <c r="AO1927" s="24" t="s">
        <v>694</v>
      </c>
      <c r="AP1927" s="617">
        <v>6.4000000000000001E-2</v>
      </c>
      <c r="AQ1927" s="617">
        <v>8.9999999999999993E-3</v>
      </c>
      <c r="AR1927" s="617">
        <v>0.04</v>
      </c>
      <c r="AS1927" s="617">
        <v>8.9999999999999993E-3</v>
      </c>
      <c r="AT1927" s="617" t="s">
        <v>121</v>
      </c>
      <c r="AU1927" s="617">
        <v>7.0000000000000001E-3</v>
      </c>
      <c r="AV1927" s="617">
        <v>4.4820000000000002</v>
      </c>
      <c r="AW1927" s="617">
        <v>9.1999999999999998E-2</v>
      </c>
      <c r="AX1927" s="617" t="s">
        <v>121</v>
      </c>
      <c r="AY1927" s="617">
        <v>6.0000000000000001E-3</v>
      </c>
      <c r="AZ1927" s="617">
        <v>1.895</v>
      </c>
      <c r="BA1927" s="617">
        <v>3.2000000000000001E-2</v>
      </c>
      <c r="BB1927" s="617">
        <v>0.193</v>
      </c>
      <c r="BC1927" s="617">
        <v>8.0000000000000002E-3</v>
      </c>
      <c r="BD1927" s="617">
        <v>18.385999999999999</v>
      </c>
      <c r="BE1927" s="617">
        <v>0.26700000000000002</v>
      </c>
      <c r="BF1927" s="617" t="s">
        <v>121</v>
      </c>
      <c r="BG1927" s="617">
        <v>0.01</v>
      </c>
      <c r="BH1927" s="617">
        <v>1.6850000000000001</v>
      </c>
      <c r="BI1927" s="617">
        <v>0.36499999999999999</v>
      </c>
      <c r="BJ1927" s="617">
        <v>2.7E-2</v>
      </c>
      <c r="BK1927" s="617">
        <v>8.0000000000000002E-3</v>
      </c>
      <c r="BL1927" s="617" t="s">
        <v>121</v>
      </c>
      <c r="BM1927" s="617">
        <v>6.0000000000000001E-3</v>
      </c>
      <c r="BN1927" s="617">
        <v>6.032</v>
      </c>
      <c r="BO1927" s="617">
        <v>0.21299999999999999</v>
      </c>
      <c r="BP1927" s="617">
        <v>50.146000000000001</v>
      </c>
      <c r="BQ1927" s="617">
        <v>0.60199999999999998</v>
      </c>
      <c r="BR1927" s="617">
        <v>4.242</v>
      </c>
      <c r="BS1927" s="617">
        <v>6.0999999999999999E-2</v>
      </c>
      <c r="BT1927" s="617">
        <v>0.74</v>
      </c>
      <c r="BU1927" s="617">
        <v>7.8E-2</v>
      </c>
      <c r="BV1927" s="617" t="s">
        <v>121</v>
      </c>
      <c r="BW1927" s="617">
        <v>0.06</v>
      </c>
      <c r="BX1927" s="617" t="s">
        <v>121</v>
      </c>
      <c r="BY1927" s="617">
        <v>3.5000000000000003E-2</v>
      </c>
      <c r="BZ1927" s="617">
        <v>0.26700000000000002</v>
      </c>
      <c r="CA1927" s="617">
        <v>4.4999999999999998E-2</v>
      </c>
      <c r="CB1927" s="617">
        <v>9.3919999999999995</v>
      </c>
      <c r="CC1927" s="617">
        <v>2.4870000000000001</v>
      </c>
      <c r="CD1927" s="617">
        <v>0.307</v>
      </c>
      <c r="CE1927" s="617">
        <v>2.1999999999999999E-2</v>
      </c>
      <c r="CF1927" s="617" t="s">
        <v>121</v>
      </c>
      <c r="CG1927" s="617">
        <v>2E-3</v>
      </c>
      <c r="CH1927" s="617" t="s">
        <v>121</v>
      </c>
      <c r="CI1927" s="617">
        <v>2E-3</v>
      </c>
      <c r="CJ1927" s="617" t="s">
        <v>121</v>
      </c>
      <c r="CK1927" s="617">
        <v>0.71399999999999997</v>
      </c>
      <c r="CL1927" s="617" t="s">
        <v>121</v>
      </c>
      <c r="CM1927" s="617">
        <v>2E-3</v>
      </c>
      <c r="CN1927" s="617">
        <v>2.5000000000000001E-2</v>
      </c>
      <c r="CO1927" s="617">
        <v>3.0000000000000001E-3</v>
      </c>
      <c r="CP1927" s="617">
        <v>1.61</v>
      </c>
      <c r="CQ1927" s="617">
        <v>7.4999999999999997E-2</v>
      </c>
      <c r="CR1927" s="617">
        <v>1.9E-2</v>
      </c>
      <c r="CS1927" s="617">
        <v>3.0000000000000001E-3</v>
      </c>
      <c r="CT1927" s="617" t="s">
        <v>121</v>
      </c>
      <c r="CU1927" s="617">
        <v>20.997</v>
      </c>
      <c r="CV1927" s="617">
        <v>0.13700000000000001</v>
      </c>
      <c r="CW1927" s="617">
        <v>3.0000000000000001E-3</v>
      </c>
      <c r="CX1927" s="617" t="s">
        <v>121</v>
      </c>
      <c r="CY1927" s="617">
        <v>8.2000000000000003E-2</v>
      </c>
      <c r="CZ1927" s="617" t="s">
        <v>121</v>
      </c>
      <c r="DA1927" s="617">
        <v>3.0000000000000001E-3</v>
      </c>
      <c r="DB1927" s="617" t="s">
        <v>121</v>
      </c>
      <c r="DC1927" s="617">
        <v>4.4999999999999998E-2</v>
      </c>
      <c r="DD1927" s="617" t="s">
        <v>121</v>
      </c>
      <c r="DE1927" s="617">
        <v>2.7E-2</v>
      </c>
      <c r="DF1927" s="617">
        <v>0.14699999999999999</v>
      </c>
      <c r="DG1927" s="617">
        <v>6.0000000000000001E-3</v>
      </c>
      <c r="DH1927" s="617">
        <v>5.0999999999999997E-2</v>
      </c>
      <c r="DI1927" s="617">
        <v>2E-3</v>
      </c>
      <c r="DJ1927" s="617" t="s">
        <v>121</v>
      </c>
      <c r="DK1927" s="617">
        <v>2E-3</v>
      </c>
      <c r="DL1927" s="61" t="str">
        <f t="shared" si="36"/>
        <v>Anlieferung 36-11</v>
      </c>
    </row>
    <row r="1928" spans="1:132">
      <c r="A1928" s="11">
        <v>44741</v>
      </c>
      <c r="B1928" s="66" t="s">
        <v>695</v>
      </c>
      <c r="C1928" s="25" t="s">
        <v>2254</v>
      </c>
      <c r="H1928" s="3" t="e">
        <f>((F1928)/(E1928/100))</f>
        <v>#DIV/0!</v>
      </c>
      <c r="I1928" s="4" t="e">
        <f>E1928/F1928</f>
        <v>#DIV/0!</v>
      </c>
      <c r="J1928" s="4" t="e">
        <f>100/G1928</f>
        <v>#DIV/0!</v>
      </c>
      <c r="N1928" s="37" t="e">
        <f>M1928/(K1928/100)</f>
        <v>#DIV/0!</v>
      </c>
      <c r="O1928" s="37" t="e">
        <f>N1928/J1928</f>
        <v>#DIV/0!</v>
      </c>
      <c r="P1928" s="5" t="e">
        <f>M1928/(L1928/100)</f>
        <v>#DIV/0!</v>
      </c>
      <c r="Q1928" s="5" t="e">
        <f>P1928*I1928</f>
        <v>#DIV/0!</v>
      </c>
      <c r="U1928" s="15" t="e">
        <f>100-(T1928-R1928)/S1928*100</f>
        <v>#DIV/0!</v>
      </c>
      <c r="AB1928" s="14" t="e">
        <f>((AE1928-AC1928)*(1000/AD1928))*1000</f>
        <v>#DIV/0!</v>
      </c>
      <c r="AF1928" s="7" t="e">
        <f>#REF!*0.8</f>
        <v>#REF!</v>
      </c>
      <c r="AH1928" s="8" t="e">
        <f>((AG1928)*(H1928/100))</f>
        <v>#DIV/0!</v>
      </c>
      <c r="AI1928" s="7" t="e">
        <f>AG1928/AH1928</f>
        <v>#DIV/0!</v>
      </c>
      <c r="AO1928" s="24" t="s">
        <v>695</v>
      </c>
      <c r="AP1928" s="617" t="s">
        <v>121</v>
      </c>
      <c r="AQ1928" s="617">
        <v>6.0000000000000001E-3</v>
      </c>
      <c r="AR1928" s="617" t="s">
        <v>121</v>
      </c>
      <c r="AS1928" s="617">
        <v>1.4E-2</v>
      </c>
      <c r="AT1928" s="617" t="s">
        <v>121</v>
      </c>
      <c r="AU1928" s="617">
        <v>8.9999999999999993E-3</v>
      </c>
      <c r="AV1928" s="617">
        <v>8.468</v>
      </c>
      <c r="AW1928" s="617">
        <v>0.22900000000000001</v>
      </c>
      <c r="AX1928" s="617" t="s">
        <v>121</v>
      </c>
      <c r="AY1928" s="617">
        <v>8.9999999999999993E-3</v>
      </c>
      <c r="AZ1928" s="617">
        <v>0.219</v>
      </c>
      <c r="BA1928" s="617">
        <v>7.0000000000000001E-3</v>
      </c>
      <c r="BB1928" s="617">
        <v>15.118</v>
      </c>
      <c r="BC1928" s="617">
        <v>0.54800000000000004</v>
      </c>
      <c r="BD1928" s="617">
        <v>15.125</v>
      </c>
      <c r="BE1928" s="617">
        <v>0.432</v>
      </c>
      <c r="BF1928" s="617" t="s">
        <v>121</v>
      </c>
      <c r="BG1928" s="617">
        <v>1.2E-2</v>
      </c>
      <c r="BH1928" s="617">
        <v>5.9640000000000004</v>
      </c>
      <c r="BI1928" s="617">
        <v>0.59199999999999997</v>
      </c>
      <c r="BJ1928" s="617" t="s">
        <v>121</v>
      </c>
      <c r="BK1928" s="617">
        <v>5.0000000000000001E-3</v>
      </c>
      <c r="BL1928" s="617" t="s">
        <v>121</v>
      </c>
      <c r="BM1928" s="617">
        <v>5.0000000000000001E-3</v>
      </c>
      <c r="BN1928" s="617">
        <v>7.6999999999999999E-2</v>
      </c>
      <c r="BO1928" s="617">
        <v>2.4E-2</v>
      </c>
      <c r="BP1928" s="617">
        <v>35.295000000000002</v>
      </c>
      <c r="BQ1928" s="617">
        <v>0.86799999999999999</v>
      </c>
      <c r="BR1928" s="617">
        <v>0.35099999999999998</v>
      </c>
      <c r="BS1928" s="617">
        <v>0.01</v>
      </c>
      <c r="BT1928" s="617">
        <v>0.60399999999999998</v>
      </c>
      <c r="BU1928" s="617">
        <v>9.9000000000000005E-2</v>
      </c>
      <c r="BV1928" s="617" t="s">
        <v>121</v>
      </c>
      <c r="BW1928" s="617">
        <v>9.0999999999999998E-2</v>
      </c>
      <c r="BX1928" s="617" t="s">
        <v>121</v>
      </c>
      <c r="BY1928" s="617">
        <v>3.7999999999999999E-2</v>
      </c>
      <c r="BZ1928" s="617">
        <v>0.33800000000000002</v>
      </c>
      <c r="CA1928" s="617">
        <v>5.3999999999999999E-2</v>
      </c>
      <c r="CB1928" s="617">
        <v>10.685</v>
      </c>
      <c r="CC1928" s="617">
        <v>3.3260000000000001</v>
      </c>
      <c r="CD1928" s="617">
        <v>0.104</v>
      </c>
      <c r="CE1928" s="617">
        <v>1.2999999999999999E-2</v>
      </c>
      <c r="CF1928" s="617" t="s">
        <v>121</v>
      </c>
      <c r="CG1928" s="617">
        <v>6.0000000000000001E-3</v>
      </c>
      <c r="CH1928" s="617" t="s">
        <v>121</v>
      </c>
      <c r="CI1928" s="617">
        <v>2E-3</v>
      </c>
      <c r="CJ1928" s="617" t="s">
        <v>121</v>
      </c>
      <c r="CK1928" s="617">
        <v>1.06</v>
      </c>
      <c r="CL1928" s="617" t="s">
        <v>121</v>
      </c>
      <c r="CM1928" s="617">
        <v>2E-3</v>
      </c>
      <c r="CN1928" s="617">
        <v>4.0000000000000001E-3</v>
      </c>
      <c r="CO1928" s="617">
        <v>1E-3</v>
      </c>
      <c r="CP1928" s="617">
        <v>1.494</v>
      </c>
      <c r="CQ1928" s="617">
        <v>7.4999999999999997E-2</v>
      </c>
      <c r="CR1928" s="617" t="s">
        <v>121</v>
      </c>
      <c r="CS1928" s="617">
        <v>3.0000000000000001E-3</v>
      </c>
      <c r="CT1928" s="617" t="s">
        <v>121</v>
      </c>
      <c r="CU1928" s="617">
        <v>28.190999999999999</v>
      </c>
      <c r="CV1928" s="617">
        <v>4.0000000000000001E-3</v>
      </c>
      <c r="CW1928" s="617">
        <v>1E-3</v>
      </c>
      <c r="CX1928" s="617">
        <v>0.11700000000000001</v>
      </c>
      <c r="CY1928" s="617">
        <v>1.4999999999999999E-2</v>
      </c>
      <c r="CZ1928" s="617" t="s">
        <v>121</v>
      </c>
      <c r="DA1928" s="617">
        <v>2E-3</v>
      </c>
      <c r="DB1928" s="617" t="s">
        <v>121</v>
      </c>
      <c r="DC1928" s="617">
        <v>8.9999999999999993E-3</v>
      </c>
      <c r="DD1928" s="617" t="s">
        <v>121</v>
      </c>
      <c r="DE1928" s="617">
        <v>2.9000000000000001E-2</v>
      </c>
      <c r="DF1928" s="617">
        <v>1.9319999999999999</v>
      </c>
      <c r="DG1928" s="617">
        <v>7.1999999999999995E-2</v>
      </c>
      <c r="DH1928" s="617">
        <v>4.0650000000000004</v>
      </c>
      <c r="DI1928" s="617">
        <v>7.3999999999999996E-2</v>
      </c>
      <c r="DJ1928" s="617" t="s">
        <v>121</v>
      </c>
      <c r="DK1928" s="617">
        <v>2E-3</v>
      </c>
      <c r="DL1928" s="61" t="str">
        <f t="shared" si="36"/>
        <v>Anlieferung 36-12</v>
      </c>
    </row>
    <row r="1929" spans="1:132">
      <c r="A1929" s="11">
        <v>44741</v>
      </c>
      <c r="B1929" s="66" t="s">
        <v>2255</v>
      </c>
      <c r="C1929" s="25" t="s">
        <v>2254</v>
      </c>
      <c r="H1929" s="3" t="e">
        <f>((F1929)/(E1929/100))</f>
        <v>#DIV/0!</v>
      </c>
      <c r="I1929" s="4" t="e">
        <f>E1929/F1929</f>
        <v>#DIV/0!</v>
      </c>
      <c r="J1929" s="4" t="e">
        <f>100/G1929</f>
        <v>#DIV/0!</v>
      </c>
      <c r="N1929" s="37" t="e">
        <f>M1929/(K1929/100)</f>
        <v>#DIV/0!</v>
      </c>
      <c r="O1929" s="37" t="e">
        <f>N1929/J1929</f>
        <v>#DIV/0!</v>
      </c>
      <c r="P1929" s="5" t="e">
        <f>M1929/(L1929/100)</f>
        <v>#DIV/0!</v>
      </c>
      <c r="Q1929" s="5" t="e">
        <f>P1929*I1929</f>
        <v>#DIV/0!</v>
      </c>
      <c r="U1929" s="15" t="e">
        <f>100-(T1929-R1929)/S1929*100</f>
        <v>#DIV/0!</v>
      </c>
      <c r="AB1929" s="14" t="e">
        <f>((AE1929-AC1929)*(1000/AD1929))*1000</f>
        <v>#DIV/0!</v>
      </c>
      <c r="AF1929" s="7" t="e">
        <f>#REF!*0.8</f>
        <v>#REF!</v>
      </c>
      <c r="AH1929" s="8" t="e">
        <f>((AG1929)*(H1929/100))</f>
        <v>#DIV/0!</v>
      </c>
      <c r="AI1929" s="7" t="e">
        <f>AG1929/AH1929</f>
        <v>#DIV/0!</v>
      </c>
      <c r="AO1929" s="24" t="s">
        <v>2255</v>
      </c>
      <c r="DL1929" s="61" t="str">
        <f t="shared" si="36"/>
        <v>36-13-37 Entsorgung</v>
      </c>
    </row>
    <row r="1930" spans="1:132">
      <c r="A1930" s="11">
        <v>44742</v>
      </c>
      <c r="B1930" s="66"/>
      <c r="C1930" s="25" t="s">
        <v>124</v>
      </c>
      <c r="D1930" s="21">
        <v>26</v>
      </c>
      <c r="E1930" s="2">
        <v>100</v>
      </c>
      <c r="F1930" s="2">
        <v>74</v>
      </c>
      <c r="H1930" s="3">
        <f>((F1930)/(E1930/100))</f>
        <v>74</v>
      </c>
      <c r="I1930" s="4">
        <f>E1930/F1930</f>
        <v>1.3513513513513513</v>
      </c>
      <c r="J1930" s="4" t="e">
        <f>100/G1930</f>
        <v>#DIV/0!</v>
      </c>
      <c r="N1930" s="37" t="e">
        <f>M1930/(K1930/100)</f>
        <v>#DIV/0!</v>
      </c>
      <c r="O1930" s="37" t="e">
        <f>N1930/J1930</f>
        <v>#DIV/0!</v>
      </c>
      <c r="P1930" s="5" t="e">
        <f>M1930/(L1930/100)</f>
        <v>#DIV/0!</v>
      </c>
      <c r="Q1930" s="5" t="e">
        <f>P1930*I1930</f>
        <v>#DIV/0!</v>
      </c>
      <c r="U1930" s="15" t="e">
        <f>100-(T1930-R1930)/S1930*100</f>
        <v>#DIV/0!</v>
      </c>
      <c r="V1930" s="21">
        <v>0.84699999999999998</v>
      </c>
      <c r="X1930" s="2">
        <v>10.95</v>
      </c>
      <c r="Y1930" s="2">
        <v>5.52</v>
      </c>
      <c r="Z1930" s="21">
        <v>1208</v>
      </c>
      <c r="AB1930" s="14" t="e">
        <f>((AE1930-AC1930)*(1000/AD1930))*1000</f>
        <v>#DIV/0!</v>
      </c>
      <c r="AF1930" s="7" t="e">
        <f>#REF!*0.8</f>
        <v>#REF!</v>
      </c>
      <c r="AG1930" s="2">
        <v>135</v>
      </c>
      <c r="AH1930" s="8">
        <f>((AG1930)*(H1930/100))</f>
        <v>99.9</v>
      </c>
      <c r="AI1930" s="7">
        <f>AG1930/AH1930</f>
        <v>1.3513513513513513</v>
      </c>
      <c r="AJ1930" s="6">
        <v>74.34</v>
      </c>
      <c r="AK1930" s="2">
        <v>0.40899999999999997</v>
      </c>
      <c r="AO1930" s="20" t="s">
        <v>2257</v>
      </c>
      <c r="AP1930" s="620">
        <v>6.4000000000000001E-2</v>
      </c>
      <c r="AQ1930" s="620">
        <v>1E-3</v>
      </c>
      <c r="AR1930" s="620">
        <v>1.7999999999999999E-2</v>
      </c>
      <c r="AS1930" s="620">
        <v>3.0000000000000001E-3</v>
      </c>
      <c r="AT1930" s="620">
        <v>5.0000000000000001E-3</v>
      </c>
      <c r="AU1930" s="620">
        <v>2E-3</v>
      </c>
      <c r="AV1930" s="620">
        <v>3.2000000000000001E-2</v>
      </c>
      <c r="AW1930" s="620">
        <v>2E-3</v>
      </c>
      <c r="AX1930" s="620">
        <v>7.0000000000000001E-3</v>
      </c>
      <c r="AY1930" s="620">
        <v>1E-3</v>
      </c>
      <c r="AZ1930" s="620">
        <v>0.26300000000000001</v>
      </c>
      <c r="BA1930" s="620">
        <v>5.0000000000000001E-3</v>
      </c>
      <c r="BB1930" s="620">
        <v>8.5999999999999993E-2</v>
      </c>
      <c r="BC1930" s="620">
        <v>3.0000000000000001E-3</v>
      </c>
      <c r="BD1930" s="620">
        <v>3.08</v>
      </c>
      <c r="BE1930" s="620">
        <v>2.7E-2</v>
      </c>
      <c r="BF1930" s="620" t="s">
        <v>121</v>
      </c>
      <c r="BG1930" s="620">
        <v>6.0000000000000001E-3</v>
      </c>
      <c r="BH1930" s="620">
        <v>2.2410000000000001</v>
      </c>
      <c r="BI1930" s="620">
        <v>1.0409999999999999</v>
      </c>
      <c r="BJ1930" s="620" t="s">
        <v>121</v>
      </c>
      <c r="BK1930" s="620">
        <v>2E-3</v>
      </c>
      <c r="BL1930" s="620" t="s">
        <v>121</v>
      </c>
      <c r="BM1930" s="620">
        <v>2E-3</v>
      </c>
      <c r="BN1930" s="620">
        <v>0.14499999999999999</v>
      </c>
      <c r="BO1930" s="620">
        <v>7.0000000000000001E-3</v>
      </c>
      <c r="BP1930" s="620">
        <v>63.12</v>
      </c>
      <c r="BQ1930" s="620">
        <v>0.14099999999999999</v>
      </c>
      <c r="BR1930" s="620" t="s">
        <v>121</v>
      </c>
      <c r="BS1930" s="620">
        <v>2E-3</v>
      </c>
      <c r="BT1930" s="620">
        <v>15.818</v>
      </c>
      <c r="BU1930" s="620">
        <v>0.153</v>
      </c>
      <c r="BV1930" s="620">
        <v>0.746</v>
      </c>
      <c r="BW1930" s="620">
        <v>2.1999999999999999E-2</v>
      </c>
      <c r="BX1930" s="620">
        <v>1.7999999999999999E-2</v>
      </c>
      <c r="BY1930" s="620">
        <v>6.0000000000000001E-3</v>
      </c>
      <c r="BZ1930" s="620">
        <v>0.45200000000000001</v>
      </c>
      <c r="CA1930" s="620">
        <v>2.5999999999999999E-2</v>
      </c>
      <c r="CB1930" s="620" t="s">
        <v>121</v>
      </c>
      <c r="CC1930" s="620">
        <v>13.808</v>
      </c>
      <c r="CD1930" s="620">
        <v>0.156</v>
      </c>
      <c r="CE1930" s="620">
        <v>8.0000000000000002E-3</v>
      </c>
      <c r="CF1930" s="620" t="s">
        <v>121</v>
      </c>
      <c r="CG1930" s="620">
        <v>2E-3</v>
      </c>
      <c r="CH1930" s="620">
        <v>2E-3</v>
      </c>
      <c r="CI1930" s="620">
        <v>1E-3</v>
      </c>
      <c r="CJ1930" s="620">
        <v>0.68600000000000005</v>
      </c>
      <c r="CK1930" s="620">
        <v>0.10100000000000001</v>
      </c>
      <c r="CL1930" s="620" t="s">
        <v>121</v>
      </c>
      <c r="CM1930" s="620">
        <v>2E-3</v>
      </c>
      <c r="CN1930" s="620" t="s">
        <v>121</v>
      </c>
      <c r="CO1930" s="620">
        <v>2E-3</v>
      </c>
      <c r="CP1930" s="620">
        <v>5.2850000000000001</v>
      </c>
      <c r="CQ1930" s="620">
        <v>7.5999999999999998E-2</v>
      </c>
      <c r="CR1930" s="620" t="s">
        <v>121</v>
      </c>
      <c r="CS1930" s="620">
        <v>2E-3</v>
      </c>
      <c r="CT1930" s="620">
        <v>5.3440000000000003</v>
      </c>
      <c r="CU1930" s="620">
        <v>0.29899999999999999</v>
      </c>
      <c r="CV1930" s="620">
        <v>0.03</v>
      </c>
      <c r="CW1930" s="620">
        <v>1E-3</v>
      </c>
      <c r="CX1930" s="620">
        <v>1.298</v>
      </c>
      <c r="CY1930" s="620">
        <v>2.1000000000000001E-2</v>
      </c>
      <c r="CZ1930" s="620" t="s">
        <v>121</v>
      </c>
      <c r="DA1930" s="620">
        <v>2E-3</v>
      </c>
      <c r="DB1930" s="620">
        <v>1.6E-2</v>
      </c>
      <c r="DC1930" s="620">
        <v>6.0000000000000001E-3</v>
      </c>
      <c r="DD1930" s="620" t="s">
        <v>121</v>
      </c>
      <c r="DE1930" s="620">
        <v>1.0999999999999999E-2</v>
      </c>
      <c r="DF1930" s="620">
        <v>1.0609999999999999</v>
      </c>
      <c r="DG1930" s="620">
        <v>0.01</v>
      </c>
      <c r="DH1930" s="620">
        <v>1.4E-2</v>
      </c>
      <c r="DI1930" s="620">
        <v>1E-3</v>
      </c>
      <c r="DJ1930" s="620">
        <v>3.0000000000000001E-3</v>
      </c>
      <c r="DK1930" s="620">
        <v>1E-3</v>
      </c>
      <c r="DL1930" s="61" t="str">
        <f t="shared" si="36"/>
        <v>DK II 30.06.2022</v>
      </c>
      <c r="DM1930" s="629">
        <v>-1.18484945218166E-2</v>
      </c>
      <c r="DN1930" s="629">
        <v>4.7133040556238803E-3</v>
      </c>
      <c r="DO1930" s="629">
        <v>6.7446919822255098E-3</v>
      </c>
      <c r="DP1930" s="629">
        <v>0.40901700883906</v>
      </c>
      <c r="DQ1930" s="629">
        <v>6.2907340536709197E-2</v>
      </c>
      <c r="DR1930" s="629">
        <v>7.41492338978328E-4</v>
      </c>
      <c r="DS1930" s="629">
        <v>-7.4125860014362499E-2</v>
      </c>
      <c r="DT1930" s="629">
        <v>-1.39357506216007E-2</v>
      </c>
      <c r="DU1930" s="629">
        <v>-2.2467314900158301E-4</v>
      </c>
      <c r="DV1930" s="629">
        <v>-7.9902295356553306E-3</v>
      </c>
      <c r="DW1930" s="629">
        <v>9.7712168403950903E-2</v>
      </c>
      <c r="DX1930" s="629">
        <v>-0.14745146261210201</v>
      </c>
      <c r="DY1930" s="629">
        <v>629.38883669189102</v>
      </c>
      <c r="DZ1930" s="629">
        <v>-0.11742331144618</v>
      </c>
      <c r="EA1930" s="629">
        <v>-7.9160775941622599E-3</v>
      </c>
      <c r="EB1930" s="629">
        <v>97.406018236532304</v>
      </c>
    </row>
    <row r="1931" spans="1:132">
      <c r="A1931" s="11">
        <v>44742</v>
      </c>
      <c r="B1931" s="66"/>
      <c r="C1931" s="25" t="s">
        <v>117</v>
      </c>
      <c r="H1931" s="3" t="e">
        <f>((F1931)/(E1931/100))</f>
        <v>#DIV/0!</v>
      </c>
      <c r="I1931" s="4" t="e">
        <f>E1931/F1931</f>
        <v>#DIV/0!</v>
      </c>
      <c r="J1931" s="4" t="e">
        <f>100/G1931</f>
        <v>#DIV/0!</v>
      </c>
      <c r="N1931" s="37" t="e">
        <f>M1931/(K1931/100)</f>
        <v>#DIV/0!</v>
      </c>
      <c r="O1931" s="37" t="e">
        <f>N1931/J1931</f>
        <v>#DIV/0!</v>
      </c>
      <c r="P1931" s="5" t="e">
        <f>M1931/(L1931/100)</f>
        <v>#DIV/0!</v>
      </c>
      <c r="Q1931" s="5" t="e">
        <f>P1931*I1931</f>
        <v>#DIV/0!</v>
      </c>
      <c r="U1931" s="15" t="e">
        <f>100-(T1931-R1931)/S1931*100</f>
        <v>#DIV/0!</v>
      </c>
      <c r="X1931" s="2">
        <v>10.36</v>
      </c>
      <c r="AB1931" s="14" t="e">
        <f>((AE1931-AC1931)*(1000/AD1931))*1000</f>
        <v>#DIV/0!</v>
      </c>
      <c r="AF1931" s="7" t="e">
        <f>#REF!*0.8</f>
        <v>#REF!</v>
      </c>
      <c r="AG1931" s="2">
        <v>60</v>
      </c>
      <c r="AH1931" s="8" t="e">
        <f>((AG1931)*(H1931/100))</f>
        <v>#DIV/0!</v>
      </c>
      <c r="AI1931" s="7" t="e">
        <f>AG1931/AH1931</f>
        <v>#DIV/0!</v>
      </c>
      <c r="AO1931" s="20" t="s">
        <v>2259</v>
      </c>
      <c r="AP1931" s="622">
        <v>0.24099999999999999</v>
      </c>
      <c r="AQ1931" s="622">
        <v>3.0000000000000001E-3</v>
      </c>
      <c r="AR1931" s="622">
        <v>6.0000000000000001E-3</v>
      </c>
      <c r="AS1931" s="622">
        <v>3.0000000000000001E-3</v>
      </c>
      <c r="AT1931" s="622">
        <v>0.113</v>
      </c>
      <c r="AU1931" s="622">
        <v>4.0000000000000001E-3</v>
      </c>
      <c r="AV1931" s="622">
        <v>8.7999999999999995E-2</v>
      </c>
      <c r="AW1931" s="622">
        <v>3.0000000000000001E-3</v>
      </c>
      <c r="AX1931" s="622">
        <v>1.7999999999999999E-2</v>
      </c>
      <c r="AY1931" s="622">
        <v>1E-3</v>
      </c>
      <c r="AZ1931" s="622">
        <v>1.2999999999999999E-2</v>
      </c>
      <c r="BA1931" s="622">
        <v>2E-3</v>
      </c>
      <c r="BB1931" s="622">
        <v>6.2E-2</v>
      </c>
      <c r="BC1931" s="622">
        <v>2E-3</v>
      </c>
      <c r="BD1931" s="622">
        <v>0.55600000000000005</v>
      </c>
      <c r="BE1931" s="622">
        <v>1.0999999999999999E-2</v>
      </c>
      <c r="BF1931" s="622" t="s">
        <v>121</v>
      </c>
      <c r="BG1931" s="622">
        <v>8.0000000000000002E-3</v>
      </c>
      <c r="BH1931" s="622" t="s">
        <v>121</v>
      </c>
      <c r="BI1931" s="622">
        <v>3.0619999999999998</v>
      </c>
      <c r="BJ1931" s="622" t="s">
        <v>121</v>
      </c>
      <c r="BK1931" s="622">
        <v>4.0000000000000001E-3</v>
      </c>
      <c r="BL1931" s="622" t="s">
        <v>121</v>
      </c>
      <c r="BM1931" s="622">
        <v>2E-3</v>
      </c>
      <c r="BN1931" s="622">
        <v>8.5000000000000006E-2</v>
      </c>
      <c r="BO1931" s="622">
        <v>8.0000000000000002E-3</v>
      </c>
      <c r="BP1931" s="622">
        <v>62.216999999999999</v>
      </c>
      <c r="BQ1931" s="622">
        <v>0.152</v>
      </c>
      <c r="BR1931" s="622">
        <v>5.0000000000000001E-3</v>
      </c>
      <c r="BS1931" s="622">
        <v>1E-3</v>
      </c>
      <c r="BT1931" s="622">
        <v>21.001999999999999</v>
      </c>
      <c r="BU1931" s="622">
        <v>0.19800000000000001</v>
      </c>
      <c r="BV1931" s="622">
        <v>9.4930000000000003</v>
      </c>
      <c r="BW1931" s="622">
        <v>0.125</v>
      </c>
      <c r="BX1931" s="622">
        <v>7.0000000000000001E-3</v>
      </c>
      <c r="BY1931" s="622">
        <v>3.0000000000000001E-3</v>
      </c>
      <c r="BZ1931" s="622">
        <v>2.1419999999999999</v>
      </c>
      <c r="CA1931" s="622">
        <v>4.3999999999999997E-2</v>
      </c>
      <c r="CB1931" s="622" t="s">
        <v>121</v>
      </c>
      <c r="CC1931" s="622">
        <v>18.210999999999999</v>
      </c>
      <c r="CD1931" s="622">
        <v>3.1E-2</v>
      </c>
      <c r="CE1931" s="622">
        <v>5.0000000000000001E-3</v>
      </c>
      <c r="CF1931" s="622" t="s">
        <v>121</v>
      </c>
      <c r="CG1931" s="622">
        <v>2E-3</v>
      </c>
      <c r="CH1931" s="622" t="s">
        <v>121</v>
      </c>
      <c r="CI1931" s="622">
        <v>2E-3</v>
      </c>
      <c r="CJ1931" s="622" t="s">
        <v>121</v>
      </c>
      <c r="CK1931" s="622">
        <v>0.151</v>
      </c>
      <c r="CL1931" s="622" t="s">
        <v>121</v>
      </c>
      <c r="CM1931" s="622">
        <v>2E-3</v>
      </c>
      <c r="CN1931" s="622">
        <v>7.0000000000000001E-3</v>
      </c>
      <c r="CO1931" s="622">
        <v>1E-3</v>
      </c>
      <c r="CP1931" s="622">
        <v>1.5469999999999999</v>
      </c>
      <c r="CQ1931" s="622">
        <v>5.1999999999999998E-2</v>
      </c>
      <c r="CR1931" s="622" t="s">
        <v>121</v>
      </c>
      <c r="CS1931" s="622">
        <v>2E-3</v>
      </c>
      <c r="CT1931" s="622">
        <v>0.86699999999999999</v>
      </c>
      <c r="CU1931" s="622">
        <v>0.26900000000000002</v>
      </c>
      <c r="CV1931" s="622">
        <v>1.7999999999999999E-2</v>
      </c>
      <c r="CW1931" s="622">
        <v>1E-3</v>
      </c>
      <c r="CX1931" s="622">
        <v>0.10100000000000001</v>
      </c>
      <c r="CY1931" s="622">
        <v>1.0999999999999999E-2</v>
      </c>
      <c r="CZ1931" s="622" t="s">
        <v>121</v>
      </c>
      <c r="DA1931" s="622">
        <v>2E-3</v>
      </c>
      <c r="DB1931" s="622" t="s">
        <v>121</v>
      </c>
      <c r="DC1931" s="622">
        <v>5.0000000000000001E-3</v>
      </c>
      <c r="DD1931" s="622">
        <v>4.2999999999999997E-2</v>
      </c>
      <c r="DE1931" s="622">
        <v>8.0000000000000002E-3</v>
      </c>
      <c r="DF1931" s="622">
        <v>1.2150000000000001</v>
      </c>
      <c r="DG1931" s="622">
        <v>1.0999999999999999E-2</v>
      </c>
      <c r="DH1931" s="622">
        <v>7.0000000000000001E-3</v>
      </c>
      <c r="DI1931" s="622">
        <v>1E-3</v>
      </c>
      <c r="DJ1931" s="622">
        <v>0.108</v>
      </c>
      <c r="DK1931" s="622">
        <v>1E-3</v>
      </c>
      <c r="DL1931" s="61" t="str">
        <f t="shared" si="36"/>
        <v>UTV 30.06.2022</v>
      </c>
    </row>
    <row r="1932" spans="1:132">
      <c r="A1932" s="11">
        <v>44742</v>
      </c>
      <c r="B1932" s="66">
        <v>2600</v>
      </c>
      <c r="C1932" s="25" t="s">
        <v>125</v>
      </c>
      <c r="D1932" s="21">
        <v>30</v>
      </c>
      <c r="E1932" s="2">
        <v>100</v>
      </c>
      <c r="F1932" s="2">
        <v>70</v>
      </c>
      <c r="H1932" s="3">
        <f>((F1932)/(E1932/100))</f>
        <v>70</v>
      </c>
      <c r="I1932" s="4">
        <f>E1932/F1932</f>
        <v>1.4285714285714286</v>
      </c>
      <c r="J1932" s="4" t="e">
        <f>100/G1932</f>
        <v>#DIV/0!</v>
      </c>
      <c r="N1932" s="37" t="e">
        <f>M1932/(K1932/100)</f>
        <v>#DIV/0!</v>
      </c>
      <c r="O1932" s="37" t="e">
        <f>N1932/J1932</f>
        <v>#DIV/0!</v>
      </c>
      <c r="P1932" s="5" t="e">
        <f>M1932/(L1932/100)</f>
        <v>#DIV/0!</v>
      </c>
      <c r="Q1932" s="5" t="e">
        <f>P1932*I1932</f>
        <v>#DIV/0!</v>
      </c>
      <c r="U1932" s="15" t="e">
        <f>100-(T1932-R1932)/S1932*100</f>
        <v>#DIV/0!</v>
      </c>
      <c r="V1932" s="21">
        <v>0.373</v>
      </c>
      <c r="X1932" s="2">
        <v>11.75</v>
      </c>
      <c r="Y1932" s="2">
        <v>9.52</v>
      </c>
      <c r="Z1932" s="21">
        <v>2140</v>
      </c>
      <c r="AB1932" s="14" t="e">
        <f>((AE1932-AC1932)*(1000/AD1932))*1000</f>
        <v>#DIV/0!</v>
      </c>
      <c r="AF1932" s="7" t="e">
        <f>#REF!*0.8</f>
        <v>#REF!</v>
      </c>
      <c r="AG1932" s="2">
        <v>143</v>
      </c>
      <c r="AH1932" s="8">
        <f>((AG1932)*(H1932/100))</f>
        <v>100.1</v>
      </c>
      <c r="AI1932" s="7">
        <f>AG1932/AH1932</f>
        <v>1.4285714285714286</v>
      </c>
      <c r="AJ1932" s="6">
        <v>111.9</v>
      </c>
      <c r="AK1932" s="2">
        <v>0.36699999999999999</v>
      </c>
      <c r="AO1932" s="20" t="s">
        <v>2260</v>
      </c>
      <c r="AP1932" s="618">
        <v>0.114</v>
      </c>
      <c r="AQ1932" s="618">
        <v>2E-3</v>
      </c>
      <c r="AR1932" s="618">
        <v>2.1000000000000001E-2</v>
      </c>
      <c r="AS1932" s="618">
        <v>3.0000000000000001E-3</v>
      </c>
      <c r="AT1932" s="618">
        <v>2.1000000000000001E-2</v>
      </c>
      <c r="AU1932" s="618">
        <v>2E-3</v>
      </c>
      <c r="AV1932" s="618">
        <v>1.7999999999999999E-2</v>
      </c>
      <c r="AW1932" s="618">
        <v>2E-3</v>
      </c>
      <c r="AX1932" s="618">
        <v>2E-3</v>
      </c>
      <c r="AY1932" s="618">
        <v>1E-3</v>
      </c>
      <c r="AZ1932" s="618">
        <v>2.7E-2</v>
      </c>
      <c r="BA1932" s="618">
        <v>3.0000000000000001E-3</v>
      </c>
      <c r="BB1932" s="618">
        <v>0.129</v>
      </c>
      <c r="BC1932" s="618">
        <v>3.0000000000000001E-3</v>
      </c>
      <c r="BD1932" s="618">
        <v>3.645</v>
      </c>
      <c r="BE1932" s="618">
        <v>2.8000000000000001E-2</v>
      </c>
      <c r="BF1932" s="618" t="s">
        <v>121</v>
      </c>
      <c r="BG1932" s="618">
        <v>3.0000000000000001E-3</v>
      </c>
      <c r="BH1932" s="618">
        <v>1.865</v>
      </c>
      <c r="BI1932" s="618">
        <v>0.255</v>
      </c>
      <c r="BJ1932" s="618" t="s">
        <v>121</v>
      </c>
      <c r="BK1932" s="618">
        <v>4.0000000000000001E-3</v>
      </c>
      <c r="BL1932" s="618" t="s">
        <v>121</v>
      </c>
      <c r="BM1932" s="618">
        <v>2E-3</v>
      </c>
      <c r="BN1932" s="618">
        <v>0.94299999999999995</v>
      </c>
      <c r="BO1932" s="618">
        <v>1.4E-2</v>
      </c>
      <c r="BP1932" s="618">
        <v>65.457999999999998</v>
      </c>
      <c r="BQ1932" s="618">
        <v>0.14699999999999999</v>
      </c>
      <c r="BR1932" s="618">
        <v>2E-3</v>
      </c>
      <c r="BS1932" s="618">
        <v>1E-3</v>
      </c>
      <c r="BT1932" s="618">
        <v>14.189</v>
      </c>
      <c r="BU1932" s="618">
        <v>0.13200000000000001</v>
      </c>
      <c r="BV1932" s="618">
        <v>0.97599999999999998</v>
      </c>
      <c r="BW1932" s="618">
        <v>8.9999999999999993E-3</v>
      </c>
      <c r="BX1932" s="618" t="s">
        <v>121</v>
      </c>
      <c r="BY1932" s="618">
        <v>8.9999999999999993E-3</v>
      </c>
      <c r="BZ1932" s="618">
        <v>1.05</v>
      </c>
      <c r="CA1932" s="618">
        <v>3.3000000000000002E-2</v>
      </c>
      <c r="CB1932" s="618">
        <v>3.0840000000000001</v>
      </c>
      <c r="CC1932" s="618">
        <v>1.742</v>
      </c>
      <c r="CD1932" s="618">
        <v>0.24299999999999999</v>
      </c>
      <c r="CE1932" s="618">
        <v>8.0000000000000002E-3</v>
      </c>
      <c r="CF1932" s="618" t="s">
        <v>121</v>
      </c>
      <c r="CG1932" s="618">
        <v>2E-3</v>
      </c>
      <c r="CH1932" s="618" t="s">
        <v>121</v>
      </c>
      <c r="CI1932" s="618">
        <v>2E-3</v>
      </c>
      <c r="CJ1932" s="618">
        <v>0.33100000000000002</v>
      </c>
      <c r="CK1932" s="618">
        <v>2.3E-2</v>
      </c>
      <c r="CL1932" s="618" t="s">
        <v>121</v>
      </c>
      <c r="CM1932" s="618">
        <v>2E-3</v>
      </c>
      <c r="CN1932" s="618">
        <v>3.0000000000000001E-3</v>
      </c>
      <c r="CO1932" s="618">
        <v>1E-3</v>
      </c>
      <c r="CP1932" s="618">
        <v>1.2929999999999999</v>
      </c>
      <c r="CQ1932" s="618">
        <v>1.2999999999999999E-2</v>
      </c>
      <c r="CR1932" s="618" t="s">
        <v>121</v>
      </c>
      <c r="CS1932" s="618">
        <v>2E-3</v>
      </c>
      <c r="CT1932" s="618">
        <v>4.7160000000000002</v>
      </c>
      <c r="CU1932" s="618">
        <v>9.2999999999999999E-2</v>
      </c>
      <c r="CV1932" s="618">
        <v>3.4000000000000002E-2</v>
      </c>
      <c r="CW1932" s="618">
        <v>1E-3</v>
      </c>
      <c r="CX1932" s="618">
        <v>0.86299999999999999</v>
      </c>
      <c r="CY1932" s="618">
        <v>0.02</v>
      </c>
      <c r="CZ1932" s="618" t="s">
        <v>121</v>
      </c>
      <c r="DA1932" s="618">
        <v>2E-3</v>
      </c>
      <c r="DB1932" s="618">
        <v>3.1E-2</v>
      </c>
      <c r="DC1932" s="618">
        <v>7.0000000000000001E-3</v>
      </c>
      <c r="DD1932" s="618" t="s">
        <v>121</v>
      </c>
      <c r="DE1932" s="618">
        <v>0.01</v>
      </c>
      <c r="DF1932" s="618">
        <v>0.90600000000000003</v>
      </c>
      <c r="DG1932" s="618">
        <v>8.0000000000000002E-3</v>
      </c>
      <c r="DH1932" s="618">
        <v>1.7000000000000001E-2</v>
      </c>
      <c r="DI1932" s="618">
        <v>1E-3</v>
      </c>
      <c r="DJ1932" s="618">
        <v>1.2999999999999999E-2</v>
      </c>
      <c r="DK1932" s="618">
        <v>1E-3</v>
      </c>
      <c r="DL1932" s="61" t="str">
        <f t="shared" si="36"/>
        <v>DK III 2600 30.06.2022</v>
      </c>
      <c r="DM1932" s="629">
        <v>7.0482011233084499E-3</v>
      </c>
      <c r="DN1932" s="629">
        <v>1.36213332287377E-2</v>
      </c>
      <c r="DO1932" s="629">
        <v>5.10500261716142E-3</v>
      </c>
      <c r="DP1932" s="629">
        <v>0.36707234642158598</v>
      </c>
      <c r="DQ1932" s="629">
        <v>1.7720386342601801E-3</v>
      </c>
      <c r="DR1932" s="629">
        <v>-1.4515135647297299E-2</v>
      </c>
      <c r="DS1932" s="629">
        <v>-1.6836827090055299E-2</v>
      </c>
      <c r="DT1932" s="629">
        <v>-6.9092947375899204E-3</v>
      </c>
      <c r="DU1932" s="629">
        <v>-2.2797398773035499E-3</v>
      </c>
      <c r="DV1932" s="629">
        <v>-3.0661705732613901E-2</v>
      </c>
      <c r="DW1932" s="629">
        <v>9.2499074319879498E-2</v>
      </c>
      <c r="DX1932" s="629">
        <v>-0.31993459048385797</v>
      </c>
      <c r="DY1932" s="629">
        <v>659.82238713071399</v>
      </c>
      <c r="DZ1932" s="629">
        <v>-0.82146010681078296</v>
      </c>
      <c r="EA1932" s="629">
        <v>-0.39873776858881599</v>
      </c>
      <c r="EB1932" s="629">
        <v>98.4607767925107</v>
      </c>
    </row>
    <row r="1933" spans="1:132">
      <c r="A1933" s="11">
        <v>44742</v>
      </c>
      <c r="B1933" s="66" t="s">
        <v>2263</v>
      </c>
      <c r="C1933" s="25" t="s">
        <v>2261</v>
      </c>
      <c r="H1933" s="3" t="e">
        <f>((F1933)/(E1933/100))</f>
        <v>#DIV/0!</v>
      </c>
      <c r="I1933" s="4" t="e">
        <f>E1933/F1933</f>
        <v>#DIV/0!</v>
      </c>
      <c r="J1933" s="4" t="e">
        <f>100/G1933</f>
        <v>#DIV/0!</v>
      </c>
      <c r="N1933" s="37" t="e">
        <f>M1933/(K1933/100)</f>
        <v>#DIV/0!</v>
      </c>
      <c r="O1933" s="37" t="e">
        <f>N1933/J1933</f>
        <v>#DIV/0!</v>
      </c>
      <c r="P1933" s="5" t="e">
        <f>M1933/(L1933/100)</f>
        <v>#DIV/0!</v>
      </c>
      <c r="Q1933" s="5" t="e">
        <f>P1933*I1933</f>
        <v>#DIV/0!</v>
      </c>
      <c r="U1933" s="15" t="e">
        <f>100-(T1933-R1933)/S1933*100</f>
        <v>#DIV/0!</v>
      </c>
      <c r="AB1933" s="14" t="e">
        <f>((AE1933-AC1933)*(1000/AD1933))*1000</f>
        <v>#DIV/0!</v>
      </c>
      <c r="AF1933" s="7" t="e">
        <f>#REF!*0.8</f>
        <v>#REF!</v>
      </c>
      <c r="AH1933" s="8" t="e">
        <f>((AG1933)*(H1933/100))</f>
        <v>#DIV/0!</v>
      </c>
      <c r="AI1933" s="7" t="e">
        <f>AG1933/AH1933</f>
        <v>#DIV/0!</v>
      </c>
      <c r="AO1933" s="20" t="s">
        <v>2262</v>
      </c>
      <c r="AP1933" s="619">
        <v>5.3999999999999999E-2</v>
      </c>
      <c r="AQ1933" s="619">
        <v>1E-3</v>
      </c>
      <c r="AR1933" s="619" t="s">
        <v>121</v>
      </c>
      <c r="AS1933" s="619">
        <v>4.0000000000000001E-3</v>
      </c>
      <c r="AT1933" s="619">
        <v>2.8000000000000001E-2</v>
      </c>
      <c r="AU1933" s="619">
        <v>2E-3</v>
      </c>
      <c r="AV1933" s="619">
        <v>1.6E-2</v>
      </c>
      <c r="AW1933" s="619">
        <v>2E-3</v>
      </c>
      <c r="AX1933" s="619">
        <v>2E-3</v>
      </c>
      <c r="AY1933" s="619">
        <v>1E-3</v>
      </c>
      <c r="AZ1933" s="619">
        <v>1.2E-2</v>
      </c>
      <c r="BA1933" s="619">
        <v>2E-3</v>
      </c>
      <c r="BB1933" s="619">
        <v>1.7999999999999999E-2</v>
      </c>
      <c r="BC1933" s="619">
        <v>1E-3</v>
      </c>
      <c r="BD1933" s="619">
        <v>0.161</v>
      </c>
      <c r="BE1933" s="619">
        <v>6.0000000000000001E-3</v>
      </c>
      <c r="BF1933" s="619" t="s">
        <v>121</v>
      </c>
      <c r="BG1933" s="619">
        <v>4.0000000000000001E-3</v>
      </c>
      <c r="BH1933" s="619" t="s">
        <v>121</v>
      </c>
      <c r="BI1933" s="619">
        <v>2.5419999999999998</v>
      </c>
      <c r="BJ1933" s="619" t="s">
        <v>121</v>
      </c>
      <c r="BK1933" s="619">
        <v>2E-3</v>
      </c>
      <c r="BL1933" s="619" t="s">
        <v>121</v>
      </c>
      <c r="BM1933" s="619">
        <v>2E-3</v>
      </c>
      <c r="BN1933" s="619">
        <v>3.9E-2</v>
      </c>
      <c r="BO1933" s="619">
        <v>6.0000000000000001E-3</v>
      </c>
      <c r="BP1933" s="619">
        <v>57.295999999999999</v>
      </c>
      <c r="BQ1933" s="619">
        <v>0.158</v>
      </c>
      <c r="BR1933" s="619">
        <v>2E-3</v>
      </c>
      <c r="BS1933" s="619">
        <v>1E-3</v>
      </c>
      <c r="BT1933" s="619">
        <v>11.029</v>
      </c>
      <c r="BU1933" s="619">
        <v>0.112</v>
      </c>
      <c r="BV1933" s="619">
        <v>15.914999999999999</v>
      </c>
      <c r="BW1933" s="619">
        <v>0.16200000000000001</v>
      </c>
      <c r="BX1933" s="619" t="s">
        <v>121</v>
      </c>
      <c r="BY1933" s="619">
        <v>3.0000000000000001E-3</v>
      </c>
      <c r="BZ1933" s="619">
        <v>0.39400000000000002</v>
      </c>
      <c r="CA1933" s="619">
        <v>0.02</v>
      </c>
      <c r="CB1933" s="619" t="s">
        <v>121</v>
      </c>
      <c r="CC1933" s="619">
        <v>21.042000000000002</v>
      </c>
      <c r="CD1933" s="619">
        <v>0.06</v>
      </c>
      <c r="CE1933" s="619">
        <v>5.0000000000000001E-3</v>
      </c>
      <c r="CF1933" s="619" t="s">
        <v>121</v>
      </c>
      <c r="CG1933" s="619">
        <v>2E-3</v>
      </c>
      <c r="CH1933" s="619" t="s">
        <v>121</v>
      </c>
      <c r="CI1933" s="619">
        <v>2E-3</v>
      </c>
      <c r="CJ1933" s="619" t="s">
        <v>121</v>
      </c>
      <c r="CK1933" s="619">
        <v>0.215</v>
      </c>
      <c r="CL1933" s="619" t="s">
        <v>121</v>
      </c>
      <c r="CM1933" s="619">
        <v>2E-3</v>
      </c>
      <c r="CN1933" s="619">
        <v>3.0000000000000001E-3</v>
      </c>
      <c r="CO1933" s="619">
        <v>1E-3</v>
      </c>
      <c r="CP1933" s="619">
        <v>3.4</v>
      </c>
      <c r="CQ1933" s="619">
        <v>0.08</v>
      </c>
      <c r="CR1933" s="619" t="s">
        <v>121</v>
      </c>
      <c r="CS1933" s="619">
        <v>2E-3</v>
      </c>
      <c r="CT1933" s="619">
        <v>8.4990000000000006</v>
      </c>
      <c r="CU1933" s="619">
        <v>0.441</v>
      </c>
      <c r="CV1933" s="619">
        <v>2.4E-2</v>
      </c>
      <c r="CW1933" s="619">
        <v>1E-3</v>
      </c>
      <c r="CX1933" s="619">
        <v>0.186</v>
      </c>
      <c r="CY1933" s="619">
        <v>8.0000000000000002E-3</v>
      </c>
      <c r="CZ1933" s="619" t="s">
        <v>121</v>
      </c>
      <c r="DA1933" s="619">
        <v>2E-3</v>
      </c>
      <c r="DB1933" s="619" t="s">
        <v>121</v>
      </c>
      <c r="DC1933" s="619">
        <v>5.0000000000000001E-3</v>
      </c>
      <c r="DD1933" s="619">
        <v>3.7999999999999999E-2</v>
      </c>
      <c r="DE1933" s="619">
        <v>4.0000000000000001E-3</v>
      </c>
      <c r="DF1933" s="619">
        <v>0.30299999999999999</v>
      </c>
      <c r="DG1933" s="619">
        <v>4.0000000000000001E-3</v>
      </c>
      <c r="DH1933" s="619">
        <v>1.0999999999999999E-2</v>
      </c>
      <c r="DI1933" s="619">
        <v>1E-3</v>
      </c>
      <c r="DJ1933" s="619">
        <v>0.11700000000000001</v>
      </c>
      <c r="DK1933" s="619">
        <v>1E-3</v>
      </c>
      <c r="DL1933" s="61" t="str">
        <f t="shared" si="36"/>
        <v>NL 2779 30.06.2022</v>
      </c>
    </row>
    <row r="1934" spans="1:132">
      <c r="A1934" s="11">
        <v>44742</v>
      </c>
      <c r="B1934" s="66" t="s">
        <v>743</v>
      </c>
      <c r="C1934" s="25" t="s">
        <v>335</v>
      </c>
      <c r="H1934" s="3" t="e">
        <f>((F1934)/(E1934/100))</f>
        <v>#DIV/0!</v>
      </c>
      <c r="I1934" s="4" t="e">
        <f>E1934/F1934</f>
        <v>#DIV/0!</v>
      </c>
      <c r="J1934" s="4" t="e">
        <f>100/G1934</f>
        <v>#DIV/0!</v>
      </c>
      <c r="K1934" s="2">
        <v>19.994</v>
      </c>
      <c r="M1934" s="2">
        <f>98.697-98.25</f>
        <v>0.44700000000000273</v>
      </c>
      <c r="N1934" s="37">
        <f>M1934/(K1934/100)</f>
        <v>2.2356707012103767</v>
      </c>
      <c r="O1934" s="37" t="e">
        <f>N1934/J1934</f>
        <v>#DIV/0!</v>
      </c>
      <c r="P1934" s="5" t="e">
        <f>M1934/(L1934/100)</f>
        <v>#DIV/0!</v>
      </c>
      <c r="Q1934" s="5" t="e">
        <f>P1934*I1934</f>
        <v>#DIV/0!</v>
      </c>
      <c r="U1934" s="15" t="e">
        <f>100-(T1934-R1934)/S1934*100</f>
        <v>#DIV/0!</v>
      </c>
      <c r="AB1934" s="14" t="e">
        <f>((AE1934-AC1934)*(1000/AD1934))*1000</f>
        <v>#DIV/0!</v>
      </c>
      <c r="AF1934" s="7" t="e">
        <f>#REF!*0.8</f>
        <v>#REF!</v>
      </c>
      <c r="AH1934" s="8" t="e">
        <f>((AG1934)*(H1934/100))</f>
        <v>#DIV/0!</v>
      </c>
      <c r="AI1934" s="7" t="e">
        <f>AG1934/AH1934</f>
        <v>#DIV/0!</v>
      </c>
      <c r="AO1934" s="20" t="s">
        <v>335</v>
      </c>
      <c r="AP1934" s="619" t="s">
        <v>121</v>
      </c>
      <c r="AQ1934" s="619">
        <v>4.0000000000000001E-3</v>
      </c>
      <c r="AR1934" s="619">
        <v>3.9E-2</v>
      </c>
      <c r="AS1934" s="619">
        <v>8.9999999999999993E-3</v>
      </c>
      <c r="AT1934" s="619" t="s">
        <v>121</v>
      </c>
      <c r="AU1934" s="619">
        <v>6.0000000000000001E-3</v>
      </c>
      <c r="AV1934" s="619">
        <v>1.2E-2</v>
      </c>
      <c r="AW1934" s="619">
        <v>3.0000000000000001E-3</v>
      </c>
      <c r="AX1934" s="619" t="s">
        <v>121</v>
      </c>
      <c r="AY1934" s="619">
        <v>2E-3</v>
      </c>
      <c r="AZ1934" s="619">
        <v>0.29299999999999998</v>
      </c>
      <c r="BA1934" s="619">
        <v>0.01</v>
      </c>
      <c r="BB1934" s="619">
        <v>2.5999999999999999E-2</v>
      </c>
      <c r="BC1934" s="619">
        <v>5.0000000000000001E-3</v>
      </c>
      <c r="BD1934" s="619">
        <v>61.179000000000002</v>
      </c>
      <c r="BE1934" s="619">
        <v>0.55200000000000005</v>
      </c>
      <c r="BF1934" s="619" t="s">
        <v>121</v>
      </c>
      <c r="BG1934" s="619">
        <v>1.9E-2</v>
      </c>
      <c r="BH1934" s="619">
        <v>1.766</v>
      </c>
      <c r="BI1934" s="619">
        <v>0.251</v>
      </c>
      <c r="BJ1934" s="619">
        <v>4.0000000000000001E-3</v>
      </c>
      <c r="BK1934" s="619">
        <v>2E-3</v>
      </c>
      <c r="BL1934" s="619" t="s">
        <v>121</v>
      </c>
      <c r="BM1934" s="619">
        <v>3.0000000000000001E-3</v>
      </c>
      <c r="BN1934" s="619">
        <v>3.6999999999999998E-2</v>
      </c>
      <c r="BO1934" s="619">
        <v>1.4E-2</v>
      </c>
      <c r="BP1934" s="619">
        <v>35.704999999999998</v>
      </c>
      <c r="BQ1934" s="619">
        <v>0.55700000000000005</v>
      </c>
      <c r="BR1934" s="619" t="s">
        <v>121</v>
      </c>
      <c r="BS1934" s="619">
        <v>2E-3</v>
      </c>
      <c r="BT1934" s="619">
        <v>9.4E-2</v>
      </c>
      <c r="BU1934" s="619">
        <v>3.3000000000000002E-2</v>
      </c>
      <c r="BV1934" s="619">
        <v>1.4999999999999999E-2</v>
      </c>
      <c r="BW1934" s="619">
        <v>2E-3</v>
      </c>
      <c r="BX1934" s="619" t="s">
        <v>121</v>
      </c>
      <c r="BY1934" s="619">
        <v>4.5999999999999999E-2</v>
      </c>
      <c r="BZ1934" s="619" t="s">
        <v>121</v>
      </c>
      <c r="CA1934" s="619">
        <v>4.9000000000000002E-2</v>
      </c>
      <c r="CB1934" s="619" t="s">
        <v>121</v>
      </c>
      <c r="CC1934" s="619">
        <v>3.706</v>
      </c>
      <c r="CD1934" s="619">
        <v>0.35</v>
      </c>
      <c r="CE1934" s="619">
        <v>1.4999999999999999E-2</v>
      </c>
      <c r="CF1934" s="619">
        <v>6.0000000000000001E-3</v>
      </c>
      <c r="CG1934" s="619">
        <v>1E-3</v>
      </c>
      <c r="CH1934" s="619" t="s">
        <v>121</v>
      </c>
      <c r="CI1934" s="619">
        <v>2E-3</v>
      </c>
      <c r="CJ1934" s="619">
        <v>3.4000000000000002E-2</v>
      </c>
      <c r="CK1934" s="619">
        <v>8.9999999999999993E-3</v>
      </c>
      <c r="CL1934" s="619" t="s">
        <v>121</v>
      </c>
      <c r="CM1934" s="619">
        <v>2E-3</v>
      </c>
      <c r="CN1934" s="619" t="s">
        <v>121</v>
      </c>
      <c r="CO1934" s="619">
        <v>2E-3</v>
      </c>
      <c r="CP1934" s="619">
        <v>9.9000000000000005E-2</v>
      </c>
      <c r="CQ1934" s="619">
        <v>4.0000000000000001E-3</v>
      </c>
      <c r="CR1934" s="619" t="s">
        <v>121</v>
      </c>
      <c r="CS1934" s="619">
        <v>2E-3</v>
      </c>
      <c r="CT1934" s="619">
        <v>0.20499999999999999</v>
      </c>
      <c r="CU1934" s="619">
        <v>2.8000000000000001E-2</v>
      </c>
      <c r="CV1934" s="619" t="s">
        <v>121</v>
      </c>
      <c r="CW1934" s="619">
        <v>2E-3</v>
      </c>
      <c r="CX1934" s="619">
        <v>2.4E-2</v>
      </c>
      <c r="CY1934" s="619">
        <v>1.6E-2</v>
      </c>
      <c r="CZ1934" s="619" t="s">
        <v>121</v>
      </c>
      <c r="DA1934" s="619">
        <v>2E-3</v>
      </c>
      <c r="DB1934" s="619">
        <v>7.1999999999999995E-2</v>
      </c>
      <c r="DC1934" s="619">
        <v>8.9999999999999993E-3</v>
      </c>
      <c r="DD1934" s="619" t="s">
        <v>121</v>
      </c>
      <c r="DE1934" s="619">
        <v>1.2E-2</v>
      </c>
      <c r="DF1934" s="619">
        <v>1.7999999999999999E-2</v>
      </c>
      <c r="DG1934" s="619">
        <v>3.0000000000000001E-3</v>
      </c>
      <c r="DH1934" s="619" t="s">
        <v>121</v>
      </c>
      <c r="DI1934" s="619">
        <v>2E-3</v>
      </c>
      <c r="DJ1934" s="619" t="s">
        <v>121</v>
      </c>
      <c r="DK1934" s="619">
        <v>2E-3</v>
      </c>
      <c r="DL1934" s="61" t="str">
        <f t="shared" si="36"/>
        <v>ENE 1772</v>
      </c>
    </row>
    <row r="1935" spans="1:132">
      <c r="A1935" s="11">
        <v>44742</v>
      </c>
      <c r="B1935" s="66" t="s">
        <v>207</v>
      </c>
      <c r="C1935" s="25" t="s">
        <v>125</v>
      </c>
      <c r="D1935" s="21">
        <v>33</v>
      </c>
      <c r="E1935" s="2">
        <v>100</v>
      </c>
      <c r="F1935" s="2">
        <v>67</v>
      </c>
      <c r="H1935" s="3">
        <f>((F1935)/(E1935/100))</f>
        <v>67</v>
      </c>
      <c r="I1935" s="4">
        <f>E1935/F1935</f>
        <v>1.4925373134328359</v>
      </c>
      <c r="J1935" s="4" t="e">
        <f>100/G1935</f>
        <v>#DIV/0!</v>
      </c>
      <c r="N1935" s="37" t="e">
        <f>M1935/(K1935/100)</f>
        <v>#DIV/0!</v>
      </c>
      <c r="O1935" s="37" t="e">
        <f>N1935/J1935</f>
        <v>#DIV/0!</v>
      </c>
      <c r="P1935" s="5" t="e">
        <f>M1935/(L1935/100)</f>
        <v>#DIV/0!</v>
      </c>
      <c r="Q1935" s="5" t="e">
        <f>P1935*I1935</f>
        <v>#DIV/0!</v>
      </c>
      <c r="U1935" s="15" t="e">
        <f>100-(T1935-R1935)/S1935*100</f>
        <v>#DIV/0!</v>
      </c>
      <c r="V1935" s="21">
        <v>3.4140000000000001</v>
      </c>
      <c r="X1935" s="2">
        <v>12.39</v>
      </c>
      <c r="Y1935" s="2">
        <v>13.61</v>
      </c>
      <c r="Z1935" s="21">
        <v>1181</v>
      </c>
      <c r="AB1935" s="14" t="e">
        <f>((AE1935-AC1935)*(1000/AD1935))*1000</f>
        <v>#DIV/0!</v>
      </c>
      <c r="AF1935" s="7" t="e">
        <f>#REF!*0.8</f>
        <v>#REF!</v>
      </c>
      <c r="AG1935" s="2">
        <v>150</v>
      </c>
      <c r="AH1935" s="8">
        <f>((AG1935)*(H1935/100))</f>
        <v>100.5</v>
      </c>
      <c r="AI1935" s="7">
        <f>AG1935/AH1935</f>
        <v>1.4925373134328359</v>
      </c>
      <c r="AJ1935" s="6">
        <v>35.97</v>
      </c>
      <c r="AK1935" s="2">
        <v>0.73199999999999998</v>
      </c>
      <c r="AO1935" s="20" t="s">
        <v>2258</v>
      </c>
      <c r="AP1935" s="621">
        <v>0.128</v>
      </c>
      <c r="AQ1935" s="621">
        <v>2E-3</v>
      </c>
      <c r="AR1935" s="621">
        <v>9.5000000000000001E-2</v>
      </c>
      <c r="AS1935" s="621">
        <v>4.0000000000000001E-3</v>
      </c>
      <c r="AT1935" s="621">
        <v>7.0000000000000001E-3</v>
      </c>
      <c r="AU1935" s="621">
        <v>2E-3</v>
      </c>
      <c r="AV1935" s="621">
        <v>1.6E-2</v>
      </c>
      <c r="AW1935" s="621">
        <v>2E-3</v>
      </c>
      <c r="AX1935" s="621">
        <v>2E-3</v>
      </c>
      <c r="AY1935" s="621">
        <v>1E-3</v>
      </c>
      <c r="AZ1935" s="621">
        <v>5.3999999999999999E-2</v>
      </c>
      <c r="BA1935" s="621">
        <v>3.0000000000000001E-3</v>
      </c>
      <c r="BB1935" s="621">
        <v>5.8000000000000003E-2</v>
      </c>
      <c r="BC1935" s="621">
        <v>2E-3</v>
      </c>
      <c r="BD1935" s="621">
        <v>6.7649999999999997</v>
      </c>
      <c r="BE1935" s="621">
        <v>4.4999999999999998E-2</v>
      </c>
      <c r="BF1935" s="621" t="s">
        <v>121</v>
      </c>
      <c r="BG1935" s="621">
        <v>3.0000000000000001E-3</v>
      </c>
      <c r="BH1935" s="621">
        <v>3.0569999999999999</v>
      </c>
      <c r="BI1935" s="621">
        <v>0.77100000000000002</v>
      </c>
      <c r="BJ1935" s="621" t="s">
        <v>121</v>
      </c>
      <c r="BK1935" s="621">
        <v>3.0000000000000001E-3</v>
      </c>
      <c r="BL1935" s="621" t="s">
        <v>121</v>
      </c>
      <c r="BM1935" s="621">
        <v>2E-3</v>
      </c>
      <c r="BN1935" s="621">
        <v>0.63500000000000001</v>
      </c>
      <c r="BO1935" s="621">
        <v>1.2999999999999999E-2</v>
      </c>
      <c r="BP1935" s="621">
        <v>64.736999999999995</v>
      </c>
      <c r="BQ1935" s="621">
        <v>0.153</v>
      </c>
      <c r="BR1935" s="621" t="s">
        <v>121</v>
      </c>
      <c r="BS1935" s="621">
        <v>2E-3</v>
      </c>
      <c r="BT1935" s="621">
        <v>10.884</v>
      </c>
      <c r="BU1935" s="621">
        <v>0.13200000000000001</v>
      </c>
      <c r="BV1935" s="621">
        <v>0.68500000000000005</v>
      </c>
      <c r="BW1935" s="621">
        <v>1.7999999999999999E-2</v>
      </c>
      <c r="BX1935" s="621" t="s">
        <v>121</v>
      </c>
      <c r="BY1935" s="621">
        <v>1.2E-2</v>
      </c>
      <c r="BZ1935" s="621">
        <v>0.48499999999999999</v>
      </c>
      <c r="CA1935" s="621">
        <v>2.8000000000000001E-2</v>
      </c>
      <c r="CB1935" s="621" t="s">
        <v>121</v>
      </c>
      <c r="CC1935" s="621">
        <v>7.3730000000000002</v>
      </c>
      <c r="CD1935" s="621">
        <v>0.27400000000000002</v>
      </c>
      <c r="CE1935" s="621">
        <v>8.9999999999999993E-3</v>
      </c>
      <c r="CF1935" s="621">
        <v>3.0000000000000001E-3</v>
      </c>
      <c r="CG1935" s="621">
        <v>1E-3</v>
      </c>
      <c r="CH1935" s="621">
        <v>3.0000000000000001E-3</v>
      </c>
      <c r="CI1935" s="621">
        <v>1E-3</v>
      </c>
      <c r="CJ1935" s="621">
        <v>0.873</v>
      </c>
      <c r="CK1935" s="621">
        <v>7.1999999999999995E-2</v>
      </c>
      <c r="CL1935" s="621" t="s">
        <v>121</v>
      </c>
      <c r="CM1935" s="621">
        <v>2E-3</v>
      </c>
      <c r="CN1935" s="621" t="s">
        <v>121</v>
      </c>
      <c r="CO1935" s="621">
        <v>2E-3</v>
      </c>
      <c r="CP1935" s="621">
        <v>1.3540000000000001</v>
      </c>
      <c r="CQ1935" s="621">
        <v>3.3000000000000002E-2</v>
      </c>
      <c r="CR1935" s="621" t="s">
        <v>121</v>
      </c>
      <c r="CS1935" s="621">
        <v>2E-3</v>
      </c>
      <c r="CT1935" s="621">
        <v>7.3929999999999998</v>
      </c>
      <c r="CU1935" s="621">
        <v>0.27700000000000002</v>
      </c>
      <c r="CV1935" s="621">
        <v>2.5000000000000001E-2</v>
      </c>
      <c r="CW1935" s="621">
        <v>1E-3</v>
      </c>
      <c r="CX1935" s="621">
        <v>0.64100000000000001</v>
      </c>
      <c r="CY1935" s="621">
        <v>0.02</v>
      </c>
      <c r="CZ1935" s="621" t="s">
        <v>121</v>
      </c>
      <c r="DA1935" s="621">
        <v>2E-3</v>
      </c>
      <c r="DB1935" s="621">
        <v>4.8000000000000001E-2</v>
      </c>
      <c r="DC1935" s="621">
        <v>7.0000000000000001E-3</v>
      </c>
      <c r="DD1935" s="621" t="s">
        <v>121</v>
      </c>
      <c r="DE1935" s="621">
        <v>1.4999999999999999E-2</v>
      </c>
      <c r="DF1935" s="621">
        <v>1.748</v>
      </c>
      <c r="DG1935" s="621">
        <v>1.4999999999999999E-2</v>
      </c>
      <c r="DH1935" s="621">
        <v>1.4999999999999999E-2</v>
      </c>
      <c r="DI1935" s="621">
        <v>1E-3</v>
      </c>
      <c r="DJ1935" s="621">
        <v>8.9999999999999993E-3</v>
      </c>
      <c r="DK1935" s="621">
        <v>1E-3</v>
      </c>
      <c r="DL1935" s="61" t="str">
        <f t="shared" si="36"/>
        <v>DK III W2 30.06.2022</v>
      </c>
      <c r="DM1935" s="629">
        <v>-2.77628216342224E-2</v>
      </c>
      <c r="DN1935" s="629">
        <v>2.2935772152591901E-2</v>
      </c>
      <c r="DO1935" s="629">
        <v>5.4039535564477603E-2</v>
      </c>
      <c r="DP1935" s="629">
        <v>0.73208106392918704</v>
      </c>
      <c r="DQ1935" s="629">
        <v>-5.4010029890758701E-3</v>
      </c>
      <c r="DR1935" s="629">
        <v>-2.0686989356505502E-2</v>
      </c>
      <c r="DS1935" s="629">
        <v>0.89444594636427999</v>
      </c>
      <c r="DT1935" s="629">
        <v>2.6708627914309902E-3</v>
      </c>
      <c r="DU1935" s="629">
        <v>-4.2696585328766204E-3</v>
      </c>
      <c r="DV1935" s="629">
        <v>-1.67004216842787E-2</v>
      </c>
      <c r="DW1935" s="629">
        <v>0.112339982729561</v>
      </c>
      <c r="DX1935" s="629">
        <v>-0.38038464492998603</v>
      </c>
      <c r="DY1935" s="629">
        <v>587.58384058880904</v>
      </c>
      <c r="DZ1935" s="629">
        <v>-0.55070463767496003</v>
      </c>
      <c r="EA1935" s="629">
        <v>-0.33433750320668099</v>
      </c>
      <c r="EB1935" s="629">
        <v>99.298704131518093</v>
      </c>
    </row>
    <row r="1936" spans="1:132">
      <c r="A1936" s="11">
        <v>44743</v>
      </c>
      <c r="B1936" s="66" t="s">
        <v>207</v>
      </c>
      <c r="C1936" s="25" t="s">
        <v>125</v>
      </c>
      <c r="D1936" s="21">
        <v>33</v>
      </c>
      <c r="E1936" s="2">
        <v>100</v>
      </c>
      <c r="F1936" s="2">
        <v>67</v>
      </c>
      <c r="H1936" s="3">
        <f>((F1936)/(E1936/100))</f>
        <v>67</v>
      </c>
      <c r="I1936" s="4">
        <f>E1936/F1936</f>
        <v>1.4925373134328359</v>
      </c>
      <c r="J1936" s="4" t="e">
        <f>100/G1936</f>
        <v>#DIV/0!</v>
      </c>
      <c r="N1936" s="37" t="e">
        <f>M1936/(K1936/100)</f>
        <v>#DIV/0!</v>
      </c>
      <c r="O1936" s="37" t="e">
        <f>N1936/J1936</f>
        <v>#DIV/0!</v>
      </c>
      <c r="P1936" s="5" t="e">
        <f>M1936/(L1936/100)</f>
        <v>#DIV/0!</v>
      </c>
      <c r="Q1936" s="5" t="e">
        <f>P1936*I1936</f>
        <v>#DIV/0!</v>
      </c>
      <c r="U1936" s="15" t="e">
        <f>100-(T1936-R1936)/S1936*100</f>
        <v>#DIV/0!</v>
      </c>
      <c r="V1936" s="21">
        <v>1.1379999999999999</v>
      </c>
      <c r="X1936" s="2">
        <v>11.33</v>
      </c>
      <c r="Y1936" s="2">
        <v>9.99</v>
      </c>
      <c r="Z1936" s="21">
        <v>3299</v>
      </c>
      <c r="AB1936" s="14" t="e">
        <f>((AE1936-AC1936)*(1000/AD1936))*1000</f>
        <v>#DIV/0!</v>
      </c>
      <c r="AF1936" s="7" t="e">
        <f>#REF!*0.8</f>
        <v>#REF!</v>
      </c>
      <c r="AG1936" s="2">
        <v>150</v>
      </c>
      <c r="AH1936" s="8">
        <f>((AG1936)*(H1936/100))</f>
        <v>100.5</v>
      </c>
      <c r="AI1936" s="7">
        <f>AG1936/AH1936</f>
        <v>1.4925373134328359</v>
      </c>
      <c r="AJ1936" s="6">
        <v>64.790000000000006</v>
      </c>
      <c r="AK1936" s="2">
        <v>2.9689999999999999</v>
      </c>
      <c r="AO1936" s="20" t="s">
        <v>2264</v>
      </c>
      <c r="AP1936" s="626">
        <v>3.2000000000000001E-2</v>
      </c>
      <c r="AQ1936" s="626">
        <v>1E-3</v>
      </c>
      <c r="AR1936" s="626">
        <v>2.7E-2</v>
      </c>
      <c r="AS1936" s="626">
        <v>3.0000000000000001E-3</v>
      </c>
      <c r="AT1936" s="626">
        <v>6.0000000000000001E-3</v>
      </c>
      <c r="AU1936" s="626">
        <v>2E-3</v>
      </c>
      <c r="AV1936" s="626">
        <v>1.7999999999999999E-2</v>
      </c>
      <c r="AW1936" s="626">
        <v>2E-3</v>
      </c>
      <c r="AX1936" s="626" t="s">
        <v>121</v>
      </c>
      <c r="AY1936" s="626">
        <v>2E-3</v>
      </c>
      <c r="AZ1936" s="626">
        <v>9.7000000000000003E-2</v>
      </c>
      <c r="BA1936" s="626">
        <v>3.0000000000000001E-3</v>
      </c>
      <c r="BB1936" s="626">
        <v>0.13600000000000001</v>
      </c>
      <c r="BC1936" s="626">
        <v>3.0000000000000001E-3</v>
      </c>
      <c r="BD1936" s="626">
        <v>3.06</v>
      </c>
      <c r="BE1936" s="626">
        <v>2.4E-2</v>
      </c>
      <c r="BF1936" s="626" t="s">
        <v>121</v>
      </c>
      <c r="BG1936" s="626">
        <v>3.0000000000000001E-3</v>
      </c>
      <c r="BH1936" s="626">
        <v>2.347</v>
      </c>
      <c r="BI1936" s="626">
        <v>0.752</v>
      </c>
      <c r="BJ1936" s="626" t="s">
        <v>121</v>
      </c>
      <c r="BK1936" s="626">
        <v>2E-3</v>
      </c>
      <c r="BL1936" s="626" t="s">
        <v>121</v>
      </c>
      <c r="BM1936" s="626">
        <v>2E-3</v>
      </c>
      <c r="BN1936" s="626">
        <v>0.28599999999999998</v>
      </c>
      <c r="BO1936" s="626">
        <v>8.0000000000000002E-3</v>
      </c>
      <c r="BP1936" s="626">
        <v>70.159000000000006</v>
      </c>
      <c r="BQ1936" s="626">
        <v>0.112</v>
      </c>
      <c r="BR1936" s="626" t="s">
        <v>121</v>
      </c>
      <c r="BS1936" s="626">
        <v>2E-3</v>
      </c>
      <c r="BT1936" s="626">
        <v>13.326000000000001</v>
      </c>
      <c r="BU1936" s="626">
        <v>0.122</v>
      </c>
      <c r="BV1936" s="626">
        <v>1.3979999999999999</v>
      </c>
      <c r="BW1936" s="626">
        <v>2.7E-2</v>
      </c>
      <c r="BX1936" s="626" t="s">
        <v>121</v>
      </c>
      <c r="BY1936" s="626">
        <v>8.0000000000000002E-3</v>
      </c>
      <c r="BZ1936" s="626">
        <v>0.43099999999999999</v>
      </c>
      <c r="CA1936" s="626">
        <v>2.3E-2</v>
      </c>
      <c r="CB1936" s="626" t="s">
        <v>121</v>
      </c>
      <c r="CC1936" s="626">
        <v>7.2270000000000003</v>
      </c>
      <c r="CD1936" s="626">
        <v>8.3000000000000004E-2</v>
      </c>
      <c r="CE1936" s="626">
        <v>6.0000000000000001E-3</v>
      </c>
      <c r="CF1936" s="626">
        <v>1.0999999999999999E-2</v>
      </c>
      <c r="CG1936" s="626">
        <v>1E-3</v>
      </c>
      <c r="CH1936" s="626">
        <v>5.0000000000000001E-3</v>
      </c>
      <c r="CI1936" s="626">
        <v>1E-3</v>
      </c>
      <c r="CJ1936" s="626">
        <v>0.69699999999999995</v>
      </c>
      <c r="CK1936" s="626">
        <v>7.8E-2</v>
      </c>
      <c r="CL1936" s="626" t="s">
        <v>121</v>
      </c>
      <c r="CM1936" s="626">
        <v>2E-3</v>
      </c>
      <c r="CN1936" s="626">
        <v>2E-3</v>
      </c>
      <c r="CO1936" s="626">
        <v>1E-3</v>
      </c>
      <c r="CP1936" s="626">
        <v>1.3859999999999999</v>
      </c>
      <c r="CQ1936" s="626">
        <v>3.6999999999999998E-2</v>
      </c>
      <c r="CR1936" s="626" t="s">
        <v>121</v>
      </c>
      <c r="CS1936" s="626">
        <v>2E-3</v>
      </c>
      <c r="CT1936" s="626">
        <v>5.7309999999999999</v>
      </c>
      <c r="CU1936" s="626">
        <v>0.28299999999999997</v>
      </c>
      <c r="CV1936" s="626">
        <v>2.3E-2</v>
      </c>
      <c r="CW1936" s="626">
        <v>1E-3</v>
      </c>
      <c r="CX1936" s="626">
        <v>0.47099999999999997</v>
      </c>
      <c r="CY1936" s="626">
        <v>1.4E-2</v>
      </c>
      <c r="CZ1936" s="626" t="s">
        <v>121</v>
      </c>
      <c r="DA1936" s="626">
        <v>2E-3</v>
      </c>
      <c r="DB1936" s="626">
        <v>2.9000000000000001E-2</v>
      </c>
      <c r="DC1936" s="626">
        <v>5.0000000000000001E-3</v>
      </c>
      <c r="DD1936" s="626" t="s">
        <v>121</v>
      </c>
      <c r="DE1936" s="626">
        <v>5.0000000000000001E-3</v>
      </c>
      <c r="DF1936" s="626">
        <v>0.224</v>
      </c>
      <c r="DG1936" s="626">
        <v>3.0000000000000001E-3</v>
      </c>
      <c r="DH1936" s="626">
        <v>8.9999999999999993E-3</v>
      </c>
      <c r="DI1936" s="626">
        <v>1E-3</v>
      </c>
      <c r="DJ1936" s="626">
        <v>7.0000000000000001E-3</v>
      </c>
      <c r="DK1936" s="626">
        <v>1E-3</v>
      </c>
      <c r="DL1936" s="61" t="str">
        <f t="shared" si="36"/>
        <v>DK III W2 01.07.2022</v>
      </c>
      <c r="DM1936" s="633">
        <v>-2.0447669928521501E-2</v>
      </c>
      <c r="DN1936" s="633">
        <v>2.2643174240104098E-2</v>
      </c>
      <c r="DO1936" s="633">
        <v>-9.6951936594069192E-3</v>
      </c>
      <c r="DP1936" s="633">
        <v>2.96859146931744</v>
      </c>
      <c r="DQ1936" s="633">
        <v>9.9563840154492794E-3</v>
      </c>
      <c r="DR1936" s="633">
        <v>-3.4184344706882301E-2</v>
      </c>
      <c r="DS1936" s="633">
        <v>0.71681264951505097</v>
      </c>
      <c r="DT1936" s="633">
        <v>-2.3694618243981402E-2</v>
      </c>
      <c r="DU1936" s="633">
        <v>6.4519282104829496E-3</v>
      </c>
      <c r="DV1936" s="633">
        <v>1.52951842684981E-2</v>
      </c>
      <c r="DW1936" s="633">
        <v>0.19239933139270399</v>
      </c>
      <c r="DX1936" s="633">
        <v>-0.37487392669971198</v>
      </c>
      <c r="DY1936" s="633">
        <v>1270.8634808803899</v>
      </c>
      <c r="DZ1936" s="633">
        <v>1.8226319276087499</v>
      </c>
      <c r="EA1936" s="633">
        <v>-2.7537657624135601E-2</v>
      </c>
      <c r="EB1936" s="633">
        <v>95.808892369442404</v>
      </c>
    </row>
    <row r="1937" spans="1:132">
      <c r="A1937" s="11">
        <v>44743</v>
      </c>
      <c r="B1937" s="66"/>
      <c r="C1937" s="25" t="s">
        <v>117</v>
      </c>
      <c r="H1937" s="3" t="e">
        <f>((F1937)/(E1937/100))</f>
        <v>#DIV/0!</v>
      </c>
      <c r="I1937" s="4" t="e">
        <f>E1937/F1937</f>
        <v>#DIV/0!</v>
      </c>
      <c r="J1937" s="4" t="e">
        <f>100/G1937</f>
        <v>#DIV/0!</v>
      </c>
      <c r="N1937" s="37" t="e">
        <f>M1937/(K1937/100)</f>
        <v>#DIV/0!</v>
      </c>
      <c r="O1937" s="37" t="e">
        <f>N1937/J1937</f>
        <v>#DIV/0!</v>
      </c>
      <c r="P1937" s="5" t="e">
        <f>M1937/(L1937/100)</f>
        <v>#DIV/0!</v>
      </c>
      <c r="Q1937" s="5" t="e">
        <f>P1937*I1937</f>
        <v>#DIV/0!</v>
      </c>
      <c r="U1937" s="15" t="e">
        <f>100-(T1937-R1937)/S1937*100</f>
        <v>#DIV/0!</v>
      </c>
      <c r="X1937" s="2">
        <v>11.57</v>
      </c>
      <c r="AB1937" s="14" t="e">
        <f>((AE1937-AC1937)*(1000/AD1937))*1000</f>
        <v>#DIV/0!</v>
      </c>
      <c r="AF1937" s="7" t="e">
        <f>#REF!*0.8</f>
        <v>#REF!</v>
      </c>
      <c r="AG1937" s="2">
        <v>60</v>
      </c>
      <c r="AH1937" s="8" t="e">
        <f>((AG1937)*(H1937/100))</f>
        <v>#DIV/0!</v>
      </c>
      <c r="AI1937" s="7" t="e">
        <f>AG1937/AH1937</f>
        <v>#DIV/0!</v>
      </c>
      <c r="AO1937" s="20" t="s">
        <v>2267</v>
      </c>
      <c r="AP1937" s="625">
        <v>0.25800000000000001</v>
      </c>
      <c r="AQ1937" s="625">
        <v>4.0000000000000001E-3</v>
      </c>
      <c r="AR1937" s="625">
        <v>6.0000000000000001E-3</v>
      </c>
      <c r="AS1937" s="625">
        <v>3.0000000000000001E-3</v>
      </c>
      <c r="AT1937" s="625">
        <v>0.128</v>
      </c>
      <c r="AU1937" s="625">
        <v>4.0000000000000001E-3</v>
      </c>
      <c r="AV1937" s="625">
        <v>9.1999999999999998E-2</v>
      </c>
      <c r="AW1937" s="625">
        <v>3.0000000000000001E-3</v>
      </c>
      <c r="AX1937" s="625">
        <v>1.9E-2</v>
      </c>
      <c r="AY1937" s="625">
        <v>1E-3</v>
      </c>
      <c r="AZ1937" s="625">
        <v>1.7999999999999999E-2</v>
      </c>
      <c r="BA1937" s="625">
        <v>2E-3</v>
      </c>
      <c r="BB1937" s="625">
        <v>5.7000000000000002E-2</v>
      </c>
      <c r="BC1937" s="625">
        <v>2E-3</v>
      </c>
      <c r="BD1937" s="625">
        <v>0.61499999999999999</v>
      </c>
      <c r="BE1937" s="625">
        <v>1.2E-2</v>
      </c>
      <c r="BF1937" s="625" t="s">
        <v>121</v>
      </c>
      <c r="BG1937" s="625">
        <v>1.0999999999999999E-2</v>
      </c>
      <c r="BH1937" s="625" t="s">
        <v>121</v>
      </c>
      <c r="BI1937" s="625">
        <v>2.149</v>
      </c>
      <c r="BJ1937" s="625" t="s">
        <v>121</v>
      </c>
      <c r="BK1937" s="625">
        <v>4.0000000000000001E-3</v>
      </c>
      <c r="BL1937" s="625" t="s">
        <v>121</v>
      </c>
      <c r="BM1937" s="625">
        <v>2E-3</v>
      </c>
      <c r="BN1937" s="625">
        <v>0.123</v>
      </c>
      <c r="BO1937" s="625">
        <v>8.9999999999999993E-3</v>
      </c>
      <c r="BP1937" s="625">
        <v>58.237000000000002</v>
      </c>
      <c r="BQ1937" s="625">
        <v>0.17100000000000001</v>
      </c>
      <c r="BR1937" s="625">
        <v>7.0000000000000001E-3</v>
      </c>
      <c r="BS1937" s="625">
        <v>1E-3</v>
      </c>
      <c r="BT1937" s="625">
        <v>19.393999999999998</v>
      </c>
      <c r="BU1937" s="625">
        <v>0.17899999999999999</v>
      </c>
      <c r="BV1937" s="625">
        <v>11.167999999999999</v>
      </c>
      <c r="BW1937" s="625">
        <v>0.13</v>
      </c>
      <c r="BX1937" s="625" t="s">
        <v>121</v>
      </c>
      <c r="BY1937" s="625">
        <v>7.0000000000000001E-3</v>
      </c>
      <c r="BZ1937" s="625">
        <v>2.8079999999999998</v>
      </c>
      <c r="CA1937" s="625">
        <v>4.9000000000000002E-2</v>
      </c>
      <c r="CB1937" s="625" t="s">
        <v>121</v>
      </c>
      <c r="CC1937" s="625">
        <v>17.315000000000001</v>
      </c>
      <c r="CD1937" s="625">
        <v>0.04</v>
      </c>
      <c r="CE1937" s="625">
        <v>5.0000000000000001E-3</v>
      </c>
      <c r="CF1937" s="625">
        <v>2E-3</v>
      </c>
      <c r="CG1937" s="625">
        <v>1E-3</v>
      </c>
      <c r="CH1937" s="625" t="s">
        <v>121</v>
      </c>
      <c r="CI1937" s="625">
        <v>2E-3</v>
      </c>
      <c r="CJ1937" s="625" t="s">
        <v>121</v>
      </c>
      <c r="CK1937" s="625">
        <v>0.20300000000000001</v>
      </c>
      <c r="CL1937" s="625" t="s">
        <v>121</v>
      </c>
      <c r="CM1937" s="625">
        <v>2E-3</v>
      </c>
      <c r="CN1937" s="625">
        <v>7.0000000000000001E-3</v>
      </c>
      <c r="CO1937" s="625">
        <v>1E-3</v>
      </c>
      <c r="CP1937" s="625">
        <v>2.3620000000000001</v>
      </c>
      <c r="CQ1937" s="625">
        <v>6.4000000000000001E-2</v>
      </c>
      <c r="CR1937" s="625" t="s">
        <v>121</v>
      </c>
      <c r="CS1937" s="625">
        <v>2E-3</v>
      </c>
      <c r="CT1937" s="625">
        <v>1.5649999999999999</v>
      </c>
      <c r="CU1937" s="625">
        <v>0.30399999999999999</v>
      </c>
      <c r="CV1937" s="625">
        <v>2.3E-2</v>
      </c>
      <c r="CW1937" s="625">
        <v>1E-3</v>
      </c>
      <c r="CX1937" s="625">
        <v>0.16300000000000001</v>
      </c>
      <c r="CY1937" s="625">
        <v>1.0999999999999999E-2</v>
      </c>
      <c r="CZ1937" s="625" t="s">
        <v>121</v>
      </c>
      <c r="DA1937" s="625">
        <v>2E-3</v>
      </c>
      <c r="DB1937" s="625" t="s">
        <v>121</v>
      </c>
      <c r="DC1937" s="625">
        <v>5.0000000000000001E-3</v>
      </c>
      <c r="DD1937" s="625">
        <v>3.4000000000000002E-2</v>
      </c>
      <c r="DE1937" s="625">
        <v>8.9999999999999993E-3</v>
      </c>
      <c r="DF1937" s="625">
        <v>1.3149999999999999</v>
      </c>
      <c r="DG1937" s="625">
        <v>1.2999999999999999E-2</v>
      </c>
      <c r="DH1937" s="625">
        <v>8.9999999999999993E-3</v>
      </c>
      <c r="DI1937" s="625">
        <v>1E-3</v>
      </c>
      <c r="DJ1937" s="625">
        <v>9.7000000000000003E-2</v>
      </c>
      <c r="DK1937" s="625">
        <v>1E-3</v>
      </c>
      <c r="DL1937" s="61" t="str">
        <f t="shared" si="36"/>
        <v>UTV 01.07.2022</v>
      </c>
    </row>
    <row r="1938" spans="1:132">
      <c r="A1938" s="11">
        <v>44743</v>
      </c>
      <c r="B1938" s="66" t="s">
        <v>2266</v>
      </c>
      <c r="C1938" s="25" t="s">
        <v>2265</v>
      </c>
      <c r="D1938" s="21">
        <v>36</v>
      </c>
      <c r="E1938" s="2">
        <v>100</v>
      </c>
      <c r="F1938" s="2">
        <v>100</v>
      </c>
      <c r="H1938" s="3">
        <f>((F1938)/(E1938/100))</f>
        <v>100</v>
      </c>
      <c r="I1938" s="4">
        <f>E1938/F1938</f>
        <v>1</v>
      </c>
      <c r="J1938" s="4" t="e">
        <f>100/G1938</f>
        <v>#DIV/0!</v>
      </c>
      <c r="K1938" s="2">
        <v>19.327000000000002</v>
      </c>
      <c r="M1938" s="2">
        <f>100.607-99.14</f>
        <v>1.4669999999999987</v>
      </c>
      <c r="N1938" s="37">
        <f>M1938/(K1938/100)</f>
        <v>7.5904175505769054</v>
      </c>
      <c r="O1938" s="37" t="e">
        <f>N1938/J1938</f>
        <v>#DIV/0!</v>
      </c>
      <c r="P1938" s="5" t="e">
        <f>M1938/(L1938/100)</f>
        <v>#DIV/0!</v>
      </c>
      <c r="Q1938" s="5" t="e">
        <f>P1938*I1938</f>
        <v>#DIV/0!</v>
      </c>
      <c r="R1938" s="21">
        <v>61.720999999999997</v>
      </c>
      <c r="S1938" s="21">
        <v>13.292999999999999</v>
      </c>
      <c r="T1938" s="21">
        <v>73.635000000000005</v>
      </c>
      <c r="U1938" s="15">
        <f>100-(T1938-R1938)/S1938*100</f>
        <v>10.37388098999466</v>
      </c>
      <c r="V1938" s="21">
        <v>0.49399999999999999</v>
      </c>
      <c r="X1938" s="2">
        <v>10.99</v>
      </c>
      <c r="Y1938" s="2">
        <v>1.37</v>
      </c>
      <c r="Z1938" s="21">
        <v>187</v>
      </c>
      <c r="AB1938" s="14" t="e">
        <f>((AE1938-AC1938)*(1000/AD1938))*1000</f>
        <v>#DIV/0!</v>
      </c>
      <c r="AF1938" s="7" t="e">
        <f>#REF!*0.8</f>
        <v>#REF!</v>
      </c>
      <c r="AG1938" s="2">
        <v>100</v>
      </c>
      <c r="AH1938" s="8">
        <f>((AG1938)*(H1938/100))</f>
        <v>100</v>
      </c>
      <c r="AI1938" s="7">
        <f>AG1938/AH1938</f>
        <v>1</v>
      </c>
      <c r="AJ1938" s="6">
        <v>179.7</v>
      </c>
      <c r="AK1938" s="2">
        <v>0.28899999999999998</v>
      </c>
      <c r="AM1938" s="21">
        <v>21.11</v>
      </c>
      <c r="AN1938" s="21">
        <v>1.57</v>
      </c>
      <c r="AO1938" s="20" t="s">
        <v>2268</v>
      </c>
      <c r="AP1938" s="623">
        <v>2E-3</v>
      </c>
      <c r="AQ1938" s="623">
        <v>1E-3</v>
      </c>
      <c r="AR1938" s="623" t="s">
        <v>121</v>
      </c>
      <c r="AS1938" s="623">
        <v>3.0000000000000001E-3</v>
      </c>
      <c r="AT1938" s="623" t="s">
        <v>121</v>
      </c>
      <c r="AU1938" s="623">
        <v>2E-3</v>
      </c>
      <c r="AV1938" s="623">
        <v>8.0000000000000002E-3</v>
      </c>
      <c r="AW1938" s="623">
        <v>1E-3</v>
      </c>
      <c r="AX1938" s="623" t="s">
        <v>121</v>
      </c>
      <c r="AY1938" s="623">
        <v>2E-3</v>
      </c>
      <c r="AZ1938" s="623">
        <v>2.3E-2</v>
      </c>
      <c r="BA1938" s="623">
        <v>2E-3</v>
      </c>
      <c r="BB1938" s="623">
        <v>2.8000000000000001E-2</v>
      </c>
      <c r="BC1938" s="623">
        <v>1E-3</v>
      </c>
      <c r="BD1938" s="623">
        <v>2.4079999999999999</v>
      </c>
      <c r="BE1938" s="623">
        <v>1.7999999999999999E-2</v>
      </c>
      <c r="BF1938" s="623" t="s">
        <v>121</v>
      </c>
      <c r="BG1938" s="623">
        <v>3.0000000000000001E-3</v>
      </c>
      <c r="BH1938" s="623">
        <v>1.0089999999999999</v>
      </c>
      <c r="BI1938" s="623">
        <v>0.28599999999999998</v>
      </c>
      <c r="BJ1938" s="623" t="s">
        <v>121</v>
      </c>
      <c r="BK1938" s="623">
        <v>2E-3</v>
      </c>
      <c r="BL1938" s="623" t="s">
        <v>121</v>
      </c>
      <c r="BM1938" s="623">
        <v>2E-3</v>
      </c>
      <c r="BN1938" s="623">
        <v>4.4999999999999998E-2</v>
      </c>
      <c r="BO1938" s="623">
        <v>4.0000000000000001E-3</v>
      </c>
      <c r="BP1938" s="623">
        <v>86.263999999999996</v>
      </c>
      <c r="BQ1938" s="623">
        <v>5.2999999999999999E-2</v>
      </c>
      <c r="BR1938" s="623" t="s">
        <v>121</v>
      </c>
      <c r="BS1938" s="623">
        <v>2E-3</v>
      </c>
      <c r="BT1938" s="623">
        <v>3.468</v>
      </c>
      <c r="BU1938" s="623">
        <v>6.0999999999999999E-2</v>
      </c>
      <c r="BV1938" s="623">
        <v>0.184</v>
      </c>
      <c r="BW1938" s="623">
        <v>8.9999999999999993E-3</v>
      </c>
      <c r="BX1938" s="623" t="s">
        <v>121</v>
      </c>
      <c r="BY1938" s="623">
        <v>6.0000000000000001E-3</v>
      </c>
      <c r="BZ1938" s="623">
        <v>0.80800000000000005</v>
      </c>
      <c r="CA1938" s="623">
        <v>2.4E-2</v>
      </c>
      <c r="CB1938" s="623" t="s">
        <v>121</v>
      </c>
      <c r="CC1938" s="623">
        <v>3.476</v>
      </c>
      <c r="CD1938" s="623">
        <v>2.5999999999999999E-2</v>
      </c>
      <c r="CE1938" s="623">
        <v>4.0000000000000001E-3</v>
      </c>
      <c r="CF1938" s="623" t="s">
        <v>121</v>
      </c>
      <c r="CG1938" s="623">
        <v>2E-3</v>
      </c>
      <c r="CH1938" s="623" t="s">
        <v>121</v>
      </c>
      <c r="CI1938" s="623">
        <v>2E-3</v>
      </c>
      <c r="CJ1938" s="623">
        <v>0.105</v>
      </c>
      <c r="CK1938" s="623">
        <v>0.03</v>
      </c>
      <c r="CL1938" s="623" t="s">
        <v>121</v>
      </c>
      <c r="CM1938" s="623">
        <v>2E-3</v>
      </c>
      <c r="CN1938" s="623">
        <v>4.0000000000000001E-3</v>
      </c>
      <c r="CO1938" s="623">
        <v>1E-3</v>
      </c>
      <c r="CP1938" s="623">
        <v>0.24299999999999999</v>
      </c>
      <c r="CQ1938" s="623">
        <v>1.2999999999999999E-2</v>
      </c>
      <c r="CR1938" s="623" t="s">
        <v>121</v>
      </c>
      <c r="CS1938" s="623">
        <v>2E-3</v>
      </c>
      <c r="CT1938" s="623">
        <v>5.1219999999999999</v>
      </c>
      <c r="CU1938" s="623">
        <v>0.19700000000000001</v>
      </c>
      <c r="CV1938" s="623">
        <v>8.9999999999999993E-3</v>
      </c>
      <c r="CW1938" s="623">
        <v>1E-3</v>
      </c>
      <c r="CX1938" s="623">
        <v>0.14899999999999999</v>
      </c>
      <c r="CY1938" s="623">
        <v>7.0000000000000001E-3</v>
      </c>
      <c r="CZ1938" s="623" t="s">
        <v>121</v>
      </c>
      <c r="DA1938" s="623">
        <v>2E-3</v>
      </c>
      <c r="DB1938" s="623">
        <v>4.0000000000000001E-3</v>
      </c>
      <c r="DC1938" s="623">
        <v>2E-3</v>
      </c>
      <c r="DD1938" s="623">
        <v>1.0999999999999999E-2</v>
      </c>
      <c r="DE1938" s="623">
        <v>3.0000000000000001E-3</v>
      </c>
      <c r="DF1938" s="623">
        <v>6.8000000000000005E-2</v>
      </c>
      <c r="DG1938" s="623">
        <v>2E-3</v>
      </c>
      <c r="DH1938" s="623">
        <v>1.0999999999999999E-2</v>
      </c>
      <c r="DI1938" s="623">
        <v>1E-3</v>
      </c>
      <c r="DJ1938" s="623" t="s">
        <v>121</v>
      </c>
      <c r="DK1938" s="623">
        <v>2E-3</v>
      </c>
      <c r="DL1938" s="61" t="str">
        <f t="shared" si="36"/>
        <v>ENE 2176 01.07.2022</v>
      </c>
      <c r="DM1938" s="633">
        <v>-1.8724393628400299E-2</v>
      </c>
      <c r="DN1938" s="633">
        <v>1.0714385788167901E-2</v>
      </c>
      <c r="DO1938" s="633">
        <v>-6.6842980535842004E-3</v>
      </c>
      <c r="DP1938" s="633">
        <v>0.28894422024914201</v>
      </c>
      <c r="DQ1938" s="633">
        <v>4.5923589076185101E-2</v>
      </c>
      <c r="DR1938" s="633">
        <v>4.6884041606983801E-3</v>
      </c>
      <c r="DS1938" s="633">
        <v>1.24571850740623</v>
      </c>
      <c r="DT1938" s="633">
        <v>6.8579015464277499E-2</v>
      </c>
      <c r="DU1938" s="633">
        <v>1.77802991428807E-2</v>
      </c>
      <c r="DV1938" s="633">
        <v>0.19450709577962499</v>
      </c>
      <c r="DW1938" s="633">
        <v>0.27993901635400797</v>
      </c>
      <c r="DX1938" s="633">
        <v>0.90894307374344696</v>
      </c>
      <c r="DY1938" s="633">
        <v>271.00731570739498</v>
      </c>
      <c r="DZ1938" s="633">
        <v>17.033417836079199</v>
      </c>
      <c r="EA1938" s="633">
        <v>13.347307211383701</v>
      </c>
      <c r="EB1938" s="633">
        <v>97.856396940925606</v>
      </c>
    </row>
    <row r="1939" spans="1:132">
      <c r="A1939" s="11">
        <v>44743</v>
      </c>
      <c r="B1939" s="66" t="s">
        <v>790</v>
      </c>
      <c r="C1939" s="25" t="s">
        <v>836</v>
      </c>
      <c r="H1939" s="3" t="e">
        <f>((F1939)/(E1939/100))</f>
        <v>#DIV/0!</v>
      </c>
      <c r="I1939" s="4" t="e">
        <f>E1939/F1939</f>
        <v>#DIV/0!</v>
      </c>
      <c r="J1939" s="4" t="e">
        <f>100/G1939</f>
        <v>#DIV/0!</v>
      </c>
      <c r="N1939" s="37" t="e">
        <f>M1939/(K1939/100)</f>
        <v>#DIV/0!</v>
      </c>
      <c r="O1939" s="37" t="e">
        <f>N1939/J1939</f>
        <v>#DIV/0!</v>
      </c>
      <c r="P1939" s="5" t="e">
        <f>M1939/(L1939/100)</f>
        <v>#DIV/0!</v>
      </c>
      <c r="Q1939" s="5" t="e">
        <f>P1939*I1939</f>
        <v>#DIV/0!</v>
      </c>
      <c r="U1939" s="15" t="e">
        <f>100-(T1939-R1939)/S1939*100</f>
        <v>#DIV/0!</v>
      </c>
      <c r="AB1939" s="14" t="e">
        <f>((AE1939-AC1939)*(1000/AD1939))*1000</f>
        <v>#DIV/0!</v>
      </c>
      <c r="AF1939" s="7" t="e">
        <f>#REF!*0.8</f>
        <v>#REF!</v>
      </c>
      <c r="AH1939" s="8" t="e">
        <f>((AG1939)*(H1939/100))</f>
        <v>#DIV/0!</v>
      </c>
      <c r="AI1939" s="7" t="e">
        <f>AG1939/AH1939</f>
        <v>#DIV/0!</v>
      </c>
      <c r="AO1939" s="20" t="s">
        <v>2269</v>
      </c>
      <c r="AP1939" s="624" t="s">
        <v>121</v>
      </c>
      <c r="AQ1939" s="624">
        <v>2E-3</v>
      </c>
      <c r="AR1939" s="624">
        <v>5.0999999999999997E-2</v>
      </c>
      <c r="AS1939" s="624">
        <v>2E-3</v>
      </c>
      <c r="AT1939" s="624" t="s">
        <v>121</v>
      </c>
      <c r="AU1939" s="624">
        <v>2E-3</v>
      </c>
      <c r="AV1939" s="624">
        <v>2E-3</v>
      </c>
      <c r="AW1939" s="624">
        <v>1E-3</v>
      </c>
      <c r="AX1939" s="624">
        <v>2E-3</v>
      </c>
      <c r="AY1939" s="624">
        <v>1E-3</v>
      </c>
      <c r="AZ1939" s="624">
        <v>1.0999999999999999E-2</v>
      </c>
      <c r="BA1939" s="624">
        <v>1E-3</v>
      </c>
      <c r="BB1939" s="624" t="s">
        <v>121</v>
      </c>
      <c r="BC1939" s="624">
        <v>2E-3</v>
      </c>
      <c r="BD1939" s="624">
        <v>0.42699999999999999</v>
      </c>
      <c r="BE1939" s="624">
        <v>6.0000000000000001E-3</v>
      </c>
      <c r="BF1939" s="624" t="s">
        <v>121</v>
      </c>
      <c r="BG1939" s="624">
        <v>2E-3</v>
      </c>
      <c r="BH1939" s="624">
        <v>9.5000000000000001E-2</v>
      </c>
      <c r="BI1939" s="624">
        <v>2.5999999999999999E-2</v>
      </c>
      <c r="BJ1939" s="624" t="s">
        <v>121</v>
      </c>
      <c r="BK1939" s="624">
        <v>2E-3</v>
      </c>
      <c r="BL1939" s="624" t="s">
        <v>121</v>
      </c>
      <c r="BM1939" s="624">
        <v>2E-3</v>
      </c>
      <c r="BN1939" s="624" t="s">
        <v>121</v>
      </c>
      <c r="BO1939" s="624">
        <v>3.0000000000000001E-3</v>
      </c>
      <c r="BP1939" s="624">
        <v>98.2</v>
      </c>
      <c r="BQ1939" s="624">
        <v>7.0000000000000001E-3</v>
      </c>
      <c r="BR1939" s="624" t="s">
        <v>121</v>
      </c>
      <c r="BS1939" s="624">
        <v>2E-3</v>
      </c>
      <c r="BT1939" s="624">
        <v>0.35699999999999998</v>
      </c>
      <c r="BU1939" s="624">
        <v>1.7999999999999999E-2</v>
      </c>
      <c r="BV1939" s="624">
        <v>6.5000000000000002E-2</v>
      </c>
      <c r="BW1939" s="624">
        <v>1E-3</v>
      </c>
      <c r="BX1939" s="624" t="s">
        <v>121</v>
      </c>
      <c r="BY1939" s="624">
        <v>2E-3</v>
      </c>
      <c r="BZ1939" s="624" t="s">
        <v>121</v>
      </c>
      <c r="CA1939" s="624">
        <v>1.0999999999999999E-2</v>
      </c>
      <c r="CB1939" s="624" t="s">
        <v>121</v>
      </c>
      <c r="CC1939" s="624">
        <v>0.436</v>
      </c>
      <c r="CD1939" s="624" t="s">
        <v>121</v>
      </c>
      <c r="CE1939" s="624">
        <v>3.0000000000000001E-3</v>
      </c>
      <c r="CF1939" s="624">
        <v>2E-3</v>
      </c>
      <c r="CG1939" s="624">
        <v>1E-3</v>
      </c>
      <c r="CH1939" s="624" t="s">
        <v>121</v>
      </c>
      <c r="CI1939" s="624">
        <v>2E-3</v>
      </c>
      <c r="CJ1939" s="624">
        <v>3.7999999999999999E-2</v>
      </c>
      <c r="CK1939" s="624">
        <v>4.0000000000000001E-3</v>
      </c>
      <c r="CL1939" s="624" t="s">
        <v>121</v>
      </c>
      <c r="CM1939" s="624">
        <v>2E-3</v>
      </c>
      <c r="CN1939" s="624" t="s">
        <v>121</v>
      </c>
      <c r="CO1939" s="624">
        <v>2E-3</v>
      </c>
      <c r="CP1939" s="624">
        <v>0.16600000000000001</v>
      </c>
      <c r="CQ1939" s="624">
        <v>2E-3</v>
      </c>
      <c r="CR1939" s="624" t="s">
        <v>121</v>
      </c>
      <c r="CS1939" s="624">
        <v>2E-3</v>
      </c>
      <c r="CT1939" s="624">
        <v>0.21</v>
      </c>
      <c r="CU1939" s="624">
        <v>1.2E-2</v>
      </c>
      <c r="CV1939" s="624" t="s">
        <v>121</v>
      </c>
      <c r="CW1939" s="624">
        <v>2E-3</v>
      </c>
      <c r="CX1939" s="624">
        <v>2.1999999999999999E-2</v>
      </c>
      <c r="CY1939" s="624">
        <v>8.0000000000000002E-3</v>
      </c>
      <c r="CZ1939" s="624" t="s">
        <v>121</v>
      </c>
      <c r="DA1939" s="624">
        <v>2E-3</v>
      </c>
      <c r="DB1939" s="624">
        <v>0.33600000000000002</v>
      </c>
      <c r="DC1939" s="624">
        <v>5.0000000000000001E-3</v>
      </c>
      <c r="DD1939" s="624" t="s">
        <v>121</v>
      </c>
      <c r="DE1939" s="624">
        <v>2E-3</v>
      </c>
      <c r="DF1939" s="624">
        <v>1.2E-2</v>
      </c>
      <c r="DG1939" s="624">
        <v>1E-3</v>
      </c>
      <c r="DH1939" s="624" t="s">
        <v>121</v>
      </c>
      <c r="DI1939" s="624">
        <v>2E-3</v>
      </c>
      <c r="DJ1939" s="624" t="s">
        <v>121</v>
      </c>
      <c r="DK1939" s="624">
        <v>2E-3</v>
      </c>
      <c r="DL1939" s="61" t="str">
        <f t="shared" si="36"/>
        <v>ENE 1911 OS</v>
      </c>
    </row>
    <row r="1940" spans="1:132">
      <c r="A1940" s="11">
        <v>44743</v>
      </c>
      <c r="B1940" s="66" t="s">
        <v>642</v>
      </c>
      <c r="C1940" s="25" t="s">
        <v>836</v>
      </c>
      <c r="H1940" s="3" t="e">
        <f>((F1940)/(E1940/100))</f>
        <v>#DIV/0!</v>
      </c>
      <c r="I1940" s="4" t="e">
        <f>E1940/F1940</f>
        <v>#DIV/0!</v>
      </c>
      <c r="J1940" s="4" t="e">
        <f>100/G1940</f>
        <v>#DIV/0!</v>
      </c>
      <c r="N1940" s="37" t="e">
        <f>M1940/(K1940/100)</f>
        <v>#DIV/0!</v>
      </c>
      <c r="O1940" s="37" t="e">
        <f>N1940/J1940</f>
        <v>#DIV/0!</v>
      </c>
      <c r="P1940" s="5" t="e">
        <f>M1940/(L1940/100)</f>
        <v>#DIV/0!</v>
      </c>
      <c r="Q1940" s="5" t="e">
        <f>P1940*I1940</f>
        <v>#DIV/0!</v>
      </c>
      <c r="U1940" s="15" t="e">
        <f>100-(T1940-R1940)/S1940*100</f>
        <v>#DIV/0!</v>
      </c>
      <c r="AB1940" s="14" t="e">
        <f>((AE1940-AC1940)*(1000/AD1940))*1000</f>
        <v>#DIV/0!</v>
      </c>
      <c r="AF1940" s="7" t="e">
        <f>#REF!*0.8</f>
        <v>#REF!</v>
      </c>
      <c r="AH1940" s="8" t="e">
        <f>((AG1940)*(H1940/100))</f>
        <v>#DIV/0!</v>
      </c>
      <c r="AI1940" s="7" t="e">
        <f>AG1940/AH1940</f>
        <v>#DIV/0!</v>
      </c>
      <c r="AO1940" s="20" t="s">
        <v>2270</v>
      </c>
      <c r="AP1940" s="624">
        <v>6.0000000000000001E-3</v>
      </c>
      <c r="AQ1940" s="624">
        <v>1E-3</v>
      </c>
      <c r="AR1940" s="624">
        <v>0.83</v>
      </c>
      <c r="AS1940" s="624">
        <v>8.0000000000000002E-3</v>
      </c>
      <c r="AT1940" s="624">
        <v>2E-3</v>
      </c>
      <c r="AU1940" s="624">
        <v>1E-3</v>
      </c>
      <c r="AV1940" s="624">
        <v>4.0000000000000001E-3</v>
      </c>
      <c r="AW1940" s="624">
        <v>1E-3</v>
      </c>
      <c r="AX1940" s="624">
        <v>3.0000000000000001E-3</v>
      </c>
      <c r="AY1940" s="624">
        <v>1E-3</v>
      </c>
      <c r="AZ1940" s="624">
        <v>3.2000000000000001E-2</v>
      </c>
      <c r="BA1940" s="624">
        <v>6.0000000000000001E-3</v>
      </c>
      <c r="BB1940" s="624">
        <v>7.0000000000000001E-3</v>
      </c>
      <c r="BC1940" s="624">
        <v>2E-3</v>
      </c>
      <c r="BD1940" s="624">
        <v>1.573</v>
      </c>
      <c r="BE1940" s="624">
        <v>1.4999999999999999E-2</v>
      </c>
      <c r="BF1940" s="624" t="s">
        <v>121</v>
      </c>
      <c r="BG1940" s="624">
        <v>2E-3</v>
      </c>
      <c r="BH1940" s="624">
        <v>0.24099999999999999</v>
      </c>
      <c r="BI1940" s="624">
        <v>9.2999999999999999E-2</v>
      </c>
      <c r="BJ1940" s="624">
        <v>3.0000000000000001E-3</v>
      </c>
      <c r="BK1940" s="624">
        <v>1E-3</v>
      </c>
      <c r="BL1940" s="624" t="s">
        <v>121</v>
      </c>
      <c r="BM1940" s="624">
        <v>2E-3</v>
      </c>
      <c r="BN1940" s="624" t="s">
        <v>121</v>
      </c>
      <c r="BO1940" s="624">
        <v>6.0000000000000001E-3</v>
      </c>
      <c r="BP1940" s="624">
        <v>90.807000000000002</v>
      </c>
      <c r="BQ1940" s="624">
        <v>0.04</v>
      </c>
      <c r="BR1940" s="624" t="s">
        <v>121</v>
      </c>
      <c r="BS1940" s="624">
        <v>2E-3</v>
      </c>
      <c r="BT1940" s="624">
        <v>0.32400000000000001</v>
      </c>
      <c r="BU1940" s="624">
        <v>2.9000000000000001E-2</v>
      </c>
      <c r="BV1940" s="624">
        <v>0.114</v>
      </c>
      <c r="BW1940" s="624">
        <v>3.0000000000000001E-3</v>
      </c>
      <c r="BX1940" s="624" t="s">
        <v>121</v>
      </c>
      <c r="BY1940" s="624">
        <v>7.0000000000000001E-3</v>
      </c>
      <c r="BZ1940" s="624" t="s">
        <v>121</v>
      </c>
      <c r="CA1940" s="624">
        <v>2.9000000000000001E-2</v>
      </c>
      <c r="CB1940" s="624" t="s">
        <v>121</v>
      </c>
      <c r="CC1940" s="624">
        <v>1.1220000000000001</v>
      </c>
      <c r="CD1940" s="624" t="s">
        <v>121</v>
      </c>
      <c r="CE1940" s="624">
        <v>5.0000000000000001E-3</v>
      </c>
      <c r="CF1940" s="624">
        <v>5.0000000000000001E-3</v>
      </c>
      <c r="CG1940" s="624">
        <v>1E-3</v>
      </c>
      <c r="CH1940" s="624" t="s">
        <v>121</v>
      </c>
      <c r="CI1940" s="624">
        <v>2E-3</v>
      </c>
      <c r="CJ1940" s="624">
        <v>3.6999999999999998E-2</v>
      </c>
      <c r="CK1940" s="624">
        <v>1.2999999999999999E-2</v>
      </c>
      <c r="CL1940" s="624" t="s">
        <v>121</v>
      </c>
      <c r="CM1940" s="624">
        <v>2E-3</v>
      </c>
      <c r="CN1940" s="624" t="s">
        <v>121</v>
      </c>
      <c r="CO1940" s="624">
        <v>2E-3</v>
      </c>
      <c r="CP1940" s="624">
        <v>1.446</v>
      </c>
      <c r="CQ1940" s="624">
        <v>1.0999999999999999E-2</v>
      </c>
      <c r="CR1940" s="624" t="s">
        <v>121</v>
      </c>
      <c r="CS1940" s="624">
        <v>2E-3</v>
      </c>
      <c r="CT1940" s="624">
        <v>0.21099999999999999</v>
      </c>
      <c r="CU1940" s="624">
        <v>3.1E-2</v>
      </c>
      <c r="CV1940" s="624">
        <v>3.0000000000000001E-3</v>
      </c>
      <c r="CW1940" s="624">
        <v>1E-3</v>
      </c>
      <c r="CX1940" s="624">
        <v>0.183</v>
      </c>
      <c r="CY1940" s="624">
        <v>3.7999999999999999E-2</v>
      </c>
      <c r="CZ1940" s="624" t="s">
        <v>121</v>
      </c>
      <c r="DA1940" s="624">
        <v>2E-3</v>
      </c>
      <c r="DB1940" s="624">
        <v>3.2679999999999998</v>
      </c>
      <c r="DC1940" s="624">
        <v>2.5999999999999999E-2</v>
      </c>
      <c r="DD1940" s="624" t="s">
        <v>121</v>
      </c>
      <c r="DE1940" s="624">
        <v>4.0000000000000001E-3</v>
      </c>
      <c r="DF1940" s="624">
        <v>9.5000000000000001E-2</v>
      </c>
      <c r="DG1940" s="624">
        <v>2E-3</v>
      </c>
      <c r="DH1940" s="624">
        <v>3.0000000000000001E-3</v>
      </c>
      <c r="DI1940" s="624">
        <v>1E-3</v>
      </c>
      <c r="DJ1940" s="624" t="s">
        <v>121</v>
      </c>
      <c r="DK1940" s="624">
        <v>2E-3</v>
      </c>
      <c r="DL1940" s="61" t="str">
        <f t="shared" si="36"/>
        <v>ENE 1911 TS</v>
      </c>
    </row>
    <row r="1941" spans="1:132">
      <c r="A1941" s="11">
        <v>44746</v>
      </c>
      <c r="B1941" s="66" t="s">
        <v>207</v>
      </c>
      <c r="C1941" s="25" t="s">
        <v>125</v>
      </c>
      <c r="D1941" s="21">
        <v>32</v>
      </c>
      <c r="E1941" s="2">
        <v>100</v>
      </c>
      <c r="F1941" s="2">
        <v>68</v>
      </c>
      <c r="H1941" s="3">
        <f>((F1941)/(E1941/100))</f>
        <v>68</v>
      </c>
      <c r="I1941" s="4">
        <f>E1941/F1941</f>
        <v>1.4705882352941178</v>
      </c>
      <c r="J1941" s="4" t="e">
        <f>100/G1941</f>
        <v>#DIV/0!</v>
      </c>
      <c r="N1941" s="37" t="e">
        <f>M1941/(K1941/100)</f>
        <v>#DIV/0!</v>
      </c>
      <c r="O1941" s="37" t="e">
        <f>N1941/J1941</f>
        <v>#DIV/0!</v>
      </c>
      <c r="P1941" s="5" t="e">
        <f>M1941/(L1941/100)</f>
        <v>#DIV/0!</v>
      </c>
      <c r="Q1941" s="5" t="e">
        <f>P1941*I1941</f>
        <v>#DIV/0!</v>
      </c>
      <c r="U1941" s="15" t="e">
        <f>100-(T1941-R1941)/S1941*100</f>
        <v>#DIV/0!</v>
      </c>
      <c r="V1941" s="21">
        <v>1.6779999999999999</v>
      </c>
      <c r="X1941" s="2">
        <v>11.29</v>
      </c>
      <c r="Y1941" s="2">
        <v>9.01</v>
      </c>
      <c r="Z1941" s="21">
        <v>2070</v>
      </c>
      <c r="AB1941" s="14" t="e">
        <f>((AE1941-AC1941)*(1000/AD1941))*1000</f>
        <v>#DIV/0!</v>
      </c>
      <c r="AF1941" s="7" t="e">
        <f>#REF!*0.8</f>
        <v>#REF!</v>
      </c>
      <c r="AG1941" s="2">
        <v>147.4</v>
      </c>
      <c r="AH1941" s="8">
        <f>((AG1941)*(H1941/100))</f>
        <v>100.23200000000001</v>
      </c>
      <c r="AI1941" s="7">
        <f>AG1941/AH1941</f>
        <v>1.4705882352941175</v>
      </c>
      <c r="AJ1941" s="6">
        <v>44.91</v>
      </c>
      <c r="AK1941" s="2">
        <v>0.58599999999999997</v>
      </c>
      <c r="AO1941" s="20" t="s">
        <v>2271</v>
      </c>
      <c r="AP1941" s="630">
        <v>7.0999999999999994E-2</v>
      </c>
      <c r="AQ1941" s="630">
        <v>2E-3</v>
      </c>
      <c r="AR1941" s="630">
        <v>5.2999999999999999E-2</v>
      </c>
      <c r="AS1941" s="630">
        <v>3.0000000000000001E-3</v>
      </c>
      <c r="AT1941" s="630">
        <v>1.7000000000000001E-2</v>
      </c>
      <c r="AU1941" s="630">
        <v>2E-3</v>
      </c>
      <c r="AV1941" s="630">
        <v>2.1999999999999999E-2</v>
      </c>
      <c r="AW1941" s="630">
        <v>2E-3</v>
      </c>
      <c r="AX1941" s="630">
        <v>6.2E-2</v>
      </c>
      <c r="AY1941" s="630">
        <v>2E-3</v>
      </c>
      <c r="AZ1941" s="630">
        <v>3.3000000000000002E-2</v>
      </c>
      <c r="BA1941" s="630">
        <v>2E-3</v>
      </c>
      <c r="BB1941" s="630">
        <v>0.17</v>
      </c>
      <c r="BC1941" s="630">
        <v>3.0000000000000001E-3</v>
      </c>
      <c r="BD1941" s="630">
        <v>3.0449999999999999</v>
      </c>
      <c r="BE1941" s="630">
        <v>2.5000000000000001E-2</v>
      </c>
      <c r="BF1941" s="630" t="s">
        <v>121</v>
      </c>
      <c r="BG1941" s="630">
        <v>3.0000000000000001E-3</v>
      </c>
      <c r="BH1941" s="630">
        <v>1.911</v>
      </c>
      <c r="BI1941" s="630">
        <v>0.63800000000000001</v>
      </c>
      <c r="BJ1941" s="630" t="s">
        <v>121</v>
      </c>
      <c r="BK1941" s="630">
        <v>3.0000000000000001E-3</v>
      </c>
      <c r="BL1941" s="630" t="s">
        <v>121</v>
      </c>
      <c r="BM1941" s="630">
        <v>2E-3</v>
      </c>
      <c r="BN1941" s="630">
        <v>0.379</v>
      </c>
      <c r="BO1941" s="630">
        <v>8.9999999999999993E-3</v>
      </c>
      <c r="BP1941" s="630">
        <v>71.784000000000006</v>
      </c>
      <c r="BQ1941" s="630">
        <v>0.113</v>
      </c>
      <c r="BR1941" s="630" t="s">
        <v>121</v>
      </c>
      <c r="BS1941" s="630">
        <v>2E-3</v>
      </c>
      <c r="BT1941" s="630">
        <v>10.914999999999999</v>
      </c>
      <c r="BU1941" s="630">
        <v>0.11700000000000001</v>
      </c>
      <c r="BV1941" s="630">
        <v>0.81799999999999995</v>
      </c>
      <c r="BW1941" s="630">
        <v>1.7999999999999999E-2</v>
      </c>
      <c r="BX1941" s="630" t="s">
        <v>121</v>
      </c>
      <c r="BY1941" s="630">
        <v>8.0000000000000002E-3</v>
      </c>
      <c r="BZ1941" s="630">
        <v>1.0109999999999999</v>
      </c>
      <c r="CA1941" s="630">
        <v>0.03</v>
      </c>
      <c r="CB1941" s="630" t="s">
        <v>121</v>
      </c>
      <c r="CC1941" s="630">
        <v>10.02</v>
      </c>
      <c r="CD1941" s="630">
        <v>0.16400000000000001</v>
      </c>
      <c r="CE1941" s="630">
        <v>7.0000000000000001E-3</v>
      </c>
      <c r="CF1941" s="630">
        <v>3.0000000000000001E-3</v>
      </c>
      <c r="CG1941" s="630">
        <v>1E-3</v>
      </c>
      <c r="CH1941" s="630">
        <v>2E-3</v>
      </c>
      <c r="CI1941" s="630">
        <v>1E-3</v>
      </c>
      <c r="CJ1941" s="630">
        <v>0.60699999999999998</v>
      </c>
      <c r="CK1941" s="630">
        <v>6.2E-2</v>
      </c>
      <c r="CL1941" s="630" t="s">
        <v>121</v>
      </c>
      <c r="CM1941" s="630">
        <v>2E-3</v>
      </c>
      <c r="CN1941" s="630">
        <v>3.0000000000000001E-3</v>
      </c>
      <c r="CO1941" s="630">
        <v>1E-3</v>
      </c>
      <c r="CP1941" s="630">
        <v>1.4019999999999999</v>
      </c>
      <c r="CQ1941" s="630">
        <v>3.2000000000000001E-2</v>
      </c>
      <c r="CR1941" s="630" t="s">
        <v>121</v>
      </c>
      <c r="CS1941" s="630">
        <v>2E-3</v>
      </c>
      <c r="CT1941" s="630">
        <v>5.3070000000000004</v>
      </c>
      <c r="CU1941" s="630">
        <v>0.23300000000000001</v>
      </c>
      <c r="CV1941" s="630">
        <v>0.03</v>
      </c>
      <c r="CW1941" s="630">
        <v>1E-3</v>
      </c>
      <c r="CX1941" s="630">
        <v>0.67400000000000004</v>
      </c>
      <c r="CY1941" s="630">
        <v>1.4999999999999999E-2</v>
      </c>
      <c r="CZ1941" s="630" t="s">
        <v>121</v>
      </c>
      <c r="DA1941" s="630">
        <v>2E-3</v>
      </c>
      <c r="DB1941" s="630">
        <v>2.5999999999999999E-2</v>
      </c>
      <c r="DC1941" s="630">
        <v>5.0000000000000001E-3</v>
      </c>
      <c r="DD1941" s="630" t="s">
        <v>121</v>
      </c>
      <c r="DE1941" s="630">
        <v>1.2E-2</v>
      </c>
      <c r="DF1941" s="630">
        <v>1.4339999999999999</v>
      </c>
      <c r="DG1941" s="630">
        <v>1.2E-2</v>
      </c>
      <c r="DH1941" s="630">
        <v>1.7000000000000001E-2</v>
      </c>
      <c r="DI1941" s="630">
        <v>1E-3</v>
      </c>
      <c r="DJ1941" s="630">
        <v>3.5999999999999997E-2</v>
      </c>
      <c r="DK1941" s="630">
        <v>1E-3</v>
      </c>
      <c r="DL1941" s="61" t="str">
        <f t="shared" si="36"/>
        <v>DK III W2 04.07.2022</v>
      </c>
      <c r="DM1941" s="633">
        <v>-1.1100409706297699E-2</v>
      </c>
      <c r="DN1941" s="633">
        <v>3.8951357890402202E-2</v>
      </c>
      <c r="DO1941" s="633">
        <v>1.0567148902808301E-2</v>
      </c>
      <c r="DP1941" s="633">
        <v>0.58607932881756397</v>
      </c>
      <c r="DQ1941" s="633">
        <v>3.44567092575183E-2</v>
      </c>
      <c r="DR1941" s="633">
        <v>1.15064830724047E-2</v>
      </c>
      <c r="DS1941" s="633">
        <v>2.0674098642004499</v>
      </c>
      <c r="DT1941" s="633">
        <v>4.5812912998721603E-2</v>
      </c>
      <c r="DU1941" s="633">
        <v>2.2428702390474099E-2</v>
      </c>
      <c r="DV1941" s="633">
        <v>0.185835148650525</v>
      </c>
      <c r="DW1941" s="633">
        <v>0.240879145402116</v>
      </c>
      <c r="DX1941" s="633">
        <v>0.573036837220114</v>
      </c>
      <c r="DY1941" s="633">
        <v>1135.2595463754201</v>
      </c>
      <c r="DZ1941" s="633">
        <v>5.4986075979851003</v>
      </c>
      <c r="EA1941" s="633">
        <v>0.50851136983399503</v>
      </c>
      <c r="EB1941" s="633">
        <v>98.055928042808205</v>
      </c>
    </row>
    <row r="1942" spans="1:132">
      <c r="A1942" s="11">
        <v>44746</v>
      </c>
      <c r="B1942" s="66"/>
      <c r="C1942" s="25" t="s">
        <v>117</v>
      </c>
      <c r="H1942" s="3" t="e">
        <f>((F1942)/(E1942/100))</f>
        <v>#DIV/0!</v>
      </c>
      <c r="I1942" s="4" t="e">
        <f>E1942/F1942</f>
        <v>#DIV/0!</v>
      </c>
      <c r="J1942" s="4" t="e">
        <f>100/G1942</f>
        <v>#DIV/0!</v>
      </c>
      <c r="N1942" s="37" t="e">
        <f>M1942/(K1942/100)</f>
        <v>#DIV/0!</v>
      </c>
      <c r="O1942" s="37" t="e">
        <f>N1942/J1942</f>
        <v>#DIV/0!</v>
      </c>
      <c r="P1942" s="5" t="e">
        <f>M1942/(L1942/100)</f>
        <v>#DIV/0!</v>
      </c>
      <c r="Q1942" s="5" t="e">
        <f>P1942*I1942</f>
        <v>#DIV/0!</v>
      </c>
      <c r="U1942" s="15" t="e">
        <f>100-(T1942-R1942)/S1942*100</f>
        <v>#DIV/0!</v>
      </c>
      <c r="AB1942" s="14" t="e">
        <f>((AE1942-AC1942)*(1000/AD1942))*1000</f>
        <v>#DIV/0!</v>
      </c>
      <c r="AF1942" s="7" t="e">
        <f>#REF!*0.8</f>
        <v>#REF!</v>
      </c>
      <c r="AH1942" s="8" t="e">
        <f>((AG1942)*(H1942/100))</f>
        <v>#DIV/0!</v>
      </c>
      <c r="AI1942" s="7" t="e">
        <f>AG1942/AH1942</f>
        <v>#DIV/0!</v>
      </c>
      <c r="AO1942" s="20" t="s">
        <v>2272</v>
      </c>
      <c r="AP1942" s="627">
        <v>0.25700000000000001</v>
      </c>
      <c r="AQ1942" s="627">
        <v>4.0000000000000001E-3</v>
      </c>
      <c r="AR1942" s="627">
        <v>7.0000000000000001E-3</v>
      </c>
      <c r="AS1942" s="627">
        <v>3.0000000000000001E-3</v>
      </c>
      <c r="AT1942" s="627">
        <v>0.121</v>
      </c>
      <c r="AU1942" s="627">
        <v>4.0000000000000001E-3</v>
      </c>
      <c r="AV1942" s="627">
        <v>8.7999999999999995E-2</v>
      </c>
      <c r="AW1942" s="627">
        <v>3.0000000000000001E-3</v>
      </c>
      <c r="AX1942" s="627">
        <v>1.7999999999999999E-2</v>
      </c>
      <c r="AY1942" s="627">
        <v>1E-3</v>
      </c>
      <c r="AZ1942" s="627">
        <v>1.4999999999999999E-2</v>
      </c>
      <c r="BA1942" s="627">
        <v>2E-3</v>
      </c>
      <c r="BB1942" s="627">
        <v>7.4999999999999997E-2</v>
      </c>
      <c r="BC1942" s="627">
        <v>3.0000000000000001E-3</v>
      </c>
      <c r="BD1942" s="627">
        <v>0.58099999999999996</v>
      </c>
      <c r="BE1942" s="627">
        <v>1.0999999999999999E-2</v>
      </c>
      <c r="BF1942" s="627" t="s">
        <v>121</v>
      </c>
      <c r="BG1942" s="627">
        <v>0.01</v>
      </c>
      <c r="BH1942" s="627" t="s">
        <v>121</v>
      </c>
      <c r="BI1942" s="627">
        <v>3.13</v>
      </c>
      <c r="BJ1942" s="627" t="s">
        <v>121</v>
      </c>
      <c r="BK1942" s="627">
        <v>4.0000000000000001E-3</v>
      </c>
      <c r="BL1942" s="627" t="s">
        <v>121</v>
      </c>
      <c r="BM1942" s="627">
        <v>2E-3</v>
      </c>
      <c r="BN1942" s="627">
        <v>0.113</v>
      </c>
      <c r="BO1942" s="627">
        <v>8.9999999999999993E-3</v>
      </c>
      <c r="BP1942" s="627">
        <v>58.107999999999997</v>
      </c>
      <c r="BQ1942" s="627">
        <v>0.16600000000000001</v>
      </c>
      <c r="BR1942" s="627">
        <v>6.0000000000000001E-3</v>
      </c>
      <c r="BS1942" s="627">
        <v>1E-3</v>
      </c>
      <c r="BT1942" s="627">
        <v>21.524999999999999</v>
      </c>
      <c r="BU1942" s="627">
        <v>0.20300000000000001</v>
      </c>
      <c r="BV1942" s="627">
        <v>11.097</v>
      </c>
      <c r="BW1942" s="627">
        <v>0.154</v>
      </c>
      <c r="BX1942" s="627" t="s">
        <v>121</v>
      </c>
      <c r="BY1942" s="627">
        <v>6.0000000000000001E-3</v>
      </c>
      <c r="BZ1942" s="627">
        <v>2.758</v>
      </c>
      <c r="CA1942" s="627">
        <v>0.05</v>
      </c>
      <c r="CB1942" s="627" t="s">
        <v>121</v>
      </c>
      <c r="CC1942" s="627">
        <v>20.035</v>
      </c>
      <c r="CD1942" s="627">
        <v>3.2000000000000001E-2</v>
      </c>
      <c r="CE1942" s="627">
        <v>5.0000000000000001E-3</v>
      </c>
      <c r="CF1942" s="627">
        <v>2E-3</v>
      </c>
      <c r="CG1942" s="627">
        <v>1E-3</v>
      </c>
      <c r="CH1942" s="627" t="s">
        <v>121</v>
      </c>
      <c r="CI1942" s="627">
        <v>2E-3</v>
      </c>
      <c r="CJ1942" s="627" t="s">
        <v>121</v>
      </c>
      <c r="CK1942" s="627">
        <v>0.16300000000000001</v>
      </c>
      <c r="CL1942" s="627" t="s">
        <v>121</v>
      </c>
      <c r="CM1942" s="627">
        <v>2E-3</v>
      </c>
      <c r="CN1942" s="627">
        <v>7.0000000000000001E-3</v>
      </c>
      <c r="CO1942" s="627">
        <v>1E-3</v>
      </c>
      <c r="CP1942" s="627">
        <v>1.9419999999999999</v>
      </c>
      <c r="CQ1942" s="627">
        <v>6.0999999999999999E-2</v>
      </c>
      <c r="CR1942" s="627" t="s">
        <v>121</v>
      </c>
      <c r="CS1942" s="627">
        <v>2E-3</v>
      </c>
      <c r="CT1942" s="627">
        <v>1.6579999999999999</v>
      </c>
      <c r="CU1942" s="627">
        <v>0.30599999999999999</v>
      </c>
      <c r="CV1942" s="627">
        <v>2.4E-2</v>
      </c>
      <c r="CW1942" s="627">
        <v>1E-3</v>
      </c>
      <c r="CX1942" s="627">
        <v>0.16700000000000001</v>
      </c>
      <c r="CY1942" s="627">
        <v>1.2E-2</v>
      </c>
      <c r="CZ1942" s="627" t="s">
        <v>121</v>
      </c>
      <c r="DA1942" s="627">
        <v>2E-3</v>
      </c>
      <c r="DB1942" s="627" t="s">
        <v>121</v>
      </c>
      <c r="DC1942" s="627">
        <v>5.0000000000000001E-3</v>
      </c>
      <c r="DD1942" s="627">
        <v>3.2000000000000001E-2</v>
      </c>
      <c r="DE1942" s="627">
        <v>8.9999999999999993E-3</v>
      </c>
      <c r="DF1942" s="627">
        <v>1.252</v>
      </c>
      <c r="DG1942" s="627">
        <v>1.2E-2</v>
      </c>
      <c r="DH1942" s="627">
        <v>7.0000000000000001E-3</v>
      </c>
      <c r="DI1942" s="627">
        <v>1E-3</v>
      </c>
      <c r="DJ1942" s="627">
        <v>9.4E-2</v>
      </c>
      <c r="DK1942" s="627">
        <v>1E-3</v>
      </c>
      <c r="DL1942" s="61" t="str">
        <f t="shared" si="36"/>
        <v>UTV 04.07.2022</v>
      </c>
    </row>
    <row r="1943" spans="1:132">
      <c r="A1943" s="11">
        <v>44746</v>
      </c>
      <c r="B1943" s="66"/>
      <c r="C1943" s="25" t="s">
        <v>242</v>
      </c>
      <c r="H1943" s="3" t="e">
        <f>((F1943)/(E1943/100))</f>
        <v>#DIV/0!</v>
      </c>
      <c r="I1943" s="4" t="e">
        <f>E1943/F1943</f>
        <v>#DIV/0!</v>
      </c>
      <c r="J1943" s="4" t="e">
        <f>100/G1943</f>
        <v>#DIV/0!</v>
      </c>
      <c r="N1943" s="37" t="e">
        <f>M1943/(K1943/100)</f>
        <v>#DIV/0!</v>
      </c>
      <c r="O1943" s="37" t="e">
        <f>N1943/J1943</f>
        <v>#DIV/0!</v>
      </c>
      <c r="P1943" s="5" t="e">
        <f>M1943/(L1943/100)</f>
        <v>#DIV/0!</v>
      </c>
      <c r="Q1943" s="5" t="e">
        <f>P1943*I1943</f>
        <v>#DIV/0!</v>
      </c>
      <c r="U1943" s="15" t="e">
        <f>100-(T1943-R1943)/S1943*100</f>
        <v>#DIV/0!</v>
      </c>
      <c r="AB1943" s="14" t="e">
        <f>((AE1943-AC1943)*(1000/AD1943))*1000</f>
        <v>#DIV/0!</v>
      </c>
      <c r="AF1943" s="7" t="e">
        <f>#REF!*0.8</f>
        <v>#REF!</v>
      </c>
      <c r="AH1943" s="8" t="e">
        <f>((AG1943)*(H1943/100))</f>
        <v>#DIV/0!</v>
      </c>
      <c r="AI1943" s="7" t="e">
        <f>AG1943/AH1943</f>
        <v>#DIV/0!</v>
      </c>
      <c r="AO1943" s="20" t="s">
        <v>242</v>
      </c>
      <c r="AP1943" s="628">
        <v>2E-3</v>
      </c>
      <c r="AQ1943" s="628">
        <v>1E-3</v>
      </c>
      <c r="AR1943" s="628">
        <v>5.0000000000000001E-3</v>
      </c>
      <c r="AS1943" s="628">
        <v>2E-3</v>
      </c>
      <c r="AT1943" s="628">
        <v>1.4999999999999999E-2</v>
      </c>
      <c r="AU1943" s="628">
        <v>2E-3</v>
      </c>
      <c r="AV1943" s="628">
        <v>4.2999999999999997E-2</v>
      </c>
      <c r="AW1943" s="628">
        <v>2E-3</v>
      </c>
      <c r="AX1943" s="628" t="s">
        <v>121</v>
      </c>
      <c r="AY1943" s="628">
        <v>2E-3</v>
      </c>
      <c r="AZ1943" s="628">
        <v>1.9E-2</v>
      </c>
      <c r="BA1943" s="628">
        <v>2E-3</v>
      </c>
      <c r="BB1943" s="628">
        <v>0.02</v>
      </c>
      <c r="BC1943" s="628">
        <v>1E-3</v>
      </c>
      <c r="BD1943" s="628">
        <v>3.2069999999999999</v>
      </c>
      <c r="BE1943" s="628">
        <v>2.5000000000000001E-2</v>
      </c>
      <c r="BF1943" s="628" t="s">
        <v>121</v>
      </c>
      <c r="BG1943" s="628">
        <v>3.0000000000000001E-3</v>
      </c>
      <c r="BH1943" s="628">
        <v>2.7879999999999998</v>
      </c>
      <c r="BI1943" s="628">
        <v>0.92800000000000005</v>
      </c>
      <c r="BJ1943" s="628">
        <v>4.0000000000000001E-3</v>
      </c>
      <c r="BK1943" s="628">
        <v>1E-3</v>
      </c>
      <c r="BL1943" s="628" t="s">
        <v>121</v>
      </c>
      <c r="BM1943" s="628">
        <v>2E-3</v>
      </c>
      <c r="BN1943" s="628">
        <v>7.2999999999999995E-2</v>
      </c>
      <c r="BO1943" s="628">
        <v>6.0000000000000001E-3</v>
      </c>
      <c r="BP1943" s="628">
        <v>53.802</v>
      </c>
      <c r="BQ1943" s="628">
        <v>0.152</v>
      </c>
      <c r="BR1943" s="628">
        <v>3.0000000000000001E-3</v>
      </c>
      <c r="BS1943" s="628">
        <v>1E-3</v>
      </c>
      <c r="BT1943" s="628">
        <v>16.137</v>
      </c>
      <c r="BU1943" s="628">
        <v>0.13300000000000001</v>
      </c>
      <c r="BV1943" s="628">
        <v>0.55800000000000005</v>
      </c>
      <c r="BW1943" s="628">
        <v>1.7000000000000001E-2</v>
      </c>
      <c r="BX1943" s="628" t="s">
        <v>121</v>
      </c>
      <c r="BY1943" s="628">
        <v>8.0000000000000002E-3</v>
      </c>
      <c r="BZ1943" s="628">
        <v>0.44400000000000001</v>
      </c>
      <c r="CA1943" s="628">
        <v>2.4E-2</v>
      </c>
      <c r="CB1943" s="628" t="s">
        <v>121</v>
      </c>
      <c r="CC1943" s="628">
        <v>11.57</v>
      </c>
      <c r="CD1943" s="628">
        <v>5.8000000000000003E-2</v>
      </c>
      <c r="CE1943" s="628">
        <v>5.0000000000000001E-3</v>
      </c>
      <c r="CF1943" s="628" t="s">
        <v>121</v>
      </c>
      <c r="CG1943" s="628">
        <v>2E-3</v>
      </c>
      <c r="CH1943" s="628" t="s">
        <v>121</v>
      </c>
      <c r="CI1943" s="628">
        <v>2E-3</v>
      </c>
      <c r="CJ1943" s="628">
        <v>3.1150000000000002</v>
      </c>
      <c r="CK1943" s="628">
        <v>0.111</v>
      </c>
      <c r="CL1943" s="628" t="s">
        <v>121</v>
      </c>
      <c r="CM1943" s="628">
        <v>2E-3</v>
      </c>
      <c r="CN1943" s="628">
        <v>2E-3</v>
      </c>
      <c r="CO1943" s="628">
        <v>1E-3</v>
      </c>
      <c r="CP1943" s="628">
        <v>1.5089999999999999</v>
      </c>
      <c r="CQ1943" s="628">
        <v>3.5999999999999997E-2</v>
      </c>
      <c r="CR1943" s="628" t="s">
        <v>121</v>
      </c>
      <c r="CS1943" s="628">
        <v>2E-3</v>
      </c>
      <c r="CT1943" s="628">
        <v>17.611999999999998</v>
      </c>
      <c r="CU1943" s="628">
        <v>0.36099999999999999</v>
      </c>
      <c r="CV1943" s="628">
        <v>2.1999999999999999E-2</v>
      </c>
      <c r="CW1943" s="628">
        <v>1E-3</v>
      </c>
      <c r="CX1943" s="628">
        <v>0.48199999999999998</v>
      </c>
      <c r="CY1943" s="628">
        <v>1.4E-2</v>
      </c>
      <c r="CZ1943" s="628" t="s">
        <v>121</v>
      </c>
      <c r="DA1943" s="628">
        <v>2E-3</v>
      </c>
      <c r="DB1943" s="628" t="s">
        <v>121</v>
      </c>
      <c r="DC1943" s="628">
        <v>6.0000000000000001E-3</v>
      </c>
      <c r="DD1943" s="628" t="s">
        <v>121</v>
      </c>
      <c r="DE1943" s="628">
        <v>4.0000000000000001E-3</v>
      </c>
      <c r="DF1943" s="628">
        <v>6.0999999999999999E-2</v>
      </c>
      <c r="DG1943" s="628">
        <v>2E-3</v>
      </c>
      <c r="DH1943" s="628">
        <v>8.0000000000000002E-3</v>
      </c>
      <c r="DI1943" s="628">
        <v>1E-3</v>
      </c>
      <c r="DJ1943" s="628" t="s">
        <v>121</v>
      </c>
      <c r="DK1943" s="628">
        <v>2E-3</v>
      </c>
      <c r="DL1943" s="61" t="str">
        <f t="shared" si="36"/>
        <v>WBA</v>
      </c>
    </row>
    <row r="1944" spans="1:132">
      <c r="A1944" s="11">
        <v>44746</v>
      </c>
      <c r="B1944" s="66" t="s">
        <v>84</v>
      </c>
      <c r="C1944" s="25" t="s">
        <v>830</v>
      </c>
      <c r="H1944" s="3" t="e">
        <f>((F1944)/(E1944/100))</f>
        <v>#DIV/0!</v>
      </c>
      <c r="I1944" s="4" t="e">
        <f>E1944/F1944</f>
        <v>#DIV/0!</v>
      </c>
      <c r="J1944" s="4" t="e">
        <f>100/G1944</f>
        <v>#DIV/0!</v>
      </c>
      <c r="N1944" s="37" t="e">
        <f>M1944/(K1944/100)</f>
        <v>#DIV/0!</v>
      </c>
      <c r="O1944" s="37" t="e">
        <f>N1944/J1944</f>
        <v>#DIV/0!</v>
      </c>
      <c r="P1944" s="5" t="e">
        <f>M1944/(L1944/100)</f>
        <v>#DIV/0!</v>
      </c>
      <c r="Q1944" s="5" t="e">
        <f>P1944*I1944</f>
        <v>#DIV/0!</v>
      </c>
      <c r="U1944" s="15" t="e">
        <f>100-(T1944-R1944)/S1944*100</f>
        <v>#DIV/0!</v>
      </c>
      <c r="Z1944" s="21">
        <v>3900</v>
      </c>
      <c r="AB1944" s="14" t="e">
        <f>((AE1944-AC1944)*(1000/AD1944))*1000</f>
        <v>#DIV/0!</v>
      </c>
      <c r="AF1944" s="7" t="e">
        <f>#REF!*0.8</f>
        <v>#REF!</v>
      </c>
      <c r="AH1944" s="8" t="e">
        <f>((AG1944)*(H1944/100))</f>
        <v>#DIV/0!</v>
      </c>
      <c r="AI1944" s="7" t="e">
        <f>AG1944/AH1944</f>
        <v>#DIV/0!</v>
      </c>
      <c r="AO1944" s="20"/>
      <c r="DL1944" s="61">
        <f t="shared" si="36"/>
        <v>0</v>
      </c>
    </row>
    <row r="1945" spans="1:132">
      <c r="A1945" s="11">
        <v>44746</v>
      </c>
      <c r="B1945" s="66" t="s">
        <v>2273</v>
      </c>
      <c r="C1945" s="25" t="s">
        <v>124</v>
      </c>
      <c r="D1945" s="21">
        <v>24</v>
      </c>
      <c r="E1945" s="2">
        <v>100</v>
      </c>
      <c r="F1945" s="2">
        <v>76</v>
      </c>
      <c r="H1945" s="3">
        <f>((F1945)/(E1945/100))</f>
        <v>76</v>
      </c>
      <c r="I1945" s="4">
        <f>E1945/F1945</f>
        <v>1.3157894736842106</v>
      </c>
      <c r="J1945" s="4" t="e">
        <f>100/G1945</f>
        <v>#DIV/0!</v>
      </c>
      <c r="N1945" s="37" t="e">
        <f>M1945/(K1945/100)</f>
        <v>#DIV/0!</v>
      </c>
      <c r="O1945" s="37" t="e">
        <f>N1945/J1945</f>
        <v>#DIV/0!</v>
      </c>
      <c r="P1945" s="5" t="e">
        <f>M1945/(L1945/100)</f>
        <v>#DIV/0!</v>
      </c>
      <c r="Q1945" s="5" t="e">
        <f>P1945*I1945</f>
        <v>#DIV/0!</v>
      </c>
      <c r="R1945" s="21">
        <v>54.540999999999997</v>
      </c>
      <c r="S1945" s="21">
        <v>10.63</v>
      </c>
      <c r="T1945" s="21">
        <v>64.694999999999993</v>
      </c>
      <c r="U1945" s="15">
        <f>100-(T1945-R1945)/S1945*100</f>
        <v>4.4778927563500019</v>
      </c>
      <c r="V1945" s="21">
        <v>0.32900000000000001</v>
      </c>
      <c r="X1945" s="2">
        <v>10.73</v>
      </c>
      <c r="Y1945" s="2">
        <v>1.4279999999999999</v>
      </c>
      <c r="Z1945" s="20" t="s">
        <v>782</v>
      </c>
      <c r="AB1945" s="14" t="e">
        <f>((AE1945-AC1945)*(1000/AD1945))*1000</f>
        <v>#DIV/0!</v>
      </c>
      <c r="AF1945" s="7" t="e">
        <f>#REF!*0.8</f>
        <v>#REF!</v>
      </c>
      <c r="AG1945" s="2">
        <v>131</v>
      </c>
      <c r="AH1945" s="8">
        <f>((AG1945)*(H1945/100))</f>
        <v>99.56</v>
      </c>
      <c r="AI1945" s="7">
        <f>AG1945/AH1945</f>
        <v>1.3157894736842104</v>
      </c>
      <c r="AJ1945" s="6">
        <v>7.968</v>
      </c>
      <c r="AK1945" s="2">
        <v>0.21299999999999999</v>
      </c>
      <c r="AM1945" s="21">
        <v>3.99</v>
      </c>
      <c r="AN1945" s="21">
        <v>2.92</v>
      </c>
      <c r="AO1945" s="20" t="s">
        <v>2274</v>
      </c>
      <c r="AP1945" s="629" t="s">
        <v>121</v>
      </c>
      <c r="AQ1945" s="629">
        <v>2E-3</v>
      </c>
      <c r="AR1945" s="629">
        <v>2.1999999999999999E-2</v>
      </c>
      <c r="AS1945" s="629">
        <v>2E-3</v>
      </c>
      <c r="AT1945" s="629">
        <v>6.0000000000000001E-3</v>
      </c>
      <c r="AU1945" s="629">
        <v>1E-3</v>
      </c>
      <c r="AV1945" s="629">
        <v>1.7999999999999999E-2</v>
      </c>
      <c r="AW1945" s="629">
        <v>1E-3</v>
      </c>
      <c r="AX1945" s="629" t="s">
        <v>121</v>
      </c>
      <c r="AY1945" s="629">
        <v>2E-3</v>
      </c>
      <c r="AZ1945" s="629">
        <v>1.7999999999999999E-2</v>
      </c>
      <c r="BA1945" s="629">
        <v>2E-3</v>
      </c>
      <c r="BB1945" s="629">
        <v>8.0000000000000002E-3</v>
      </c>
      <c r="BC1945" s="629">
        <v>1E-3</v>
      </c>
      <c r="BD1945" s="629">
        <v>1.5880000000000001</v>
      </c>
      <c r="BE1945" s="629">
        <v>1.4E-2</v>
      </c>
      <c r="BF1945" s="629" t="s">
        <v>121</v>
      </c>
      <c r="BG1945" s="629">
        <v>2E-3</v>
      </c>
      <c r="BH1945" s="629" t="s">
        <v>121</v>
      </c>
      <c r="BI1945" s="629">
        <v>0.38800000000000001</v>
      </c>
      <c r="BJ1945" s="629">
        <v>2E-3</v>
      </c>
      <c r="BK1945" s="629">
        <v>1E-3</v>
      </c>
      <c r="BL1945" s="629" t="s">
        <v>121</v>
      </c>
      <c r="BM1945" s="629">
        <v>2E-3</v>
      </c>
      <c r="BN1945" s="629">
        <v>7.8E-2</v>
      </c>
      <c r="BO1945" s="629">
        <v>5.0000000000000001E-3</v>
      </c>
      <c r="BP1945" s="629">
        <v>86.552000000000007</v>
      </c>
      <c r="BQ1945" s="629">
        <v>5.0999999999999997E-2</v>
      </c>
      <c r="BR1945" s="629" t="s">
        <v>121</v>
      </c>
      <c r="BS1945" s="629">
        <v>2E-3</v>
      </c>
      <c r="BT1945" s="629">
        <v>6.5170000000000003</v>
      </c>
      <c r="BU1945" s="629">
        <v>7.4999999999999997E-2</v>
      </c>
      <c r="BV1945" s="629">
        <v>0.20200000000000001</v>
      </c>
      <c r="BW1945" s="629">
        <v>8.9999999999999993E-3</v>
      </c>
      <c r="BX1945" s="629" t="s">
        <v>121</v>
      </c>
      <c r="BY1945" s="629">
        <v>5.0000000000000001E-3</v>
      </c>
      <c r="BZ1945" s="629">
        <v>7.6999999999999999E-2</v>
      </c>
      <c r="CA1945" s="629">
        <v>1.2999999999999999E-2</v>
      </c>
      <c r="CB1945" s="629" t="s">
        <v>121</v>
      </c>
      <c r="CC1945" s="629">
        <v>2.9380000000000002</v>
      </c>
      <c r="CD1945" s="629">
        <v>1.4E-2</v>
      </c>
      <c r="CE1945" s="629">
        <v>4.0000000000000001E-3</v>
      </c>
      <c r="CF1945" s="629" t="s">
        <v>121</v>
      </c>
      <c r="CG1945" s="629">
        <v>2E-3</v>
      </c>
      <c r="CH1945" s="629" t="s">
        <v>121</v>
      </c>
      <c r="CI1945" s="629">
        <v>2E-3</v>
      </c>
      <c r="CJ1945" s="629">
        <v>0.55400000000000005</v>
      </c>
      <c r="CK1945" s="629">
        <v>4.3999999999999997E-2</v>
      </c>
      <c r="CL1945" s="629" t="s">
        <v>121</v>
      </c>
      <c r="CM1945" s="629">
        <v>2E-3</v>
      </c>
      <c r="CN1945" s="629" t="s">
        <v>121</v>
      </c>
      <c r="CO1945" s="629">
        <v>2E-3</v>
      </c>
      <c r="CP1945" s="629">
        <v>0.52700000000000002</v>
      </c>
      <c r="CQ1945" s="629">
        <v>1.7000000000000001E-2</v>
      </c>
      <c r="CR1945" s="629" t="s">
        <v>121</v>
      </c>
      <c r="CS1945" s="629">
        <v>2E-3</v>
      </c>
      <c r="CT1945" s="629">
        <v>3.1030000000000002</v>
      </c>
      <c r="CU1945" s="629">
        <v>0.157</v>
      </c>
      <c r="CV1945" s="629">
        <v>0.01</v>
      </c>
      <c r="CW1945" s="629">
        <v>1E-3</v>
      </c>
      <c r="CX1945" s="629">
        <v>0.151</v>
      </c>
      <c r="CY1945" s="629">
        <v>8.0000000000000002E-3</v>
      </c>
      <c r="CZ1945" s="629" t="s">
        <v>121</v>
      </c>
      <c r="DA1945" s="629">
        <v>2E-3</v>
      </c>
      <c r="DB1945" s="629">
        <v>0.105</v>
      </c>
      <c r="DC1945" s="629">
        <v>4.0000000000000001E-3</v>
      </c>
      <c r="DD1945" s="629" t="s">
        <v>121</v>
      </c>
      <c r="DE1945" s="629">
        <v>3.0000000000000001E-3</v>
      </c>
      <c r="DF1945" s="629">
        <v>4.8000000000000001E-2</v>
      </c>
      <c r="DG1945" s="629">
        <v>1E-3</v>
      </c>
      <c r="DH1945" s="629">
        <v>7.0000000000000001E-3</v>
      </c>
      <c r="DI1945" s="629">
        <v>1E-3</v>
      </c>
      <c r="DJ1945" s="629" t="s">
        <v>121</v>
      </c>
      <c r="DK1945" s="629">
        <v>2E-3</v>
      </c>
      <c r="DL1945" s="61" t="str">
        <f t="shared" si="36"/>
        <v>DK II Spezial Mischung</v>
      </c>
      <c r="DM1945" s="633">
        <v>5.6364719706764503E-3</v>
      </c>
      <c r="DN1945" s="633">
        <v>4.1842626226991399E-3</v>
      </c>
      <c r="DO1945" s="633">
        <v>-1.2458895437173999E-3</v>
      </c>
      <c r="DP1945" s="633">
        <v>0.213301169182506</v>
      </c>
      <c r="DQ1945" s="633">
        <v>3.2212191278823299E-2</v>
      </c>
      <c r="DR1945" s="633">
        <v>-7.1599387063163503E-3</v>
      </c>
      <c r="DS1945" s="633">
        <v>0.534008341563179</v>
      </c>
      <c r="DT1945" s="633">
        <v>1.9591857499330401E-2</v>
      </c>
      <c r="DU1945" s="633">
        <v>4.23132043381424E-3</v>
      </c>
      <c r="DV1945" s="633">
        <v>6.1712540629642501E-2</v>
      </c>
      <c r="DW1945" s="633">
        <v>0.37341315431855499</v>
      </c>
      <c r="DX1945" s="633">
        <v>0.37446300227145302</v>
      </c>
      <c r="DY1945" s="633">
        <v>294.06781759608901</v>
      </c>
      <c r="DZ1945" s="633">
        <v>1.5007260223946799</v>
      </c>
      <c r="EA1945" s="633">
        <v>4.7301763640154002</v>
      </c>
      <c r="EB1945" s="633">
        <v>98.681911710573402</v>
      </c>
    </row>
    <row r="1946" spans="1:132">
      <c r="A1946" s="11">
        <v>44746</v>
      </c>
      <c r="B1946" s="66" t="s">
        <v>721</v>
      </c>
      <c r="C1946" s="25" t="s">
        <v>2275</v>
      </c>
      <c r="E1946" s="2">
        <v>100</v>
      </c>
      <c r="F1946" s="2">
        <v>100</v>
      </c>
      <c r="H1946" s="3">
        <f>((F1946)/(E1946/100))</f>
        <v>100</v>
      </c>
      <c r="I1946" s="4">
        <f>E1946/F1946</f>
        <v>1</v>
      </c>
      <c r="J1946" s="4" t="e">
        <f>100/G1946</f>
        <v>#DIV/0!</v>
      </c>
      <c r="K1946" s="2">
        <v>20</v>
      </c>
      <c r="M1946" s="2">
        <f>99.328-99.232</f>
        <v>9.6000000000003638E-2</v>
      </c>
      <c r="N1946" s="37">
        <f>M1946/(K1946/100)</f>
        <v>0.48000000000001819</v>
      </c>
      <c r="O1946" s="37" t="e">
        <f>N1946/J1946</f>
        <v>#DIV/0!</v>
      </c>
      <c r="P1946" s="5" t="e">
        <f>M1946/(L1946/100)</f>
        <v>#DIV/0!</v>
      </c>
      <c r="Q1946" s="5" t="e">
        <f>P1946*I1946</f>
        <v>#DIV/0!</v>
      </c>
      <c r="R1946" s="21">
        <v>61.701000000000001</v>
      </c>
      <c r="S1946" s="21">
        <v>10.147</v>
      </c>
      <c r="T1946" s="21">
        <v>72.319000000000003</v>
      </c>
      <c r="U1946" s="15">
        <f>100-(T1946-R1946)/S1946*100</f>
        <v>-4.641766039223441</v>
      </c>
      <c r="V1946" s="21">
        <v>1.8009999999999999</v>
      </c>
      <c r="X1946" s="2">
        <v>9.23</v>
      </c>
      <c r="Y1946" s="2">
        <v>0.45100000000000001</v>
      </c>
      <c r="AB1946" s="14" t="e">
        <f>((AE1946-AC1946)*(1000/AD1946))*1000</f>
        <v>#DIV/0!</v>
      </c>
      <c r="AF1946" s="7" t="e">
        <f>#REF!*0.8</f>
        <v>#REF!</v>
      </c>
      <c r="AG1946" s="2">
        <v>100</v>
      </c>
      <c r="AH1946" s="8">
        <f>((AG1946)*(H1946/100))</f>
        <v>100</v>
      </c>
      <c r="AI1946" s="7">
        <f>AG1946/AH1946</f>
        <v>1</v>
      </c>
      <c r="AJ1946" s="6">
        <v>29.86</v>
      </c>
      <c r="AK1946" s="2">
        <v>0.16800000000000001</v>
      </c>
      <c r="AO1946" s="20" t="s">
        <v>2275</v>
      </c>
      <c r="AP1946" s="631" t="s">
        <v>121</v>
      </c>
      <c r="AQ1946" s="631">
        <v>3.0000000000000001E-3</v>
      </c>
      <c r="AR1946" s="631">
        <v>0.14599999999999999</v>
      </c>
      <c r="AS1946" s="631">
        <v>1.2E-2</v>
      </c>
      <c r="AT1946" s="631" t="s">
        <v>121</v>
      </c>
      <c r="AU1946" s="631">
        <v>6.0000000000000001E-3</v>
      </c>
      <c r="AV1946" s="631">
        <v>1.7999999999999999E-2</v>
      </c>
      <c r="AW1946" s="631">
        <v>4.0000000000000001E-3</v>
      </c>
      <c r="AX1946" s="631" t="s">
        <v>121</v>
      </c>
      <c r="AY1946" s="631">
        <v>2E-3</v>
      </c>
      <c r="AZ1946" s="631">
        <v>0.42099999999999999</v>
      </c>
      <c r="BA1946" s="631">
        <v>1.2E-2</v>
      </c>
      <c r="BB1946" s="631">
        <v>0.105</v>
      </c>
      <c r="BC1946" s="631">
        <v>8.0000000000000002E-3</v>
      </c>
      <c r="BD1946" s="631">
        <v>59.91</v>
      </c>
      <c r="BE1946" s="631">
        <v>0.56599999999999995</v>
      </c>
      <c r="BF1946" s="631" t="s">
        <v>121</v>
      </c>
      <c r="BG1946" s="631">
        <v>2.3E-2</v>
      </c>
      <c r="BH1946" s="631">
        <v>0.93799999999999994</v>
      </c>
      <c r="BI1946" s="631">
        <v>0.26800000000000002</v>
      </c>
      <c r="BJ1946" s="631">
        <v>0.01</v>
      </c>
      <c r="BK1946" s="631">
        <v>2E-3</v>
      </c>
      <c r="BL1946" s="631" t="s">
        <v>121</v>
      </c>
      <c r="BM1946" s="631">
        <v>3.0000000000000001E-3</v>
      </c>
      <c r="BN1946" s="631">
        <v>4.8000000000000001E-2</v>
      </c>
      <c r="BO1946" s="631">
        <v>1.4999999999999999E-2</v>
      </c>
      <c r="BP1946" s="631">
        <v>36.942999999999998</v>
      </c>
      <c r="BQ1946" s="631">
        <v>0.56299999999999994</v>
      </c>
      <c r="BR1946" s="631">
        <v>6.0000000000000001E-3</v>
      </c>
      <c r="BS1946" s="631">
        <v>1E-3</v>
      </c>
      <c r="BT1946" s="631">
        <v>7.8E-2</v>
      </c>
      <c r="BU1946" s="631">
        <v>3.6999999999999998E-2</v>
      </c>
      <c r="BV1946" s="631">
        <v>4.2999999999999997E-2</v>
      </c>
      <c r="BW1946" s="631">
        <v>3.0000000000000001E-3</v>
      </c>
      <c r="BX1946" s="631" t="s">
        <v>121</v>
      </c>
      <c r="BY1946" s="631">
        <v>4.7E-2</v>
      </c>
      <c r="BZ1946" s="631" t="s">
        <v>121</v>
      </c>
      <c r="CA1946" s="631">
        <v>0.08</v>
      </c>
      <c r="CB1946" s="631" t="s">
        <v>121</v>
      </c>
      <c r="CC1946" s="631">
        <v>4.1950000000000003</v>
      </c>
      <c r="CD1946" s="631">
        <v>0.86199999999999999</v>
      </c>
      <c r="CE1946" s="631">
        <v>2.1000000000000001E-2</v>
      </c>
      <c r="CF1946" s="631">
        <v>5.0999999999999997E-2</v>
      </c>
      <c r="CG1946" s="631">
        <v>2E-3</v>
      </c>
      <c r="CH1946" s="631" t="s">
        <v>121</v>
      </c>
      <c r="CI1946" s="631">
        <v>2E-3</v>
      </c>
      <c r="CJ1946" s="631">
        <v>3.6999999999999998E-2</v>
      </c>
      <c r="CK1946" s="631">
        <v>1.0999999999999999E-2</v>
      </c>
      <c r="CL1946" s="631" t="s">
        <v>121</v>
      </c>
      <c r="CM1946" s="631">
        <v>2E-3</v>
      </c>
      <c r="CN1946" s="631" t="s">
        <v>121</v>
      </c>
      <c r="CO1946" s="631">
        <v>2E-3</v>
      </c>
      <c r="CP1946" s="631">
        <v>6.4000000000000001E-2</v>
      </c>
      <c r="CQ1946" s="631">
        <v>4.0000000000000001E-3</v>
      </c>
      <c r="CR1946" s="631" t="s">
        <v>121</v>
      </c>
      <c r="CS1946" s="631">
        <v>2E-3</v>
      </c>
      <c r="CT1946" s="631">
        <v>0.27800000000000002</v>
      </c>
      <c r="CU1946" s="631">
        <v>3.5999999999999997E-2</v>
      </c>
      <c r="CV1946" s="631" t="s">
        <v>121</v>
      </c>
      <c r="CW1946" s="631">
        <v>2E-3</v>
      </c>
      <c r="CX1946" s="631" t="s">
        <v>121</v>
      </c>
      <c r="CY1946" s="631">
        <v>2.9000000000000001E-2</v>
      </c>
      <c r="CZ1946" s="631" t="s">
        <v>121</v>
      </c>
      <c r="DA1946" s="631">
        <v>2E-3</v>
      </c>
      <c r="DB1946" s="631" t="s">
        <v>121</v>
      </c>
      <c r="DC1946" s="631">
        <v>1.2E-2</v>
      </c>
      <c r="DD1946" s="631" t="s">
        <v>121</v>
      </c>
      <c r="DE1946" s="631">
        <v>1.4E-2</v>
      </c>
      <c r="DF1946" s="631">
        <v>1.9E-2</v>
      </c>
      <c r="DG1946" s="631">
        <v>4.0000000000000001E-3</v>
      </c>
      <c r="DH1946" s="631" t="s">
        <v>121</v>
      </c>
      <c r="DI1946" s="631">
        <v>2E-3</v>
      </c>
      <c r="DJ1946" s="631" t="s">
        <v>121</v>
      </c>
      <c r="DK1946" s="631">
        <v>2E-3</v>
      </c>
      <c r="DL1946" s="61" t="str">
        <f t="shared" si="36"/>
        <v>09-0295</v>
      </c>
      <c r="DM1946" s="635">
        <v>-1.4111765717165201E-2</v>
      </c>
      <c r="DN1946" s="635">
        <v>1.6835519897870101E-2</v>
      </c>
      <c r="DO1946" s="635">
        <v>-1.89532227694434E-2</v>
      </c>
      <c r="DP1946" s="635">
        <v>0.168395019506169</v>
      </c>
      <c r="DQ1946" s="635">
        <v>5.4851933064636503E-2</v>
      </c>
      <c r="DR1946" s="635">
        <v>3.3892237855624598E-2</v>
      </c>
      <c r="DS1946" s="635">
        <v>1.62319981527054</v>
      </c>
      <c r="DT1946" s="635">
        <v>3.7197707367282402E-2</v>
      </c>
      <c r="DU1946" s="635">
        <v>1.93135507078082E-2</v>
      </c>
      <c r="DV1946" s="635">
        <v>0.13897261661674901</v>
      </c>
      <c r="DW1946" s="635">
        <v>0.401121813533238</v>
      </c>
      <c r="DX1946" s="635">
        <v>0.54818648116063096</v>
      </c>
      <c r="DY1946" s="635">
        <v>44.1593134465882</v>
      </c>
      <c r="DZ1946" s="635">
        <v>3.5753338721450501</v>
      </c>
      <c r="EA1946" s="635">
        <v>0.29428343981787197</v>
      </c>
      <c r="EB1946" s="635">
        <v>99.487830606792102</v>
      </c>
    </row>
    <row r="1947" spans="1:132">
      <c r="A1947" s="11">
        <v>44747</v>
      </c>
      <c r="B1947" s="66"/>
      <c r="C1947" s="25" t="s">
        <v>117</v>
      </c>
      <c r="H1947" s="3" t="e">
        <f>((F1947)/(E1947/100))</f>
        <v>#DIV/0!</v>
      </c>
      <c r="I1947" s="4" t="e">
        <f>E1947/F1947</f>
        <v>#DIV/0!</v>
      </c>
      <c r="J1947" s="4" t="e">
        <f>100/G1947</f>
        <v>#DIV/0!</v>
      </c>
      <c r="N1947" s="37" t="e">
        <f>M1947/(K1947/100)</f>
        <v>#DIV/0!</v>
      </c>
      <c r="O1947" s="37" t="e">
        <f>N1947/J1947</f>
        <v>#DIV/0!</v>
      </c>
      <c r="P1947" s="5" t="e">
        <f>M1947/(L1947/100)</f>
        <v>#DIV/0!</v>
      </c>
      <c r="Q1947" s="5" t="e">
        <f>P1947*I1947</f>
        <v>#DIV/0!</v>
      </c>
      <c r="U1947" s="15" t="e">
        <f>100-(T1947-R1947)/S1947*100</f>
        <v>#DIV/0!</v>
      </c>
      <c r="X1947" s="2">
        <v>11.15</v>
      </c>
      <c r="AB1947" s="14" t="e">
        <f>((AE1947-AC1947)*(1000/AD1947))*1000</f>
        <v>#DIV/0!</v>
      </c>
      <c r="AF1947" s="7" t="e">
        <f>#REF!*0.8</f>
        <v>#REF!</v>
      </c>
      <c r="AH1947" s="8" t="e">
        <f>((AG1947)*(H1947/100))</f>
        <v>#DIV/0!</v>
      </c>
      <c r="AI1947" s="7" t="e">
        <f>AG1947/AH1947</f>
        <v>#DIV/0!</v>
      </c>
      <c r="AO1947" s="20" t="s">
        <v>117</v>
      </c>
      <c r="AP1947" s="632">
        <v>0.26300000000000001</v>
      </c>
      <c r="AQ1947" s="632">
        <v>4.0000000000000001E-3</v>
      </c>
      <c r="AR1947" s="632">
        <v>0.01</v>
      </c>
      <c r="AS1947" s="632">
        <v>3.0000000000000001E-3</v>
      </c>
      <c r="AT1947" s="632">
        <v>0.125</v>
      </c>
      <c r="AU1947" s="632">
        <v>4.0000000000000001E-3</v>
      </c>
      <c r="AV1947" s="632">
        <v>9.2999999999999999E-2</v>
      </c>
      <c r="AW1947" s="632">
        <v>3.0000000000000001E-3</v>
      </c>
      <c r="AX1947" s="632">
        <v>1.7000000000000001E-2</v>
      </c>
      <c r="AY1947" s="632">
        <v>1E-3</v>
      </c>
      <c r="AZ1947" s="632">
        <v>2.4E-2</v>
      </c>
      <c r="BA1947" s="632">
        <v>2E-3</v>
      </c>
      <c r="BB1947" s="632">
        <v>6.9000000000000006E-2</v>
      </c>
      <c r="BC1947" s="632">
        <v>3.0000000000000001E-3</v>
      </c>
      <c r="BD1947" s="632">
        <v>0.78200000000000003</v>
      </c>
      <c r="BE1947" s="632">
        <v>1.2999999999999999E-2</v>
      </c>
      <c r="BF1947" s="632" t="s">
        <v>121</v>
      </c>
      <c r="BG1947" s="632">
        <v>1.2999999999999999E-2</v>
      </c>
      <c r="BH1947" s="632" t="s">
        <v>121</v>
      </c>
      <c r="BI1947" s="632">
        <v>3.3090000000000002</v>
      </c>
      <c r="BJ1947" s="632" t="s">
        <v>121</v>
      </c>
      <c r="BK1947" s="632">
        <v>4.0000000000000001E-3</v>
      </c>
      <c r="BL1947" s="632" t="s">
        <v>121</v>
      </c>
      <c r="BM1947" s="632">
        <v>2E-3</v>
      </c>
      <c r="BN1947" s="632">
        <v>0.127</v>
      </c>
      <c r="BO1947" s="632">
        <v>8.9999999999999993E-3</v>
      </c>
      <c r="BP1947" s="632">
        <v>37.652999999999999</v>
      </c>
      <c r="BQ1947" s="632">
        <v>0.27400000000000002</v>
      </c>
      <c r="BR1947" s="632">
        <v>6.0000000000000001E-3</v>
      </c>
      <c r="BS1947" s="632">
        <v>1E-3</v>
      </c>
      <c r="BT1947" s="632">
        <v>19.472999999999999</v>
      </c>
      <c r="BU1947" s="632">
        <v>0.218</v>
      </c>
      <c r="BV1947" s="632">
        <v>12.385</v>
      </c>
      <c r="BW1947" s="632">
        <v>0.20399999999999999</v>
      </c>
      <c r="BX1947" s="632" t="s">
        <v>121</v>
      </c>
      <c r="BY1947" s="632">
        <v>7.0000000000000001E-3</v>
      </c>
      <c r="BZ1947" s="632">
        <v>2.5979999999999999</v>
      </c>
      <c r="CA1947" s="632">
        <v>5.1999999999999998E-2</v>
      </c>
      <c r="CB1947" s="632" t="s">
        <v>121</v>
      </c>
      <c r="CC1947" s="632">
        <v>20.126999999999999</v>
      </c>
      <c r="CD1947" s="632">
        <v>4.3999999999999997E-2</v>
      </c>
      <c r="CE1947" s="632">
        <v>5.0000000000000001E-3</v>
      </c>
      <c r="CF1947" s="632">
        <v>2E-3</v>
      </c>
      <c r="CG1947" s="632">
        <v>1E-3</v>
      </c>
      <c r="CH1947" s="632" t="s">
        <v>121</v>
      </c>
      <c r="CI1947" s="632">
        <v>2E-3</v>
      </c>
      <c r="CJ1947" s="632" t="s">
        <v>121</v>
      </c>
      <c r="CK1947" s="632">
        <v>0.185</v>
      </c>
      <c r="CL1947" s="632" t="s">
        <v>121</v>
      </c>
      <c r="CM1947" s="632">
        <v>2E-3</v>
      </c>
      <c r="CN1947" s="632">
        <v>7.0000000000000001E-3</v>
      </c>
      <c r="CO1947" s="632">
        <v>1E-3</v>
      </c>
      <c r="CP1947" s="632">
        <v>3.11</v>
      </c>
      <c r="CQ1947" s="632">
        <v>8.6999999999999994E-2</v>
      </c>
      <c r="CR1947" s="632" t="s">
        <v>121</v>
      </c>
      <c r="CS1947" s="632">
        <v>2E-3</v>
      </c>
      <c r="CT1947" s="632">
        <v>2.3069999999999999</v>
      </c>
      <c r="CU1947" s="632">
        <v>0.33600000000000002</v>
      </c>
      <c r="CV1947" s="632">
        <v>2.4E-2</v>
      </c>
      <c r="CW1947" s="632">
        <v>1E-3</v>
      </c>
      <c r="CX1947" s="632">
        <v>0.20300000000000001</v>
      </c>
      <c r="CY1947" s="632">
        <v>1.2E-2</v>
      </c>
      <c r="CZ1947" s="632" t="s">
        <v>121</v>
      </c>
      <c r="DA1947" s="632">
        <v>2E-3</v>
      </c>
      <c r="DB1947" s="632">
        <v>7.0000000000000001E-3</v>
      </c>
      <c r="DC1947" s="632">
        <v>3.0000000000000001E-3</v>
      </c>
      <c r="DD1947" s="632">
        <v>2.7E-2</v>
      </c>
      <c r="DE1947" s="632">
        <v>8.9999999999999993E-3</v>
      </c>
      <c r="DF1947" s="632">
        <v>1.347</v>
      </c>
      <c r="DG1947" s="632">
        <v>1.4E-2</v>
      </c>
      <c r="DH1947" s="632">
        <v>6.0000000000000001E-3</v>
      </c>
      <c r="DI1947" s="632">
        <v>1E-3</v>
      </c>
      <c r="DJ1947" s="632">
        <v>9.4E-2</v>
      </c>
      <c r="DK1947" s="632">
        <v>1E-3</v>
      </c>
      <c r="DL1947" s="61" t="str">
        <f t="shared" si="36"/>
        <v>UTV</v>
      </c>
    </row>
    <row r="1948" spans="1:132">
      <c r="A1948" s="11">
        <v>44747</v>
      </c>
      <c r="B1948" s="66" t="s">
        <v>2277</v>
      </c>
      <c r="C1948" s="25" t="s">
        <v>2276</v>
      </c>
      <c r="D1948" s="21">
        <v>9</v>
      </c>
      <c r="E1948" s="2">
        <v>201</v>
      </c>
      <c r="F1948" s="2">
        <v>182</v>
      </c>
      <c r="H1948" s="3">
        <f>((F1948)/(E1948/100))</f>
        <v>90.547263681592042</v>
      </c>
      <c r="I1948" s="4">
        <f>E1948/F1948</f>
        <v>1.1043956043956045</v>
      </c>
      <c r="J1948" s="4" t="e">
        <f>100/G1948</f>
        <v>#DIV/0!</v>
      </c>
      <c r="K1948" s="2">
        <v>20.03</v>
      </c>
      <c r="M1948" s="2">
        <f>101.258-100.083</f>
        <v>1.1749999999999972</v>
      </c>
      <c r="N1948" s="37">
        <f>M1948/(K1948/100)</f>
        <v>5.866200698951558</v>
      </c>
      <c r="O1948" s="37" t="e">
        <f>N1948/J1948</f>
        <v>#DIV/0!</v>
      </c>
      <c r="P1948" s="5" t="e">
        <f>M1948/(L1948/100)</f>
        <v>#DIV/0!</v>
      </c>
      <c r="Q1948" s="5" t="e">
        <f>P1948*I1948</f>
        <v>#DIV/0!</v>
      </c>
      <c r="U1948" s="15" t="e">
        <f>100-(T1948-R1948)/S1948*100</f>
        <v>#DIV/0!</v>
      </c>
      <c r="AB1948" s="14" t="e">
        <f>((AE1948-AC1948)*(1000/AD1948))*1000</f>
        <v>#DIV/0!</v>
      </c>
      <c r="AF1948" s="7" t="e">
        <f>#REF!*0.8</f>
        <v>#REF!</v>
      </c>
      <c r="AH1948" s="8">
        <f>((AG1948)*(H1948/100))</f>
        <v>0</v>
      </c>
      <c r="AI1948" s="7" t="e">
        <f>AG1948/AH1948</f>
        <v>#DIV/0!</v>
      </c>
      <c r="AO1948" s="20" t="s">
        <v>2278</v>
      </c>
      <c r="AP1948" s="633" t="s">
        <v>121</v>
      </c>
      <c r="AQ1948" s="633">
        <v>4.0000000000000001E-3</v>
      </c>
      <c r="AR1948" s="633">
        <v>5.1999999999999998E-2</v>
      </c>
      <c r="AS1948" s="633">
        <v>0.01</v>
      </c>
      <c r="AT1948" s="633" t="s">
        <v>121</v>
      </c>
      <c r="AU1948" s="633">
        <v>7.0000000000000001E-3</v>
      </c>
      <c r="AV1948" s="633">
        <v>6.0000000000000001E-3</v>
      </c>
      <c r="AW1948" s="633">
        <v>4.0000000000000001E-3</v>
      </c>
      <c r="AX1948" s="633" t="s">
        <v>121</v>
      </c>
      <c r="AY1948" s="633">
        <v>2E-3</v>
      </c>
      <c r="AZ1948" s="633">
        <v>6.3E-2</v>
      </c>
      <c r="BA1948" s="633">
        <v>7.0000000000000001E-3</v>
      </c>
      <c r="BB1948" s="633">
        <v>0.03</v>
      </c>
      <c r="BC1948" s="633">
        <v>5.0000000000000001E-3</v>
      </c>
      <c r="BD1948" s="633">
        <v>65.980999999999995</v>
      </c>
      <c r="BE1948" s="633">
        <v>0.625</v>
      </c>
      <c r="BF1948" s="633" t="s">
        <v>121</v>
      </c>
      <c r="BG1948" s="633">
        <v>2.5000000000000001E-2</v>
      </c>
      <c r="BH1948" s="633">
        <v>0.95299999999999996</v>
      </c>
      <c r="BI1948" s="633">
        <v>0.27600000000000002</v>
      </c>
      <c r="BJ1948" s="633">
        <v>6.0000000000000001E-3</v>
      </c>
      <c r="BK1948" s="633">
        <v>2E-3</v>
      </c>
      <c r="BL1948" s="633" t="s">
        <v>121</v>
      </c>
      <c r="BM1948" s="633">
        <v>3.0000000000000001E-3</v>
      </c>
      <c r="BN1948" s="633">
        <v>3.6999999999999998E-2</v>
      </c>
      <c r="BO1948" s="633">
        <v>1.4999999999999999E-2</v>
      </c>
      <c r="BP1948" s="633">
        <v>27.771999999999998</v>
      </c>
      <c r="BQ1948" s="633">
        <v>0.67600000000000005</v>
      </c>
      <c r="BR1948" s="633" t="s">
        <v>121</v>
      </c>
      <c r="BS1948" s="633">
        <v>2E-3</v>
      </c>
      <c r="BT1948" s="633">
        <v>0.57499999999999996</v>
      </c>
      <c r="BU1948" s="633">
        <v>6.4000000000000001E-2</v>
      </c>
      <c r="BV1948" s="633">
        <v>7.9000000000000001E-2</v>
      </c>
      <c r="BW1948" s="633">
        <v>3.0000000000000001E-3</v>
      </c>
      <c r="BX1948" s="633" t="s">
        <v>121</v>
      </c>
      <c r="BY1948" s="633">
        <v>0.05</v>
      </c>
      <c r="BZ1948" s="633">
        <v>9.5000000000000001E-2</v>
      </c>
      <c r="CA1948" s="633">
        <v>3.3000000000000002E-2</v>
      </c>
      <c r="CB1948" s="633" t="s">
        <v>121</v>
      </c>
      <c r="CC1948" s="633">
        <v>3.5110000000000001</v>
      </c>
      <c r="CD1948" s="633">
        <v>0.34</v>
      </c>
      <c r="CE1948" s="633">
        <v>1.4999999999999999E-2</v>
      </c>
      <c r="CF1948" s="633">
        <v>4.0000000000000001E-3</v>
      </c>
      <c r="CG1948" s="633">
        <v>1E-3</v>
      </c>
      <c r="CH1948" s="633">
        <v>4.0000000000000001E-3</v>
      </c>
      <c r="CI1948" s="633">
        <v>1E-3</v>
      </c>
      <c r="CJ1948" s="633">
        <v>5.8999999999999997E-2</v>
      </c>
      <c r="CK1948" s="633">
        <v>1.0999999999999999E-2</v>
      </c>
      <c r="CL1948" s="633" t="s">
        <v>121</v>
      </c>
      <c r="CM1948" s="633">
        <v>2E-3</v>
      </c>
      <c r="CN1948" s="633" t="s">
        <v>121</v>
      </c>
      <c r="CO1948" s="633">
        <v>2E-3</v>
      </c>
      <c r="CP1948" s="633">
        <v>0.22700000000000001</v>
      </c>
      <c r="CQ1948" s="633">
        <v>5.0000000000000001E-3</v>
      </c>
      <c r="CR1948" s="633" t="s">
        <v>121</v>
      </c>
      <c r="CS1948" s="633">
        <v>2E-3</v>
      </c>
      <c r="CT1948" s="633">
        <v>0.40300000000000002</v>
      </c>
      <c r="CU1948" s="633">
        <v>3.5000000000000003E-2</v>
      </c>
      <c r="CV1948" s="633" t="s">
        <v>121</v>
      </c>
      <c r="CW1948" s="633">
        <v>2E-3</v>
      </c>
      <c r="CX1948" s="633">
        <v>5.1999999999999998E-2</v>
      </c>
      <c r="CY1948" s="633">
        <v>1.4E-2</v>
      </c>
      <c r="CZ1948" s="633" t="s">
        <v>121</v>
      </c>
      <c r="DA1948" s="633">
        <v>2E-3</v>
      </c>
      <c r="DB1948" s="633">
        <v>1.9E-2</v>
      </c>
      <c r="DC1948" s="633">
        <v>7.0000000000000001E-3</v>
      </c>
      <c r="DD1948" s="633" t="s">
        <v>121</v>
      </c>
      <c r="DE1948" s="633">
        <v>1.4999999999999999E-2</v>
      </c>
      <c r="DF1948" s="633">
        <v>2.1999999999999999E-2</v>
      </c>
      <c r="DG1948" s="633">
        <v>4.0000000000000001E-3</v>
      </c>
      <c r="DH1948" s="633" t="s">
        <v>121</v>
      </c>
      <c r="DI1948" s="633">
        <v>2E-3</v>
      </c>
      <c r="DJ1948" s="633" t="s">
        <v>121</v>
      </c>
      <c r="DK1948" s="633">
        <v>2E-3</v>
      </c>
      <c r="DL1948" s="61" t="str">
        <f t="shared" si="36"/>
        <v xml:space="preserve">RLB TS </v>
      </c>
    </row>
    <row r="1949" spans="1:132">
      <c r="A1949" s="11">
        <v>44747</v>
      </c>
      <c r="B1949" s="66" t="s">
        <v>2279</v>
      </c>
      <c r="C1949" s="25" t="s">
        <v>1993</v>
      </c>
      <c r="D1949" s="21">
        <v>0.3</v>
      </c>
      <c r="E1949" s="2">
        <v>100</v>
      </c>
      <c r="F1949" s="2">
        <v>100</v>
      </c>
      <c r="H1949" s="3">
        <f>((F1949)/(E1949/100))</f>
        <v>100</v>
      </c>
      <c r="I1949" s="4">
        <f>E1949/F1949</f>
        <v>1</v>
      </c>
      <c r="J1949" s="4" t="e">
        <f>100/G1949</f>
        <v>#DIV/0!</v>
      </c>
      <c r="K1949" s="2">
        <v>11.361000000000001</v>
      </c>
      <c r="M1949" s="2">
        <f>99.63-99.379</f>
        <v>0.25099999999999056</v>
      </c>
      <c r="N1949" s="37">
        <f>M1949/(K1949/100)</f>
        <v>2.2093125605139563</v>
      </c>
      <c r="O1949" s="37" t="e">
        <f>N1949/J1949</f>
        <v>#DIV/0!</v>
      </c>
      <c r="P1949" s="5" t="e">
        <f>M1949/(L1949/100)</f>
        <v>#DIV/0!</v>
      </c>
      <c r="Q1949" s="5" t="e">
        <f>P1949*I1949</f>
        <v>#DIV/0!</v>
      </c>
      <c r="R1949" s="21">
        <v>54.515000000000001</v>
      </c>
      <c r="S1949" s="21">
        <v>10.593</v>
      </c>
      <c r="T1949" s="21">
        <v>64.992999999999995</v>
      </c>
      <c r="U1949" s="15">
        <f>100-(T1949-R1949)/S1949*100</f>
        <v>1.085622580949746</v>
      </c>
      <c r="V1949" s="21">
        <v>0.71299999999999997</v>
      </c>
      <c r="X1949" s="2">
        <v>9.4</v>
      </c>
      <c r="Y1949" s="2">
        <v>0.875</v>
      </c>
      <c r="AB1949" s="14" t="e">
        <f>((AE1949-AC1949)*(1000/AD1949))*1000</f>
        <v>#DIV/0!</v>
      </c>
      <c r="AF1949" s="7" t="e">
        <f>#REF!*0.8</f>
        <v>#REF!</v>
      </c>
      <c r="AG1949" s="2">
        <v>100</v>
      </c>
      <c r="AH1949" s="8">
        <f>((AG1949)*(H1949/100))</f>
        <v>100</v>
      </c>
      <c r="AI1949" s="7">
        <f>AG1949/AH1949</f>
        <v>1</v>
      </c>
      <c r="AJ1949" s="6">
        <v>4.1449999999999996</v>
      </c>
      <c r="AK1949" s="2">
        <v>3.1E-2</v>
      </c>
      <c r="AM1949" s="21">
        <v>2.39</v>
      </c>
      <c r="AN1949" s="21">
        <v>2.2400000000000002</v>
      </c>
      <c r="AO1949" s="20" t="s">
        <v>1993</v>
      </c>
      <c r="AP1949" s="634" t="s">
        <v>121</v>
      </c>
      <c r="AQ1949" s="634">
        <v>3.0000000000000001E-3</v>
      </c>
      <c r="AR1949" s="634">
        <v>8.5000000000000006E-2</v>
      </c>
      <c r="AS1949" s="634">
        <v>0.01</v>
      </c>
      <c r="AT1949" s="634" t="s">
        <v>121</v>
      </c>
      <c r="AU1949" s="634">
        <v>6.0000000000000001E-3</v>
      </c>
      <c r="AV1949" s="634">
        <v>8.9999999999999993E-3</v>
      </c>
      <c r="AW1949" s="634">
        <v>3.0000000000000001E-3</v>
      </c>
      <c r="AX1949" s="634" t="s">
        <v>121</v>
      </c>
      <c r="AY1949" s="634">
        <v>2E-3</v>
      </c>
      <c r="AZ1949" s="634">
        <v>5.1390000000000002</v>
      </c>
      <c r="BA1949" s="634">
        <v>5.7000000000000002E-2</v>
      </c>
      <c r="BB1949" s="634">
        <v>1.569</v>
      </c>
      <c r="BC1949" s="634">
        <v>3.3000000000000002E-2</v>
      </c>
      <c r="BD1949" s="634">
        <v>59.220999999999997</v>
      </c>
      <c r="BE1949" s="634">
        <v>0.57899999999999996</v>
      </c>
      <c r="BF1949" s="634" t="s">
        <v>121</v>
      </c>
      <c r="BG1949" s="634">
        <v>2.1000000000000001E-2</v>
      </c>
      <c r="BH1949" s="634">
        <v>0.98399999999999999</v>
      </c>
      <c r="BI1949" s="634">
        <v>0.27100000000000002</v>
      </c>
      <c r="BJ1949" s="634" t="s">
        <v>121</v>
      </c>
      <c r="BK1949" s="634">
        <v>4.0000000000000001E-3</v>
      </c>
      <c r="BL1949" s="634" t="s">
        <v>121</v>
      </c>
      <c r="BM1949" s="634">
        <v>2E-3</v>
      </c>
      <c r="BN1949" s="634">
        <v>0.03</v>
      </c>
      <c r="BO1949" s="634">
        <v>1.4E-2</v>
      </c>
      <c r="BP1949" s="634">
        <v>31.495999999999999</v>
      </c>
      <c r="BQ1949" s="634">
        <v>0.63200000000000001</v>
      </c>
      <c r="BR1949" s="634" t="s">
        <v>121</v>
      </c>
      <c r="BS1949" s="634">
        <v>2E-3</v>
      </c>
      <c r="BT1949" s="634">
        <v>0.19700000000000001</v>
      </c>
      <c r="BU1949" s="634">
        <v>4.2999999999999997E-2</v>
      </c>
      <c r="BV1949" s="634">
        <v>0.13500000000000001</v>
      </c>
      <c r="BW1949" s="634">
        <v>4.0000000000000001E-3</v>
      </c>
      <c r="BX1949" s="634" t="s">
        <v>121</v>
      </c>
      <c r="BY1949" s="634">
        <v>4.8000000000000001E-2</v>
      </c>
      <c r="BZ1949" s="634" t="s">
        <v>121</v>
      </c>
      <c r="CA1949" s="634">
        <v>6.0999999999999999E-2</v>
      </c>
      <c r="CB1949" s="634" t="s">
        <v>121</v>
      </c>
      <c r="CC1949" s="634">
        <v>5.2539999999999996</v>
      </c>
      <c r="CD1949" s="634">
        <v>0.311</v>
      </c>
      <c r="CE1949" s="634">
        <v>2.3E-2</v>
      </c>
      <c r="CF1949" s="634" t="s">
        <v>121</v>
      </c>
      <c r="CG1949" s="634">
        <v>2E-3</v>
      </c>
      <c r="CH1949" s="634">
        <v>2E-3</v>
      </c>
      <c r="CI1949" s="634">
        <v>1E-3</v>
      </c>
      <c r="CJ1949" s="634">
        <v>7.2999999999999995E-2</v>
      </c>
      <c r="CK1949" s="634">
        <v>1.0999999999999999E-2</v>
      </c>
      <c r="CL1949" s="634" t="s">
        <v>121</v>
      </c>
      <c r="CM1949" s="634">
        <v>2E-3</v>
      </c>
      <c r="CN1949" s="634" t="s">
        <v>121</v>
      </c>
      <c r="CO1949" s="634">
        <v>2E-3</v>
      </c>
      <c r="CP1949" s="634">
        <v>6.3E-2</v>
      </c>
      <c r="CQ1949" s="634">
        <v>4.0000000000000001E-3</v>
      </c>
      <c r="CR1949" s="634" t="s">
        <v>121</v>
      </c>
      <c r="CS1949" s="634">
        <v>2E-3</v>
      </c>
      <c r="CT1949" s="634">
        <v>0.14199999999999999</v>
      </c>
      <c r="CU1949" s="634">
        <v>3.1E-2</v>
      </c>
      <c r="CV1949" s="634" t="s">
        <v>121</v>
      </c>
      <c r="CW1949" s="634">
        <v>2E-3</v>
      </c>
      <c r="CX1949" s="634">
        <v>0.38800000000000001</v>
      </c>
      <c r="CY1949" s="634">
        <v>2.5000000000000001E-2</v>
      </c>
      <c r="CZ1949" s="634" t="s">
        <v>121</v>
      </c>
      <c r="DA1949" s="634">
        <v>2E-3</v>
      </c>
      <c r="DB1949" s="634" t="s">
        <v>121</v>
      </c>
      <c r="DC1949" s="634">
        <v>1.6E-2</v>
      </c>
      <c r="DD1949" s="634" t="s">
        <v>121</v>
      </c>
      <c r="DE1949" s="634">
        <v>1.4999999999999999E-2</v>
      </c>
      <c r="DF1949" s="634">
        <v>6.7000000000000004E-2</v>
      </c>
      <c r="DG1949" s="634">
        <v>6.0000000000000001E-3</v>
      </c>
      <c r="DH1949" s="634" t="s">
        <v>121</v>
      </c>
      <c r="DI1949" s="634">
        <v>2E-3</v>
      </c>
      <c r="DJ1949" s="634" t="s">
        <v>121</v>
      </c>
      <c r="DK1949" s="634">
        <v>2E-3</v>
      </c>
      <c r="DL1949" s="61" t="str">
        <f t="shared" si="36"/>
        <v>22-0095</v>
      </c>
      <c r="DM1949" s="635">
        <v>-9.3963232663372698E-3</v>
      </c>
      <c r="DN1949" s="635">
        <v>1.04431746985658E-2</v>
      </c>
      <c r="DO1949" s="635">
        <v>-1.5764227232457E-2</v>
      </c>
      <c r="DP1949" s="635">
        <v>3.1483242449769001E-2</v>
      </c>
      <c r="DQ1949" s="635">
        <v>3.5544873970121599E-2</v>
      </c>
      <c r="DR1949" s="635">
        <v>1.9781720860719901E-2</v>
      </c>
      <c r="DS1949" s="635">
        <v>1.0750291001516701</v>
      </c>
      <c r="DT1949" s="635">
        <v>3.3199164731329701E-2</v>
      </c>
      <c r="DU1949" s="635">
        <v>1.31847798152158E-2</v>
      </c>
      <c r="DV1949" s="635">
        <v>0.123439846925021</v>
      </c>
      <c r="DW1949" s="635">
        <v>0.33703471696698201</v>
      </c>
      <c r="DX1949" s="635">
        <v>0.31389598496122301</v>
      </c>
      <c r="DY1949" s="635">
        <v>10.4305358187201</v>
      </c>
      <c r="DZ1949" s="635">
        <v>3.0841970334659501</v>
      </c>
      <c r="EA1949" s="635">
        <v>0.311353862216461</v>
      </c>
      <c r="EB1949" s="635">
        <v>100.051494136153</v>
      </c>
    </row>
    <row r="1950" spans="1:132">
      <c r="A1950" s="11">
        <v>44747</v>
      </c>
      <c r="B1950" s="66" t="s">
        <v>207</v>
      </c>
      <c r="C1950" s="25" t="s">
        <v>125</v>
      </c>
      <c r="D1950" s="21">
        <v>32</v>
      </c>
      <c r="E1950" s="2">
        <v>100</v>
      </c>
      <c r="F1950" s="2">
        <v>68</v>
      </c>
      <c r="H1950" s="3">
        <f>((F1950)/(E1950/100))</f>
        <v>68</v>
      </c>
      <c r="I1950" s="4">
        <f>E1950/F1950</f>
        <v>1.4705882352941178</v>
      </c>
      <c r="J1950" s="4" t="e">
        <f>100/G1950</f>
        <v>#DIV/0!</v>
      </c>
      <c r="N1950" s="37" t="e">
        <f>M1950/(K1950/100)</f>
        <v>#DIV/0!</v>
      </c>
      <c r="O1950" s="37" t="e">
        <f>N1950/J1950</f>
        <v>#DIV/0!</v>
      </c>
      <c r="P1950" s="5" t="e">
        <f>M1950/(L1950/100)</f>
        <v>#DIV/0!</v>
      </c>
      <c r="Q1950" s="5" t="e">
        <f>P1950*I1950</f>
        <v>#DIV/0!</v>
      </c>
      <c r="U1950" s="15" t="e">
        <f>100-(T1950-R1950)/S1950*100</f>
        <v>#DIV/0!</v>
      </c>
      <c r="V1950" s="21">
        <v>1.369</v>
      </c>
      <c r="X1950" s="2">
        <v>11.76</v>
      </c>
      <c r="Y1950" s="2">
        <v>7.94</v>
      </c>
      <c r="Z1950" s="21">
        <v>1782</v>
      </c>
      <c r="AB1950" s="14" t="e">
        <f>((AE1950-AC1950)*(1000/AD1950))*1000</f>
        <v>#DIV/0!</v>
      </c>
      <c r="AF1950" s="7" t="e">
        <f>#REF!*0.8</f>
        <v>#REF!</v>
      </c>
      <c r="AG1950" s="2">
        <v>147</v>
      </c>
      <c r="AH1950" s="8">
        <f>((AG1950)*(H1950/100))</f>
        <v>99.960000000000008</v>
      </c>
      <c r="AI1950" s="7">
        <f>AG1950/AH1950</f>
        <v>1.4705882352941175</v>
      </c>
      <c r="AJ1950" s="6">
        <v>31.39</v>
      </c>
      <c r="AK1950" s="2">
        <v>0.40699999999999997</v>
      </c>
      <c r="AO1950" s="20" t="s">
        <v>2280</v>
      </c>
      <c r="AP1950" s="635">
        <v>0.109</v>
      </c>
      <c r="AQ1950" s="635">
        <v>2E-3</v>
      </c>
      <c r="AR1950" s="635">
        <v>3.3000000000000002E-2</v>
      </c>
      <c r="AS1950" s="635">
        <v>3.0000000000000001E-3</v>
      </c>
      <c r="AT1950" s="635">
        <v>1.6E-2</v>
      </c>
      <c r="AU1950" s="635">
        <v>2E-3</v>
      </c>
      <c r="AV1950" s="635">
        <v>4.1000000000000002E-2</v>
      </c>
      <c r="AW1950" s="635">
        <v>2E-3</v>
      </c>
      <c r="AX1950" s="635">
        <v>6.0000000000000001E-3</v>
      </c>
      <c r="AY1950" s="635">
        <v>1E-3</v>
      </c>
      <c r="AZ1950" s="635">
        <v>3.2000000000000001E-2</v>
      </c>
      <c r="BA1950" s="635">
        <v>3.0000000000000001E-3</v>
      </c>
      <c r="BB1950" s="635">
        <v>0.15</v>
      </c>
      <c r="BC1950" s="635">
        <v>3.0000000000000001E-3</v>
      </c>
      <c r="BD1950" s="635">
        <v>5.3310000000000004</v>
      </c>
      <c r="BE1950" s="635">
        <v>3.6999999999999998E-2</v>
      </c>
      <c r="BF1950" s="635" t="s">
        <v>121</v>
      </c>
      <c r="BG1950" s="635">
        <v>6.0000000000000001E-3</v>
      </c>
      <c r="BH1950" s="635">
        <v>2.0640000000000001</v>
      </c>
      <c r="BI1950" s="635">
        <v>0.67100000000000004</v>
      </c>
      <c r="BJ1950" s="635" t="s">
        <v>121</v>
      </c>
      <c r="BK1950" s="635">
        <v>2E-3</v>
      </c>
      <c r="BL1950" s="635" t="s">
        <v>121</v>
      </c>
      <c r="BM1950" s="635">
        <v>2E-3</v>
      </c>
      <c r="BN1950" s="635">
        <v>0.47899999999999998</v>
      </c>
      <c r="BO1950" s="635">
        <v>1.0999999999999999E-2</v>
      </c>
      <c r="BP1950" s="635">
        <v>69.001999999999995</v>
      </c>
      <c r="BQ1950" s="635">
        <v>0.128</v>
      </c>
      <c r="BR1950" s="635" t="s">
        <v>121</v>
      </c>
      <c r="BS1950" s="635">
        <v>2E-3</v>
      </c>
      <c r="BT1950" s="635">
        <v>11.858000000000001</v>
      </c>
      <c r="BU1950" s="635">
        <v>0.129</v>
      </c>
      <c r="BV1950" s="635">
        <v>0.90300000000000002</v>
      </c>
      <c r="BW1950" s="635">
        <v>0.02</v>
      </c>
      <c r="BX1950" s="635" t="s">
        <v>121</v>
      </c>
      <c r="BY1950" s="635">
        <v>1.0999999999999999E-2</v>
      </c>
      <c r="BZ1950" s="635">
        <v>0.52600000000000002</v>
      </c>
      <c r="CA1950" s="635">
        <v>2.7E-2</v>
      </c>
      <c r="CB1950" s="635" t="s">
        <v>121</v>
      </c>
      <c r="CC1950" s="635">
        <v>7.8819999999999997</v>
      </c>
      <c r="CD1950" s="635">
        <v>0.26900000000000002</v>
      </c>
      <c r="CE1950" s="635">
        <v>8.9999999999999993E-3</v>
      </c>
      <c r="CF1950" s="635">
        <v>2E-3</v>
      </c>
      <c r="CG1950" s="635">
        <v>1E-3</v>
      </c>
      <c r="CH1950" s="635">
        <v>2E-3</v>
      </c>
      <c r="CI1950" s="635">
        <v>1E-3</v>
      </c>
      <c r="CJ1950" s="635">
        <v>0.63</v>
      </c>
      <c r="CK1950" s="635">
        <v>6.7000000000000004E-2</v>
      </c>
      <c r="CL1950" s="635" t="s">
        <v>121</v>
      </c>
      <c r="CM1950" s="635">
        <v>2E-3</v>
      </c>
      <c r="CN1950" s="635">
        <v>2E-3</v>
      </c>
      <c r="CO1950" s="635">
        <v>1E-3</v>
      </c>
      <c r="CP1950" s="635">
        <v>1.4490000000000001</v>
      </c>
      <c r="CQ1950" s="635">
        <v>3.4000000000000002E-2</v>
      </c>
      <c r="CR1950" s="635" t="s">
        <v>121</v>
      </c>
      <c r="CS1950" s="635">
        <v>2E-3</v>
      </c>
      <c r="CT1950" s="635">
        <v>5.1459999999999999</v>
      </c>
      <c r="CU1950" s="635">
        <v>0.24399999999999999</v>
      </c>
      <c r="CV1950" s="635">
        <v>3.2000000000000001E-2</v>
      </c>
      <c r="CW1950" s="635">
        <v>1E-3</v>
      </c>
      <c r="CX1950" s="635">
        <v>0.77</v>
      </c>
      <c r="CY1950" s="635">
        <v>1.7999999999999999E-2</v>
      </c>
      <c r="CZ1950" s="635" t="s">
        <v>121</v>
      </c>
      <c r="DA1950" s="635">
        <v>2E-3</v>
      </c>
      <c r="DB1950" s="635">
        <v>2.7E-2</v>
      </c>
      <c r="DC1950" s="635">
        <v>6.0000000000000001E-3</v>
      </c>
      <c r="DD1950" s="635" t="s">
        <v>121</v>
      </c>
      <c r="DE1950" s="635">
        <v>1.0999999999999999E-2</v>
      </c>
      <c r="DF1950" s="635">
        <v>1.0880000000000001</v>
      </c>
      <c r="DG1950" s="635">
        <v>0.01</v>
      </c>
      <c r="DH1950" s="635">
        <v>1.7999999999999999E-2</v>
      </c>
      <c r="DI1950" s="635">
        <v>1E-3</v>
      </c>
      <c r="DJ1950" s="635">
        <v>8.9999999999999993E-3</v>
      </c>
      <c r="DK1950" s="635">
        <v>1E-3</v>
      </c>
      <c r="DL1950" s="61" t="str">
        <f t="shared" si="36"/>
        <v>DK III W2 05.07.2022</v>
      </c>
      <c r="DM1950" s="635">
        <v>3.4021573967446001E-3</v>
      </c>
      <c r="DN1950" s="635">
        <v>3.5012933119751302E-2</v>
      </c>
      <c r="DO1950" s="635">
        <v>-2.86340021808923E-2</v>
      </c>
      <c r="DP1950" s="635">
        <v>0.407030423750951</v>
      </c>
      <c r="DQ1950" s="635">
        <v>5.62922002227969E-2</v>
      </c>
      <c r="DR1950" s="635">
        <v>1.3554955101803901E-2</v>
      </c>
      <c r="DS1950" s="635">
        <v>1.10810460408392</v>
      </c>
      <c r="DT1950" s="635">
        <v>5.85346302336653E-2</v>
      </c>
      <c r="DU1950" s="635">
        <v>1.27653530376803E-2</v>
      </c>
      <c r="DV1950" s="635">
        <v>0.122723560361695</v>
      </c>
      <c r="DW1950" s="635">
        <v>0.39278217024385398</v>
      </c>
      <c r="DX1950" s="635">
        <v>0.35764096882917001</v>
      </c>
      <c r="DY1950" s="635">
        <v>1204.8357787903799</v>
      </c>
      <c r="DZ1950" s="635">
        <v>2.9741704996546798</v>
      </c>
      <c r="EA1950" s="635">
        <v>0.51219737771836304</v>
      </c>
      <c r="EB1950" s="635">
        <v>98.112130916285807</v>
      </c>
    </row>
    <row r="1951" spans="1:132">
      <c r="A1951" s="11">
        <v>44748</v>
      </c>
      <c r="B1951" s="66"/>
      <c r="C1951" s="25" t="s">
        <v>117</v>
      </c>
      <c r="H1951" s="3" t="e">
        <f>((F1951)/(E1951/100))</f>
        <v>#DIV/0!</v>
      </c>
      <c r="I1951" s="4" t="e">
        <f>E1951/F1951</f>
        <v>#DIV/0!</v>
      </c>
      <c r="J1951" s="4" t="e">
        <f>100/G1951</f>
        <v>#DIV/0!</v>
      </c>
      <c r="N1951" s="37" t="e">
        <f>M1951/(K1951/100)</f>
        <v>#DIV/0!</v>
      </c>
      <c r="O1951" s="37" t="e">
        <f>N1951/J1951</f>
        <v>#DIV/0!</v>
      </c>
      <c r="P1951" s="5" t="e">
        <f>M1951/(L1951/100)</f>
        <v>#DIV/0!</v>
      </c>
      <c r="Q1951" s="5" t="e">
        <f>P1951*I1951</f>
        <v>#DIV/0!</v>
      </c>
      <c r="U1951" s="15" t="e">
        <f>100-(T1951-R1951)/S1951*100</f>
        <v>#DIV/0!</v>
      </c>
      <c r="X1951" s="2">
        <v>11.35</v>
      </c>
      <c r="AB1951" s="14" t="e">
        <f>((AE1951-AC1951)*(1000/AD1951))*1000</f>
        <v>#DIV/0!</v>
      </c>
      <c r="AF1951" s="7" t="e">
        <f>#REF!*0.8</f>
        <v>#REF!</v>
      </c>
      <c r="AH1951" s="8" t="e">
        <f>((AG1951)*(H1951/100))</f>
        <v>#DIV/0!</v>
      </c>
      <c r="AI1951" s="7" t="e">
        <f>AG1951/AH1951</f>
        <v>#DIV/0!</v>
      </c>
      <c r="AO1951" s="20" t="s">
        <v>117</v>
      </c>
      <c r="AP1951" s="636">
        <v>0.18</v>
      </c>
      <c r="AQ1951" s="636">
        <v>3.0000000000000001E-3</v>
      </c>
      <c r="AR1951" s="636" t="s">
        <v>121</v>
      </c>
      <c r="AS1951" s="636">
        <v>6.0000000000000001E-3</v>
      </c>
      <c r="AT1951" s="636">
        <v>8.8999999999999996E-2</v>
      </c>
      <c r="AU1951" s="636">
        <v>3.0000000000000001E-3</v>
      </c>
      <c r="AV1951" s="636">
        <v>6.3E-2</v>
      </c>
      <c r="AW1951" s="636">
        <v>3.0000000000000001E-3</v>
      </c>
      <c r="AX1951" s="636">
        <v>1.6E-2</v>
      </c>
      <c r="AY1951" s="636">
        <v>1E-3</v>
      </c>
      <c r="AZ1951" s="636">
        <v>1.4E-2</v>
      </c>
      <c r="BA1951" s="636">
        <v>2E-3</v>
      </c>
      <c r="BB1951" s="636">
        <v>0.05</v>
      </c>
      <c r="BC1951" s="636">
        <v>2E-3</v>
      </c>
      <c r="BD1951" s="636">
        <v>0.46700000000000003</v>
      </c>
      <c r="BE1951" s="636">
        <v>0.01</v>
      </c>
      <c r="BF1951" s="636" t="s">
        <v>121</v>
      </c>
      <c r="BG1951" s="636">
        <v>1.0999999999999999E-2</v>
      </c>
      <c r="BH1951" s="636" t="s">
        <v>121</v>
      </c>
      <c r="BI1951" s="636">
        <v>2.0649999999999999</v>
      </c>
      <c r="BJ1951" s="636" t="s">
        <v>121</v>
      </c>
      <c r="BK1951" s="636">
        <v>3.0000000000000001E-3</v>
      </c>
      <c r="BL1951" s="636" t="s">
        <v>121</v>
      </c>
      <c r="BM1951" s="636">
        <v>2E-3</v>
      </c>
      <c r="BN1951" s="636">
        <v>9.4E-2</v>
      </c>
      <c r="BO1951" s="636">
        <v>8.0000000000000002E-3</v>
      </c>
      <c r="BP1951" s="636">
        <v>60.098999999999997</v>
      </c>
      <c r="BQ1951" s="636">
        <v>0.155</v>
      </c>
      <c r="BR1951" s="636">
        <v>3.0000000000000001E-3</v>
      </c>
      <c r="BS1951" s="636">
        <v>1E-3</v>
      </c>
      <c r="BT1951" s="636">
        <v>24.103999999999999</v>
      </c>
      <c r="BU1951" s="636">
        <v>0.29799999999999999</v>
      </c>
      <c r="BV1951" s="636">
        <v>9.3789999999999996</v>
      </c>
      <c r="BW1951" s="636">
        <v>0.186</v>
      </c>
      <c r="BX1951" s="636" t="s">
        <v>121</v>
      </c>
      <c r="BY1951" s="636">
        <v>4.0000000000000001E-3</v>
      </c>
      <c r="BZ1951" s="636">
        <v>2.1960000000000002</v>
      </c>
      <c r="CA1951" s="636">
        <v>5.0999999999999997E-2</v>
      </c>
      <c r="CB1951" s="636" t="s">
        <v>121</v>
      </c>
      <c r="CC1951" s="636">
        <v>25.494</v>
      </c>
      <c r="CD1951" s="636">
        <v>3.3000000000000002E-2</v>
      </c>
      <c r="CE1951" s="636">
        <v>5.0000000000000001E-3</v>
      </c>
      <c r="CF1951" s="636" t="s">
        <v>121</v>
      </c>
      <c r="CG1951" s="636">
        <v>2E-3</v>
      </c>
      <c r="CH1951" s="636" t="s">
        <v>121</v>
      </c>
      <c r="CI1951" s="636">
        <v>2E-3</v>
      </c>
      <c r="CJ1951" s="636" t="s">
        <v>121</v>
      </c>
      <c r="CK1951" s="636">
        <v>0.14799999999999999</v>
      </c>
      <c r="CL1951" s="636" t="s">
        <v>121</v>
      </c>
      <c r="CM1951" s="636">
        <v>2E-3</v>
      </c>
      <c r="CN1951" s="636">
        <v>7.0000000000000001E-3</v>
      </c>
      <c r="CO1951" s="636">
        <v>1E-3</v>
      </c>
      <c r="CP1951" s="636">
        <v>1.091</v>
      </c>
      <c r="CQ1951" s="636">
        <v>4.9000000000000002E-2</v>
      </c>
      <c r="CR1951" s="636" t="s">
        <v>121</v>
      </c>
      <c r="CS1951" s="636">
        <v>2E-3</v>
      </c>
      <c r="CT1951" s="636">
        <v>0.95699999999999996</v>
      </c>
      <c r="CU1951" s="636">
        <v>0.27600000000000002</v>
      </c>
      <c r="CV1951" s="636">
        <v>1.7999999999999999E-2</v>
      </c>
      <c r="CW1951" s="636">
        <v>1E-3</v>
      </c>
      <c r="CX1951" s="636">
        <v>0.11799999999999999</v>
      </c>
      <c r="CY1951" s="636">
        <v>1.2999999999999999E-2</v>
      </c>
      <c r="CZ1951" s="636" t="s">
        <v>121</v>
      </c>
      <c r="DA1951" s="636">
        <v>2E-3</v>
      </c>
      <c r="DB1951" s="636" t="s">
        <v>121</v>
      </c>
      <c r="DC1951" s="636">
        <v>7.0000000000000001E-3</v>
      </c>
      <c r="DD1951" s="636">
        <v>3.5000000000000003E-2</v>
      </c>
      <c r="DE1951" s="636">
        <v>7.0000000000000001E-3</v>
      </c>
      <c r="DF1951" s="636">
        <v>0.877</v>
      </c>
      <c r="DG1951" s="636">
        <v>0.01</v>
      </c>
      <c r="DH1951" s="636">
        <v>4.0000000000000001E-3</v>
      </c>
      <c r="DI1951" s="636">
        <v>1E-3</v>
      </c>
      <c r="DJ1951" s="636">
        <v>9.5000000000000001E-2</v>
      </c>
      <c r="DK1951" s="636">
        <v>1E-3</v>
      </c>
      <c r="DL1951" s="61" t="str">
        <f t="shared" si="36"/>
        <v>UTV</v>
      </c>
    </row>
    <row r="1952" spans="1:132">
      <c r="A1952" s="11">
        <v>44748</v>
      </c>
      <c r="B1952" s="66" t="s">
        <v>2281</v>
      </c>
      <c r="C1952" s="25" t="s">
        <v>123</v>
      </c>
      <c r="D1952" s="21">
        <v>21</v>
      </c>
      <c r="E1952" s="2">
        <v>100</v>
      </c>
      <c r="F1952" s="2">
        <v>79</v>
      </c>
      <c r="H1952" s="3">
        <f>((F1952)/(E1952/100))</f>
        <v>79</v>
      </c>
      <c r="I1952" s="4">
        <f>E1952/F1952</f>
        <v>1.2658227848101267</v>
      </c>
      <c r="J1952" s="4" t="e">
        <f>100/G1952</f>
        <v>#DIV/0!</v>
      </c>
      <c r="K1952" s="2">
        <v>20.11</v>
      </c>
      <c r="M1952" s="2">
        <f>100.938-100.535</f>
        <v>0.4030000000000058</v>
      </c>
      <c r="N1952" s="37">
        <f>M1952/(K1952/100)</f>
        <v>2.0039781203381692</v>
      </c>
      <c r="O1952" s="37" t="e">
        <f>N1952/J1952</f>
        <v>#DIV/0!</v>
      </c>
      <c r="P1952" s="5" t="e">
        <f>M1952/(L1952/100)</f>
        <v>#DIV/0!</v>
      </c>
      <c r="Q1952" s="5" t="e">
        <f>P1952*I1952</f>
        <v>#DIV/0!</v>
      </c>
      <c r="U1952" s="15" t="e">
        <f>100-(T1952-R1952)/S1952*100</f>
        <v>#DIV/0!</v>
      </c>
      <c r="AB1952" s="14" t="e">
        <f>((AE1952-AC1952)*(1000/AD1952))*1000</f>
        <v>#DIV/0!</v>
      </c>
      <c r="AF1952" s="7" t="e">
        <f>#REF!*0.8</f>
        <v>#REF!</v>
      </c>
      <c r="AH1952" s="8">
        <f>((AG1952)*(H1952/100))</f>
        <v>0</v>
      </c>
      <c r="AI1952" s="7" t="e">
        <f>AG1952/AH1952</f>
        <v>#DIV/0!</v>
      </c>
      <c r="AO1952" s="20" t="s">
        <v>300</v>
      </c>
      <c r="AP1952" s="637" t="s">
        <v>121</v>
      </c>
      <c r="AQ1952" s="637">
        <v>4.0000000000000001E-3</v>
      </c>
      <c r="AR1952" s="637">
        <v>4.1000000000000002E-2</v>
      </c>
      <c r="AS1952" s="637">
        <v>0.01</v>
      </c>
      <c r="AT1952" s="637" t="s">
        <v>121</v>
      </c>
      <c r="AU1952" s="637">
        <v>6.0000000000000001E-3</v>
      </c>
      <c r="AV1952" s="637">
        <v>1.0999999999999999E-2</v>
      </c>
      <c r="AW1952" s="637">
        <v>4.0000000000000001E-3</v>
      </c>
      <c r="AX1952" s="637" t="s">
        <v>121</v>
      </c>
      <c r="AY1952" s="637">
        <v>2E-3</v>
      </c>
      <c r="AZ1952" s="637">
        <v>6.0999999999999999E-2</v>
      </c>
      <c r="BA1952" s="637">
        <v>7.0000000000000001E-3</v>
      </c>
      <c r="BB1952" s="637">
        <v>0.255</v>
      </c>
      <c r="BC1952" s="637">
        <v>1.0999999999999999E-2</v>
      </c>
      <c r="BD1952" s="637">
        <v>64.893000000000001</v>
      </c>
      <c r="BE1952" s="637">
        <v>0.60399999999999998</v>
      </c>
      <c r="BF1952" s="637" t="s">
        <v>121</v>
      </c>
      <c r="BG1952" s="637">
        <v>0.02</v>
      </c>
      <c r="BH1952" s="637">
        <v>1.534</v>
      </c>
      <c r="BI1952" s="637">
        <v>0.252</v>
      </c>
      <c r="BJ1952" s="637">
        <v>5.0000000000000001E-3</v>
      </c>
      <c r="BK1952" s="637">
        <v>2E-3</v>
      </c>
      <c r="BL1952" s="637" t="s">
        <v>121</v>
      </c>
      <c r="BM1952" s="637">
        <v>3.0000000000000001E-3</v>
      </c>
      <c r="BN1952" s="637">
        <v>3.2000000000000001E-2</v>
      </c>
      <c r="BO1952" s="637">
        <v>1.4E-2</v>
      </c>
      <c r="BP1952" s="637">
        <v>29.498000000000001</v>
      </c>
      <c r="BQ1952" s="637">
        <v>0.64100000000000001</v>
      </c>
      <c r="BR1952" s="637" t="s">
        <v>121</v>
      </c>
      <c r="BS1952" s="637">
        <v>2E-3</v>
      </c>
      <c r="BT1952" s="637">
        <v>0.21199999999999999</v>
      </c>
      <c r="BU1952" s="637">
        <v>4.2000000000000003E-2</v>
      </c>
      <c r="BV1952" s="637">
        <v>1.4E-2</v>
      </c>
      <c r="BW1952" s="637">
        <v>2E-3</v>
      </c>
      <c r="BX1952" s="637" t="s">
        <v>121</v>
      </c>
      <c r="BY1952" s="637">
        <v>0.05</v>
      </c>
      <c r="BZ1952" s="637">
        <v>6.2E-2</v>
      </c>
      <c r="CA1952" s="637">
        <v>3.5000000000000003E-2</v>
      </c>
      <c r="CB1952" s="637" t="s">
        <v>121</v>
      </c>
      <c r="CC1952" s="637">
        <v>2.8450000000000002</v>
      </c>
      <c r="CD1952" s="637">
        <v>0.16400000000000001</v>
      </c>
      <c r="CE1952" s="637">
        <v>1.2999999999999999E-2</v>
      </c>
      <c r="CF1952" s="637">
        <v>1.0999999999999999E-2</v>
      </c>
      <c r="CG1952" s="637">
        <v>1E-3</v>
      </c>
      <c r="CH1952" s="637">
        <v>3.0000000000000001E-3</v>
      </c>
      <c r="CI1952" s="637">
        <v>1E-3</v>
      </c>
      <c r="CJ1952" s="637">
        <v>5.8999999999999997E-2</v>
      </c>
      <c r="CK1952" s="637">
        <v>8.9999999999999993E-3</v>
      </c>
      <c r="CL1952" s="637" t="s">
        <v>121</v>
      </c>
      <c r="CM1952" s="637">
        <v>2E-3</v>
      </c>
      <c r="CN1952" s="637" t="s">
        <v>121</v>
      </c>
      <c r="CO1952" s="637">
        <v>2E-3</v>
      </c>
      <c r="CP1952" s="637">
        <v>5.0999999999999997E-2</v>
      </c>
      <c r="CQ1952" s="637">
        <v>3.0000000000000001E-3</v>
      </c>
      <c r="CR1952" s="637" t="s">
        <v>121</v>
      </c>
      <c r="CS1952" s="637">
        <v>2E-3</v>
      </c>
      <c r="CT1952" s="637">
        <v>3.0030000000000001</v>
      </c>
      <c r="CU1952" s="637">
        <v>6.8000000000000005E-2</v>
      </c>
      <c r="CV1952" s="637" t="s">
        <v>121</v>
      </c>
      <c r="CW1952" s="637">
        <v>2E-3</v>
      </c>
      <c r="CX1952" s="637">
        <v>0.03</v>
      </c>
      <c r="CY1952" s="637">
        <v>1.4E-2</v>
      </c>
      <c r="CZ1952" s="637" t="s">
        <v>121</v>
      </c>
      <c r="DA1952" s="637">
        <v>2E-3</v>
      </c>
      <c r="DB1952" s="637">
        <v>0.02</v>
      </c>
      <c r="DC1952" s="637">
        <v>7.0000000000000001E-3</v>
      </c>
      <c r="DD1952" s="637" t="s">
        <v>121</v>
      </c>
      <c r="DE1952" s="637">
        <v>2.1999999999999999E-2</v>
      </c>
      <c r="DF1952" s="637">
        <v>1.2999999999999999E-2</v>
      </c>
      <c r="DG1952" s="637">
        <v>4.0000000000000001E-3</v>
      </c>
      <c r="DH1952" s="637">
        <v>5.0000000000000001E-3</v>
      </c>
      <c r="DI1952" s="637">
        <v>1E-3</v>
      </c>
      <c r="DJ1952" s="637" t="s">
        <v>121</v>
      </c>
      <c r="DK1952" s="637">
        <v>2E-3</v>
      </c>
      <c r="DL1952" s="61" t="str">
        <f t="shared" si="36"/>
        <v xml:space="preserve">ENE 1745 </v>
      </c>
    </row>
    <row r="1953" spans="1:132">
      <c r="A1953" s="11">
        <v>44748</v>
      </c>
      <c r="B1953" s="66" t="s">
        <v>697</v>
      </c>
      <c r="C1953" s="25" t="s">
        <v>2254</v>
      </c>
      <c r="H1953" s="3" t="e">
        <f>((F1953)/(E1953/100))</f>
        <v>#DIV/0!</v>
      </c>
      <c r="I1953" s="4" t="e">
        <f>E1953/F1953</f>
        <v>#DIV/0!</v>
      </c>
      <c r="J1953" s="4" t="e">
        <f>100/G1953</f>
        <v>#DIV/0!</v>
      </c>
      <c r="N1953" s="37" t="e">
        <f>M1953/(K1953/100)</f>
        <v>#DIV/0!</v>
      </c>
      <c r="O1953" s="37" t="e">
        <f>N1953/J1953</f>
        <v>#DIV/0!</v>
      </c>
      <c r="P1953" s="5" t="e">
        <f>M1953/(L1953/100)</f>
        <v>#DIV/0!</v>
      </c>
      <c r="Q1953" s="5" t="e">
        <f>P1953*I1953</f>
        <v>#DIV/0!</v>
      </c>
      <c r="U1953" s="15" t="e">
        <f>100-(T1953-R1953)/S1953*100</f>
        <v>#DIV/0!</v>
      </c>
      <c r="AB1953" s="14" t="e">
        <f>((AE1953-AC1953)*(1000/AD1953))*1000</f>
        <v>#DIV/0!</v>
      </c>
      <c r="AF1953" s="7" t="e">
        <f>#REF!*0.8</f>
        <v>#REF!</v>
      </c>
      <c r="AH1953" s="8" t="e">
        <f>((AG1953)*(H1953/100))</f>
        <v>#DIV/0!</v>
      </c>
      <c r="AI1953" s="7" t="e">
        <f>AG1953/AH1953</f>
        <v>#DIV/0!</v>
      </c>
      <c r="AO1953" s="20" t="s">
        <v>697</v>
      </c>
      <c r="AP1953" s="637" t="s">
        <v>121</v>
      </c>
      <c r="AQ1953" s="637">
        <v>4.0000000000000001E-3</v>
      </c>
      <c r="AR1953" s="637" t="s">
        <v>121</v>
      </c>
      <c r="AS1953" s="637">
        <v>1.0999999999999999E-2</v>
      </c>
      <c r="AT1953" s="637">
        <v>0.106</v>
      </c>
      <c r="AU1953" s="637">
        <v>8.0000000000000002E-3</v>
      </c>
      <c r="AV1953" s="637">
        <v>7.8</v>
      </c>
      <c r="AW1953" s="637">
        <v>0.187</v>
      </c>
      <c r="AX1953" s="637">
        <v>8.0000000000000002E-3</v>
      </c>
      <c r="AY1953" s="637">
        <v>4.0000000000000001E-3</v>
      </c>
      <c r="AZ1953" s="637">
        <v>1.5069999999999999</v>
      </c>
      <c r="BA1953" s="637">
        <v>0.03</v>
      </c>
      <c r="BB1953" s="637">
        <v>2.6619999999999999</v>
      </c>
      <c r="BC1953" s="637">
        <v>6.5000000000000002E-2</v>
      </c>
      <c r="BD1953" s="637">
        <v>12.875</v>
      </c>
      <c r="BE1953" s="637">
        <v>0.32</v>
      </c>
      <c r="BF1953" s="637" t="s">
        <v>121</v>
      </c>
      <c r="BG1953" s="637">
        <v>6.0000000000000001E-3</v>
      </c>
      <c r="BH1953" s="637">
        <v>1.5940000000000001</v>
      </c>
      <c r="BI1953" s="637">
        <v>0.34799999999999998</v>
      </c>
      <c r="BJ1953" s="637">
        <v>5.0000000000000001E-3</v>
      </c>
      <c r="BK1953" s="637">
        <v>2E-3</v>
      </c>
      <c r="BL1953" s="637" t="s">
        <v>121</v>
      </c>
      <c r="BM1953" s="637">
        <v>4.0000000000000001E-3</v>
      </c>
      <c r="BN1953" s="637">
        <v>0.30499999999999999</v>
      </c>
      <c r="BO1953" s="637">
        <v>0.03</v>
      </c>
      <c r="BP1953" s="637">
        <v>64.850999999999999</v>
      </c>
      <c r="BQ1953" s="637">
        <v>0.39</v>
      </c>
      <c r="BR1953" s="637">
        <v>0.16</v>
      </c>
      <c r="BS1953" s="637">
        <v>5.0000000000000001E-3</v>
      </c>
      <c r="BT1953" s="637">
        <v>0.86799999999999999</v>
      </c>
      <c r="BU1953" s="637">
        <v>8.6999999999999994E-2</v>
      </c>
      <c r="BV1953" s="637" t="s">
        <v>121</v>
      </c>
      <c r="BW1953" s="637">
        <v>7.5999999999999998E-2</v>
      </c>
      <c r="BX1953" s="637" t="s">
        <v>121</v>
      </c>
      <c r="BY1953" s="637">
        <v>2.7E-2</v>
      </c>
      <c r="BZ1953" s="637">
        <v>0.214</v>
      </c>
      <c r="CA1953" s="637">
        <v>4.2999999999999997E-2</v>
      </c>
      <c r="CB1953" s="637" t="s">
        <v>121</v>
      </c>
      <c r="CC1953" s="637">
        <v>5.9539999999999997</v>
      </c>
      <c r="CD1953" s="637">
        <v>7.1999999999999995E-2</v>
      </c>
      <c r="CE1953" s="637">
        <v>1.6E-2</v>
      </c>
      <c r="CF1953" s="637">
        <v>4.2999999999999997E-2</v>
      </c>
      <c r="CG1953" s="637">
        <v>2E-3</v>
      </c>
      <c r="CH1953" s="637" t="s">
        <v>121</v>
      </c>
      <c r="CI1953" s="637">
        <v>2E-3</v>
      </c>
      <c r="CJ1953" s="637" t="s">
        <v>121</v>
      </c>
      <c r="CK1953" s="637">
        <v>0.92</v>
      </c>
      <c r="CL1953" s="637" t="s">
        <v>121</v>
      </c>
      <c r="CM1953" s="637">
        <v>2E-3</v>
      </c>
      <c r="CN1953" s="637">
        <v>3.0000000000000001E-3</v>
      </c>
      <c r="CO1953" s="637">
        <v>1E-3</v>
      </c>
      <c r="CP1953" s="637">
        <v>1.1220000000000001</v>
      </c>
      <c r="CQ1953" s="637">
        <v>5.7000000000000002E-2</v>
      </c>
      <c r="CR1953" s="637" t="s">
        <v>121</v>
      </c>
      <c r="CS1953" s="637">
        <v>3.0000000000000001E-3</v>
      </c>
      <c r="CT1953" s="637" t="s">
        <v>121</v>
      </c>
      <c r="CU1953" s="637">
        <v>25.73</v>
      </c>
      <c r="CV1953" s="637">
        <v>8.9999999999999993E-3</v>
      </c>
      <c r="CW1953" s="637">
        <v>1E-3</v>
      </c>
      <c r="CX1953" s="637">
        <v>0.155</v>
      </c>
      <c r="CY1953" s="637">
        <v>1.7000000000000001E-2</v>
      </c>
      <c r="CZ1953" s="637" t="s">
        <v>121</v>
      </c>
      <c r="DA1953" s="637">
        <v>2E-3</v>
      </c>
      <c r="DB1953" s="637" t="s">
        <v>121</v>
      </c>
      <c r="DC1953" s="637">
        <v>0.01</v>
      </c>
      <c r="DD1953" s="637" t="s">
        <v>121</v>
      </c>
      <c r="DE1953" s="637">
        <v>4.2000000000000003E-2</v>
      </c>
      <c r="DF1953" s="637">
        <v>4.1470000000000002</v>
      </c>
      <c r="DG1953" s="637">
        <v>9.7000000000000003E-2</v>
      </c>
      <c r="DH1953" s="637">
        <v>1.4770000000000001</v>
      </c>
      <c r="DI1953" s="637">
        <v>2.3E-2</v>
      </c>
      <c r="DJ1953" s="637" t="s">
        <v>121</v>
      </c>
      <c r="DK1953" s="637">
        <v>2E-3</v>
      </c>
      <c r="DL1953" s="61" t="str">
        <f t="shared" si="36"/>
        <v>Anlieferung 37-1</v>
      </c>
    </row>
    <row r="1954" spans="1:132">
      <c r="A1954" s="11">
        <v>44748</v>
      </c>
      <c r="B1954" s="66" t="s">
        <v>698</v>
      </c>
      <c r="C1954" s="25" t="s">
        <v>2254</v>
      </c>
      <c r="H1954" s="3" t="e">
        <f>((F1954)/(E1954/100))</f>
        <v>#DIV/0!</v>
      </c>
      <c r="I1954" s="4" t="e">
        <f>E1954/F1954</f>
        <v>#DIV/0!</v>
      </c>
      <c r="J1954" s="4" t="e">
        <f>100/G1954</f>
        <v>#DIV/0!</v>
      </c>
      <c r="N1954" s="37" t="e">
        <f>M1954/(K1954/100)</f>
        <v>#DIV/0!</v>
      </c>
      <c r="O1954" s="37" t="e">
        <f>N1954/J1954</f>
        <v>#DIV/0!</v>
      </c>
      <c r="P1954" s="5" t="e">
        <f>M1954/(L1954/100)</f>
        <v>#DIV/0!</v>
      </c>
      <c r="Q1954" s="5" t="e">
        <f>P1954*I1954</f>
        <v>#DIV/0!</v>
      </c>
      <c r="U1954" s="15" t="e">
        <f>100-(T1954-R1954)/S1954*100</f>
        <v>#DIV/0!</v>
      </c>
      <c r="AB1954" s="14" t="e">
        <f>((AE1954-AC1954)*(1000/AD1954))*1000</f>
        <v>#DIV/0!</v>
      </c>
      <c r="AF1954" s="7" t="e">
        <f>#REF!*0.8</f>
        <v>#REF!</v>
      </c>
      <c r="AH1954" s="8" t="e">
        <f>((AG1954)*(H1954/100))</f>
        <v>#DIV/0!</v>
      </c>
      <c r="AI1954" s="7" t="e">
        <f>AG1954/AH1954</f>
        <v>#DIV/0!</v>
      </c>
      <c r="AO1954" s="20" t="s">
        <v>698</v>
      </c>
      <c r="AP1954" s="637" t="s">
        <v>121</v>
      </c>
      <c r="AQ1954" s="637">
        <v>4.0000000000000001E-3</v>
      </c>
      <c r="AR1954" s="637" t="s">
        <v>121</v>
      </c>
      <c r="AS1954" s="637">
        <v>1.2999999999999999E-2</v>
      </c>
      <c r="AT1954" s="637" t="s">
        <v>121</v>
      </c>
      <c r="AU1954" s="637">
        <v>8.9999999999999993E-3</v>
      </c>
      <c r="AV1954" s="637">
        <v>7.4219999999999997</v>
      </c>
      <c r="AW1954" s="637">
        <v>0.245</v>
      </c>
      <c r="AX1954" s="637" t="s">
        <v>121</v>
      </c>
      <c r="AY1954" s="637">
        <v>8.0000000000000002E-3</v>
      </c>
      <c r="AZ1954" s="637">
        <v>0.03</v>
      </c>
      <c r="BA1954" s="637">
        <v>4.0000000000000001E-3</v>
      </c>
      <c r="BB1954" s="637">
        <v>14.817</v>
      </c>
      <c r="BC1954" s="637">
        <v>0.45100000000000001</v>
      </c>
      <c r="BD1954" s="637">
        <v>13.385999999999999</v>
      </c>
      <c r="BE1954" s="637">
        <v>0.40899999999999997</v>
      </c>
      <c r="BF1954" s="637" t="s">
        <v>121</v>
      </c>
      <c r="BG1954" s="637">
        <v>8.9999999999999993E-3</v>
      </c>
      <c r="BH1954" s="637">
        <v>1.1930000000000001</v>
      </c>
      <c r="BI1954" s="637">
        <v>0.39400000000000002</v>
      </c>
      <c r="BJ1954" s="637">
        <v>4.0000000000000001E-3</v>
      </c>
      <c r="BK1954" s="637">
        <v>3.0000000000000001E-3</v>
      </c>
      <c r="BL1954" s="637">
        <v>5.0000000000000001E-3</v>
      </c>
      <c r="BM1954" s="637">
        <v>3.0000000000000001E-3</v>
      </c>
      <c r="BN1954" s="637">
        <v>0.14699999999999999</v>
      </c>
      <c r="BO1954" s="637">
        <v>2.5999999999999999E-2</v>
      </c>
      <c r="BP1954" s="637">
        <v>54.585999999999999</v>
      </c>
      <c r="BQ1954" s="637">
        <v>0.61499999999999999</v>
      </c>
      <c r="BR1954" s="637">
        <v>0.15</v>
      </c>
      <c r="BS1954" s="637">
        <v>6.0000000000000001E-3</v>
      </c>
      <c r="BT1954" s="637">
        <v>0.78300000000000003</v>
      </c>
      <c r="BU1954" s="637">
        <v>9.6000000000000002E-2</v>
      </c>
      <c r="BV1954" s="637" t="s">
        <v>121</v>
      </c>
      <c r="BW1954" s="637">
        <v>8.2000000000000003E-2</v>
      </c>
      <c r="BX1954" s="637" t="s">
        <v>121</v>
      </c>
      <c r="BY1954" s="637">
        <v>2.9000000000000001E-2</v>
      </c>
      <c r="BZ1954" s="637">
        <v>0.254</v>
      </c>
      <c r="CA1954" s="637">
        <v>0.05</v>
      </c>
      <c r="CB1954" s="637" t="s">
        <v>121</v>
      </c>
      <c r="CC1954" s="637">
        <v>5.9029999999999996</v>
      </c>
      <c r="CD1954" s="637">
        <v>9.9000000000000005E-2</v>
      </c>
      <c r="CE1954" s="637">
        <v>1.2E-2</v>
      </c>
      <c r="CF1954" s="637" t="s">
        <v>121</v>
      </c>
      <c r="CG1954" s="637">
        <v>6.0000000000000001E-3</v>
      </c>
      <c r="CH1954" s="637">
        <v>3.0000000000000001E-3</v>
      </c>
      <c r="CI1954" s="637">
        <v>1E-3</v>
      </c>
      <c r="CJ1954" s="637" t="s">
        <v>121</v>
      </c>
      <c r="CK1954" s="637">
        <v>0.96299999999999997</v>
      </c>
      <c r="CL1954" s="637" t="s">
        <v>121</v>
      </c>
      <c r="CM1954" s="637">
        <v>2E-3</v>
      </c>
      <c r="CN1954" s="637">
        <v>3.0000000000000001E-3</v>
      </c>
      <c r="CO1954" s="637">
        <v>1E-3</v>
      </c>
      <c r="CP1954" s="637">
        <v>0.86</v>
      </c>
      <c r="CQ1954" s="637">
        <v>0.05</v>
      </c>
      <c r="CR1954" s="637" t="s">
        <v>121</v>
      </c>
      <c r="CS1954" s="637">
        <v>3.0000000000000001E-3</v>
      </c>
      <c r="CT1954" s="637" t="s">
        <v>121</v>
      </c>
      <c r="CU1954" s="637">
        <v>26.844999999999999</v>
      </c>
      <c r="CV1954" s="637">
        <v>6.0000000000000001E-3</v>
      </c>
      <c r="CW1954" s="637">
        <v>1E-3</v>
      </c>
      <c r="CX1954" s="637">
        <v>9.5000000000000001E-2</v>
      </c>
      <c r="CY1954" s="637">
        <v>1.4999999999999999E-2</v>
      </c>
      <c r="CZ1954" s="637" t="s">
        <v>121</v>
      </c>
      <c r="DA1954" s="637">
        <v>3.0000000000000001E-3</v>
      </c>
      <c r="DB1954" s="637" t="s">
        <v>121</v>
      </c>
      <c r="DC1954" s="637">
        <v>1.2999999999999999E-2</v>
      </c>
      <c r="DD1954" s="637" t="s">
        <v>121</v>
      </c>
      <c r="DE1954" s="637">
        <v>2.9000000000000001E-2</v>
      </c>
      <c r="DF1954" s="637">
        <v>2.1230000000000002</v>
      </c>
      <c r="DG1954" s="637">
        <v>6.7000000000000004E-2</v>
      </c>
      <c r="DH1954" s="637">
        <v>4.0209999999999999</v>
      </c>
      <c r="DI1954" s="637">
        <v>7.6999999999999999E-2</v>
      </c>
      <c r="DJ1954" s="637" t="s">
        <v>121</v>
      </c>
      <c r="DK1954" s="637">
        <v>2E-3</v>
      </c>
      <c r="DL1954" s="61" t="str">
        <f t="shared" si="36"/>
        <v>Anlieferung 37-2</v>
      </c>
    </row>
    <row r="1955" spans="1:132">
      <c r="A1955" s="11">
        <v>44748</v>
      </c>
      <c r="B1955" s="66" t="s">
        <v>699</v>
      </c>
      <c r="C1955" s="25" t="s">
        <v>2254</v>
      </c>
      <c r="H1955" s="3" t="e">
        <f>((F1955)/(E1955/100))</f>
        <v>#DIV/0!</v>
      </c>
      <c r="I1955" s="4" t="e">
        <f>E1955/F1955</f>
        <v>#DIV/0!</v>
      </c>
      <c r="J1955" s="4" t="e">
        <f>100/G1955</f>
        <v>#DIV/0!</v>
      </c>
      <c r="N1955" s="37" t="e">
        <f>M1955/(K1955/100)</f>
        <v>#DIV/0!</v>
      </c>
      <c r="O1955" s="37" t="e">
        <f>N1955/J1955</f>
        <v>#DIV/0!</v>
      </c>
      <c r="P1955" s="5" t="e">
        <f>M1955/(L1955/100)</f>
        <v>#DIV/0!</v>
      </c>
      <c r="Q1955" s="5" t="e">
        <f>P1955*I1955</f>
        <v>#DIV/0!</v>
      </c>
      <c r="U1955" s="15" t="e">
        <f>100-(T1955-R1955)/S1955*100</f>
        <v>#DIV/0!</v>
      </c>
      <c r="AB1955" s="14" t="e">
        <f>((AE1955-AC1955)*(1000/AD1955))*1000</f>
        <v>#DIV/0!</v>
      </c>
      <c r="AF1955" s="7" t="e">
        <f>#REF!*0.8</f>
        <v>#REF!</v>
      </c>
      <c r="AH1955" s="8" t="e">
        <f>((AG1955)*(H1955/100))</f>
        <v>#DIV/0!</v>
      </c>
      <c r="AI1955" s="7" t="e">
        <f>AG1955/AH1955</f>
        <v>#DIV/0!</v>
      </c>
      <c r="AO1955" s="20" t="s">
        <v>699</v>
      </c>
      <c r="AP1955" s="637">
        <v>0.03</v>
      </c>
      <c r="AQ1955" s="637">
        <v>7.0000000000000001E-3</v>
      </c>
      <c r="AR1955" s="637" t="s">
        <v>121</v>
      </c>
      <c r="AS1955" s="637">
        <v>1.2E-2</v>
      </c>
      <c r="AT1955" s="637" t="s">
        <v>121</v>
      </c>
      <c r="AU1955" s="637">
        <v>8.9999999999999993E-3</v>
      </c>
      <c r="AV1955" s="637">
        <v>7.8520000000000003</v>
      </c>
      <c r="AW1955" s="637">
        <v>0.20699999999999999</v>
      </c>
      <c r="AX1955" s="637" t="s">
        <v>121</v>
      </c>
      <c r="AY1955" s="637">
        <v>6.0000000000000001E-3</v>
      </c>
      <c r="AZ1955" s="637">
        <v>1.9379999999999999</v>
      </c>
      <c r="BA1955" s="637">
        <v>3.7999999999999999E-2</v>
      </c>
      <c r="BB1955" s="637">
        <v>0.36</v>
      </c>
      <c r="BC1955" s="637">
        <v>1.2999999999999999E-2</v>
      </c>
      <c r="BD1955" s="637">
        <v>18.135999999999999</v>
      </c>
      <c r="BE1955" s="637">
        <v>0.44</v>
      </c>
      <c r="BF1955" s="637" t="s">
        <v>121</v>
      </c>
      <c r="BG1955" s="637">
        <v>8.0000000000000002E-3</v>
      </c>
      <c r="BH1955" s="637">
        <v>1.4530000000000001</v>
      </c>
      <c r="BI1955" s="637">
        <v>0.39100000000000001</v>
      </c>
      <c r="BJ1955" s="637">
        <v>3.5999999999999997E-2</v>
      </c>
      <c r="BK1955" s="637">
        <v>6.0000000000000001E-3</v>
      </c>
      <c r="BL1955" s="637" t="s">
        <v>121</v>
      </c>
      <c r="BM1955" s="637">
        <v>5.0000000000000001E-3</v>
      </c>
      <c r="BN1955" s="637">
        <v>8.2000000000000003E-2</v>
      </c>
      <c r="BO1955" s="637">
        <v>2.5000000000000001E-2</v>
      </c>
      <c r="BP1955" s="637">
        <v>60.81</v>
      </c>
      <c r="BQ1955" s="637">
        <v>0.46500000000000002</v>
      </c>
      <c r="BR1955" s="637">
        <v>1.8680000000000001</v>
      </c>
      <c r="BS1955" s="637">
        <v>3.4000000000000002E-2</v>
      </c>
      <c r="BT1955" s="637">
        <v>0.86499999999999999</v>
      </c>
      <c r="BU1955" s="637">
        <v>0.10100000000000001</v>
      </c>
      <c r="BV1955" s="637" t="s">
        <v>121</v>
      </c>
      <c r="BW1955" s="637">
        <v>7.3999999999999996E-2</v>
      </c>
      <c r="BX1955" s="637" t="s">
        <v>121</v>
      </c>
      <c r="BY1955" s="637">
        <v>3.3000000000000002E-2</v>
      </c>
      <c r="BZ1955" s="637">
        <v>0.10199999999999999</v>
      </c>
      <c r="CA1955" s="637">
        <v>0.05</v>
      </c>
      <c r="CB1955" s="637" t="s">
        <v>121</v>
      </c>
      <c r="CC1955" s="637">
        <v>6.1849999999999996</v>
      </c>
      <c r="CD1955" s="637">
        <v>0.08</v>
      </c>
      <c r="CE1955" s="637">
        <v>1.7999999999999999E-2</v>
      </c>
      <c r="CF1955" s="637" t="s">
        <v>121</v>
      </c>
      <c r="CG1955" s="637">
        <v>3.0000000000000001E-3</v>
      </c>
      <c r="CH1955" s="637" t="s">
        <v>121</v>
      </c>
      <c r="CI1955" s="637">
        <v>2E-3</v>
      </c>
      <c r="CJ1955" s="637" t="s">
        <v>121</v>
      </c>
      <c r="CK1955" s="637">
        <v>0.90300000000000002</v>
      </c>
      <c r="CL1955" s="637" t="s">
        <v>121</v>
      </c>
      <c r="CM1955" s="637">
        <v>2E-3</v>
      </c>
      <c r="CN1955" s="637">
        <v>1.9E-2</v>
      </c>
      <c r="CO1955" s="637">
        <v>2E-3</v>
      </c>
      <c r="CP1955" s="637">
        <v>0.80200000000000005</v>
      </c>
      <c r="CQ1955" s="637">
        <v>4.7E-2</v>
      </c>
      <c r="CR1955" s="637">
        <v>0.02</v>
      </c>
      <c r="CS1955" s="637">
        <v>2E-3</v>
      </c>
      <c r="CT1955" s="637" t="s">
        <v>121</v>
      </c>
      <c r="CU1955" s="637">
        <v>25.396999999999998</v>
      </c>
      <c r="CV1955" s="637">
        <v>4.0000000000000001E-3</v>
      </c>
      <c r="CW1955" s="637">
        <v>1E-3</v>
      </c>
      <c r="CX1955" s="637">
        <v>0.10100000000000001</v>
      </c>
      <c r="CY1955" s="637">
        <v>1.4999999999999999E-2</v>
      </c>
      <c r="CZ1955" s="637" t="s">
        <v>121</v>
      </c>
      <c r="DA1955" s="637">
        <v>3.0000000000000001E-3</v>
      </c>
      <c r="DB1955" s="637">
        <v>1.4E-2</v>
      </c>
      <c r="DC1955" s="637">
        <v>6.0000000000000001E-3</v>
      </c>
      <c r="DD1955" s="637" t="s">
        <v>121</v>
      </c>
      <c r="DE1955" s="637">
        <v>4.5999999999999999E-2</v>
      </c>
      <c r="DF1955" s="637">
        <v>4.0389999999999997</v>
      </c>
      <c r="DG1955" s="637">
        <v>9.2999999999999999E-2</v>
      </c>
      <c r="DH1955" s="637">
        <v>1.3220000000000001</v>
      </c>
      <c r="DI1955" s="637">
        <v>2.1999999999999999E-2</v>
      </c>
      <c r="DJ1955" s="637" t="s">
        <v>121</v>
      </c>
      <c r="DK1955" s="637">
        <v>2E-3</v>
      </c>
      <c r="DL1955" s="61" t="str">
        <f t="shared" si="36"/>
        <v>Anlieferung 37-3</v>
      </c>
    </row>
    <row r="1956" spans="1:132">
      <c r="A1956" s="11">
        <v>44748</v>
      </c>
      <c r="B1956" s="66" t="s">
        <v>700</v>
      </c>
      <c r="C1956" s="25" t="s">
        <v>2254</v>
      </c>
      <c r="H1956" s="3" t="e">
        <f>((F1956)/(E1956/100))</f>
        <v>#DIV/0!</v>
      </c>
      <c r="I1956" s="4" t="e">
        <f>E1956/F1956</f>
        <v>#DIV/0!</v>
      </c>
      <c r="J1956" s="4" t="e">
        <f>100/G1956</f>
        <v>#DIV/0!</v>
      </c>
      <c r="N1956" s="37" t="e">
        <f>M1956/(K1956/100)</f>
        <v>#DIV/0!</v>
      </c>
      <c r="O1956" s="37" t="e">
        <f>N1956/J1956</f>
        <v>#DIV/0!</v>
      </c>
      <c r="P1956" s="5" t="e">
        <f>M1956/(L1956/100)</f>
        <v>#DIV/0!</v>
      </c>
      <c r="Q1956" s="5" t="e">
        <f>P1956*I1956</f>
        <v>#DIV/0!</v>
      </c>
      <c r="U1956" s="15" t="e">
        <f>100-(T1956-R1956)/S1956*100</f>
        <v>#DIV/0!</v>
      </c>
      <c r="AB1956" s="14" t="e">
        <f>((AE1956-AC1956)*(1000/AD1956))*1000</f>
        <v>#DIV/0!</v>
      </c>
      <c r="AF1956" s="7" t="e">
        <f>#REF!*0.8</f>
        <v>#REF!</v>
      </c>
      <c r="AH1956" s="8" t="e">
        <f>((AG1956)*(H1956/100))</f>
        <v>#DIV/0!</v>
      </c>
      <c r="AI1956" s="7" t="e">
        <f>AG1956/AH1956</f>
        <v>#DIV/0!</v>
      </c>
      <c r="AO1956" s="20" t="s">
        <v>700</v>
      </c>
      <c r="AP1956" s="637" t="s">
        <v>121</v>
      </c>
      <c r="AQ1956" s="637">
        <v>4.0000000000000001E-3</v>
      </c>
      <c r="AR1956" s="637" t="s">
        <v>121</v>
      </c>
      <c r="AS1956" s="637">
        <v>1.2E-2</v>
      </c>
      <c r="AT1956" s="637">
        <v>0.109</v>
      </c>
      <c r="AU1956" s="637">
        <v>8.0000000000000002E-3</v>
      </c>
      <c r="AV1956" s="637">
        <v>7.9859999999999998</v>
      </c>
      <c r="AW1956" s="637">
        <v>0.192</v>
      </c>
      <c r="AX1956" s="637">
        <v>1.4E-2</v>
      </c>
      <c r="AY1956" s="637">
        <v>4.0000000000000001E-3</v>
      </c>
      <c r="AZ1956" s="637">
        <v>1.4610000000000001</v>
      </c>
      <c r="BA1956" s="637">
        <v>2.5999999999999999E-2</v>
      </c>
      <c r="BB1956" s="637">
        <v>2.9129999999999998</v>
      </c>
      <c r="BC1956" s="637">
        <v>6.6000000000000003E-2</v>
      </c>
      <c r="BD1956" s="637">
        <v>15.331</v>
      </c>
      <c r="BE1956" s="637">
        <v>0.33900000000000002</v>
      </c>
      <c r="BF1956" s="637" t="s">
        <v>121</v>
      </c>
      <c r="BG1956" s="637">
        <v>8.0000000000000002E-3</v>
      </c>
      <c r="BH1956" s="637">
        <v>2.4780000000000002</v>
      </c>
      <c r="BI1956" s="637">
        <v>0.38300000000000001</v>
      </c>
      <c r="BJ1956" s="637">
        <v>6.0000000000000001E-3</v>
      </c>
      <c r="BK1956" s="637">
        <v>2E-3</v>
      </c>
      <c r="BL1956" s="637" t="s">
        <v>121</v>
      </c>
      <c r="BM1956" s="637">
        <v>4.0000000000000001E-3</v>
      </c>
      <c r="BN1956" s="637">
        <v>0.34599999999999997</v>
      </c>
      <c r="BO1956" s="637">
        <v>0.03</v>
      </c>
      <c r="BP1956" s="637">
        <v>55.222000000000001</v>
      </c>
      <c r="BQ1956" s="637">
        <v>0.504</v>
      </c>
      <c r="BR1956" s="637">
        <v>0.191</v>
      </c>
      <c r="BS1956" s="637">
        <v>5.0000000000000001E-3</v>
      </c>
      <c r="BT1956" s="637">
        <v>0.90300000000000002</v>
      </c>
      <c r="BU1956" s="637">
        <v>8.6999999999999994E-2</v>
      </c>
      <c r="BV1956" s="637" t="s">
        <v>121</v>
      </c>
      <c r="BW1956" s="637">
        <v>7.1999999999999995E-2</v>
      </c>
      <c r="BX1956" s="637" t="s">
        <v>121</v>
      </c>
      <c r="BY1956" s="637">
        <v>0.03</v>
      </c>
      <c r="BZ1956" s="637">
        <v>0.22</v>
      </c>
      <c r="CA1956" s="637">
        <v>4.2999999999999997E-2</v>
      </c>
      <c r="CB1956" s="637">
        <v>5.7460000000000004</v>
      </c>
      <c r="CC1956" s="637">
        <v>2.5390000000000001</v>
      </c>
      <c r="CD1956" s="637">
        <v>0.09</v>
      </c>
      <c r="CE1956" s="637">
        <v>1.7000000000000001E-2</v>
      </c>
      <c r="CF1956" s="637">
        <v>4.2000000000000003E-2</v>
      </c>
      <c r="CG1956" s="637">
        <v>2E-3</v>
      </c>
      <c r="CH1956" s="637" t="s">
        <v>121</v>
      </c>
      <c r="CI1956" s="637">
        <v>2E-3</v>
      </c>
      <c r="CJ1956" s="637" t="s">
        <v>121</v>
      </c>
      <c r="CK1956" s="637">
        <v>0.875</v>
      </c>
      <c r="CL1956" s="637" t="s">
        <v>121</v>
      </c>
      <c r="CM1956" s="637">
        <v>2E-3</v>
      </c>
      <c r="CN1956" s="637">
        <v>3.0000000000000001E-3</v>
      </c>
      <c r="CO1956" s="637">
        <v>1E-3</v>
      </c>
      <c r="CP1956" s="637">
        <v>1.194</v>
      </c>
      <c r="CQ1956" s="637">
        <v>5.7000000000000002E-2</v>
      </c>
      <c r="CR1956" s="637" t="s">
        <v>121</v>
      </c>
      <c r="CS1956" s="637">
        <v>2E-3</v>
      </c>
      <c r="CT1956" s="637" t="s">
        <v>121</v>
      </c>
      <c r="CU1956" s="637">
        <v>24.62</v>
      </c>
      <c r="CV1956" s="637">
        <v>1.0999999999999999E-2</v>
      </c>
      <c r="CW1956" s="637">
        <v>1E-3</v>
      </c>
      <c r="CX1956" s="637">
        <v>0.14899999999999999</v>
      </c>
      <c r="CY1956" s="637">
        <v>1.7999999999999999E-2</v>
      </c>
      <c r="CZ1956" s="637" t="s">
        <v>121</v>
      </c>
      <c r="DA1956" s="637">
        <v>2E-3</v>
      </c>
      <c r="DB1956" s="637">
        <v>1.4E-2</v>
      </c>
      <c r="DC1956" s="637">
        <v>7.0000000000000001E-3</v>
      </c>
      <c r="DD1956" s="637" t="s">
        <v>121</v>
      </c>
      <c r="DE1956" s="637">
        <v>4.2000000000000003E-2</v>
      </c>
      <c r="DF1956" s="637">
        <v>3.9940000000000002</v>
      </c>
      <c r="DG1956" s="637">
        <v>8.5999999999999993E-2</v>
      </c>
      <c r="DH1956" s="637">
        <v>1.573</v>
      </c>
      <c r="DI1956" s="637">
        <v>2.3E-2</v>
      </c>
      <c r="DJ1956" s="637" t="s">
        <v>121</v>
      </c>
      <c r="DK1956" s="637">
        <v>2E-3</v>
      </c>
      <c r="DL1956" s="61" t="str">
        <f t="shared" si="36"/>
        <v>Anlieferung 37-4</v>
      </c>
    </row>
    <row r="1957" spans="1:132">
      <c r="A1957" s="11">
        <v>44748</v>
      </c>
      <c r="B1957" s="66" t="s">
        <v>701</v>
      </c>
      <c r="C1957" s="25" t="s">
        <v>2254</v>
      </c>
      <c r="H1957" s="3" t="e">
        <f>((F1957)/(E1957/100))</f>
        <v>#DIV/0!</v>
      </c>
      <c r="I1957" s="4" t="e">
        <f>E1957/F1957</f>
        <v>#DIV/0!</v>
      </c>
      <c r="J1957" s="4" t="e">
        <f>100/G1957</f>
        <v>#DIV/0!</v>
      </c>
      <c r="N1957" s="37" t="e">
        <f>M1957/(K1957/100)</f>
        <v>#DIV/0!</v>
      </c>
      <c r="O1957" s="37" t="e">
        <f>N1957/J1957</f>
        <v>#DIV/0!</v>
      </c>
      <c r="P1957" s="5" t="e">
        <f>M1957/(L1957/100)</f>
        <v>#DIV/0!</v>
      </c>
      <c r="Q1957" s="5" t="e">
        <f>P1957*I1957</f>
        <v>#DIV/0!</v>
      </c>
      <c r="U1957" s="15" t="e">
        <f>100-(T1957-R1957)/S1957*100</f>
        <v>#DIV/0!</v>
      </c>
      <c r="AB1957" s="14" t="e">
        <f>((AE1957-AC1957)*(1000/AD1957))*1000</f>
        <v>#DIV/0!</v>
      </c>
      <c r="AF1957" s="7" t="e">
        <f>#REF!*0.8</f>
        <v>#REF!</v>
      </c>
      <c r="AH1957" s="8" t="e">
        <f>((AG1957)*(H1957/100))</f>
        <v>#DIV/0!</v>
      </c>
      <c r="AI1957" s="7" t="e">
        <f>AG1957/AH1957</f>
        <v>#DIV/0!</v>
      </c>
      <c r="AO1957" s="20" t="s">
        <v>701</v>
      </c>
      <c r="AP1957" s="637" t="s">
        <v>121</v>
      </c>
      <c r="AQ1957" s="637">
        <v>5.0000000000000001E-3</v>
      </c>
      <c r="AR1957" s="637" t="s">
        <v>121</v>
      </c>
      <c r="AS1957" s="637">
        <v>1.6E-2</v>
      </c>
      <c r="AT1957" s="637">
        <v>1.7000000000000001E-2</v>
      </c>
      <c r="AU1957" s="637">
        <v>6.0000000000000001E-3</v>
      </c>
      <c r="AV1957" s="637">
        <v>4.2759999999999998</v>
      </c>
      <c r="AW1957" s="637">
        <v>0.10100000000000001</v>
      </c>
      <c r="AX1957" s="637" t="s">
        <v>121</v>
      </c>
      <c r="AY1957" s="637">
        <v>5.0000000000000001E-3</v>
      </c>
      <c r="AZ1957" s="637">
        <v>1.2450000000000001</v>
      </c>
      <c r="BA1957" s="637">
        <v>2.7E-2</v>
      </c>
      <c r="BB1957" s="637">
        <v>9.3979999999999997</v>
      </c>
      <c r="BC1957" s="637">
        <v>0.191</v>
      </c>
      <c r="BD1957" s="637">
        <v>20.783999999999999</v>
      </c>
      <c r="BE1957" s="637">
        <v>0.49</v>
      </c>
      <c r="BF1957" s="637" t="s">
        <v>121</v>
      </c>
      <c r="BG1957" s="637">
        <v>8.0000000000000002E-3</v>
      </c>
      <c r="BH1957" s="637">
        <v>1.518</v>
      </c>
      <c r="BI1957" s="637">
        <v>0.40200000000000002</v>
      </c>
      <c r="BJ1957" s="637">
        <v>8.0000000000000002E-3</v>
      </c>
      <c r="BK1957" s="637">
        <v>3.0000000000000001E-3</v>
      </c>
      <c r="BL1957" s="637">
        <v>5.0000000000000001E-3</v>
      </c>
      <c r="BM1957" s="637">
        <v>3.0000000000000001E-3</v>
      </c>
      <c r="BN1957" s="637">
        <v>3.294</v>
      </c>
      <c r="BO1957" s="637">
        <v>0.13800000000000001</v>
      </c>
      <c r="BP1957" s="637">
        <v>50.588999999999999</v>
      </c>
      <c r="BQ1957" s="637">
        <v>0.55900000000000005</v>
      </c>
      <c r="BR1957" s="637">
        <v>0.313</v>
      </c>
      <c r="BS1957" s="637">
        <v>8.0000000000000002E-3</v>
      </c>
      <c r="BT1957" s="637">
        <v>1.032</v>
      </c>
      <c r="BU1957" s="637">
        <v>0.09</v>
      </c>
      <c r="BV1957" s="637" t="s">
        <v>121</v>
      </c>
      <c r="BW1957" s="637">
        <v>0.108</v>
      </c>
      <c r="BX1957" s="637" t="s">
        <v>121</v>
      </c>
      <c r="BY1957" s="637">
        <v>3.2000000000000001E-2</v>
      </c>
      <c r="BZ1957" s="637">
        <v>0.20699999999999999</v>
      </c>
      <c r="CA1957" s="637">
        <v>4.2999999999999997E-2</v>
      </c>
      <c r="CB1957" s="637" t="s">
        <v>121</v>
      </c>
      <c r="CC1957" s="637">
        <v>5.4320000000000004</v>
      </c>
      <c r="CD1957" s="637">
        <v>0.2</v>
      </c>
      <c r="CE1957" s="637">
        <v>1.7000000000000001E-2</v>
      </c>
      <c r="CF1957" s="637">
        <v>2.5999999999999999E-2</v>
      </c>
      <c r="CG1957" s="637">
        <v>2E-3</v>
      </c>
      <c r="CH1957" s="637" t="s">
        <v>121</v>
      </c>
      <c r="CI1957" s="637">
        <v>2E-3</v>
      </c>
      <c r="CJ1957" s="637" t="s">
        <v>121</v>
      </c>
      <c r="CK1957" s="637">
        <v>1.246</v>
      </c>
      <c r="CL1957" s="637" t="s">
        <v>121</v>
      </c>
      <c r="CM1957" s="637">
        <v>2E-3</v>
      </c>
      <c r="CN1957" s="637">
        <v>2E-3</v>
      </c>
      <c r="CO1957" s="637">
        <v>1E-3</v>
      </c>
      <c r="CP1957" s="637">
        <v>0.89600000000000002</v>
      </c>
      <c r="CQ1957" s="637">
        <v>4.8000000000000001E-2</v>
      </c>
      <c r="CR1957" s="637" t="s">
        <v>121</v>
      </c>
      <c r="CS1957" s="637">
        <v>3.0000000000000001E-3</v>
      </c>
      <c r="CT1957" s="637" t="s">
        <v>121</v>
      </c>
      <c r="CU1957" s="637">
        <v>25.306999999999999</v>
      </c>
      <c r="CV1957" s="637">
        <v>6.6000000000000003E-2</v>
      </c>
      <c r="CW1957" s="637">
        <v>2E-3</v>
      </c>
      <c r="CX1957" s="637">
        <v>0.25600000000000001</v>
      </c>
      <c r="CY1957" s="637">
        <v>4.3999999999999997E-2</v>
      </c>
      <c r="CZ1957" s="637" t="s">
        <v>121</v>
      </c>
      <c r="DA1957" s="637">
        <v>2E-3</v>
      </c>
      <c r="DB1957" s="637" t="s">
        <v>121</v>
      </c>
      <c r="DC1957" s="637">
        <v>2.9000000000000001E-2</v>
      </c>
      <c r="DD1957" s="637" t="s">
        <v>121</v>
      </c>
      <c r="DE1957" s="637">
        <v>4.5999999999999999E-2</v>
      </c>
      <c r="DF1957" s="637">
        <v>5.0640000000000001</v>
      </c>
      <c r="DG1957" s="637">
        <v>0.10199999999999999</v>
      </c>
      <c r="DH1957" s="637">
        <v>0.79100000000000004</v>
      </c>
      <c r="DI1957" s="637">
        <v>1.4999999999999999E-2</v>
      </c>
      <c r="DJ1957" s="637" t="s">
        <v>121</v>
      </c>
      <c r="DK1957" s="637">
        <v>2E-3</v>
      </c>
      <c r="DL1957" s="61" t="str">
        <f t="shared" si="36"/>
        <v>Anlieferung 37-5</v>
      </c>
    </row>
    <row r="1958" spans="1:132">
      <c r="A1958" s="11">
        <v>44748</v>
      </c>
      <c r="B1958" s="66" t="s">
        <v>702</v>
      </c>
      <c r="C1958" s="25" t="s">
        <v>2254</v>
      </c>
      <c r="H1958" s="3" t="e">
        <f>((F1958)/(E1958/100))</f>
        <v>#DIV/0!</v>
      </c>
      <c r="I1958" s="4" t="e">
        <f>E1958/F1958</f>
        <v>#DIV/0!</v>
      </c>
      <c r="J1958" s="4" t="e">
        <f>100/G1958</f>
        <v>#DIV/0!</v>
      </c>
      <c r="N1958" s="37" t="e">
        <f>M1958/(K1958/100)</f>
        <v>#DIV/0!</v>
      </c>
      <c r="O1958" s="37" t="e">
        <f>N1958/J1958</f>
        <v>#DIV/0!</v>
      </c>
      <c r="P1958" s="5" t="e">
        <f>M1958/(L1958/100)</f>
        <v>#DIV/0!</v>
      </c>
      <c r="Q1958" s="5" t="e">
        <f>P1958*I1958</f>
        <v>#DIV/0!</v>
      </c>
      <c r="U1958" s="15" t="e">
        <f>100-(T1958-R1958)/S1958*100</f>
        <v>#DIV/0!</v>
      </c>
      <c r="AB1958" s="14" t="e">
        <f>((AE1958-AC1958)*(1000/AD1958))*1000</f>
        <v>#DIV/0!</v>
      </c>
      <c r="AF1958" s="7" t="e">
        <f>#REF!*0.8</f>
        <v>#REF!</v>
      </c>
      <c r="AH1958" s="8" t="e">
        <f>((AG1958)*(H1958/100))</f>
        <v>#DIV/0!</v>
      </c>
      <c r="AI1958" s="7" t="e">
        <f>AG1958/AH1958</f>
        <v>#DIV/0!</v>
      </c>
      <c r="AO1958" s="20" t="s">
        <v>702</v>
      </c>
      <c r="AP1958" s="637" t="s">
        <v>121</v>
      </c>
      <c r="AQ1958" s="637">
        <v>3.0000000000000001E-3</v>
      </c>
      <c r="AR1958" s="637" t="s">
        <v>121</v>
      </c>
      <c r="AS1958" s="637">
        <v>1.2999999999999999E-2</v>
      </c>
      <c r="AT1958" s="637" t="s">
        <v>121</v>
      </c>
      <c r="AU1958" s="637">
        <v>8.9999999999999993E-3</v>
      </c>
      <c r="AV1958" s="637">
        <v>9.3810000000000002</v>
      </c>
      <c r="AW1958" s="637">
        <v>0.23400000000000001</v>
      </c>
      <c r="AX1958" s="637">
        <v>8.0000000000000002E-3</v>
      </c>
      <c r="AY1958" s="637">
        <v>4.0000000000000001E-3</v>
      </c>
      <c r="AZ1958" s="637">
        <v>2.181</v>
      </c>
      <c r="BA1958" s="637">
        <v>3.4000000000000002E-2</v>
      </c>
      <c r="BB1958" s="637">
        <v>0.68300000000000005</v>
      </c>
      <c r="BC1958" s="637">
        <v>1.7999999999999999E-2</v>
      </c>
      <c r="BD1958" s="637">
        <v>24.619</v>
      </c>
      <c r="BE1958" s="637">
        <v>0.46300000000000002</v>
      </c>
      <c r="BF1958" s="637" t="s">
        <v>121</v>
      </c>
      <c r="BG1958" s="637">
        <v>7.0000000000000001E-3</v>
      </c>
      <c r="BH1958" s="637">
        <v>1.4430000000000001</v>
      </c>
      <c r="BI1958" s="637">
        <v>0.38400000000000001</v>
      </c>
      <c r="BJ1958" s="637">
        <v>6.0000000000000001E-3</v>
      </c>
      <c r="BK1958" s="637">
        <v>2E-3</v>
      </c>
      <c r="BL1958" s="637">
        <v>5.0000000000000001E-3</v>
      </c>
      <c r="BM1958" s="637">
        <v>3.0000000000000001E-3</v>
      </c>
      <c r="BN1958" s="637">
        <v>0.14199999999999999</v>
      </c>
      <c r="BO1958" s="637">
        <v>2.7E-2</v>
      </c>
      <c r="BP1958" s="637">
        <v>50.222000000000001</v>
      </c>
      <c r="BQ1958" s="637">
        <v>0.57099999999999995</v>
      </c>
      <c r="BR1958" s="637">
        <v>6.0999999999999999E-2</v>
      </c>
      <c r="BS1958" s="637">
        <v>3.0000000000000001E-3</v>
      </c>
      <c r="BT1958" s="637">
        <v>0.52500000000000002</v>
      </c>
      <c r="BU1958" s="637">
        <v>8.4000000000000005E-2</v>
      </c>
      <c r="BV1958" s="637" t="s">
        <v>121</v>
      </c>
      <c r="BW1958" s="637">
        <v>0.08</v>
      </c>
      <c r="BX1958" s="637" t="s">
        <v>121</v>
      </c>
      <c r="BY1958" s="637">
        <v>5.3999999999999999E-2</v>
      </c>
      <c r="BZ1958" s="637">
        <v>0.159</v>
      </c>
      <c r="CA1958" s="637">
        <v>4.5999999999999999E-2</v>
      </c>
      <c r="CB1958" s="637" t="s">
        <v>121</v>
      </c>
      <c r="CC1958" s="637">
        <v>4.4290000000000003</v>
      </c>
      <c r="CD1958" s="637">
        <v>0.2</v>
      </c>
      <c r="CE1958" s="637">
        <v>0.02</v>
      </c>
      <c r="CF1958" s="637" t="s">
        <v>121</v>
      </c>
      <c r="CG1958" s="637">
        <v>2E-3</v>
      </c>
      <c r="CH1958" s="637" t="s">
        <v>121</v>
      </c>
      <c r="CI1958" s="637">
        <v>2E-3</v>
      </c>
      <c r="CJ1958" s="637" t="s">
        <v>121</v>
      </c>
      <c r="CK1958" s="637">
        <v>0.98099999999999998</v>
      </c>
      <c r="CL1958" s="637" t="s">
        <v>121</v>
      </c>
      <c r="CM1958" s="637">
        <v>2E-3</v>
      </c>
      <c r="CN1958" s="637">
        <v>2E-3</v>
      </c>
      <c r="CO1958" s="637">
        <v>1E-3</v>
      </c>
      <c r="CP1958" s="637">
        <v>0.81799999999999995</v>
      </c>
      <c r="CQ1958" s="637">
        <v>4.2000000000000003E-2</v>
      </c>
      <c r="CR1958" s="637" t="s">
        <v>121</v>
      </c>
      <c r="CS1958" s="637">
        <v>2E-3</v>
      </c>
      <c r="CT1958" s="637" t="s">
        <v>121</v>
      </c>
      <c r="CU1958" s="637">
        <v>22.488</v>
      </c>
      <c r="CV1958" s="637">
        <v>6.0000000000000001E-3</v>
      </c>
      <c r="CW1958" s="637">
        <v>1E-3</v>
      </c>
      <c r="CX1958" s="637">
        <v>0.22600000000000001</v>
      </c>
      <c r="CY1958" s="637">
        <v>2.3E-2</v>
      </c>
      <c r="CZ1958" s="637" t="s">
        <v>121</v>
      </c>
      <c r="DA1958" s="637">
        <v>2E-3</v>
      </c>
      <c r="DB1958" s="637">
        <v>1.9E-2</v>
      </c>
      <c r="DC1958" s="637">
        <v>8.9999999999999993E-3</v>
      </c>
      <c r="DD1958" s="637" t="s">
        <v>121</v>
      </c>
      <c r="DE1958" s="637">
        <v>7.0000000000000007E-2</v>
      </c>
      <c r="DF1958" s="637">
        <v>9.2059999999999995</v>
      </c>
      <c r="DG1958" s="637">
        <v>0.159</v>
      </c>
      <c r="DH1958" s="637">
        <v>8.1000000000000003E-2</v>
      </c>
      <c r="DI1958" s="637">
        <v>2E-3</v>
      </c>
      <c r="DJ1958" s="637" t="s">
        <v>121</v>
      </c>
      <c r="DK1958" s="637">
        <v>2E-3</v>
      </c>
      <c r="DL1958" s="61" t="str">
        <f t="shared" si="36"/>
        <v>Anlieferung 37-6</v>
      </c>
    </row>
    <row r="1959" spans="1:132">
      <c r="A1959" s="11">
        <v>44748</v>
      </c>
      <c r="B1959" s="66" t="s">
        <v>703</v>
      </c>
      <c r="C1959" s="25" t="s">
        <v>2254</v>
      </c>
      <c r="H1959" s="3" t="e">
        <f>((F1959)/(E1959/100))</f>
        <v>#DIV/0!</v>
      </c>
      <c r="I1959" s="4" t="e">
        <f>E1959/F1959</f>
        <v>#DIV/0!</v>
      </c>
      <c r="J1959" s="4" t="e">
        <f>100/G1959</f>
        <v>#DIV/0!</v>
      </c>
      <c r="N1959" s="37" t="e">
        <f>M1959/(K1959/100)</f>
        <v>#DIV/0!</v>
      </c>
      <c r="O1959" s="37" t="e">
        <f>N1959/J1959</f>
        <v>#DIV/0!</v>
      </c>
      <c r="P1959" s="5" t="e">
        <f>M1959/(L1959/100)</f>
        <v>#DIV/0!</v>
      </c>
      <c r="Q1959" s="5" t="e">
        <f>P1959*I1959</f>
        <v>#DIV/0!</v>
      </c>
      <c r="U1959" s="15" t="e">
        <f>100-(T1959-R1959)/S1959*100</f>
        <v>#DIV/0!</v>
      </c>
      <c r="AB1959" s="14" t="e">
        <f>((AE1959-AC1959)*(1000/AD1959))*1000</f>
        <v>#DIV/0!</v>
      </c>
      <c r="AF1959" s="7" t="e">
        <f>#REF!*0.8</f>
        <v>#REF!</v>
      </c>
      <c r="AH1959" s="8" t="e">
        <f>((AG1959)*(H1959/100))</f>
        <v>#DIV/0!</v>
      </c>
      <c r="AI1959" s="7" t="e">
        <f>AG1959/AH1959</f>
        <v>#DIV/0!</v>
      </c>
      <c r="AO1959" s="20" t="s">
        <v>703</v>
      </c>
      <c r="AP1959" s="637">
        <v>2.4E-2</v>
      </c>
      <c r="AQ1959" s="637">
        <v>7.0000000000000001E-3</v>
      </c>
      <c r="AR1959" s="637" t="s">
        <v>121</v>
      </c>
      <c r="AS1959" s="637">
        <v>1.2E-2</v>
      </c>
      <c r="AT1959" s="637" t="s">
        <v>121</v>
      </c>
      <c r="AU1959" s="637">
        <v>8.9999999999999993E-3</v>
      </c>
      <c r="AV1959" s="637">
        <v>7.9279999999999999</v>
      </c>
      <c r="AW1959" s="637">
        <v>0.20499999999999999</v>
      </c>
      <c r="AX1959" s="637">
        <v>6.0000000000000001E-3</v>
      </c>
      <c r="AY1959" s="637">
        <v>4.0000000000000001E-3</v>
      </c>
      <c r="AZ1959" s="637">
        <v>2.036</v>
      </c>
      <c r="BA1959" s="637">
        <v>3.7999999999999999E-2</v>
      </c>
      <c r="BB1959" s="637">
        <v>0.38600000000000001</v>
      </c>
      <c r="BC1959" s="637">
        <v>1.2999999999999999E-2</v>
      </c>
      <c r="BD1959" s="637">
        <v>16.335999999999999</v>
      </c>
      <c r="BE1959" s="637">
        <v>0.377</v>
      </c>
      <c r="BF1959" s="637" t="s">
        <v>121</v>
      </c>
      <c r="BG1959" s="637">
        <v>8.0000000000000002E-3</v>
      </c>
      <c r="BH1959" s="637">
        <v>1.7789999999999999</v>
      </c>
      <c r="BI1959" s="637">
        <v>0.373</v>
      </c>
      <c r="BJ1959" s="637">
        <v>1.9E-2</v>
      </c>
      <c r="BK1959" s="637">
        <v>6.0000000000000001E-3</v>
      </c>
      <c r="BL1959" s="637" t="s">
        <v>121</v>
      </c>
      <c r="BM1959" s="637">
        <v>5.0000000000000001E-3</v>
      </c>
      <c r="BN1959" s="637">
        <v>0.22800000000000001</v>
      </c>
      <c r="BO1959" s="637">
        <v>2.8000000000000001E-2</v>
      </c>
      <c r="BP1959" s="637">
        <v>62.097000000000001</v>
      </c>
      <c r="BQ1959" s="637">
        <v>0.45800000000000002</v>
      </c>
      <c r="BR1959" s="637">
        <v>1.8819999999999999</v>
      </c>
      <c r="BS1959" s="637">
        <v>3.4000000000000002E-2</v>
      </c>
      <c r="BT1959" s="637">
        <v>0.59399999999999997</v>
      </c>
      <c r="BU1959" s="637">
        <v>9.1999999999999998E-2</v>
      </c>
      <c r="BV1959" s="637" t="s">
        <v>121</v>
      </c>
      <c r="BW1959" s="637">
        <v>7.0000000000000007E-2</v>
      </c>
      <c r="BX1959" s="637" t="s">
        <v>121</v>
      </c>
      <c r="BY1959" s="637">
        <v>3.3000000000000002E-2</v>
      </c>
      <c r="BZ1959" s="637">
        <v>7.3999999999999996E-2</v>
      </c>
      <c r="CA1959" s="637">
        <v>4.8000000000000001E-2</v>
      </c>
      <c r="CB1959" s="637" t="s">
        <v>121</v>
      </c>
      <c r="CC1959" s="637">
        <v>5.8239999999999998</v>
      </c>
      <c r="CD1959" s="637">
        <v>8.1000000000000003E-2</v>
      </c>
      <c r="CE1959" s="637">
        <v>1.9E-2</v>
      </c>
      <c r="CF1959" s="637" t="s">
        <v>121</v>
      </c>
      <c r="CG1959" s="637">
        <v>3.0000000000000001E-3</v>
      </c>
      <c r="CH1959" s="637" t="s">
        <v>121</v>
      </c>
      <c r="CI1959" s="637">
        <v>2E-3</v>
      </c>
      <c r="CJ1959" s="637" t="s">
        <v>121</v>
      </c>
      <c r="CK1959" s="637">
        <v>0.85599999999999998</v>
      </c>
      <c r="CL1959" s="637" t="s">
        <v>121</v>
      </c>
      <c r="CM1959" s="637">
        <v>2E-3</v>
      </c>
      <c r="CN1959" s="637">
        <v>1.0999999999999999E-2</v>
      </c>
      <c r="CO1959" s="637">
        <v>2E-3</v>
      </c>
      <c r="CP1959" s="637">
        <v>0.85299999999999998</v>
      </c>
      <c r="CQ1959" s="637">
        <v>4.7E-2</v>
      </c>
      <c r="CR1959" s="637" t="s">
        <v>121</v>
      </c>
      <c r="CS1959" s="637">
        <v>8.0000000000000002E-3</v>
      </c>
      <c r="CT1959" s="637" t="s">
        <v>121</v>
      </c>
      <c r="CU1959" s="637">
        <v>24.367000000000001</v>
      </c>
      <c r="CV1959" s="637">
        <v>7.0000000000000001E-3</v>
      </c>
      <c r="CW1959" s="637">
        <v>1E-3</v>
      </c>
      <c r="CX1959" s="637">
        <v>0.11799999999999999</v>
      </c>
      <c r="CY1959" s="637">
        <v>1.7999999999999999E-2</v>
      </c>
      <c r="CZ1959" s="637" t="s">
        <v>121</v>
      </c>
      <c r="DA1959" s="637">
        <v>3.0000000000000001E-3</v>
      </c>
      <c r="DB1959" s="637">
        <v>1.7999999999999999E-2</v>
      </c>
      <c r="DC1959" s="637">
        <v>7.0000000000000001E-3</v>
      </c>
      <c r="DD1959" s="637" t="s">
        <v>121</v>
      </c>
      <c r="DE1959" s="637">
        <v>4.7E-2</v>
      </c>
      <c r="DF1959" s="637">
        <v>4.2220000000000004</v>
      </c>
      <c r="DG1959" s="637">
        <v>9.2999999999999999E-2</v>
      </c>
      <c r="DH1959" s="637">
        <v>1.268</v>
      </c>
      <c r="DI1959" s="637">
        <v>2.1000000000000001E-2</v>
      </c>
      <c r="DJ1959" s="637" t="s">
        <v>121</v>
      </c>
      <c r="DK1959" s="637">
        <v>2E-3</v>
      </c>
      <c r="DL1959" s="61" t="str">
        <f t="shared" si="36"/>
        <v>Anlieferung 37-7</v>
      </c>
    </row>
    <row r="1960" spans="1:132">
      <c r="A1960" s="11">
        <v>44748</v>
      </c>
      <c r="B1960" s="66" t="s">
        <v>704</v>
      </c>
      <c r="C1960" s="25" t="s">
        <v>2254</v>
      </c>
      <c r="H1960" s="3" t="e">
        <f>((F1960)/(E1960/100))</f>
        <v>#DIV/0!</v>
      </c>
      <c r="I1960" s="4" t="e">
        <f>E1960/F1960</f>
        <v>#DIV/0!</v>
      </c>
      <c r="J1960" s="4" t="e">
        <f>100/G1960</f>
        <v>#DIV/0!</v>
      </c>
      <c r="N1960" s="37" t="e">
        <f>M1960/(K1960/100)</f>
        <v>#DIV/0!</v>
      </c>
      <c r="O1960" s="37" t="e">
        <f>N1960/J1960</f>
        <v>#DIV/0!</v>
      </c>
      <c r="P1960" s="5" t="e">
        <f>M1960/(L1960/100)</f>
        <v>#DIV/0!</v>
      </c>
      <c r="Q1960" s="5" t="e">
        <f>P1960*I1960</f>
        <v>#DIV/0!</v>
      </c>
      <c r="U1960" s="15" t="e">
        <f>100-(T1960-R1960)/S1960*100</f>
        <v>#DIV/0!</v>
      </c>
      <c r="AB1960" s="14" t="e">
        <f>((AE1960-AC1960)*(1000/AD1960))*1000</f>
        <v>#DIV/0!</v>
      </c>
      <c r="AF1960" s="7" t="e">
        <f>#REF!*0.8</f>
        <v>#REF!</v>
      </c>
      <c r="AH1960" s="8" t="e">
        <f>((AG1960)*(H1960/100))</f>
        <v>#DIV/0!</v>
      </c>
      <c r="AI1960" s="7" t="e">
        <f>AG1960/AH1960</f>
        <v>#DIV/0!</v>
      </c>
      <c r="AO1960" s="20" t="s">
        <v>704</v>
      </c>
      <c r="AP1960" s="637" t="s">
        <v>121</v>
      </c>
      <c r="AQ1960" s="637">
        <v>5.0000000000000001E-3</v>
      </c>
      <c r="AR1960" s="637" t="s">
        <v>121</v>
      </c>
      <c r="AS1960" s="637">
        <v>1.4999999999999999E-2</v>
      </c>
      <c r="AT1960" s="637" t="s">
        <v>121</v>
      </c>
      <c r="AU1960" s="637">
        <v>8.9999999999999993E-3</v>
      </c>
      <c r="AV1960" s="637">
        <v>6.3650000000000002</v>
      </c>
      <c r="AW1960" s="637">
        <v>0.124</v>
      </c>
      <c r="AX1960" s="637" t="s">
        <v>121</v>
      </c>
      <c r="AY1960" s="637">
        <v>7.0000000000000001E-3</v>
      </c>
      <c r="AZ1960" s="637">
        <v>2.359</v>
      </c>
      <c r="BA1960" s="637">
        <v>3.4000000000000002E-2</v>
      </c>
      <c r="BB1960" s="637">
        <v>0.315</v>
      </c>
      <c r="BC1960" s="637">
        <v>1.2E-2</v>
      </c>
      <c r="BD1960" s="637">
        <v>41.96</v>
      </c>
      <c r="BE1960" s="637">
        <v>0.48099999999999998</v>
      </c>
      <c r="BF1960" s="637" t="s">
        <v>121</v>
      </c>
      <c r="BG1960" s="637">
        <v>1.2E-2</v>
      </c>
      <c r="BH1960" s="637">
        <v>2.5329999999999999</v>
      </c>
      <c r="BI1960" s="637">
        <v>0.40699999999999997</v>
      </c>
      <c r="BJ1960" s="637">
        <v>1.7000000000000001E-2</v>
      </c>
      <c r="BK1960" s="637">
        <v>3.0000000000000001E-3</v>
      </c>
      <c r="BL1960" s="637">
        <v>7.0000000000000001E-3</v>
      </c>
      <c r="BM1960" s="637">
        <v>3.0000000000000001E-3</v>
      </c>
      <c r="BN1960" s="637">
        <v>0.45900000000000002</v>
      </c>
      <c r="BO1960" s="637">
        <v>2.9000000000000001E-2</v>
      </c>
      <c r="BP1960" s="637">
        <v>34.063000000000002</v>
      </c>
      <c r="BQ1960" s="637">
        <v>0.74299999999999999</v>
      </c>
      <c r="BR1960" s="637">
        <v>0.32</v>
      </c>
      <c r="BS1960" s="637">
        <v>8.0000000000000002E-3</v>
      </c>
      <c r="BT1960" s="637">
        <v>0.44</v>
      </c>
      <c r="BU1960" s="637">
        <v>9.1999999999999998E-2</v>
      </c>
      <c r="BV1960" s="637">
        <v>2.9000000000000001E-2</v>
      </c>
      <c r="BW1960" s="637">
        <v>3.0000000000000001E-3</v>
      </c>
      <c r="BX1960" s="637">
        <v>6.7000000000000004E-2</v>
      </c>
      <c r="BY1960" s="637">
        <v>3.1E-2</v>
      </c>
      <c r="BZ1960" s="637">
        <v>9.4E-2</v>
      </c>
      <c r="CA1960" s="637">
        <v>5.2999999999999999E-2</v>
      </c>
      <c r="CB1960" s="637" t="s">
        <v>121</v>
      </c>
      <c r="CC1960" s="637">
        <v>7.4669999999999996</v>
      </c>
      <c r="CD1960" s="637">
        <v>0.40600000000000003</v>
      </c>
      <c r="CE1960" s="637">
        <v>2.1999999999999999E-2</v>
      </c>
      <c r="CF1960" s="637">
        <v>3.0000000000000001E-3</v>
      </c>
      <c r="CG1960" s="637">
        <v>1E-3</v>
      </c>
      <c r="CH1960" s="637" t="s">
        <v>121</v>
      </c>
      <c r="CI1960" s="637">
        <v>2E-3</v>
      </c>
      <c r="CJ1960" s="637">
        <v>0.25700000000000001</v>
      </c>
      <c r="CK1960" s="637">
        <v>1.9E-2</v>
      </c>
      <c r="CL1960" s="637" t="s">
        <v>121</v>
      </c>
      <c r="CM1960" s="637">
        <v>2E-3</v>
      </c>
      <c r="CN1960" s="637">
        <v>2E-3</v>
      </c>
      <c r="CO1960" s="637">
        <v>1E-3</v>
      </c>
      <c r="CP1960" s="637">
        <v>0.91</v>
      </c>
      <c r="CQ1960" s="637">
        <v>1.2E-2</v>
      </c>
      <c r="CR1960" s="637" t="s">
        <v>121</v>
      </c>
      <c r="CS1960" s="637">
        <v>5.0000000000000001E-3</v>
      </c>
      <c r="CT1960" s="637">
        <v>1.0760000000000001</v>
      </c>
      <c r="CU1960" s="637">
        <v>5.7000000000000002E-2</v>
      </c>
      <c r="CV1960" s="637">
        <v>1.2E-2</v>
      </c>
      <c r="CW1960" s="637">
        <v>1E-3</v>
      </c>
      <c r="CX1960" s="637">
        <v>0.16600000000000001</v>
      </c>
      <c r="CY1960" s="637">
        <v>2.7E-2</v>
      </c>
      <c r="CZ1960" s="637">
        <v>2E-3</v>
      </c>
      <c r="DA1960" s="637">
        <v>1E-3</v>
      </c>
      <c r="DB1960" s="637" t="s">
        <v>121</v>
      </c>
      <c r="DC1960" s="637">
        <v>1.7000000000000001E-2</v>
      </c>
      <c r="DD1960" s="637" t="s">
        <v>121</v>
      </c>
      <c r="DE1960" s="637">
        <v>6.9000000000000006E-2</v>
      </c>
      <c r="DF1960" s="637">
        <v>8.077</v>
      </c>
      <c r="DG1960" s="637">
        <v>0.13</v>
      </c>
      <c r="DH1960" s="637">
        <v>1.6E-2</v>
      </c>
      <c r="DI1960" s="637">
        <v>1E-3</v>
      </c>
      <c r="DJ1960" s="637" t="s">
        <v>121</v>
      </c>
      <c r="DK1960" s="637">
        <v>2E-3</v>
      </c>
      <c r="DL1960" s="61" t="str">
        <f t="shared" si="36"/>
        <v>Anlieferung 37-8</v>
      </c>
    </row>
    <row r="1961" spans="1:132">
      <c r="A1961" s="11">
        <v>44748</v>
      </c>
      <c r="B1961" s="66" t="s">
        <v>2282</v>
      </c>
      <c r="C1961" s="25" t="s">
        <v>2254</v>
      </c>
      <c r="H1961" s="3" t="e">
        <f>((F1961)/(E1961/100))</f>
        <v>#DIV/0!</v>
      </c>
      <c r="I1961" s="4" t="e">
        <f>E1961/F1961</f>
        <v>#DIV/0!</v>
      </c>
      <c r="J1961" s="4" t="e">
        <f>100/G1961</f>
        <v>#DIV/0!</v>
      </c>
      <c r="N1961" s="37" t="e">
        <f>M1961/(K1961/100)</f>
        <v>#DIV/0!</v>
      </c>
      <c r="O1961" s="37" t="e">
        <f>N1961/J1961</f>
        <v>#DIV/0!</v>
      </c>
      <c r="P1961" s="5" t="e">
        <f>M1961/(L1961/100)</f>
        <v>#DIV/0!</v>
      </c>
      <c r="Q1961" s="5" t="e">
        <f>P1961*I1961</f>
        <v>#DIV/0!</v>
      </c>
      <c r="U1961" s="15" t="e">
        <f>100-(T1961-R1961)/S1961*100</f>
        <v>#DIV/0!</v>
      </c>
      <c r="AB1961" s="14" t="e">
        <f>((AE1961-AC1961)*(1000/AD1961))*1000</f>
        <v>#DIV/0!</v>
      </c>
      <c r="AF1961" s="7" t="e">
        <f>#REF!*0.8</f>
        <v>#REF!</v>
      </c>
      <c r="AH1961" s="8" t="e">
        <f>((AG1961)*(H1961/100))</f>
        <v>#DIV/0!</v>
      </c>
      <c r="AI1961" s="7" t="e">
        <f>AG1961/AH1961</f>
        <v>#DIV/0!</v>
      </c>
      <c r="AO1961" s="20" t="s">
        <v>2282</v>
      </c>
      <c r="DL1961" s="61" t="str">
        <f t="shared" si="36"/>
        <v>Anlieferung 37-9-23 Entsorgung</v>
      </c>
    </row>
    <row r="1962" spans="1:132">
      <c r="A1962" s="11">
        <v>44748</v>
      </c>
      <c r="B1962" s="66" t="s">
        <v>207</v>
      </c>
      <c r="C1962" s="25" t="s">
        <v>125</v>
      </c>
      <c r="D1962" s="21">
        <v>29</v>
      </c>
      <c r="E1962" s="2">
        <v>100</v>
      </c>
      <c r="F1962" s="2">
        <v>71</v>
      </c>
      <c r="H1962" s="3">
        <f>((F1962)/(E1962/100))</f>
        <v>71</v>
      </c>
      <c r="I1962" s="4">
        <f>E1962/F1962</f>
        <v>1.408450704225352</v>
      </c>
      <c r="J1962" s="4" t="e">
        <f>100/G1962</f>
        <v>#DIV/0!</v>
      </c>
      <c r="N1962" s="37" t="e">
        <f>M1962/(K1962/100)</f>
        <v>#DIV/0!</v>
      </c>
      <c r="O1962" s="37" t="e">
        <f>N1962/J1962</f>
        <v>#DIV/0!</v>
      </c>
      <c r="P1962" s="5" t="e">
        <f>M1962/(L1962/100)</f>
        <v>#DIV/0!</v>
      </c>
      <c r="Q1962" s="5" t="e">
        <f>P1962*I1962</f>
        <v>#DIV/0!</v>
      </c>
      <c r="U1962" s="15" t="e">
        <f>100-(T1962-R1962)/S1962*100</f>
        <v>#DIV/0!</v>
      </c>
      <c r="V1962" s="21">
        <v>1.8</v>
      </c>
      <c r="X1962" s="2">
        <v>12.1</v>
      </c>
      <c r="Y1962" s="2">
        <v>10.93</v>
      </c>
      <c r="Z1962" s="21">
        <v>1572</v>
      </c>
      <c r="AB1962" s="14" t="e">
        <f>((AE1962-AC1962)*(1000/AD1962))*1000</f>
        <v>#DIV/0!</v>
      </c>
      <c r="AF1962" s="7" t="e">
        <f>#REF!*0.8</f>
        <v>#REF!</v>
      </c>
      <c r="AG1962" s="2">
        <v>141</v>
      </c>
      <c r="AH1962" s="8">
        <f>((AG1962)*(H1962/100))</f>
        <v>100.11</v>
      </c>
      <c r="AI1962" s="7">
        <f>AG1962/AH1962</f>
        <v>1.408450704225352</v>
      </c>
      <c r="AJ1962" s="6">
        <v>58.45</v>
      </c>
      <c r="AK1962" s="2">
        <v>0.439</v>
      </c>
      <c r="AO1962" s="20" t="s">
        <v>2283</v>
      </c>
      <c r="AP1962" s="638">
        <v>4.9000000000000002E-2</v>
      </c>
      <c r="AQ1962" s="638">
        <v>1E-3</v>
      </c>
      <c r="AR1962" s="638">
        <v>2.1000000000000001E-2</v>
      </c>
      <c r="AS1962" s="638">
        <v>3.0000000000000001E-3</v>
      </c>
      <c r="AT1962" s="638">
        <v>6.0000000000000001E-3</v>
      </c>
      <c r="AU1962" s="638">
        <v>2E-3</v>
      </c>
      <c r="AV1962" s="638">
        <v>2.7E-2</v>
      </c>
      <c r="AW1962" s="638">
        <v>2E-3</v>
      </c>
      <c r="AX1962" s="638" t="s">
        <v>121</v>
      </c>
      <c r="AY1962" s="638">
        <v>2E-3</v>
      </c>
      <c r="AZ1962" s="638">
        <v>3.4000000000000002E-2</v>
      </c>
      <c r="BA1962" s="638">
        <v>2E-3</v>
      </c>
      <c r="BB1962" s="638">
        <v>0.13900000000000001</v>
      </c>
      <c r="BC1962" s="638">
        <v>3.0000000000000001E-3</v>
      </c>
      <c r="BD1962" s="638">
        <v>2.7389999999999999</v>
      </c>
      <c r="BE1962" s="638">
        <v>2.3E-2</v>
      </c>
      <c r="BF1962" s="638" t="s">
        <v>121</v>
      </c>
      <c r="BG1962" s="638">
        <v>2E-3</v>
      </c>
      <c r="BH1962" s="638">
        <v>2.657</v>
      </c>
      <c r="BI1962" s="638">
        <v>0.77300000000000002</v>
      </c>
      <c r="BJ1962" s="638" t="s">
        <v>121</v>
      </c>
      <c r="BK1962" s="638">
        <v>2E-3</v>
      </c>
      <c r="BL1962" s="638" t="s">
        <v>121</v>
      </c>
      <c r="BM1962" s="638">
        <v>2E-3</v>
      </c>
      <c r="BN1962" s="638">
        <v>0.41599999999999998</v>
      </c>
      <c r="BO1962" s="638">
        <v>8.9999999999999993E-3</v>
      </c>
      <c r="BP1962" s="638">
        <v>67.091999999999999</v>
      </c>
      <c r="BQ1962" s="638">
        <v>0.122</v>
      </c>
      <c r="BR1962" s="638" t="s">
        <v>121</v>
      </c>
      <c r="BS1962" s="638">
        <v>2E-3</v>
      </c>
      <c r="BT1962" s="638">
        <v>14.254</v>
      </c>
      <c r="BU1962" s="638">
        <v>0.127</v>
      </c>
      <c r="BV1962" s="638">
        <v>0.80900000000000005</v>
      </c>
      <c r="BW1962" s="638">
        <v>1.9E-2</v>
      </c>
      <c r="BX1962" s="638" t="s">
        <v>121</v>
      </c>
      <c r="BY1962" s="638">
        <v>8.0000000000000002E-3</v>
      </c>
      <c r="BZ1962" s="638">
        <v>0.59299999999999997</v>
      </c>
      <c r="CA1962" s="638">
        <v>2.5000000000000001E-2</v>
      </c>
      <c r="CB1962" s="638" t="s">
        <v>121</v>
      </c>
      <c r="CC1962" s="638">
        <v>9.6189999999999998</v>
      </c>
      <c r="CD1962" s="638">
        <v>9.4E-2</v>
      </c>
      <c r="CE1962" s="638">
        <v>6.0000000000000001E-3</v>
      </c>
      <c r="CF1962" s="638">
        <v>2E-3</v>
      </c>
      <c r="CG1962" s="638">
        <v>1E-3</v>
      </c>
      <c r="CH1962" s="638" t="s">
        <v>121</v>
      </c>
      <c r="CI1962" s="638">
        <v>2E-3</v>
      </c>
      <c r="CJ1962" s="638">
        <v>0.69</v>
      </c>
      <c r="CK1962" s="638">
        <v>6.7000000000000004E-2</v>
      </c>
      <c r="CL1962" s="638" t="s">
        <v>121</v>
      </c>
      <c r="CM1962" s="638">
        <v>2E-3</v>
      </c>
      <c r="CN1962" s="638">
        <v>2E-3</v>
      </c>
      <c r="CO1962" s="638">
        <v>1E-3</v>
      </c>
      <c r="CP1962" s="638">
        <v>1.2410000000000001</v>
      </c>
      <c r="CQ1962" s="638">
        <v>3.2000000000000001E-2</v>
      </c>
      <c r="CR1962" s="638" t="s">
        <v>121</v>
      </c>
      <c r="CS1962" s="638">
        <v>2E-3</v>
      </c>
      <c r="CT1962" s="638">
        <v>8.0449999999999999</v>
      </c>
      <c r="CU1962" s="638">
        <v>0.28100000000000003</v>
      </c>
      <c r="CV1962" s="638">
        <v>2.8000000000000001E-2</v>
      </c>
      <c r="CW1962" s="638">
        <v>1E-3</v>
      </c>
      <c r="CX1962" s="638">
        <v>0.75800000000000001</v>
      </c>
      <c r="CY1962" s="638">
        <v>1.7000000000000001E-2</v>
      </c>
      <c r="CZ1962" s="638" t="s">
        <v>121</v>
      </c>
      <c r="DA1962" s="638">
        <v>2E-3</v>
      </c>
      <c r="DB1962" s="638">
        <v>6.3E-2</v>
      </c>
      <c r="DC1962" s="638">
        <v>6.0000000000000001E-3</v>
      </c>
      <c r="DD1962" s="638" t="s">
        <v>121</v>
      </c>
      <c r="DE1962" s="638">
        <v>6.0000000000000001E-3</v>
      </c>
      <c r="DF1962" s="638">
        <v>0.216</v>
      </c>
      <c r="DG1962" s="638">
        <v>3.0000000000000001E-3</v>
      </c>
      <c r="DH1962" s="638">
        <v>1.6E-2</v>
      </c>
      <c r="DI1962" s="638">
        <v>1E-3</v>
      </c>
      <c r="DJ1962" s="638">
        <v>4.0000000000000001E-3</v>
      </c>
      <c r="DK1962" s="638">
        <v>1E-3</v>
      </c>
      <c r="DL1962" s="61" t="str">
        <f t="shared" si="36"/>
        <v>DK III W2 06.07.2022</v>
      </c>
      <c r="DM1962" s="638">
        <v>3.28397205188561E-2</v>
      </c>
      <c r="DN1962" s="638">
        <v>3.5457848709497301E-2</v>
      </c>
      <c r="DO1962" s="638">
        <v>1.17502030439114E-2</v>
      </c>
      <c r="DP1962" s="638">
        <v>0.43878972125441401</v>
      </c>
      <c r="DQ1962" s="638">
        <v>2.8852499654590202E-2</v>
      </c>
      <c r="DR1962" s="638">
        <v>3.8456036316703697E-2</v>
      </c>
      <c r="DS1962" s="638">
        <v>1.77941935088087</v>
      </c>
      <c r="DT1962" s="638">
        <v>3.0518867640559898E-2</v>
      </c>
      <c r="DU1962" s="638">
        <v>1.2085493206729501E-2</v>
      </c>
      <c r="DV1962" s="638">
        <v>0.15549992731818199</v>
      </c>
      <c r="DW1962" s="638">
        <v>0.62096178164447802</v>
      </c>
      <c r="DX1962" s="638">
        <v>0.160624988031453</v>
      </c>
      <c r="DY1962" s="638">
        <v>1850.64593596642</v>
      </c>
      <c r="DZ1962" s="638">
        <v>4.3426258903567696</v>
      </c>
      <c r="EA1962" s="638">
        <v>0.22035038129734799</v>
      </c>
      <c r="EB1962" s="638">
        <v>97.619582722977995</v>
      </c>
    </row>
    <row r="1963" spans="1:132">
      <c r="A1963" s="11">
        <v>44749</v>
      </c>
      <c r="B1963" s="66" t="s">
        <v>2281</v>
      </c>
      <c r="C1963" s="25" t="s">
        <v>2284</v>
      </c>
      <c r="D1963" s="21">
        <v>50</v>
      </c>
      <c r="E1963" s="2">
        <v>100</v>
      </c>
      <c r="F1963" s="2">
        <v>50</v>
      </c>
      <c r="H1963" s="3">
        <f>((F1963)/(E1963/100))</f>
        <v>50</v>
      </c>
      <c r="I1963" s="4">
        <f>E1963/F1963</f>
        <v>2</v>
      </c>
      <c r="J1963" s="4" t="e">
        <f>100/G1963</f>
        <v>#DIV/0!</v>
      </c>
      <c r="K1963" s="2">
        <v>20.14</v>
      </c>
      <c r="M1963" s="2">
        <f>100.332-100.214</f>
        <v>0.117999999999995</v>
      </c>
      <c r="N1963" s="37">
        <f>M1963/(K1963/100)</f>
        <v>0.58589870903671792</v>
      </c>
      <c r="O1963" s="37" t="e">
        <f>N1963/J1963</f>
        <v>#DIV/0!</v>
      </c>
      <c r="P1963" s="5" t="e">
        <f>M1963/(L1963/100)</f>
        <v>#DIV/0!</v>
      </c>
      <c r="Q1963" s="5" t="e">
        <f>P1963*I1963</f>
        <v>#DIV/0!</v>
      </c>
      <c r="U1963" s="15" t="e">
        <f>100-(T1963-R1963)/S1963*100</f>
        <v>#DIV/0!</v>
      </c>
      <c r="AB1963" s="14" t="e">
        <f>((AE1963-AC1963)*(1000/AD1963))*1000</f>
        <v>#DIV/0!</v>
      </c>
      <c r="AF1963" s="7" t="e">
        <f>#REF!*0.8</f>
        <v>#REF!</v>
      </c>
      <c r="AH1963" s="8">
        <f>((AG1963)*(H1963/100))</f>
        <v>0</v>
      </c>
      <c r="AI1963" s="7" t="e">
        <f>AG1963/AH1963</f>
        <v>#DIV/0!</v>
      </c>
      <c r="AO1963" s="20" t="s">
        <v>2285</v>
      </c>
      <c r="AP1963" s="640" t="s">
        <v>121</v>
      </c>
      <c r="AQ1963" s="640">
        <v>3.0000000000000001E-3</v>
      </c>
      <c r="AR1963" s="640">
        <v>4.7E-2</v>
      </c>
      <c r="AS1963" s="640">
        <v>7.0000000000000001E-3</v>
      </c>
      <c r="AT1963" s="640">
        <v>0.13700000000000001</v>
      </c>
      <c r="AU1963" s="640">
        <v>6.0000000000000001E-3</v>
      </c>
      <c r="AV1963" s="640">
        <v>7.0000000000000001E-3</v>
      </c>
      <c r="AW1963" s="640">
        <v>3.0000000000000001E-3</v>
      </c>
      <c r="AX1963" s="640" t="s">
        <v>121</v>
      </c>
      <c r="AY1963" s="640">
        <v>2E-3</v>
      </c>
      <c r="AZ1963" s="640">
        <v>0.127</v>
      </c>
      <c r="BA1963" s="640">
        <v>7.0000000000000001E-3</v>
      </c>
      <c r="BB1963" s="640">
        <v>2.5000000000000001E-2</v>
      </c>
      <c r="BC1963" s="640">
        <v>4.0000000000000001E-3</v>
      </c>
      <c r="BD1963" s="640">
        <v>48.603999999999999</v>
      </c>
      <c r="BE1963" s="640">
        <v>0.372</v>
      </c>
      <c r="BF1963" s="640" t="s">
        <v>121</v>
      </c>
      <c r="BG1963" s="640">
        <v>0.02</v>
      </c>
      <c r="BH1963" s="640">
        <v>2.77</v>
      </c>
      <c r="BI1963" s="640">
        <v>0.253</v>
      </c>
      <c r="BJ1963" s="640">
        <v>3.0000000000000001E-3</v>
      </c>
      <c r="BK1963" s="640">
        <v>1E-3</v>
      </c>
      <c r="BL1963" s="640" t="s">
        <v>121</v>
      </c>
      <c r="BM1963" s="640">
        <v>3.0000000000000001E-3</v>
      </c>
      <c r="BN1963" s="640">
        <v>4.2000000000000003E-2</v>
      </c>
      <c r="BO1963" s="640">
        <v>1.2E-2</v>
      </c>
      <c r="BP1963" s="640">
        <v>45.426000000000002</v>
      </c>
      <c r="BQ1963" s="640">
        <v>0.42399999999999999</v>
      </c>
      <c r="BR1963" s="640" t="s">
        <v>121</v>
      </c>
      <c r="BS1963" s="640">
        <v>2E-3</v>
      </c>
      <c r="BT1963" s="640">
        <v>0.11600000000000001</v>
      </c>
      <c r="BU1963" s="640">
        <v>3.4000000000000002E-2</v>
      </c>
      <c r="BV1963" s="640">
        <v>2.7E-2</v>
      </c>
      <c r="BW1963" s="640">
        <v>2E-3</v>
      </c>
      <c r="BX1963" s="640" t="s">
        <v>121</v>
      </c>
      <c r="BY1963" s="640">
        <v>3.7999999999999999E-2</v>
      </c>
      <c r="BZ1963" s="640" t="s">
        <v>121</v>
      </c>
      <c r="CA1963" s="640">
        <v>4.5999999999999999E-2</v>
      </c>
      <c r="CB1963" s="640" t="s">
        <v>121</v>
      </c>
      <c r="CC1963" s="640">
        <v>2.3929999999999998</v>
      </c>
      <c r="CD1963" s="640">
        <v>0.38400000000000001</v>
      </c>
      <c r="CE1963" s="640">
        <v>1.4E-2</v>
      </c>
      <c r="CF1963" s="640" t="s">
        <v>121</v>
      </c>
      <c r="CG1963" s="640">
        <v>2E-3</v>
      </c>
      <c r="CH1963" s="640" t="s">
        <v>121</v>
      </c>
      <c r="CI1963" s="640">
        <v>2E-3</v>
      </c>
      <c r="CJ1963" s="640">
        <v>2.5000000000000001E-2</v>
      </c>
      <c r="CK1963" s="640">
        <v>8.9999999999999993E-3</v>
      </c>
      <c r="CL1963" s="640" t="s">
        <v>121</v>
      </c>
      <c r="CM1963" s="640">
        <v>2E-3</v>
      </c>
      <c r="CN1963" s="640" t="s">
        <v>121</v>
      </c>
      <c r="CO1963" s="640">
        <v>2E-3</v>
      </c>
      <c r="CP1963" s="640">
        <v>8.2000000000000003E-2</v>
      </c>
      <c r="CQ1963" s="640">
        <v>3.0000000000000001E-3</v>
      </c>
      <c r="CR1963" s="640" t="s">
        <v>121</v>
      </c>
      <c r="CS1963" s="640">
        <v>2E-3</v>
      </c>
      <c r="CT1963" s="640">
        <v>0.13900000000000001</v>
      </c>
      <c r="CU1963" s="640">
        <v>2.7E-2</v>
      </c>
      <c r="CV1963" s="640" t="s">
        <v>121</v>
      </c>
      <c r="CW1963" s="640">
        <v>2E-3</v>
      </c>
      <c r="CX1963" s="640" t="s">
        <v>121</v>
      </c>
      <c r="CY1963" s="640">
        <v>1.7000000000000001E-2</v>
      </c>
      <c r="CZ1963" s="640" t="s">
        <v>121</v>
      </c>
      <c r="DA1963" s="640">
        <v>2E-3</v>
      </c>
      <c r="DB1963" s="640" t="s">
        <v>121</v>
      </c>
      <c r="DC1963" s="640">
        <v>8.0000000000000002E-3</v>
      </c>
      <c r="DD1963" s="640" t="s">
        <v>121</v>
      </c>
      <c r="DE1963" s="640">
        <v>0.01</v>
      </c>
      <c r="DF1963" s="640">
        <v>3.6999999999999998E-2</v>
      </c>
      <c r="DG1963" s="640">
        <v>3.0000000000000001E-3</v>
      </c>
      <c r="DH1963" s="640" t="s">
        <v>121</v>
      </c>
      <c r="DI1963" s="640">
        <v>2E-3</v>
      </c>
      <c r="DJ1963" s="640" t="s">
        <v>121</v>
      </c>
      <c r="DK1963" s="640">
        <v>2E-3</v>
      </c>
      <c r="DL1963" s="61" t="str">
        <f t="shared" si="36"/>
        <v>ENE 2113 07.07.2022</v>
      </c>
    </row>
    <row r="1964" spans="1:132">
      <c r="A1964" s="11">
        <v>44749</v>
      </c>
      <c r="B1964" s="66"/>
      <c r="C1964" s="25" t="s">
        <v>117</v>
      </c>
      <c r="H1964" s="3" t="e">
        <f>((F1964)/(E1964/100))</f>
        <v>#DIV/0!</v>
      </c>
      <c r="I1964" s="4" t="e">
        <f>E1964/F1964</f>
        <v>#DIV/0!</v>
      </c>
      <c r="J1964" s="4" t="e">
        <f>100/G1964</f>
        <v>#DIV/0!</v>
      </c>
      <c r="N1964" s="37" t="e">
        <f>M1964/(K1964/100)</f>
        <v>#DIV/0!</v>
      </c>
      <c r="O1964" s="37" t="e">
        <f>N1964/J1964</f>
        <v>#DIV/0!</v>
      </c>
      <c r="P1964" s="5" t="e">
        <f>M1964/(L1964/100)</f>
        <v>#DIV/0!</v>
      </c>
      <c r="Q1964" s="5" t="e">
        <f>P1964*I1964</f>
        <v>#DIV/0!</v>
      </c>
      <c r="U1964" s="15" t="e">
        <f>100-(T1964-R1964)/S1964*100</f>
        <v>#DIV/0!</v>
      </c>
      <c r="X1964" s="2">
        <v>11.76</v>
      </c>
      <c r="AB1964" s="14" t="e">
        <f>((AE1964-AC1964)*(1000/AD1964))*1000</f>
        <v>#DIV/0!</v>
      </c>
      <c r="AF1964" s="7" t="e">
        <f>#REF!*0.8</f>
        <v>#REF!</v>
      </c>
      <c r="AG1964" s="2">
        <v>60</v>
      </c>
      <c r="AH1964" s="8" t="e">
        <f>((AG1964)*(H1964/100))</f>
        <v>#DIV/0!</v>
      </c>
      <c r="AI1964" s="7" t="e">
        <f>AG1964/AH1964</f>
        <v>#DIV/0!</v>
      </c>
      <c r="AO1964" s="20" t="s">
        <v>2286</v>
      </c>
      <c r="AP1964" s="639">
        <v>0.122</v>
      </c>
      <c r="AQ1964" s="639">
        <v>2E-3</v>
      </c>
      <c r="AR1964" s="639" t="s">
        <v>121</v>
      </c>
      <c r="AS1964" s="639">
        <v>6.0000000000000001E-3</v>
      </c>
      <c r="AT1964" s="639">
        <v>4.9000000000000002E-2</v>
      </c>
      <c r="AU1964" s="639">
        <v>3.0000000000000001E-3</v>
      </c>
      <c r="AV1964" s="639">
        <v>3.7999999999999999E-2</v>
      </c>
      <c r="AW1964" s="639">
        <v>2E-3</v>
      </c>
      <c r="AX1964" s="639">
        <v>8.0000000000000002E-3</v>
      </c>
      <c r="AY1964" s="639">
        <v>1E-3</v>
      </c>
      <c r="AZ1964" s="639">
        <v>1.2E-2</v>
      </c>
      <c r="BA1964" s="639">
        <v>2E-3</v>
      </c>
      <c r="BB1964" s="639">
        <v>3.2000000000000001E-2</v>
      </c>
      <c r="BC1964" s="639">
        <v>2E-3</v>
      </c>
      <c r="BD1964" s="639">
        <v>0.28999999999999998</v>
      </c>
      <c r="BE1964" s="639">
        <v>8.0000000000000002E-3</v>
      </c>
      <c r="BF1964" s="639" t="s">
        <v>121</v>
      </c>
      <c r="BG1964" s="639">
        <v>0.01</v>
      </c>
      <c r="BH1964" s="639" t="s">
        <v>121</v>
      </c>
      <c r="BI1964" s="639">
        <v>1.895</v>
      </c>
      <c r="BJ1964" s="639" t="s">
        <v>121</v>
      </c>
      <c r="BK1964" s="639">
        <v>2E-3</v>
      </c>
      <c r="BL1964" s="639" t="s">
        <v>121</v>
      </c>
      <c r="BM1964" s="639">
        <v>2E-3</v>
      </c>
      <c r="BN1964" s="639">
        <v>6.0999999999999999E-2</v>
      </c>
      <c r="BO1964" s="639">
        <v>7.0000000000000001E-3</v>
      </c>
      <c r="BP1964" s="639">
        <v>60.825000000000003</v>
      </c>
      <c r="BQ1964" s="639">
        <v>0.14699999999999999</v>
      </c>
      <c r="BR1964" s="639">
        <v>3.0000000000000001E-3</v>
      </c>
      <c r="BS1964" s="639">
        <v>1E-3</v>
      </c>
      <c r="BT1964" s="639">
        <v>24.102</v>
      </c>
      <c r="BU1964" s="639">
        <v>0.22500000000000001</v>
      </c>
      <c r="BV1964" s="639">
        <v>8.7110000000000003</v>
      </c>
      <c r="BW1964" s="639">
        <v>0.11899999999999999</v>
      </c>
      <c r="BX1964" s="639" t="s">
        <v>121</v>
      </c>
      <c r="BY1964" s="639">
        <v>4.0000000000000001E-3</v>
      </c>
      <c r="BZ1964" s="639">
        <v>2.363</v>
      </c>
      <c r="CA1964" s="639">
        <v>4.5999999999999999E-2</v>
      </c>
      <c r="CB1964" s="639" t="s">
        <v>121</v>
      </c>
      <c r="CC1964" s="639">
        <v>17.108000000000001</v>
      </c>
      <c r="CD1964" s="639">
        <v>1.9E-2</v>
      </c>
      <c r="CE1964" s="639">
        <v>4.0000000000000001E-3</v>
      </c>
      <c r="CF1964" s="639" t="s">
        <v>121</v>
      </c>
      <c r="CG1964" s="639">
        <v>2E-3</v>
      </c>
      <c r="CH1964" s="639" t="s">
        <v>121</v>
      </c>
      <c r="CI1964" s="639">
        <v>2E-3</v>
      </c>
      <c r="CJ1964" s="639" t="s">
        <v>121</v>
      </c>
      <c r="CK1964" s="639">
        <v>0.14299999999999999</v>
      </c>
      <c r="CL1964" s="639" t="s">
        <v>121</v>
      </c>
      <c r="CM1964" s="639">
        <v>2E-3</v>
      </c>
      <c r="CN1964" s="639">
        <v>4.0000000000000001E-3</v>
      </c>
      <c r="CO1964" s="639">
        <v>1E-3</v>
      </c>
      <c r="CP1964" s="639">
        <v>1.008</v>
      </c>
      <c r="CQ1964" s="639">
        <v>4.2999999999999997E-2</v>
      </c>
      <c r="CR1964" s="639" t="s">
        <v>121</v>
      </c>
      <c r="CS1964" s="639">
        <v>2E-3</v>
      </c>
      <c r="CT1964" s="639">
        <v>0.377</v>
      </c>
      <c r="CU1964" s="639">
        <v>0.248</v>
      </c>
      <c r="CV1964" s="639">
        <v>1.4E-2</v>
      </c>
      <c r="CW1964" s="639">
        <v>1E-3</v>
      </c>
      <c r="CX1964" s="639">
        <v>7.0999999999999994E-2</v>
      </c>
      <c r="CY1964" s="639">
        <v>1.0999999999999999E-2</v>
      </c>
      <c r="CZ1964" s="639" t="s">
        <v>121</v>
      </c>
      <c r="DA1964" s="639">
        <v>2E-3</v>
      </c>
      <c r="DB1964" s="639" t="s">
        <v>121</v>
      </c>
      <c r="DC1964" s="639">
        <v>4.0000000000000001E-3</v>
      </c>
      <c r="DD1964" s="639">
        <v>2.5999999999999999E-2</v>
      </c>
      <c r="DE1964" s="639">
        <v>6.0000000000000001E-3</v>
      </c>
      <c r="DF1964" s="639">
        <v>0.54400000000000004</v>
      </c>
      <c r="DG1964" s="639">
        <v>6.0000000000000001E-3</v>
      </c>
      <c r="DH1964" s="639">
        <v>3.0000000000000001E-3</v>
      </c>
      <c r="DI1964" s="639">
        <v>1E-3</v>
      </c>
      <c r="DJ1964" s="639">
        <v>6.7000000000000004E-2</v>
      </c>
      <c r="DK1964" s="639">
        <v>1E-3</v>
      </c>
      <c r="DL1964" s="61" t="str">
        <f t="shared" si="36"/>
        <v>UTV 07.07.2022</v>
      </c>
    </row>
    <row r="1965" spans="1:132">
      <c r="A1965" s="11">
        <v>44749</v>
      </c>
      <c r="B1965" s="66" t="s">
        <v>207</v>
      </c>
      <c r="C1965" s="25" t="s">
        <v>125</v>
      </c>
      <c r="D1965" s="21">
        <v>32</v>
      </c>
      <c r="E1965" s="2">
        <v>100</v>
      </c>
      <c r="F1965" s="2">
        <v>68</v>
      </c>
      <c r="H1965" s="3">
        <f>((F1965)/(E1965/100))</f>
        <v>68</v>
      </c>
      <c r="I1965" s="4">
        <f>E1965/F1965</f>
        <v>1.4705882352941178</v>
      </c>
      <c r="J1965" s="4" t="e">
        <f>100/G1965</f>
        <v>#DIV/0!</v>
      </c>
      <c r="N1965" s="37" t="e">
        <f>M1965/(K1965/100)</f>
        <v>#DIV/0!</v>
      </c>
      <c r="O1965" s="37" t="e">
        <f>N1965/J1965</f>
        <v>#DIV/0!</v>
      </c>
      <c r="P1965" s="5" t="e">
        <f>M1965/(L1965/100)</f>
        <v>#DIV/0!</v>
      </c>
      <c r="Q1965" s="5" t="e">
        <f>P1965*I1965</f>
        <v>#DIV/0!</v>
      </c>
      <c r="U1965" s="15" t="e">
        <f>100-(T1965-R1965)/S1965*100</f>
        <v>#DIV/0!</v>
      </c>
      <c r="V1965" s="21">
        <v>2.1509999999999998</v>
      </c>
      <c r="X1965" s="2">
        <v>11.35</v>
      </c>
      <c r="Y1965" s="2">
        <v>8.36</v>
      </c>
      <c r="Z1965" s="21">
        <v>2381</v>
      </c>
      <c r="AB1965" s="14" t="e">
        <f>((AE1965-AC1965)*(1000/AD1965))*1000</f>
        <v>#DIV/0!</v>
      </c>
      <c r="AF1965" s="7" t="e">
        <f>#REF!*0.8</f>
        <v>#REF!</v>
      </c>
      <c r="AG1965" s="2">
        <v>147</v>
      </c>
      <c r="AH1965" s="8">
        <f>((AG1965)*(H1965/100))</f>
        <v>99.960000000000008</v>
      </c>
      <c r="AI1965" s="7">
        <f>AG1965/AH1965</f>
        <v>1.4705882352941175</v>
      </c>
      <c r="AJ1965" s="6">
        <v>42.92</v>
      </c>
      <c r="AK1965" s="2">
        <v>0.42199999999999999</v>
      </c>
      <c r="AO1965" s="20" t="s">
        <v>2290</v>
      </c>
      <c r="AP1965" s="643">
        <v>0.155</v>
      </c>
      <c r="AQ1965" s="643">
        <v>2E-3</v>
      </c>
      <c r="AR1965" s="643">
        <v>4.2000000000000003E-2</v>
      </c>
      <c r="AS1965" s="643">
        <v>3.0000000000000001E-3</v>
      </c>
      <c r="AT1965" s="643">
        <v>8.9999999999999993E-3</v>
      </c>
      <c r="AU1965" s="643">
        <v>2E-3</v>
      </c>
      <c r="AV1965" s="643">
        <v>4.2999999999999997E-2</v>
      </c>
      <c r="AW1965" s="643">
        <v>2E-3</v>
      </c>
      <c r="AX1965" s="643">
        <v>3.0000000000000001E-3</v>
      </c>
      <c r="AY1965" s="643">
        <v>1E-3</v>
      </c>
      <c r="AZ1965" s="643">
        <v>6.5000000000000002E-2</v>
      </c>
      <c r="BA1965" s="643">
        <v>3.0000000000000001E-3</v>
      </c>
      <c r="BB1965" s="643">
        <v>0.13</v>
      </c>
      <c r="BC1965" s="643">
        <v>3.0000000000000001E-3</v>
      </c>
      <c r="BD1965" s="643">
        <v>4.9189999999999996</v>
      </c>
      <c r="BE1965" s="643">
        <v>3.5000000000000003E-2</v>
      </c>
      <c r="BF1965" s="643" t="s">
        <v>121</v>
      </c>
      <c r="BG1965" s="643">
        <v>3.0000000000000001E-3</v>
      </c>
      <c r="BH1965" s="643">
        <v>2.2919999999999998</v>
      </c>
      <c r="BI1965" s="643">
        <v>0.73799999999999999</v>
      </c>
      <c r="BJ1965" s="643" t="s">
        <v>121</v>
      </c>
      <c r="BK1965" s="643">
        <v>3.0000000000000001E-3</v>
      </c>
      <c r="BL1965" s="643" t="s">
        <v>121</v>
      </c>
      <c r="BM1965" s="643">
        <v>2E-3</v>
      </c>
      <c r="BN1965" s="643">
        <v>0.11899999999999999</v>
      </c>
      <c r="BO1965" s="643">
        <v>7.0000000000000001E-3</v>
      </c>
      <c r="BP1965" s="643">
        <v>67.784999999999997</v>
      </c>
      <c r="BQ1965" s="643">
        <v>0.126</v>
      </c>
      <c r="BR1965" s="643" t="s">
        <v>121</v>
      </c>
      <c r="BS1965" s="643">
        <v>2E-3</v>
      </c>
      <c r="BT1965" s="643">
        <v>11.707000000000001</v>
      </c>
      <c r="BU1965" s="643">
        <v>0.128</v>
      </c>
      <c r="BV1965" s="643">
        <v>1.0960000000000001</v>
      </c>
      <c r="BW1965" s="643">
        <v>2.1999999999999999E-2</v>
      </c>
      <c r="BX1965" s="643" t="s">
        <v>121</v>
      </c>
      <c r="BY1965" s="643">
        <v>0.01</v>
      </c>
      <c r="BZ1965" s="643">
        <v>0.89700000000000002</v>
      </c>
      <c r="CA1965" s="643">
        <v>3.2000000000000001E-2</v>
      </c>
      <c r="CB1965" s="643" t="s">
        <v>121</v>
      </c>
      <c r="CC1965" s="643">
        <v>9.39</v>
      </c>
      <c r="CD1965" s="643">
        <v>0.25800000000000001</v>
      </c>
      <c r="CE1965" s="643">
        <v>8.0000000000000002E-3</v>
      </c>
      <c r="CF1965" s="643">
        <v>2E-3</v>
      </c>
      <c r="CG1965" s="643">
        <v>1E-3</v>
      </c>
      <c r="CH1965" s="643" t="s">
        <v>121</v>
      </c>
      <c r="CI1965" s="643">
        <v>2E-3</v>
      </c>
      <c r="CJ1965" s="643">
        <v>0.72</v>
      </c>
      <c r="CK1965" s="643">
        <v>7.0999999999999994E-2</v>
      </c>
      <c r="CL1965" s="643" t="s">
        <v>121</v>
      </c>
      <c r="CM1965" s="643">
        <v>2E-3</v>
      </c>
      <c r="CN1965" s="643">
        <v>3.0000000000000001E-3</v>
      </c>
      <c r="CO1965" s="643">
        <v>1E-3</v>
      </c>
      <c r="CP1965" s="643">
        <v>1.4630000000000001</v>
      </c>
      <c r="CQ1965" s="643">
        <v>3.5000000000000003E-2</v>
      </c>
      <c r="CR1965" s="643" t="s">
        <v>121</v>
      </c>
      <c r="CS1965" s="643">
        <v>2E-3</v>
      </c>
      <c r="CT1965" s="643">
        <v>6.6420000000000003</v>
      </c>
      <c r="CU1965" s="643">
        <v>0.27100000000000002</v>
      </c>
      <c r="CV1965" s="643">
        <v>2.5999999999999999E-2</v>
      </c>
      <c r="CW1965" s="643">
        <v>1E-3</v>
      </c>
      <c r="CX1965" s="643">
        <v>0.77</v>
      </c>
      <c r="CY1965" s="643">
        <v>1.7000000000000001E-2</v>
      </c>
      <c r="CZ1965" s="643" t="s">
        <v>121</v>
      </c>
      <c r="DA1965" s="643">
        <v>2E-3</v>
      </c>
      <c r="DB1965" s="643">
        <v>2.1000000000000001E-2</v>
      </c>
      <c r="DC1965" s="643">
        <v>5.0000000000000001E-3</v>
      </c>
      <c r="DD1965" s="643" t="s">
        <v>121</v>
      </c>
      <c r="DE1965" s="643">
        <v>0.01</v>
      </c>
      <c r="DF1965" s="643">
        <v>0.81100000000000005</v>
      </c>
      <c r="DG1965" s="643">
        <v>8.0000000000000002E-3</v>
      </c>
      <c r="DH1965" s="643">
        <v>1.2E-2</v>
      </c>
      <c r="DI1965" s="643">
        <v>1E-3</v>
      </c>
      <c r="DJ1965" s="643">
        <v>7.0000000000000001E-3</v>
      </c>
      <c r="DK1965" s="643">
        <v>1E-3</v>
      </c>
      <c r="DL1965" s="61" t="str">
        <f t="shared" si="36"/>
        <v>DK III 07.07.2022</v>
      </c>
      <c r="DM1965" s="643">
        <v>1.6371109183456099E-2</v>
      </c>
      <c r="DN1965" s="643">
        <v>6.0743381697725203E-2</v>
      </c>
      <c r="DO1965" s="643">
        <v>1.06766311752266E-2</v>
      </c>
      <c r="DP1965" s="643">
        <v>0.42163712728623298</v>
      </c>
      <c r="DQ1965" s="643">
        <v>8.6558450239660205E-4</v>
      </c>
      <c r="DR1965" s="643">
        <v>-1.09795982100848E-2</v>
      </c>
      <c r="DS1965" s="643">
        <v>-0.472176338747199</v>
      </c>
      <c r="DT1965" s="643">
        <v>4.9008818570977497E-3</v>
      </c>
      <c r="DU1965" s="188">
        <v>4.3314649652223E-5</v>
      </c>
      <c r="DV1965" s="643">
        <v>2.9724254056644101E-2</v>
      </c>
      <c r="DW1965" s="643">
        <v>0.40281175491850602</v>
      </c>
      <c r="DX1965" s="643">
        <v>-0.18219407758419701</v>
      </c>
      <c r="DY1965" s="643">
        <v>944.73211823607903</v>
      </c>
      <c r="DZ1965" s="643">
        <v>5.6460104774331103E-2</v>
      </c>
      <c r="EA1965" s="643">
        <v>-5.3656551999392302E-2</v>
      </c>
      <c r="EB1965" s="643">
        <v>99.582105298338703</v>
      </c>
    </row>
    <row r="1966" spans="1:132">
      <c r="A1966" s="11">
        <v>44749</v>
      </c>
      <c r="B1966" s="66" t="s">
        <v>2288</v>
      </c>
      <c r="C1966" s="25" t="s">
        <v>2287</v>
      </c>
      <c r="H1966" s="3" t="e">
        <f>((F1966)/(E1966/100))</f>
        <v>#DIV/0!</v>
      </c>
      <c r="I1966" s="4" t="e">
        <f>E1966/F1966</f>
        <v>#DIV/0!</v>
      </c>
      <c r="J1966" s="4" t="e">
        <f>100/G1966</f>
        <v>#DIV/0!</v>
      </c>
      <c r="N1966" s="37" t="e">
        <f>M1966/(K1966/100)</f>
        <v>#DIV/0!</v>
      </c>
      <c r="O1966" s="37" t="e">
        <f>N1966/J1966</f>
        <v>#DIV/0!</v>
      </c>
      <c r="P1966" s="5" t="e">
        <f>M1966/(L1966/100)</f>
        <v>#DIV/0!</v>
      </c>
      <c r="Q1966" s="5" t="e">
        <f>P1966*I1966</f>
        <v>#DIV/0!</v>
      </c>
      <c r="U1966" s="15" t="e">
        <f>100-(T1966-R1966)/S1966*100</f>
        <v>#DIV/0!</v>
      </c>
      <c r="AB1966" s="14" t="e">
        <f>((AE1966-AC1966)*(1000/AD1966))*1000</f>
        <v>#DIV/0!</v>
      </c>
      <c r="AF1966" s="7" t="e">
        <f>#REF!*0.8</f>
        <v>#REF!</v>
      </c>
      <c r="AH1966" s="8" t="e">
        <f>((AG1966)*(H1966/100))</f>
        <v>#DIV/0!</v>
      </c>
      <c r="AI1966" s="7" t="e">
        <f>AG1966/AH1966</f>
        <v>#DIV/0!</v>
      </c>
      <c r="AO1966" s="20" t="s">
        <v>2289</v>
      </c>
      <c r="AP1966" s="641">
        <v>0.02</v>
      </c>
      <c r="AQ1966" s="641">
        <v>1E-3</v>
      </c>
      <c r="AR1966" s="641" t="s">
        <v>121</v>
      </c>
      <c r="AS1966" s="641">
        <v>3.0000000000000001E-3</v>
      </c>
      <c r="AT1966" s="641" t="s">
        <v>121</v>
      </c>
      <c r="AU1966" s="641">
        <v>3.0000000000000001E-3</v>
      </c>
      <c r="AV1966" s="641">
        <v>4.0000000000000001E-3</v>
      </c>
      <c r="AW1966" s="641">
        <v>1E-3</v>
      </c>
      <c r="AX1966" s="641" t="s">
        <v>121</v>
      </c>
      <c r="AY1966" s="641">
        <v>2E-3</v>
      </c>
      <c r="AZ1966" s="641">
        <v>3.9E-2</v>
      </c>
      <c r="BA1966" s="641">
        <v>2E-3</v>
      </c>
      <c r="BB1966" s="641">
        <v>3.3000000000000002E-2</v>
      </c>
      <c r="BC1966" s="641">
        <v>2E-3</v>
      </c>
      <c r="BD1966" s="641">
        <v>2.2149999999999999</v>
      </c>
      <c r="BE1966" s="641">
        <v>1.7999999999999999E-2</v>
      </c>
      <c r="BF1966" s="641" t="s">
        <v>121</v>
      </c>
      <c r="BG1966" s="641">
        <v>2E-3</v>
      </c>
      <c r="BH1966" s="641" t="s">
        <v>121</v>
      </c>
      <c r="BI1966" s="641">
        <v>1.1599999999999999</v>
      </c>
      <c r="BJ1966" s="641" t="s">
        <v>121</v>
      </c>
      <c r="BK1966" s="641">
        <v>2E-3</v>
      </c>
      <c r="BL1966" s="641" t="s">
        <v>121</v>
      </c>
      <c r="BM1966" s="641">
        <v>2E-3</v>
      </c>
      <c r="BN1966" s="641">
        <v>3.1E-2</v>
      </c>
      <c r="BO1966" s="641">
        <v>5.0000000000000001E-3</v>
      </c>
      <c r="BP1966" s="641">
        <v>67.665000000000006</v>
      </c>
      <c r="BQ1966" s="641">
        <v>0.14000000000000001</v>
      </c>
      <c r="BR1966" s="641">
        <v>3.4000000000000002E-2</v>
      </c>
      <c r="BS1966" s="641">
        <v>1E-3</v>
      </c>
      <c r="BT1966" s="641">
        <v>0.28499999999999998</v>
      </c>
      <c r="BU1966" s="641">
        <v>2.1999999999999999E-2</v>
      </c>
      <c r="BV1966" s="641">
        <v>4.6390000000000002</v>
      </c>
      <c r="BW1966" s="641">
        <v>4.5999999999999999E-2</v>
      </c>
      <c r="BX1966" s="641" t="s">
        <v>121</v>
      </c>
      <c r="BY1966" s="641">
        <v>6.0000000000000001E-3</v>
      </c>
      <c r="BZ1966" s="641">
        <v>0.32800000000000001</v>
      </c>
      <c r="CA1966" s="641">
        <v>1.9E-2</v>
      </c>
      <c r="CB1966" s="641">
        <v>18.355</v>
      </c>
      <c r="CC1966" s="641">
        <v>4.8029999999999999</v>
      </c>
      <c r="CD1966" s="641">
        <v>0.08</v>
      </c>
      <c r="CE1966" s="641">
        <v>5.0000000000000001E-3</v>
      </c>
      <c r="CF1966" s="641" t="s">
        <v>121</v>
      </c>
      <c r="CG1966" s="641">
        <v>2E-3</v>
      </c>
      <c r="CH1966" s="641" t="s">
        <v>121</v>
      </c>
      <c r="CI1966" s="641">
        <v>2E-3</v>
      </c>
      <c r="CJ1966" s="641" t="s">
        <v>121</v>
      </c>
      <c r="CK1966" s="641">
        <v>0.14499999999999999</v>
      </c>
      <c r="CL1966" s="641" t="s">
        <v>121</v>
      </c>
      <c r="CM1966" s="641">
        <v>2E-3</v>
      </c>
      <c r="CN1966" s="641">
        <v>2E-3</v>
      </c>
      <c r="CO1966" s="641">
        <v>1E-3</v>
      </c>
      <c r="CP1966" s="641">
        <v>1.321</v>
      </c>
      <c r="CQ1966" s="641">
        <v>3.4000000000000002E-2</v>
      </c>
      <c r="CR1966" s="641" t="s">
        <v>121</v>
      </c>
      <c r="CS1966" s="641">
        <v>2E-3</v>
      </c>
      <c r="CT1966" s="641">
        <v>2.3809999999999998</v>
      </c>
      <c r="CU1966" s="641">
        <v>0.20599999999999999</v>
      </c>
      <c r="CV1966" s="641">
        <v>4.0000000000000001E-3</v>
      </c>
      <c r="CW1966" s="641">
        <v>1E-3</v>
      </c>
      <c r="CX1966" s="641">
        <v>2.1000000000000001E-2</v>
      </c>
      <c r="CY1966" s="641">
        <v>6.0000000000000001E-3</v>
      </c>
      <c r="CZ1966" s="641" t="s">
        <v>121</v>
      </c>
      <c r="DA1966" s="641">
        <v>2E-3</v>
      </c>
      <c r="DB1966" s="641" t="s">
        <v>121</v>
      </c>
      <c r="DC1966" s="641">
        <v>4.0000000000000001E-3</v>
      </c>
      <c r="DD1966" s="641" t="s">
        <v>121</v>
      </c>
      <c r="DE1966" s="641">
        <v>1.2E-2</v>
      </c>
      <c r="DF1966" s="641">
        <v>1.631</v>
      </c>
      <c r="DG1966" s="641">
        <v>1.0999999999999999E-2</v>
      </c>
      <c r="DH1966" s="641">
        <v>4.0000000000000001E-3</v>
      </c>
      <c r="DI1966" s="641">
        <v>1E-3</v>
      </c>
      <c r="DJ1966" s="641">
        <v>4.0000000000000001E-3</v>
      </c>
      <c r="DK1966" s="641">
        <v>1E-3</v>
      </c>
      <c r="DL1966" s="61" t="str">
        <f t="shared" si="36"/>
        <v>ENE 2076 28.06.2022</v>
      </c>
    </row>
    <row r="1967" spans="1:132">
      <c r="A1967" s="11">
        <v>44749</v>
      </c>
      <c r="B1967" s="66" t="s">
        <v>2292</v>
      </c>
      <c r="C1967" s="25" t="s">
        <v>2291</v>
      </c>
      <c r="D1967" s="21">
        <v>0.5</v>
      </c>
      <c r="E1967" s="2">
        <v>100</v>
      </c>
      <c r="F1967" s="2">
        <v>100</v>
      </c>
      <c r="H1967" s="3">
        <f>((F1967)/(E1967/100))</f>
        <v>100</v>
      </c>
      <c r="I1967" s="4">
        <f>E1967/F1967</f>
        <v>1</v>
      </c>
      <c r="J1967" s="4" t="e">
        <f>100/G1967</f>
        <v>#DIV/0!</v>
      </c>
      <c r="K1967" s="2">
        <v>20.809000000000001</v>
      </c>
      <c r="M1967" s="2">
        <f>100.617-100.612</f>
        <v>5.0000000000096634E-3</v>
      </c>
      <c r="N1967" s="37">
        <f>M1967/(K1967/100)</f>
        <v>2.4028064779709084E-2</v>
      </c>
      <c r="O1967" s="37" t="e">
        <f>N1967/J1967</f>
        <v>#DIV/0!</v>
      </c>
      <c r="P1967" s="5" t="e">
        <f>M1967/(L1967/100)</f>
        <v>#DIV/0!</v>
      </c>
      <c r="Q1967" s="5" t="e">
        <f>P1967*I1967</f>
        <v>#DIV/0!</v>
      </c>
      <c r="U1967" s="15" t="e">
        <f>100-(T1967-R1967)/S1967*100</f>
        <v>#DIV/0!</v>
      </c>
      <c r="V1967" s="21">
        <v>0.33300000000000002</v>
      </c>
      <c r="X1967" s="2">
        <v>8.52</v>
      </c>
      <c r="Y1967" s="2">
        <v>0.52700000000000002</v>
      </c>
      <c r="AB1967" s="14" t="e">
        <f>((AE1967-AC1967)*(1000/AD1967))*1000</f>
        <v>#DIV/0!</v>
      </c>
      <c r="AF1967" s="7" t="e">
        <f>#REF!*0.8</f>
        <v>#REF!</v>
      </c>
      <c r="AG1967" s="2">
        <v>100</v>
      </c>
      <c r="AH1967" s="8">
        <f>((AG1967)*(H1967/100))</f>
        <v>100</v>
      </c>
      <c r="AI1967" s="7">
        <f>AG1967/AH1967</f>
        <v>1</v>
      </c>
      <c r="AJ1967" s="6">
        <v>2.2589999999999999</v>
      </c>
      <c r="AK1967" s="2">
        <v>0.14099999999999999</v>
      </c>
      <c r="AO1967" s="20" t="s">
        <v>2291</v>
      </c>
      <c r="AP1967" s="642" t="s">
        <v>121</v>
      </c>
      <c r="AQ1967" s="642">
        <v>2E-3</v>
      </c>
      <c r="AR1967" s="642">
        <v>2.9000000000000001E-2</v>
      </c>
      <c r="AS1967" s="642">
        <v>3.0000000000000001E-3</v>
      </c>
      <c r="AT1967" s="642" t="s">
        <v>121</v>
      </c>
      <c r="AU1967" s="642">
        <v>2E-3</v>
      </c>
      <c r="AV1967" s="642" t="s">
        <v>121</v>
      </c>
      <c r="AW1967" s="642">
        <v>2E-3</v>
      </c>
      <c r="AX1967" s="642" t="s">
        <v>121</v>
      </c>
      <c r="AY1967" s="642">
        <v>2E-3</v>
      </c>
      <c r="AZ1967" s="642">
        <v>1.544</v>
      </c>
      <c r="BA1967" s="642">
        <v>1.2999999999999999E-2</v>
      </c>
      <c r="BB1967" s="642">
        <v>0.21</v>
      </c>
      <c r="BC1967" s="642">
        <v>4.0000000000000001E-3</v>
      </c>
      <c r="BD1967" s="642">
        <v>11.446</v>
      </c>
      <c r="BE1967" s="642">
        <v>5.8999999999999997E-2</v>
      </c>
      <c r="BF1967" s="642" t="s">
        <v>121</v>
      </c>
      <c r="BG1967" s="642">
        <v>8.9999999999999993E-3</v>
      </c>
      <c r="BH1967" s="642">
        <v>1.4830000000000001</v>
      </c>
      <c r="BI1967" s="642">
        <v>0.23300000000000001</v>
      </c>
      <c r="BJ1967" s="642" t="s">
        <v>121</v>
      </c>
      <c r="BK1967" s="642">
        <v>2E-3</v>
      </c>
      <c r="BL1967" s="642" t="s">
        <v>121</v>
      </c>
      <c r="BM1967" s="642">
        <v>2E-3</v>
      </c>
      <c r="BN1967" s="642">
        <v>2.8000000000000001E-2</v>
      </c>
      <c r="BO1967" s="642">
        <v>6.0000000000000001E-3</v>
      </c>
      <c r="BP1967" s="642">
        <v>84.369</v>
      </c>
      <c r="BQ1967" s="642">
        <v>7.0999999999999994E-2</v>
      </c>
      <c r="BR1967" s="642" t="s">
        <v>121</v>
      </c>
      <c r="BS1967" s="642">
        <v>2E-3</v>
      </c>
      <c r="BT1967" s="642">
        <v>0.19800000000000001</v>
      </c>
      <c r="BU1967" s="642">
        <v>2.5000000000000001E-2</v>
      </c>
      <c r="BV1967" s="642">
        <v>0.19900000000000001</v>
      </c>
      <c r="BW1967" s="642">
        <v>6.0000000000000001E-3</v>
      </c>
      <c r="BX1967" s="642" t="s">
        <v>121</v>
      </c>
      <c r="BY1967" s="642">
        <v>1.2999999999999999E-2</v>
      </c>
      <c r="BZ1967" s="642">
        <v>4.2999999999999997E-2</v>
      </c>
      <c r="CA1967" s="642">
        <v>1.7999999999999999E-2</v>
      </c>
      <c r="CB1967" s="642" t="s">
        <v>121</v>
      </c>
      <c r="CC1967" s="642">
        <v>2.5099999999999998</v>
      </c>
      <c r="CD1967" s="642">
        <v>0.127</v>
      </c>
      <c r="CE1967" s="642">
        <v>8.9999999999999993E-3</v>
      </c>
      <c r="CF1967" s="642" t="s">
        <v>121</v>
      </c>
      <c r="CG1967" s="642">
        <v>2E-3</v>
      </c>
      <c r="CH1967" s="642" t="s">
        <v>121</v>
      </c>
      <c r="CI1967" s="642">
        <v>2E-3</v>
      </c>
      <c r="CJ1967" s="642">
        <v>3.6999999999999998E-2</v>
      </c>
      <c r="CK1967" s="642">
        <v>1.4999999999999999E-2</v>
      </c>
      <c r="CL1967" s="642" t="s">
        <v>121</v>
      </c>
      <c r="CM1967" s="642">
        <v>2E-3</v>
      </c>
      <c r="CN1967" s="642" t="s">
        <v>121</v>
      </c>
      <c r="CO1967" s="642">
        <v>2E-3</v>
      </c>
      <c r="CP1967" s="642">
        <v>7.6999999999999999E-2</v>
      </c>
      <c r="CQ1967" s="642">
        <v>6.0000000000000001E-3</v>
      </c>
      <c r="CR1967" s="642" t="s">
        <v>121</v>
      </c>
      <c r="CS1967" s="642">
        <v>2E-3</v>
      </c>
      <c r="CT1967" s="642">
        <v>0.17299999999999999</v>
      </c>
      <c r="CU1967" s="642">
        <v>4.5999999999999999E-2</v>
      </c>
      <c r="CV1967" s="642" t="s">
        <v>121</v>
      </c>
      <c r="CW1967" s="642">
        <v>2E-3</v>
      </c>
      <c r="CX1967" s="642">
        <v>1.2E-2</v>
      </c>
      <c r="CY1967" s="642">
        <v>7.0000000000000001E-3</v>
      </c>
      <c r="CZ1967" s="642" t="s">
        <v>121</v>
      </c>
      <c r="DA1967" s="642">
        <v>2E-3</v>
      </c>
      <c r="DB1967" s="642">
        <v>6.0000000000000001E-3</v>
      </c>
      <c r="DC1967" s="642">
        <v>3.0000000000000001E-3</v>
      </c>
      <c r="DD1967" s="642" t="s">
        <v>121</v>
      </c>
      <c r="DE1967" s="642">
        <v>3.0000000000000001E-3</v>
      </c>
      <c r="DF1967" s="642">
        <v>8.9999999999999993E-3</v>
      </c>
      <c r="DG1967" s="642">
        <v>1E-3</v>
      </c>
      <c r="DH1967" s="642" t="s">
        <v>121</v>
      </c>
      <c r="DI1967" s="642">
        <v>2E-3</v>
      </c>
      <c r="DJ1967" s="642" t="s">
        <v>121</v>
      </c>
      <c r="DK1967" s="642">
        <v>2E-3</v>
      </c>
      <c r="DL1967" s="61" t="str">
        <f>AO1967</f>
        <v>22-0146</v>
      </c>
      <c r="DM1967" s="643">
        <v>-2.1492807047625899E-2</v>
      </c>
      <c r="DN1967" s="643">
        <v>2.0862584826392999E-2</v>
      </c>
      <c r="DO1967" s="643">
        <v>-2.7400678785408001E-3</v>
      </c>
      <c r="DP1967" s="643">
        <v>0.141093658992786</v>
      </c>
      <c r="DQ1967" s="643">
        <v>-6.8916075972411898E-3</v>
      </c>
      <c r="DR1967" s="643">
        <v>-5.1899577119223E-3</v>
      </c>
      <c r="DS1967" s="643">
        <v>-0.25349427213725301</v>
      </c>
      <c r="DT1967" s="643">
        <v>-1.14608423571252E-2</v>
      </c>
      <c r="DU1967" s="643">
        <v>1.4292444488793799E-3</v>
      </c>
      <c r="DV1967" s="643">
        <v>4.7570808688154297E-2</v>
      </c>
      <c r="DW1967" s="643">
        <v>0.16493706808856101</v>
      </c>
      <c r="DX1967" s="643">
        <v>-0.18035535876355499</v>
      </c>
      <c r="DY1967" s="643">
        <v>54.5109638210578</v>
      </c>
      <c r="DZ1967" s="643">
        <v>0.25108840145498801</v>
      </c>
      <c r="EA1967" s="643">
        <v>1.41611851970795E-2</v>
      </c>
      <c r="EB1967" s="643">
        <v>100.490925028776</v>
      </c>
    </row>
    <row r="1968" spans="1:132">
      <c r="A1968" s="11">
        <v>44749</v>
      </c>
      <c r="B1968" s="66" t="s">
        <v>2293</v>
      </c>
      <c r="C1968" s="25" t="s">
        <v>2291</v>
      </c>
      <c r="D1968" s="21">
        <v>0.5</v>
      </c>
      <c r="E1968" s="2">
        <v>100</v>
      </c>
      <c r="F1968" s="2">
        <v>100</v>
      </c>
      <c r="H1968" s="3">
        <f>((F1968)/(E1968/100))</f>
        <v>100</v>
      </c>
      <c r="I1968" s="4">
        <f>E1968/F1968</f>
        <v>1</v>
      </c>
      <c r="J1968" s="4" t="e">
        <f>100/G1968</f>
        <v>#DIV/0!</v>
      </c>
      <c r="N1968" s="37" t="e">
        <f>M1968/(K1968/100)</f>
        <v>#DIV/0!</v>
      </c>
      <c r="O1968" s="37" t="e">
        <f>N1968/J1968</f>
        <v>#DIV/0!</v>
      </c>
      <c r="P1968" s="5" t="e">
        <f>M1968/(L1968/100)</f>
        <v>#DIV/0!</v>
      </c>
      <c r="Q1968" s="5" t="e">
        <f>P1968*I1968</f>
        <v>#DIV/0!</v>
      </c>
      <c r="U1968" s="15" t="e">
        <f>100-(T1968-R1968)/S1968*100</f>
        <v>#DIV/0!</v>
      </c>
      <c r="AB1968" s="14" t="e">
        <f>((AE1968-AC1968)*(1000/AD1968))*1000</f>
        <v>#DIV/0!</v>
      </c>
      <c r="AF1968" s="7" t="e">
        <f>#REF!*0.8</f>
        <v>#REF!</v>
      </c>
      <c r="AG1968" s="2">
        <v>100</v>
      </c>
      <c r="AH1968" s="8">
        <f>((AG1968)*(H1968/100))</f>
        <v>100</v>
      </c>
      <c r="AI1968" s="7">
        <f>AG1968/AH1968</f>
        <v>1</v>
      </c>
      <c r="AK1968" s="2">
        <v>0.25700000000000001</v>
      </c>
      <c r="DL1968" s="61" t="str">
        <f>AO1967</f>
        <v>22-0146</v>
      </c>
      <c r="DM1968" s="643">
        <v>4.2925467523937298E-2</v>
      </c>
      <c r="DN1968" s="643">
        <v>1.2772629853676399E-2</v>
      </c>
      <c r="DO1968" s="643">
        <v>2.7428741989247801E-2</v>
      </c>
      <c r="DP1968" s="643">
        <v>0.256524079154062</v>
      </c>
      <c r="DQ1968" s="643">
        <v>2.3002152849300201E-2</v>
      </c>
      <c r="DR1968" s="643">
        <v>1.9405575986501101E-2</v>
      </c>
      <c r="DS1968" s="643">
        <v>2.0415422910166399</v>
      </c>
      <c r="DT1968" s="643">
        <v>3.4670265049317098E-2</v>
      </c>
      <c r="DU1968" s="643">
        <v>5.08146875261956E-3</v>
      </c>
      <c r="DV1968" s="643">
        <v>1.61254340720225E-2</v>
      </c>
      <c r="DW1968" s="643">
        <v>0.16801351439259399</v>
      </c>
      <c r="DX1968" s="643">
        <v>8.1559015813242902E-2</v>
      </c>
      <c r="DY1968" s="643">
        <v>25.640890842171402</v>
      </c>
      <c r="DZ1968" s="643">
        <v>18.6728079278645</v>
      </c>
      <c r="EA1968" s="643">
        <v>2.7628644214455198</v>
      </c>
      <c r="EB1968" s="643">
        <v>101.076892748985</v>
      </c>
    </row>
    <row r="1969" spans="1:132">
      <c r="A1969" s="11">
        <v>44750</v>
      </c>
      <c r="B1969" s="66" t="s">
        <v>2295</v>
      </c>
      <c r="C1969" s="25" t="s">
        <v>2291</v>
      </c>
      <c r="D1969" s="21">
        <v>0</v>
      </c>
      <c r="E1969" s="2">
        <v>100</v>
      </c>
      <c r="F1969" s="2">
        <v>100</v>
      </c>
      <c r="H1969" s="3">
        <f>((F1969)/(E1969/100))</f>
        <v>100</v>
      </c>
      <c r="I1969" s="4">
        <f>E1969/F1969</f>
        <v>1</v>
      </c>
      <c r="J1969" s="4" t="e">
        <f>100/G1969</f>
        <v>#DIV/0!</v>
      </c>
      <c r="N1969" s="37" t="e">
        <f>M1969/(K1969/100)</f>
        <v>#DIV/0!</v>
      </c>
      <c r="O1969" s="37" t="e">
        <f>N1969/J1969</f>
        <v>#DIV/0!</v>
      </c>
      <c r="P1969" s="5" t="e">
        <f>M1969/(L1969/100)</f>
        <v>#DIV/0!</v>
      </c>
      <c r="Q1969" s="5" t="e">
        <f>P1969*I1969</f>
        <v>#DIV/0!</v>
      </c>
      <c r="U1969" s="15" t="e">
        <f>100-(T1969-R1969)/S1969*100</f>
        <v>#DIV/0!</v>
      </c>
      <c r="V1969" s="21">
        <v>13.05</v>
      </c>
      <c r="X1969" s="2">
        <v>9.18</v>
      </c>
      <c r="Y1969" s="2">
        <v>0.62</v>
      </c>
      <c r="AB1969" s="14" t="e">
        <f>((AE1969-AC1969)*(1000/AD1969))*1000</f>
        <v>#DIV/0!</v>
      </c>
      <c r="AF1969" s="7" t="e">
        <f>#REF!*0.8</f>
        <v>#REF!</v>
      </c>
      <c r="AG1969" s="2">
        <v>100</v>
      </c>
      <c r="AH1969" s="8">
        <f>((AG1969)*(H1969/100))</f>
        <v>100</v>
      </c>
      <c r="AI1969" s="7">
        <f>AG1969/AH1969</f>
        <v>1</v>
      </c>
      <c r="AJ1969" s="6">
        <v>3.2290000000000001</v>
      </c>
      <c r="AK1969" s="2">
        <v>7.4999999999999997E-2</v>
      </c>
      <c r="AM1969" s="21">
        <v>0.4</v>
      </c>
      <c r="AN1969" s="21">
        <v>0.34</v>
      </c>
      <c r="AO1969" s="20" t="s">
        <v>2294</v>
      </c>
      <c r="AP1969" s="644" t="s">
        <v>121</v>
      </c>
      <c r="AQ1969" s="644">
        <v>2E-3</v>
      </c>
      <c r="AR1969" s="644" t="s">
        <v>121</v>
      </c>
      <c r="AS1969" s="644">
        <v>3.0000000000000001E-3</v>
      </c>
      <c r="AT1969" s="644" t="s">
        <v>121</v>
      </c>
      <c r="AU1969" s="644">
        <v>2E-3</v>
      </c>
      <c r="AV1969" s="644">
        <v>3.0000000000000001E-3</v>
      </c>
      <c r="AW1969" s="644">
        <v>1E-3</v>
      </c>
      <c r="AX1969" s="644" t="s">
        <v>121</v>
      </c>
      <c r="AY1969" s="644">
        <v>2E-3</v>
      </c>
      <c r="AZ1969" s="644">
        <v>0.129</v>
      </c>
      <c r="BA1969" s="644">
        <v>2E-3</v>
      </c>
      <c r="BB1969" s="644">
        <v>3.3000000000000002E-2</v>
      </c>
      <c r="BC1969" s="644">
        <v>2E-3</v>
      </c>
      <c r="BD1969" s="644">
        <v>1.9790000000000001</v>
      </c>
      <c r="BE1969" s="644">
        <v>1.7000000000000001E-2</v>
      </c>
      <c r="BF1969" s="644" t="s">
        <v>121</v>
      </c>
      <c r="BG1969" s="644">
        <v>5.0000000000000001E-3</v>
      </c>
      <c r="BH1969" s="644">
        <v>37.225000000000001</v>
      </c>
      <c r="BI1969" s="644">
        <v>2.319</v>
      </c>
      <c r="BJ1969" s="644" t="s">
        <v>121</v>
      </c>
      <c r="BK1969" s="644">
        <v>2E-3</v>
      </c>
      <c r="BL1969" s="644" t="s">
        <v>121</v>
      </c>
      <c r="BM1969" s="644">
        <v>2E-3</v>
      </c>
      <c r="BN1969" s="644">
        <v>0.02</v>
      </c>
      <c r="BO1969" s="644">
        <v>5.0000000000000001E-3</v>
      </c>
      <c r="BP1969" s="644">
        <v>57.097999999999999</v>
      </c>
      <c r="BQ1969" s="644">
        <v>0.21099999999999999</v>
      </c>
      <c r="BR1969" s="644" t="s">
        <v>121</v>
      </c>
      <c r="BS1969" s="644">
        <v>2E-3</v>
      </c>
      <c r="BT1969" s="644">
        <v>0.45</v>
      </c>
      <c r="BU1969" s="644">
        <v>2.3E-2</v>
      </c>
      <c r="BV1969" s="644">
        <v>0.161</v>
      </c>
      <c r="BW1969" s="644">
        <v>8.9999999999999993E-3</v>
      </c>
      <c r="BX1969" s="644" t="s">
        <v>121</v>
      </c>
      <c r="BY1969" s="644">
        <v>6.0000000000000001E-3</v>
      </c>
      <c r="BZ1969" s="644" t="s">
        <v>121</v>
      </c>
      <c r="CA1969" s="644">
        <v>1.7000000000000001E-2</v>
      </c>
      <c r="CB1969" s="644" t="s">
        <v>121</v>
      </c>
      <c r="CC1969" s="644">
        <v>2.5470000000000002</v>
      </c>
      <c r="CD1969" s="644">
        <v>9.5000000000000001E-2</v>
      </c>
      <c r="CE1969" s="644">
        <v>6.0000000000000001E-3</v>
      </c>
      <c r="CF1969" s="644" t="s">
        <v>121</v>
      </c>
      <c r="CG1969" s="644">
        <v>2E-3</v>
      </c>
      <c r="CH1969" s="644" t="s">
        <v>121</v>
      </c>
      <c r="CI1969" s="644">
        <v>2E-3</v>
      </c>
      <c r="CJ1969" s="644">
        <v>8.1000000000000003E-2</v>
      </c>
      <c r="CK1969" s="644">
        <v>2.7E-2</v>
      </c>
      <c r="CL1969" s="644" t="s">
        <v>121</v>
      </c>
      <c r="CM1969" s="644">
        <v>2E-3</v>
      </c>
      <c r="CN1969" s="644" t="s">
        <v>121</v>
      </c>
      <c r="CO1969" s="644">
        <v>2E-3</v>
      </c>
      <c r="CP1969" s="644">
        <v>0.11700000000000001</v>
      </c>
      <c r="CQ1969" s="644">
        <v>0.01</v>
      </c>
      <c r="CR1969" s="644" t="s">
        <v>121</v>
      </c>
      <c r="CS1969" s="644">
        <v>2E-3</v>
      </c>
      <c r="CT1969" s="644">
        <v>0.58699999999999997</v>
      </c>
      <c r="CU1969" s="644">
        <v>9.7000000000000003E-2</v>
      </c>
      <c r="CV1969" s="644">
        <v>2E-3</v>
      </c>
      <c r="CW1969" s="644">
        <v>1E-3</v>
      </c>
      <c r="CX1969" s="644">
        <v>1.6E-2</v>
      </c>
      <c r="CY1969" s="644">
        <v>4.0000000000000001E-3</v>
      </c>
      <c r="CZ1969" s="644" t="s">
        <v>121</v>
      </c>
      <c r="DA1969" s="644">
        <v>2E-3</v>
      </c>
      <c r="DB1969" s="644" t="s">
        <v>121</v>
      </c>
      <c r="DC1969" s="644">
        <v>2E-3</v>
      </c>
      <c r="DD1969" s="644" t="s">
        <v>121</v>
      </c>
      <c r="DE1969" s="644">
        <v>3.0000000000000001E-3</v>
      </c>
      <c r="DF1969" s="644">
        <v>2.1999999999999999E-2</v>
      </c>
      <c r="DG1969" s="644">
        <v>1E-3</v>
      </c>
      <c r="DH1969" s="644">
        <v>2E-3</v>
      </c>
      <c r="DI1969" s="644">
        <v>1E-3</v>
      </c>
      <c r="DJ1969" s="644" t="s">
        <v>121</v>
      </c>
      <c r="DK1969" s="644">
        <v>2E-3</v>
      </c>
      <c r="DL1969" s="61" t="str">
        <f t="shared" ref="DL1969:DL2031" si="37">AO1969</f>
        <v>22-0146 gebrochen</v>
      </c>
      <c r="DM1969" s="648">
        <v>9.0996379426990306E-3</v>
      </c>
      <c r="DN1969" s="648">
        <v>2.63622045662362E-2</v>
      </c>
      <c r="DO1969" s="648">
        <v>-4.4620060798604699E-3</v>
      </c>
      <c r="DP1969" s="648">
        <v>7.5329046367920302E-2</v>
      </c>
      <c r="DQ1969" s="648">
        <v>9.7963286323187695E-2</v>
      </c>
      <c r="DR1969" s="648">
        <v>-1.81174030740386E-4</v>
      </c>
      <c r="DS1969" s="648">
        <v>0.23634768105877099</v>
      </c>
      <c r="DT1969" s="648">
        <v>1.1773449405458099E-2</v>
      </c>
      <c r="DU1969" s="648">
        <v>4.49998612551669E-3</v>
      </c>
      <c r="DV1969" s="648">
        <v>5.9867204951818201E-2</v>
      </c>
      <c r="DW1969" s="648">
        <v>0.28024341576210099</v>
      </c>
      <c r="DX1969" s="648">
        <v>0.62596554082213396</v>
      </c>
      <c r="DY1969" s="648">
        <v>23.259743930890298</v>
      </c>
      <c r="DZ1969" s="648">
        <v>0.86279011488809698</v>
      </c>
      <c r="EA1969" s="648">
        <v>5.8550220055350897</v>
      </c>
      <c r="EB1969" s="648">
        <v>100.19204350415001</v>
      </c>
    </row>
    <row r="1970" spans="1:132">
      <c r="A1970" s="11">
        <v>44750</v>
      </c>
      <c r="B1970" s="66" t="s">
        <v>2296</v>
      </c>
      <c r="C1970" s="25" t="s">
        <v>2291</v>
      </c>
      <c r="D1970" s="21">
        <v>0</v>
      </c>
      <c r="E1970" s="2">
        <v>100</v>
      </c>
      <c r="F1970" s="2">
        <v>100</v>
      </c>
      <c r="H1970" s="3">
        <f>((F1970)/(E1970/100))</f>
        <v>100</v>
      </c>
      <c r="I1970" s="4">
        <f>E1970/F1970</f>
        <v>1</v>
      </c>
      <c r="J1970" s="4" t="e">
        <f>100/G1970</f>
        <v>#DIV/0!</v>
      </c>
      <c r="N1970" s="37" t="e">
        <f>M1970/(K1970/100)</f>
        <v>#DIV/0!</v>
      </c>
      <c r="O1970" s="37" t="e">
        <f>N1970/J1970</f>
        <v>#DIV/0!</v>
      </c>
      <c r="P1970" s="5" t="e">
        <f>M1970/(L1970/100)</f>
        <v>#DIV/0!</v>
      </c>
      <c r="Q1970" s="5" t="e">
        <f>P1970*I1970</f>
        <v>#DIV/0!</v>
      </c>
      <c r="U1970" s="15" t="e">
        <f>100-(T1970-R1970)/S1970*100</f>
        <v>#DIV/0!</v>
      </c>
      <c r="X1970" s="2">
        <v>12.39</v>
      </c>
      <c r="Y1970" s="2">
        <v>36.4</v>
      </c>
      <c r="AB1970" s="14" t="e">
        <f>((AE1970-AC1970)*(1000/AD1970))*1000</f>
        <v>#DIV/0!</v>
      </c>
      <c r="AF1970" s="7" t="e">
        <f>#REF!*0.8</f>
        <v>#REF!</v>
      </c>
      <c r="AG1970" s="2">
        <v>100</v>
      </c>
      <c r="AH1970" s="8">
        <f>((AG1970)*(H1970/100))</f>
        <v>100</v>
      </c>
      <c r="AI1970" s="7">
        <f>AG1970/AH1970</f>
        <v>1</v>
      </c>
      <c r="AK1970" s="2">
        <v>1.2E-2</v>
      </c>
      <c r="DL1970" s="61">
        <f t="shared" si="37"/>
        <v>0</v>
      </c>
      <c r="DM1970" s="648">
        <v>1.90319253832259E-3</v>
      </c>
      <c r="DN1970" s="648">
        <v>4.97072835049738E-4</v>
      </c>
      <c r="DO1970" s="648">
        <v>4.4329373570435902E-4</v>
      </c>
      <c r="DP1970" s="648">
        <v>1.2241100000743599E-2</v>
      </c>
      <c r="DQ1970" s="648">
        <v>7.27463720531581E-3</v>
      </c>
      <c r="DR1970" s="648">
        <v>1.64747581224885E-3</v>
      </c>
      <c r="DS1970" s="648">
        <v>6.8713140752039603E-2</v>
      </c>
      <c r="DT1970" s="648">
        <v>1.0360024430749401E-3</v>
      </c>
      <c r="DU1970" s="648">
        <v>1.21353982407925E-4</v>
      </c>
      <c r="DV1970" s="648">
        <v>1.5112118658676399E-3</v>
      </c>
      <c r="DW1970" s="648">
        <v>6.88964532974748E-3</v>
      </c>
      <c r="DX1970" s="648">
        <v>3.4827951003717501E-2</v>
      </c>
      <c r="DY1970" s="648">
        <v>0.61105021436240203</v>
      </c>
      <c r="DZ1970" s="648">
        <v>7.8309007231329303E-2</v>
      </c>
      <c r="EA1970" s="648">
        <v>3.1706214786390698</v>
      </c>
      <c r="EB1970" s="648">
        <v>98.261090917238306</v>
      </c>
    </row>
    <row r="1971" spans="1:132">
      <c r="A1971" s="11">
        <v>44750</v>
      </c>
      <c r="B1971" s="66"/>
      <c r="C1971" s="25" t="s">
        <v>117</v>
      </c>
      <c r="H1971" s="3" t="e">
        <f>((F1971)/(E1971/100))</f>
        <v>#DIV/0!</v>
      </c>
      <c r="I1971" s="4" t="e">
        <f>E1971/F1971</f>
        <v>#DIV/0!</v>
      </c>
      <c r="J1971" s="4" t="e">
        <f>100/G1971</f>
        <v>#DIV/0!</v>
      </c>
      <c r="N1971" s="37" t="e">
        <f>M1971/(K1971/100)</f>
        <v>#DIV/0!</v>
      </c>
      <c r="O1971" s="37" t="e">
        <f>N1971/J1971</f>
        <v>#DIV/0!</v>
      </c>
      <c r="P1971" s="5" t="e">
        <f>M1971/(L1971/100)</f>
        <v>#DIV/0!</v>
      </c>
      <c r="Q1971" s="5" t="e">
        <f>P1971*I1971</f>
        <v>#DIV/0!</v>
      </c>
      <c r="U1971" s="15" t="e">
        <f>100-(T1971-R1971)/S1971*100</f>
        <v>#DIV/0!</v>
      </c>
      <c r="AB1971" s="14" t="e">
        <f>((AE1971-AC1971)*(1000/AD1971))*1000</f>
        <v>#DIV/0!</v>
      </c>
      <c r="AF1971" s="7" t="e">
        <f>#REF!*0.8</f>
        <v>#REF!</v>
      </c>
      <c r="AH1971" s="8" t="e">
        <f>((AG1971)*(H1971/100))</f>
        <v>#DIV/0!</v>
      </c>
      <c r="AI1971" s="7" t="e">
        <f>AG1971/AH1971</f>
        <v>#DIV/0!</v>
      </c>
      <c r="AO1971" s="20" t="s">
        <v>117</v>
      </c>
      <c r="AP1971" s="645">
        <v>0.217</v>
      </c>
      <c r="AQ1971" s="645">
        <v>3.0000000000000001E-3</v>
      </c>
      <c r="AR1971" s="645" t="s">
        <v>121</v>
      </c>
      <c r="AS1971" s="645">
        <v>6.0000000000000001E-3</v>
      </c>
      <c r="AT1971" s="645">
        <v>8.5999999999999993E-2</v>
      </c>
      <c r="AU1971" s="645">
        <v>4.0000000000000001E-3</v>
      </c>
      <c r="AV1971" s="645">
        <v>5.3999999999999999E-2</v>
      </c>
      <c r="AW1971" s="645">
        <v>3.0000000000000001E-3</v>
      </c>
      <c r="AX1971" s="645">
        <v>1.4E-2</v>
      </c>
      <c r="AY1971" s="645">
        <v>1E-3</v>
      </c>
      <c r="AZ1971" s="645">
        <v>1.7000000000000001E-2</v>
      </c>
      <c r="BA1971" s="645">
        <v>2E-3</v>
      </c>
      <c r="BB1971" s="645">
        <v>6.5000000000000002E-2</v>
      </c>
      <c r="BC1971" s="645">
        <v>2E-3</v>
      </c>
      <c r="BD1971" s="645">
        <v>0.44500000000000001</v>
      </c>
      <c r="BE1971" s="645">
        <v>0.01</v>
      </c>
      <c r="BF1971" s="645" t="s">
        <v>121</v>
      </c>
      <c r="BG1971" s="645">
        <v>8.9999999999999993E-3</v>
      </c>
      <c r="BH1971" s="645">
        <v>3.3679999999999999</v>
      </c>
      <c r="BI1971" s="645">
        <v>1.4930000000000001</v>
      </c>
      <c r="BJ1971" s="645" t="s">
        <v>121</v>
      </c>
      <c r="BK1971" s="645">
        <v>4.0000000000000001E-3</v>
      </c>
      <c r="BL1971" s="645" t="s">
        <v>121</v>
      </c>
      <c r="BM1971" s="645">
        <v>2E-3</v>
      </c>
      <c r="BN1971" s="645">
        <v>7.4999999999999997E-2</v>
      </c>
      <c r="BO1971" s="645">
        <v>8.9999999999999993E-3</v>
      </c>
      <c r="BP1971" s="645">
        <v>65.367999999999995</v>
      </c>
      <c r="BQ1971" s="645">
        <v>0.153</v>
      </c>
      <c r="BR1971" s="645">
        <v>5.0000000000000001E-3</v>
      </c>
      <c r="BS1971" s="645">
        <v>1E-3</v>
      </c>
      <c r="BT1971" s="645">
        <v>13.8</v>
      </c>
      <c r="BU1971" s="645">
        <v>0.13300000000000001</v>
      </c>
      <c r="BV1971" s="645">
        <v>10.256</v>
      </c>
      <c r="BW1971" s="645">
        <v>0.10199999999999999</v>
      </c>
      <c r="BX1971" s="645" t="s">
        <v>121</v>
      </c>
      <c r="BY1971" s="645">
        <v>4.0000000000000001E-3</v>
      </c>
      <c r="BZ1971" s="645">
        <v>2.0019999999999998</v>
      </c>
      <c r="CA1971" s="645">
        <v>3.6999999999999998E-2</v>
      </c>
      <c r="CB1971" s="645" t="s">
        <v>121</v>
      </c>
      <c r="CC1971" s="645">
        <v>14.162000000000001</v>
      </c>
      <c r="CD1971" s="645">
        <v>2.8000000000000001E-2</v>
      </c>
      <c r="CE1971" s="645">
        <v>5.0000000000000001E-3</v>
      </c>
      <c r="CF1971" s="645" t="s">
        <v>121</v>
      </c>
      <c r="CG1971" s="645">
        <v>2E-3</v>
      </c>
      <c r="CH1971" s="645" t="s">
        <v>121</v>
      </c>
      <c r="CI1971" s="645">
        <v>2E-3</v>
      </c>
      <c r="CJ1971" s="645" t="s">
        <v>121</v>
      </c>
      <c r="CK1971" s="645">
        <v>0.16800000000000001</v>
      </c>
      <c r="CL1971" s="645" t="s">
        <v>121</v>
      </c>
      <c r="CM1971" s="645">
        <v>2E-3</v>
      </c>
      <c r="CN1971" s="645">
        <v>6.0000000000000001E-3</v>
      </c>
      <c r="CO1971" s="645">
        <v>1E-3</v>
      </c>
      <c r="CP1971" s="645">
        <v>1.8240000000000001</v>
      </c>
      <c r="CQ1971" s="645">
        <v>5.3999999999999999E-2</v>
      </c>
      <c r="CR1971" s="645" t="s">
        <v>121</v>
      </c>
      <c r="CS1971" s="645">
        <v>2E-3</v>
      </c>
      <c r="CT1971" s="645">
        <v>1.08</v>
      </c>
      <c r="CU1971" s="645">
        <v>0.27900000000000003</v>
      </c>
      <c r="CV1971" s="645">
        <v>1.6E-2</v>
      </c>
      <c r="CW1971" s="645">
        <v>1E-3</v>
      </c>
      <c r="CX1971" s="645">
        <v>8.3000000000000004E-2</v>
      </c>
      <c r="CY1971" s="645">
        <v>7.0000000000000001E-3</v>
      </c>
      <c r="CZ1971" s="645" t="s">
        <v>121</v>
      </c>
      <c r="DA1971" s="645">
        <v>2E-3</v>
      </c>
      <c r="DB1971" s="645" t="s">
        <v>121</v>
      </c>
      <c r="DC1971" s="645">
        <v>3.0000000000000001E-3</v>
      </c>
      <c r="DD1971" s="645">
        <v>0.03</v>
      </c>
      <c r="DE1971" s="645">
        <v>8.0000000000000002E-3</v>
      </c>
      <c r="DF1971" s="645">
        <v>1.05</v>
      </c>
      <c r="DG1971" s="645">
        <v>1.0999999999999999E-2</v>
      </c>
      <c r="DH1971" s="645">
        <v>3.0000000000000001E-3</v>
      </c>
      <c r="DI1971" s="645">
        <v>1E-3</v>
      </c>
      <c r="DJ1971" s="645">
        <v>0.1</v>
      </c>
      <c r="DK1971" s="645">
        <v>1E-3</v>
      </c>
      <c r="DL1971" s="61" t="str">
        <f t="shared" si="37"/>
        <v>UTV</v>
      </c>
    </row>
    <row r="1972" spans="1:132">
      <c r="A1972" s="11">
        <v>44750</v>
      </c>
      <c r="B1972" s="66" t="s">
        <v>207</v>
      </c>
      <c r="C1972" s="25" t="s">
        <v>125</v>
      </c>
      <c r="D1972" s="21">
        <v>33</v>
      </c>
      <c r="E1972" s="2">
        <v>100</v>
      </c>
      <c r="F1972" s="2">
        <v>67</v>
      </c>
      <c r="H1972" s="3">
        <f>((F1972)/(E1972/100))</f>
        <v>67</v>
      </c>
      <c r="I1972" s="4">
        <f>E1972/F1972</f>
        <v>1.4925373134328359</v>
      </c>
      <c r="J1972" s="4" t="e">
        <f>100/G1972</f>
        <v>#DIV/0!</v>
      </c>
      <c r="N1972" s="37" t="e">
        <f>M1972/(K1972/100)</f>
        <v>#DIV/0!</v>
      </c>
      <c r="O1972" s="37" t="e">
        <f>N1972/J1972</f>
        <v>#DIV/0!</v>
      </c>
      <c r="P1972" s="5" t="e">
        <f>M1972/(L1972/100)</f>
        <v>#DIV/0!</v>
      </c>
      <c r="Q1972" s="5" t="e">
        <f>P1972*I1972</f>
        <v>#DIV/0!</v>
      </c>
      <c r="U1972" s="15" t="e">
        <f>100-(T1972-R1972)/S1972*100</f>
        <v>#DIV/0!</v>
      </c>
      <c r="V1972" s="21">
        <v>0.91500000000000004</v>
      </c>
      <c r="X1972" s="2">
        <v>11.24</v>
      </c>
      <c r="Y1972" s="2">
        <v>7.32</v>
      </c>
      <c r="Z1972" s="21">
        <v>1774</v>
      </c>
      <c r="AB1972" s="14" t="e">
        <f>((AE1972-AC1972)*(1000/AD1972))*1000</f>
        <v>#DIV/0!</v>
      </c>
      <c r="AF1972" s="7" t="e">
        <f>#REF!*0.8</f>
        <v>#REF!</v>
      </c>
      <c r="AG1972" s="2">
        <v>150</v>
      </c>
      <c r="AH1972" s="8">
        <f>((AG1972)*(H1972/100))</f>
        <v>100.5</v>
      </c>
      <c r="AI1972" s="7">
        <f>AG1972/AH1972</f>
        <v>1.4925373134328359</v>
      </c>
      <c r="AJ1972" s="6">
        <v>57.25</v>
      </c>
      <c r="AK1972" s="2">
        <v>1.23</v>
      </c>
      <c r="AO1972" s="20" t="s">
        <v>2297</v>
      </c>
      <c r="AP1972" s="646">
        <v>0.06</v>
      </c>
      <c r="AQ1972" s="646">
        <v>1E-3</v>
      </c>
      <c r="AR1972" s="646">
        <v>0.03</v>
      </c>
      <c r="AS1972" s="646">
        <v>3.0000000000000001E-3</v>
      </c>
      <c r="AT1972" s="646">
        <v>1.0999999999999999E-2</v>
      </c>
      <c r="AU1972" s="646">
        <v>2E-3</v>
      </c>
      <c r="AV1972" s="646">
        <v>2.5000000000000001E-2</v>
      </c>
      <c r="AW1972" s="646">
        <v>2E-3</v>
      </c>
      <c r="AX1972" s="646" t="s">
        <v>121</v>
      </c>
      <c r="AY1972" s="646">
        <v>2E-3</v>
      </c>
      <c r="AZ1972" s="646">
        <v>3.9E-2</v>
      </c>
      <c r="BA1972" s="646">
        <v>3.0000000000000001E-3</v>
      </c>
      <c r="BB1972" s="646">
        <v>0.14499999999999999</v>
      </c>
      <c r="BC1972" s="646">
        <v>3.0000000000000001E-3</v>
      </c>
      <c r="BD1972" s="646">
        <v>2.9489999999999998</v>
      </c>
      <c r="BE1972" s="646">
        <v>2.5999999999999999E-2</v>
      </c>
      <c r="BF1972" s="646" t="s">
        <v>121</v>
      </c>
      <c r="BG1972" s="646">
        <v>4.0000000000000001E-3</v>
      </c>
      <c r="BH1972" s="646">
        <v>4.9050000000000002</v>
      </c>
      <c r="BI1972" s="646">
        <v>1.252</v>
      </c>
      <c r="BJ1972" s="646" t="s">
        <v>121</v>
      </c>
      <c r="BK1972" s="646">
        <v>3.0000000000000001E-3</v>
      </c>
      <c r="BL1972" s="646" t="s">
        <v>121</v>
      </c>
      <c r="BM1972" s="646">
        <v>2E-3</v>
      </c>
      <c r="BN1972" s="646">
        <v>0.495</v>
      </c>
      <c r="BO1972" s="646">
        <v>1.0999999999999999E-2</v>
      </c>
      <c r="BP1972" s="646">
        <v>61.843000000000004</v>
      </c>
      <c r="BQ1972" s="646">
        <v>0.14599999999999999</v>
      </c>
      <c r="BR1972" s="646">
        <v>2E-3</v>
      </c>
      <c r="BS1972" s="646">
        <v>1E-3</v>
      </c>
      <c r="BT1972" s="646">
        <v>15.664999999999999</v>
      </c>
      <c r="BU1972" s="646">
        <v>0.14099999999999999</v>
      </c>
      <c r="BV1972" s="646">
        <v>1.105</v>
      </c>
      <c r="BW1972" s="646">
        <v>2.4E-2</v>
      </c>
      <c r="BX1972" s="646" t="s">
        <v>121</v>
      </c>
      <c r="BY1972" s="646">
        <v>8.0000000000000002E-3</v>
      </c>
      <c r="BZ1972" s="646">
        <v>0.66700000000000004</v>
      </c>
      <c r="CA1972" s="646">
        <v>2.7E-2</v>
      </c>
      <c r="CB1972" s="646" t="s">
        <v>121</v>
      </c>
      <c r="CC1972" s="646">
        <v>10.688000000000001</v>
      </c>
      <c r="CD1972" s="646">
        <v>9.4E-2</v>
      </c>
      <c r="CE1972" s="646">
        <v>6.0000000000000001E-3</v>
      </c>
      <c r="CF1972" s="646">
        <v>2E-3</v>
      </c>
      <c r="CG1972" s="646">
        <v>1E-3</v>
      </c>
      <c r="CH1972" s="646" t="s">
        <v>121</v>
      </c>
      <c r="CI1972" s="646">
        <v>2E-3</v>
      </c>
      <c r="CJ1972" s="646">
        <v>0.996</v>
      </c>
      <c r="CK1972" s="646">
        <v>8.5000000000000006E-2</v>
      </c>
      <c r="CL1972" s="646" t="s">
        <v>121</v>
      </c>
      <c r="CM1972" s="646">
        <v>2E-3</v>
      </c>
      <c r="CN1972" s="646">
        <v>2E-3</v>
      </c>
      <c r="CO1972" s="646">
        <v>1E-3</v>
      </c>
      <c r="CP1972" s="646">
        <v>1.7230000000000001</v>
      </c>
      <c r="CQ1972" s="646">
        <v>0.04</v>
      </c>
      <c r="CR1972" s="646" t="s">
        <v>121</v>
      </c>
      <c r="CS1972" s="646">
        <v>2E-3</v>
      </c>
      <c r="CT1972" s="646">
        <v>7.66</v>
      </c>
      <c r="CU1972" s="646">
        <v>0.30499999999999999</v>
      </c>
      <c r="CV1972" s="646">
        <v>3.1E-2</v>
      </c>
      <c r="CW1972" s="646">
        <v>1E-3</v>
      </c>
      <c r="CX1972" s="646">
        <v>1.222</v>
      </c>
      <c r="CY1972" s="646">
        <v>2.1000000000000001E-2</v>
      </c>
      <c r="CZ1972" s="646" t="s">
        <v>121</v>
      </c>
      <c r="DA1972" s="646">
        <v>2E-3</v>
      </c>
      <c r="DB1972" s="646">
        <v>1.9E-2</v>
      </c>
      <c r="DC1972" s="646">
        <v>6.0000000000000001E-3</v>
      </c>
      <c r="DD1972" s="646" t="s">
        <v>121</v>
      </c>
      <c r="DE1972" s="646">
        <v>6.0000000000000001E-3</v>
      </c>
      <c r="DF1972" s="646">
        <v>0.27900000000000003</v>
      </c>
      <c r="DG1972" s="646">
        <v>4.0000000000000001E-3</v>
      </c>
      <c r="DH1972" s="646">
        <v>2.1000000000000001E-2</v>
      </c>
      <c r="DI1972" s="646">
        <v>1E-3</v>
      </c>
      <c r="DJ1972" s="646">
        <v>5.0000000000000001E-3</v>
      </c>
      <c r="DK1972" s="646">
        <v>1E-3</v>
      </c>
      <c r="DL1972" s="61" t="str">
        <f t="shared" si="37"/>
        <v>DK III W2 08.07.2022</v>
      </c>
      <c r="DM1972" s="648">
        <v>2.3229173704471799E-2</v>
      </c>
      <c r="DN1972" s="648">
        <v>5.4405535145183703E-2</v>
      </c>
      <c r="DO1972" s="648">
        <v>1.8873071677104201E-2</v>
      </c>
      <c r="DP1972" s="648">
        <v>1.2302244630507999</v>
      </c>
      <c r="DQ1972" s="648">
        <v>1.28396193241725E-2</v>
      </c>
      <c r="DR1972" s="648">
        <v>-4.8423768749320901E-3</v>
      </c>
      <c r="DS1972" s="648">
        <v>-0.48258701511817198</v>
      </c>
      <c r="DT1972" s="648">
        <v>5.61107792979758E-3</v>
      </c>
      <c r="DU1972" s="648">
        <v>1.9839434246993002E-3</v>
      </c>
      <c r="DV1972" s="648">
        <v>6.56079079623548E-2</v>
      </c>
      <c r="DW1972" s="648">
        <v>0.38376488492336502</v>
      </c>
      <c r="DX1972" s="648">
        <v>-0.13636230162882099</v>
      </c>
      <c r="DY1972" s="648">
        <v>1460.48621074729</v>
      </c>
      <c r="DZ1972" s="648">
        <v>0.73380468473771798</v>
      </c>
      <c r="EA1972" s="648">
        <v>-9.0672327653671198E-2</v>
      </c>
      <c r="EB1972" s="648">
        <v>98.062515400660402</v>
      </c>
    </row>
    <row r="1973" spans="1:132">
      <c r="A1973" s="11">
        <v>44753</v>
      </c>
      <c r="B1973" s="66"/>
      <c r="C1973" s="25" t="s">
        <v>117</v>
      </c>
      <c r="H1973" s="3" t="e">
        <f>((F1973)/(E1973/100))</f>
        <v>#DIV/0!</v>
      </c>
      <c r="I1973" s="4" t="e">
        <f>E1973/F1973</f>
        <v>#DIV/0!</v>
      </c>
      <c r="J1973" s="4" t="e">
        <f>100/G1973</f>
        <v>#DIV/0!</v>
      </c>
      <c r="N1973" s="37" t="e">
        <f>M1973/(K1973/100)</f>
        <v>#DIV/0!</v>
      </c>
      <c r="O1973" s="37" t="e">
        <f>N1973/J1973</f>
        <v>#DIV/0!</v>
      </c>
      <c r="P1973" s="5" t="e">
        <f>M1973/(L1973/100)</f>
        <v>#DIV/0!</v>
      </c>
      <c r="Q1973" s="5" t="e">
        <f>P1973*I1973</f>
        <v>#DIV/0!</v>
      </c>
      <c r="U1973" s="15" t="e">
        <f>100-(T1973-R1973)/S1973*100</f>
        <v>#DIV/0!</v>
      </c>
      <c r="X1973" s="2">
        <v>9.91</v>
      </c>
      <c r="AB1973" s="14" t="e">
        <f>((AE1973-AC1973)*(1000/AD1973))*1000</f>
        <v>#DIV/0!</v>
      </c>
      <c r="AF1973" s="7" t="e">
        <f>#REF!*0.8</f>
        <v>#REF!</v>
      </c>
      <c r="AH1973" s="8" t="e">
        <f>((AG1973)*(H1973/100))</f>
        <v>#DIV/0!</v>
      </c>
      <c r="AI1973" s="7" t="e">
        <f>AG1973/AH1973</f>
        <v>#DIV/0!</v>
      </c>
      <c r="AO1973" s="20" t="s">
        <v>2298</v>
      </c>
      <c r="AP1973" s="647">
        <v>0.20499999999999999</v>
      </c>
      <c r="AQ1973" s="647">
        <v>3.0000000000000001E-3</v>
      </c>
      <c r="AR1973" s="647">
        <v>4.0000000000000001E-3</v>
      </c>
      <c r="AS1973" s="647">
        <v>3.0000000000000001E-3</v>
      </c>
      <c r="AT1973" s="647">
        <v>8.1000000000000003E-2</v>
      </c>
      <c r="AU1973" s="647">
        <v>3.0000000000000001E-3</v>
      </c>
      <c r="AV1973" s="647">
        <v>6.9000000000000006E-2</v>
      </c>
      <c r="AW1973" s="647">
        <v>3.0000000000000001E-3</v>
      </c>
      <c r="AX1973" s="647">
        <v>1.7999999999999999E-2</v>
      </c>
      <c r="AY1973" s="647">
        <v>1E-3</v>
      </c>
      <c r="AZ1973" s="647">
        <v>1.6E-2</v>
      </c>
      <c r="BA1973" s="647">
        <v>2E-3</v>
      </c>
      <c r="BB1973" s="647">
        <v>7.1999999999999995E-2</v>
      </c>
      <c r="BC1973" s="647">
        <v>2E-3</v>
      </c>
      <c r="BD1973" s="647">
        <v>0.54800000000000004</v>
      </c>
      <c r="BE1973" s="647">
        <v>1.0999999999999999E-2</v>
      </c>
      <c r="BF1973" s="647" t="s">
        <v>121</v>
      </c>
      <c r="BG1973" s="647">
        <v>1.0999999999999999E-2</v>
      </c>
      <c r="BH1973" s="647" t="s">
        <v>121</v>
      </c>
      <c r="BI1973" s="647">
        <v>3.64</v>
      </c>
      <c r="BJ1973" s="647" t="s">
        <v>121</v>
      </c>
      <c r="BK1973" s="647">
        <v>3.0000000000000001E-3</v>
      </c>
      <c r="BL1973" s="647" t="s">
        <v>121</v>
      </c>
      <c r="BM1973" s="647">
        <v>2E-3</v>
      </c>
      <c r="BN1973" s="647">
        <v>7.6999999999999999E-2</v>
      </c>
      <c r="BO1973" s="647">
        <v>8.0000000000000002E-3</v>
      </c>
      <c r="BP1973" s="647">
        <v>61.77</v>
      </c>
      <c r="BQ1973" s="647">
        <v>0.153</v>
      </c>
      <c r="BR1973" s="647">
        <v>1.4E-2</v>
      </c>
      <c r="BS1973" s="647">
        <v>1E-3</v>
      </c>
      <c r="BT1973" s="647">
        <v>11.409000000000001</v>
      </c>
      <c r="BU1973" s="647">
        <v>0.122</v>
      </c>
      <c r="BV1973" s="647">
        <v>16.462</v>
      </c>
      <c r="BW1973" s="647">
        <v>0.18</v>
      </c>
      <c r="BX1973" s="647" t="s">
        <v>121</v>
      </c>
      <c r="BY1973" s="647">
        <v>6.0000000000000001E-3</v>
      </c>
      <c r="BZ1973" s="647">
        <v>2.927</v>
      </c>
      <c r="CA1973" s="647">
        <v>4.5999999999999999E-2</v>
      </c>
      <c r="CB1973" s="647" t="s">
        <v>121</v>
      </c>
      <c r="CC1973" s="647">
        <v>19.036000000000001</v>
      </c>
      <c r="CD1973" s="647">
        <v>2.7E-2</v>
      </c>
      <c r="CE1973" s="647">
        <v>5.0000000000000001E-3</v>
      </c>
      <c r="CF1973" s="647" t="s">
        <v>121</v>
      </c>
      <c r="CG1973" s="647">
        <v>2E-3</v>
      </c>
      <c r="CH1973" s="647" t="s">
        <v>121</v>
      </c>
      <c r="CI1973" s="647">
        <v>2E-3</v>
      </c>
      <c r="CJ1973" s="647" t="s">
        <v>121</v>
      </c>
      <c r="CK1973" s="647">
        <v>0.255</v>
      </c>
      <c r="CL1973" s="647" t="s">
        <v>121</v>
      </c>
      <c r="CM1973" s="647">
        <v>2E-3</v>
      </c>
      <c r="CN1973" s="647">
        <v>6.0000000000000001E-3</v>
      </c>
      <c r="CO1973" s="647">
        <v>1E-3</v>
      </c>
      <c r="CP1973" s="647">
        <v>3.0779999999999998</v>
      </c>
      <c r="CQ1973" s="647">
        <v>7.8E-2</v>
      </c>
      <c r="CR1973" s="647" t="s">
        <v>121</v>
      </c>
      <c r="CS1973" s="647">
        <v>2E-3</v>
      </c>
      <c r="CT1973" s="647">
        <v>1.492</v>
      </c>
      <c r="CU1973" s="647">
        <v>0.33700000000000002</v>
      </c>
      <c r="CV1973" s="647">
        <v>1.4E-2</v>
      </c>
      <c r="CW1973" s="647">
        <v>1E-3</v>
      </c>
      <c r="CX1973" s="647">
        <v>0.13600000000000001</v>
      </c>
      <c r="CY1973" s="647">
        <v>8.0000000000000002E-3</v>
      </c>
      <c r="CZ1973" s="647" t="s">
        <v>121</v>
      </c>
      <c r="DA1973" s="647">
        <v>2E-3</v>
      </c>
      <c r="DB1973" s="647" t="s">
        <v>121</v>
      </c>
      <c r="DC1973" s="647">
        <v>5.0000000000000001E-3</v>
      </c>
      <c r="DD1973" s="647">
        <v>2.8000000000000001E-2</v>
      </c>
      <c r="DE1973" s="647">
        <v>8.9999999999999993E-3</v>
      </c>
      <c r="DF1973" s="647">
        <v>1.411</v>
      </c>
      <c r="DG1973" s="647">
        <v>1.2999999999999999E-2</v>
      </c>
      <c r="DH1973" s="647">
        <v>4.0000000000000001E-3</v>
      </c>
      <c r="DI1973" s="647">
        <v>1E-3</v>
      </c>
      <c r="DJ1973" s="647">
        <v>0.11799999999999999</v>
      </c>
      <c r="DK1973" s="647">
        <v>1E-3</v>
      </c>
      <c r="DL1973" s="61" t="str">
        <f t="shared" si="37"/>
        <v>UTV 11.07.2022</v>
      </c>
    </row>
    <row r="1974" spans="1:132">
      <c r="A1974" s="11">
        <v>44753</v>
      </c>
      <c r="B1974" s="66" t="s">
        <v>207</v>
      </c>
      <c r="C1974" s="25" t="s">
        <v>119</v>
      </c>
      <c r="D1974" s="21">
        <v>33</v>
      </c>
      <c r="E1974" s="2">
        <v>100</v>
      </c>
      <c r="F1974" s="2">
        <v>67</v>
      </c>
      <c r="H1974" s="3">
        <f>((F1974)/(E1974/100))</f>
        <v>67</v>
      </c>
      <c r="I1974" s="4">
        <f>E1974/F1974</f>
        <v>1.4925373134328359</v>
      </c>
      <c r="J1974" s="4" t="e">
        <f>100/G1974</f>
        <v>#DIV/0!</v>
      </c>
      <c r="N1974" s="37" t="e">
        <f>M1974/(K1974/100)</f>
        <v>#DIV/0!</v>
      </c>
      <c r="O1974" s="37" t="e">
        <f>N1974/J1974</f>
        <v>#DIV/0!</v>
      </c>
      <c r="P1974" s="5" t="e">
        <f>M1974/(L1974/100)</f>
        <v>#DIV/0!</v>
      </c>
      <c r="Q1974" s="5" t="e">
        <f>P1974*I1974</f>
        <v>#DIV/0!</v>
      </c>
      <c r="U1974" s="15" t="e">
        <f>100-(T1974-R1974)/S1974*100</f>
        <v>#DIV/0!</v>
      </c>
      <c r="V1974" s="21">
        <v>1.38</v>
      </c>
      <c r="X1974" s="2">
        <v>11.1</v>
      </c>
      <c r="Y1974" s="2">
        <v>8.82</v>
      </c>
      <c r="Z1974" s="21">
        <v>2336</v>
      </c>
      <c r="AB1974" s="14" t="e">
        <f>((AE1974-AC1974)*(1000/AD1974))*1000</f>
        <v>#DIV/0!</v>
      </c>
      <c r="AF1974" s="7" t="e">
        <f>#REF!*0.8</f>
        <v>#REF!</v>
      </c>
      <c r="AG1974" s="2">
        <v>150</v>
      </c>
      <c r="AH1974" s="8">
        <f>((AG1974)*(H1974/100))</f>
        <v>100.5</v>
      </c>
      <c r="AI1974" s="7">
        <f>AG1974/AH1974</f>
        <v>1.4925373134328359</v>
      </c>
      <c r="AJ1974" s="6">
        <v>74.67</v>
      </c>
      <c r="AK1974" s="2">
        <v>1.3420000000000001</v>
      </c>
      <c r="AO1974" s="20" t="s">
        <v>2299</v>
      </c>
      <c r="AP1974" s="648">
        <v>0.107</v>
      </c>
      <c r="AQ1974" s="648">
        <v>8.0000000000000002E-3</v>
      </c>
      <c r="AR1974" s="648">
        <v>0.11700000000000001</v>
      </c>
      <c r="AS1974" s="648">
        <v>0.01</v>
      </c>
      <c r="AT1974" s="648">
        <v>1.2E-2</v>
      </c>
      <c r="AU1974" s="648">
        <v>2E-3</v>
      </c>
      <c r="AV1974" s="648">
        <v>0.06</v>
      </c>
      <c r="AW1974" s="648">
        <v>5.0000000000000001E-3</v>
      </c>
      <c r="AX1974" s="648">
        <v>2E-3</v>
      </c>
      <c r="AY1974" s="648">
        <v>1E-3</v>
      </c>
      <c r="AZ1974" s="648">
        <v>0.10100000000000001</v>
      </c>
      <c r="BA1974" s="648">
        <v>8.0000000000000002E-3</v>
      </c>
      <c r="BB1974" s="648">
        <v>0.14299999999999999</v>
      </c>
      <c r="BC1974" s="648">
        <v>1.0999999999999999E-2</v>
      </c>
      <c r="BD1974" s="648">
        <v>4.5490000000000004</v>
      </c>
      <c r="BE1974" s="648">
        <v>0.36799999999999999</v>
      </c>
      <c r="BF1974" s="648" t="s">
        <v>121</v>
      </c>
      <c r="BG1974" s="648">
        <v>4.0000000000000001E-3</v>
      </c>
      <c r="BH1974" s="648">
        <v>1.5069999999999999</v>
      </c>
      <c r="BI1974" s="648">
        <v>0.63900000000000001</v>
      </c>
      <c r="BJ1974" s="648" t="s">
        <v>121</v>
      </c>
      <c r="BK1974" s="648">
        <v>3.0000000000000001E-3</v>
      </c>
      <c r="BL1974" s="648" t="s">
        <v>121</v>
      </c>
      <c r="BM1974" s="648">
        <v>2E-3</v>
      </c>
      <c r="BN1974" s="648">
        <v>0.13900000000000001</v>
      </c>
      <c r="BO1974" s="648">
        <v>1.0999999999999999E-2</v>
      </c>
      <c r="BP1974" s="648">
        <v>74.745999999999995</v>
      </c>
      <c r="BQ1974" s="648">
        <v>0.115</v>
      </c>
      <c r="BR1974" s="648" t="s">
        <v>121</v>
      </c>
      <c r="BS1974" s="648">
        <v>2E-3</v>
      </c>
      <c r="BT1974" s="648">
        <v>9.5129999999999999</v>
      </c>
      <c r="BU1974" s="648">
        <v>0.63800000000000001</v>
      </c>
      <c r="BV1974" s="648">
        <v>0.70499999999999996</v>
      </c>
      <c r="BW1974" s="648">
        <v>0.11799999999999999</v>
      </c>
      <c r="BX1974" s="648" t="s">
        <v>121</v>
      </c>
      <c r="BY1974" s="648">
        <v>0.01</v>
      </c>
      <c r="BZ1974" s="648">
        <v>0.61199999999999999</v>
      </c>
      <c r="CA1974" s="648">
        <v>4.4999999999999998E-2</v>
      </c>
      <c r="CB1974" s="648" t="s">
        <v>121</v>
      </c>
      <c r="CC1974" s="648">
        <v>6.2460000000000004</v>
      </c>
      <c r="CD1974" s="648">
        <v>0.13500000000000001</v>
      </c>
      <c r="CE1974" s="648">
        <v>1.2999999999999999E-2</v>
      </c>
      <c r="CF1974" s="648">
        <v>1.0999999999999999E-2</v>
      </c>
      <c r="CG1974" s="648">
        <v>1E-3</v>
      </c>
      <c r="CH1974" s="648">
        <v>4.0000000000000001E-3</v>
      </c>
      <c r="CI1974" s="648">
        <v>1E-3</v>
      </c>
      <c r="CJ1974" s="648" t="s">
        <v>121</v>
      </c>
      <c r="CK1974" s="648">
        <v>2.5710000000000002</v>
      </c>
      <c r="CL1974" s="648" t="s">
        <v>121</v>
      </c>
      <c r="CM1974" s="648">
        <v>2E-3</v>
      </c>
      <c r="CN1974" s="648">
        <v>2E-3</v>
      </c>
      <c r="CO1974" s="648">
        <v>1E-3</v>
      </c>
      <c r="CP1974" s="648">
        <v>0.98299999999999998</v>
      </c>
      <c r="CQ1974" s="648">
        <v>9.4E-2</v>
      </c>
      <c r="CR1974" s="648" t="s">
        <v>121</v>
      </c>
      <c r="CS1974" s="648">
        <v>2E-3</v>
      </c>
      <c r="CT1974" s="648" t="s">
        <v>121</v>
      </c>
      <c r="CU1974" s="648">
        <v>42.226999999999997</v>
      </c>
      <c r="CV1974" s="648">
        <v>1.9E-2</v>
      </c>
      <c r="CW1974" s="648">
        <v>1E-3</v>
      </c>
      <c r="CX1974" s="648">
        <v>0.67</v>
      </c>
      <c r="CY1974" s="648">
        <v>5.2999999999999999E-2</v>
      </c>
      <c r="CZ1974" s="648" t="s">
        <v>121</v>
      </c>
      <c r="DA1974" s="648">
        <v>2E-3</v>
      </c>
      <c r="DB1974" s="648">
        <v>2.1000000000000001E-2</v>
      </c>
      <c r="DC1974" s="648">
        <v>5.0000000000000001E-3</v>
      </c>
      <c r="DD1974" s="648" t="s">
        <v>121</v>
      </c>
      <c r="DE1974" s="648">
        <v>8.9999999999999993E-3</v>
      </c>
      <c r="DF1974" s="648">
        <v>0.60199999999999998</v>
      </c>
      <c r="DG1974" s="648">
        <v>4.4999999999999998E-2</v>
      </c>
      <c r="DH1974" s="648">
        <v>9.6000000000000002E-2</v>
      </c>
      <c r="DI1974" s="648">
        <v>7.0000000000000001E-3</v>
      </c>
      <c r="DJ1974" s="648">
        <v>7.0000000000000001E-3</v>
      </c>
      <c r="DK1974" s="648">
        <v>1E-3</v>
      </c>
      <c r="DL1974" s="61" t="str">
        <f t="shared" si="37"/>
        <v>DK III W2 11.07.2022</v>
      </c>
      <c r="DM1974" s="648">
        <v>2.4598208217848E-2</v>
      </c>
      <c r="DN1974" s="648">
        <v>5.42316646297792E-2</v>
      </c>
      <c r="DO1974" s="648">
        <v>2.2425790475929401E-2</v>
      </c>
      <c r="DP1974" s="648">
        <v>1.34192966544351</v>
      </c>
      <c r="DQ1974" s="648">
        <v>2.6591802753015599E-2</v>
      </c>
      <c r="DR1974" s="648">
        <v>-2.2679251532920299E-2</v>
      </c>
      <c r="DS1974" s="648">
        <v>-0.90596951603138698</v>
      </c>
      <c r="DT1974" s="648">
        <v>-3.34762314570527E-3</v>
      </c>
      <c r="DU1974" s="648">
        <v>-1.6384592844601101E-3</v>
      </c>
      <c r="DV1974" s="648">
        <v>4.8715098409286298E-2</v>
      </c>
      <c r="DW1974" s="648">
        <v>0.22385104051489199</v>
      </c>
      <c r="DX1974" s="648">
        <v>-4.1377457014586004E-3</v>
      </c>
      <c r="DY1974" s="648">
        <v>1354.40710670726</v>
      </c>
      <c r="DZ1974" s="648">
        <v>-0.153804047929779</v>
      </c>
      <c r="EA1974" s="648">
        <v>0.25522771511598902</v>
      </c>
      <c r="EB1974" s="648">
        <v>99.245732256567393</v>
      </c>
    </row>
    <row r="1975" spans="1:132">
      <c r="A1975" s="11">
        <v>44753</v>
      </c>
      <c r="B1975" s="66" t="s">
        <v>2305</v>
      </c>
      <c r="C1975" s="25" t="s">
        <v>2300</v>
      </c>
      <c r="D1975" s="21">
        <v>5</v>
      </c>
      <c r="E1975" s="2">
        <v>100</v>
      </c>
      <c r="F1975" s="2">
        <v>95</v>
      </c>
      <c r="H1975" s="3">
        <f>((F1975)/(E1975/100))</f>
        <v>95</v>
      </c>
      <c r="I1975" s="4">
        <f>E1975/F1975</f>
        <v>1.0526315789473684</v>
      </c>
      <c r="J1975" s="4" t="e">
        <f>100/G1975</f>
        <v>#DIV/0!</v>
      </c>
      <c r="N1975" s="37" t="e">
        <f>M1975/(K1975/100)</f>
        <v>#DIV/0!</v>
      </c>
      <c r="O1975" s="37" t="e">
        <f>N1975/J1975</f>
        <v>#DIV/0!</v>
      </c>
      <c r="P1975" s="5" t="e">
        <f>M1975/(L1975/100)</f>
        <v>#DIV/0!</v>
      </c>
      <c r="Q1975" s="5" t="e">
        <f>P1975*I1975</f>
        <v>#DIV/0!</v>
      </c>
      <c r="U1975" s="15" t="e">
        <f>100-(T1975-R1975)/S1975*100</f>
        <v>#DIV/0!</v>
      </c>
      <c r="V1975" s="21">
        <v>0.81799999999999995</v>
      </c>
      <c r="X1975" s="2">
        <v>7.09</v>
      </c>
      <c r="Y1975" s="2">
        <v>1.8</v>
      </c>
      <c r="AB1975" s="14" t="e">
        <f>((AE1975-AC1975)*(1000/AD1975))*1000</f>
        <v>#DIV/0!</v>
      </c>
      <c r="AF1975" s="7" t="e">
        <f>#REF!*0.8</f>
        <v>#REF!</v>
      </c>
      <c r="AG1975" s="2">
        <v>105</v>
      </c>
      <c r="AH1975" s="8">
        <f>((AG1975)*(H1975/100))</f>
        <v>99.75</v>
      </c>
      <c r="AI1975" s="7">
        <f>AG1975/AH1975</f>
        <v>1.0526315789473684</v>
      </c>
      <c r="AJ1975" s="6">
        <v>4349</v>
      </c>
      <c r="AK1975" s="2">
        <v>2.1999999999999999E-2</v>
      </c>
      <c r="AO1975" s="24" t="s">
        <v>2301</v>
      </c>
      <c r="AP1975" s="649" t="s">
        <v>121</v>
      </c>
      <c r="AQ1975" s="649">
        <v>2E-3</v>
      </c>
      <c r="AR1975" s="649" t="s">
        <v>121</v>
      </c>
      <c r="AS1975" s="649">
        <v>2E-3</v>
      </c>
      <c r="AT1975" s="649" t="s">
        <v>121</v>
      </c>
      <c r="AU1975" s="649">
        <v>2E-3</v>
      </c>
      <c r="AV1975" s="649" t="s">
        <v>121</v>
      </c>
      <c r="AW1975" s="649">
        <v>2E-3</v>
      </c>
      <c r="AX1975" s="649">
        <v>2E-3</v>
      </c>
      <c r="AY1975" s="649">
        <v>1E-3</v>
      </c>
      <c r="AZ1975" s="649">
        <v>4.0000000000000001E-3</v>
      </c>
      <c r="BA1975" s="649">
        <v>1E-3</v>
      </c>
      <c r="BB1975" s="649" t="s">
        <v>121</v>
      </c>
      <c r="BC1975" s="649">
        <v>2E-3</v>
      </c>
      <c r="BD1975" s="649">
        <v>0.12</v>
      </c>
      <c r="BE1975" s="649">
        <v>4.0000000000000001E-3</v>
      </c>
      <c r="BF1975" s="649" t="s">
        <v>121</v>
      </c>
      <c r="BG1975" s="649">
        <v>2E-3</v>
      </c>
      <c r="BH1975" s="649">
        <v>0.14000000000000001</v>
      </c>
      <c r="BI1975" s="649">
        <v>3.4000000000000002E-2</v>
      </c>
      <c r="BJ1975" s="649" t="s">
        <v>121</v>
      </c>
      <c r="BK1975" s="649">
        <v>2E-3</v>
      </c>
      <c r="BL1975" s="649" t="s">
        <v>121</v>
      </c>
      <c r="BM1975" s="649">
        <v>2E-3</v>
      </c>
      <c r="BN1975" s="649" t="s">
        <v>121</v>
      </c>
      <c r="BO1975" s="649">
        <v>3.0000000000000001E-3</v>
      </c>
      <c r="BP1975" s="649">
        <v>99.491</v>
      </c>
      <c r="BQ1975" s="649">
        <v>4.0000000000000001E-3</v>
      </c>
      <c r="BR1975" s="649" t="s">
        <v>121</v>
      </c>
      <c r="BS1975" s="649">
        <v>2E-3</v>
      </c>
      <c r="BT1975" s="649">
        <v>2.8000000000000001E-2</v>
      </c>
      <c r="BU1975" s="649">
        <v>7.0000000000000001E-3</v>
      </c>
      <c r="BV1975" s="649">
        <v>6.3E-2</v>
      </c>
      <c r="BW1975" s="649">
        <v>2E-3</v>
      </c>
      <c r="BX1975" s="649" t="s">
        <v>121</v>
      </c>
      <c r="BY1975" s="649">
        <v>2E-3</v>
      </c>
      <c r="BZ1975" s="649" t="s">
        <v>121</v>
      </c>
      <c r="CA1975" s="649">
        <v>8.0000000000000002E-3</v>
      </c>
      <c r="CB1975" s="649" t="s">
        <v>121</v>
      </c>
      <c r="CC1975" s="649">
        <v>0.38800000000000001</v>
      </c>
      <c r="CD1975" s="649" t="s">
        <v>121</v>
      </c>
      <c r="CE1975" s="649">
        <v>3.0000000000000001E-3</v>
      </c>
      <c r="CF1975" s="649" t="s">
        <v>121</v>
      </c>
      <c r="CG1975" s="649">
        <v>2E-3</v>
      </c>
      <c r="CH1975" s="649" t="s">
        <v>121</v>
      </c>
      <c r="CI1975" s="649">
        <v>2E-3</v>
      </c>
      <c r="CJ1975" s="649">
        <v>0.08</v>
      </c>
      <c r="CK1975" s="649">
        <v>6.0000000000000001E-3</v>
      </c>
      <c r="CL1975" s="649" t="s">
        <v>121</v>
      </c>
      <c r="CM1975" s="649">
        <v>2E-3</v>
      </c>
      <c r="CN1975" s="649" t="s">
        <v>121</v>
      </c>
      <c r="CO1975" s="649">
        <v>2E-3</v>
      </c>
      <c r="CP1975" s="649">
        <v>4.9000000000000002E-2</v>
      </c>
      <c r="CQ1975" s="649">
        <v>2E-3</v>
      </c>
      <c r="CR1975" s="649" t="s">
        <v>121</v>
      </c>
      <c r="CS1975" s="649">
        <v>2E-3</v>
      </c>
      <c r="CT1975" s="649">
        <v>2.1000000000000001E-2</v>
      </c>
      <c r="CU1975" s="649">
        <v>1.2E-2</v>
      </c>
      <c r="CV1975" s="649" t="s">
        <v>121</v>
      </c>
      <c r="CW1975" s="649">
        <v>2E-3</v>
      </c>
      <c r="CX1975" s="649" t="s">
        <v>121</v>
      </c>
      <c r="CY1975" s="649">
        <v>3.0000000000000001E-3</v>
      </c>
      <c r="CZ1975" s="649" t="s">
        <v>121</v>
      </c>
      <c r="DA1975" s="649">
        <v>2E-3</v>
      </c>
      <c r="DB1975" s="649" t="s">
        <v>121</v>
      </c>
      <c r="DC1975" s="649">
        <v>2E-3</v>
      </c>
      <c r="DD1975" s="649" t="s">
        <v>121</v>
      </c>
      <c r="DE1975" s="649">
        <v>2E-3</v>
      </c>
      <c r="DF1975" s="649" t="s">
        <v>121</v>
      </c>
      <c r="DG1975" s="649">
        <v>2E-3</v>
      </c>
      <c r="DH1975" s="649" t="s">
        <v>121</v>
      </c>
      <c r="DI1975" s="649">
        <v>2E-3</v>
      </c>
      <c r="DJ1975" s="649" t="s">
        <v>121</v>
      </c>
      <c r="DK1975" s="649">
        <v>2E-3</v>
      </c>
      <c r="DL1975" s="61" t="str">
        <f t="shared" si="37"/>
        <v xml:space="preserve">13-0344 Überstand </v>
      </c>
      <c r="DM1975" s="648">
        <v>-2.5566278592677899E-3</v>
      </c>
      <c r="DN1975" s="648">
        <v>1.48742789038024E-2</v>
      </c>
      <c r="DO1975" s="648">
        <v>-3.3724115720931902E-3</v>
      </c>
      <c r="DP1975" s="648">
        <v>2.3800081025977101E-3</v>
      </c>
      <c r="DQ1975" s="648">
        <v>3.44980553957226E-2</v>
      </c>
      <c r="DR1975" s="648">
        <v>2.7189788204803101E-2</v>
      </c>
      <c r="DS1975" s="648">
        <v>-0.84594059846706304</v>
      </c>
      <c r="DT1975" s="648">
        <v>2.30801088856891E-2</v>
      </c>
      <c r="DU1975" s="648">
        <v>-4.7138358507980496E-3</v>
      </c>
      <c r="DV1975" s="648">
        <v>-1.9617990997866999E-2</v>
      </c>
      <c r="DW1975" s="648">
        <v>-0.12301662729745499</v>
      </c>
      <c r="DX1975" s="648">
        <v>0.46460798527943098</v>
      </c>
      <c r="DY1975" s="648">
        <v>10.835153232724</v>
      </c>
      <c r="DZ1975" s="648">
        <v>-0.55029985047293295</v>
      </c>
      <c r="EA1975" s="648">
        <v>9.8294118875838499E-3</v>
      </c>
      <c r="EB1975" s="648">
        <v>104.1568576976</v>
      </c>
    </row>
    <row r="1976" spans="1:132">
      <c r="A1976" s="11">
        <v>44753</v>
      </c>
      <c r="B1976" s="66" t="s">
        <v>2306</v>
      </c>
      <c r="C1976" s="25" t="s">
        <v>2300</v>
      </c>
      <c r="H1976" s="3" t="e">
        <f>((F1976)/(E1976/100))</f>
        <v>#DIV/0!</v>
      </c>
      <c r="I1976" s="4" t="e">
        <f>E1976/F1976</f>
        <v>#DIV/0!</v>
      </c>
      <c r="J1976" s="4" t="e">
        <f>100/G1976</f>
        <v>#DIV/0!</v>
      </c>
      <c r="N1976" s="37" t="e">
        <f>M1976/(K1976/100)</f>
        <v>#DIV/0!</v>
      </c>
      <c r="O1976" s="37" t="e">
        <f>N1976/J1976</f>
        <v>#DIV/0!</v>
      </c>
      <c r="P1976" s="5" t="e">
        <f>M1976/(L1976/100)</f>
        <v>#DIV/0!</v>
      </c>
      <c r="Q1976" s="5" t="e">
        <f>P1976*I1976</f>
        <v>#DIV/0!</v>
      </c>
      <c r="U1976" s="15" t="e">
        <f>100-(T1976-R1976)/S1976*100</f>
        <v>#DIV/0!</v>
      </c>
      <c r="X1976" s="2">
        <v>11.07</v>
      </c>
      <c r="AB1976" s="14" t="e">
        <f>((AE1976-AC1976)*(1000/AD1976))*1000</f>
        <v>#DIV/0!</v>
      </c>
      <c r="AF1976" s="7" t="e">
        <f>#REF!*0.8</f>
        <v>#REF!</v>
      </c>
      <c r="AH1976" s="8" t="e">
        <f>((AG1976)*(H1976/100))</f>
        <v>#DIV/0!</v>
      </c>
      <c r="AI1976" s="7" t="e">
        <f>AG1976/AH1976</f>
        <v>#DIV/0!</v>
      </c>
      <c r="AK1976" s="2">
        <v>2.8000000000000001E-2</v>
      </c>
      <c r="AO1976" s="24" t="s">
        <v>2302</v>
      </c>
      <c r="DL1976" s="61" t="str">
        <f t="shared" si="37"/>
        <v xml:space="preserve">13-0344Überstand &gt;pH Mo </v>
      </c>
      <c r="DM1976" s="648">
        <v>3.2744377462014897E-2</v>
      </c>
      <c r="DN1976" s="648">
        <v>1.42054131722724E-2</v>
      </c>
      <c r="DO1976" s="648">
        <v>0.104522206464003</v>
      </c>
      <c r="DP1976" s="648">
        <v>2.82883336781455E-2</v>
      </c>
      <c r="DQ1976" s="648">
        <v>0.54242915139269099</v>
      </c>
      <c r="DR1976" s="648">
        <v>-1.02885524495236E-2</v>
      </c>
      <c r="DS1976" s="648">
        <v>0.55701140315995201</v>
      </c>
      <c r="DT1976" s="648">
        <v>2.7486899361333601E-2</v>
      </c>
      <c r="DU1976" s="648">
        <v>-9.0906613021207001E-4</v>
      </c>
      <c r="DV1976" s="648">
        <v>3.4146973506646798E-2</v>
      </c>
      <c r="DW1976" s="648">
        <v>-5.2449799616652401E-2</v>
      </c>
      <c r="DX1976" s="648">
        <v>65.159396370221302</v>
      </c>
      <c r="DY1976" s="648">
        <v>6.1850317574612901E-2</v>
      </c>
      <c r="DZ1976" s="648">
        <v>2.7389874024569099</v>
      </c>
      <c r="EA1976" s="648">
        <v>0.68960880854013396</v>
      </c>
      <c r="EB1976" s="648">
        <v>94.118875527944695</v>
      </c>
    </row>
    <row r="1977" spans="1:132">
      <c r="A1977" s="11">
        <v>44754</v>
      </c>
      <c r="B1977" s="66" t="s">
        <v>126</v>
      </c>
      <c r="C1977" s="25" t="s">
        <v>119</v>
      </c>
      <c r="D1977" s="21">
        <v>27</v>
      </c>
      <c r="E1977" s="2">
        <v>100</v>
      </c>
      <c r="F1977" s="2">
        <v>73</v>
      </c>
      <c r="H1977" s="3">
        <f>((F1977)/(E1977/100))</f>
        <v>73</v>
      </c>
      <c r="I1977" s="4">
        <f>E1977/F1977</f>
        <v>1.3698630136986301</v>
      </c>
      <c r="J1977" s="4" t="e">
        <f>100/G1977</f>
        <v>#DIV/0!</v>
      </c>
      <c r="N1977" s="37" t="e">
        <f>M1977/(K1977/100)</f>
        <v>#DIV/0!</v>
      </c>
      <c r="O1977" s="37" t="e">
        <f>N1977/J1977</f>
        <v>#DIV/0!</v>
      </c>
      <c r="P1977" s="5" t="e">
        <f>M1977/(L1977/100)</f>
        <v>#DIV/0!</v>
      </c>
      <c r="Q1977" s="5" t="e">
        <f>P1977*I1977</f>
        <v>#DIV/0!</v>
      </c>
      <c r="U1977" s="15" t="e">
        <f>100-(T1977-R1977)/S1977*100</f>
        <v>#DIV/0!</v>
      </c>
      <c r="V1977" s="21">
        <v>1</v>
      </c>
      <c r="X1977" s="2">
        <v>11</v>
      </c>
      <c r="Y1977" s="2">
        <v>8.2799999999999994</v>
      </c>
      <c r="Z1977" s="21">
        <v>2156</v>
      </c>
      <c r="AB1977" s="14" t="e">
        <f>((AE1977-AC1977)*(1000/AD1977))*1000</f>
        <v>#DIV/0!</v>
      </c>
      <c r="AF1977" s="7" t="e">
        <f>#REF!*0.8</f>
        <v>#REF!</v>
      </c>
      <c r="AG1977" s="2">
        <v>137</v>
      </c>
      <c r="AH1977" s="8">
        <f>((AG1977)*(H1977/100))</f>
        <v>100.00999999999999</v>
      </c>
      <c r="AI1977" s="7">
        <f>AG1977/AH1977</f>
        <v>1.3698630136986303</v>
      </c>
      <c r="AJ1977" s="6">
        <v>44.69</v>
      </c>
      <c r="AK1977" s="2">
        <v>0.84099999999999997</v>
      </c>
      <c r="AO1977" s="20" t="s">
        <v>2303</v>
      </c>
      <c r="AP1977" s="651">
        <v>9.6000000000000002E-2</v>
      </c>
      <c r="AQ1977" s="651">
        <v>2E-3</v>
      </c>
      <c r="AR1977" s="651">
        <v>2.8000000000000001E-2</v>
      </c>
      <c r="AS1977" s="651">
        <v>3.0000000000000001E-3</v>
      </c>
      <c r="AT1977" s="651">
        <v>1.2E-2</v>
      </c>
      <c r="AU1977" s="651">
        <v>2E-3</v>
      </c>
      <c r="AV1977" s="651">
        <v>3.9E-2</v>
      </c>
      <c r="AW1977" s="651">
        <v>2E-3</v>
      </c>
      <c r="AX1977" s="651" t="s">
        <v>121</v>
      </c>
      <c r="AY1977" s="651">
        <v>2E-3</v>
      </c>
      <c r="AZ1977" s="651">
        <v>5.3999999999999999E-2</v>
      </c>
      <c r="BA1977" s="651">
        <v>3.0000000000000001E-3</v>
      </c>
      <c r="BB1977" s="651">
        <v>0.16</v>
      </c>
      <c r="BC1977" s="651">
        <v>3.0000000000000001E-3</v>
      </c>
      <c r="BD1977" s="651">
        <v>4.8319999999999999</v>
      </c>
      <c r="BE1977" s="651">
        <v>3.6999999999999998E-2</v>
      </c>
      <c r="BF1977" s="651" t="s">
        <v>121</v>
      </c>
      <c r="BG1977" s="651">
        <v>8.0000000000000002E-3</v>
      </c>
      <c r="BH1977" s="651">
        <v>3.7410000000000001</v>
      </c>
      <c r="BI1977" s="651">
        <v>1.052</v>
      </c>
      <c r="BJ1977" s="651" t="s">
        <v>121</v>
      </c>
      <c r="BK1977" s="651">
        <v>3.0000000000000001E-3</v>
      </c>
      <c r="BL1977" s="651" t="s">
        <v>121</v>
      </c>
      <c r="BM1977" s="651">
        <v>2E-3</v>
      </c>
      <c r="BN1977" s="651">
        <v>0.29099999999999998</v>
      </c>
      <c r="BO1977" s="651">
        <v>8.9999999999999993E-3</v>
      </c>
      <c r="BP1977" s="651">
        <v>61.326999999999998</v>
      </c>
      <c r="BQ1977" s="651">
        <v>0.152</v>
      </c>
      <c r="BR1977" s="651">
        <v>2E-3</v>
      </c>
      <c r="BS1977" s="651">
        <v>1E-3</v>
      </c>
      <c r="BT1977" s="651">
        <v>15.138</v>
      </c>
      <c r="BU1977" s="651">
        <v>0.14399999999999999</v>
      </c>
      <c r="BV1977" s="651">
        <v>1.3109999999999999</v>
      </c>
      <c r="BW1977" s="651">
        <v>2.5999999999999999E-2</v>
      </c>
      <c r="BX1977" s="651" t="s">
        <v>121</v>
      </c>
      <c r="BY1977" s="651">
        <v>0.01</v>
      </c>
      <c r="BZ1977" s="651">
        <v>0.89600000000000002</v>
      </c>
      <c r="CA1977" s="651">
        <v>3.2000000000000001E-2</v>
      </c>
      <c r="CB1977" s="651" t="s">
        <v>121</v>
      </c>
      <c r="CC1977" s="651">
        <v>10.311</v>
      </c>
      <c r="CD1977" s="651">
        <v>0.14899999999999999</v>
      </c>
      <c r="CE1977" s="651">
        <v>7.0000000000000001E-3</v>
      </c>
      <c r="CF1977" s="651">
        <v>3.0000000000000001E-3</v>
      </c>
      <c r="CG1977" s="651">
        <v>1E-3</v>
      </c>
      <c r="CH1977" s="651" t="s">
        <v>121</v>
      </c>
      <c r="CI1977" s="651">
        <v>2E-3</v>
      </c>
      <c r="CJ1977" s="651">
        <v>1.3320000000000001</v>
      </c>
      <c r="CK1977" s="651">
        <v>9.0999999999999998E-2</v>
      </c>
      <c r="CL1977" s="651" t="s">
        <v>121</v>
      </c>
      <c r="CM1977" s="651">
        <v>2E-3</v>
      </c>
      <c r="CN1977" s="651">
        <v>4.0000000000000001E-3</v>
      </c>
      <c r="CO1977" s="651">
        <v>1E-3</v>
      </c>
      <c r="CP1977" s="651">
        <v>1.599</v>
      </c>
      <c r="CQ1977" s="651">
        <v>3.9E-2</v>
      </c>
      <c r="CR1977" s="651" t="s">
        <v>121</v>
      </c>
      <c r="CS1977" s="651">
        <v>2E-3</v>
      </c>
      <c r="CT1977" s="651">
        <v>7.0350000000000001</v>
      </c>
      <c r="CU1977" s="651">
        <v>0.29899999999999999</v>
      </c>
      <c r="CV1977" s="651">
        <v>3.2000000000000001E-2</v>
      </c>
      <c r="CW1977" s="651">
        <v>1E-3</v>
      </c>
      <c r="CX1977" s="651">
        <v>1.4019999999999999</v>
      </c>
      <c r="CY1977" s="651">
        <v>2.3E-2</v>
      </c>
      <c r="CZ1977" s="651" t="s">
        <v>121</v>
      </c>
      <c r="DA1977" s="651">
        <v>2E-3</v>
      </c>
      <c r="DB1977" s="651">
        <v>2.1000000000000001E-2</v>
      </c>
      <c r="DC1977" s="651">
        <v>7.0000000000000001E-3</v>
      </c>
      <c r="DD1977" s="651" t="s">
        <v>121</v>
      </c>
      <c r="DE1977" s="651">
        <v>8.0000000000000002E-3</v>
      </c>
      <c r="DF1977" s="651">
        <v>0.45400000000000001</v>
      </c>
      <c r="DG1977" s="651">
        <v>6.0000000000000001E-3</v>
      </c>
      <c r="DH1977" s="651">
        <v>2.5999999999999999E-2</v>
      </c>
      <c r="DI1977" s="651">
        <v>1E-3</v>
      </c>
      <c r="DJ1977" s="651">
        <v>7.0000000000000001E-3</v>
      </c>
      <c r="DK1977" s="651">
        <v>1E-3</v>
      </c>
      <c r="DL1977" s="61" t="str">
        <f t="shared" si="37"/>
        <v>DK III W2 12.07.2022</v>
      </c>
      <c r="DM1977" s="651">
        <v>-4.6667944359777397E-4</v>
      </c>
      <c r="DN1977" s="651">
        <v>4.8489393370669202E-2</v>
      </c>
      <c r="DO1977" s="651">
        <v>4.7197070646733702E-2</v>
      </c>
      <c r="DP1977" s="651">
        <v>0.84055715696586897</v>
      </c>
      <c r="DQ1977" s="651">
        <v>0.13524604165927601</v>
      </c>
      <c r="DR1977" s="651">
        <v>2.9281853313051401E-2</v>
      </c>
      <c r="DS1977" s="651">
        <v>-0.999546863947121</v>
      </c>
      <c r="DT1977" s="651">
        <v>-2.2433090818225102E-2</v>
      </c>
      <c r="DU1977" s="651">
        <v>-4.9352238513640997E-3</v>
      </c>
      <c r="DV1977" s="651">
        <v>-1.10700726699177E-2</v>
      </c>
      <c r="DW1977" s="651">
        <v>3.3440852038206501E-2</v>
      </c>
      <c r="DX1977" s="651">
        <v>-0.41573678975154099</v>
      </c>
      <c r="DY1977" s="651">
        <v>1104.7593050767</v>
      </c>
      <c r="DZ1977" s="651">
        <v>-1.3769207454483201</v>
      </c>
      <c r="EA1977" s="651">
        <v>-0.23836821660891999</v>
      </c>
      <c r="EB1977" s="651">
        <v>97.623620546716893</v>
      </c>
    </row>
    <row r="1978" spans="1:132">
      <c r="A1978" s="11">
        <v>44754</v>
      </c>
      <c r="B1978" s="66"/>
      <c r="C1978" s="25" t="s">
        <v>117</v>
      </c>
      <c r="H1978" s="3" t="e">
        <f>((F1978)/(E1978/100))</f>
        <v>#DIV/0!</v>
      </c>
      <c r="I1978" s="4" t="e">
        <f>E1978/F1978</f>
        <v>#DIV/0!</v>
      </c>
      <c r="J1978" s="4" t="e">
        <f>100/G1978</f>
        <v>#DIV/0!</v>
      </c>
      <c r="N1978" s="37" t="e">
        <f>M1978/(K1978/100)</f>
        <v>#DIV/0!</v>
      </c>
      <c r="O1978" s="37" t="e">
        <f>N1978/J1978</f>
        <v>#DIV/0!</v>
      </c>
      <c r="P1978" s="5" t="e">
        <f>M1978/(L1978/100)</f>
        <v>#DIV/0!</v>
      </c>
      <c r="Q1978" s="5" t="e">
        <f>P1978*I1978</f>
        <v>#DIV/0!</v>
      </c>
      <c r="U1978" s="15" t="e">
        <f>100-(T1978-R1978)/S1978*100</f>
        <v>#DIV/0!</v>
      </c>
      <c r="X1978" s="2">
        <v>10.89</v>
      </c>
      <c r="AB1978" s="14" t="e">
        <f>((AE1978-AC1978)*(1000/AD1978))*1000</f>
        <v>#DIV/0!</v>
      </c>
      <c r="AF1978" s="7" t="e">
        <f>#REF!*0.8</f>
        <v>#REF!</v>
      </c>
      <c r="AG1978" s="2">
        <v>60</v>
      </c>
      <c r="AH1978" s="8" t="e">
        <f>((AG1978)*(H1978/100))</f>
        <v>#DIV/0!</v>
      </c>
      <c r="AI1978" s="7" t="e">
        <f>AG1978/AH1978</f>
        <v>#DIV/0!</v>
      </c>
      <c r="AO1978" s="20" t="s">
        <v>2304</v>
      </c>
      <c r="AP1978" s="650">
        <v>0.17199999999999999</v>
      </c>
      <c r="AQ1978" s="650">
        <v>3.0000000000000001E-3</v>
      </c>
      <c r="AR1978" s="650" t="s">
        <v>121</v>
      </c>
      <c r="AS1978" s="650">
        <v>4.0000000000000001E-3</v>
      </c>
      <c r="AT1978" s="650">
        <v>6.7000000000000004E-2</v>
      </c>
      <c r="AU1978" s="650">
        <v>3.0000000000000001E-3</v>
      </c>
      <c r="AV1978" s="650">
        <v>5.7000000000000002E-2</v>
      </c>
      <c r="AW1978" s="650">
        <v>2E-3</v>
      </c>
      <c r="AX1978" s="650">
        <v>1.4999999999999999E-2</v>
      </c>
      <c r="AY1978" s="650">
        <v>1E-3</v>
      </c>
      <c r="AZ1978" s="650">
        <v>1.2999999999999999E-2</v>
      </c>
      <c r="BA1978" s="650">
        <v>2E-3</v>
      </c>
      <c r="BB1978" s="650">
        <v>5.2999999999999999E-2</v>
      </c>
      <c r="BC1978" s="650">
        <v>2E-3</v>
      </c>
      <c r="BD1978" s="650">
        <v>0.44600000000000001</v>
      </c>
      <c r="BE1978" s="650">
        <v>0.01</v>
      </c>
      <c r="BF1978" s="650" t="s">
        <v>121</v>
      </c>
      <c r="BG1978" s="650">
        <v>8.9999999999999993E-3</v>
      </c>
      <c r="BH1978" s="650" t="s">
        <v>121</v>
      </c>
      <c r="BI1978" s="650">
        <v>2.3740000000000001</v>
      </c>
      <c r="BJ1978" s="650" t="s">
        <v>121</v>
      </c>
      <c r="BK1978" s="650">
        <v>3.0000000000000001E-3</v>
      </c>
      <c r="BL1978" s="650" t="s">
        <v>121</v>
      </c>
      <c r="BM1978" s="650">
        <v>2E-3</v>
      </c>
      <c r="BN1978" s="650">
        <v>5.8999999999999997E-2</v>
      </c>
      <c r="BO1978" s="650">
        <v>8.0000000000000002E-3</v>
      </c>
      <c r="BP1978" s="650">
        <v>65.349999999999994</v>
      </c>
      <c r="BQ1978" s="650">
        <v>0.13700000000000001</v>
      </c>
      <c r="BR1978" s="650">
        <v>1.2E-2</v>
      </c>
      <c r="BS1978" s="650">
        <v>1E-3</v>
      </c>
      <c r="BT1978" s="650">
        <v>19.986000000000001</v>
      </c>
      <c r="BU1978" s="650">
        <v>0.17</v>
      </c>
      <c r="BV1978" s="650">
        <v>8.641</v>
      </c>
      <c r="BW1978" s="650">
        <v>9.6000000000000002E-2</v>
      </c>
      <c r="BX1978" s="650" t="s">
        <v>121</v>
      </c>
      <c r="BY1978" s="650">
        <v>4.0000000000000001E-3</v>
      </c>
      <c r="BZ1978" s="650">
        <v>1.7350000000000001</v>
      </c>
      <c r="CA1978" s="650">
        <v>3.7999999999999999E-2</v>
      </c>
      <c r="CB1978" s="650" t="s">
        <v>121</v>
      </c>
      <c r="CC1978" s="650">
        <v>13.864000000000001</v>
      </c>
      <c r="CD1978" s="650">
        <v>2.5999999999999999E-2</v>
      </c>
      <c r="CE1978" s="650">
        <v>5.0000000000000001E-3</v>
      </c>
      <c r="CF1978" s="650" t="s">
        <v>121</v>
      </c>
      <c r="CG1978" s="650">
        <v>2E-3</v>
      </c>
      <c r="CH1978" s="650" t="s">
        <v>121</v>
      </c>
      <c r="CI1978" s="650">
        <v>2E-3</v>
      </c>
      <c r="CJ1978" s="650" t="s">
        <v>121</v>
      </c>
      <c r="CK1978" s="650">
        <v>0.23200000000000001</v>
      </c>
      <c r="CL1978" s="650" t="s">
        <v>121</v>
      </c>
      <c r="CM1978" s="650">
        <v>2E-3</v>
      </c>
      <c r="CN1978" s="650">
        <v>6.0000000000000001E-3</v>
      </c>
      <c r="CO1978" s="650">
        <v>1E-3</v>
      </c>
      <c r="CP1978" s="650">
        <v>1.2170000000000001</v>
      </c>
      <c r="CQ1978" s="650">
        <v>4.4999999999999998E-2</v>
      </c>
      <c r="CR1978" s="650" t="s">
        <v>121</v>
      </c>
      <c r="CS1978" s="650">
        <v>2E-3</v>
      </c>
      <c r="CT1978" s="650">
        <v>0.78800000000000003</v>
      </c>
      <c r="CU1978" s="650">
        <v>0.255</v>
      </c>
      <c r="CV1978" s="650">
        <v>1.2E-2</v>
      </c>
      <c r="CW1978" s="650">
        <v>1E-3</v>
      </c>
      <c r="CX1978" s="650">
        <v>0.06</v>
      </c>
      <c r="CY1978" s="650">
        <v>8.9999999999999993E-3</v>
      </c>
      <c r="CZ1978" s="650" t="s">
        <v>121</v>
      </c>
      <c r="DA1978" s="650">
        <v>2E-3</v>
      </c>
      <c r="DB1978" s="650" t="s">
        <v>121</v>
      </c>
      <c r="DC1978" s="650">
        <v>5.0000000000000001E-3</v>
      </c>
      <c r="DD1978" s="650">
        <v>3.5999999999999997E-2</v>
      </c>
      <c r="DE1978" s="650">
        <v>8.0000000000000002E-3</v>
      </c>
      <c r="DF1978" s="650">
        <v>1.119</v>
      </c>
      <c r="DG1978" s="650">
        <v>0.01</v>
      </c>
      <c r="DH1978" s="650">
        <v>3.0000000000000001E-3</v>
      </c>
      <c r="DI1978" s="650">
        <v>1E-3</v>
      </c>
      <c r="DJ1978" s="650">
        <v>0.115</v>
      </c>
      <c r="DK1978" s="650">
        <v>1E-3</v>
      </c>
      <c r="DL1978" s="61" t="str">
        <f t="shared" si="37"/>
        <v>UTV 12.07.2022</v>
      </c>
    </row>
    <row r="1979" spans="1:132">
      <c r="A1979" s="11">
        <v>44754</v>
      </c>
      <c r="B1979" s="66" t="s">
        <v>2308</v>
      </c>
      <c r="C1979" s="25" t="s">
        <v>2307</v>
      </c>
      <c r="H1979" s="3" t="e">
        <f>((F1979)/(E1979/100))</f>
        <v>#DIV/0!</v>
      </c>
      <c r="I1979" s="4" t="e">
        <f>E1979/F1979</f>
        <v>#DIV/0!</v>
      </c>
      <c r="J1979" s="4" t="e">
        <f>100/G1979</f>
        <v>#DIV/0!</v>
      </c>
      <c r="N1979" s="37" t="e">
        <f>M1979/(K1979/100)</f>
        <v>#DIV/0!</v>
      </c>
      <c r="O1979" s="37" t="e">
        <f>N1979/J1979</f>
        <v>#DIV/0!</v>
      </c>
      <c r="P1979" s="5" t="e">
        <f>M1979/(L1979/100)</f>
        <v>#DIV/0!</v>
      </c>
      <c r="Q1979" s="5" t="e">
        <f>P1979*I1979</f>
        <v>#DIV/0!</v>
      </c>
      <c r="U1979" s="15" t="e">
        <f>100-(T1979-R1979)/S1979*100</f>
        <v>#DIV/0!</v>
      </c>
      <c r="AB1979" s="14" t="e">
        <f>((AE1979-AC1979)*(1000/AD1979))*1000</f>
        <v>#DIV/0!</v>
      </c>
      <c r="AF1979" s="7" t="e">
        <f>#REF!*0.8</f>
        <v>#REF!</v>
      </c>
      <c r="AH1979" s="8" t="e">
        <f>((AG1979)*(H1979/100))</f>
        <v>#DIV/0!</v>
      </c>
      <c r="AI1979" s="7" t="e">
        <f>AG1979/AH1979</f>
        <v>#DIV/0!</v>
      </c>
      <c r="AO1979" s="20" t="s">
        <v>2341</v>
      </c>
      <c r="AP1979" s="670">
        <v>6.0000000000000001E-3</v>
      </c>
      <c r="AQ1979" s="670">
        <v>1E-3</v>
      </c>
      <c r="AR1979" s="670">
        <v>6.2E-2</v>
      </c>
      <c r="AS1979" s="670">
        <v>5.0000000000000001E-3</v>
      </c>
      <c r="AT1979" s="670" t="s">
        <v>121</v>
      </c>
      <c r="AU1979" s="670">
        <v>4.0000000000000001E-3</v>
      </c>
      <c r="AV1979" s="670" t="s">
        <v>121</v>
      </c>
      <c r="AW1979" s="670">
        <v>5.0000000000000001E-3</v>
      </c>
      <c r="AX1979" s="670" t="s">
        <v>121</v>
      </c>
      <c r="AY1979" s="670">
        <v>2E-3</v>
      </c>
      <c r="AZ1979" s="670">
        <v>5.3999999999999999E-2</v>
      </c>
      <c r="BA1979" s="670">
        <v>7.0000000000000001E-3</v>
      </c>
      <c r="BB1979" s="670">
        <v>3.1E-2</v>
      </c>
      <c r="BC1979" s="670">
        <v>3.0000000000000001E-3</v>
      </c>
      <c r="BD1979" s="670">
        <v>1.1990000000000001</v>
      </c>
      <c r="BE1979" s="670">
        <v>2.3E-2</v>
      </c>
      <c r="BF1979" s="670" t="s">
        <v>121</v>
      </c>
      <c r="BG1979" s="670">
        <v>6.0000000000000001E-3</v>
      </c>
      <c r="BH1979" s="670">
        <v>2.33</v>
      </c>
      <c r="BI1979" s="670">
        <v>0.91800000000000004</v>
      </c>
      <c r="BJ1979" s="670" t="s">
        <v>121</v>
      </c>
      <c r="BK1979" s="670">
        <v>2E-3</v>
      </c>
      <c r="BL1979" s="670">
        <v>8.9999999999999993E-3</v>
      </c>
      <c r="BM1979" s="670">
        <v>1E-3</v>
      </c>
      <c r="BN1979" s="670">
        <v>17.498000000000001</v>
      </c>
      <c r="BO1979" s="670">
        <v>0.30099999999999999</v>
      </c>
      <c r="BP1979" s="670">
        <v>62.616999999999997</v>
      </c>
      <c r="BQ1979" s="670">
        <v>0.312</v>
      </c>
      <c r="BR1979" s="670">
        <v>3.0000000000000001E-3</v>
      </c>
      <c r="BS1979" s="670">
        <v>1E-3</v>
      </c>
      <c r="BT1979" s="670">
        <v>3.6</v>
      </c>
      <c r="BU1979" s="670">
        <v>7.4999999999999997E-2</v>
      </c>
      <c r="BV1979" s="670">
        <v>4.1000000000000002E-2</v>
      </c>
      <c r="BW1979" s="670">
        <v>1.2E-2</v>
      </c>
      <c r="BX1979" s="670">
        <v>1.9E-2</v>
      </c>
      <c r="BY1979" s="670">
        <v>6.0000000000000001E-3</v>
      </c>
      <c r="BZ1979" s="670">
        <v>0.30099999999999999</v>
      </c>
      <c r="CA1979" s="670">
        <v>2.7E-2</v>
      </c>
      <c r="CB1979" s="670" t="s">
        <v>121</v>
      </c>
      <c r="CC1979" s="670">
        <v>9.0329999999999995</v>
      </c>
      <c r="CD1979" s="670">
        <v>0.34399999999999997</v>
      </c>
      <c r="CE1979" s="670">
        <v>1.4E-2</v>
      </c>
      <c r="CF1979" s="670">
        <v>2E-3</v>
      </c>
      <c r="CG1979" s="670">
        <v>1E-3</v>
      </c>
      <c r="CH1979" s="670">
        <v>2E-3</v>
      </c>
      <c r="CI1979" s="670">
        <v>1E-3</v>
      </c>
      <c r="CJ1979" s="670" t="s">
        <v>121</v>
      </c>
      <c r="CK1979" s="670">
        <v>9.5000000000000001E-2</v>
      </c>
      <c r="CL1979" s="670" t="s">
        <v>121</v>
      </c>
      <c r="CM1979" s="670">
        <v>2E-3</v>
      </c>
      <c r="CN1979" s="670">
        <v>3.0000000000000001E-3</v>
      </c>
      <c r="CO1979" s="670">
        <v>1E-3</v>
      </c>
      <c r="CP1979" s="670">
        <v>1.431</v>
      </c>
      <c r="CQ1979" s="670">
        <v>0.04</v>
      </c>
      <c r="CR1979" s="670" t="s">
        <v>121</v>
      </c>
      <c r="CS1979" s="670">
        <v>2E-3</v>
      </c>
      <c r="CT1979" s="670">
        <v>3.11</v>
      </c>
      <c r="CU1979" s="670">
        <v>0.246</v>
      </c>
      <c r="CV1979" s="670">
        <v>0.245</v>
      </c>
      <c r="CW1979" s="670">
        <v>3.0000000000000001E-3</v>
      </c>
      <c r="CX1979" s="670" t="s">
        <v>121</v>
      </c>
      <c r="CY1979" s="670">
        <v>9.7000000000000003E-2</v>
      </c>
      <c r="CZ1979" s="670">
        <v>2E-3</v>
      </c>
      <c r="DA1979" s="670">
        <v>1E-3</v>
      </c>
      <c r="DB1979" s="670" t="s">
        <v>121</v>
      </c>
      <c r="DC1979" s="670">
        <v>4.2000000000000003E-2</v>
      </c>
      <c r="DD1979" s="670" t="s">
        <v>121</v>
      </c>
      <c r="DE1979" s="670">
        <v>1.2E-2</v>
      </c>
      <c r="DF1979" s="670">
        <v>0.46600000000000003</v>
      </c>
      <c r="DG1979" s="670">
        <v>8.0000000000000002E-3</v>
      </c>
      <c r="DH1979" s="670">
        <v>8.9999999999999993E-3</v>
      </c>
      <c r="DI1979" s="670">
        <v>1E-3</v>
      </c>
      <c r="DJ1979" s="670" t="s">
        <v>121</v>
      </c>
      <c r="DK1979" s="670">
        <v>2E-3</v>
      </c>
      <c r="DL1979" s="61" t="str">
        <f t="shared" si="37"/>
        <v>11-0267 fein</v>
      </c>
    </row>
    <row r="1980" spans="1:132">
      <c r="A1980" s="11">
        <v>44754</v>
      </c>
      <c r="B1980" s="66" t="s">
        <v>2308</v>
      </c>
      <c r="C1980" s="25" t="s">
        <v>2307</v>
      </c>
      <c r="H1980" s="3" t="e">
        <f>((F1980)/(E1980/100))</f>
        <v>#DIV/0!</v>
      </c>
      <c r="I1980" s="4" t="e">
        <f>E1980/F1980</f>
        <v>#DIV/0!</v>
      </c>
      <c r="J1980" s="4" t="e">
        <f>100/G1980</f>
        <v>#DIV/0!</v>
      </c>
      <c r="N1980" s="37" t="e">
        <f>M1980/(K1980/100)</f>
        <v>#DIV/0!</v>
      </c>
      <c r="O1980" s="37" t="e">
        <f>N1980/J1980</f>
        <v>#DIV/0!</v>
      </c>
      <c r="P1980" s="5" t="e">
        <f>M1980/(L1980/100)</f>
        <v>#DIV/0!</v>
      </c>
      <c r="Q1980" s="5" t="e">
        <f>P1980*I1980</f>
        <v>#DIV/0!</v>
      </c>
      <c r="U1980" s="15" t="e">
        <f>100-(T1980-R1980)/S1980*100</f>
        <v>#DIV/0!</v>
      </c>
      <c r="AB1980" s="14" t="e">
        <f>((AE1980-AC1980)*(1000/AD1980))*1000</f>
        <v>#DIV/0!</v>
      </c>
      <c r="AF1980" s="7" t="e">
        <f>#REF!*0.8</f>
        <v>#REF!</v>
      </c>
      <c r="AH1980" s="8" t="e">
        <f>((AG1980)*(H1980/100))</f>
        <v>#DIV/0!</v>
      </c>
      <c r="AI1980" s="7" t="e">
        <f>AG1980/AH1980</f>
        <v>#DIV/0!</v>
      </c>
      <c r="AO1980" s="20" t="s">
        <v>2342</v>
      </c>
      <c r="AP1980" s="670">
        <v>6.0000000000000001E-3</v>
      </c>
      <c r="AQ1980" s="670">
        <v>1E-3</v>
      </c>
      <c r="AR1980" s="670">
        <v>6.5000000000000002E-2</v>
      </c>
      <c r="AS1980" s="670">
        <v>5.0000000000000001E-3</v>
      </c>
      <c r="AT1980" s="670" t="s">
        <v>121</v>
      </c>
      <c r="AU1980" s="670">
        <v>5.0000000000000001E-3</v>
      </c>
      <c r="AV1980" s="670" t="s">
        <v>121</v>
      </c>
      <c r="AW1980" s="670">
        <v>5.0000000000000001E-3</v>
      </c>
      <c r="AX1980" s="670" t="s">
        <v>121</v>
      </c>
      <c r="AY1980" s="670">
        <v>2E-3</v>
      </c>
      <c r="AZ1980" s="670">
        <v>0.08</v>
      </c>
      <c r="BA1980" s="670">
        <v>7.0000000000000001E-3</v>
      </c>
      <c r="BB1980" s="670">
        <v>5.2999999999999999E-2</v>
      </c>
      <c r="BC1980" s="670">
        <v>3.0000000000000001E-3</v>
      </c>
      <c r="BD1980" s="670">
        <v>1.61</v>
      </c>
      <c r="BE1980" s="670">
        <v>2.7E-2</v>
      </c>
      <c r="BF1980" s="670" t="s">
        <v>121</v>
      </c>
      <c r="BG1980" s="670">
        <v>6.0000000000000001E-3</v>
      </c>
      <c r="BH1980" s="670">
        <v>2.68</v>
      </c>
      <c r="BI1980" s="670">
        <v>0.76900000000000002</v>
      </c>
      <c r="BJ1980" s="670" t="s">
        <v>121</v>
      </c>
      <c r="BK1980" s="670">
        <v>2E-3</v>
      </c>
      <c r="BL1980" s="670">
        <v>8.9999999999999993E-3</v>
      </c>
      <c r="BM1980" s="670">
        <v>1E-3</v>
      </c>
      <c r="BN1980" s="670">
        <v>17.814</v>
      </c>
      <c r="BO1980" s="670">
        <v>0.28100000000000003</v>
      </c>
      <c r="BP1980" s="670">
        <v>57.703000000000003</v>
      </c>
      <c r="BQ1980" s="670">
        <v>0.35799999999999998</v>
      </c>
      <c r="BR1980" s="670">
        <v>2E-3</v>
      </c>
      <c r="BS1980" s="670">
        <v>1E-3</v>
      </c>
      <c r="BT1980" s="670">
        <v>3.5419999999999998</v>
      </c>
      <c r="BU1980" s="670">
        <v>7.2999999999999995E-2</v>
      </c>
      <c r="BV1980" s="670">
        <v>3.1E-2</v>
      </c>
      <c r="BW1980" s="670">
        <v>8.9999999999999993E-3</v>
      </c>
      <c r="BX1980" s="670">
        <v>1.2999999999999999E-2</v>
      </c>
      <c r="BY1980" s="670">
        <v>6.0000000000000001E-3</v>
      </c>
      <c r="BZ1980" s="670">
        <v>0.27800000000000002</v>
      </c>
      <c r="CA1980" s="670">
        <v>2.5999999999999999E-2</v>
      </c>
      <c r="CB1980" s="670">
        <v>11.073</v>
      </c>
      <c r="CC1980" s="670">
        <v>4.8769999999999998</v>
      </c>
      <c r="CD1980" s="670">
        <v>0.35599999999999998</v>
      </c>
      <c r="CE1980" s="670">
        <v>1.4999999999999999E-2</v>
      </c>
      <c r="CF1980" s="670">
        <v>3.0000000000000001E-3</v>
      </c>
      <c r="CG1980" s="670">
        <v>1E-3</v>
      </c>
      <c r="CH1980" s="670">
        <v>2E-3</v>
      </c>
      <c r="CI1980" s="670">
        <v>1E-3</v>
      </c>
      <c r="CJ1980" s="670" t="s">
        <v>121</v>
      </c>
      <c r="CK1980" s="670">
        <v>0.114</v>
      </c>
      <c r="CL1980" s="670" t="s">
        <v>121</v>
      </c>
      <c r="CM1980" s="670">
        <v>2E-3</v>
      </c>
      <c r="CN1980" s="670">
        <v>2E-3</v>
      </c>
      <c r="CO1980" s="670">
        <v>1E-3</v>
      </c>
      <c r="CP1980" s="670">
        <v>1.2210000000000001</v>
      </c>
      <c r="CQ1980" s="670">
        <v>2.9000000000000001E-2</v>
      </c>
      <c r="CR1980" s="670" t="s">
        <v>121</v>
      </c>
      <c r="CS1980" s="670">
        <v>2E-3</v>
      </c>
      <c r="CT1980" s="670">
        <v>2.5590000000000002</v>
      </c>
      <c r="CU1980" s="670">
        <v>0.18</v>
      </c>
      <c r="CV1980" s="670">
        <v>0.26100000000000001</v>
      </c>
      <c r="CW1980" s="670">
        <v>3.0000000000000001E-3</v>
      </c>
      <c r="CX1980" s="670" t="s">
        <v>121</v>
      </c>
      <c r="CY1980" s="670">
        <v>9.1999999999999998E-2</v>
      </c>
      <c r="CZ1980" s="670" t="s">
        <v>121</v>
      </c>
      <c r="DA1980" s="670">
        <v>2E-3</v>
      </c>
      <c r="DB1980" s="670" t="s">
        <v>121</v>
      </c>
      <c r="DC1980" s="670">
        <v>4.2999999999999997E-2</v>
      </c>
      <c r="DD1980" s="670" t="s">
        <v>121</v>
      </c>
      <c r="DE1980" s="670">
        <v>1.4E-2</v>
      </c>
      <c r="DF1980" s="670">
        <v>0.60199999999999998</v>
      </c>
      <c r="DG1980" s="670">
        <v>0.01</v>
      </c>
      <c r="DH1980" s="670">
        <v>0.03</v>
      </c>
      <c r="DI1980" s="670">
        <v>1E-3</v>
      </c>
      <c r="DJ1980" s="670" t="s">
        <v>121</v>
      </c>
      <c r="DK1980" s="670">
        <v>2E-3</v>
      </c>
      <c r="DL1980" s="61" t="str">
        <f t="shared" si="37"/>
        <v>11-0267 grob</v>
      </c>
    </row>
    <row r="1981" spans="1:132">
      <c r="A1981" s="11">
        <v>44755</v>
      </c>
      <c r="B1981" s="66"/>
      <c r="C1981" s="25" t="s">
        <v>2309</v>
      </c>
      <c r="D1981" s="21">
        <v>28</v>
      </c>
      <c r="E1981" s="2">
        <v>100</v>
      </c>
      <c r="F1981" s="2">
        <v>72</v>
      </c>
      <c r="H1981" s="3">
        <f>((F1981)/(E1981/100))</f>
        <v>72</v>
      </c>
      <c r="I1981" s="4">
        <f>E1981/F1981</f>
        <v>1.3888888888888888</v>
      </c>
      <c r="J1981" s="4" t="e">
        <f>100/G1981</f>
        <v>#DIV/0!</v>
      </c>
      <c r="N1981" s="37" t="e">
        <f>M1981/(K1981/100)</f>
        <v>#DIV/0!</v>
      </c>
      <c r="O1981" s="37" t="e">
        <f>N1981/J1981</f>
        <v>#DIV/0!</v>
      </c>
      <c r="P1981" s="5" t="e">
        <f>M1981/(L1981/100)</f>
        <v>#DIV/0!</v>
      </c>
      <c r="Q1981" s="5" t="e">
        <f>P1981*I1981</f>
        <v>#DIV/0!</v>
      </c>
      <c r="U1981" s="15" t="e">
        <f>100-(T1981-R1981)/S1981*100</f>
        <v>#DIV/0!</v>
      </c>
      <c r="V1981" s="21">
        <v>1.93</v>
      </c>
      <c r="X1981" s="2">
        <v>12.11</v>
      </c>
      <c r="Y1981" s="2">
        <v>11.66</v>
      </c>
      <c r="Z1981" s="21">
        <v>2206</v>
      </c>
      <c r="AB1981" s="14" t="e">
        <f>((AE1981-AC1981)*(1000/AD1981))*1000</f>
        <v>#DIV/0!</v>
      </c>
      <c r="AF1981" s="7" t="e">
        <f>#REF!*0.8</f>
        <v>#REF!</v>
      </c>
      <c r="AG1981" s="2">
        <v>138</v>
      </c>
      <c r="AH1981" s="8">
        <f>((AG1981)*(H1981/100))</f>
        <v>99.36</v>
      </c>
      <c r="AI1981" s="7">
        <f>AG1981/AH1981</f>
        <v>1.3888888888888888</v>
      </c>
      <c r="AJ1981" s="6">
        <v>40.82</v>
      </c>
      <c r="AK1981" s="2">
        <v>0.63900000000000001</v>
      </c>
      <c r="AO1981" s="20" t="s">
        <v>2310</v>
      </c>
      <c r="AP1981" s="654">
        <v>0.12</v>
      </c>
      <c r="AQ1981" s="654">
        <v>2E-3</v>
      </c>
      <c r="AR1981" s="654">
        <v>4.1000000000000002E-2</v>
      </c>
      <c r="AS1981" s="654">
        <v>3.0000000000000001E-3</v>
      </c>
      <c r="AT1981" s="654">
        <v>1.2E-2</v>
      </c>
      <c r="AU1981" s="654">
        <v>2E-3</v>
      </c>
      <c r="AV1981" s="654">
        <v>3.2000000000000001E-2</v>
      </c>
      <c r="AW1981" s="654">
        <v>2E-3</v>
      </c>
      <c r="AX1981" s="654">
        <v>2E-3</v>
      </c>
      <c r="AY1981" s="654">
        <v>1E-3</v>
      </c>
      <c r="AZ1981" s="654">
        <v>4.2000000000000003E-2</v>
      </c>
      <c r="BA1981" s="654">
        <v>3.0000000000000001E-3</v>
      </c>
      <c r="BB1981" s="654">
        <v>0.126</v>
      </c>
      <c r="BC1981" s="654">
        <v>3.0000000000000001E-3</v>
      </c>
      <c r="BD1981" s="654">
        <v>3.4860000000000002</v>
      </c>
      <c r="BE1981" s="654">
        <v>2.8000000000000001E-2</v>
      </c>
      <c r="BF1981" s="654" t="s">
        <v>121</v>
      </c>
      <c r="BG1981" s="654">
        <v>4.0000000000000001E-3</v>
      </c>
      <c r="BH1981" s="654">
        <v>3.109</v>
      </c>
      <c r="BI1981" s="654">
        <v>0.96199999999999997</v>
      </c>
      <c r="BJ1981" s="654" t="s">
        <v>121</v>
      </c>
      <c r="BK1981" s="654">
        <v>3.0000000000000001E-3</v>
      </c>
      <c r="BL1981" s="654" t="s">
        <v>121</v>
      </c>
      <c r="BM1981" s="654">
        <v>2E-3</v>
      </c>
      <c r="BN1981" s="654">
        <v>0.17100000000000001</v>
      </c>
      <c r="BO1981" s="654">
        <v>8.0000000000000002E-3</v>
      </c>
      <c r="BP1981" s="654">
        <v>66.305000000000007</v>
      </c>
      <c r="BQ1981" s="654">
        <v>0.13</v>
      </c>
      <c r="BR1981" s="654" t="s">
        <v>121</v>
      </c>
      <c r="BS1981" s="654">
        <v>2E-3</v>
      </c>
      <c r="BT1981" s="654">
        <v>14.48</v>
      </c>
      <c r="BU1981" s="654">
        <v>0.13800000000000001</v>
      </c>
      <c r="BV1981" s="654">
        <v>1.1040000000000001</v>
      </c>
      <c r="BW1981" s="654">
        <v>2.5000000000000001E-2</v>
      </c>
      <c r="BX1981" s="654" t="s">
        <v>121</v>
      </c>
      <c r="BY1981" s="654">
        <v>8.9999999999999993E-3</v>
      </c>
      <c r="BZ1981" s="654">
        <v>0.90100000000000002</v>
      </c>
      <c r="CA1981" s="654">
        <v>3.1E-2</v>
      </c>
      <c r="CB1981" s="654" t="s">
        <v>121</v>
      </c>
      <c r="CC1981" s="654">
        <v>10.411</v>
      </c>
      <c r="CD1981" s="654">
        <v>0.16500000000000001</v>
      </c>
      <c r="CE1981" s="654">
        <v>7.0000000000000001E-3</v>
      </c>
      <c r="CF1981" s="654">
        <v>2E-3</v>
      </c>
      <c r="CG1981" s="654">
        <v>1E-3</v>
      </c>
      <c r="CH1981" s="654" t="s">
        <v>121</v>
      </c>
      <c r="CI1981" s="654">
        <v>2E-3</v>
      </c>
      <c r="CJ1981" s="654">
        <v>0.38200000000000001</v>
      </c>
      <c r="CK1981" s="654">
        <v>7.3999999999999996E-2</v>
      </c>
      <c r="CL1981" s="654" t="s">
        <v>121</v>
      </c>
      <c r="CM1981" s="654">
        <v>2E-3</v>
      </c>
      <c r="CN1981" s="654">
        <v>3.0000000000000001E-3</v>
      </c>
      <c r="CO1981" s="654">
        <v>1E-3</v>
      </c>
      <c r="CP1981" s="654">
        <v>1.7270000000000001</v>
      </c>
      <c r="CQ1981" s="654">
        <v>4.2000000000000003E-2</v>
      </c>
      <c r="CR1981" s="654" t="s">
        <v>121</v>
      </c>
      <c r="CS1981" s="654">
        <v>2E-3</v>
      </c>
      <c r="CT1981" s="654">
        <v>5.8739999999999997</v>
      </c>
      <c r="CU1981" s="654">
        <v>0.29199999999999998</v>
      </c>
      <c r="CV1981" s="654">
        <v>2.9000000000000001E-2</v>
      </c>
      <c r="CW1981" s="654">
        <v>1E-3</v>
      </c>
      <c r="CX1981" s="654">
        <v>1.1040000000000001</v>
      </c>
      <c r="CY1981" s="654">
        <v>0.02</v>
      </c>
      <c r="CZ1981" s="654" t="s">
        <v>121</v>
      </c>
      <c r="DA1981" s="654">
        <v>2E-3</v>
      </c>
      <c r="DB1981" s="654">
        <v>6.8000000000000005E-2</v>
      </c>
      <c r="DC1981" s="654">
        <v>6.0000000000000001E-3</v>
      </c>
      <c r="DD1981" s="654" t="s">
        <v>121</v>
      </c>
      <c r="DE1981" s="654">
        <v>8.9999999999999993E-3</v>
      </c>
      <c r="DF1981" s="654">
        <v>0.68200000000000005</v>
      </c>
      <c r="DG1981" s="654">
        <v>7.0000000000000001E-3</v>
      </c>
      <c r="DH1981" s="654">
        <v>2.1000000000000001E-2</v>
      </c>
      <c r="DI1981" s="654">
        <v>1E-3</v>
      </c>
      <c r="DJ1981" s="654">
        <v>7.0000000000000001E-3</v>
      </c>
      <c r="DK1981" s="654">
        <v>1E-3</v>
      </c>
      <c r="DL1981" s="61" t="str">
        <f t="shared" si="37"/>
        <v>DK III W2 13.07.2022</v>
      </c>
      <c r="DM1981" s="654">
        <v>-1.4228262312726199E-2</v>
      </c>
      <c r="DN1981" s="654">
        <v>4.2272655416396201E-2</v>
      </c>
      <c r="DO1981" s="654">
        <v>5.1276583378745501E-2</v>
      </c>
      <c r="DP1981" s="654">
        <v>0.63867155988720903</v>
      </c>
      <c r="DQ1981" s="654">
        <v>-2.9787137801250501E-3</v>
      </c>
      <c r="DR1981" s="654">
        <v>4.8664057760380497E-3</v>
      </c>
      <c r="DS1981" s="654">
        <v>-0.92066962037210898</v>
      </c>
      <c r="DT1981" s="654">
        <v>-2.30322887200698E-2</v>
      </c>
      <c r="DU1981" s="654">
        <v>-6.08294366727851E-4</v>
      </c>
      <c r="DV1981" s="654">
        <v>-1.44040170919829E-2</v>
      </c>
      <c r="DW1981" s="654">
        <v>0.37496110978845298</v>
      </c>
      <c r="DX1981" s="654">
        <v>-0.51418485805548497</v>
      </c>
      <c r="DY1981" s="654">
        <v>1240.79482007875</v>
      </c>
      <c r="DZ1981" s="654">
        <v>-1.7480432421974601</v>
      </c>
      <c r="EA1981" s="654">
        <v>-0.43696630611272802</v>
      </c>
      <c r="EB1981" s="654">
        <v>98.090716627235906</v>
      </c>
    </row>
    <row r="1982" spans="1:132">
      <c r="A1982" s="11">
        <v>44755</v>
      </c>
      <c r="B1982" s="66" t="s">
        <v>127</v>
      </c>
      <c r="C1982" s="25" t="s">
        <v>117</v>
      </c>
      <c r="H1982" s="3" t="e">
        <f>((F1982)/(E1982/100))</f>
        <v>#DIV/0!</v>
      </c>
      <c r="I1982" s="4" t="e">
        <f>E1982/F1982</f>
        <v>#DIV/0!</v>
      </c>
      <c r="J1982" s="4" t="e">
        <f>100/G1982</f>
        <v>#DIV/0!</v>
      </c>
      <c r="N1982" s="37" t="e">
        <f>M1982/(K1982/100)</f>
        <v>#DIV/0!</v>
      </c>
      <c r="O1982" s="37" t="e">
        <f>N1982/J1982</f>
        <v>#DIV/0!</v>
      </c>
      <c r="P1982" s="5" t="e">
        <f>M1982/(L1982/100)</f>
        <v>#DIV/0!</v>
      </c>
      <c r="Q1982" s="5" t="e">
        <f>P1982*I1982</f>
        <v>#DIV/0!</v>
      </c>
      <c r="U1982" s="15" t="e">
        <f>100-(T1982-R1982)/S1982*100</f>
        <v>#DIV/0!</v>
      </c>
      <c r="AB1982" s="14" t="e">
        <f>((AE1982-AC1982)*(1000/AD1982))*1000</f>
        <v>#DIV/0!</v>
      </c>
      <c r="AF1982" s="7" t="e">
        <f>#REF!*0.8</f>
        <v>#REF!</v>
      </c>
      <c r="AH1982" s="8" t="e">
        <f>((AG1982)*(H1982/100))</f>
        <v>#DIV/0!</v>
      </c>
      <c r="AI1982" s="7" t="e">
        <f>AG1982/AH1982</f>
        <v>#DIV/0!</v>
      </c>
      <c r="AO1982" s="20" t="s">
        <v>2313</v>
      </c>
      <c r="AP1982" s="652">
        <v>0.31</v>
      </c>
      <c r="AQ1982" s="652">
        <v>6.0000000000000001E-3</v>
      </c>
      <c r="AR1982" s="652">
        <v>0.01</v>
      </c>
      <c r="AS1982" s="652">
        <v>3.0000000000000001E-3</v>
      </c>
      <c r="AT1982" s="652">
        <v>0.14699999999999999</v>
      </c>
      <c r="AU1982" s="652">
        <v>5.0000000000000001E-3</v>
      </c>
      <c r="AV1982" s="652">
        <v>0.105</v>
      </c>
      <c r="AW1982" s="652">
        <v>4.0000000000000001E-3</v>
      </c>
      <c r="AX1982" s="652">
        <v>2.1000000000000001E-2</v>
      </c>
      <c r="AY1982" s="652">
        <v>1E-3</v>
      </c>
      <c r="AZ1982" s="652">
        <v>2.3E-2</v>
      </c>
      <c r="BA1982" s="652">
        <v>2E-3</v>
      </c>
      <c r="BB1982" s="652">
        <v>9.0999999999999998E-2</v>
      </c>
      <c r="BC1982" s="652">
        <v>3.0000000000000001E-3</v>
      </c>
      <c r="BD1982" s="652">
        <v>0.89500000000000002</v>
      </c>
      <c r="BE1982" s="652">
        <v>1.6E-2</v>
      </c>
      <c r="BF1982" s="652" t="s">
        <v>121</v>
      </c>
      <c r="BG1982" s="652">
        <v>1.2E-2</v>
      </c>
      <c r="BH1982" s="652" t="s">
        <v>121</v>
      </c>
      <c r="BI1982" s="652">
        <v>3.1619999999999999</v>
      </c>
      <c r="BJ1982" s="652" t="s">
        <v>121</v>
      </c>
      <c r="BK1982" s="652">
        <v>5.0000000000000001E-3</v>
      </c>
      <c r="BL1982" s="652" t="s">
        <v>121</v>
      </c>
      <c r="BM1982" s="652">
        <v>2E-3</v>
      </c>
      <c r="BN1982" s="652">
        <v>0.14299999999999999</v>
      </c>
      <c r="BO1982" s="652">
        <v>8.9999999999999993E-3</v>
      </c>
      <c r="BP1982" s="652">
        <v>56.197000000000003</v>
      </c>
      <c r="BQ1982" s="652">
        <v>0.186</v>
      </c>
      <c r="BR1982" s="652">
        <v>1.2E-2</v>
      </c>
      <c r="BS1982" s="652">
        <v>1E-3</v>
      </c>
      <c r="BT1982" s="652">
        <v>12.986000000000001</v>
      </c>
      <c r="BU1982" s="652">
        <v>0.183</v>
      </c>
      <c r="BV1982" s="652">
        <v>13.96</v>
      </c>
      <c r="BW1982" s="652">
        <v>0.252</v>
      </c>
      <c r="BX1982" s="652" t="s">
        <v>121</v>
      </c>
      <c r="BY1982" s="652">
        <v>6.0000000000000001E-3</v>
      </c>
      <c r="BZ1982" s="652">
        <v>3.169</v>
      </c>
      <c r="CA1982" s="652">
        <v>0.06</v>
      </c>
      <c r="CB1982" s="652" t="s">
        <v>121</v>
      </c>
      <c r="CC1982" s="652">
        <v>31.241</v>
      </c>
      <c r="CD1982" s="652">
        <v>4.8000000000000001E-2</v>
      </c>
      <c r="CE1982" s="652">
        <v>6.0000000000000001E-3</v>
      </c>
      <c r="CF1982" s="652">
        <v>2E-3</v>
      </c>
      <c r="CG1982" s="652">
        <v>1E-3</v>
      </c>
      <c r="CH1982" s="652" t="s">
        <v>121</v>
      </c>
      <c r="CI1982" s="652">
        <v>2E-3</v>
      </c>
      <c r="CJ1982" s="652" t="s">
        <v>121</v>
      </c>
      <c r="CK1982" s="652">
        <v>0.3</v>
      </c>
      <c r="CL1982" s="652" t="s">
        <v>121</v>
      </c>
      <c r="CM1982" s="652">
        <v>2E-3</v>
      </c>
      <c r="CN1982" s="652">
        <v>8.0000000000000002E-3</v>
      </c>
      <c r="CO1982" s="652">
        <v>1E-3</v>
      </c>
      <c r="CP1982" s="652">
        <v>4.1020000000000003</v>
      </c>
      <c r="CQ1982" s="652">
        <v>0.113</v>
      </c>
      <c r="CR1982" s="652" t="s">
        <v>121</v>
      </c>
      <c r="CS1982" s="652">
        <v>2E-3</v>
      </c>
      <c r="CT1982" s="652">
        <v>2.7949999999999999</v>
      </c>
      <c r="CU1982" s="652">
        <v>0.34899999999999998</v>
      </c>
      <c r="CV1982" s="652">
        <v>2.4E-2</v>
      </c>
      <c r="CW1982" s="652">
        <v>1E-3</v>
      </c>
      <c r="CX1982" s="652">
        <v>0.29499999999999998</v>
      </c>
      <c r="CY1982" s="652">
        <v>1.2E-2</v>
      </c>
      <c r="CZ1982" s="652" t="s">
        <v>121</v>
      </c>
      <c r="DA1982" s="652">
        <v>2E-3</v>
      </c>
      <c r="DB1982" s="652" t="s">
        <v>121</v>
      </c>
      <c r="DC1982" s="652">
        <v>8.0000000000000002E-3</v>
      </c>
      <c r="DD1982" s="652">
        <v>1.9E-2</v>
      </c>
      <c r="DE1982" s="652">
        <v>0.01</v>
      </c>
      <c r="DF1982" s="652">
        <v>1.6870000000000001</v>
      </c>
      <c r="DG1982" s="652">
        <v>2.3E-2</v>
      </c>
      <c r="DH1982" s="652">
        <v>2.3E-2</v>
      </c>
      <c r="DI1982" s="652">
        <v>1E-3</v>
      </c>
      <c r="DJ1982" s="652">
        <v>0.10100000000000001</v>
      </c>
      <c r="DK1982" s="652">
        <v>2E-3</v>
      </c>
      <c r="DL1982" s="61" t="str">
        <f t="shared" si="37"/>
        <v>UTV links 13.07.2022</v>
      </c>
    </row>
    <row r="1983" spans="1:132">
      <c r="A1983" s="11">
        <v>44755</v>
      </c>
      <c r="B1983" s="66"/>
      <c r="C1983" s="25" t="s">
        <v>830</v>
      </c>
      <c r="H1983" s="3" t="e">
        <f>((F1983)/(E1983/100))</f>
        <v>#DIV/0!</v>
      </c>
      <c r="I1983" s="4" t="e">
        <f>E1983/F1983</f>
        <v>#DIV/0!</v>
      </c>
      <c r="J1983" s="4" t="e">
        <f>100/G1983</f>
        <v>#DIV/0!</v>
      </c>
      <c r="N1983" s="37" t="e">
        <f>M1983/(K1983/100)</f>
        <v>#DIV/0!</v>
      </c>
      <c r="O1983" s="37" t="e">
        <f>N1983/J1983</f>
        <v>#DIV/0!</v>
      </c>
      <c r="P1983" s="5" t="e">
        <f>M1983/(L1983/100)</f>
        <v>#DIV/0!</v>
      </c>
      <c r="Q1983" s="5" t="e">
        <f>P1983*I1983</f>
        <v>#DIV/0!</v>
      </c>
      <c r="U1983" s="15" t="e">
        <f>100-(T1983-R1983)/S1983*100</f>
        <v>#DIV/0!</v>
      </c>
      <c r="X1983" s="2">
        <v>11.07</v>
      </c>
      <c r="Y1983" s="2">
        <v>5.22</v>
      </c>
      <c r="Z1983" s="21">
        <v>1428</v>
      </c>
      <c r="AB1983" s="14" t="e">
        <f>((AE1983-AC1983)*(1000/AD1983))*1000</f>
        <v>#DIV/0!</v>
      </c>
      <c r="AF1983" s="7" t="e">
        <f>#REF!*0.8</f>
        <v>#REF!</v>
      </c>
      <c r="AH1983" s="8" t="e">
        <f>((AG1983)*(H1983/100))</f>
        <v>#DIV/0!</v>
      </c>
      <c r="AI1983" s="7" t="e">
        <f>AG1983/AH1983</f>
        <v>#DIV/0!</v>
      </c>
      <c r="AO1983" s="20" t="s">
        <v>2311</v>
      </c>
      <c r="DL1983" s="61" t="str">
        <f t="shared" si="37"/>
        <v>VNE 2127 13.07.2022</v>
      </c>
    </row>
    <row r="1984" spans="1:132">
      <c r="A1984" s="11">
        <v>44755</v>
      </c>
      <c r="B1984" s="66" t="s">
        <v>176</v>
      </c>
      <c r="C1984" s="25" t="s">
        <v>117</v>
      </c>
      <c r="H1984" s="3" t="e">
        <f>((F1984)/(E1984/100))</f>
        <v>#DIV/0!</v>
      </c>
      <c r="I1984" s="4" t="e">
        <f>E1984/F1984</f>
        <v>#DIV/0!</v>
      </c>
      <c r="J1984" s="4" t="e">
        <f>100/G1984</f>
        <v>#DIV/0!</v>
      </c>
      <c r="N1984" s="37" t="e">
        <f>M1984/(K1984/100)</f>
        <v>#DIV/0!</v>
      </c>
      <c r="O1984" s="37" t="e">
        <f>N1984/J1984</f>
        <v>#DIV/0!</v>
      </c>
      <c r="P1984" s="5" t="e">
        <f>M1984/(L1984/100)</f>
        <v>#DIV/0!</v>
      </c>
      <c r="Q1984" s="5" t="e">
        <f>P1984*I1984</f>
        <v>#DIV/0!</v>
      </c>
      <c r="U1984" s="15" t="e">
        <f>100-(T1984-R1984)/S1984*100</f>
        <v>#DIV/0!</v>
      </c>
      <c r="X1984" s="2">
        <v>11.64</v>
      </c>
      <c r="AB1984" s="14" t="e">
        <f>((AE1984-AC1984)*(1000/AD1984))*1000</f>
        <v>#DIV/0!</v>
      </c>
      <c r="AF1984" s="7" t="e">
        <f>#REF!*0.8</f>
        <v>#REF!</v>
      </c>
      <c r="AG1984" s="2">
        <v>60</v>
      </c>
      <c r="AH1984" s="8" t="e">
        <f>((AG1984)*(H1984/100))</f>
        <v>#DIV/0!</v>
      </c>
      <c r="AI1984" s="7" t="e">
        <f>AG1984/AH1984</f>
        <v>#DIV/0!</v>
      </c>
      <c r="AO1984" s="20" t="s">
        <v>2312</v>
      </c>
      <c r="AP1984" s="653">
        <v>0.159</v>
      </c>
      <c r="AQ1984" s="653">
        <v>3.0000000000000001E-3</v>
      </c>
      <c r="AR1984" s="653" t="s">
        <v>121</v>
      </c>
      <c r="AS1984" s="653">
        <v>4.0000000000000001E-3</v>
      </c>
      <c r="AT1984" s="653">
        <v>5.7000000000000002E-2</v>
      </c>
      <c r="AU1984" s="653">
        <v>3.0000000000000001E-3</v>
      </c>
      <c r="AV1984" s="653">
        <v>4.7E-2</v>
      </c>
      <c r="AW1984" s="653">
        <v>2E-3</v>
      </c>
      <c r="AX1984" s="653">
        <v>1.2E-2</v>
      </c>
      <c r="AY1984" s="653">
        <v>1E-3</v>
      </c>
      <c r="AZ1984" s="653">
        <v>1.2999999999999999E-2</v>
      </c>
      <c r="BA1984" s="653">
        <v>2E-3</v>
      </c>
      <c r="BB1984" s="653">
        <v>5.1999999999999998E-2</v>
      </c>
      <c r="BC1984" s="653">
        <v>2E-3</v>
      </c>
      <c r="BD1984" s="653">
        <v>0.374</v>
      </c>
      <c r="BE1984" s="653">
        <v>8.9999999999999993E-3</v>
      </c>
      <c r="BF1984" s="653" t="s">
        <v>121</v>
      </c>
      <c r="BG1984" s="653">
        <v>1.0999999999999999E-2</v>
      </c>
      <c r="BH1984" s="653" t="s">
        <v>121</v>
      </c>
      <c r="BI1984" s="653">
        <v>2.6459999999999999</v>
      </c>
      <c r="BJ1984" s="653" t="s">
        <v>121</v>
      </c>
      <c r="BK1984" s="653">
        <v>3.0000000000000001E-3</v>
      </c>
      <c r="BL1984" s="653" t="s">
        <v>121</v>
      </c>
      <c r="BM1984" s="653">
        <v>2E-3</v>
      </c>
      <c r="BN1984" s="653">
        <v>5.8999999999999997E-2</v>
      </c>
      <c r="BO1984" s="653">
        <v>7.0000000000000001E-3</v>
      </c>
      <c r="BP1984" s="653">
        <v>59.076000000000001</v>
      </c>
      <c r="BQ1984" s="653">
        <v>0.159</v>
      </c>
      <c r="BR1984" s="653">
        <v>5.0000000000000001E-3</v>
      </c>
      <c r="BS1984" s="653">
        <v>1E-3</v>
      </c>
      <c r="BT1984" s="653">
        <v>17.841000000000001</v>
      </c>
      <c r="BU1984" s="653">
        <v>0.20100000000000001</v>
      </c>
      <c r="BV1984" s="653">
        <v>13.209</v>
      </c>
      <c r="BW1984" s="653">
        <v>0.20300000000000001</v>
      </c>
      <c r="BX1984" s="653" t="s">
        <v>121</v>
      </c>
      <c r="BY1984" s="653">
        <v>4.0000000000000001E-3</v>
      </c>
      <c r="BZ1984" s="653">
        <v>1.907</v>
      </c>
      <c r="CA1984" s="653">
        <v>4.1000000000000002E-2</v>
      </c>
      <c r="CB1984" s="653" t="s">
        <v>121</v>
      </c>
      <c r="CC1984" s="653">
        <v>23.814</v>
      </c>
      <c r="CD1984" s="653">
        <v>1.9E-2</v>
      </c>
      <c r="CE1984" s="653">
        <v>4.0000000000000001E-3</v>
      </c>
      <c r="CF1984" s="653" t="s">
        <v>121</v>
      </c>
      <c r="CG1984" s="653">
        <v>2E-3</v>
      </c>
      <c r="CH1984" s="653" t="s">
        <v>121</v>
      </c>
      <c r="CI1984" s="653">
        <v>2E-3</v>
      </c>
      <c r="CJ1984" s="653" t="s">
        <v>121</v>
      </c>
      <c r="CK1984" s="653">
        <v>0.16700000000000001</v>
      </c>
      <c r="CL1984" s="653" t="s">
        <v>121</v>
      </c>
      <c r="CM1984" s="653">
        <v>2E-3</v>
      </c>
      <c r="CN1984" s="653">
        <v>5.0000000000000001E-3</v>
      </c>
      <c r="CO1984" s="653">
        <v>1E-3</v>
      </c>
      <c r="CP1984" s="653">
        <v>1.516</v>
      </c>
      <c r="CQ1984" s="653">
        <v>5.7000000000000002E-2</v>
      </c>
      <c r="CR1984" s="653" t="s">
        <v>121</v>
      </c>
      <c r="CS1984" s="653">
        <v>2E-3</v>
      </c>
      <c r="CT1984" s="653">
        <v>1.9830000000000001</v>
      </c>
      <c r="CU1984" s="653">
        <v>0.32</v>
      </c>
      <c r="CV1984" s="653">
        <v>1.7999999999999999E-2</v>
      </c>
      <c r="CW1984" s="653">
        <v>1E-3</v>
      </c>
      <c r="CX1984" s="653">
        <v>0.129</v>
      </c>
      <c r="CY1984" s="653">
        <v>0.01</v>
      </c>
      <c r="CZ1984" s="653" t="s">
        <v>121</v>
      </c>
      <c r="DA1984" s="653">
        <v>2E-3</v>
      </c>
      <c r="DB1984" s="653" t="s">
        <v>121</v>
      </c>
      <c r="DC1984" s="653">
        <v>4.0000000000000001E-3</v>
      </c>
      <c r="DD1984" s="653">
        <v>3.2000000000000001E-2</v>
      </c>
      <c r="DE1984" s="653">
        <v>7.0000000000000001E-3</v>
      </c>
      <c r="DF1984" s="653">
        <v>0.76700000000000002</v>
      </c>
      <c r="DG1984" s="653">
        <v>0.01</v>
      </c>
      <c r="DH1984" s="653">
        <v>4.0000000000000001E-3</v>
      </c>
      <c r="DI1984" s="653">
        <v>1E-3</v>
      </c>
      <c r="DJ1984" s="653">
        <v>8.7999999999999995E-2</v>
      </c>
      <c r="DK1984" s="653">
        <v>1E-3</v>
      </c>
      <c r="DL1984" s="61" t="str">
        <f t="shared" si="37"/>
        <v>UTV rechts 13.07.2022</v>
      </c>
    </row>
    <row r="1985" spans="1:132">
      <c r="A1985" s="11">
        <v>44755</v>
      </c>
      <c r="B1985" s="66"/>
      <c r="C1985" s="25" t="s">
        <v>748</v>
      </c>
      <c r="H1985" s="3" t="e">
        <f>((F1985)/(E1985/100))</f>
        <v>#DIV/0!</v>
      </c>
      <c r="I1985" s="4" t="e">
        <f>E1985/F1985</f>
        <v>#DIV/0!</v>
      </c>
      <c r="J1985" s="4" t="e">
        <f>100/G1985</f>
        <v>#DIV/0!</v>
      </c>
      <c r="N1985" s="37" t="e">
        <f>M1985/(K1985/100)</f>
        <v>#DIV/0!</v>
      </c>
      <c r="O1985" s="37" t="e">
        <f>N1985/J1985</f>
        <v>#DIV/0!</v>
      </c>
      <c r="P1985" s="5" t="e">
        <f>M1985/(L1985/100)</f>
        <v>#DIV/0!</v>
      </c>
      <c r="Q1985" s="5" t="e">
        <f>P1985*I1985</f>
        <v>#DIV/0!</v>
      </c>
      <c r="U1985" s="15" t="e">
        <f>100-(T1985-R1985)/S1985*100</f>
        <v>#DIV/0!</v>
      </c>
      <c r="V1985" s="21">
        <v>5.5990000000000002</v>
      </c>
      <c r="X1985" s="2">
        <v>8.4600000000000009</v>
      </c>
      <c r="Y1985" s="2">
        <v>2.5</v>
      </c>
      <c r="Z1985" s="21">
        <v>528</v>
      </c>
      <c r="AB1985" s="14" t="e">
        <f>((AE1985-AC1985)*(1000/AD1985))*1000</f>
        <v>#DIV/0!</v>
      </c>
      <c r="AF1985" s="7" t="e">
        <f>#REF!*0.8</f>
        <v>#REF!</v>
      </c>
      <c r="AH1985" s="8" t="e">
        <f>((AG1985)*(H1985/100))</f>
        <v>#DIV/0!</v>
      </c>
      <c r="AI1985" s="7" t="e">
        <f>AG1985/AH1985</f>
        <v>#DIV/0!</v>
      </c>
      <c r="AJ1985" s="6">
        <v>7.0430000000000001</v>
      </c>
      <c r="AK1985" s="2">
        <v>0.11799999999999999</v>
      </c>
      <c r="DL1985" s="61">
        <f t="shared" si="37"/>
        <v>0</v>
      </c>
      <c r="DM1985" s="654">
        <v>8.7651141300565203E-3</v>
      </c>
      <c r="DN1985" s="654">
        <v>3.8569387341914601E-3</v>
      </c>
      <c r="DO1985" s="654">
        <v>8.1515658773172201E-3</v>
      </c>
      <c r="DP1985" s="654">
        <v>0.11794256721829199</v>
      </c>
      <c r="DQ1985" s="654">
        <v>3.0684068220463798E-3</v>
      </c>
      <c r="DR1985" s="654">
        <v>2.2557937464326602E-2</v>
      </c>
      <c r="DS1985" s="654">
        <v>-0.27088334830388</v>
      </c>
      <c r="DT1985" s="654">
        <v>-2.7700253035683699E-4</v>
      </c>
      <c r="DU1985" s="654">
        <v>1.3496555391578899E-3</v>
      </c>
      <c r="DV1985" s="654">
        <v>-7.8214211577449296E-4</v>
      </c>
      <c r="DW1985" s="654">
        <v>3.1665330247999703E-2</v>
      </c>
      <c r="DX1985" s="654">
        <v>-0.239110755613236</v>
      </c>
      <c r="DY1985" s="654">
        <v>178.820044903949</v>
      </c>
      <c r="DZ1985" s="654">
        <v>-0.58720359040444803</v>
      </c>
      <c r="EA1985" s="654">
        <v>1.6611990124057701</v>
      </c>
      <c r="EB1985" s="654">
        <v>98.812502417650094</v>
      </c>
    </row>
    <row r="1986" spans="1:132">
      <c r="A1986" s="11">
        <v>44755</v>
      </c>
      <c r="B1986" s="66"/>
      <c r="C1986" s="25" t="s">
        <v>749</v>
      </c>
      <c r="H1986" s="3" t="e">
        <f>((F1986)/(E1986/100))</f>
        <v>#DIV/0!</v>
      </c>
      <c r="I1986" s="4" t="e">
        <f>E1986/F1986</f>
        <v>#DIV/0!</v>
      </c>
      <c r="J1986" s="4" t="e">
        <f>100/G1986</f>
        <v>#DIV/0!</v>
      </c>
      <c r="N1986" s="37" t="e">
        <f>M1986/(K1986/100)</f>
        <v>#DIV/0!</v>
      </c>
      <c r="O1986" s="37" t="e">
        <f>N1986/J1986</f>
        <v>#DIV/0!</v>
      </c>
      <c r="P1986" s="5" t="e">
        <f>M1986/(L1986/100)</f>
        <v>#DIV/0!</v>
      </c>
      <c r="Q1986" s="5" t="e">
        <f>P1986*I1986</f>
        <v>#DIV/0!</v>
      </c>
      <c r="U1986" s="15" t="e">
        <f>100-(T1986-R1986)/S1986*100</f>
        <v>#DIV/0!</v>
      </c>
      <c r="V1986" s="21">
        <v>10.73</v>
      </c>
      <c r="X1986" s="2">
        <v>8.86</v>
      </c>
      <c r="Y1986" s="2">
        <v>5.88</v>
      </c>
      <c r="Z1986" s="21">
        <v>1360</v>
      </c>
      <c r="AB1986" s="14" t="e">
        <f>((AE1986-AC1986)*(1000/AD1986))*1000</f>
        <v>#DIV/0!</v>
      </c>
      <c r="AF1986" s="7" t="e">
        <f>#REF!*0.8</f>
        <v>#REF!</v>
      </c>
      <c r="AH1986" s="8" t="e">
        <f>((AG1986)*(H1986/100))</f>
        <v>#DIV/0!</v>
      </c>
      <c r="AI1986" s="7" t="e">
        <f>AG1986/AH1986</f>
        <v>#DIV/0!</v>
      </c>
      <c r="AJ1986" s="6">
        <v>20.67</v>
      </c>
      <c r="AK1986" s="2">
        <v>0.496</v>
      </c>
      <c r="DL1986" s="61">
        <f t="shared" si="37"/>
        <v>0</v>
      </c>
      <c r="DM1986" s="654">
        <v>-2.1465333585174401E-3</v>
      </c>
      <c r="DN1986" s="654">
        <v>1.52935965553237E-3</v>
      </c>
      <c r="DO1986" s="654">
        <v>-7.9309573540366901E-4</v>
      </c>
      <c r="DP1986" s="654">
        <v>0.49633922510079098</v>
      </c>
      <c r="DQ1986" s="654">
        <v>-1.38059673814977E-3</v>
      </c>
      <c r="DR1986" s="654">
        <v>2.0813887726349501E-2</v>
      </c>
      <c r="DS1986" s="654">
        <v>-0.31738659494101001</v>
      </c>
      <c r="DT1986" s="654">
        <v>6.3686812678272501E-4</v>
      </c>
      <c r="DU1986" s="654">
        <v>1.1464785645367299E-3</v>
      </c>
      <c r="DV1986" s="654">
        <v>-1.4459219416339999E-3</v>
      </c>
      <c r="DW1986" s="654">
        <v>-7.5443309641070905E-4</v>
      </c>
      <c r="DX1986" s="654">
        <v>-0.240711901917256</v>
      </c>
      <c r="DY1986" s="654">
        <v>401.562768160877</v>
      </c>
      <c r="DZ1986" s="654">
        <v>-0.52107327226839895</v>
      </c>
      <c r="EA1986" s="654">
        <v>0.82142411283262495</v>
      </c>
      <c r="EB1986" s="654">
        <v>98.183851760775198</v>
      </c>
    </row>
    <row r="1987" spans="1:132">
      <c r="A1987" s="11">
        <v>44756</v>
      </c>
      <c r="B1987" s="66" t="s">
        <v>207</v>
      </c>
      <c r="C1987" s="25" t="s">
        <v>119</v>
      </c>
      <c r="D1987" s="21">
        <v>30</v>
      </c>
      <c r="E1987" s="2">
        <v>100</v>
      </c>
      <c r="F1987" s="2">
        <v>70</v>
      </c>
      <c r="H1987" s="3">
        <f>((F1987)/(E1987/100))</f>
        <v>70</v>
      </c>
      <c r="I1987" s="4">
        <f>E1987/F1987</f>
        <v>1.4285714285714286</v>
      </c>
      <c r="J1987" s="4" t="e">
        <f>100/G1987</f>
        <v>#DIV/0!</v>
      </c>
      <c r="N1987" s="37" t="e">
        <f>M1987/(K1987/100)</f>
        <v>#DIV/0!</v>
      </c>
      <c r="O1987" s="37" t="e">
        <f>N1987/J1987</f>
        <v>#DIV/0!</v>
      </c>
      <c r="P1987" s="5" t="e">
        <f>M1987/(L1987/100)</f>
        <v>#DIV/0!</v>
      </c>
      <c r="Q1987" s="5" t="e">
        <f>P1987*I1987</f>
        <v>#DIV/0!</v>
      </c>
      <c r="U1987" s="15" t="e">
        <f>100-(T1987-R1987)/S1987*100</f>
        <v>#DIV/0!</v>
      </c>
      <c r="V1987" s="21">
        <v>1.82</v>
      </c>
      <c r="X1987" s="2">
        <v>10.81</v>
      </c>
      <c r="Y1987" s="2">
        <v>9.7100000000000009</v>
      </c>
      <c r="Z1987" s="21">
        <v>2448</v>
      </c>
      <c r="AB1987" s="14" t="e">
        <f>((AE1987-AC1987)*(1000/AD1987))*1000</f>
        <v>#DIV/0!</v>
      </c>
      <c r="AF1987" s="7" t="e">
        <f>#REF!*0.8</f>
        <v>#REF!</v>
      </c>
      <c r="AG1987" s="2">
        <v>143</v>
      </c>
      <c r="AH1987" s="8">
        <f>((AG1987)*(H1987/100))</f>
        <v>100.1</v>
      </c>
      <c r="AI1987" s="7">
        <f>AG1987/AH1987</f>
        <v>1.4285714285714286</v>
      </c>
      <c r="AJ1987" s="6">
        <v>59.06</v>
      </c>
      <c r="AK1987" s="2">
        <v>3.0000000000000001E-3</v>
      </c>
      <c r="AO1987" s="20" t="s">
        <v>2314</v>
      </c>
      <c r="AP1987" s="657">
        <v>0.107</v>
      </c>
      <c r="AQ1987" s="657">
        <v>2E-3</v>
      </c>
      <c r="AR1987" s="657">
        <v>4.1000000000000002E-2</v>
      </c>
      <c r="AS1987" s="657">
        <v>3.0000000000000001E-3</v>
      </c>
      <c r="AT1987" s="657">
        <v>2.5000000000000001E-2</v>
      </c>
      <c r="AU1987" s="657">
        <v>2E-3</v>
      </c>
      <c r="AV1987" s="657">
        <v>0.06</v>
      </c>
      <c r="AW1987" s="657">
        <v>2E-3</v>
      </c>
      <c r="AX1987" s="657">
        <v>4.0000000000000001E-3</v>
      </c>
      <c r="AY1987" s="657">
        <v>1E-3</v>
      </c>
      <c r="AZ1987" s="657">
        <v>9.6000000000000002E-2</v>
      </c>
      <c r="BA1987" s="657">
        <v>3.0000000000000001E-3</v>
      </c>
      <c r="BB1987" s="657">
        <v>0.16700000000000001</v>
      </c>
      <c r="BC1987" s="657">
        <v>3.0000000000000001E-3</v>
      </c>
      <c r="BD1987" s="657">
        <v>4.1639999999999997</v>
      </c>
      <c r="BE1987" s="657">
        <v>3.1E-2</v>
      </c>
      <c r="BF1987" s="657" t="s">
        <v>121</v>
      </c>
      <c r="BG1987" s="657">
        <v>4.0000000000000001E-3</v>
      </c>
      <c r="BH1987" s="657">
        <v>3.0569999999999999</v>
      </c>
      <c r="BI1987" s="657">
        <v>0.86599999999999999</v>
      </c>
      <c r="BJ1987" s="657" t="s">
        <v>121</v>
      </c>
      <c r="BK1987" s="657">
        <v>3.0000000000000001E-3</v>
      </c>
      <c r="BL1987" s="657" t="s">
        <v>121</v>
      </c>
      <c r="BM1987" s="657">
        <v>2E-3</v>
      </c>
      <c r="BN1987" s="657">
        <v>0.19900000000000001</v>
      </c>
      <c r="BO1987" s="657">
        <v>8.0000000000000002E-3</v>
      </c>
      <c r="BP1987" s="657">
        <v>65.117999999999995</v>
      </c>
      <c r="BQ1987" s="657">
        <v>0.13900000000000001</v>
      </c>
      <c r="BR1987" s="657" t="s">
        <v>121</v>
      </c>
      <c r="BS1987" s="657">
        <v>2E-3</v>
      </c>
      <c r="BT1987" s="657">
        <v>11.753</v>
      </c>
      <c r="BU1987" s="657">
        <v>0.126</v>
      </c>
      <c r="BV1987" s="657">
        <v>1.431</v>
      </c>
      <c r="BW1987" s="657">
        <v>2.5999999999999999E-2</v>
      </c>
      <c r="BX1987" s="657" t="s">
        <v>121</v>
      </c>
      <c r="BY1987" s="657">
        <v>0.01</v>
      </c>
      <c r="BZ1987" s="657">
        <v>1.1200000000000001</v>
      </c>
      <c r="CA1987" s="657">
        <v>3.3000000000000002E-2</v>
      </c>
      <c r="CB1987" s="657" t="s">
        <v>121</v>
      </c>
      <c r="CC1987" s="657">
        <v>8.9009999999999998</v>
      </c>
      <c r="CD1987" s="657">
        <v>0.156</v>
      </c>
      <c r="CE1987" s="657">
        <v>7.0000000000000001E-3</v>
      </c>
      <c r="CF1987" s="657">
        <v>1.2E-2</v>
      </c>
      <c r="CG1987" s="657">
        <v>1E-3</v>
      </c>
      <c r="CH1987" s="657">
        <v>4.0000000000000001E-3</v>
      </c>
      <c r="CI1987" s="657">
        <v>1E-3</v>
      </c>
      <c r="CJ1987" s="657">
        <v>1.0269999999999999</v>
      </c>
      <c r="CK1987" s="657">
        <v>8.2000000000000003E-2</v>
      </c>
      <c r="CL1987" s="657" t="s">
        <v>121</v>
      </c>
      <c r="CM1987" s="657">
        <v>2E-3</v>
      </c>
      <c r="CN1987" s="657">
        <v>3.0000000000000001E-3</v>
      </c>
      <c r="CO1987" s="657">
        <v>1E-3</v>
      </c>
      <c r="CP1987" s="657">
        <v>1.887</v>
      </c>
      <c r="CQ1987" s="657">
        <v>0.04</v>
      </c>
      <c r="CR1987" s="657" t="s">
        <v>121</v>
      </c>
      <c r="CS1987" s="657">
        <v>2E-3</v>
      </c>
      <c r="CT1987" s="657">
        <v>7.1749999999999998</v>
      </c>
      <c r="CU1987" s="657">
        <v>0.28699999999999998</v>
      </c>
      <c r="CV1987" s="657">
        <v>2.5999999999999999E-2</v>
      </c>
      <c r="CW1987" s="657">
        <v>1E-3</v>
      </c>
      <c r="CX1987" s="657">
        <v>1.214</v>
      </c>
      <c r="CY1987" s="657">
        <v>2.1000000000000001E-2</v>
      </c>
      <c r="CZ1987" s="657" t="s">
        <v>121</v>
      </c>
      <c r="DA1987" s="657">
        <v>2E-3</v>
      </c>
      <c r="DB1987" s="657">
        <v>3.3000000000000002E-2</v>
      </c>
      <c r="DC1987" s="657">
        <v>6.0000000000000001E-3</v>
      </c>
      <c r="DD1987" s="657" t="s">
        <v>121</v>
      </c>
      <c r="DE1987" s="657">
        <v>1.0999999999999999E-2</v>
      </c>
      <c r="DF1987" s="657">
        <v>1.0609999999999999</v>
      </c>
      <c r="DG1987" s="657">
        <v>0.01</v>
      </c>
      <c r="DH1987" s="657">
        <v>3.9E-2</v>
      </c>
      <c r="DI1987" s="657">
        <v>1E-3</v>
      </c>
      <c r="DJ1987" s="657">
        <v>1.6E-2</v>
      </c>
      <c r="DK1987" s="657">
        <v>1E-3</v>
      </c>
      <c r="DL1987" s="61" t="str">
        <f t="shared" si="37"/>
        <v>DK III W2 14.07.2022</v>
      </c>
      <c r="DM1987" s="657">
        <v>1.47387560924199E-2</v>
      </c>
      <c r="DN1987" s="657">
        <v>1.13462619049059E-2</v>
      </c>
      <c r="DO1987" s="657">
        <v>-2.4607541733016099E-3</v>
      </c>
      <c r="DP1987" s="657">
        <v>3.48119414441272E-3</v>
      </c>
      <c r="DQ1987" s="657">
        <v>9.7606470119851203E-3</v>
      </c>
      <c r="DR1987" s="657">
        <v>1.1414079969154899E-3</v>
      </c>
      <c r="DS1987" s="657">
        <v>3.7221458204191503E-2</v>
      </c>
      <c r="DT1987" s="657">
        <v>4.7760949348052403E-2</v>
      </c>
      <c r="DU1987" s="657">
        <v>3.85866328536445E-3</v>
      </c>
      <c r="DV1987" s="657">
        <v>6.0351723046993102E-3</v>
      </c>
      <c r="DW1987" s="657">
        <v>1.97405997308241E-2</v>
      </c>
      <c r="DX1987" s="657">
        <v>1.22713776673336E-2</v>
      </c>
      <c r="DY1987" s="657">
        <v>0.47457380713224201</v>
      </c>
      <c r="DZ1987" s="657">
        <v>0.38934338295387699</v>
      </c>
      <c r="EA1987" s="657">
        <v>9.5816483747012501E-2</v>
      </c>
      <c r="EB1987" s="657">
        <v>99.532822705535494</v>
      </c>
    </row>
    <row r="1988" spans="1:132">
      <c r="A1988" s="11">
        <v>44756</v>
      </c>
      <c r="B1988" s="66"/>
      <c r="C1988" s="25" t="s">
        <v>117</v>
      </c>
      <c r="H1988" s="3" t="e">
        <f>((F1988)/(E1988/100))</f>
        <v>#DIV/0!</v>
      </c>
      <c r="I1988" s="4" t="e">
        <f>E1988/F1988</f>
        <v>#DIV/0!</v>
      </c>
      <c r="J1988" s="4" t="e">
        <f>100/G1988</f>
        <v>#DIV/0!</v>
      </c>
      <c r="N1988" s="37" t="e">
        <f>M1988/(K1988/100)</f>
        <v>#DIV/0!</v>
      </c>
      <c r="O1988" s="37" t="e">
        <f>N1988/J1988</f>
        <v>#DIV/0!</v>
      </c>
      <c r="P1988" s="5" t="e">
        <f>M1988/(L1988/100)</f>
        <v>#DIV/0!</v>
      </c>
      <c r="Q1988" s="5" t="e">
        <f>P1988*I1988</f>
        <v>#DIV/0!</v>
      </c>
      <c r="U1988" s="15" t="e">
        <f>100-(T1988-R1988)/S1988*100</f>
        <v>#DIV/0!</v>
      </c>
      <c r="X1988" s="2">
        <v>11.36</v>
      </c>
      <c r="AB1988" s="14" t="e">
        <f>((AE1988-AC1988)*(1000/AD1988))*1000</f>
        <v>#DIV/0!</v>
      </c>
      <c r="AF1988" s="7" t="e">
        <f>#REF!*0.8</f>
        <v>#REF!</v>
      </c>
      <c r="AG1988" s="2">
        <v>60</v>
      </c>
      <c r="AH1988" s="8" t="e">
        <f>((AG1988)*(H1988/100))</f>
        <v>#DIV/0!</v>
      </c>
      <c r="AI1988" s="7" t="e">
        <f>AG1988/AH1988</f>
        <v>#DIV/0!</v>
      </c>
      <c r="AO1988" s="20" t="s">
        <v>2315</v>
      </c>
      <c r="AP1988" s="656">
        <v>0.20200000000000001</v>
      </c>
      <c r="AQ1988" s="656">
        <v>3.0000000000000001E-3</v>
      </c>
      <c r="AR1988" s="656" t="s">
        <v>121</v>
      </c>
      <c r="AS1988" s="656">
        <v>6.0000000000000001E-3</v>
      </c>
      <c r="AT1988" s="656">
        <v>9.4E-2</v>
      </c>
      <c r="AU1988" s="656">
        <v>3.0000000000000001E-3</v>
      </c>
      <c r="AV1988" s="656">
        <v>7.0000000000000007E-2</v>
      </c>
      <c r="AW1988" s="656">
        <v>3.0000000000000001E-3</v>
      </c>
      <c r="AX1988" s="656">
        <v>1.4E-2</v>
      </c>
      <c r="AY1988" s="656">
        <v>1E-3</v>
      </c>
      <c r="AZ1988" s="656">
        <v>1.7000000000000001E-2</v>
      </c>
      <c r="BA1988" s="656">
        <v>2E-3</v>
      </c>
      <c r="BB1988" s="656">
        <v>6.5000000000000002E-2</v>
      </c>
      <c r="BC1988" s="656">
        <v>2E-3</v>
      </c>
      <c r="BD1988" s="656">
        <v>0.56999999999999995</v>
      </c>
      <c r="BE1988" s="656">
        <v>1.0999999999999999E-2</v>
      </c>
      <c r="BF1988" s="656" t="s">
        <v>121</v>
      </c>
      <c r="BG1988" s="656">
        <v>0.01</v>
      </c>
      <c r="BH1988" s="656">
        <v>2.8839999999999999</v>
      </c>
      <c r="BI1988" s="656">
        <v>1.399</v>
      </c>
      <c r="BJ1988" s="656" t="s">
        <v>121</v>
      </c>
      <c r="BK1988" s="656">
        <v>3.0000000000000001E-3</v>
      </c>
      <c r="BL1988" s="656" t="s">
        <v>121</v>
      </c>
      <c r="BM1988" s="656">
        <v>2E-3</v>
      </c>
      <c r="BN1988" s="656">
        <v>9.7000000000000003E-2</v>
      </c>
      <c r="BO1988" s="656">
        <v>8.0000000000000002E-3</v>
      </c>
      <c r="BP1988" s="656">
        <v>60.460999999999999</v>
      </c>
      <c r="BQ1988" s="656">
        <v>0.159</v>
      </c>
      <c r="BR1988" s="656">
        <v>0.01</v>
      </c>
      <c r="BS1988" s="656">
        <v>1E-3</v>
      </c>
      <c r="BT1988" s="656">
        <v>20.745000000000001</v>
      </c>
      <c r="BU1988" s="656">
        <v>0.183</v>
      </c>
      <c r="BV1988" s="656">
        <v>7.883</v>
      </c>
      <c r="BW1988" s="656">
        <v>8.7999999999999995E-2</v>
      </c>
      <c r="BX1988" s="656" t="s">
        <v>121</v>
      </c>
      <c r="BY1988" s="656">
        <v>5.0000000000000001E-3</v>
      </c>
      <c r="BZ1988" s="656">
        <v>1.8740000000000001</v>
      </c>
      <c r="CA1988" s="656">
        <v>0.04</v>
      </c>
      <c r="CB1988" s="656" t="s">
        <v>121</v>
      </c>
      <c r="CC1988" s="656">
        <v>14.183999999999999</v>
      </c>
      <c r="CD1988" s="656">
        <v>3.5000000000000003E-2</v>
      </c>
      <c r="CE1988" s="656">
        <v>5.0000000000000001E-3</v>
      </c>
      <c r="CF1988" s="656" t="s">
        <v>121</v>
      </c>
      <c r="CG1988" s="656">
        <v>2E-3</v>
      </c>
      <c r="CH1988" s="656" t="s">
        <v>121</v>
      </c>
      <c r="CI1988" s="656">
        <v>2E-3</v>
      </c>
      <c r="CJ1988" s="656" t="s">
        <v>121</v>
      </c>
      <c r="CK1988" s="656">
        <v>0.159</v>
      </c>
      <c r="CL1988" s="656" t="s">
        <v>121</v>
      </c>
      <c r="CM1988" s="656">
        <v>2E-3</v>
      </c>
      <c r="CN1988" s="656">
        <v>6.0000000000000001E-3</v>
      </c>
      <c r="CO1988" s="656">
        <v>1E-3</v>
      </c>
      <c r="CP1988" s="656">
        <v>1.925</v>
      </c>
      <c r="CQ1988" s="656">
        <v>5.2999999999999999E-2</v>
      </c>
      <c r="CR1988" s="656" t="s">
        <v>121</v>
      </c>
      <c r="CS1988" s="656">
        <v>2E-3</v>
      </c>
      <c r="CT1988" s="656">
        <v>1.665</v>
      </c>
      <c r="CU1988" s="656">
        <v>0.27600000000000002</v>
      </c>
      <c r="CV1988" s="656">
        <v>2.1999999999999999E-2</v>
      </c>
      <c r="CW1988" s="656">
        <v>1E-3</v>
      </c>
      <c r="CX1988" s="656">
        <v>0.17399999999999999</v>
      </c>
      <c r="CY1988" s="656">
        <v>1.0999999999999999E-2</v>
      </c>
      <c r="CZ1988" s="656" t="s">
        <v>121</v>
      </c>
      <c r="DA1988" s="656">
        <v>2E-3</v>
      </c>
      <c r="DB1988" s="656" t="s">
        <v>121</v>
      </c>
      <c r="DC1988" s="656">
        <v>6.0000000000000001E-3</v>
      </c>
      <c r="DD1988" s="656">
        <v>1.9E-2</v>
      </c>
      <c r="DE1988" s="656">
        <v>8.0000000000000002E-3</v>
      </c>
      <c r="DF1988" s="656">
        <v>1.0720000000000001</v>
      </c>
      <c r="DG1988" s="656">
        <v>1.0999999999999999E-2</v>
      </c>
      <c r="DH1988" s="656">
        <v>7.0000000000000001E-3</v>
      </c>
      <c r="DI1988" s="656">
        <v>1E-3</v>
      </c>
      <c r="DJ1988" s="656">
        <v>7.8E-2</v>
      </c>
      <c r="DK1988" s="656">
        <v>1E-3</v>
      </c>
      <c r="DL1988" s="61" t="str">
        <f t="shared" si="37"/>
        <v>UTV 14.07.2022</v>
      </c>
    </row>
    <row r="1989" spans="1:132">
      <c r="A1989" s="11">
        <v>44757</v>
      </c>
      <c r="B1989" s="66" t="s">
        <v>207</v>
      </c>
      <c r="C1989" s="25" t="s">
        <v>119</v>
      </c>
      <c r="D1989" s="21">
        <v>30</v>
      </c>
      <c r="E1989" s="2">
        <v>100</v>
      </c>
      <c r="F1989" s="2">
        <v>70</v>
      </c>
      <c r="H1989" s="3">
        <f>((F1989)/(E1989/100))</f>
        <v>70</v>
      </c>
      <c r="I1989" s="4">
        <f>E1989/F1989</f>
        <v>1.4285714285714286</v>
      </c>
      <c r="J1989" s="4" t="e">
        <f>100/G1989</f>
        <v>#DIV/0!</v>
      </c>
      <c r="N1989" s="37" t="e">
        <f>M1989/(K1989/100)</f>
        <v>#DIV/0!</v>
      </c>
      <c r="O1989" s="37" t="e">
        <f>N1989/J1989</f>
        <v>#DIV/0!</v>
      </c>
      <c r="P1989" s="5" t="e">
        <f>M1989/(L1989/100)</f>
        <v>#DIV/0!</v>
      </c>
      <c r="Q1989" s="5" t="e">
        <f>P1989*I1989</f>
        <v>#DIV/0!</v>
      </c>
      <c r="U1989" s="15" t="e">
        <f>100-(T1989-R1989)/S1989*100</f>
        <v>#DIV/0!</v>
      </c>
      <c r="V1989" s="21">
        <v>0.34799999999999998</v>
      </c>
      <c r="X1989" s="2">
        <v>9.86</v>
      </c>
      <c r="Y1989" s="2">
        <v>7.51</v>
      </c>
      <c r="Z1989" s="21">
        <v>2135</v>
      </c>
      <c r="AB1989" s="14" t="e">
        <f>((AE1989-AC1989)*(1000/AD1989))*1000</f>
        <v>#DIV/0!</v>
      </c>
      <c r="AF1989" s="7" t="e">
        <f>#REF!*0.8</f>
        <v>#REF!</v>
      </c>
      <c r="AG1989" s="2">
        <v>143</v>
      </c>
      <c r="AH1989" s="8">
        <f>((AG1989)*(H1989/100))</f>
        <v>100.1</v>
      </c>
      <c r="AI1989" s="7">
        <f>AG1989/AH1989</f>
        <v>1.4285714285714286</v>
      </c>
      <c r="AJ1989" s="6">
        <v>35.9</v>
      </c>
      <c r="AK1989" s="2">
        <v>0.504</v>
      </c>
      <c r="AO1989" s="20" t="s">
        <v>2323</v>
      </c>
      <c r="AP1989" s="659">
        <v>5.2999999999999999E-2</v>
      </c>
      <c r="AQ1989" s="659">
        <v>1E-3</v>
      </c>
      <c r="AR1989" s="659">
        <v>5.0999999999999997E-2</v>
      </c>
      <c r="AS1989" s="659">
        <v>3.0000000000000001E-3</v>
      </c>
      <c r="AT1989" s="659">
        <v>4.0000000000000001E-3</v>
      </c>
      <c r="AU1989" s="659">
        <v>2E-3</v>
      </c>
      <c r="AV1989" s="659">
        <v>2.5000000000000001E-2</v>
      </c>
      <c r="AW1989" s="659">
        <v>2E-3</v>
      </c>
      <c r="AX1989" s="659" t="s">
        <v>121</v>
      </c>
      <c r="AY1989" s="659">
        <v>2E-3</v>
      </c>
      <c r="AZ1989" s="659">
        <v>4.9000000000000002E-2</v>
      </c>
      <c r="BA1989" s="659">
        <v>2E-3</v>
      </c>
      <c r="BB1989" s="659">
        <v>0.17699999999999999</v>
      </c>
      <c r="BC1989" s="659">
        <v>3.0000000000000001E-3</v>
      </c>
      <c r="BD1989" s="659">
        <v>2.6749999999999998</v>
      </c>
      <c r="BE1989" s="659">
        <v>2.1000000000000001E-2</v>
      </c>
      <c r="BF1989" s="659" t="s">
        <v>121</v>
      </c>
      <c r="BG1989" s="659">
        <v>2E-3</v>
      </c>
      <c r="BH1989" s="659">
        <v>2.758</v>
      </c>
      <c r="BI1989" s="659">
        <v>0.61299999999999999</v>
      </c>
      <c r="BJ1989" s="659" t="s">
        <v>121</v>
      </c>
      <c r="BK1989" s="659">
        <v>3.0000000000000001E-3</v>
      </c>
      <c r="BL1989" s="659" t="s">
        <v>121</v>
      </c>
      <c r="BM1989" s="659">
        <v>2E-3</v>
      </c>
      <c r="BN1989" s="659">
        <v>6.5000000000000002E-2</v>
      </c>
      <c r="BO1989" s="659">
        <v>6.0000000000000001E-3</v>
      </c>
      <c r="BP1989" s="659">
        <v>71.224000000000004</v>
      </c>
      <c r="BQ1989" s="659">
        <v>0.105</v>
      </c>
      <c r="BR1989" s="659" t="s">
        <v>121</v>
      </c>
      <c r="BS1989" s="659">
        <v>2E-3</v>
      </c>
      <c r="BT1989" s="659">
        <v>11.587999999999999</v>
      </c>
      <c r="BU1989" s="659">
        <v>0.109</v>
      </c>
      <c r="BV1989" s="659">
        <v>0.86199999999999999</v>
      </c>
      <c r="BW1989" s="659">
        <v>1.7999999999999999E-2</v>
      </c>
      <c r="BX1989" s="659" t="s">
        <v>121</v>
      </c>
      <c r="BY1989" s="659">
        <v>7.0000000000000001E-3</v>
      </c>
      <c r="BZ1989" s="659">
        <v>0.67100000000000004</v>
      </c>
      <c r="CA1989" s="659">
        <v>2.5000000000000001E-2</v>
      </c>
      <c r="CB1989" s="659" t="s">
        <v>121</v>
      </c>
      <c r="CC1989" s="659">
        <v>5.2830000000000004</v>
      </c>
      <c r="CD1989" s="659">
        <v>0.184</v>
      </c>
      <c r="CE1989" s="659">
        <v>7.0000000000000001E-3</v>
      </c>
      <c r="CF1989" s="659" t="s">
        <v>121</v>
      </c>
      <c r="CG1989" s="659">
        <v>2E-3</v>
      </c>
      <c r="CH1989" s="659" t="s">
        <v>121</v>
      </c>
      <c r="CI1989" s="659">
        <v>2E-3</v>
      </c>
      <c r="CJ1989" s="659">
        <v>0.73399999999999999</v>
      </c>
      <c r="CK1989" s="659">
        <v>6.4000000000000001E-2</v>
      </c>
      <c r="CL1989" s="659" t="s">
        <v>121</v>
      </c>
      <c r="CM1989" s="659">
        <v>2E-3</v>
      </c>
      <c r="CN1989" s="659">
        <v>2E-3</v>
      </c>
      <c r="CO1989" s="659">
        <v>1E-3</v>
      </c>
      <c r="CP1989" s="659">
        <v>1.31</v>
      </c>
      <c r="CQ1989" s="659">
        <v>0.03</v>
      </c>
      <c r="CR1989" s="659">
        <v>1.4999999999999999E-2</v>
      </c>
      <c r="CS1989" s="659">
        <v>1E-3</v>
      </c>
      <c r="CT1989" s="659">
        <v>6.5940000000000003</v>
      </c>
      <c r="CU1989" s="659">
        <v>0.249</v>
      </c>
      <c r="CV1989" s="659">
        <v>1.7999999999999999E-2</v>
      </c>
      <c r="CW1989" s="659">
        <v>1E-3</v>
      </c>
      <c r="CX1989" s="659">
        <v>0.58499999999999996</v>
      </c>
      <c r="CY1989" s="659">
        <v>1.2999999999999999E-2</v>
      </c>
      <c r="CZ1989" s="659" t="s">
        <v>121</v>
      </c>
      <c r="DA1989" s="659">
        <v>2E-3</v>
      </c>
      <c r="DB1989" s="659">
        <v>1.2E-2</v>
      </c>
      <c r="DC1989" s="659">
        <v>4.0000000000000001E-3</v>
      </c>
      <c r="DD1989" s="659" t="s">
        <v>121</v>
      </c>
      <c r="DE1989" s="659">
        <v>6.0000000000000001E-3</v>
      </c>
      <c r="DF1989" s="659">
        <v>0.309</v>
      </c>
      <c r="DG1989" s="659">
        <v>4.0000000000000001E-3</v>
      </c>
      <c r="DH1989" s="659">
        <v>2.5999999999999999E-2</v>
      </c>
      <c r="DI1989" s="659">
        <v>1E-3</v>
      </c>
      <c r="DJ1989" s="659">
        <v>5.0000000000000001E-3</v>
      </c>
      <c r="DK1989" s="659">
        <v>1E-3</v>
      </c>
      <c r="DL1989" s="61" t="str">
        <f t="shared" si="37"/>
        <v>DK III W2 15.07.2022</v>
      </c>
      <c r="DM1989" s="659">
        <v>3.6367678589497202E-2</v>
      </c>
      <c r="DN1989" s="659">
        <v>3.3243965066554602E-2</v>
      </c>
      <c r="DO1989" s="659">
        <v>-4.2913618896990198E-3</v>
      </c>
      <c r="DP1989" s="659">
        <v>0.50446373532870004</v>
      </c>
      <c r="DQ1989" s="659">
        <v>8.8650892651507704E-2</v>
      </c>
      <c r="DR1989" s="659">
        <v>4.3620764541429997E-2</v>
      </c>
      <c r="DS1989" s="659">
        <v>0.31939187442176598</v>
      </c>
      <c r="DT1989" s="659">
        <v>1.7531508609225699E-2</v>
      </c>
      <c r="DU1989" s="659">
        <v>5.56203446116307E-3</v>
      </c>
      <c r="DV1989" s="659">
        <v>6.0999047293988397E-2</v>
      </c>
      <c r="DW1989" s="659">
        <v>0.579546327874228</v>
      </c>
      <c r="DX1989" s="659">
        <v>0.22708216633091199</v>
      </c>
      <c r="DY1989" s="659">
        <v>448.49763878942798</v>
      </c>
      <c r="DZ1989" s="659">
        <v>0.48447463177559702</v>
      </c>
      <c r="EA1989" s="659">
        <v>18.9971221624814</v>
      </c>
      <c r="EB1989" s="659">
        <v>97.168316192121395</v>
      </c>
    </row>
    <row r="1990" spans="1:132">
      <c r="A1990" s="11">
        <v>44757</v>
      </c>
      <c r="B1990" s="66"/>
      <c r="C1990" s="25" t="s">
        <v>117</v>
      </c>
      <c r="H1990" s="3" t="e">
        <f>((F1990)/(E1990/100))</f>
        <v>#DIV/0!</v>
      </c>
      <c r="I1990" s="4" t="e">
        <f>E1990/F1990</f>
        <v>#DIV/0!</v>
      </c>
      <c r="J1990" s="4" t="e">
        <f>100/G1990</f>
        <v>#DIV/0!</v>
      </c>
      <c r="N1990" s="37" t="e">
        <f>M1990/(K1990/100)</f>
        <v>#DIV/0!</v>
      </c>
      <c r="O1990" s="37" t="e">
        <f>N1990/J1990</f>
        <v>#DIV/0!</v>
      </c>
      <c r="P1990" s="5" t="e">
        <f>M1990/(L1990/100)</f>
        <v>#DIV/0!</v>
      </c>
      <c r="Q1990" s="5" t="e">
        <f>P1990*I1990</f>
        <v>#DIV/0!</v>
      </c>
      <c r="U1990" s="15" t="e">
        <f>100-(T1990-R1990)/S1990*100</f>
        <v>#DIV/0!</v>
      </c>
      <c r="X1990" s="2">
        <v>11.23</v>
      </c>
      <c r="AB1990" s="14" t="e">
        <f>((AE1990-AC1990)*(1000/AD1990))*1000</f>
        <v>#DIV/0!</v>
      </c>
      <c r="AF1990" s="7" t="e">
        <f>#REF!*0.8</f>
        <v>#REF!</v>
      </c>
      <c r="AG1990" s="2">
        <v>60</v>
      </c>
      <c r="AH1990" s="8" t="e">
        <f>((AG1990)*(H1990/100))</f>
        <v>#DIV/0!</v>
      </c>
      <c r="AI1990" s="7" t="e">
        <f>AG1990/AH1990</f>
        <v>#DIV/0!</v>
      </c>
      <c r="AO1990" s="20" t="s">
        <v>2324</v>
      </c>
      <c r="AP1990" s="658">
        <v>0.2</v>
      </c>
      <c r="AQ1990" s="658">
        <v>3.0000000000000001E-3</v>
      </c>
      <c r="AR1990" s="658">
        <v>5.0000000000000001E-3</v>
      </c>
      <c r="AS1990" s="658">
        <v>3.0000000000000001E-3</v>
      </c>
      <c r="AT1990" s="658">
        <v>9.7000000000000003E-2</v>
      </c>
      <c r="AU1990" s="658">
        <v>4.0000000000000001E-3</v>
      </c>
      <c r="AV1990" s="658">
        <v>0.08</v>
      </c>
      <c r="AW1990" s="658">
        <v>3.0000000000000001E-3</v>
      </c>
      <c r="AX1990" s="658">
        <v>1.6E-2</v>
      </c>
      <c r="AY1990" s="658">
        <v>1E-3</v>
      </c>
      <c r="AZ1990" s="658">
        <v>1.7000000000000001E-2</v>
      </c>
      <c r="BA1990" s="658">
        <v>2E-3</v>
      </c>
      <c r="BB1990" s="658">
        <v>6.2E-2</v>
      </c>
      <c r="BC1990" s="658">
        <v>2E-3</v>
      </c>
      <c r="BD1990" s="658">
        <v>0.7</v>
      </c>
      <c r="BE1990" s="658">
        <v>1.2999999999999999E-2</v>
      </c>
      <c r="BF1990" s="658" t="s">
        <v>121</v>
      </c>
      <c r="BG1990" s="658">
        <v>1.0999999999999999E-2</v>
      </c>
      <c r="BH1990" s="658" t="s">
        <v>121</v>
      </c>
      <c r="BI1990" s="658">
        <v>2.2709999999999999</v>
      </c>
      <c r="BJ1990" s="658" t="s">
        <v>121</v>
      </c>
      <c r="BK1990" s="658">
        <v>3.0000000000000001E-3</v>
      </c>
      <c r="BL1990" s="658" t="s">
        <v>121</v>
      </c>
      <c r="BM1990" s="658">
        <v>2E-3</v>
      </c>
      <c r="BN1990" s="658">
        <v>0.10299999999999999</v>
      </c>
      <c r="BO1990" s="658">
        <v>8.9999999999999993E-3</v>
      </c>
      <c r="BP1990" s="658">
        <v>59.491999999999997</v>
      </c>
      <c r="BQ1990" s="658">
        <v>0.16500000000000001</v>
      </c>
      <c r="BR1990" s="658">
        <v>7.0000000000000001E-3</v>
      </c>
      <c r="BS1990" s="658">
        <v>1E-3</v>
      </c>
      <c r="BT1990" s="658">
        <v>19.370999999999999</v>
      </c>
      <c r="BU1990" s="658">
        <v>0.23899999999999999</v>
      </c>
      <c r="BV1990" s="658">
        <v>10.209</v>
      </c>
      <c r="BW1990" s="658">
        <v>0.18</v>
      </c>
      <c r="BX1990" s="658" t="s">
        <v>121</v>
      </c>
      <c r="BY1990" s="658">
        <v>6.0000000000000001E-3</v>
      </c>
      <c r="BZ1990" s="658">
        <v>2.621</v>
      </c>
      <c r="CA1990" s="658">
        <v>5.2999999999999999E-2</v>
      </c>
      <c r="CB1990" s="658" t="s">
        <v>121</v>
      </c>
      <c r="CC1990" s="658">
        <v>26.152000000000001</v>
      </c>
      <c r="CD1990" s="658">
        <v>3.9E-2</v>
      </c>
      <c r="CE1990" s="658">
        <v>5.0000000000000001E-3</v>
      </c>
      <c r="CF1990" s="658">
        <v>2E-3</v>
      </c>
      <c r="CG1990" s="658">
        <v>1E-3</v>
      </c>
      <c r="CH1990" s="658" t="s">
        <v>121</v>
      </c>
      <c r="CI1990" s="658">
        <v>2E-3</v>
      </c>
      <c r="CJ1990" s="658" t="s">
        <v>121</v>
      </c>
      <c r="CK1990" s="658">
        <v>0.161</v>
      </c>
      <c r="CL1990" s="658" t="s">
        <v>121</v>
      </c>
      <c r="CM1990" s="658">
        <v>2E-3</v>
      </c>
      <c r="CN1990" s="658">
        <v>7.0000000000000001E-3</v>
      </c>
      <c r="CO1990" s="658">
        <v>1E-3</v>
      </c>
      <c r="CP1990" s="658">
        <v>1.8879999999999999</v>
      </c>
      <c r="CQ1990" s="658">
        <v>6.3E-2</v>
      </c>
      <c r="CR1990" s="658" t="s">
        <v>121</v>
      </c>
      <c r="CS1990" s="658">
        <v>2E-3</v>
      </c>
      <c r="CT1990" s="658">
        <v>1.708</v>
      </c>
      <c r="CU1990" s="658">
        <v>0.29699999999999999</v>
      </c>
      <c r="CV1990" s="658">
        <v>2.1000000000000001E-2</v>
      </c>
      <c r="CW1990" s="658">
        <v>1E-3</v>
      </c>
      <c r="CX1990" s="658">
        <v>0.189</v>
      </c>
      <c r="CY1990" s="658">
        <v>1.0999999999999999E-2</v>
      </c>
      <c r="CZ1990" s="658" t="s">
        <v>121</v>
      </c>
      <c r="DA1990" s="658">
        <v>2E-3</v>
      </c>
      <c r="DB1990" s="658" t="s">
        <v>121</v>
      </c>
      <c r="DC1990" s="658">
        <v>5.0000000000000001E-3</v>
      </c>
      <c r="DD1990" s="658">
        <v>2.9000000000000001E-2</v>
      </c>
      <c r="DE1990" s="658">
        <v>8.0000000000000002E-3</v>
      </c>
      <c r="DF1990" s="658">
        <v>1.1339999999999999</v>
      </c>
      <c r="DG1990" s="658">
        <v>1.4E-2</v>
      </c>
      <c r="DH1990" s="658">
        <v>7.0000000000000001E-3</v>
      </c>
      <c r="DI1990" s="658">
        <v>1E-3</v>
      </c>
      <c r="DJ1990" s="658">
        <v>9.2999999999999999E-2</v>
      </c>
      <c r="DK1990" s="658">
        <v>1E-3</v>
      </c>
      <c r="DL1990" s="61" t="str">
        <f t="shared" si="37"/>
        <v>UTV 15.07.2022</v>
      </c>
    </row>
    <row r="1991" spans="1:132">
      <c r="A1991" s="11">
        <v>44757</v>
      </c>
      <c r="B1991" s="66" t="s">
        <v>2327</v>
      </c>
      <c r="C1991" s="25" t="s">
        <v>2178</v>
      </c>
      <c r="D1991" s="21">
        <v>40</v>
      </c>
      <c r="E1991" s="2">
        <v>100</v>
      </c>
      <c r="F1991" s="2">
        <v>60</v>
      </c>
      <c r="H1991" s="3">
        <f>((F1991)/(E1991/100))</f>
        <v>60</v>
      </c>
      <c r="I1991" s="4">
        <f>E1991/F1991</f>
        <v>1.6666666666666667</v>
      </c>
      <c r="J1991" s="4" t="e">
        <f>100/G1991</f>
        <v>#DIV/0!</v>
      </c>
      <c r="K1991" s="2">
        <v>20</v>
      </c>
      <c r="M1991" s="2">
        <f>100.649-100.416</f>
        <v>0.23300000000000409</v>
      </c>
      <c r="N1991" s="37">
        <f>M1991/(K1991/100)</f>
        <v>1.1650000000000205</v>
      </c>
      <c r="O1991" s="37" t="e">
        <f>N1991/J1991</f>
        <v>#DIV/0!</v>
      </c>
      <c r="P1991" s="5" t="e">
        <f>M1991/(L1991/100)</f>
        <v>#DIV/0!</v>
      </c>
      <c r="Q1991" s="5" t="e">
        <f>P1991*I1991</f>
        <v>#DIV/0!</v>
      </c>
      <c r="R1991" s="21">
        <v>54.527999999999999</v>
      </c>
      <c r="S1991" s="21">
        <v>10.063000000000001</v>
      </c>
      <c r="T1991" s="21">
        <v>63.607999999999997</v>
      </c>
      <c r="U1991" s="15">
        <f>100-(T1991-R1991)/S1991*100</f>
        <v>9.7684587101262252</v>
      </c>
      <c r="V1991" s="21">
        <v>0.35199999999999998</v>
      </c>
      <c r="X1991" s="2">
        <v>10.83</v>
      </c>
      <c r="Y1991" s="2">
        <v>1.488</v>
      </c>
      <c r="AB1991" s="14" t="e">
        <f>((AE1991-AC1991)*(1000/AD1991))*1000</f>
        <v>#DIV/0!</v>
      </c>
      <c r="AF1991" s="7" t="e">
        <f>#REF!*0.8</f>
        <v>#REF!</v>
      </c>
      <c r="AH1991" s="8">
        <f>((AG1991)*(H1991/100))</f>
        <v>0</v>
      </c>
      <c r="AI1991" s="7" t="e">
        <f>AG1991/AH1991</f>
        <v>#DIV/0!</v>
      </c>
      <c r="AJ1991" s="6">
        <v>163.19999999999999</v>
      </c>
      <c r="AK1991" s="2">
        <v>0.313</v>
      </c>
      <c r="AM1991" s="21">
        <v>0.41</v>
      </c>
      <c r="AN1991" s="21">
        <v>0.54</v>
      </c>
      <c r="AO1991" s="20" t="s">
        <v>2327</v>
      </c>
      <c r="AP1991" s="660" t="s">
        <v>121</v>
      </c>
      <c r="AQ1991" s="660">
        <v>2E-3</v>
      </c>
      <c r="AR1991" s="660" t="s">
        <v>121</v>
      </c>
      <c r="AS1991" s="660">
        <v>3.0000000000000001E-3</v>
      </c>
      <c r="AT1991" s="660">
        <v>2E-3</v>
      </c>
      <c r="AU1991" s="660">
        <v>1E-3</v>
      </c>
      <c r="AV1991" s="660">
        <v>7.0000000000000001E-3</v>
      </c>
      <c r="AW1991" s="660">
        <v>1E-3</v>
      </c>
      <c r="AX1991" s="660" t="s">
        <v>121</v>
      </c>
      <c r="AY1991" s="660">
        <v>2E-3</v>
      </c>
      <c r="AZ1991" s="660">
        <v>1.4999999999999999E-2</v>
      </c>
      <c r="BA1991" s="660">
        <v>1E-3</v>
      </c>
      <c r="BB1991" s="660">
        <v>0.02</v>
      </c>
      <c r="BC1991" s="660">
        <v>1E-3</v>
      </c>
      <c r="BD1991" s="660">
        <v>2.089</v>
      </c>
      <c r="BE1991" s="660">
        <v>1.7000000000000001E-2</v>
      </c>
      <c r="BF1991" s="660" t="s">
        <v>121</v>
      </c>
      <c r="BG1991" s="660">
        <v>2E-3</v>
      </c>
      <c r="BH1991" s="660">
        <v>1.5249999999999999</v>
      </c>
      <c r="BI1991" s="660">
        <v>0.29699999999999999</v>
      </c>
      <c r="BJ1991" s="660" t="s">
        <v>121</v>
      </c>
      <c r="BK1991" s="660">
        <v>2E-3</v>
      </c>
      <c r="BL1991" s="660" t="s">
        <v>121</v>
      </c>
      <c r="BM1991" s="660">
        <v>2E-3</v>
      </c>
      <c r="BN1991" s="660">
        <v>5.1999999999999998E-2</v>
      </c>
      <c r="BO1991" s="660">
        <v>5.0000000000000001E-3</v>
      </c>
      <c r="BP1991" s="660">
        <v>83.596999999999994</v>
      </c>
      <c r="BQ1991" s="660">
        <v>6.3E-2</v>
      </c>
      <c r="BR1991" s="660" t="s">
        <v>121</v>
      </c>
      <c r="BS1991" s="660">
        <v>2E-3</v>
      </c>
      <c r="BT1991" s="660">
        <v>2.343</v>
      </c>
      <c r="BU1991" s="660">
        <v>4.9000000000000002E-2</v>
      </c>
      <c r="BV1991" s="660">
        <v>0.108</v>
      </c>
      <c r="BW1991" s="660">
        <v>7.0000000000000001E-3</v>
      </c>
      <c r="BX1991" s="660" t="s">
        <v>121</v>
      </c>
      <c r="BY1991" s="660">
        <v>6.0000000000000001E-3</v>
      </c>
      <c r="BZ1991" s="660">
        <v>1.369</v>
      </c>
      <c r="CA1991" s="660">
        <v>2.8000000000000001E-2</v>
      </c>
      <c r="CB1991" s="660" t="s">
        <v>121</v>
      </c>
      <c r="CC1991" s="660">
        <v>2.1960000000000002</v>
      </c>
      <c r="CD1991" s="660">
        <v>2.9000000000000001E-2</v>
      </c>
      <c r="CE1991" s="660">
        <v>4.0000000000000001E-3</v>
      </c>
      <c r="CF1991" s="660" t="s">
        <v>121</v>
      </c>
      <c r="CG1991" s="660">
        <v>2E-3</v>
      </c>
      <c r="CH1991" s="660" t="s">
        <v>121</v>
      </c>
      <c r="CI1991" s="660">
        <v>2E-3</v>
      </c>
      <c r="CJ1991" s="660">
        <v>7.2999999999999995E-2</v>
      </c>
      <c r="CK1991" s="660">
        <v>2.7E-2</v>
      </c>
      <c r="CL1991" s="660" t="s">
        <v>121</v>
      </c>
      <c r="CM1991" s="660">
        <v>2E-3</v>
      </c>
      <c r="CN1991" s="660">
        <v>5.0000000000000001E-3</v>
      </c>
      <c r="CO1991" s="660">
        <v>1E-3</v>
      </c>
      <c r="CP1991" s="660">
        <v>0.127</v>
      </c>
      <c r="CQ1991" s="660">
        <v>0.01</v>
      </c>
      <c r="CR1991" s="660" t="s">
        <v>121</v>
      </c>
      <c r="CS1991" s="660">
        <v>2E-3</v>
      </c>
      <c r="CT1991" s="660">
        <v>8.4469999999999992</v>
      </c>
      <c r="CU1991" s="660">
        <v>0.23200000000000001</v>
      </c>
      <c r="CV1991" s="660">
        <v>7.0000000000000001E-3</v>
      </c>
      <c r="CW1991" s="660">
        <v>1E-3</v>
      </c>
      <c r="CX1991" s="660">
        <v>0.13200000000000001</v>
      </c>
      <c r="CY1991" s="660">
        <v>6.0000000000000001E-3</v>
      </c>
      <c r="CZ1991" s="660" t="s">
        <v>121</v>
      </c>
      <c r="DA1991" s="660">
        <v>2E-3</v>
      </c>
      <c r="DB1991" s="660">
        <v>4.0000000000000001E-3</v>
      </c>
      <c r="DC1991" s="660">
        <v>2E-3</v>
      </c>
      <c r="DD1991" s="660" t="s">
        <v>121</v>
      </c>
      <c r="DE1991" s="660">
        <v>3.0000000000000001E-3</v>
      </c>
      <c r="DF1991" s="660">
        <v>3.5999999999999997E-2</v>
      </c>
      <c r="DG1991" s="660">
        <v>1E-3</v>
      </c>
      <c r="DH1991" s="660">
        <v>0.01</v>
      </c>
      <c r="DI1991" s="660">
        <v>1E-3</v>
      </c>
      <c r="DJ1991" s="660" t="s">
        <v>121</v>
      </c>
      <c r="DK1991" s="660">
        <v>2E-3</v>
      </c>
      <c r="DL1991" s="61" t="str">
        <f t="shared" si="37"/>
        <v>22-0122-1</v>
      </c>
      <c r="DM1991" s="667">
        <v>3.3235790737666797E-2</v>
      </c>
      <c r="DN1991" s="667">
        <v>6.4191162973366803E-3</v>
      </c>
      <c r="DO1991" s="667">
        <v>-3.7416597008918799E-2</v>
      </c>
      <c r="DP1991" s="667">
        <v>0.31257762437139303</v>
      </c>
      <c r="DQ1991" s="667">
        <v>1.2089357305864501E-2</v>
      </c>
      <c r="DR1991" s="667">
        <v>3.8347484597714497E-2</v>
      </c>
      <c r="DS1991" s="667">
        <v>0.22484636891089699</v>
      </c>
      <c r="DT1991" s="667">
        <v>1.92310025136588E-2</v>
      </c>
      <c r="DU1991" s="667">
        <v>3.7252127097549201E-3</v>
      </c>
      <c r="DV1991" s="667">
        <v>0.138714256467384</v>
      </c>
      <c r="DW1991" s="667">
        <v>0.187204215785922</v>
      </c>
      <c r="DX1991" s="667">
        <v>0.17491265735825501</v>
      </c>
      <c r="DY1991" s="667">
        <v>185.46104005349</v>
      </c>
      <c r="DZ1991" s="667">
        <v>18.3370810908505</v>
      </c>
      <c r="EA1991" s="667">
        <v>47.135404924011397</v>
      </c>
      <c r="EB1991" s="667">
        <v>146.229807166439</v>
      </c>
    </row>
    <row r="1992" spans="1:132">
      <c r="A1992" s="11">
        <v>44757</v>
      </c>
      <c r="B1992" s="66" t="s">
        <v>2328</v>
      </c>
      <c r="C1992" s="25" t="s">
        <v>2178</v>
      </c>
      <c r="D1992" s="21">
        <v>35</v>
      </c>
      <c r="E1992" s="2">
        <v>100</v>
      </c>
      <c r="F1992" s="2">
        <v>65</v>
      </c>
      <c r="H1992" s="3">
        <f>((F1992)/(E1992/100))</f>
        <v>65</v>
      </c>
      <c r="I1992" s="4">
        <f>E1992/F1992</f>
        <v>1.5384615384615385</v>
      </c>
      <c r="J1992" s="4" t="e">
        <f>100/G1992</f>
        <v>#DIV/0!</v>
      </c>
      <c r="K1992" s="2">
        <v>20</v>
      </c>
      <c r="M1992" s="2">
        <f>100.73-100.507</f>
        <v>0.22299999999999898</v>
      </c>
      <c r="N1992" s="37">
        <f>M1992/(K1992/100)</f>
        <v>1.1149999999999949</v>
      </c>
      <c r="O1992" s="37" t="e">
        <f>N1992/J1992</f>
        <v>#DIV/0!</v>
      </c>
      <c r="P1992" s="5" t="e">
        <f>M1992/(L1992/100)</f>
        <v>#DIV/0!</v>
      </c>
      <c r="Q1992" s="5" t="e">
        <f>P1992*I1992</f>
        <v>#DIV/0!</v>
      </c>
      <c r="R1992" s="21">
        <v>61.746000000000002</v>
      </c>
      <c r="S1992" s="21">
        <v>10.118</v>
      </c>
      <c r="T1992" s="21">
        <v>70.900999999999996</v>
      </c>
      <c r="U1992" s="15">
        <f>100-(T1992-R1992)/S1992*100</f>
        <v>9.5176912433287839</v>
      </c>
      <c r="V1992" s="21">
        <v>0.308</v>
      </c>
      <c r="X1992" s="2">
        <v>11.43</v>
      </c>
      <c r="Y1992" s="2">
        <v>2.04</v>
      </c>
      <c r="AB1992" s="14" t="e">
        <f>((AE1992-AC1992)*(1000/AD1992))*1000</f>
        <v>#DIV/0!</v>
      </c>
      <c r="AF1992" s="7" t="e">
        <f>#REF!*0.8</f>
        <v>#REF!</v>
      </c>
      <c r="AH1992" s="8">
        <f>((AG1992)*(H1992/100))</f>
        <v>0</v>
      </c>
      <c r="AI1992" s="7" t="e">
        <f>AG1992/AH1992</f>
        <v>#DIV/0!</v>
      </c>
      <c r="AJ1992" s="6">
        <v>142.9</v>
      </c>
      <c r="AK1992" s="2">
        <v>0.34599999999999997</v>
      </c>
      <c r="AM1992" s="21">
        <v>0.38</v>
      </c>
      <c r="AN1992" s="21">
        <v>0.52</v>
      </c>
      <c r="AO1992" s="20" t="s">
        <v>2328</v>
      </c>
      <c r="AP1992" s="660">
        <v>4.0000000000000001E-3</v>
      </c>
      <c r="AQ1992" s="660">
        <v>1E-3</v>
      </c>
      <c r="AR1992" s="660" t="s">
        <v>121</v>
      </c>
      <c r="AS1992" s="660">
        <v>3.0000000000000001E-3</v>
      </c>
      <c r="AT1992" s="660">
        <v>2E-3</v>
      </c>
      <c r="AU1992" s="660">
        <v>1E-3</v>
      </c>
      <c r="AV1992" s="660">
        <v>0.01</v>
      </c>
      <c r="AW1992" s="660">
        <v>1E-3</v>
      </c>
      <c r="AX1992" s="660" t="s">
        <v>121</v>
      </c>
      <c r="AY1992" s="660">
        <v>2E-3</v>
      </c>
      <c r="AZ1992" s="660">
        <v>1.7999999999999999E-2</v>
      </c>
      <c r="BA1992" s="660">
        <v>2E-3</v>
      </c>
      <c r="BB1992" s="660">
        <v>3.5000000000000003E-2</v>
      </c>
      <c r="BC1992" s="660">
        <v>2E-3</v>
      </c>
      <c r="BD1992" s="660">
        <v>2.5379999999999998</v>
      </c>
      <c r="BE1992" s="660">
        <v>1.9E-2</v>
      </c>
      <c r="BF1992" s="660" t="s">
        <v>121</v>
      </c>
      <c r="BG1992" s="660">
        <v>2E-3</v>
      </c>
      <c r="BH1992" s="660">
        <v>3.0129999999999999</v>
      </c>
      <c r="BI1992" s="660">
        <v>0.50900000000000001</v>
      </c>
      <c r="BJ1992" s="660" t="s">
        <v>121</v>
      </c>
      <c r="BK1992" s="660">
        <v>2E-3</v>
      </c>
      <c r="BL1992" s="660" t="s">
        <v>121</v>
      </c>
      <c r="BM1992" s="660">
        <v>2E-3</v>
      </c>
      <c r="BN1992" s="660">
        <v>6.3E-2</v>
      </c>
      <c r="BO1992" s="660">
        <v>5.0000000000000001E-3</v>
      </c>
      <c r="BP1992" s="660">
        <v>74.373999999999995</v>
      </c>
      <c r="BQ1992" s="660">
        <v>9.4E-2</v>
      </c>
      <c r="BR1992" s="660" t="s">
        <v>121</v>
      </c>
      <c r="BS1992" s="660">
        <v>2E-3</v>
      </c>
      <c r="BT1992" s="660">
        <v>3.1880000000000002</v>
      </c>
      <c r="BU1992" s="660">
        <v>6.2E-2</v>
      </c>
      <c r="BV1992" s="660">
        <v>0.161</v>
      </c>
      <c r="BW1992" s="660">
        <v>8.9999999999999993E-3</v>
      </c>
      <c r="BX1992" s="660" t="s">
        <v>121</v>
      </c>
      <c r="BY1992" s="660">
        <v>7.0000000000000001E-3</v>
      </c>
      <c r="BZ1992" s="660">
        <v>1.446</v>
      </c>
      <c r="CA1992" s="660">
        <v>3.1E-2</v>
      </c>
      <c r="CB1992" s="660" t="s">
        <v>121</v>
      </c>
      <c r="CC1992" s="660">
        <v>5.0199999999999996</v>
      </c>
      <c r="CD1992" s="660">
        <v>0.04</v>
      </c>
      <c r="CE1992" s="660">
        <v>4.0000000000000001E-3</v>
      </c>
      <c r="CF1992" s="660" t="s">
        <v>121</v>
      </c>
      <c r="CG1992" s="660">
        <v>2E-3</v>
      </c>
      <c r="CH1992" s="660" t="s">
        <v>121</v>
      </c>
      <c r="CI1992" s="660">
        <v>2E-3</v>
      </c>
      <c r="CJ1992" s="660">
        <v>0.14499999999999999</v>
      </c>
      <c r="CK1992" s="660">
        <v>3.3000000000000002E-2</v>
      </c>
      <c r="CL1992" s="660" t="s">
        <v>121</v>
      </c>
      <c r="CM1992" s="660">
        <v>2E-3</v>
      </c>
      <c r="CN1992" s="660">
        <v>5.0000000000000001E-3</v>
      </c>
      <c r="CO1992" s="660">
        <v>1E-3</v>
      </c>
      <c r="CP1992" s="660">
        <v>0.27400000000000002</v>
      </c>
      <c r="CQ1992" s="660">
        <v>1.4E-2</v>
      </c>
      <c r="CR1992" s="660" t="s">
        <v>121</v>
      </c>
      <c r="CS1992" s="660">
        <v>2E-3</v>
      </c>
      <c r="CT1992" s="660">
        <v>14.413</v>
      </c>
      <c r="CU1992" s="660">
        <v>0.28499999999999998</v>
      </c>
      <c r="CV1992" s="660">
        <v>0.01</v>
      </c>
      <c r="CW1992" s="660">
        <v>1E-3</v>
      </c>
      <c r="CX1992" s="660">
        <v>0.18</v>
      </c>
      <c r="CY1992" s="660">
        <v>8.0000000000000002E-3</v>
      </c>
      <c r="CZ1992" s="660" t="s">
        <v>121</v>
      </c>
      <c r="DA1992" s="660">
        <v>2E-3</v>
      </c>
      <c r="DB1992" s="660">
        <v>5.0000000000000001E-3</v>
      </c>
      <c r="DC1992" s="660">
        <v>3.0000000000000001E-3</v>
      </c>
      <c r="DD1992" s="660" t="s">
        <v>121</v>
      </c>
      <c r="DE1992" s="660">
        <v>3.0000000000000001E-3</v>
      </c>
      <c r="DF1992" s="660">
        <v>0.06</v>
      </c>
      <c r="DG1992" s="660">
        <v>2E-3</v>
      </c>
      <c r="DH1992" s="660">
        <v>1.2E-2</v>
      </c>
      <c r="DI1992" s="660">
        <v>1E-3</v>
      </c>
      <c r="DJ1992" s="660" t="s">
        <v>121</v>
      </c>
      <c r="DK1992" s="660">
        <v>2E-3</v>
      </c>
      <c r="DL1992" s="61" t="str">
        <f t="shared" si="37"/>
        <v>22-0122-2</v>
      </c>
      <c r="DM1992" s="667">
        <v>5.89711083032586E-2</v>
      </c>
      <c r="DN1992" s="667">
        <v>4.52212041043567E-3</v>
      </c>
      <c r="DO1992" s="667">
        <v>-4.1265194845067403E-2</v>
      </c>
      <c r="DP1992" s="667">
        <v>0.345780260923994</v>
      </c>
      <c r="DQ1992" s="667">
        <v>2.22597338605597E-2</v>
      </c>
      <c r="DR1992" s="667">
        <v>7.4325181868471396E-2</v>
      </c>
      <c r="DS1992" s="667">
        <v>9.0188184126442694E-2</v>
      </c>
      <c r="DT1992" s="667">
        <v>2.6281144311225201E-2</v>
      </c>
      <c r="DU1992" s="667">
        <v>3.6060909842938701E-3</v>
      </c>
      <c r="DV1992" s="667">
        <v>0.11165994076807401</v>
      </c>
      <c r="DW1992" s="667">
        <v>0.224035062115397</v>
      </c>
      <c r="DX1992" s="667">
        <v>0.17037955584300599</v>
      </c>
      <c r="DY1992" s="667">
        <v>159.94800502539201</v>
      </c>
      <c r="DZ1992" s="667">
        <v>20.8576943715005</v>
      </c>
      <c r="EA1992" s="667">
        <v>31.483830858314501</v>
      </c>
      <c r="EB1992" s="667">
        <v>146.55230289871</v>
      </c>
    </row>
    <row r="1993" spans="1:132">
      <c r="A1993" s="11">
        <v>44757</v>
      </c>
      <c r="B1993" s="66" t="s">
        <v>2326</v>
      </c>
      <c r="C1993" s="25" t="s">
        <v>2325</v>
      </c>
      <c r="H1993" s="3" t="e">
        <f>((F1993)/(E1993/100))</f>
        <v>#DIV/0!</v>
      </c>
      <c r="I1993" s="4" t="e">
        <f>E1993/F1993</f>
        <v>#DIV/0!</v>
      </c>
      <c r="J1993" s="4" t="e">
        <f>100/G1993</f>
        <v>#DIV/0!</v>
      </c>
      <c r="N1993" s="37" t="e">
        <f>M1991/(K1993/100)</f>
        <v>#DIV/0!</v>
      </c>
      <c r="O1993" s="37" t="e">
        <f>N1993/J1993</f>
        <v>#DIV/0!</v>
      </c>
      <c r="P1993" s="5" t="e">
        <f>M1991/(L1993/100)</f>
        <v>#DIV/0!</v>
      </c>
      <c r="Q1993" s="5" t="e">
        <f>P1993*I1993</f>
        <v>#DIV/0!</v>
      </c>
      <c r="U1993" s="15" t="e">
        <f>100-(T1993-R1993)/S1993*100</f>
        <v>#DIV/0!</v>
      </c>
      <c r="AB1993" s="14" t="e">
        <f>((AE1993-AC1993)*(1000/AD1993))*1000</f>
        <v>#DIV/0!</v>
      </c>
      <c r="AF1993" s="7" t="e">
        <f>#REF!*0.8</f>
        <v>#REF!</v>
      </c>
      <c r="AH1993" s="8" t="e">
        <f>((AG1993)*(H1993/100))</f>
        <v>#DIV/0!</v>
      </c>
      <c r="AI1993" s="7" t="e">
        <f>AG1993/AH1993</f>
        <v>#DIV/0!</v>
      </c>
      <c r="AM1993" s="21">
        <v>0.39</v>
      </c>
      <c r="AN1993" s="21">
        <v>0.47</v>
      </c>
      <c r="AO1993" s="20" t="s">
        <v>2325</v>
      </c>
      <c r="DL1993" s="61" t="str">
        <f t="shared" si="37"/>
        <v>22-0143</v>
      </c>
    </row>
    <row r="1994" spans="1:132">
      <c r="A1994" s="11">
        <v>44760</v>
      </c>
      <c r="B1994" s="66" t="s">
        <v>2329</v>
      </c>
      <c r="C1994" s="25" t="s">
        <v>830</v>
      </c>
      <c r="H1994" s="3" t="e">
        <f>((F1994)/(E1994/100))</f>
        <v>#DIV/0!</v>
      </c>
      <c r="I1994" s="4" t="e">
        <f>E1994/F1994</f>
        <v>#DIV/0!</v>
      </c>
      <c r="J1994" s="4" t="e">
        <f>100/G1994</f>
        <v>#DIV/0!</v>
      </c>
      <c r="N1994" s="37" t="e">
        <f>M1994/(K1994/100)</f>
        <v>#DIV/0!</v>
      </c>
      <c r="O1994" s="37" t="e">
        <f>N1994/J1994</f>
        <v>#DIV/0!</v>
      </c>
      <c r="P1994" s="5" t="e">
        <f>M1994/(L1994/100)</f>
        <v>#DIV/0!</v>
      </c>
      <c r="Q1994" s="5" t="e">
        <f>P1994*I1994</f>
        <v>#DIV/0!</v>
      </c>
      <c r="U1994" s="15" t="e">
        <f>100-(T1994-R1994)/S1994*100</f>
        <v>#DIV/0!</v>
      </c>
      <c r="AB1994" s="14" t="e">
        <f>((AE1994-AC1994)*(1000/AD1994))*1000</f>
        <v>#DIV/0!</v>
      </c>
      <c r="AF1994" s="7" t="e">
        <f>#REF!*0.8</f>
        <v>#REF!</v>
      </c>
      <c r="AH1994" s="8" t="e">
        <f>((AG1994)*(H1994/100))</f>
        <v>#DIV/0!</v>
      </c>
      <c r="AI1994" s="7" t="e">
        <f>AG1994/AH1994</f>
        <v>#DIV/0!</v>
      </c>
      <c r="DL1994" s="61">
        <f t="shared" si="37"/>
        <v>0</v>
      </c>
    </row>
    <row r="1995" spans="1:132">
      <c r="A1995" s="11">
        <v>44760</v>
      </c>
      <c r="B1995" s="66"/>
      <c r="C1995" s="25" t="s">
        <v>117</v>
      </c>
      <c r="H1995" s="3" t="e">
        <f>((F1995)/(E1995/100))</f>
        <v>#DIV/0!</v>
      </c>
      <c r="I1995" s="4" t="e">
        <f>E1995/F1995</f>
        <v>#DIV/0!</v>
      </c>
      <c r="J1995" s="4" t="e">
        <f>100/G1995</f>
        <v>#DIV/0!</v>
      </c>
      <c r="N1995" s="37" t="e">
        <f>M1995/(K1995/100)</f>
        <v>#DIV/0!</v>
      </c>
      <c r="O1995" s="37" t="e">
        <f>N1995/J1995</f>
        <v>#DIV/0!</v>
      </c>
      <c r="P1995" s="5" t="e">
        <f>M1995/(L1995/100)</f>
        <v>#DIV/0!</v>
      </c>
      <c r="Q1995" s="5" t="e">
        <f>P1995*I1995</f>
        <v>#DIV/0!</v>
      </c>
      <c r="U1995" s="15" t="e">
        <f>100-(T1995-R1995)/S1995*100</f>
        <v>#DIV/0!</v>
      </c>
      <c r="X1995" s="2">
        <v>10.95</v>
      </c>
      <c r="AB1995" s="14" t="e">
        <f>((AE1995-AC1995)*(1000/AD1995))*1000</f>
        <v>#DIV/0!</v>
      </c>
      <c r="AF1995" s="7" t="e">
        <f>#REF!*0.8</f>
        <v>#REF!</v>
      </c>
      <c r="AG1995" s="2">
        <v>60</v>
      </c>
      <c r="AH1995" s="8" t="e">
        <f>((AG1995)*(H1995/100))</f>
        <v>#DIV/0!</v>
      </c>
      <c r="AI1995" s="7" t="e">
        <f>AG1995/AH1995</f>
        <v>#DIV/0!</v>
      </c>
      <c r="AO1995" s="20" t="s">
        <v>2330</v>
      </c>
      <c r="AP1995" s="661">
        <v>0.218</v>
      </c>
      <c r="AQ1995" s="661">
        <v>3.0000000000000001E-3</v>
      </c>
      <c r="AR1995" s="661">
        <v>5.0000000000000001E-3</v>
      </c>
      <c r="AS1995" s="661">
        <v>3.0000000000000001E-3</v>
      </c>
      <c r="AT1995" s="661">
        <v>0.09</v>
      </c>
      <c r="AU1995" s="661">
        <v>3.0000000000000001E-3</v>
      </c>
      <c r="AV1995" s="661">
        <v>7.5999999999999998E-2</v>
      </c>
      <c r="AW1995" s="661">
        <v>3.0000000000000001E-3</v>
      </c>
      <c r="AX1995" s="661">
        <v>1.6E-2</v>
      </c>
      <c r="AY1995" s="661">
        <v>1E-3</v>
      </c>
      <c r="AZ1995" s="661">
        <v>1.7999999999999999E-2</v>
      </c>
      <c r="BA1995" s="661">
        <v>2E-3</v>
      </c>
      <c r="BB1995" s="661">
        <v>7.2999999999999995E-2</v>
      </c>
      <c r="BC1995" s="661">
        <v>2E-3</v>
      </c>
      <c r="BD1995" s="661">
        <v>0.64300000000000002</v>
      </c>
      <c r="BE1995" s="661">
        <v>1.2E-2</v>
      </c>
      <c r="BF1995" s="661" t="s">
        <v>121</v>
      </c>
      <c r="BG1995" s="661">
        <v>8.9999999999999993E-3</v>
      </c>
      <c r="BH1995" s="661" t="s">
        <v>121</v>
      </c>
      <c r="BI1995" s="661">
        <v>2.3969999999999998</v>
      </c>
      <c r="BJ1995" s="661" t="s">
        <v>121</v>
      </c>
      <c r="BK1995" s="661">
        <v>4.0000000000000001E-3</v>
      </c>
      <c r="BL1995" s="661" t="s">
        <v>121</v>
      </c>
      <c r="BM1995" s="661">
        <v>2E-3</v>
      </c>
      <c r="BN1995" s="661">
        <v>8.8999999999999996E-2</v>
      </c>
      <c r="BO1995" s="661">
        <v>8.0000000000000002E-3</v>
      </c>
      <c r="BP1995" s="661">
        <v>57.923999999999999</v>
      </c>
      <c r="BQ1995" s="661">
        <v>0.16800000000000001</v>
      </c>
      <c r="BR1995" s="661">
        <v>5.0000000000000001E-3</v>
      </c>
      <c r="BS1995" s="661">
        <v>1E-3</v>
      </c>
      <c r="BT1995" s="661">
        <v>12.208</v>
      </c>
      <c r="BU1995" s="661">
        <v>0.13400000000000001</v>
      </c>
      <c r="BV1995" s="661">
        <v>15.448</v>
      </c>
      <c r="BW1995" s="661">
        <v>0.16500000000000001</v>
      </c>
      <c r="BX1995" s="661" t="s">
        <v>121</v>
      </c>
      <c r="BY1995" s="661">
        <v>7.0000000000000001E-3</v>
      </c>
      <c r="BZ1995" s="661">
        <v>4.3250000000000002</v>
      </c>
      <c r="CA1995" s="661">
        <v>5.8999999999999997E-2</v>
      </c>
      <c r="CB1995" s="661" t="s">
        <v>121</v>
      </c>
      <c r="CC1995" s="661">
        <v>18.536000000000001</v>
      </c>
      <c r="CD1995" s="661">
        <v>4.2000000000000003E-2</v>
      </c>
      <c r="CE1995" s="661">
        <v>5.0000000000000001E-3</v>
      </c>
      <c r="CF1995" s="661">
        <v>5.0000000000000001E-3</v>
      </c>
      <c r="CG1995" s="661">
        <v>1E-3</v>
      </c>
      <c r="CH1995" s="661" t="s">
        <v>121</v>
      </c>
      <c r="CI1995" s="661">
        <v>2E-3</v>
      </c>
      <c r="CJ1995" s="661" t="s">
        <v>121</v>
      </c>
      <c r="CK1995" s="661">
        <v>0.27900000000000003</v>
      </c>
      <c r="CL1995" s="661" t="s">
        <v>121</v>
      </c>
      <c r="CM1995" s="661">
        <v>2E-3</v>
      </c>
      <c r="CN1995" s="661">
        <v>8.0000000000000002E-3</v>
      </c>
      <c r="CO1995" s="661">
        <v>1E-3</v>
      </c>
      <c r="CP1995" s="661">
        <v>2.7709999999999999</v>
      </c>
      <c r="CQ1995" s="661">
        <v>7.1999999999999995E-2</v>
      </c>
      <c r="CR1995" s="661" t="s">
        <v>121</v>
      </c>
      <c r="CS1995" s="661">
        <v>2E-3</v>
      </c>
      <c r="CT1995" s="661">
        <v>2.5139999999999998</v>
      </c>
      <c r="CU1995" s="661">
        <v>0.34899999999999998</v>
      </c>
      <c r="CV1995" s="661">
        <v>0.02</v>
      </c>
      <c r="CW1995" s="661">
        <v>1E-3</v>
      </c>
      <c r="CX1995" s="661">
        <v>0.23100000000000001</v>
      </c>
      <c r="CY1995" s="661">
        <v>0.01</v>
      </c>
      <c r="CZ1995" s="661" t="s">
        <v>121</v>
      </c>
      <c r="DA1995" s="661">
        <v>2E-3</v>
      </c>
      <c r="DB1995" s="661" t="s">
        <v>121</v>
      </c>
      <c r="DC1995" s="661">
        <v>7.0000000000000001E-3</v>
      </c>
      <c r="DD1995" s="661">
        <v>0.02</v>
      </c>
      <c r="DE1995" s="661">
        <v>8.0000000000000002E-3</v>
      </c>
      <c r="DF1995" s="661">
        <v>1.2250000000000001</v>
      </c>
      <c r="DG1995" s="661">
        <v>1.2E-2</v>
      </c>
      <c r="DH1995" s="661">
        <v>6.0000000000000001E-3</v>
      </c>
      <c r="DI1995" s="661">
        <v>1E-3</v>
      </c>
      <c r="DJ1995" s="661">
        <v>0.10100000000000001</v>
      </c>
      <c r="DK1995" s="661">
        <v>1E-3</v>
      </c>
      <c r="DL1995" s="61" t="str">
        <f t="shared" si="37"/>
        <v>UTV 18.07.2022</v>
      </c>
    </row>
    <row r="1996" spans="1:132">
      <c r="A1996" s="11">
        <v>44760</v>
      </c>
      <c r="B1996" s="66" t="s">
        <v>208</v>
      </c>
      <c r="C1996" s="25" t="s">
        <v>125</v>
      </c>
      <c r="D1996" s="21">
        <v>39</v>
      </c>
      <c r="E1996" s="2">
        <v>100</v>
      </c>
      <c r="F1996" s="2">
        <v>61</v>
      </c>
      <c r="H1996" s="3">
        <f>((F1996)/(E1996/100))</f>
        <v>61</v>
      </c>
      <c r="I1996" s="4">
        <f>E1996/F1996</f>
        <v>1.639344262295082</v>
      </c>
      <c r="J1996" s="4" t="e">
        <f>100/G1996</f>
        <v>#DIV/0!</v>
      </c>
      <c r="N1996" s="37" t="e">
        <f>M1996/(K1996/100)</f>
        <v>#DIV/0!</v>
      </c>
      <c r="O1996" s="37" t="e">
        <f>N1996/J1996</f>
        <v>#DIV/0!</v>
      </c>
      <c r="P1996" s="5" t="e">
        <f>M1996/(L1996/100)</f>
        <v>#DIV/0!</v>
      </c>
      <c r="Q1996" s="5" t="e">
        <f>P1996*I1996</f>
        <v>#DIV/0!</v>
      </c>
      <c r="U1996" s="15" t="e">
        <f>100-(T1996-R1996)/S1996*100</f>
        <v>#DIV/0!</v>
      </c>
      <c r="V1996" s="21">
        <v>1.3280000000000001</v>
      </c>
      <c r="X1996" s="2">
        <v>9.66</v>
      </c>
      <c r="Y1996" s="2">
        <v>12.44</v>
      </c>
      <c r="Z1996" s="21">
        <v>3533</v>
      </c>
      <c r="AB1996" s="14" t="e">
        <f>((AE1996-AC1996)*(1000/AD1996))*1000</f>
        <v>#DIV/0!</v>
      </c>
      <c r="AF1996" s="7" t="e">
        <f>#REF!*0.8</f>
        <v>#REF!</v>
      </c>
      <c r="AG1996" s="2">
        <v>165</v>
      </c>
      <c r="AH1996" s="8">
        <f>((AG1996)*(H1996/100))</f>
        <v>100.64999999999999</v>
      </c>
      <c r="AI1996" s="7">
        <f>AG1996/AH1996</f>
        <v>1.639344262295082</v>
      </c>
      <c r="AJ1996" s="6">
        <v>26.56</v>
      </c>
      <c r="AK1996" s="2">
        <v>1.0309999999999999</v>
      </c>
      <c r="AO1996" s="20" t="s">
        <v>2331</v>
      </c>
      <c r="AP1996" s="663">
        <v>0.191</v>
      </c>
      <c r="AQ1996" s="663">
        <v>3.0000000000000001E-3</v>
      </c>
      <c r="AR1996" s="663">
        <v>6.6000000000000003E-2</v>
      </c>
      <c r="AS1996" s="663">
        <v>3.0000000000000001E-3</v>
      </c>
      <c r="AT1996" s="663">
        <v>1.0999999999999999E-2</v>
      </c>
      <c r="AU1996" s="663">
        <v>2E-3</v>
      </c>
      <c r="AV1996" s="663">
        <v>4.8000000000000001E-2</v>
      </c>
      <c r="AW1996" s="663">
        <v>2E-3</v>
      </c>
      <c r="AX1996" s="663">
        <v>5.0000000000000001E-3</v>
      </c>
      <c r="AY1996" s="663">
        <v>1E-3</v>
      </c>
      <c r="AZ1996" s="663">
        <v>9.7000000000000003E-2</v>
      </c>
      <c r="BA1996" s="663">
        <v>3.0000000000000001E-3</v>
      </c>
      <c r="BB1996" s="663">
        <v>0.14000000000000001</v>
      </c>
      <c r="BC1996" s="663">
        <v>3.0000000000000001E-3</v>
      </c>
      <c r="BD1996" s="663">
        <v>4.0839999999999996</v>
      </c>
      <c r="BE1996" s="663">
        <v>0.03</v>
      </c>
      <c r="BF1996" s="663" t="s">
        <v>121</v>
      </c>
      <c r="BG1996" s="663">
        <v>4.0000000000000001E-3</v>
      </c>
      <c r="BH1996" s="663">
        <v>2.621</v>
      </c>
      <c r="BI1996" s="663">
        <v>0.77800000000000002</v>
      </c>
      <c r="BJ1996" s="663" t="s">
        <v>121</v>
      </c>
      <c r="BK1996" s="663">
        <v>5.0000000000000001E-3</v>
      </c>
      <c r="BL1996" s="663" t="s">
        <v>121</v>
      </c>
      <c r="BM1996" s="663">
        <v>2E-3</v>
      </c>
      <c r="BN1996" s="663">
        <v>0.13500000000000001</v>
      </c>
      <c r="BO1996" s="663">
        <v>7.0000000000000001E-3</v>
      </c>
      <c r="BP1996" s="663">
        <v>68.459000000000003</v>
      </c>
      <c r="BQ1996" s="663">
        <v>0.126</v>
      </c>
      <c r="BR1996" s="663" t="s">
        <v>121</v>
      </c>
      <c r="BS1996" s="663">
        <v>2E-3</v>
      </c>
      <c r="BT1996" s="663">
        <v>10.72</v>
      </c>
      <c r="BU1996" s="663">
        <v>0.12</v>
      </c>
      <c r="BV1996" s="663">
        <v>1.611</v>
      </c>
      <c r="BW1996" s="663">
        <v>2.7E-2</v>
      </c>
      <c r="BX1996" s="663" t="s">
        <v>121</v>
      </c>
      <c r="BY1996" s="663">
        <v>8.9999999999999993E-3</v>
      </c>
      <c r="BZ1996" s="663">
        <v>1.0249999999999999</v>
      </c>
      <c r="CA1996" s="663">
        <v>3.2000000000000001E-2</v>
      </c>
      <c r="CB1996" s="663" t="s">
        <v>121</v>
      </c>
      <c r="CC1996" s="663">
        <v>8.8879999999999999</v>
      </c>
      <c r="CD1996" s="663">
        <v>0.16300000000000001</v>
      </c>
      <c r="CE1996" s="663">
        <v>7.0000000000000001E-3</v>
      </c>
      <c r="CF1996" s="663">
        <v>3.0000000000000001E-3</v>
      </c>
      <c r="CG1996" s="663">
        <v>1E-3</v>
      </c>
      <c r="CH1996" s="663" t="s">
        <v>121</v>
      </c>
      <c r="CI1996" s="663">
        <v>2E-3</v>
      </c>
      <c r="CJ1996" s="663">
        <v>0.373</v>
      </c>
      <c r="CK1996" s="663">
        <v>6.7000000000000004E-2</v>
      </c>
      <c r="CL1996" s="663" t="s">
        <v>121</v>
      </c>
      <c r="CM1996" s="663">
        <v>2E-3</v>
      </c>
      <c r="CN1996" s="663">
        <v>5.0000000000000001E-3</v>
      </c>
      <c r="CO1996" s="663">
        <v>1E-3</v>
      </c>
      <c r="CP1996" s="663">
        <v>2.0099999999999998</v>
      </c>
      <c r="CQ1996" s="663">
        <v>0.04</v>
      </c>
      <c r="CR1996" s="663" t="s">
        <v>121</v>
      </c>
      <c r="CS1996" s="663">
        <v>2E-3</v>
      </c>
      <c r="CT1996" s="663">
        <v>6.2489999999999997</v>
      </c>
      <c r="CU1996" s="663">
        <v>0.26600000000000001</v>
      </c>
      <c r="CV1996" s="663">
        <v>2.5000000000000001E-2</v>
      </c>
      <c r="CW1996" s="663">
        <v>1E-3</v>
      </c>
      <c r="CX1996" s="663">
        <v>0.83299999999999996</v>
      </c>
      <c r="CY1996" s="663">
        <v>1.7000000000000001E-2</v>
      </c>
      <c r="CZ1996" s="663" t="s">
        <v>121</v>
      </c>
      <c r="DA1996" s="663">
        <v>2E-3</v>
      </c>
      <c r="DB1996" s="663">
        <v>2.5999999999999999E-2</v>
      </c>
      <c r="DC1996" s="663">
        <v>5.0000000000000001E-3</v>
      </c>
      <c r="DD1996" s="663" t="s">
        <v>121</v>
      </c>
      <c r="DE1996" s="663">
        <v>1.0999999999999999E-2</v>
      </c>
      <c r="DF1996" s="663">
        <v>1.0680000000000001</v>
      </c>
      <c r="DG1996" s="663">
        <v>0.01</v>
      </c>
      <c r="DH1996" s="663">
        <v>1.7000000000000001E-2</v>
      </c>
      <c r="DI1996" s="663">
        <v>1E-3</v>
      </c>
      <c r="DJ1996" s="663">
        <v>1.2E-2</v>
      </c>
      <c r="DK1996" s="663">
        <v>1E-3</v>
      </c>
      <c r="DL1996" s="61" t="str">
        <f t="shared" si="37"/>
        <v>DK III W1 18.07.2022</v>
      </c>
      <c r="DM1996" s="663">
        <v>-1.0422358170878099E-2</v>
      </c>
      <c r="DN1996" s="663">
        <v>5.4128227825947797E-2</v>
      </c>
      <c r="DO1996" s="663">
        <v>-3.7288889211275503E-2</v>
      </c>
      <c r="DP1996" s="663">
        <v>1.0307717686376601</v>
      </c>
      <c r="DQ1996" s="663">
        <v>1.4810798055813999E-2</v>
      </c>
      <c r="DR1996" s="663">
        <v>2.0938098620019101E-2</v>
      </c>
      <c r="DS1996" s="663">
        <v>2.1279104623863999E-2</v>
      </c>
      <c r="DT1996" s="663">
        <v>2.26799274958854E-3</v>
      </c>
      <c r="DU1996" s="188">
        <v>-6.3555744635611198E-5</v>
      </c>
      <c r="DV1996" s="663">
        <v>3.9252409295521803E-2</v>
      </c>
      <c r="DW1996" s="663">
        <v>0.17118435580077501</v>
      </c>
      <c r="DX1996" s="663">
        <v>2.143659699567E-2</v>
      </c>
      <c r="DY1996" s="663">
        <v>972.03413060645801</v>
      </c>
      <c r="DZ1996" s="663">
        <v>-0.16206970630102699</v>
      </c>
      <c r="EA1996" s="663">
        <v>1.45587852981815</v>
      </c>
      <c r="EB1996" s="663">
        <v>98.060876557021004</v>
      </c>
    </row>
    <row r="1997" spans="1:132">
      <c r="A1997" s="11">
        <v>44760</v>
      </c>
      <c r="B1997" s="66" t="s">
        <v>207</v>
      </c>
      <c r="C1997" s="25" t="s">
        <v>125</v>
      </c>
      <c r="D1997" s="21">
        <v>28</v>
      </c>
      <c r="E1997" s="2">
        <v>100</v>
      </c>
      <c r="F1997" s="2">
        <v>72</v>
      </c>
      <c r="H1997" s="3">
        <f>((F1997)/(E1997/100))</f>
        <v>72</v>
      </c>
      <c r="I1997" s="4">
        <f>E1997/F1997</f>
        <v>1.3888888888888888</v>
      </c>
      <c r="J1997" s="4" t="e">
        <f>100/G1997</f>
        <v>#DIV/0!</v>
      </c>
      <c r="N1997" s="37" t="e">
        <f>M1997/(K1997/100)</f>
        <v>#DIV/0!</v>
      </c>
      <c r="O1997" s="37" t="e">
        <f>N1997/J1997</f>
        <v>#DIV/0!</v>
      </c>
      <c r="P1997" s="5" t="e">
        <f>M1997/(L1997/100)</f>
        <v>#DIV/0!</v>
      </c>
      <c r="Q1997" s="5" t="e">
        <f>P1997*I1997</f>
        <v>#DIV/0!</v>
      </c>
      <c r="U1997" s="15" t="e">
        <f>100-(T1997-R1997)/S1997*100</f>
        <v>#DIV/0!</v>
      </c>
      <c r="V1997" s="21">
        <v>0.60199999999999998</v>
      </c>
      <c r="X1997" s="2">
        <v>9.57</v>
      </c>
      <c r="Y1997" s="2">
        <v>9.73</v>
      </c>
      <c r="Z1997" s="21">
        <v>3203</v>
      </c>
      <c r="AB1997" s="14" t="e">
        <f>((AE1997-AC1997)*(1000/AD1997))*1000</f>
        <v>#DIV/0!</v>
      </c>
      <c r="AF1997" s="7" t="e">
        <f>#REF!*0.8</f>
        <v>#REF!</v>
      </c>
      <c r="AG1997" s="2">
        <v>139</v>
      </c>
      <c r="AH1997" s="8">
        <f>((AG1997)*(H1997/100))</f>
        <v>100.08</v>
      </c>
      <c r="AI1997" s="7">
        <f>AG1997/AH1997</f>
        <v>1.3888888888888888</v>
      </c>
      <c r="AJ1997" s="6">
        <v>18.079999999999998</v>
      </c>
      <c r="AK1997" s="2">
        <v>0.72899999999999998</v>
      </c>
      <c r="AO1997" s="20" t="s">
        <v>2332</v>
      </c>
      <c r="AP1997" s="662">
        <v>8.7999999999999995E-2</v>
      </c>
      <c r="AQ1997" s="662">
        <v>2E-3</v>
      </c>
      <c r="AR1997" s="662">
        <v>1.7000000000000001E-2</v>
      </c>
      <c r="AS1997" s="662">
        <v>3.0000000000000001E-3</v>
      </c>
      <c r="AT1997" s="662">
        <v>1.2E-2</v>
      </c>
      <c r="AU1997" s="662">
        <v>2E-3</v>
      </c>
      <c r="AV1997" s="662">
        <v>2.5999999999999999E-2</v>
      </c>
      <c r="AW1997" s="662">
        <v>2E-3</v>
      </c>
      <c r="AX1997" s="662" t="s">
        <v>121</v>
      </c>
      <c r="AY1997" s="662">
        <v>2E-3</v>
      </c>
      <c r="AZ1997" s="662">
        <v>4.5999999999999999E-2</v>
      </c>
      <c r="BA1997" s="662">
        <v>3.0000000000000001E-3</v>
      </c>
      <c r="BB1997" s="662">
        <v>0.25</v>
      </c>
      <c r="BC1997" s="662">
        <v>4.0000000000000001E-3</v>
      </c>
      <c r="BD1997" s="662">
        <v>2.8860000000000001</v>
      </c>
      <c r="BE1997" s="662">
        <v>2.4E-2</v>
      </c>
      <c r="BF1997" s="662" t="s">
        <v>121</v>
      </c>
      <c r="BG1997" s="662">
        <v>4.0000000000000001E-3</v>
      </c>
      <c r="BH1997" s="662">
        <v>4.0060000000000002</v>
      </c>
      <c r="BI1997" s="662">
        <v>0.91800000000000004</v>
      </c>
      <c r="BJ1997" s="662" t="s">
        <v>121</v>
      </c>
      <c r="BK1997" s="662">
        <v>2E-3</v>
      </c>
      <c r="BL1997" s="662" t="s">
        <v>121</v>
      </c>
      <c r="BM1997" s="662">
        <v>2E-3</v>
      </c>
      <c r="BN1997" s="662">
        <v>0.14299999999999999</v>
      </c>
      <c r="BO1997" s="662">
        <v>7.0000000000000001E-3</v>
      </c>
      <c r="BP1997" s="662">
        <v>63.472000000000001</v>
      </c>
      <c r="BQ1997" s="662">
        <v>0.13800000000000001</v>
      </c>
      <c r="BR1997" s="662" t="s">
        <v>121</v>
      </c>
      <c r="BS1997" s="662">
        <v>2E-3</v>
      </c>
      <c r="BT1997" s="662">
        <v>15.172000000000001</v>
      </c>
      <c r="BU1997" s="662">
        <v>0.13400000000000001</v>
      </c>
      <c r="BV1997" s="662">
        <v>1.488</v>
      </c>
      <c r="BW1997" s="662">
        <v>2.7E-2</v>
      </c>
      <c r="BX1997" s="662" t="s">
        <v>121</v>
      </c>
      <c r="BY1997" s="662">
        <v>8.0000000000000002E-3</v>
      </c>
      <c r="BZ1997" s="662">
        <v>0.70799999999999996</v>
      </c>
      <c r="CA1997" s="662">
        <v>2.8000000000000001E-2</v>
      </c>
      <c r="CB1997" s="662" t="s">
        <v>121</v>
      </c>
      <c r="CC1997" s="662">
        <v>7.2910000000000004</v>
      </c>
      <c r="CD1997" s="662">
        <v>0.105</v>
      </c>
      <c r="CE1997" s="662">
        <v>6.0000000000000001E-3</v>
      </c>
      <c r="CF1997" s="662">
        <v>3.0000000000000001E-3</v>
      </c>
      <c r="CG1997" s="662">
        <v>1E-3</v>
      </c>
      <c r="CH1997" s="662">
        <v>2E-3</v>
      </c>
      <c r="CI1997" s="662">
        <v>1E-3</v>
      </c>
      <c r="CJ1997" s="662">
        <v>0.65</v>
      </c>
      <c r="CK1997" s="662">
        <v>7.3999999999999996E-2</v>
      </c>
      <c r="CL1997" s="662" t="s">
        <v>121</v>
      </c>
      <c r="CM1997" s="662">
        <v>2E-3</v>
      </c>
      <c r="CN1997" s="662">
        <v>2E-3</v>
      </c>
      <c r="CO1997" s="662">
        <v>1E-3</v>
      </c>
      <c r="CP1997" s="662">
        <v>1.5740000000000001</v>
      </c>
      <c r="CQ1997" s="662">
        <v>3.6999999999999998E-2</v>
      </c>
      <c r="CR1997" s="662" t="s">
        <v>121</v>
      </c>
      <c r="CS1997" s="662">
        <v>2E-3</v>
      </c>
      <c r="CT1997" s="662">
        <v>7.9829999999999997</v>
      </c>
      <c r="CU1997" s="662">
        <v>0.29799999999999999</v>
      </c>
      <c r="CV1997" s="662">
        <v>3.1E-2</v>
      </c>
      <c r="CW1997" s="662">
        <v>1E-3</v>
      </c>
      <c r="CX1997" s="662">
        <v>0.76500000000000001</v>
      </c>
      <c r="CY1997" s="662">
        <v>1.7000000000000001E-2</v>
      </c>
      <c r="CZ1997" s="662" t="s">
        <v>121</v>
      </c>
      <c r="DA1997" s="662">
        <v>2E-3</v>
      </c>
      <c r="DB1997" s="662">
        <v>2.1000000000000001E-2</v>
      </c>
      <c r="DC1997" s="662">
        <v>5.0000000000000001E-3</v>
      </c>
      <c r="DD1997" s="662" t="s">
        <v>121</v>
      </c>
      <c r="DE1997" s="662">
        <v>1.0999999999999999E-2</v>
      </c>
      <c r="DF1997" s="662">
        <v>0.51500000000000001</v>
      </c>
      <c r="DG1997" s="662">
        <v>6.0000000000000001E-3</v>
      </c>
      <c r="DH1997" s="662">
        <v>2.3E-2</v>
      </c>
      <c r="DI1997" s="662">
        <v>1E-3</v>
      </c>
      <c r="DJ1997" s="662">
        <v>6.0000000000000001E-3</v>
      </c>
      <c r="DK1997" s="662">
        <v>1E-3</v>
      </c>
      <c r="DL1997" s="61" t="str">
        <f t="shared" si="37"/>
        <v>DK III W2 18.07.2022</v>
      </c>
      <c r="DM1997" s="663">
        <v>-2.0050997990256399E-2</v>
      </c>
      <c r="DN1997" s="663">
        <v>1.44771479549745E-2</v>
      </c>
      <c r="DO1997" s="663">
        <v>-5.69527632891016E-2</v>
      </c>
      <c r="DP1997" s="663">
        <v>0.72871917057025204</v>
      </c>
      <c r="DQ1997" s="663">
        <v>1.04786398012526E-2</v>
      </c>
      <c r="DR1997" s="663">
        <v>3.2585888168566703E-2</v>
      </c>
      <c r="DS1997" s="663">
        <v>3.5846943119412E-2</v>
      </c>
      <c r="DT1997" s="663">
        <v>-9.0273247828708495E-3</v>
      </c>
      <c r="DU1997" s="663">
        <v>-1.48221087832349E-3</v>
      </c>
      <c r="DV1997" s="663">
        <v>7.9533791080589004E-3</v>
      </c>
      <c r="DW1997" s="663">
        <v>0.492908906353062</v>
      </c>
      <c r="DX1997" s="663">
        <v>8.3878204897444394E-2</v>
      </c>
      <c r="DY1997" s="663">
        <v>1066.70389411726</v>
      </c>
      <c r="DZ1997" s="663">
        <v>-0.14783999284767399</v>
      </c>
      <c r="EA1997" s="663">
        <v>21.528891233062801</v>
      </c>
      <c r="EB1997" s="663">
        <v>97.744513645600705</v>
      </c>
    </row>
    <row r="1998" spans="1:132" ht="32">
      <c r="A1998" s="11">
        <v>44761</v>
      </c>
      <c r="B1998" s="683" t="s">
        <v>2333</v>
      </c>
      <c r="C1998" s="25" t="s">
        <v>243</v>
      </c>
      <c r="H1998" s="3" t="e">
        <f>((F1998)/(E1998/100))</f>
        <v>#DIV/0!</v>
      </c>
      <c r="I1998" s="4" t="e">
        <f>E1998/F1998</f>
        <v>#DIV/0!</v>
      </c>
      <c r="J1998" s="4" t="e">
        <f>100/G1998</f>
        <v>#DIV/0!</v>
      </c>
      <c r="N1998" s="37" t="e">
        <f>M1998/(K1998/100)</f>
        <v>#DIV/0!</v>
      </c>
      <c r="O1998" s="37" t="e">
        <f>N1998/J1998</f>
        <v>#DIV/0!</v>
      </c>
      <c r="P1998" s="5" t="e">
        <f>M1998/(L1998/100)</f>
        <v>#DIV/0!</v>
      </c>
      <c r="Q1998" s="5" t="e">
        <f>P1998*I1998</f>
        <v>#DIV/0!</v>
      </c>
      <c r="U1998" s="15" t="e">
        <f>100-(T1998-R1998)/S1998*100</f>
        <v>#DIV/0!</v>
      </c>
      <c r="V1998" s="21">
        <v>172</v>
      </c>
      <c r="AB1998" s="14" t="e">
        <f>((AE1998-AC1998)*(1000/AD1998))*1000</f>
        <v>#DIV/0!</v>
      </c>
      <c r="AF1998" s="7" t="e">
        <f>#REF!*0.8</f>
        <v>#REF!</v>
      </c>
      <c r="AH1998" s="8" t="e">
        <f>((AG1998)*(H1998/100))</f>
        <v>#DIV/0!</v>
      </c>
      <c r="AI1998" s="7" t="e">
        <f>AG1998/AH1998</f>
        <v>#DIV/0!</v>
      </c>
      <c r="DL1998" s="61">
        <f t="shared" si="37"/>
        <v>0</v>
      </c>
    </row>
    <row r="1999" spans="1:132">
      <c r="A1999" s="11">
        <v>44761</v>
      </c>
      <c r="B1999" s="66"/>
      <c r="C1999" s="25" t="s">
        <v>117</v>
      </c>
      <c r="H1999" s="3" t="e">
        <f>((F1999)/(E1999/100))</f>
        <v>#DIV/0!</v>
      </c>
      <c r="I1999" s="4" t="e">
        <f>E1999/F1999</f>
        <v>#DIV/0!</v>
      </c>
      <c r="J1999" s="4" t="e">
        <f>100/G1999</f>
        <v>#DIV/0!</v>
      </c>
      <c r="N1999" s="37" t="e">
        <f>M1999/(K1999/100)</f>
        <v>#DIV/0!</v>
      </c>
      <c r="O1999" s="37" t="e">
        <f>N1999/J1999</f>
        <v>#DIV/0!</v>
      </c>
      <c r="P1999" s="5" t="e">
        <f>M1999/(L1999/100)</f>
        <v>#DIV/0!</v>
      </c>
      <c r="Q1999" s="5" t="e">
        <f>P1999*I1999</f>
        <v>#DIV/0!</v>
      </c>
      <c r="U1999" s="15" t="e">
        <f>100-(T1999-R1999)/S1999*100</f>
        <v>#DIV/0!</v>
      </c>
      <c r="X1999" s="2">
        <v>11.03</v>
      </c>
      <c r="AB1999" s="14" t="e">
        <f>((AE1999-AC1999)*(1000/AD1999))*1000</f>
        <v>#DIV/0!</v>
      </c>
      <c r="AF1999" s="7" t="e">
        <f>#REF!*0.8</f>
        <v>#REF!</v>
      </c>
      <c r="AG1999" s="2">
        <v>60</v>
      </c>
      <c r="AH1999" s="8" t="e">
        <f>((AG1999)*(H1999/100))</f>
        <v>#DIV/0!</v>
      </c>
      <c r="AI1999" s="7" t="e">
        <f>AG1999/AH1999</f>
        <v>#DIV/0!</v>
      </c>
      <c r="AO1999" s="20" t="s">
        <v>2334</v>
      </c>
      <c r="AP1999" s="666">
        <v>0.26900000000000002</v>
      </c>
      <c r="AQ1999" s="666">
        <v>4.0000000000000001E-3</v>
      </c>
      <c r="AR1999" s="666">
        <v>7.0000000000000001E-3</v>
      </c>
      <c r="AS1999" s="666">
        <v>3.0000000000000001E-3</v>
      </c>
      <c r="AT1999" s="666">
        <v>0.10100000000000001</v>
      </c>
      <c r="AU1999" s="666">
        <v>3.0000000000000001E-3</v>
      </c>
      <c r="AV1999" s="666">
        <v>8.2000000000000003E-2</v>
      </c>
      <c r="AW1999" s="666">
        <v>3.0000000000000001E-3</v>
      </c>
      <c r="AX1999" s="666">
        <v>1.7000000000000001E-2</v>
      </c>
      <c r="AY1999" s="666">
        <v>1E-3</v>
      </c>
      <c r="AZ1999" s="666">
        <v>1.7000000000000001E-2</v>
      </c>
      <c r="BA1999" s="666">
        <v>2E-3</v>
      </c>
      <c r="BB1999" s="666">
        <v>8.5999999999999993E-2</v>
      </c>
      <c r="BC1999" s="666">
        <v>3.0000000000000001E-3</v>
      </c>
      <c r="BD1999" s="666">
        <v>0.65600000000000003</v>
      </c>
      <c r="BE1999" s="666">
        <v>1.2E-2</v>
      </c>
      <c r="BF1999" s="666" t="s">
        <v>121</v>
      </c>
      <c r="BG1999" s="666">
        <v>1.2999999999999999E-2</v>
      </c>
      <c r="BH1999" s="666" t="s">
        <v>121</v>
      </c>
      <c r="BI1999" s="666">
        <v>4.173</v>
      </c>
      <c r="BJ1999" s="666" t="s">
        <v>121</v>
      </c>
      <c r="BK1999" s="666">
        <v>4.0000000000000001E-3</v>
      </c>
      <c r="BL1999" s="666" t="s">
        <v>121</v>
      </c>
      <c r="BM1999" s="666">
        <v>2E-3</v>
      </c>
      <c r="BN1999" s="666">
        <v>0.106</v>
      </c>
      <c r="BO1999" s="666">
        <v>8.0000000000000002E-3</v>
      </c>
      <c r="BP1999" s="666">
        <v>46.767000000000003</v>
      </c>
      <c r="BQ1999" s="666">
        <v>0.23300000000000001</v>
      </c>
      <c r="BR1999" s="666">
        <v>6.0000000000000001E-3</v>
      </c>
      <c r="BS1999" s="666">
        <v>1E-3</v>
      </c>
      <c r="BT1999" s="666">
        <v>11.646000000000001</v>
      </c>
      <c r="BU1999" s="666">
        <v>0.13100000000000001</v>
      </c>
      <c r="BV1999" s="666">
        <v>14.502000000000001</v>
      </c>
      <c r="BW1999" s="666">
        <v>0.193</v>
      </c>
      <c r="BX1999" s="666" t="s">
        <v>121</v>
      </c>
      <c r="BY1999" s="666">
        <v>5.0000000000000001E-3</v>
      </c>
      <c r="BZ1999" s="666">
        <v>4.2220000000000004</v>
      </c>
      <c r="CA1999" s="666">
        <v>5.8999999999999997E-2</v>
      </c>
      <c r="CB1999" s="666" t="s">
        <v>121</v>
      </c>
      <c r="CC1999" s="666">
        <v>18.367000000000001</v>
      </c>
      <c r="CD1999" s="666">
        <v>3.6999999999999998E-2</v>
      </c>
      <c r="CE1999" s="666">
        <v>5.0000000000000001E-3</v>
      </c>
      <c r="CF1999" s="666">
        <v>3.0000000000000001E-3</v>
      </c>
      <c r="CG1999" s="666">
        <v>1E-3</v>
      </c>
      <c r="CH1999" s="666" t="s">
        <v>121</v>
      </c>
      <c r="CI1999" s="666">
        <v>2E-3</v>
      </c>
      <c r="CJ1999" s="666" t="s">
        <v>121</v>
      </c>
      <c r="CK1999" s="666">
        <v>0.18099999999999999</v>
      </c>
      <c r="CL1999" s="666" t="s">
        <v>121</v>
      </c>
      <c r="CM1999" s="666">
        <v>2E-3</v>
      </c>
      <c r="CN1999" s="666">
        <v>7.0000000000000001E-3</v>
      </c>
      <c r="CO1999" s="666">
        <v>1E-3</v>
      </c>
      <c r="CP1999" s="666">
        <v>2.6339999999999999</v>
      </c>
      <c r="CQ1999" s="666">
        <v>7.2999999999999995E-2</v>
      </c>
      <c r="CR1999" s="666" t="s">
        <v>121</v>
      </c>
      <c r="CS1999" s="666">
        <v>2E-3</v>
      </c>
      <c r="CT1999" s="666">
        <v>1.8740000000000001</v>
      </c>
      <c r="CU1999" s="666">
        <v>0.32400000000000001</v>
      </c>
      <c r="CV1999" s="666">
        <v>2.1000000000000001E-2</v>
      </c>
      <c r="CW1999" s="666">
        <v>1E-3</v>
      </c>
      <c r="CX1999" s="666">
        <v>0.20100000000000001</v>
      </c>
      <c r="CY1999" s="666">
        <v>8.9999999999999993E-3</v>
      </c>
      <c r="CZ1999" s="666" t="s">
        <v>121</v>
      </c>
      <c r="DA1999" s="666">
        <v>2E-3</v>
      </c>
      <c r="DB1999" s="666" t="s">
        <v>121</v>
      </c>
      <c r="DC1999" s="666">
        <v>6.0000000000000001E-3</v>
      </c>
      <c r="DD1999" s="666">
        <v>2.1000000000000001E-2</v>
      </c>
      <c r="DE1999" s="666">
        <v>8.9999999999999993E-3</v>
      </c>
      <c r="DF1999" s="666">
        <v>1.3109999999999999</v>
      </c>
      <c r="DG1999" s="666">
        <v>1.2E-2</v>
      </c>
      <c r="DH1999" s="666">
        <v>6.0000000000000001E-3</v>
      </c>
      <c r="DI1999" s="666">
        <v>1E-3</v>
      </c>
      <c r="DJ1999" s="666">
        <v>9.7000000000000003E-2</v>
      </c>
      <c r="DK1999" s="666">
        <v>1E-3</v>
      </c>
      <c r="DL1999" s="61" t="str">
        <f t="shared" si="37"/>
        <v>UTV 19.07.2022</v>
      </c>
    </row>
    <row r="2000" spans="1:132">
      <c r="A2000" s="11">
        <v>44761</v>
      </c>
      <c r="B2000" s="66" t="s">
        <v>208</v>
      </c>
      <c r="C2000" s="25" t="s">
        <v>125</v>
      </c>
      <c r="D2000" s="21">
        <v>36</v>
      </c>
      <c r="E2000" s="2">
        <v>100</v>
      </c>
      <c r="F2000" s="2">
        <v>64</v>
      </c>
      <c r="H2000" s="3">
        <f>((F2000)/(E2000/100))</f>
        <v>64</v>
      </c>
      <c r="I2000" s="4">
        <f>E2000/F2000</f>
        <v>1.5625</v>
      </c>
      <c r="J2000" s="4" t="e">
        <f>100/G2000</f>
        <v>#DIV/0!</v>
      </c>
      <c r="N2000" s="37" t="e">
        <f>M2000/(K2000/100)</f>
        <v>#DIV/0!</v>
      </c>
      <c r="O2000" s="37" t="e">
        <f>N2000/J2000</f>
        <v>#DIV/0!</v>
      </c>
      <c r="P2000" s="5" t="e">
        <f>M2000/(L2000/100)</f>
        <v>#DIV/0!</v>
      </c>
      <c r="Q2000" s="5" t="e">
        <f>P2000*I2000</f>
        <v>#DIV/0!</v>
      </c>
      <c r="U2000" s="15" t="e">
        <f>100-(T2000-R2000)/S2000*100</f>
        <v>#DIV/0!</v>
      </c>
      <c r="V2000" s="21">
        <v>0.30099999999999999</v>
      </c>
      <c r="X2000" s="2">
        <v>9.61</v>
      </c>
      <c r="Y2000" s="2">
        <v>9.67</v>
      </c>
      <c r="Z2000" s="21">
        <v>2584</v>
      </c>
      <c r="AB2000" s="14" t="e">
        <f>((AE2000-AC2000)*(1000/AD2000))*1000</f>
        <v>#DIV/0!</v>
      </c>
      <c r="AF2000" s="7" t="e">
        <f>#REF!*0.8</f>
        <v>#REF!</v>
      </c>
      <c r="AG2000" s="2">
        <v>157</v>
      </c>
      <c r="AH2000" s="8">
        <f>((AG2000)*(H2000/100))</f>
        <v>100.48</v>
      </c>
      <c r="AI2000" s="7">
        <f>AG2000/AH2000</f>
        <v>1.5625</v>
      </c>
      <c r="AJ2000" s="6">
        <v>25.84</v>
      </c>
      <c r="AK2000" s="2">
        <v>1.575</v>
      </c>
      <c r="AO2000" s="20" t="s">
        <v>2335</v>
      </c>
      <c r="AP2000" s="665">
        <v>7.4999999999999997E-2</v>
      </c>
      <c r="AQ2000" s="665">
        <v>2E-3</v>
      </c>
      <c r="AR2000" s="665">
        <v>6.0999999999999999E-2</v>
      </c>
      <c r="AS2000" s="665">
        <v>3.0000000000000001E-3</v>
      </c>
      <c r="AT2000" s="665">
        <v>7.0000000000000001E-3</v>
      </c>
      <c r="AU2000" s="665">
        <v>2E-3</v>
      </c>
      <c r="AV2000" s="665">
        <v>3.3000000000000002E-2</v>
      </c>
      <c r="AW2000" s="665">
        <v>2E-3</v>
      </c>
      <c r="AX2000" s="665">
        <v>1.0999999999999999E-2</v>
      </c>
      <c r="AY2000" s="665">
        <v>1E-3</v>
      </c>
      <c r="AZ2000" s="665">
        <v>0.128</v>
      </c>
      <c r="BA2000" s="665">
        <v>3.0000000000000001E-3</v>
      </c>
      <c r="BB2000" s="665">
        <v>0.157</v>
      </c>
      <c r="BC2000" s="665">
        <v>3.0000000000000001E-3</v>
      </c>
      <c r="BD2000" s="665">
        <v>5.1139999999999999</v>
      </c>
      <c r="BE2000" s="665">
        <v>3.4000000000000002E-2</v>
      </c>
      <c r="BF2000" s="665" t="s">
        <v>121</v>
      </c>
      <c r="BG2000" s="665">
        <v>2E-3</v>
      </c>
      <c r="BH2000" s="665">
        <v>3.9319999999999999</v>
      </c>
      <c r="BI2000" s="665">
        <v>0.83199999999999996</v>
      </c>
      <c r="BJ2000" s="665">
        <v>4.0000000000000001E-3</v>
      </c>
      <c r="BK2000" s="665">
        <v>1E-3</v>
      </c>
      <c r="BL2000" s="665" t="s">
        <v>121</v>
      </c>
      <c r="BM2000" s="665">
        <v>2E-3</v>
      </c>
      <c r="BN2000" s="665">
        <v>8.5999999999999993E-2</v>
      </c>
      <c r="BO2000" s="665">
        <v>6.0000000000000001E-3</v>
      </c>
      <c r="BP2000" s="665">
        <v>65.650000000000006</v>
      </c>
      <c r="BQ2000" s="665">
        <v>0.13300000000000001</v>
      </c>
      <c r="BR2000" s="665">
        <v>2E-3</v>
      </c>
      <c r="BS2000" s="665">
        <v>1E-3</v>
      </c>
      <c r="BT2000" s="665">
        <v>10.387</v>
      </c>
      <c r="BU2000" s="665">
        <v>0.11799999999999999</v>
      </c>
      <c r="BV2000" s="665">
        <v>1.31</v>
      </c>
      <c r="BW2000" s="665">
        <v>2.4E-2</v>
      </c>
      <c r="BX2000" s="665" t="s">
        <v>121</v>
      </c>
      <c r="BY2000" s="665">
        <v>1.7000000000000001E-2</v>
      </c>
      <c r="BZ2000" s="665">
        <v>0.93400000000000005</v>
      </c>
      <c r="CA2000" s="665">
        <v>3.1E-2</v>
      </c>
      <c r="CB2000" s="665" t="s">
        <v>121</v>
      </c>
      <c r="CC2000" s="665">
        <v>6.6520000000000001</v>
      </c>
      <c r="CD2000" s="665">
        <v>0.151</v>
      </c>
      <c r="CE2000" s="665">
        <v>7.0000000000000001E-3</v>
      </c>
      <c r="CF2000" s="665">
        <v>5.0000000000000001E-3</v>
      </c>
      <c r="CG2000" s="665">
        <v>1E-3</v>
      </c>
      <c r="CH2000" s="665" t="s">
        <v>121</v>
      </c>
      <c r="CI2000" s="665">
        <v>2E-3</v>
      </c>
      <c r="CJ2000" s="665">
        <v>0.55700000000000005</v>
      </c>
      <c r="CK2000" s="665">
        <v>6.7000000000000004E-2</v>
      </c>
      <c r="CL2000" s="665" t="s">
        <v>121</v>
      </c>
      <c r="CM2000" s="665">
        <v>2E-3</v>
      </c>
      <c r="CN2000" s="665">
        <v>4.0000000000000001E-3</v>
      </c>
      <c r="CO2000" s="665">
        <v>1E-3</v>
      </c>
      <c r="CP2000" s="665">
        <v>1.486</v>
      </c>
      <c r="CQ2000" s="665">
        <v>3.4000000000000002E-2</v>
      </c>
      <c r="CR2000" s="665" t="s">
        <v>121</v>
      </c>
      <c r="CS2000" s="665">
        <v>2E-3</v>
      </c>
      <c r="CT2000" s="665">
        <v>7.8659999999999997</v>
      </c>
      <c r="CU2000" s="665">
        <v>0.28299999999999997</v>
      </c>
      <c r="CV2000" s="665">
        <v>0.02</v>
      </c>
      <c r="CW2000" s="665">
        <v>1E-3</v>
      </c>
      <c r="CX2000" s="665">
        <v>0.72699999999999998</v>
      </c>
      <c r="CY2000" s="665">
        <v>1.7000000000000001E-2</v>
      </c>
      <c r="CZ2000" s="665" t="s">
        <v>121</v>
      </c>
      <c r="DA2000" s="665">
        <v>2E-3</v>
      </c>
      <c r="DB2000" s="665">
        <v>0.03</v>
      </c>
      <c r="DC2000" s="665">
        <v>5.0000000000000001E-3</v>
      </c>
      <c r="DD2000" s="665" t="s">
        <v>121</v>
      </c>
      <c r="DE2000" s="665">
        <v>1.0999999999999999E-2</v>
      </c>
      <c r="DF2000" s="665">
        <v>1.206</v>
      </c>
      <c r="DG2000" s="665">
        <v>0.01</v>
      </c>
      <c r="DH2000" s="665">
        <v>3.4000000000000002E-2</v>
      </c>
      <c r="DI2000" s="665">
        <v>1E-3</v>
      </c>
      <c r="DJ2000" s="665">
        <v>0.01</v>
      </c>
      <c r="DK2000" s="665">
        <v>1E-3</v>
      </c>
      <c r="DL2000" s="61" t="str">
        <f t="shared" si="37"/>
        <v>DK III W1 19.07.2022</v>
      </c>
      <c r="DM2000" s="667">
        <v>3.4378426406772598E-2</v>
      </c>
      <c r="DN2000" s="667">
        <v>4.0349552044341597E-2</v>
      </c>
      <c r="DO2000" s="667">
        <v>-1.45237135095343E-3</v>
      </c>
      <c r="DP2000" s="667">
        <v>1.5749627009414</v>
      </c>
      <c r="DQ2000" s="667">
        <v>1.29848274340938E-2</v>
      </c>
      <c r="DR2000" s="667">
        <v>3.7074708646133103E-2</v>
      </c>
      <c r="DS2000" s="667">
        <v>2.05760256815712E-2</v>
      </c>
      <c r="DT2000" s="667">
        <v>3.2588102289525703E-2</v>
      </c>
      <c r="DU2000" s="667">
        <v>4.7128314731815198E-3</v>
      </c>
      <c r="DV2000" s="667">
        <v>3.9104171468205599E-2</v>
      </c>
      <c r="DW2000" s="667">
        <v>0.21463047129767901</v>
      </c>
      <c r="DX2000" s="667">
        <v>0.16374868993543401</v>
      </c>
      <c r="DY2000" s="667">
        <v>768.50237002904896</v>
      </c>
      <c r="DZ2000" s="667">
        <v>0.27755896328100399</v>
      </c>
      <c r="EA2000" s="667">
        <v>12.681955638253401</v>
      </c>
      <c r="EB2000" s="667">
        <v>147.98679946571301</v>
      </c>
    </row>
    <row r="2001" spans="1:132">
      <c r="A2001" s="11">
        <v>44761</v>
      </c>
      <c r="B2001" s="66" t="s">
        <v>207</v>
      </c>
      <c r="C2001" s="25" t="s">
        <v>125</v>
      </c>
      <c r="D2001" s="21">
        <v>21</v>
      </c>
      <c r="E2001" s="2">
        <v>100</v>
      </c>
      <c r="F2001" s="2">
        <v>79</v>
      </c>
      <c r="H2001" s="3">
        <f>((F2001)/(E2001/100))</f>
        <v>79</v>
      </c>
      <c r="I2001" s="4">
        <f>E2001/F2001</f>
        <v>1.2658227848101267</v>
      </c>
      <c r="J2001" s="4" t="e">
        <f>100/G2001</f>
        <v>#DIV/0!</v>
      </c>
      <c r="N2001" s="37" t="e">
        <f>M2001/(K2001/100)</f>
        <v>#DIV/0!</v>
      </c>
      <c r="O2001" s="37" t="e">
        <f>N2001/J2001</f>
        <v>#DIV/0!</v>
      </c>
      <c r="P2001" s="5" t="e">
        <f>M2001/(L2001/100)</f>
        <v>#DIV/0!</v>
      </c>
      <c r="Q2001" s="5" t="e">
        <f>P2001*I2001</f>
        <v>#DIV/0!</v>
      </c>
      <c r="U2001" s="15" t="e">
        <f>100-(T2001-R2001)/S2001*100</f>
        <v>#DIV/0!</v>
      </c>
      <c r="V2001" s="21">
        <v>1.2749999999999999</v>
      </c>
      <c r="X2001" s="2">
        <v>11.45</v>
      </c>
      <c r="Y2001" s="2">
        <v>9.74</v>
      </c>
      <c r="Z2001" s="21">
        <v>2536</v>
      </c>
      <c r="AB2001" s="14" t="e">
        <f>((AE2001-AC2001)*(1000/AD2001))*1000</f>
        <v>#DIV/0!</v>
      </c>
      <c r="AF2001" s="7" t="e">
        <f>#REF!*0.8</f>
        <v>#REF!</v>
      </c>
      <c r="AG2001" s="2">
        <v>126</v>
      </c>
      <c r="AH2001" s="8">
        <f>((AG2001)*(H2001/100))</f>
        <v>99.54</v>
      </c>
      <c r="AI2001" s="7">
        <f>AG2001/AH2001</f>
        <v>1.2658227848101264</v>
      </c>
      <c r="AJ2001" s="6">
        <v>28.38</v>
      </c>
      <c r="AK2001" s="2">
        <v>0.39200000000000002</v>
      </c>
      <c r="AO2001" s="20" t="s">
        <v>2336</v>
      </c>
      <c r="AP2001" s="664">
        <v>0.13</v>
      </c>
      <c r="AQ2001" s="664">
        <v>2E-3</v>
      </c>
      <c r="AR2001" s="664">
        <v>0.02</v>
      </c>
      <c r="AS2001" s="664">
        <v>3.0000000000000001E-3</v>
      </c>
      <c r="AT2001" s="664">
        <v>1.7000000000000001E-2</v>
      </c>
      <c r="AU2001" s="664">
        <v>2E-3</v>
      </c>
      <c r="AV2001" s="664">
        <v>2.7E-2</v>
      </c>
      <c r="AW2001" s="664">
        <v>2E-3</v>
      </c>
      <c r="AX2001" s="664" t="s">
        <v>121</v>
      </c>
      <c r="AY2001" s="664">
        <v>2E-3</v>
      </c>
      <c r="AZ2001" s="664">
        <v>3.7999999999999999E-2</v>
      </c>
      <c r="BA2001" s="664">
        <v>3.0000000000000001E-3</v>
      </c>
      <c r="BB2001" s="664">
        <v>0.219</v>
      </c>
      <c r="BC2001" s="664">
        <v>4.0000000000000001E-3</v>
      </c>
      <c r="BD2001" s="664">
        <v>3.133</v>
      </c>
      <c r="BE2001" s="664">
        <v>2.8000000000000001E-2</v>
      </c>
      <c r="BF2001" s="664" t="s">
        <v>121</v>
      </c>
      <c r="BG2001" s="664">
        <v>8.0000000000000002E-3</v>
      </c>
      <c r="BH2001" s="664">
        <v>4.24</v>
      </c>
      <c r="BI2001" s="664">
        <v>1.288</v>
      </c>
      <c r="BJ2001" s="664" t="s">
        <v>121</v>
      </c>
      <c r="BK2001" s="664">
        <v>3.0000000000000001E-3</v>
      </c>
      <c r="BL2001" s="664" t="s">
        <v>121</v>
      </c>
      <c r="BM2001" s="664">
        <v>2E-3</v>
      </c>
      <c r="BN2001" s="664">
        <v>0.38900000000000001</v>
      </c>
      <c r="BO2001" s="664">
        <v>0.01</v>
      </c>
      <c r="BP2001" s="664">
        <v>57.375</v>
      </c>
      <c r="BQ2001" s="664">
        <v>0.16200000000000001</v>
      </c>
      <c r="BR2001" s="664" t="s">
        <v>121</v>
      </c>
      <c r="BS2001" s="664">
        <v>2E-3</v>
      </c>
      <c r="BT2001" s="664">
        <v>17.52</v>
      </c>
      <c r="BU2001" s="664">
        <v>0.156</v>
      </c>
      <c r="BV2001" s="664">
        <v>1.8540000000000001</v>
      </c>
      <c r="BW2001" s="664">
        <v>3.3000000000000002E-2</v>
      </c>
      <c r="BX2001" s="664" t="s">
        <v>121</v>
      </c>
      <c r="BY2001" s="664">
        <v>8.9999999999999993E-3</v>
      </c>
      <c r="BZ2001" s="664">
        <v>0.85799999999999998</v>
      </c>
      <c r="CA2001" s="664">
        <v>3.1E-2</v>
      </c>
      <c r="CB2001" s="664" t="s">
        <v>121</v>
      </c>
      <c r="CC2001" s="664">
        <v>11.959</v>
      </c>
      <c r="CD2001" s="664">
        <v>0.108</v>
      </c>
      <c r="CE2001" s="664">
        <v>6.0000000000000001E-3</v>
      </c>
      <c r="CF2001" s="664">
        <v>2E-3</v>
      </c>
      <c r="CG2001" s="664">
        <v>1E-3</v>
      </c>
      <c r="CH2001" s="664" t="s">
        <v>121</v>
      </c>
      <c r="CI2001" s="664">
        <v>2E-3</v>
      </c>
      <c r="CJ2001" s="664">
        <v>1.0089999999999999</v>
      </c>
      <c r="CK2001" s="664">
        <v>9.5000000000000001E-2</v>
      </c>
      <c r="CL2001" s="664" t="s">
        <v>121</v>
      </c>
      <c r="CM2001" s="664">
        <v>2E-3</v>
      </c>
      <c r="CN2001" s="664">
        <v>3.0000000000000001E-3</v>
      </c>
      <c r="CO2001" s="664">
        <v>1E-3</v>
      </c>
      <c r="CP2001" s="664">
        <v>2.0489999999999999</v>
      </c>
      <c r="CQ2001" s="664">
        <v>4.7E-2</v>
      </c>
      <c r="CR2001" s="664" t="s">
        <v>121</v>
      </c>
      <c r="CS2001" s="664">
        <v>2E-3</v>
      </c>
      <c r="CT2001" s="664">
        <v>9.2390000000000008</v>
      </c>
      <c r="CU2001" s="664">
        <v>0.34499999999999997</v>
      </c>
      <c r="CV2001" s="664">
        <v>0.04</v>
      </c>
      <c r="CW2001" s="664">
        <v>1E-3</v>
      </c>
      <c r="CX2001" s="664">
        <v>1.1459999999999999</v>
      </c>
      <c r="CY2001" s="664">
        <v>2.3E-2</v>
      </c>
      <c r="CZ2001" s="664" t="s">
        <v>121</v>
      </c>
      <c r="DA2001" s="664">
        <v>2E-3</v>
      </c>
      <c r="DB2001" s="664">
        <v>1.6E-2</v>
      </c>
      <c r="DC2001" s="664">
        <v>7.0000000000000001E-3</v>
      </c>
      <c r="DD2001" s="664" t="s">
        <v>121</v>
      </c>
      <c r="DE2001" s="664">
        <v>8.0000000000000002E-3</v>
      </c>
      <c r="DF2001" s="664">
        <v>0.52300000000000002</v>
      </c>
      <c r="DG2001" s="664">
        <v>6.0000000000000001E-3</v>
      </c>
      <c r="DH2001" s="664">
        <v>2.4E-2</v>
      </c>
      <c r="DI2001" s="664">
        <v>1E-3</v>
      </c>
      <c r="DJ2001" s="664">
        <v>8.0000000000000002E-3</v>
      </c>
      <c r="DK2001" s="664">
        <v>1E-3</v>
      </c>
      <c r="DL2001" s="61" t="str">
        <f t="shared" si="37"/>
        <v>DK III W2 19.07.2022</v>
      </c>
      <c r="DM2001" s="667">
        <v>3.2183755860488703E-2</v>
      </c>
      <c r="DN2001" s="667">
        <v>1.1464131937005099E-2</v>
      </c>
      <c r="DO2001" s="667">
        <v>-1.7356326151718601E-2</v>
      </c>
      <c r="DP2001" s="667">
        <v>0.39186645903686101</v>
      </c>
      <c r="DQ2001" s="667">
        <v>7.1835827509559597E-3</v>
      </c>
      <c r="DR2001" s="667">
        <v>2.3045401345036E-2</v>
      </c>
      <c r="DS2001" s="667">
        <v>5.7267482011340097E-2</v>
      </c>
      <c r="DT2001" s="667">
        <v>3.6648074586541998E-2</v>
      </c>
      <c r="DU2001" s="667">
        <v>5.1256035565266202E-3</v>
      </c>
      <c r="DV2001" s="667">
        <v>1.02757960118243E-2</v>
      </c>
      <c r="DW2001" s="667">
        <v>0.134845808892603</v>
      </c>
      <c r="DX2001" s="667">
        <v>0.11656575389822101</v>
      </c>
      <c r="DY2001" s="667">
        <v>1035.2876847789901</v>
      </c>
      <c r="DZ2001" s="667">
        <v>0.147407018693439</v>
      </c>
      <c r="EA2001" s="667">
        <v>1.2612823775203701</v>
      </c>
      <c r="EB2001" s="667">
        <v>146.982163585032</v>
      </c>
    </row>
    <row r="2002" spans="1:132">
      <c r="A2002" s="11">
        <v>44761</v>
      </c>
      <c r="B2002" s="66">
        <v>2562</v>
      </c>
      <c r="C2002" s="25" t="s">
        <v>125</v>
      </c>
      <c r="D2002" s="21">
        <v>37</v>
      </c>
      <c r="E2002" s="2">
        <v>100</v>
      </c>
      <c r="F2002" s="2">
        <v>63</v>
      </c>
      <c r="H2002" s="3">
        <f>((F2002)/(E2002/100))</f>
        <v>63</v>
      </c>
      <c r="I2002" s="4">
        <f>E2002/F2002</f>
        <v>1.5873015873015872</v>
      </c>
      <c r="J2002" s="4" t="e">
        <f>100/G2002</f>
        <v>#DIV/0!</v>
      </c>
      <c r="N2002" s="37" t="e">
        <f>M2002/(K2002/100)</f>
        <v>#DIV/0!</v>
      </c>
      <c r="O2002" s="37" t="e">
        <f>N2002/J2002</f>
        <v>#DIV/0!</v>
      </c>
      <c r="P2002" s="5" t="e">
        <f>M2002/(L2002/100)</f>
        <v>#DIV/0!</v>
      </c>
      <c r="Q2002" s="5" t="e">
        <f>P2002*I2002</f>
        <v>#DIV/0!</v>
      </c>
      <c r="U2002" s="15" t="e">
        <f>100-(T2002-R2002)/S2002*100</f>
        <v>#DIV/0!</v>
      </c>
      <c r="V2002" s="21">
        <v>3.2839999999999998</v>
      </c>
      <c r="X2002" s="2">
        <v>10.14</v>
      </c>
      <c r="Y2002" s="2">
        <v>11.9</v>
      </c>
      <c r="Z2002" s="21">
        <v>3344</v>
      </c>
      <c r="AB2002" s="14" t="e">
        <f>((AE2002-AC2002)*(1000/AD2002))*1000</f>
        <v>#DIV/0!</v>
      </c>
      <c r="AF2002" s="7" t="e">
        <f>#REF!*0.8</f>
        <v>#REF!</v>
      </c>
      <c r="AG2002" s="2">
        <v>160</v>
      </c>
      <c r="AH2002" s="8">
        <f>((AG2002)*(H2002/100))</f>
        <v>100.8</v>
      </c>
      <c r="AI2002" s="7">
        <f>AG2002/AH2002</f>
        <v>1.5873015873015874</v>
      </c>
      <c r="AJ2002" s="6">
        <v>27.95</v>
      </c>
      <c r="AK2002" s="2">
        <v>0.78300000000000003</v>
      </c>
      <c r="AO2002" s="20" t="s">
        <v>2337</v>
      </c>
      <c r="AP2002" s="667">
        <v>0.17199999999999999</v>
      </c>
      <c r="AQ2002" s="667">
        <v>3.0000000000000001E-3</v>
      </c>
      <c r="AR2002" s="667">
        <v>5.0999999999999997E-2</v>
      </c>
      <c r="AS2002" s="667">
        <v>3.0000000000000001E-3</v>
      </c>
      <c r="AT2002" s="667">
        <v>1.2999999999999999E-2</v>
      </c>
      <c r="AU2002" s="667">
        <v>2E-3</v>
      </c>
      <c r="AV2002" s="667">
        <v>2.7E-2</v>
      </c>
      <c r="AW2002" s="667">
        <v>2E-3</v>
      </c>
      <c r="AX2002" s="667">
        <v>4.0000000000000001E-3</v>
      </c>
      <c r="AY2002" s="667">
        <v>1E-3</v>
      </c>
      <c r="AZ2002" s="667">
        <v>6.7000000000000004E-2</v>
      </c>
      <c r="BA2002" s="667">
        <v>3.0000000000000001E-3</v>
      </c>
      <c r="BB2002" s="667">
        <v>0.15</v>
      </c>
      <c r="BC2002" s="667">
        <v>3.0000000000000001E-3</v>
      </c>
      <c r="BD2002" s="667">
        <v>3.2050000000000001</v>
      </c>
      <c r="BE2002" s="667">
        <v>2.7E-2</v>
      </c>
      <c r="BF2002" s="667" t="s">
        <v>121</v>
      </c>
      <c r="BG2002" s="667">
        <v>4.0000000000000001E-3</v>
      </c>
      <c r="BH2002" s="667">
        <v>3.464</v>
      </c>
      <c r="BI2002" s="667">
        <v>0.94899999999999995</v>
      </c>
      <c r="BJ2002" s="667">
        <v>5.0000000000000001E-3</v>
      </c>
      <c r="BK2002" s="667">
        <v>2E-3</v>
      </c>
      <c r="BL2002" s="667" t="s">
        <v>121</v>
      </c>
      <c r="BM2002" s="667">
        <v>2E-3</v>
      </c>
      <c r="BN2002" s="667">
        <v>0.80800000000000005</v>
      </c>
      <c r="BO2002" s="667">
        <v>1.4E-2</v>
      </c>
      <c r="BP2002" s="667">
        <v>67.137</v>
      </c>
      <c r="BQ2002" s="667">
        <v>0.13400000000000001</v>
      </c>
      <c r="BR2002" s="667" t="s">
        <v>121</v>
      </c>
      <c r="BS2002" s="667">
        <v>2E-3</v>
      </c>
      <c r="BT2002" s="667">
        <v>11.398</v>
      </c>
      <c r="BU2002" s="667">
        <v>0.121</v>
      </c>
      <c r="BV2002" s="667">
        <v>1.8460000000000001</v>
      </c>
      <c r="BW2002" s="667">
        <v>2.9000000000000001E-2</v>
      </c>
      <c r="BX2002" s="667" t="s">
        <v>121</v>
      </c>
      <c r="BY2002" s="667">
        <v>0.01</v>
      </c>
      <c r="BZ2002" s="667">
        <v>1.089</v>
      </c>
      <c r="CA2002" s="667">
        <v>3.2000000000000001E-2</v>
      </c>
      <c r="CB2002" s="667" t="s">
        <v>121</v>
      </c>
      <c r="CC2002" s="667">
        <v>9.984</v>
      </c>
      <c r="CD2002" s="667">
        <v>0.154</v>
      </c>
      <c r="CE2002" s="667">
        <v>7.0000000000000001E-3</v>
      </c>
      <c r="CF2002" s="667">
        <v>3.0000000000000001E-3</v>
      </c>
      <c r="CG2002" s="667">
        <v>1E-3</v>
      </c>
      <c r="CH2002" s="667" t="s">
        <v>121</v>
      </c>
      <c r="CI2002" s="667">
        <v>2E-3</v>
      </c>
      <c r="CJ2002" s="667">
        <v>0.38500000000000001</v>
      </c>
      <c r="CK2002" s="667">
        <v>7.0000000000000007E-2</v>
      </c>
      <c r="CL2002" s="667" t="s">
        <v>121</v>
      </c>
      <c r="CM2002" s="667">
        <v>2E-3</v>
      </c>
      <c r="CN2002" s="667">
        <v>5.0000000000000001E-3</v>
      </c>
      <c r="CO2002" s="667">
        <v>1E-3</v>
      </c>
      <c r="CP2002" s="667">
        <v>2.0840000000000001</v>
      </c>
      <c r="CQ2002" s="667">
        <v>4.2000000000000003E-2</v>
      </c>
      <c r="CR2002" s="667" t="s">
        <v>121</v>
      </c>
      <c r="CS2002" s="667">
        <v>2E-3</v>
      </c>
      <c r="CT2002" s="667">
        <v>6.1269999999999998</v>
      </c>
      <c r="CU2002" s="667">
        <v>0.27200000000000002</v>
      </c>
      <c r="CV2002" s="667">
        <v>2.5000000000000001E-2</v>
      </c>
      <c r="CW2002" s="667">
        <v>1E-3</v>
      </c>
      <c r="CX2002" s="667">
        <v>0.80800000000000005</v>
      </c>
      <c r="CY2002" s="667">
        <v>1.7000000000000001E-2</v>
      </c>
      <c r="CZ2002" s="667" t="s">
        <v>121</v>
      </c>
      <c r="DA2002" s="667">
        <v>2E-3</v>
      </c>
      <c r="DB2002" s="667">
        <v>4.1000000000000002E-2</v>
      </c>
      <c r="DC2002" s="667">
        <v>6.0000000000000001E-3</v>
      </c>
      <c r="DD2002" s="667" t="s">
        <v>121</v>
      </c>
      <c r="DE2002" s="667">
        <v>0.01</v>
      </c>
      <c r="DF2002" s="667">
        <v>0.89700000000000002</v>
      </c>
      <c r="DG2002" s="667">
        <v>8.9999999999999993E-3</v>
      </c>
      <c r="DH2002" s="667">
        <v>1.6E-2</v>
      </c>
      <c r="DI2002" s="667">
        <v>1E-3</v>
      </c>
      <c r="DJ2002" s="667">
        <v>1.4999999999999999E-2</v>
      </c>
      <c r="DK2002" s="667">
        <v>1E-3</v>
      </c>
      <c r="DL2002" s="61" t="str">
        <f t="shared" si="37"/>
        <v>DK III 2562 19.07.2022</v>
      </c>
      <c r="DM2002" s="667">
        <v>3.7051618819410603E-2</v>
      </c>
      <c r="DN2002" s="667">
        <v>9.1415111276860698E-3</v>
      </c>
      <c r="DO2002" s="667">
        <v>-1.38284492563514E-2</v>
      </c>
      <c r="DP2002" s="667">
        <v>0.78331442421930997</v>
      </c>
      <c r="DQ2002" s="667">
        <v>5.6587985522714199E-2</v>
      </c>
      <c r="DR2002" s="667">
        <v>2.68347999796478E-2</v>
      </c>
      <c r="DS2002" s="667">
        <v>7.7429600912007596E-2</v>
      </c>
      <c r="DT2002" s="667">
        <v>3.8801702369712497E-2</v>
      </c>
      <c r="DU2002" s="667">
        <v>5.4005194356426698E-3</v>
      </c>
      <c r="DV2002" s="667">
        <v>2.2244038631829499E-2</v>
      </c>
      <c r="DW2002" s="667">
        <v>0.11774304156364</v>
      </c>
      <c r="DX2002" s="667">
        <v>0.17304597287208601</v>
      </c>
      <c r="DY2002" s="667">
        <v>862.11110843060703</v>
      </c>
      <c r="DZ2002" s="667">
        <v>0.76431659854551204</v>
      </c>
      <c r="EA2002" s="667">
        <v>0.48450013996444402</v>
      </c>
      <c r="EB2002" s="667">
        <v>146.895882494652</v>
      </c>
    </row>
    <row r="2003" spans="1:132">
      <c r="A2003" s="11">
        <v>44762</v>
      </c>
      <c r="B2003" s="66"/>
      <c r="C2003" s="25" t="s">
        <v>117</v>
      </c>
      <c r="H2003" s="3" t="e">
        <f>((F2003)/(E2003/100))</f>
        <v>#DIV/0!</v>
      </c>
      <c r="I2003" s="4" t="e">
        <f>E2003/F2003</f>
        <v>#DIV/0!</v>
      </c>
      <c r="J2003" s="4" t="e">
        <f>100/G2003</f>
        <v>#DIV/0!</v>
      </c>
      <c r="N2003" s="37" t="e">
        <f>M2003/(K2003/100)</f>
        <v>#DIV/0!</v>
      </c>
      <c r="O2003" s="37" t="e">
        <f>N2003/J2003</f>
        <v>#DIV/0!</v>
      </c>
      <c r="P2003" s="5" t="e">
        <f>M2003/(L2003/100)</f>
        <v>#DIV/0!</v>
      </c>
      <c r="Q2003" s="5" t="e">
        <f>P2003*I2003</f>
        <v>#DIV/0!</v>
      </c>
      <c r="U2003" s="15" t="e">
        <f>100-(T2003-R2003)/S2003*100</f>
        <v>#DIV/0!</v>
      </c>
      <c r="X2003" s="2">
        <v>10.26</v>
      </c>
      <c r="AB2003" s="14" t="e">
        <f>((AE2003-AC2003)*(1000/AD2003))*1000</f>
        <v>#DIV/0!</v>
      </c>
      <c r="AF2003" s="7" t="e">
        <f>#REF!*0.8</f>
        <v>#REF!</v>
      </c>
      <c r="AG2003" s="2">
        <v>60</v>
      </c>
      <c r="AH2003" s="8" t="e">
        <f>((AG2003)*(H2003/100))</f>
        <v>#DIV/0!</v>
      </c>
      <c r="AI2003" s="7" t="e">
        <f>AG2003/AH2003</f>
        <v>#DIV/0!</v>
      </c>
      <c r="AO2003" s="20" t="s">
        <v>2338</v>
      </c>
      <c r="AP2003" s="668">
        <v>0.26400000000000001</v>
      </c>
      <c r="AQ2003" s="668">
        <v>4.0000000000000001E-3</v>
      </c>
      <c r="AR2003" s="668" t="s">
        <v>121</v>
      </c>
      <c r="AS2003" s="668">
        <v>4.0000000000000001E-3</v>
      </c>
      <c r="AT2003" s="668">
        <v>0.109</v>
      </c>
      <c r="AU2003" s="668">
        <v>4.0000000000000001E-3</v>
      </c>
      <c r="AV2003" s="668">
        <v>8.6999999999999994E-2</v>
      </c>
      <c r="AW2003" s="668">
        <v>3.0000000000000001E-3</v>
      </c>
      <c r="AX2003" s="668">
        <v>1.9E-2</v>
      </c>
      <c r="AY2003" s="668">
        <v>1E-3</v>
      </c>
      <c r="AZ2003" s="668">
        <v>1.4E-2</v>
      </c>
      <c r="BA2003" s="668">
        <v>2E-3</v>
      </c>
      <c r="BB2003" s="668">
        <v>8.5000000000000006E-2</v>
      </c>
      <c r="BC2003" s="668">
        <v>3.0000000000000001E-3</v>
      </c>
      <c r="BD2003" s="668">
        <v>0.48599999999999999</v>
      </c>
      <c r="BE2003" s="668">
        <v>0.01</v>
      </c>
      <c r="BF2003" s="668" t="s">
        <v>121</v>
      </c>
      <c r="BG2003" s="668">
        <v>5.0000000000000001E-3</v>
      </c>
      <c r="BH2003" s="668" t="s">
        <v>121</v>
      </c>
      <c r="BI2003" s="668">
        <v>2.7160000000000002</v>
      </c>
      <c r="BJ2003" s="668" t="s">
        <v>121</v>
      </c>
      <c r="BK2003" s="668">
        <v>4.0000000000000001E-3</v>
      </c>
      <c r="BL2003" s="668" t="s">
        <v>121</v>
      </c>
      <c r="BM2003" s="668">
        <v>2E-3</v>
      </c>
      <c r="BN2003" s="668">
        <v>5.8000000000000003E-2</v>
      </c>
      <c r="BO2003" s="668">
        <v>8.0000000000000002E-3</v>
      </c>
      <c r="BP2003" s="668">
        <v>66.341999999999999</v>
      </c>
      <c r="BQ2003" s="668">
        <v>0.14000000000000001</v>
      </c>
      <c r="BR2003" s="668">
        <v>5.0000000000000001E-3</v>
      </c>
      <c r="BS2003" s="668">
        <v>1E-3</v>
      </c>
      <c r="BT2003" s="668">
        <v>7.0039999999999996</v>
      </c>
      <c r="BU2003" s="668">
        <v>9.9000000000000005E-2</v>
      </c>
      <c r="BV2003" s="668">
        <v>16.693999999999999</v>
      </c>
      <c r="BW2003" s="668">
        <v>0.221</v>
      </c>
      <c r="BX2003" s="668" t="s">
        <v>121</v>
      </c>
      <c r="BY2003" s="668">
        <v>5.0000000000000001E-3</v>
      </c>
      <c r="BZ2003" s="668">
        <v>2.7810000000000001</v>
      </c>
      <c r="CA2003" s="668">
        <v>4.7E-2</v>
      </c>
      <c r="CB2003" s="668" t="s">
        <v>121</v>
      </c>
      <c r="CC2003" s="668">
        <v>24.962</v>
      </c>
      <c r="CD2003" s="668">
        <v>2.5000000000000001E-2</v>
      </c>
      <c r="CE2003" s="668">
        <v>5.0000000000000001E-3</v>
      </c>
      <c r="CF2003" s="668">
        <v>6.0000000000000001E-3</v>
      </c>
      <c r="CG2003" s="668">
        <v>1E-3</v>
      </c>
      <c r="CH2003" s="668" t="s">
        <v>121</v>
      </c>
      <c r="CI2003" s="668">
        <v>2E-3</v>
      </c>
      <c r="CJ2003" s="668" t="s">
        <v>121</v>
      </c>
      <c r="CK2003" s="668">
        <v>0.249</v>
      </c>
      <c r="CL2003" s="668" t="s">
        <v>121</v>
      </c>
      <c r="CM2003" s="668">
        <v>2E-3</v>
      </c>
      <c r="CN2003" s="668">
        <v>7.0000000000000001E-3</v>
      </c>
      <c r="CO2003" s="668">
        <v>1E-3</v>
      </c>
      <c r="CP2003" s="668">
        <v>2.4489999999999998</v>
      </c>
      <c r="CQ2003" s="668">
        <v>7.0999999999999994E-2</v>
      </c>
      <c r="CR2003" s="668" t="s">
        <v>121</v>
      </c>
      <c r="CS2003" s="668">
        <v>2E-3</v>
      </c>
      <c r="CT2003" s="668">
        <v>1.5860000000000001</v>
      </c>
      <c r="CU2003" s="668">
        <v>0.32300000000000001</v>
      </c>
      <c r="CV2003" s="668">
        <v>1.2999999999999999E-2</v>
      </c>
      <c r="CW2003" s="668">
        <v>1E-3</v>
      </c>
      <c r="CX2003" s="668">
        <v>0.12</v>
      </c>
      <c r="CY2003" s="668">
        <v>7.0000000000000001E-3</v>
      </c>
      <c r="CZ2003" s="668" t="s">
        <v>121</v>
      </c>
      <c r="DA2003" s="668">
        <v>2E-3</v>
      </c>
      <c r="DB2003" s="668" t="s">
        <v>121</v>
      </c>
      <c r="DC2003" s="668">
        <v>5.0000000000000001E-3</v>
      </c>
      <c r="DD2003" s="668">
        <v>4.4999999999999998E-2</v>
      </c>
      <c r="DE2003" s="668">
        <v>0.01</v>
      </c>
      <c r="DF2003" s="668">
        <v>1.651</v>
      </c>
      <c r="DG2003" s="668">
        <v>1.6E-2</v>
      </c>
      <c r="DH2003" s="668">
        <v>4.0000000000000001E-3</v>
      </c>
      <c r="DI2003" s="668">
        <v>1E-3</v>
      </c>
      <c r="DJ2003" s="668">
        <v>0.13900000000000001</v>
      </c>
      <c r="DK2003" s="668">
        <v>2E-3</v>
      </c>
      <c r="DL2003" s="61" t="str">
        <f t="shared" si="37"/>
        <v>UTV 20.07.2022</v>
      </c>
    </row>
    <row r="2004" spans="1:132">
      <c r="A2004" s="11">
        <v>44762</v>
      </c>
      <c r="B2004" s="66" t="s">
        <v>208</v>
      </c>
      <c r="C2004" s="25" t="s">
        <v>125</v>
      </c>
      <c r="D2004" s="21">
        <v>31</v>
      </c>
      <c r="E2004" s="2">
        <v>100</v>
      </c>
      <c r="F2004" s="2">
        <v>69</v>
      </c>
      <c r="H2004" s="3">
        <f>((F2004)/(E2004/100))</f>
        <v>69</v>
      </c>
      <c r="I2004" s="4">
        <f>E2004/F2004</f>
        <v>1.4492753623188406</v>
      </c>
      <c r="J2004" s="4" t="e">
        <f>100/G2004</f>
        <v>#DIV/0!</v>
      </c>
      <c r="N2004" s="37" t="e">
        <f>M2004/(K2004/100)</f>
        <v>#DIV/0!</v>
      </c>
      <c r="O2004" s="37" t="e">
        <f>N2004/J2004</f>
        <v>#DIV/0!</v>
      </c>
      <c r="P2004" s="5" t="e">
        <f>M2004/(L2004/100)</f>
        <v>#DIV/0!</v>
      </c>
      <c r="Q2004" s="5" t="e">
        <f>P2004*I2004</f>
        <v>#DIV/0!</v>
      </c>
      <c r="U2004" s="15" t="e">
        <f>100-(T2004-R2004)/S2004*100</f>
        <v>#DIV/0!</v>
      </c>
      <c r="V2004" s="21">
        <v>2.0739999999999998</v>
      </c>
      <c r="X2004" s="2">
        <v>10.379</v>
      </c>
      <c r="Y2004" s="2">
        <v>11.26</v>
      </c>
      <c r="Z2004" s="21">
        <v>3367</v>
      </c>
      <c r="AB2004" s="14" t="e">
        <f>((AE2004-AC2004)*(1000/AD2004))*1000</f>
        <v>#DIV/0!</v>
      </c>
      <c r="AF2004" s="7" t="e">
        <f>#REF!*0.8</f>
        <v>#REF!</v>
      </c>
      <c r="AG2004" s="2">
        <v>145</v>
      </c>
      <c r="AH2004" s="8">
        <f>((AG2004)*(H2004/100))</f>
        <v>100.05</v>
      </c>
      <c r="AI2004" s="7">
        <f>AG2004/AH2004</f>
        <v>1.4492753623188406</v>
      </c>
      <c r="AJ2004" s="6">
        <v>24.37</v>
      </c>
      <c r="AK2004" s="2">
        <v>0.754</v>
      </c>
      <c r="AO2004" s="20" t="s">
        <v>2339</v>
      </c>
      <c r="AP2004" s="669">
        <v>6.2E-2</v>
      </c>
      <c r="AQ2004" s="669">
        <v>2E-3</v>
      </c>
      <c r="AR2004" s="669">
        <v>0.124</v>
      </c>
      <c r="AS2004" s="669">
        <v>4.0000000000000001E-3</v>
      </c>
      <c r="AT2004" s="669">
        <v>5.0000000000000001E-3</v>
      </c>
      <c r="AU2004" s="669">
        <v>2E-3</v>
      </c>
      <c r="AV2004" s="669">
        <v>2.8000000000000001E-2</v>
      </c>
      <c r="AW2004" s="669">
        <v>2E-3</v>
      </c>
      <c r="AX2004" s="669">
        <v>5.0000000000000001E-3</v>
      </c>
      <c r="AY2004" s="669">
        <v>1E-3</v>
      </c>
      <c r="AZ2004" s="669">
        <v>7.8E-2</v>
      </c>
      <c r="BA2004" s="669">
        <v>3.0000000000000001E-3</v>
      </c>
      <c r="BB2004" s="669">
        <v>0.11700000000000001</v>
      </c>
      <c r="BC2004" s="669">
        <v>3.0000000000000001E-3</v>
      </c>
      <c r="BD2004" s="669">
        <v>3.863</v>
      </c>
      <c r="BE2004" s="669">
        <v>3.3000000000000002E-2</v>
      </c>
      <c r="BF2004" s="669" t="s">
        <v>121</v>
      </c>
      <c r="BG2004" s="669">
        <v>3.0000000000000001E-3</v>
      </c>
      <c r="BH2004" s="669">
        <v>2.246</v>
      </c>
      <c r="BI2004" s="669">
        <v>0.82599999999999996</v>
      </c>
      <c r="BJ2004" s="669">
        <v>2E-3</v>
      </c>
      <c r="BK2004" s="669">
        <v>1E-3</v>
      </c>
      <c r="BL2004" s="669" t="s">
        <v>121</v>
      </c>
      <c r="BM2004" s="669">
        <v>2E-3</v>
      </c>
      <c r="BN2004" s="669">
        <v>1.3660000000000001</v>
      </c>
      <c r="BO2004" s="669">
        <v>2.1000000000000001E-2</v>
      </c>
      <c r="BP2004" s="669">
        <v>72.212000000000003</v>
      </c>
      <c r="BQ2004" s="669">
        <v>0.123</v>
      </c>
      <c r="BR2004" s="669">
        <v>2E-3</v>
      </c>
      <c r="BS2004" s="669">
        <v>1E-3</v>
      </c>
      <c r="BT2004" s="669">
        <v>8.1010000000000009</v>
      </c>
      <c r="BU2004" s="669">
        <v>0.106</v>
      </c>
      <c r="BV2004" s="669">
        <v>1.895</v>
      </c>
      <c r="BW2004" s="669">
        <v>3.1E-2</v>
      </c>
      <c r="BX2004" s="669" t="s">
        <v>121</v>
      </c>
      <c r="BY2004" s="669">
        <v>1.2999999999999999E-2</v>
      </c>
      <c r="BZ2004" s="669">
        <v>0.75600000000000001</v>
      </c>
      <c r="CA2004" s="669">
        <v>2.8000000000000001E-2</v>
      </c>
      <c r="CB2004" s="669" t="s">
        <v>121</v>
      </c>
      <c r="CC2004" s="669">
        <v>12.537000000000001</v>
      </c>
      <c r="CD2004" s="669">
        <v>0.22500000000000001</v>
      </c>
      <c r="CE2004" s="669">
        <v>8.0000000000000002E-3</v>
      </c>
      <c r="CF2004" s="669">
        <v>3.0000000000000001E-3</v>
      </c>
      <c r="CG2004" s="669">
        <v>1E-3</v>
      </c>
      <c r="CH2004" s="669" t="s">
        <v>121</v>
      </c>
      <c r="CI2004" s="669">
        <v>2E-3</v>
      </c>
      <c r="CJ2004" s="669">
        <v>0.38800000000000001</v>
      </c>
      <c r="CK2004" s="669">
        <v>6.8000000000000005E-2</v>
      </c>
      <c r="CL2004" s="669" t="s">
        <v>121</v>
      </c>
      <c r="CM2004" s="669">
        <v>2E-3</v>
      </c>
      <c r="CN2004" s="669">
        <v>3.0000000000000001E-3</v>
      </c>
      <c r="CO2004" s="669">
        <v>1E-3</v>
      </c>
      <c r="CP2004" s="669">
        <v>1.46</v>
      </c>
      <c r="CQ2004" s="669">
        <v>3.6999999999999998E-2</v>
      </c>
      <c r="CR2004" s="669" t="s">
        <v>121</v>
      </c>
      <c r="CS2004" s="669">
        <v>2E-3</v>
      </c>
      <c r="CT2004" s="669">
        <v>4.5490000000000004</v>
      </c>
      <c r="CU2004" s="669">
        <v>0.25600000000000001</v>
      </c>
      <c r="CV2004" s="669">
        <v>3.1E-2</v>
      </c>
      <c r="CW2004" s="669">
        <v>1E-3</v>
      </c>
      <c r="CX2004" s="669">
        <v>1.1559999999999999</v>
      </c>
      <c r="CY2004" s="669">
        <v>2.1999999999999999E-2</v>
      </c>
      <c r="CZ2004" s="669" t="s">
        <v>121</v>
      </c>
      <c r="DA2004" s="669">
        <v>2E-3</v>
      </c>
      <c r="DB2004" s="669">
        <v>8.5000000000000006E-2</v>
      </c>
      <c r="DC2004" s="669">
        <v>8.0000000000000002E-3</v>
      </c>
      <c r="DD2004" s="669">
        <v>1.2999999999999999E-2</v>
      </c>
      <c r="DE2004" s="669">
        <v>8.0000000000000002E-3</v>
      </c>
      <c r="DF2004" s="669">
        <v>1.1819999999999999</v>
      </c>
      <c r="DG2004" s="669">
        <v>1.2E-2</v>
      </c>
      <c r="DH2004" s="669">
        <v>3.4000000000000002E-2</v>
      </c>
      <c r="DI2004" s="669">
        <v>1E-3</v>
      </c>
      <c r="DJ2004" s="669">
        <v>7.0000000000000001E-3</v>
      </c>
      <c r="DK2004" s="669">
        <v>1E-3</v>
      </c>
      <c r="DL2004" s="61" t="str">
        <f t="shared" si="37"/>
        <v>DK III W1 20.07.2022</v>
      </c>
    </row>
    <row r="2005" spans="1:132">
      <c r="A2005" s="11">
        <v>44762</v>
      </c>
      <c r="B2005" s="66" t="s">
        <v>207</v>
      </c>
      <c r="C2005" s="25" t="s">
        <v>125</v>
      </c>
      <c r="D2005" s="21">
        <v>28</v>
      </c>
      <c r="E2005" s="2">
        <v>100</v>
      </c>
      <c r="F2005" s="2">
        <v>72</v>
      </c>
      <c r="H2005" s="3">
        <f>((F2005)/(E2005/100))</f>
        <v>72</v>
      </c>
      <c r="I2005" s="4">
        <f>E2005/F2005</f>
        <v>1.3888888888888888</v>
      </c>
      <c r="J2005" s="4" t="e">
        <f>100/G2005</f>
        <v>#DIV/0!</v>
      </c>
      <c r="N2005" s="37" t="e">
        <f>M2005/(K2005/100)</f>
        <v>#DIV/0!</v>
      </c>
      <c r="O2005" s="37" t="e">
        <f>N2005/J2005</f>
        <v>#DIV/0!</v>
      </c>
      <c r="P2005" s="5" t="e">
        <f>M2005/(L2005/100)</f>
        <v>#DIV/0!</v>
      </c>
      <c r="Q2005" s="5" t="e">
        <f>P2005*I2005</f>
        <v>#DIV/0!</v>
      </c>
      <c r="U2005" s="15" t="e">
        <f>100-(T2005-R2005)/S2005*100</f>
        <v>#DIV/0!</v>
      </c>
      <c r="V2005" s="21">
        <v>2.044</v>
      </c>
      <c r="X2005" s="2">
        <v>12.09</v>
      </c>
      <c r="Y2005" s="2">
        <v>12.09</v>
      </c>
      <c r="Z2005" s="21">
        <v>1587</v>
      </c>
      <c r="AB2005" s="14" t="e">
        <f>((AE2005-AC2005)*(1000/AD2005))*1000</f>
        <v>#DIV/0!</v>
      </c>
      <c r="AF2005" s="7" t="e">
        <f>#REF!*0.8</f>
        <v>#REF!</v>
      </c>
      <c r="AG2005" s="2">
        <v>139</v>
      </c>
      <c r="AH2005" s="8">
        <f>((AG2005)*(H2005/100))</f>
        <v>100.08</v>
      </c>
      <c r="AI2005" s="7">
        <f>AG2005/AH2005</f>
        <v>1.3888888888888888</v>
      </c>
      <c r="AJ2005" s="6">
        <v>60.93</v>
      </c>
      <c r="AK2005" s="2">
        <v>0.56499999999999995</v>
      </c>
      <c r="AO2005" s="20" t="s">
        <v>2340</v>
      </c>
      <c r="AP2005" s="670">
        <v>5.1999999999999998E-2</v>
      </c>
      <c r="AQ2005" s="670">
        <v>1E-3</v>
      </c>
      <c r="AR2005" s="670">
        <v>4.0000000000000001E-3</v>
      </c>
      <c r="AS2005" s="670">
        <v>2E-3</v>
      </c>
      <c r="AT2005" s="670">
        <v>7.0000000000000001E-3</v>
      </c>
      <c r="AU2005" s="670">
        <v>2E-3</v>
      </c>
      <c r="AV2005" s="670">
        <v>2.3E-2</v>
      </c>
      <c r="AW2005" s="670">
        <v>2E-3</v>
      </c>
      <c r="AX2005" s="670" t="s">
        <v>121</v>
      </c>
      <c r="AY2005" s="670">
        <v>2E-3</v>
      </c>
      <c r="AZ2005" s="670">
        <v>2.4E-2</v>
      </c>
      <c r="BA2005" s="670">
        <v>2E-3</v>
      </c>
      <c r="BB2005" s="670">
        <v>0.17</v>
      </c>
      <c r="BC2005" s="670">
        <v>3.0000000000000001E-3</v>
      </c>
      <c r="BD2005" s="670">
        <v>2.5430000000000001</v>
      </c>
      <c r="BE2005" s="670">
        <v>2.1000000000000001E-2</v>
      </c>
      <c r="BF2005" s="670" t="s">
        <v>121</v>
      </c>
      <c r="BG2005" s="670">
        <v>5.0000000000000001E-3</v>
      </c>
      <c r="BH2005" s="670">
        <v>2.089</v>
      </c>
      <c r="BI2005" s="670">
        <v>0.627</v>
      </c>
      <c r="BJ2005" s="670">
        <v>2E-3</v>
      </c>
      <c r="BK2005" s="670">
        <v>1E-3</v>
      </c>
      <c r="BL2005" s="670" t="s">
        <v>121</v>
      </c>
      <c r="BM2005" s="670">
        <v>2E-3</v>
      </c>
      <c r="BN2005" s="670">
        <v>0.16700000000000001</v>
      </c>
      <c r="BO2005" s="670">
        <v>7.0000000000000001E-3</v>
      </c>
      <c r="BP2005" s="670">
        <v>72.866</v>
      </c>
      <c r="BQ2005" s="670">
        <v>0.10299999999999999</v>
      </c>
      <c r="BR2005" s="670" t="s">
        <v>121</v>
      </c>
      <c r="BS2005" s="670">
        <v>2E-3</v>
      </c>
      <c r="BT2005" s="670">
        <v>12.007</v>
      </c>
      <c r="BU2005" s="670">
        <v>0.109</v>
      </c>
      <c r="BV2005" s="670">
        <v>0.81699999999999995</v>
      </c>
      <c r="BW2005" s="670">
        <v>1.9E-2</v>
      </c>
      <c r="BX2005" s="670" t="s">
        <v>121</v>
      </c>
      <c r="BY2005" s="670">
        <v>7.0000000000000001E-3</v>
      </c>
      <c r="BZ2005" s="670">
        <v>0.40400000000000003</v>
      </c>
      <c r="CA2005" s="670">
        <v>2.1000000000000001E-2</v>
      </c>
      <c r="CB2005" s="670" t="s">
        <v>121</v>
      </c>
      <c r="CC2005" s="670">
        <v>6.931</v>
      </c>
      <c r="CD2005" s="670">
        <v>9.1999999999999998E-2</v>
      </c>
      <c r="CE2005" s="670">
        <v>6.0000000000000001E-3</v>
      </c>
      <c r="CF2005" s="670" t="s">
        <v>121</v>
      </c>
      <c r="CG2005" s="670">
        <v>2E-3</v>
      </c>
      <c r="CH2005" s="670" t="s">
        <v>121</v>
      </c>
      <c r="CI2005" s="670">
        <v>2E-3</v>
      </c>
      <c r="CJ2005" s="670">
        <v>0.48799999999999999</v>
      </c>
      <c r="CK2005" s="670">
        <v>6.6000000000000003E-2</v>
      </c>
      <c r="CL2005" s="670" t="s">
        <v>121</v>
      </c>
      <c r="CM2005" s="670">
        <v>2E-3</v>
      </c>
      <c r="CN2005" s="670" t="s">
        <v>121</v>
      </c>
      <c r="CO2005" s="670">
        <v>2E-3</v>
      </c>
      <c r="CP2005" s="670">
        <v>2.3359999999999999</v>
      </c>
      <c r="CQ2005" s="670">
        <v>4.1000000000000002E-2</v>
      </c>
      <c r="CR2005" s="670" t="s">
        <v>121</v>
      </c>
      <c r="CS2005" s="670">
        <v>2E-3</v>
      </c>
      <c r="CT2005" s="670">
        <v>4.9130000000000003</v>
      </c>
      <c r="CU2005" s="670">
        <v>0.23599999999999999</v>
      </c>
      <c r="CV2005" s="670">
        <v>2.5999999999999999E-2</v>
      </c>
      <c r="CW2005" s="670">
        <v>1E-3</v>
      </c>
      <c r="CX2005" s="670">
        <v>0.47599999999999998</v>
      </c>
      <c r="CY2005" s="670">
        <v>1.2999999999999999E-2</v>
      </c>
      <c r="CZ2005" s="670" t="s">
        <v>121</v>
      </c>
      <c r="DA2005" s="670">
        <v>2E-3</v>
      </c>
      <c r="DB2005" s="670">
        <v>1.2999999999999999E-2</v>
      </c>
      <c r="DC2005" s="670">
        <v>4.0000000000000001E-3</v>
      </c>
      <c r="DD2005" s="670" t="s">
        <v>121</v>
      </c>
      <c r="DE2005" s="670">
        <v>7.0000000000000001E-3</v>
      </c>
      <c r="DF2005" s="670">
        <v>0.45100000000000001</v>
      </c>
      <c r="DG2005" s="670">
        <v>5.0000000000000001E-3</v>
      </c>
      <c r="DH2005" s="670">
        <v>1.6E-2</v>
      </c>
      <c r="DI2005" s="670">
        <v>1E-3</v>
      </c>
      <c r="DJ2005" s="670">
        <v>4.0000000000000001E-3</v>
      </c>
      <c r="DK2005" s="670">
        <v>1E-3</v>
      </c>
      <c r="DL2005" s="61" t="str">
        <f t="shared" si="37"/>
        <v>DK III W2 20.07.2022</v>
      </c>
    </row>
    <row r="2006" spans="1:132">
      <c r="A2006" s="11">
        <v>44763</v>
      </c>
      <c r="B2006" s="66"/>
      <c r="C2006" s="25" t="s">
        <v>124</v>
      </c>
      <c r="D2006" s="21">
        <v>20</v>
      </c>
      <c r="E2006" s="2">
        <v>100</v>
      </c>
      <c r="F2006" s="2">
        <v>80</v>
      </c>
      <c r="H2006" s="3">
        <f>((F2006)/(E2006/100))</f>
        <v>80</v>
      </c>
      <c r="I2006" s="4">
        <f>E2006/F2006</f>
        <v>1.25</v>
      </c>
      <c r="J2006" s="4" t="e">
        <f>100/G2006</f>
        <v>#DIV/0!</v>
      </c>
      <c r="N2006" s="37" t="e">
        <f>M2006/(K2006/100)</f>
        <v>#DIV/0!</v>
      </c>
      <c r="O2006" s="37" t="e">
        <f>N2006/J2006</f>
        <v>#DIV/0!</v>
      </c>
      <c r="P2006" s="5" t="e">
        <f>M2006/(L2006/100)</f>
        <v>#DIV/0!</v>
      </c>
      <c r="Q2006" s="5" t="e">
        <f>P2006*I2006</f>
        <v>#DIV/0!</v>
      </c>
      <c r="U2006" s="15" t="e">
        <f>100-(T2006-R2006)/S2006*100</f>
        <v>#DIV/0!</v>
      </c>
      <c r="V2006" s="21">
        <v>1.5780000000000001</v>
      </c>
      <c r="X2006" s="2">
        <v>10.92</v>
      </c>
      <c r="Y2006" s="2">
        <v>4.08</v>
      </c>
      <c r="Z2006" s="21">
        <v>646</v>
      </c>
      <c r="AB2006" s="14" t="e">
        <f>((AE2006-AC2006)*(1000/AD2006))*1000</f>
        <v>#DIV/0!</v>
      </c>
      <c r="AF2006" s="7" t="e">
        <f>#REF!*0.8</f>
        <v>#REF!</v>
      </c>
      <c r="AG2006" s="2">
        <v>124</v>
      </c>
      <c r="AH2006" s="8">
        <f>((AG2006)*(H2006/100))</f>
        <v>99.2</v>
      </c>
      <c r="AI2006" s="7">
        <f>AG2006/AH2006</f>
        <v>1.25</v>
      </c>
      <c r="AJ2006" s="6">
        <v>4.9640000000000004</v>
      </c>
      <c r="AK2006" s="2">
        <v>0.124</v>
      </c>
      <c r="AM2006" s="21">
        <v>0.64</v>
      </c>
      <c r="AN2006" s="21">
        <v>0.79</v>
      </c>
      <c r="AO2006" s="20" t="s">
        <v>2343</v>
      </c>
      <c r="AP2006" s="672">
        <v>3.1E-2</v>
      </c>
      <c r="AQ2006" s="672">
        <v>1E-3</v>
      </c>
      <c r="AR2006" s="672" t="s">
        <v>121</v>
      </c>
      <c r="AS2006" s="672">
        <v>4.0000000000000001E-3</v>
      </c>
      <c r="AT2006" s="672">
        <v>6.0000000000000001E-3</v>
      </c>
      <c r="AU2006" s="672">
        <v>2E-3</v>
      </c>
      <c r="AV2006" s="672">
        <v>2.7E-2</v>
      </c>
      <c r="AW2006" s="672">
        <v>2E-3</v>
      </c>
      <c r="AX2006" s="672" t="s">
        <v>121</v>
      </c>
      <c r="AY2006" s="672">
        <v>2E-3</v>
      </c>
      <c r="AZ2006" s="672">
        <v>1.4999999999999999E-2</v>
      </c>
      <c r="BA2006" s="672">
        <v>2E-3</v>
      </c>
      <c r="BB2006" s="672">
        <v>0.111</v>
      </c>
      <c r="BC2006" s="672">
        <v>3.0000000000000001E-3</v>
      </c>
      <c r="BD2006" s="672">
        <v>2.4089999999999998</v>
      </c>
      <c r="BE2006" s="672">
        <v>2.3E-2</v>
      </c>
      <c r="BF2006" s="672" t="s">
        <v>121</v>
      </c>
      <c r="BG2006" s="672">
        <v>4.0000000000000001E-3</v>
      </c>
      <c r="BH2006" s="672">
        <v>3.2930000000000001</v>
      </c>
      <c r="BI2006" s="672">
        <v>1.375</v>
      </c>
      <c r="BJ2006" s="672" t="s">
        <v>121</v>
      </c>
      <c r="BK2006" s="672">
        <v>2E-3</v>
      </c>
      <c r="BL2006" s="672" t="s">
        <v>121</v>
      </c>
      <c r="BM2006" s="672">
        <v>2E-3</v>
      </c>
      <c r="BN2006" s="672">
        <v>7.9000000000000001E-2</v>
      </c>
      <c r="BO2006" s="672">
        <v>7.0000000000000001E-3</v>
      </c>
      <c r="BP2006" s="672">
        <v>60.862000000000002</v>
      </c>
      <c r="BQ2006" s="672">
        <v>0.14199999999999999</v>
      </c>
      <c r="BR2006" s="672" t="s">
        <v>121</v>
      </c>
      <c r="BS2006" s="672">
        <v>2E-3</v>
      </c>
      <c r="BT2006" s="672">
        <v>18.123000000000001</v>
      </c>
      <c r="BU2006" s="672">
        <v>0.16300000000000001</v>
      </c>
      <c r="BV2006" s="672">
        <v>0.52100000000000002</v>
      </c>
      <c r="BW2006" s="672">
        <v>2.1000000000000001E-2</v>
      </c>
      <c r="BX2006" s="672" t="s">
        <v>121</v>
      </c>
      <c r="BY2006" s="672">
        <v>0.01</v>
      </c>
      <c r="BZ2006" s="672">
        <v>0.246</v>
      </c>
      <c r="CA2006" s="672">
        <v>2.1000000000000001E-2</v>
      </c>
      <c r="CB2006" s="672" t="s">
        <v>121</v>
      </c>
      <c r="CC2006" s="672">
        <v>14.712999999999999</v>
      </c>
      <c r="CD2006" s="672">
        <v>6.3E-2</v>
      </c>
      <c r="CE2006" s="672">
        <v>5.0000000000000001E-3</v>
      </c>
      <c r="CF2006" s="672" t="s">
        <v>121</v>
      </c>
      <c r="CG2006" s="672">
        <v>2E-3</v>
      </c>
      <c r="CH2006" s="672" t="s">
        <v>121</v>
      </c>
      <c r="CI2006" s="672">
        <v>2E-3</v>
      </c>
      <c r="CJ2006" s="672">
        <v>0.188</v>
      </c>
      <c r="CK2006" s="672">
        <v>0.115</v>
      </c>
      <c r="CL2006" s="672" t="s">
        <v>121</v>
      </c>
      <c r="CM2006" s="672">
        <v>2E-3</v>
      </c>
      <c r="CN2006" s="672" t="s">
        <v>121</v>
      </c>
      <c r="CO2006" s="672">
        <v>2E-3</v>
      </c>
      <c r="CP2006" s="672">
        <v>10.039</v>
      </c>
      <c r="CQ2006" s="672">
        <v>0.11899999999999999</v>
      </c>
      <c r="CR2006" s="672" t="s">
        <v>121</v>
      </c>
      <c r="CS2006" s="672">
        <v>2E-3</v>
      </c>
      <c r="CT2006" s="672">
        <v>3.1070000000000002</v>
      </c>
      <c r="CU2006" s="672">
        <v>0.28499999999999998</v>
      </c>
      <c r="CV2006" s="672">
        <v>1.7000000000000001E-2</v>
      </c>
      <c r="CW2006" s="672">
        <v>1E-3</v>
      </c>
      <c r="CX2006" s="672">
        <v>0.59799999999999998</v>
      </c>
      <c r="CY2006" s="672">
        <v>1.4999999999999999E-2</v>
      </c>
      <c r="CZ2006" s="672" t="s">
        <v>121</v>
      </c>
      <c r="DA2006" s="672">
        <v>2E-3</v>
      </c>
      <c r="DB2006" s="672" t="s">
        <v>121</v>
      </c>
      <c r="DC2006" s="672">
        <v>8.9999999999999993E-3</v>
      </c>
      <c r="DD2006" s="672" t="s">
        <v>121</v>
      </c>
      <c r="DE2006" s="672">
        <v>6.0000000000000001E-3</v>
      </c>
      <c r="DF2006" s="672">
        <v>0.246</v>
      </c>
      <c r="DG2006" s="672">
        <v>4.0000000000000001E-3</v>
      </c>
      <c r="DH2006" s="672">
        <v>7.0000000000000001E-3</v>
      </c>
      <c r="DI2006" s="672">
        <v>1E-3</v>
      </c>
      <c r="DJ2006" s="672">
        <v>2E-3</v>
      </c>
      <c r="DK2006" s="672">
        <v>1E-3</v>
      </c>
      <c r="DL2006" s="61" t="str">
        <f t="shared" si="37"/>
        <v>DK II 21.07.2022</v>
      </c>
      <c r="DM2006" s="676">
        <v>-3.4132403949303398E-3</v>
      </c>
      <c r="DN2006" s="676">
        <v>2.72645286360785E-3</v>
      </c>
      <c r="DO2006" s="676">
        <v>8.2787838442942904E-3</v>
      </c>
      <c r="DP2006" s="676">
        <v>0.124020370181662</v>
      </c>
      <c r="DQ2006" s="676">
        <v>7.8225280490046706E-2</v>
      </c>
      <c r="DR2006" s="676">
        <v>1.90759861136089E-3</v>
      </c>
      <c r="DS2006" s="676">
        <v>0.15800287378361899</v>
      </c>
      <c r="DT2006" s="676">
        <v>1.07953823626702E-2</v>
      </c>
      <c r="DU2006" s="676">
        <v>-6.1498625571704995E-4</v>
      </c>
      <c r="DV2006" s="676">
        <v>3.1288579532175897E-2</v>
      </c>
      <c r="DW2006" s="676">
        <v>0.23225707926011799</v>
      </c>
      <c r="DX2006" s="676">
        <v>0.244365434512854</v>
      </c>
      <c r="DY2006" s="676">
        <v>577.75624544647803</v>
      </c>
      <c r="DZ2006" s="676">
        <v>1.0041746466744801</v>
      </c>
      <c r="EA2006" s="676">
        <v>0.13423254856258501</v>
      </c>
      <c r="EB2006" s="676">
        <v>96.658074114384902</v>
      </c>
    </row>
    <row r="2007" spans="1:132">
      <c r="A2007" s="11">
        <v>44763</v>
      </c>
      <c r="B2007" s="66" t="s">
        <v>208</v>
      </c>
      <c r="C2007" s="25" t="s">
        <v>125</v>
      </c>
      <c r="D2007" s="21">
        <v>30</v>
      </c>
      <c r="E2007" s="2">
        <v>100</v>
      </c>
      <c r="F2007" s="2">
        <v>70</v>
      </c>
      <c r="H2007" s="3">
        <f>((F2007)/(E2007/100))</f>
        <v>70</v>
      </c>
      <c r="I2007" s="4">
        <f>E2007/F2007</f>
        <v>1.4285714285714286</v>
      </c>
      <c r="J2007" s="4" t="e">
        <f>100/G2007</f>
        <v>#DIV/0!</v>
      </c>
      <c r="N2007" s="37" t="e">
        <f>M2007/(K2007/100)</f>
        <v>#DIV/0!</v>
      </c>
      <c r="O2007" s="37" t="e">
        <f>N2007/J2007</f>
        <v>#DIV/0!</v>
      </c>
      <c r="P2007" s="5" t="e">
        <f>M2007/(L2007/100)</f>
        <v>#DIV/0!</v>
      </c>
      <c r="Q2007" s="5" t="e">
        <f>P2007*I2007</f>
        <v>#DIV/0!</v>
      </c>
      <c r="U2007" s="15" t="e">
        <f>100-(T2007-R2007)/S2007*100</f>
        <v>#DIV/0!</v>
      </c>
      <c r="V2007" s="21">
        <v>2.782</v>
      </c>
      <c r="X2007" s="2">
        <v>10.81</v>
      </c>
      <c r="Y2007" s="2">
        <v>9.26</v>
      </c>
      <c r="Z2007" s="21">
        <v>2376</v>
      </c>
      <c r="AB2007" s="14" t="e">
        <f>((AE2007-AC2007)*(1000/AD2007))*1000</f>
        <v>#DIV/0!</v>
      </c>
      <c r="AF2007" s="7" t="e">
        <f>#REF!*0.8</f>
        <v>#REF!</v>
      </c>
      <c r="AG2007" s="2">
        <v>143</v>
      </c>
      <c r="AH2007" s="8">
        <f>((AG2007)*(H2007/100))</f>
        <v>100.1</v>
      </c>
      <c r="AI2007" s="7">
        <f>AG2007/AH2007</f>
        <v>1.4285714285714286</v>
      </c>
      <c r="AJ2007" s="6">
        <v>41.97</v>
      </c>
      <c r="AK2007" s="2">
        <v>0.80500000000000005</v>
      </c>
      <c r="AO2007" s="20" t="s">
        <v>2344</v>
      </c>
      <c r="AP2007" s="676">
        <v>0.12</v>
      </c>
      <c r="AQ2007" s="676">
        <v>2E-3</v>
      </c>
      <c r="AR2007" s="676">
        <v>9.7000000000000003E-2</v>
      </c>
      <c r="AS2007" s="676">
        <v>4.0000000000000001E-3</v>
      </c>
      <c r="AT2007" s="676">
        <v>8.0000000000000002E-3</v>
      </c>
      <c r="AU2007" s="676">
        <v>2E-3</v>
      </c>
      <c r="AV2007" s="676">
        <v>4.8000000000000001E-2</v>
      </c>
      <c r="AW2007" s="676">
        <v>2E-3</v>
      </c>
      <c r="AX2007" s="676" t="s">
        <v>121</v>
      </c>
      <c r="AY2007" s="676">
        <v>2E-3</v>
      </c>
      <c r="AZ2007" s="676">
        <v>6.8000000000000005E-2</v>
      </c>
      <c r="BA2007" s="676">
        <v>3.0000000000000001E-3</v>
      </c>
      <c r="BB2007" s="676">
        <v>0.16</v>
      </c>
      <c r="BC2007" s="676">
        <v>4.0000000000000001E-3</v>
      </c>
      <c r="BD2007" s="676">
        <v>5.2370000000000001</v>
      </c>
      <c r="BE2007" s="676">
        <v>3.9E-2</v>
      </c>
      <c r="BF2007" s="676" t="s">
        <v>121</v>
      </c>
      <c r="BG2007" s="676">
        <v>5.0000000000000001E-3</v>
      </c>
      <c r="BH2007" s="676">
        <v>2.9039999999999999</v>
      </c>
      <c r="BI2007" s="676">
        <v>0.76</v>
      </c>
      <c r="BJ2007" s="676" t="s">
        <v>121</v>
      </c>
      <c r="BK2007" s="676">
        <v>3.0000000000000001E-3</v>
      </c>
      <c r="BL2007" s="676" t="s">
        <v>121</v>
      </c>
      <c r="BM2007" s="676">
        <v>2E-3</v>
      </c>
      <c r="BN2007" s="676">
        <v>1.1319999999999999</v>
      </c>
      <c r="BO2007" s="676">
        <v>1.7999999999999999E-2</v>
      </c>
      <c r="BP2007" s="676">
        <v>64.745000000000005</v>
      </c>
      <c r="BQ2007" s="676">
        <v>0.156</v>
      </c>
      <c r="BR2007" s="676">
        <v>2E-3</v>
      </c>
      <c r="BS2007" s="676">
        <v>1E-3</v>
      </c>
      <c r="BT2007" s="676">
        <v>11.427</v>
      </c>
      <c r="BU2007" s="676">
        <v>0.128</v>
      </c>
      <c r="BV2007" s="676">
        <v>1.0269999999999999</v>
      </c>
      <c r="BW2007" s="676">
        <v>2.1999999999999999E-2</v>
      </c>
      <c r="BX2007" s="676" t="s">
        <v>121</v>
      </c>
      <c r="BY2007" s="676">
        <v>1.4E-2</v>
      </c>
      <c r="BZ2007" s="676">
        <v>1.159</v>
      </c>
      <c r="CA2007" s="676">
        <v>3.5000000000000003E-2</v>
      </c>
      <c r="CB2007" s="676" t="s">
        <v>121</v>
      </c>
      <c r="CC2007" s="676">
        <v>6.9640000000000004</v>
      </c>
      <c r="CD2007" s="676">
        <v>0.61099999999999999</v>
      </c>
      <c r="CE2007" s="676">
        <v>1.2999999999999999E-2</v>
      </c>
      <c r="CF2007" s="676">
        <v>3.0000000000000001E-3</v>
      </c>
      <c r="CG2007" s="676">
        <v>1E-3</v>
      </c>
      <c r="CH2007" s="676" t="s">
        <v>121</v>
      </c>
      <c r="CI2007" s="676">
        <v>2E-3</v>
      </c>
      <c r="CJ2007" s="676">
        <v>0.48899999999999999</v>
      </c>
      <c r="CK2007" s="676">
        <v>6.5000000000000002E-2</v>
      </c>
      <c r="CL2007" s="676" t="s">
        <v>121</v>
      </c>
      <c r="CM2007" s="676">
        <v>2E-3</v>
      </c>
      <c r="CN2007" s="676">
        <v>4.0000000000000001E-3</v>
      </c>
      <c r="CO2007" s="676">
        <v>1E-3</v>
      </c>
      <c r="CP2007" s="676">
        <v>1.415</v>
      </c>
      <c r="CQ2007" s="676">
        <v>3.4000000000000002E-2</v>
      </c>
      <c r="CR2007" s="676" t="s">
        <v>121</v>
      </c>
      <c r="CS2007" s="676">
        <v>2E-3</v>
      </c>
      <c r="CT2007" s="676">
        <v>6.6130000000000004</v>
      </c>
      <c r="CU2007" s="676">
        <v>0.27</v>
      </c>
      <c r="CV2007" s="676">
        <v>3.3000000000000002E-2</v>
      </c>
      <c r="CW2007" s="676">
        <v>1E-3</v>
      </c>
      <c r="CX2007" s="676">
        <v>1.351</v>
      </c>
      <c r="CY2007" s="676">
        <v>2.3E-2</v>
      </c>
      <c r="CZ2007" s="676" t="s">
        <v>121</v>
      </c>
      <c r="DA2007" s="676">
        <v>2E-3</v>
      </c>
      <c r="DB2007" s="676">
        <v>2.8000000000000001E-2</v>
      </c>
      <c r="DC2007" s="676">
        <v>7.0000000000000001E-3</v>
      </c>
      <c r="DD2007" s="676" t="s">
        <v>121</v>
      </c>
      <c r="DE2007" s="676">
        <v>1.2999999999999999E-2</v>
      </c>
      <c r="DF2007" s="676">
        <v>1.286</v>
      </c>
      <c r="DG2007" s="676">
        <v>1.2E-2</v>
      </c>
      <c r="DH2007" s="676">
        <v>2.1000000000000001E-2</v>
      </c>
      <c r="DI2007" s="676">
        <v>1E-3</v>
      </c>
      <c r="DJ2007" s="676">
        <v>5.0000000000000001E-3</v>
      </c>
      <c r="DK2007" s="676">
        <v>1E-3</v>
      </c>
      <c r="DL2007" s="61" t="str">
        <f t="shared" si="37"/>
        <v>DK III W1 21.07.2022</v>
      </c>
      <c r="DM2007" s="676">
        <v>-2.5132432040024098E-2</v>
      </c>
      <c r="DN2007" s="676">
        <v>4.7395842582417302E-2</v>
      </c>
      <c r="DO2007" s="676">
        <v>-3.0179838868706699E-3</v>
      </c>
      <c r="DP2007" s="676">
        <v>0.80450533345362796</v>
      </c>
      <c r="DQ2007" s="676">
        <v>7.8751292103930604E-3</v>
      </c>
      <c r="DR2007" s="676">
        <v>-1.22389330254875E-2</v>
      </c>
      <c r="DS2007" s="676">
        <v>-0.145117435922961</v>
      </c>
      <c r="DT2007" s="676">
        <v>-4.39230254336909E-3</v>
      </c>
      <c r="DU2007" s="676">
        <v>8.7296950953404801E-4</v>
      </c>
      <c r="DV2007" s="676">
        <v>6.2517842421213193E-2</v>
      </c>
      <c r="DW2007" s="676">
        <v>3.1224197788905901E-2</v>
      </c>
      <c r="DX2007" s="676">
        <v>2.6741689376423301E-2</v>
      </c>
      <c r="DY2007" s="676">
        <v>582.50499214762704</v>
      </c>
      <c r="DZ2007" s="676">
        <v>4.0921668412883999E-2</v>
      </c>
      <c r="EA2007" s="676">
        <v>1.43365306500936</v>
      </c>
      <c r="EB2007" s="676">
        <v>98.610647461730593</v>
      </c>
    </row>
    <row r="2008" spans="1:132">
      <c r="A2008" s="11">
        <v>44763</v>
      </c>
      <c r="B2008" s="66" t="s">
        <v>207</v>
      </c>
      <c r="C2008" s="25" t="s">
        <v>125</v>
      </c>
      <c r="D2008" s="21">
        <v>34</v>
      </c>
      <c r="E2008" s="2">
        <v>100</v>
      </c>
      <c r="F2008" s="2">
        <v>66</v>
      </c>
      <c r="H2008" s="3">
        <f>((F2008)/(E2008/100))</f>
        <v>66</v>
      </c>
      <c r="I2008" s="4">
        <f>E2008/F2008</f>
        <v>1.5151515151515151</v>
      </c>
      <c r="J2008" s="4" t="e">
        <f>100/G2008</f>
        <v>#DIV/0!</v>
      </c>
      <c r="N2008" s="37" t="e">
        <f>M2008/(K2008/100)</f>
        <v>#DIV/0!</v>
      </c>
      <c r="O2008" s="37" t="e">
        <f>N2008/J2008</f>
        <v>#DIV/0!</v>
      </c>
      <c r="P2008" s="5" t="e">
        <f>M2008/(L2008/100)</f>
        <v>#DIV/0!</v>
      </c>
      <c r="Q2008" s="5" t="e">
        <f>P2008*I2008</f>
        <v>#DIV/0!</v>
      </c>
      <c r="U2008" s="15" t="e">
        <f>100-(T2008-R2008)/S2008*100</f>
        <v>#DIV/0!</v>
      </c>
      <c r="V2008" s="21">
        <v>1.7150000000000001</v>
      </c>
      <c r="X2008" s="2">
        <v>11.99</v>
      </c>
      <c r="Y2008" s="2">
        <v>13.37</v>
      </c>
      <c r="Z2008" s="21">
        <v>2799</v>
      </c>
      <c r="AB2008" s="14" t="e">
        <f>((AE2008-AC2008)*(1000/AD2008))*1000</f>
        <v>#DIV/0!</v>
      </c>
      <c r="AF2008" s="7" t="e">
        <f>#REF!*0.8</f>
        <v>#REF!</v>
      </c>
      <c r="AG2008" s="2">
        <v>152</v>
      </c>
      <c r="AH2008" s="8">
        <f>((AG2008)*(H2008/100))</f>
        <v>100.32000000000001</v>
      </c>
      <c r="AI2008" s="7">
        <f>AG2008/AH2008</f>
        <v>1.5151515151515151</v>
      </c>
      <c r="AJ2008" s="6">
        <v>131.5</v>
      </c>
      <c r="AK2008" s="2">
        <v>0.441</v>
      </c>
      <c r="AO2008" s="20" t="s">
        <v>2345</v>
      </c>
      <c r="AP2008" s="673">
        <v>6.0999999999999999E-2</v>
      </c>
      <c r="AQ2008" s="673">
        <v>1E-3</v>
      </c>
      <c r="AR2008" s="673">
        <v>5.0000000000000001E-3</v>
      </c>
      <c r="AS2008" s="673">
        <v>2E-3</v>
      </c>
      <c r="AT2008" s="673">
        <v>4.0000000000000001E-3</v>
      </c>
      <c r="AU2008" s="673">
        <v>2E-3</v>
      </c>
      <c r="AV2008" s="673">
        <v>1.9E-2</v>
      </c>
      <c r="AW2008" s="673">
        <v>2E-3</v>
      </c>
      <c r="AX2008" s="673" t="s">
        <v>121</v>
      </c>
      <c r="AY2008" s="673">
        <v>2E-3</v>
      </c>
      <c r="AZ2008" s="673">
        <v>0.02</v>
      </c>
      <c r="BA2008" s="673">
        <v>2E-3</v>
      </c>
      <c r="BB2008" s="673">
        <v>0.18099999999999999</v>
      </c>
      <c r="BC2008" s="673">
        <v>3.0000000000000001E-3</v>
      </c>
      <c r="BD2008" s="673">
        <v>1.9330000000000001</v>
      </c>
      <c r="BE2008" s="673">
        <v>1.7999999999999999E-2</v>
      </c>
      <c r="BF2008" s="673" t="s">
        <v>121</v>
      </c>
      <c r="BG2008" s="673">
        <v>2E-3</v>
      </c>
      <c r="BH2008" s="673">
        <v>4.4950000000000001</v>
      </c>
      <c r="BI2008" s="673">
        <v>1.079</v>
      </c>
      <c r="BJ2008" s="673" t="s">
        <v>121</v>
      </c>
      <c r="BK2008" s="673">
        <v>2E-3</v>
      </c>
      <c r="BL2008" s="673" t="s">
        <v>121</v>
      </c>
      <c r="BM2008" s="673">
        <v>2E-3</v>
      </c>
      <c r="BN2008" s="673">
        <v>7.4999999999999997E-2</v>
      </c>
      <c r="BO2008" s="673">
        <v>6.0000000000000001E-3</v>
      </c>
      <c r="BP2008" s="673">
        <v>62.210999999999999</v>
      </c>
      <c r="BQ2008" s="673">
        <v>0.13600000000000001</v>
      </c>
      <c r="BR2008" s="673">
        <v>0.01</v>
      </c>
      <c r="BS2008" s="673">
        <v>1E-3</v>
      </c>
      <c r="BT2008" s="673">
        <v>17.414999999999999</v>
      </c>
      <c r="BU2008" s="673">
        <v>0.13800000000000001</v>
      </c>
      <c r="BV2008" s="673">
        <v>1.458</v>
      </c>
      <c r="BW2008" s="673">
        <v>2.8000000000000001E-2</v>
      </c>
      <c r="BX2008" s="673" t="s">
        <v>121</v>
      </c>
      <c r="BY2008" s="673">
        <v>6.0000000000000001E-3</v>
      </c>
      <c r="BZ2008" s="673">
        <v>0.64800000000000002</v>
      </c>
      <c r="CA2008" s="673">
        <v>2.5999999999999999E-2</v>
      </c>
      <c r="CB2008" s="673" t="s">
        <v>121</v>
      </c>
      <c r="CC2008" s="673">
        <v>8.2050000000000001</v>
      </c>
      <c r="CD2008" s="673">
        <v>6.6000000000000003E-2</v>
      </c>
      <c r="CE2008" s="673">
        <v>5.0000000000000001E-3</v>
      </c>
      <c r="CF2008" s="673">
        <v>2E-3</v>
      </c>
      <c r="CG2008" s="673">
        <v>1E-3</v>
      </c>
      <c r="CH2008" s="673" t="s">
        <v>121</v>
      </c>
      <c r="CI2008" s="673">
        <v>2E-3</v>
      </c>
      <c r="CJ2008" s="673">
        <v>0.56899999999999995</v>
      </c>
      <c r="CK2008" s="673">
        <v>7.9000000000000001E-2</v>
      </c>
      <c r="CL2008" s="673" t="s">
        <v>121</v>
      </c>
      <c r="CM2008" s="673">
        <v>2E-3</v>
      </c>
      <c r="CN2008" s="673">
        <v>2E-3</v>
      </c>
      <c r="CO2008" s="673">
        <v>1E-3</v>
      </c>
      <c r="CP2008" s="673">
        <v>1.55</v>
      </c>
      <c r="CQ2008" s="673">
        <v>3.9E-2</v>
      </c>
      <c r="CR2008" s="673" t="s">
        <v>121</v>
      </c>
      <c r="CS2008" s="673">
        <v>2E-3</v>
      </c>
      <c r="CT2008" s="673">
        <v>8.0690000000000008</v>
      </c>
      <c r="CU2008" s="673">
        <v>0.31900000000000001</v>
      </c>
      <c r="CV2008" s="673">
        <v>3.4000000000000002E-2</v>
      </c>
      <c r="CW2008" s="673">
        <v>1E-3</v>
      </c>
      <c r="CX2008" s="673">
        <v>0.77800000000000002</v>
      </c>
      <c r="CY2008" s="673">
        <v>1.6E-2</v>
      </c>
      <c r="CZ2008" s="673" t="s">
        <v>121</v>
      </c>
      <c r="DA2008" s="673">
        <v>2E-3</v>
      </c>
      <c r="DB2008" s="673">
        <v>1.7000000000000001E-2</v>
      </c>
      <c r="DC2008" s="673">
        <v>5.0000000000000001E-3</v>
      </c>
      <c r="DD2008" s="673" t="s">
        <v>121</v>
      </c>
      <c r="DE2008" s="673">
        <v>6.0000000000000001E-3</v>
      </c>
      <c r="DF2008" s="673">
        <v>0.35599999999999998</v>
      </c>
      <c r="DG2008" s="673">
        <v>4.0000000000000001E-3</v>
      </c>
      <c r="DH2008" s="673">
        <v>1.2999999999999999E-2</v>
      </c>
      <c r="DI2008" s="673">
        <v>1E-3</v>
      </c>
      <c r="DJ2008" s="673">
        <v>5.0000000000000001E-3</v>
      </c>
      <c r="DK2008" s="673">
        <v>1E-3</v>
      </c>
      <c r="DL2008" s="61" t="str">
        <f t="shared" si="37"/>
        <v>DK III W2 21.07.2022</v>
      </c>
      <c r="DM2008" s="676">
        <v>-1.1509783947695E-2</v>
      </c>
      <c r="DN2008" s="676">
        <v>1.38558320251818E-2</v>
      </c>
      <c r="DO2008" s="676">
        <v>-2.8606011906213601E-2</v>
      </c>
      <c r="DP2008" s="676">
        <v>0.44065869706689598</v>
      </c>
      <c r="DQ2008" s="676">
        <v>3.00698110109285E-2</v>
      </c>
      <c r="DR2008" s="676">
        <v>-9.6519247126092902E-3</v>
      </c>
      <c r="DS2008" s="676">
        <v>5.4081610283285599E-2</v>
      </c>
      <c r="DT2008" s="676">
        <v>-5.8123421521910296E-3</v>
      </c>
      <c r="DU2008" s="676">
        <v>-2.8593575585189601E-3</v>
      </c>
      <c r="DV2008" s="676">
        <v>3.3493780642452897E-2</v>
      </c>
      <c r="DW2008" s="676">
        <v>0.65176291422159904</v>
      </c>
      <c r="DX2008" s="676">
        <v>-4.8287449303823698E-2</v>
      </c>
      <c r="DY2008" s="676">
        <v>1146.37906998583</v>
      </c>
      <c r="DZ2008" s="676">
        <v>-0.13918187516286901</v>
      </c>
      <c r="EA2008" s="676">
        <v>-4.6084332809769001E-2</v>
      </c>
      <c r="EB2008" s="676">
        <v>97.703374394962395</v>
      </c>
    </row>
    <row r="2009" spans="1:132">
      <c r="A2009" s="11">
        <v>44763</v>
      </c>
      <c r="B2009" s="66"/>
      <c r="C2009" s="25" t="s">
        <v>117</v>
      </c>
      <c r="H2009" s="3" t="e">
        <f>((F2009)/(E2009/100))</f>
        <v>#DIV/0!</v>
      </c>
      <c r="I2009" s="4" t="e">
        <f>E2009/F2009</f>
        <v>#DIV/0!</v>
      </c>
      <c r="J2009" s="4" t="e">
        <f>100/G2009</f>
        <v>#DIV/0!</v>
      </c>
      <c r="N2009" s="37" t="e">
        <f>M2009/(K2009/100)</f>
        <v>#DIV/0!</v>
      </c>
      <c r="O2009" s="37" t="e">
        <f>N2009/J2009</f>
        <v>#DIV/0!</v>
      </c>
      <c r="P2009" s="5" t="e">
        <f>M2009/(L2009/100)</f>
        <v>#DIV/0!</v>
      </c>
      <c r="Q2009" s="5" t="e">
        <f>P2009*I2009</f>
        <v>#DIV/0!</v>
      </c>
      <c r="U2009" s="15" t="e">
        <f>100-(T2009-R2009)/S2009*100</f>
        <v>#DIV/0!</v>
      </c>
      <c r="X2009" s="2">
        <v>10.25</v>
      </c>
      <c r="AB2009" s="14" t="e">
        <f>((AE2009-AC2009)*(1000/AD2009))*1000</f>
        <v>#DIV/0!</v>
      </c>
      <c r="AF2009" s="7" t="e">
        <f>#REF!*0.8</f>
        <v>#REF!</v>
      </c>
      <c r="AG2009" s="2">
        <v>60</v>
      </c>
      <c r="AH2009" s="8" t="e">
        <f>((AG2009)*(H2009/100))</f>
        <v>#DIV/0!</v>
      </c>
      <c r="AI2009" s="7" t="e">
        <f>AG2009/AH2009</f>
        <v>#DIV/0!</v>
      </c>
      <c r="AO2009" s="20" t="s">
        <v>2346</v>
      </c>
      <c r="AP2009" s="671">
        <v>0.184</v>
      </c>
      <c r="AQ2009" s="671">
        <v>3.0000000000000001E-3</v>
      </c>
      <c r="AR2009" s="671" t="s">
        <v>121</v>
      </c>
      <c r="AS2009" s="671">
        <v>4.0000000000000001E-3</v>
      </c>
      <c r="AT2009" s="671">
        <v>7.0999999999999994E-2</v>
      </c>
      <c r="AU2009" s="671">
        <v>3.0000000000000001E-3</v>
      </c>
      <c r="AV2009" s="671">
        <v>0.06</v>
      </c>
      <c r="AW2009" s="671">
        <v>3.0000000000000001E-3</v>
      </c>
      <c r="AX2009" s="671">
        <v>1.2999999999999999E-2</v>
      </c>
      <c r="AY2009" s="671">
        <v>1E-3</v>
      </c>
      <c r="AZ2009" s="671">
        <v>0.01</v>
      </c>
      <c r="BA2009" s="671">
        <v>2E-3</v>
      </c>
      <c r="BB2009" s="671">
        <v>7.0000000000000007E-2</v>
      </c>
      <c r="BC2009" s="671">
        <v>2E-3</v>
      </c>
      <c r="BD2009" s="671">
        <v>0.23400000000000001</v>
      </c>
      <c r="BE2009" s="671">
        <v>7.0000000000000001E-3</v>
      </c>
      <c r="BF2009" s="671" t="s">
        <v>121</v>
      </c>
      <c r="BG2009" s="671">
        <v>8.0000000000000002E-3</v>
      </c>
      <c r="BH2009" s="671" t="s">
        <v>121</v>
      </c>
      <c r="BI2009" s="671">
        <v>2.2709999999999999</v>
      </c>
      <c r="BJ2009" s="671" t="s">
        <v>121</v>
      </c>
      <c r="BK2009" s="671">
        <v>3.0000000000000001E-3</v>
      </c>
      <c r="BL2009" s="671" t="s">
        <v>121</v>
      </c>
      <c r="BM2009" s="671">
        <v>2E-3</v>
      </c>
      <c r="BN2009" s="671">
        <v>0.05</v>
      </c>
      <c r="BO2009" s="671">
        <v>8.0000000000000002E-3</v>
      </c>
      <c r="BP2009" s="671">
        <v>60.317</v>
      </c>
      <c r="BQ2009" s="671">
        <v>0.157</v>
      </c>
      <c r="BR2009" s="671">
        <v>2E-3</v>
      </c>
      <c r="BS2009" s="671">
        <v>1E-3</v>
      </c>
      <c r="BT2009" s="671">
        <v>20.742000000000001</v>
      </c>
      <c r="BU2009" s="671">
        <v>0.253</v>
      </c>
      <c r="BV2009" s="671">
        <v>11.829000000000001</v>
      </c>
      <c r="BW2009" s="671">
        <v>0.216</v>
      </c>
      <c r="BX2009" s="671" t="s">
        <v>121</v>
      </c>
      <c r="BY2009" s="671">
        <v>5.0000000000000001E-3</v>
      </c>
      <c r="BZ2009" s="671">
        <v>1.845</v>
      </c>
      <c r="CA2009" s="671">
        <v>4.3999999999999997E-2</v>
      </c>
      <c r="CB2009" s="671" t="s">
        <v>121</v>
      </c>
      <c r="CC2009" s="671">
        <v>25.552</v>
      </c>
      <c r="CD2009" s="671">
        <v>0.02</v>
      </c>
      <c r="CE2009" s="671">
        <v>5.0000000000000001E-3</v>
      </c>
      <c r="CF2009" s="671">
        <v>4.0000000000000001E-3</v>
      </c>
      <c r="CG2009" s="671">
        <v>1E-3</v>
      </c>
      <c r="CH2009" s="671" t="s">
        <v>121</v>
      </c>
      <c r="CI2009" s="671">
        <v>2E-3</v>
      </c>
      <c r="CJ2009" s="671" t="s">
        <v>121</v>
      </c>
      <c r="CK2009" s="671">
        <v>0.158</v>
      </c>
      <c r="CL2009" s="671" t="s">
        <v>121</v>
      </c>
      <c r="CM2009" s="671">
        <v>2E-3</v>
      </c>
      <c r="CN2009" s="671">
        <v>5.0000000000000001E-3</v>
      </c>
      <c r="CO2009" s="671">
        <v>1E-3</v>
      </c>
      <c r="CP2009" s="671">
        <v>1.133</v>
      </c>
      <c r="CQ2009" s="671">
        <v>5.0999999999999997E-2</v>
      </c>
      <c r="CR2009" s="671" t="s">
        <v>121</v>
      </c>
      <c r="CS2009" s="671">
        <v>2E-3</v>
      </c>
      <c r="CT2009" s="671">
        <v>0.60799999999999998</v>
      </c>
      <c r="CU2009" s="671">
        <v>0.28100000000000003</v>
      </c>
      <c r="CV2009" s="671">
        <v>1.2E-2</v>
      </c>
      <c r="CW2009" s="671">
        <v>1E-3</v>
      </c>
      <c r="CX2009" s="671">
        <v>8.2000000000000003E-2</v>
      </c>
      <c r="CY2009" s="671">
        <v>0.01</v>
      </c>
      <c r="CZ2009" s="671" t="s">
        <v>121</v>
      </c>
      <c r="DA2009" s="671">
        <v>2E-3</v>
      </c>
      <c r="DB2009" s="671" t="s">
        <v>121</v>
      </c>
      <c r="DC2009" s="671">
        <v>6.0000000000000001E-3</v>
      </c>
      <c r="DD2009" s="671">
        <v>3.3000000000000002E-2</v>
      </c>
      <c r="DE2009" s="671">
        <v>7.0000000000000001E-3</v>
      </c>
      <c r="DF2009" s="671">
        <v>0.98899999999999999</v>
      </c>
      <c r="DG2009" s="671">
        <v>1.2E-2</v>
      </c>
      <c r="DH2009" s="671">
        <v>2E-3</v>
      </c>
      <c r="DI2009" s="671">
        <v>1E-3</v>
      </c>
      <c r="DJ2009" s="671">
        <v>0.107</v>
      </c>
      <c r="DK2009" s="671">
        <v>1E-3</v>
      </c>
      <c r="DL2009" s="61" t="str">
        <f t="shared" si="37"/>
        <v>UTV 21.07.2022</v>
      </c>
    </row>
    <row r="2010" spans="1:132">
      <c r="A2010" s="11">
        <v>44763</v>
      </c>
      <c r="B2010" s="66" t="s">
        <v>705</v>
      </c>
      <c r="C2010" s="25" t="s">
        <v>2254</v>
      </c>
      <c r="H2010" s="3" t="e">
        <f>((F2010)/(E2010/100))</f>
        <v>#DIV/0!</v>
      </c>
      <c r="I2010" s="4" t="e">
        <f>E2010/F2010</f>
        <v>#DIV/0!</v>
      </c>
      <c r="J2010" s="4" t="e">
        <f>100/G2010</f>
        <v>#DIV/0!</v>
      </c>
      <c r="N2010" s="37" t="e">
        <f>M2010/(K2010/100)</f>
        <v>#DIV/0!</v>
      </c>
      <c r="O2010" s="37" t="e">
        <f>N2010/J2010</f>
        <v>#DIV/0!</v>
      </c>
      <c r="P2010" s="5" t="e">
        <f>M2010/(L2010/100)</f>
        <v>#DIV/0!</v>
      </c>
      <c r="Q2010" s="5" t="e">
        <f>P2010*I2010</f>
        <v>#DIV/0!</v>
      </c>
      <c r="U2010" s="15" t="e">
        <f>100-(T2010-R2010)/S2010*100</f>
        <v>#DIV/0!</v>
      </c>
      <c r="AB2010" s="14" t="e">
        <f>((AE2010-AC2010)*(1000/AD2010))*1000</f>
        <v>#DIV/0!</v>
      </c>
      <c r="AF2010" s="7" t="e">
        <f>#REF!*0.8</f>
        <v>#REF!</v>
      </c>
      <c r="AH2010" s="8" t="e">
        <f>((AG2010)*(H2010/100))</f>
        <v>#DIV/0!</v>
      </c>
      <c r="AI2010" s="7" t="e">
        <f>AG2010/AH2010</f>
        <v>#DIV/0!</v>
      </c>
      <c r="AO2010" s="20" t="s">
        <v>705</v>
      </c>
      <c r="AP2010" s="674" t="s">
        <v>121</v>
      </c>
      <c r="AQ2010" s="674">
        <v>4.0000000000000001E-3</v>
      </c>
      <c r="AR2010" s="674">
        <v>1.4999999999999999E-2</v>
      </c>
      <c r="AS2010" s="674">
        <v>8.9999999999999993E-3</v>
      </c>
      <c r="AT2010" s="674">
        <v>0.157</v>
      </c>
      <c r="AU2010" s="674">
        <v>0.01</v>
      </c>
      <c r="AV2010" s="674">
        <v>6.07</v>
      </c>
      <c r="AW2010" s="674">
        <v>0.14699999999999999</v>
      </c>
      <c r="AX2010" s="674" t="s">
        <v>121</v>
      </c>
      <c r="AY2010" s="674">
        <v>7.0000000000000001E-3</v>
      </c>
      <c r="AZ2010" s="674">
        <v>0.84</v>
      </c>
      <c r="BA2010" s="674">
        <v>1.7000000000000001E-2</v>
      </c>
      <c r="BB2010" s="674">
        <v>8.407</v>
      </c>
      <c r="BC2010" s="674">
        <v>0.14000000000000001</v>
      </c>
      <c r="BD2010" s="674">
        <v>25.379000000000001</v>
      </c>
      <c r="BE2010" s="674">
        <v>0.42499999999999999</v>
      </c>
      <c r="BF2010" s="674" t="s">
        <v>121</v>
      </c>
      <c r="BG2010" s="674">
        <v>8.9999999999999993E-3</v>
      </c>
      <c r="BH2010" s="674">
        <v>5.18</v>
      </c>
      <c r="BI2010" s="674">
        <v>0.58299999999999996</v>
      </c>
      <c r="BJ2010" s="674">
        <v>5.0000000000000001E-3</v>
      </c>
      <c r="BK2010" s="674">
        <v>2E-3</v>
      </c>
      <c r="BL2010" s="674">
        <v>1.2E-2</v>
      </c>
      <c r="BM2010" s="674">
        <v>3.0000000000000001E-3</v>
      </c>
      <c r="BN2010" s="674">
        <v>4.6550000000000002</v>
      </c>
      <c r="BO2010" s="674">
        <v>0.19800000000000001</v>
      </c>
      <c r="BP2010" s="674">
        <v>41.58</v>
      </c>
      <c r="BQ2010" s="674">
        <v>0.69899999999999995</v>
      </c>
      <c r="BR2010" s="674">
        <v>0.111</v>
      </c>
      <c r="BS2010" s="674">
        <v>4.0000000000000001E-3</v>
      </c>
      <c r="BT2010" s="674">
        <v>1.8220000000000001</v>
      </c>
      <c r="BU2010" s="674">
        <v>0.113</v>
      </c>
      <c r="BV2010" s="674" t="s">
        <v>121</v>
      </c>
      <c r="BW2010" s="674">
        <v>6.4000000000000001E-2</v>
      </c>
      <c r="BX2010" s="674" t="s">
        <v>121</v>
      </c>
      <c r="BY2010" s="674">
        <v>3.5999999999999997E-2</v>
      </c>
      <c r="BZ2010" s="674" t="s">
        <v>121</v>
      </c>
      <c r="CA2010" s="674">
        <v>5.8999999999999997E-2</v>
      </c>
      <c r="CB2010" s="674" t="s">
        <v>121</v>
      </c>
      <c r="CC2010" s="674">
        <v>7.077</v>
      </c>
      <c r="CD2010" s="674">
        <v>0.191</v>
      </c>
      <c r="CE2010" s="674">
        <v>1.6E-2</v>
      </c>
      <c r="CF2010" s="674">
        <v>3.9E-2</v>
      </c>
      <c r="CG2010" s="674">
        <v>2E-3</v>
      </c>
      <c r="CH2010" s="674" t="s">
        <v>121</v>
      </c>
      <c r="CI2010" s="674">
        <v>2E-3</v>
      </c>
      <c r="CJ2010" s="674" t="s">
        <v>121</v>
      </c>
      <c r="CK2010" s="674">
        <v>0.79500000000000004</v>
      </c>
      <c r="CL2010" s="674" t="s">
        <v>121</v>
      </c>
      <c r="CM2010" s="674">
        <v>2E-3</v>
      </c>
      <c r="CN2010" s="674" t="s">
        <v>121</v>
      </c>
      <c r="CO2010" s="674">
        <v>2E-3</v>
      </c>
      <c r="CP2010" s="674">
        <v>0.96599999999999997</v>
      </c>
      <c r="CQ2010" s="674">
        <v>0.05</v>
      </c>
      <c r="CR2010" s="674" t="s">
        <v>121</v>
      </c>
      <c r="CS2010" s="674">
        <v>3.0000000000000001E-3</v>
      </c>
      <c r="CT2010" s="674" t="s">
        <v>121</v>
      </c>
      <c r="CU2010" s="674">
        <v>22.937000000000001</v>
      </c>
      <c r="CV2010" s="674">
        <v>8.7999999999999995E-2</v>
      </c>
      <c r="CW2010" s="674">
        <v>2E-3</v>
      </c>
      <c r="CX2010" s="674" t="s">
        <v>121</v>
      </c>
      <c r="CY2010" s="674">
        <v>0.115</v>
      </c>
      <c r="CZ2010" s="674">
        <v>2E-3</v>
      </c>
      <c r="DA2010" s="674">
        <v>1E-3</v>
      </c>
      <c r="DB2010" s="674" t="s">
        <v>121</v>
      </c>
      <c r="DC2010" s="674">
        <v>2.9000000000000001E-2</v>
      </c>
      <c r="DD2010" s="674" t="s">
        <v>121</v>
      </c>
      <c r="DE2010" s="674">
        <v>4.1000000000000002E-2</v>
      </c>
      <c r="DF2010" s="674">
        <v>4.0579999999999998</v>
      </c>
      <c r="DG2010" s="674">
        <v>7.0000000000000007E-2</v>
      </c>
      <c r="DH2010" s="674">
        <v>0.36899999999999999</v>
      </c>
      <c r="DI2010" s="674">
        <v>8.0000000000000002E-3</v>
      </c>
      <c r="DJ2010" s="674" t="s">
        <v>121</v>
      </c>
      <c r="DK2010" s="674">
        <v>2E-3</v>
      </c>
      <c r="DL2010" s="61" t="str">
        <f t="shared" si="37"/>
        <v>Anlieferung 38-1</v>
      </c>
    </row>
    <row r="2011" spans="1:132">
      <c r="A2011" s="11">
        <v>44763</v>
      </c>
      <c r="B2011" s="66" t="s">
        <v>706</v>
      </c>
      <c r="C2011" s="25" t="s">
        <v>2254</v>
      </c>
      <c r="H2011" s="3" t="e">
        <f>((F2011)/(E2011/100))</f>
        <v>#DIV/0!</v>
      </c>
      <c r="I2011" s="4" t="e">
        <f>E2011/F2011</f>
        <v>#DIV/0!</v>
      </c>
      <c r="J2011" s="4" t="e">
        <f>100/G2011</f>
        <v>#DIV/0!</v>
      </c>
      <c r="N2011" s="37" t="e">
        <f>M2011/(K2011/100)</f>
        <v>#DIV/0!</v>
      </c>
      <c r="O2011" s="37" t="e">
        <f>N2011/J2011</f>
        <v>#DIV/0!</v>
      </c>
      <c r="P2011" s="5" t="e">
        <f>M2011/(L2011/100)</f>
        <v>#DIV/0!</v>
      </c>
      <c r="Q2011" s="5" t="e">
        <f>P2011*I2011</f>
        <v>#DIV/0!</v>
      </c>
      <c r="U2011" s="15" t="e">
        <f>100-(T2011-R2011)/S2011*100</f>
        <v>#DIV/0!</v>
      </c>
      <c r="AB2011" s="14" t="e">
        <f>((AE2011-AC2011)*(1000/AD2011))*1000</f>
        <v>#DIV/0!</v>
      </c>
      <c r="AF2011" s="7" t="e">
        <f>#REF!*0.8</f>
        <v>#REF!</v>
      </c>
      <c r="AH2011" s="8" t="e">
        <f>((AG2011)*(H2011/100))</f>
        <v>#DIV/0!</v>
      </c>
      <c r="AI2011" s="7" t="e">
        <f>AG2011/AH2011</f>
        <v>#DIV/0!</v>
      </c>
      <c r="AO2011" s="21" t="s">
        <v>706</v>
      </c>
      <c r="AP2011" s="674" t="s">
        <v>121</v>
      </c>
      <c r="AQ2011" s="674">
        <v>3.0000000000000001E-3</v>
      </c>
      <c r="AR2011" s="674" t="s">
        <v>121</v>
      </c>
      <c r="AS2011" s="674">
        <v>1.4E-2</v>
      </c>
      <c r="AT2011" s="674">
        <v>9.1999999999999998E-2</v>
      </c>
      <c r="AU2011" s="674">
        <v>8.0000000000000002E-3</v>
      </c>
      <c r="AV2011" s="674">
        <v>8.577</v>
      </c>
      <c r="AW2011" s="674">
        <v>0.191</v>
      </c>
      <c r="AX2011" s="674">
        <v>8.9999999999999993E-3</v>
      </c>
      <c r="AY2011" s="674">
        <v>4.0000000000000001E-3</v>
      </c>
      <c r="AZ2011" s="674">
        <v>0.91900000000000004</v>
      </c>
      <c r="BA2011" s="674">
        <v>1.7999999999999999E-2</v>
      </c>
      <c r="BB2011" s="674">
        <v>1.181</v>
      </c>
      <c r="BC2011" s="674">
        <v>2.4E-2</v>
      </c>
      <c r="BD2011" s="674">
        <v>22.213999999999999</v>
      </c>
      <c r="BE2011" s="674">
        <v>0.317</v>
      </c>
      <c r="BF2011" s="674" t="s">
        <v>121</v>
      </c>
      <c r="BG2011" s="674">
        <v>8.0000000000000002E-3</v>
      </c>
      <c r="BH2011" s="674">
        <v>2.5470000000000002</v>
      </c>
      <c r="BI2011" s="674">
        <v>0.42199999999999999</v>
      </c>
      <c r="BJ2011" s="674">
        <v>3.0000000000000001E-3</v>
      </c>
      <c r="BK2011" s="674">
        <v>2E-3</v>
      </c>
      <c r="BL2011" s="674" t="s">
        <v>121</v>
      </c>
      <c r="BM2011" s="674">
        <v>4.0000000000000001E-3</v>
      </c>
      <c r="BN2011" s="674">
        <v>4.6230000000000002</v>
      </c>
      <c r="BO2011" s="674">
        <v>0.20399999999999999</v>
      </c>
      <c r="BP2011" s="674">
        <v>56.238999999999997</v>
      </c>
      <c r="BQ2011" s="674">
        <v>0.52300000000000002</v>
      </c>
      <c r="BR2011" s="674">
        <v>0.124</v>
      </c>
      <c r="BS2011" s="674">
        <v>4.0000000000000001E-3</v>
      </c>
      <c r="BT2011" s="674">
        <v>0.52900000000000003</v>
      </c>
      <c r="BU2011" s="674">
        <v>8.7999999999999995E-2</v>
      </c>
      <c r="BV2011" s="674" t="s">
        <v>121</v>
      </c>
      <c r="BW2011" s="674">
        <v>6.7000000000000004E-2</v>
      </c>
      <c r="BX2011" s="674" t="s">
        <v>121</v>
      </c>
      <c r="BY2011" s="674">
        <v>3.6999999999999998E-2</v>
      </c>
      <c r="BZ2011" s="674" t="s">
        <v>121</v>
      </c>
      <c r="CA2011" s="674">
        <v>6.8000000000000005E-2</v>
      </c>
      <c r="CB2011" s="674" t="s">
        <v>121</v>
      </c>
      <c r="CC2011" s="674">
        <v>6.585</v>
      </c>
      <c r="CD2011" s="674">
        <v>0.16400000000000001</v>
      </c>
      <c r="CE2011" s="674">
        <v>1.7999999999999999E-2</v>
      </c>
      <c r="CF2011" s="674">
        <v>8.0000000000000002E-3</v>
      </c>
      <c r="CG2011" s="674">
        <v>2E-3</v>
      </c>
      <c r="CH2011" s="674" t="s">
        <v>121</v>
      </c>
      <c r="CI2011" s="674">
        <v>2E-3</v>
      </c>
      <c r="CJ2011" s="674" t="s">
        <v>121</v>
      </c>
      <c r="CK2011" s="674">
        <v>0.81799999999999995</v>
      </c>
      <c r="CL2011" s="674" t="s">
        <v>121</v>
      </c>
      <c r="CM2011" s="674">
        <v>2E-3</v>
      </c>
      <c r="CN2011" s="674" t="s">
        <v>121</v>
      </c>
      <c r="CO2011" s="674">
        <v>2E-3</v>
      </c>
      <c r="CP2011" s="674">
        <v>1.147</v>
      </c>
      <c r="CQ2011" s="674">
        <v>6.0999999999999999E-2</v>
      </c>
      <c r="CR2011" s="674" t="s">
        <v>121</v>
      </c>
      <c r="CS2011" s="674">
        <v>2E-3</v>
      </c>
      <c r="CT2011" s="674" t="s">
        <v>121</v>
      </c>
      <c r="CU2011" s="674">
        <v>23.536000000000001</v>
      </c>
      <c r="CV2011" s="674">
        <v>9.5000000000000001E-2</v>
      </c>
      <c r="CW2011" s="674">
        <v>2E-3</v>
      </c>
      <c r="CX2011" s="674" t="s">
        <v>121</v>
      </c>
      <c r="CY2011" s="674">
        <v>0.124</v>
      </c>
      <c r="CZ2011" s="674" t="s">
        <v>121</v>
      </c>
      <c r="DA2011" s="674">
        <v>2E-3</v>
      </c>
      <c r="DB2011" s="674" t="s">
        <v>121</v>
      </c>
      <c r="DC2011" s="674">
        <v>3.4000000000000002E-2</v>
      </c>
      <c r="DD2011" s="674" t="s">
        <v>121</v>
      </c>
      <c r="DE2011" s="674">
        <v>0.02</v>
      </c>
      <c r="DF2011" s="674">
        <v>0.498</v>
      </c>
      <c r="DG2011" s="674">
        <v>1.2999999999999999E-2</v>
      </c>
      <c r="DH2011" s="674">
        <v>1.028</v>
      </c>
      <c r="DI2011" s="674">
        <v>1.6E-2</v>
      </c>
      <c r="DJ2011" s="674" t="s">
        <v>121</v>
      </c>
      <c r="DK2011" s="674">
        <v>2E-3</v>
      </c>
      <c r="DL2011" s="61" t="str">
        <f t="shared" si="37"/>
        <v>Anlieferung 38-2</v>
      </c>
    </row>
    <row r="2012" spans="1:132">
      <c r="A2012" s="11">
        <v>44763</v>
      </c>
      <c r="B2012" s="66" t="s">
        <v>707</v>
      </c>
      <c r="C2012" s="25" t="s">
        <v>2254</v>
      </c>
      <c r="H2012" s="3" t="e">
        <f>((F2012)/(E2012/100))</f>
        <v>#DIV/0!</v>
      </c>
      <c r="I2012" s="4" t="e">
        <f>E2012/F2012</f>
        <v>#DIV/0!</v>
      </c>
      <c r="J2012" s="4" t="e">
        <f>100/G2012</f>
        <v>#DIV/0!</v>
      </c>
      <c r="N2012" s="37" t="e">
        <f>M2012/(K2012/100)</f>
        <v>#DIV/0!</v>
      </c>
      <c r="O2012" s="37" t="e">
        <f>N2012/J2012</f>
        <v>#DIV/0!</v>
      </c>
      <c r="P2012" s="5" t="e">
        <f>M2012/(L2012/100)</f>
        <v>#DIV/0!</v>
      </c>
      <c r="Q2012" s="5" t="e">
        <f>P2012*I2012</f>
        <v>#DIV/0!</v>
      </c>
      <c r="U2012" s="15" t="e">
        <f>100-(T2012-R2012)/S2012*100</f>
        <v>#DIV/0!</v>
      </c>
      <c r="AB2012" s="14" t="e">
        <f>((AE2012-AC2012)*(1000/AD2012))*1000</f>
        <v>#DIV/0!</v>
      </c>
      <c r="AF2012" s="7" t="e">
        <f>#REF!*0.8</f>
        <v>#REF!</v>
      </c>
      <c r="AH2012" s="8" t="e">
        <f>((AG2012)*(H2012/100))</f>
        <v>#DIV/0!</v>
      </c>
      <c r="AI2012" s="7" t="e">
        <f>AG2012/AH2012</f>
        <v>#DIV/0!</v>
      </c>
      <c r="AO2012" s="21" t="s">
        <v>707</v>
      </c>
      <c r="AP2012" s="674" t="s">
        <v>121</v>
      </c>
      <c r="AQ2012" s="674">
        <v>2E-3</v>
      </c>
      <c r="AR2012" s="674" t="s">
        <v>121</v>
      </c>
      <c r="AS2012" s="674">
        <v>0.01</v>
      </c>
      <c r="AT2012" s="674" t="s">
        <v>121</v>
      </c>
      <c r="AU2012" s="674">
        <v>8.0000000000000002E-3</v>
      </c>
      <c r="AV2012" s="674">
        <v>4.2489999999999997</v>
      </c>
      <c r="AW2012" s="674">
        <v>8.2000000000000003E-2</v>
      </c>
      <c r="AX2012" s="674" t="s">
        <v>121</v>
      </c>
      <c r="AY2012" s="674">
        <v>6.0000000000000001E-3</v>
      </c>
      <c r="AZ2012" s="674">
        <v>1.0589999999999999</v>
      </c>
      <c r="BA2012" s="674">
        <v>2.1999999999999999E-2</v>
      </c>
      <c r="BB2012" s="674">
        <v>6.2809999999999997</v>
      </c>
      <c r="BC2012" s="674">
        <v>0.121</v>
      </c>
      <c r="BD2012" s="674">
        <v>15.367000000000001</v>
      </c>
      <c r="BE2012" s="674">
        <v>0.33</v>
      </c>
      <c r="BF2012" s="674" t="s">
        <v>121</v>
      </c>
      <c r="BG2012" s="674">
        <v>7.0000000000000001E-3</v>
      </c>
      <c r="BH2012" s="674">
        <v>3.24</v>
      </c>
      <c r="BI2012" s="674">
        <v>0.436</v>
      </c>
      <c r="BJ2012" s="674">
        <v>5.0000000000000001E-3</v>
      </c>
      <c r="BK2012" s="674">
        <v>2E-3</v>
      </c>
      <c r="BL2012" s="674" t="s">
        <v>121</v>
      </c>
      <c r="BM2012" s="674">
        <v>5.0000000000000001E-3</v>
      </c>
      <c r="BN2012" s="674">
        <v>3.419</v>
      </c>
      <c r="BO2012" s="674">
        <v>0.13400000000000001</v>
      </c>
      <c r="BP2012" s="674">
        <v>56.62</v>
      </c>
      <c r="BQ2012" s="674">
        <v>0.45500000000000002</v>
      </c>
      <c r="BR2012" s="674">
        <v>7.9000000000000001E-2</v>
      </c>
      <c r="BS2012" s="674">
        <v>3.0000000000000001E-3</v>
      </c>
      <c r="BT2012" s="674">
        <v>1.0980000000000001</v>
      </c>
      <c r="BU2012" s="674">
        <v>8.3000000000000004E-2</v>
      </c>
      <c r="BV2012" s="674" t="s">
        <v>121</v>
      </c>
      <c r="BW2012" s="674">
        <v>7.6999999999999999E-2</v>
      </c>
      <c r="BX2012" s="674" t="s">
        <v>121</v>
      </c>
      <c r="BY2012" s="674">
        <v>2.8000000000000001E-2</v>
      </c>
      <c r="BZ2012" s="674">
        <v>0.28199999999999997</v>
      </c>
      <c r="CA2012" s="674">
        <v>0.04</v>
      </c>
      <c r="CB2012" s="674" t="s">
        <v>121</v>
      </c>
      <c r="CC2012" s="674">
        <v>4.2</v>
      </c>
      <c r="CD2012" s="674">
        <v>0.126</v>
      </c>
      <c r="CE2012" s="674">
        <v>1.4E-2</v>
      </c>
      <c r="CF2012" s="674" t="s">
        <v>121</v>
      </c>
      <c r="CG2012" s="674">
        <v>2E-3</v>
      </c>
      <c r="CH2012" s="674" t="s">
        <v>121</v>
      </c>
      <c r="CI2012" s="674">
        <v>2E-3</v>
      </c>
      <c r="CJ2012" s="674" t="s">
        <v>121</v>
      </c>
      <c r="CK2012" s="674">
        <v>0.94199999999999995</v>
      </c>
      <c r="CL2012" s="674" t="s">
        <v>121</v>
      </c>
      <c r="CM2012" s="674">
        <v>2E-3</v>
      </c>
      <c r="CN2012" s="674">
        <v>2E-3</v>
      </c>
      <c r="CO2012" s="674">
        <v>1E-3</v>
      </c>
      <c r="CP2012" s="674">
        <v>0.83699999999999997</v>
      </c>
      <c r="CQ2012" s="674">
        <v>4.5999999999999999E-2</v>
      </c>
      <c r="CR2012" s="674" t="s">
        <v>121</v>
      </c>
      <c r="CS2012" s="674">
        <v>2E-3</v>
      </c>
      <c r="CT2012" s="674" t="s">
        <v>121</v>
      </c>
      <c r="CU2012" s="674">
        <v>25.268000000000001</v>
      </c>
      <c r="CV2012" s="674">
        <v>6.4000000000000001E-2</v>
      </c>
      <c r="CW2012" s="674">
        <v>2E-3</v>
      </c>
      <c r="CX2012" s="674">
        <v>0.57999999999999996</v>
      </c>
      <c r="CY2012" s="674">
        <v>3.7999999999999999E-2</v>
      </c>
      <c r="CZ2012" s="674" t="s">
        <v>121</v>
      </c>
      <c r="DA2012" s="674">
        <v>2E-3</v>
      </c>
      <c r="DB2012" s="674" t="s">
        <v>121</v>
      </c>
      <c r="DC2012" s="674">
        <v>3.1E-2</v>
      </c>
      <c r="DD2012" s="674" t="s">
        <v>121</v>
      </c>
      <c r="DE2012" s="674">
        <v>3.3000000000000002E-2</v>
      </c>
      <c r="DF2012" s="674">
        <v>2.9060000000000001</v>
      </c>
      <c r="DG2012" s="674">
        <v>5.7000000000000002E-2</v>
      </c>
      <c r="DH2012" s="674">
        <v>0.95</v>
      </c>
      <c r="DI2012" s="674">
        <v>1.4E-2</v>
      </c>
      <c r="DJ2012" s="674" t="s">
        <v>121</v>
      </c>
      <c r="DK2012" s="674">
        <v>2E-3</v>
      </c>
      <c r="DL2012" s="61" t="str">
        <f t="shared" si="37"/>
        <v>Anlieferung 38-3</v>
      </c>
    </row>
    <row r="2013" spans="1:132">
      <c r="A2013" s="11">
        <v>44763</v>
      </c>
      <c r="B2013" s="66" t="s">
        <v>708</v>
      </c>
      <c r="C2013" s="25" t="s">
        <v>2254</v>
      </c>
      <c r="H2013" s="3" t="e">
        <f>((F2013)/(E2013/100))</f>
        <v>#DIV/0!</v>
      </c>
      <c r="I2013" s="4" t="e">
        <f>E2013/F2013</f>
        <v>#DIV/0!</v>
      </c>
      <c r="J2013" s="4" t="e">
        <f>100/G2013</f>
        <v>#DIV/0!</v>
      </c>
      <c r="N2013" s="37" t="e">
        <f>M2013/(K2013/100)</f>
        <v>#DIV/0!</v>
      </c>
      <c r="O2013" s="37" t="e">
        <f>N2013/J2013</f>
        <v>#DIV/0!</v>
      </c>
      <c r="P2013" s="5" t="e">
        <f>M2013/(L2013/100)</f>
        <v>#DIV/0!</v>
      </c>
      <c r="Q2013" s="5" t="e">
        <f>P2013*I2013</f>
        <v>#DIV/0!</v>
      </c>
      <c r="U2013" s="15" t="e">
        <f>100-(T2013-R2013)/S2013*100</f>
        <v>#DIV/0!</v>
      </c>
      <c r="AB2013" s="14" t="e">
        <f>((AE2013-AC2013)*(1000/AD2013))*1000</f>
        <v>#DIV/0!</v>
      </c>
      <c r="AF2013" s="7" t="e">
        <f>#REF!*0.8</f>
        <v>#REF!</v>
      </c>
      <c r="AH2013" s="8" t="e">
        <f>((AG2013)*(H2013/100))</f>
        <v>#DIV/0!</v>
      </c>
      <c r="AI2013" s="7" t="e">
        <f>AG2013/AH2013</f>
        <v>#DIV/0!</v>
      </c>
      <c r="AO2013" s="21" t="s">
        <v>708</v>
      </c>
      <c r="AP2013" s="674">
        <v>2.1999999999999999E-2</v>
      </c>
      <c r="AQ2013" s="674">
        <v>6.0000000000000001E-3</v>
      </c>
      <c r="AR2013" s="674" t="s">
        <v>121</v>
      </c>
      <c r="AS2013" s="674">
        <v>0.01</v>
      </c>
      <c r="AT2013" s="674">
        <v>0.84699999999999998</v>
      </c>
      <c r="AU2013" s="674">
        <v>2.1000000000000001E-2</v>
      </c>
      <c r="AV2013" s="674">
        <v>6.6470000000000002</v>
      </c>
      <c r="AW2013" s="674">
        <v>0.122</v>
      </c>
      <c r="AX2013" s="674">
        <v>7.0000000000000001E-3</v>
      </c>
      <c r="AY2013" s="674">
        <v>4.0000000000000001E-3</v>
      </c>
      <c r="AZ2013" s="674">
        <v>2.2869999999999999</v>
      </c>
      <c r="BA2013" s="674">
        <v>2.9000000000000001E-2</v>
      </c>
      <c r="BB2013" s="674">
        <v>6.141</v>
      </c>
      <c r="BC2013" s="674">
        <v>8.2000000000000003E-2</v>
      </c>
      <c r="BD2013" s="674">
        <v>12.382</v>
      </c>
      <c r="BE2013" s="674">
        <v>0.128</v>
      </c>
      <c r="BF2013" s="674" t="s">
        <v>121</v>
      </c>
      <c r="BG2013" s="674">
        <v>0.01</v>
      </c>
      <c r="BH2013" s="674">
        <v>4.9640000000000004</v>
      </c>
      <c r="BI2013" s="674">
        <v>0.47799999999999998</v>
      </c>
      <c r="BJ2013" s="674" t="s">
        <v>121</v>
      </c>
      <c r="BK2013" s="674">
        <v>8.0000000000000002E-3</v>
      </c>
      <c r="BL2013" s="674" t="s">
        <v>121</v>
      </c>
      <c r="BM2013" s="674">
        <v>5.0000000000000001E-3</v>
      </c>
      <c r="BN2013" s="674">
        <v>5.5E-2</v>
      </c>
      <c r="BO2013" s="674">
        <v>2.5000000000000001E-2</v>
      </c>
      <c r="BP2013" s="674">
        <v>55.137</v>
      </c>
      <c r="BQ2013" s="674">
        <v>0.50600000000000001</v>
      </c>
      <c r="BR2013" s="674">
        <v>1.504</v>
      </c>
      <c r="BS2013" s="674">
        <v>2.5000000000000001E-2</v>
      </c>
      <c r="BT2013" s="674">
        <v>0.314</v>
      </c>
      <c r="BU2013" s="674">
        <v>7.5999999999999998E-2</v>
      </c>
      <c r="BV2013" s="674">
        <v>3.5000000000000003E-2</v>
      </c>
      <c r="BW2013" s="674">
        <v>5.0000000000000001E-3</v>
      </c>
      <c r="BX2013" s="674" t="s">
        <v>121</v>
      </c>
      <c r="BY2013" s="674">
        <v>2.5000000000000001E-2</v>
      </c>
      <c r="BZ2013" s="674">
        <v>0.13200000000000001</v>
      </c>
      <c r="CA2013" s="674">
        <v>0.04</v>
      </c>
      <c r="CB2013" s="674" t="s">
        <v>121</v>
      </c>
      <c r="CC2013" s="674">
        <v>5.58</v>
      </c>
      <c r="CD2013" s="674">
        <v>7.0999999999999994E-2</v>
      </c>
      <c r="CE2013" s="674">
        <v>1.7000000000000001E-2</v>
      </c>
      <c r="CF2013" s="674">
        <v>4.0000000000000001E-3</v>
      </c>
      <c r="CG2013" s="674">
        <v>1E-3</v>
      </c>
      <c r="CH2013" s="674" t="s">
        <v>121</v>
      </c>
      <c r="CI2013" s="674">
        <v>2E-3</v>
      </c>
      <c r="CJ2013" s="674">
        <v>0.19800000000000001</v>
      </c>
      <c r="CK2013" s="674">
        <v>2.1000000000000001E-2</v>
      </c>
      <c r="CL2013" s="674" t="s">
        <v>121</v>
      </c>
      <c r="CM2013" s="674">
        <v>2E-3</v>
      </c>
      <c r="CN2013" s="674">
        <v>8.9999999999999993E-3</v>
      </c>
      <c r="CO2013" s="674">
        <v>2E-3</v>
      </c>
      <c r="CP2013" s="674">
        <v>0.84299999999999997</v>
      </c>
      <c r="CQ2013" s="674">
        <v>1.4E-2</v>
      </c>
      <c r="CR2013" s="674" t="s">
        <v>121</v>
      </c>
      <c r="CS2013" s="674">
        <v>4.0000000000000001E-3</v>
      </c>
      <c r="CT2013" s="674">
        <v>1.627</v>
      </c>
      <c r="CU2013" s="674">
        <v>7.1999999999999995E-2</v>
      </c>
      <c r="CV2013" s="674">
        <v>3.0000000000000001E-3</v>
      </c>
      <c r="CW2013" s="674">
        <v>1E-3</v>
      </c>
      <c r="CX2013" s="674">
        <v>0.109</v>
      </c>
      <c r="CY2013" s="674">
        <v>1.4E-2</v>
      </c>
      <c r="CZ2013" s="674" t="s">
        <v>121</v>
      </c>
      <c r="DA2013" s="674">
        <v>2E-3</v>
      </c>
      <c r="DB2013" s="674">
        <v>1.0999999999999999E-2</v>
      </c>
      <c r="DC2013" s="674">
        <v>6.0000000000000001E-3</v>
      </c>
      <c r="DD2013" s="674" t="s">
        <v>121</v>
      </c>
      <c r="DE2013" s="674">
        <v>5.3999999999999999E-2</v>
      </c>
      <c r="DF2013" s="674">
        <v>6.6120000000000001</v>
      </c>
      <c r="DG2013" s="674">
        <v>8.6999999999999994E-2</v>
      </c>
      <c r="DH2013" s="674">
        <v>2.9000000000000001E-2</v>
      </c>
      <c r="DI2013" s="674">
        <v>1E-3</v>
      </c>
      <c r="DJ2013" s="674" t="s">
        <v>121</v>
      </c>
      <c r="DK2013" s="674">
        <v>2E-3</v>
      </c>
      <c r="DL2013" s="61" t="str">
        <f t="shared" si="37"/>
        <v>Anlieferung 38-4</v>
      </c>
    </row>
    <row r="2014" spans="1:132">
      <c r="A2014" s="11">
        <v>44763</v>
      </c>
      <c r="B2014" s="66" t="s">
        <v>709</v>
      </c>
      <c r="C2014" s="25" t="s">
        <v>2254</v>
      </c>
      <c r="H2014" s="3" t="e">
        <f>((F2014)/(E2014/100))</f>
        <v>#DIV/0!</v>
      </c>
      <c r="I2014" s="4" t="e">
        <f>E2014/F2014</f>
        <v>#DIV/0!</v>
      </c>
      <c r="J2014" s="4" t="e">
        <f>100/G2014</f>
        <v>#DIV/0!</v>
      </c>
      <c r="N2014" s="37" t="e">
        <f>M2014/(K2014/100)</f>
        <v>#DIV/0!</v>
      </c>
      <c r="O2014" s="37" t="e">
        <f>N2014/J2014</f>
        <v>#DIV/0!</v>
      </c>
      <c r="P2014" s="5" t="e">
        <f>M2014/(L2014/100)</f>
        <v>#DIV/0!</v>
      </c>
      <c r="Q2014" s="5" t="e">
        <f>P2014*I2014</f>
        <v>#DIV/0!</v>
      </c>
      <c r="U2014" s="15" t="e">
        <f>100-(T2014-R2014)/S2014*100</f>
        <v>#DIV/0!</v>
      </c>
      <c r="AB2014" s="14" t="e">
        <f>((AE2014-AC2014)*(1000/AD2014))*1000</f>
        <v>#DIV/0!</v>
      </c>
      <c r="AF2014" s="7" t="e">
        <f>#REF!*0.8</f>
        <v>#REF!</v>
      </c>
      <c r="AH2014" s="8" t="e">
        <f>((AG2014)*(H2014/100))</f>
        <v>#DIV/0!</v>
      </c>
      <c r="AI2014" s="7" t="e">
        <f>AG2014/AH2014</f>
        <v>#DIV/0!</v>
      </c>
      <c r="AO2014" s="21" t="s">
        <v>709</v>
      </c>
      <c r="AP2014" s="674" t="s">
        <v>121</v>
      </c>
      <c r="AQ2014" s="674">
        <v>2E-3</v>
      </c>
      <c r="AR2014" s="674" t="s">
        <v>121</v>
      </c>
      <c r="AS2014" s="674">
        <v>1.2E-2</v>
      </c>
      <c r="AT2014" s="674" t="s">
        <v>121</v>
      </c>
      <c r="AU2014" s="674">
        <v>0.01</v>
      </c>
      <c r="AV2014" s="674">
        <v>10.087</v>
      </c>
      <c r="AW2014" s="674">
        <v>0.26800000000000002</v>
      </c>
      <c r="AX2014" s="674" t="s">
        <v>121</v>
      </c>
      <c r="AY2014" s="674">
        <v>6.0000000000000001E-3</v>
      </c>
      <c r="AZ2014" s="674">
        <v>1.7410000000000001</v>
      </c>
      <c r="BA2014" s="674">
        <v>3.1E-2</v>
      </c>
      <c r="BB2014" s="674">
        <v>1.4410000000000001</v>
      </c>
      <c r="BC2014" s="674">
        <v>0.03</v>
      </c>
      <c r="BD2014" s="674">
        <v>13.371</v>
      </c>
      <c r="BE2014" s="674">
        <v>0.25</v>
      </c>
      <c r="BF2014" s="674" t="s">
        <v>121</v>
      </c>
      <c r="BG2014" s="674">
        <v>8.9999999999999993E-3</v>
      </c>
      <c r="BH2014" s="674">
        <v>3.1360000000000001</v>
      </c>
      <c r="BI2014" s="674">
        <v>0.46800000000000003</v>
      </c>
      <c r="BJ2014" s="674">
        <v>5.0000000000000001E-3</v>
      </c>
      <c r="BK2014" s="674">
        <v>2E-3</v>
      </c>
      <c r="BL2014" s="674" t="s">
        <v>121</v>
      </c>
      <c r="BM2014" s="674">
        <v>7.0000000000000001E-3</v>
      </c>
      <c r="BN2014" s="674">
        <v>3.0529999999999999</v>
      </c>
      <c r="BO2014" s="674">
        <v>0.153</v>
      </c>
      <c r="BP2014" s="674">
        <v>55.036000000000001</v>
      </c>
      <c r="BQ2014" s="674">
        <v>0.55800000000000005</v>
      </c>
      <c r="BR2014" s="674">
        <v>1.4E-2</v>
      </c>
      <c r="BS2014" s="674">
        <v>2E-3</v>
      </c>
      <c r="BT2014" s="674">
        <v>0.82199999999999995</v>
      </c>
      <c r="BU2014" s="674">
        <v>9.2999999999999999E-2</v>
      </c>
      <c r="BV2014" s="674" t="s">
        <v>121</v>
      </c>
      <c r="BW2014" s="674">
        <v>7.2999999999999995E-2</v>
      </c>
      <c r="BX2014" s="674">
        <v>0.04</v>
      </c>
      <c r="BY2014" s="674">
        <v>0.02</v>
      </c>
      <c r="BZ2014" s="674">
        <v>0.47599999999999998</v>
      </c>
      <c r="CA2014" s="674">
        <v>5.2999999999999999E-2</v>
      </c>
      <c r="CB2014" s="674" t="s">
        <v>121</v>
      </c>
      <c r="CC2014" s="674">
        <v>6.4580000000000002</v>
      </c>
      <c r="CD2014" s="674">
        <v>0.17599999999999999</v>
      </c>
      <c r="CE2014" s="674">
        <v>0.02</v>
      </c>
      <c r="CF2014" s="674" t="s">
        <v>121</v>
      </c>
      <c r="CG2014" s="674">
        <v>2E-3</v>
      </c>
      <c r="CH2014" s="674" t="s">
        <v>121</v>
      </c>
      <c r="CI2014" s="674">
        <v>2E-3</v>
      </c>
      <c r="CJ2014" s="674" t="s">
        <v>121</v>
      </c>
      <c r="CK2014" s="674">
        <v>0.90200000000000002</v>
      </c>
      <c r="CL2014" s="674" t="s">
        <v>121</v>
      </c>
      <c r="CM2014" s="674">
        <v>2E-3</v>
      </c>
      <c r="CN2014" s="674">
        <v>2E-3</v>
      </c>
      <c r="CO2014" s="674">
        <v>1E-3</v>
      </c>
      <c r="CP2014" s="674">
        <v>1.1060000000000001</v>
      </c>
      <c r="CQ2014" s="674">
        <v>6.4000000000000001E-2</v>
      </c>
      <c r="CR2014" s="674" t="s">
        <v>121</v>
      </c>
      <c r="CS2014" s="674">
        <v>2E-3</v>
      </c>
      <c r="CT2014" s="674" t="s">
        <v>121</v>
      </c>
      <c r="CU2014" s="674">
        <v>25.571000000000002</v>
      </c>
      <c r="CV2014" s="674">
        <v>6.8000000000000005E-2</v>
      </c>
      <c r="CW2014" s="674">
        <v>2E-3</v>
      </c>
      <c r="CX2014" s="674">
        <v>0.97399999999999998</v>
      </c>
      <c r="CY2014" s="674">
        <v>0.05</v>
      </c>
      <c r="CZ2014" s="674" t="s">
        <v>121</v>
      </c>
      <c r="DA2014" s="674">
        <v>2E-3</v>
      </c>
      <c r="DB2014" s="674" t="s">
        <v>121</v>
      </c>
      <c r="DC2014" s="674">
        <v>3.7999999999999999E-2</v>
      </c>
      <c r="DD2014" s="674" t="s">
        <v>121</v>
      </c>
      <c r="DE2014" s="674">
        <v>6.3E-2</v>
      </c>
      <c r="DF2014" s="674">
        <v>8.0069999999999997</v>
      </c>
      <c r="DG2014" s="674">
        <v>0.13300000000000001</v>
      </c>
      <c r="DH2014" s="674">
        <v>0.437</v>
      </c>
      <c r="DI2014" s="674">
        <v>8.0000000000000002E-3</v>
      </c>
      <c r="DJ2014" s="674" t="s">
        <v>121</v>
      </c>
      <c r="DK2014" s="674">
        <v>2E-3</v>
      </c>
      <c r="DL2014" s="61" t="str">
        <f t="shared" si="37"/>
        <v>Anlieferung 38-5</v>
      </c>
    </row>
    <row r="2015" spans="1:132">
      <c r="A2015" s="11">
        <v>44763</v>
      </c>
      <c r="B2015" s="66" t="s">
        <v>710</v>
      </c>
      <c r="C2015" s="25" t="s">
        <v>2254</v>
      </c>
      <c r="H2015" s="3" t="e">
        <f>((F2015)/(E2015/100))</f>
        <v>#DIV/0!</v>
      </c>
      <c r="I2015" s="4" t="e">
        <f>E2015/F2015</f>
        <v>#DIV/0!</v>
      </c>
      <c r="J2015" s="4" t="e">
        <f>100/G2015</f>
        <v>#DIV/0!</v>
      </c>
      <c r="N2015" s="37" t="e">
        <f>M2015/(K2015/100)</f>
        <v>#DIV/0!</v>
      </c>
      <c r="O2015" s="37" t="e">
        <f>N2015/J2015</f>
        <v>#DIV/0!</v>
      </c>
      <c r="P2015" s="5" t="e">
        <f>M2015/(L2015/100)</f>
        <v>#DIV/0!</v>
      </c>
      <c r="Q2015" s="5" t="e">
        <f>P2015*I2015</f>
        <v>#DIV/0!</v>
      </c>
      <c r="U2015" s="15" t="e">
        <f>100-(T2015-R2015)/S2015*100</f>
        <v>#DIV/0!</v>
      </c>
      <c r="AB2015" s="14" t="e">
        <f>((AE2015-AC2015)*(1000/AD2015))*1000</f>
        <v>#DIV/0!</v>
      </c>
      <c r="AF2015" s="7" t="e">
        <f>#REF!*0.8</f>
        <v>#REF!</v>
      </c>
      <c r="AH2015" s="8" t="e">
        <f>((AG2015)*(H2015/100))</f>
        <v>#DIV/0!</v>
      </c>
      <c r="AI2015" s="7" t="e">
        <f>AG2015/AH2015</f>
        <v>#DIV/0!</v>
      </c>
      <c r="AO2015" s="21" t="s">
        <v>710</v>
      </c>
      <c r="AP2015" s="674">
        <v>8.9999999999999993E-3</v>
      </c>
      <c r="AQ2015" s="674">
        <v>2E-3</v>
      </c>
      <c r="AR2015" s="674">
        <v>2.1000000000000001E-2</v>
      </c>
      <c r="AS2015" s="674">
        <v>8.9999999999999993E-3</v>
      </c>
      <c r="AT2015" s="674" t="s">
        <v>121</v>
      </c>
      <c r="AU2015" s="674">
        <v>8.9999999999999993E-3</v>
      </c>
      <c r="AV2015" s="674">
        <v>5.6319999999999997</v>
      </c>
      <c r="AW2015" s="674">
        <v>0.15</v>
      </c>
      <c r="AX2015" s="674" t="s">
        <v>121</v>
      </c>
      <c r="AY2015" s="674">
        <v>5.0000000000000001E-3</v>
      </c>
      <c r="AZ2015" s="674">
        <v>3.9E-2</v>
      </c>
      <c r="BA2015" s="674">
        <v>7.0000000000000001E-3</v>
      </c>
      <c r="BB2015" s="674">
        <v>5.72</v>
      </c>
      <c r="BC2015" s="674">
        <v>8.8999999999999996E-2</v>
      </c>
      <c r="BD2015" s="674">
        <v>0.193</v>
      </c>
      <c r="BE2015" s="674">
        <v>1.6E-2</v>
      </c>
      <c r="BF2015" s="674" t="s">
        <v>121</v>
      </c>
      <c r="BG2015" s="674">
        <v>1.0999999999999999E-2</v>
      </c>
      <c r="BH2015" s="674">
        <v>2.476</v>
      </c>
      <c r="BI2015" s="674">
        <v>0.56399999999999995</v>
      </c>
      <c r="BJ2015" s="674" t="s">
        <v>121</v>
      </c>
      <c r="BK2015" s="674">
        <v>3.0000000000000001E-3</v>
      </c>
      <c r="BL2015" s="674" t="s">
        <v>121</v>
      </c>
      <c r="BM2015" s="674">
        <v>6.0000000000000001E-3</v>
      </c>
      <c r="BN2015" s="674">
        <v>20.914000000000001</v>
      </c>
      <c r="BO2015" s="674">
        <v>1.131</v>
      </c>
      <c r="BP2015" s="674">
        <v>48.017000000000003</v>
      </c>
      <c r="BQ2015" s="674">
        <v>0.77500000000000002</v>
      </c>
      <c r="BR2015" s="674">
        <v>4.0000000000000001E-3</v>
      </c>
      <c r="BS2015" s="674">
        <v>1E-3</v>
      </c>
      <c r="BT2015" s="674">
        <v>1.641</v>
      </c>
      <c r="BU2015" s="674">
        <v>0.13</v>
      </c>
      <c r="BV2015" s="674" t="s">
        <v>121</v>
      </c>
      <c r="BW2015" s="674">
        <v>0.104</v>
      </c>
      <c r="BX2015" s="674">
        <v>1.2E-2</v>
      </c>
      <c r="BY2015" s="674">
        <v>6.0000000000000001E-3</v>
      </c>
      <c r="BZ2015" s="674">
        <v>0.84799999999999998</v>
      </c>
      <c r="CA2015" s="674">
        <v>7.0999999999999994E-2</v>
      </c>
      <c r="CB2015" s="674" t="s">
        <v>121</v>
      </c>
      <c r="CC2015" s="674">
        <v>5.7160000000000002</v>
      </c>
      <c r="CD2015" s="674">
        <v>0.29099999999999998</v>
      </c>
      <c r="CE2015" s="674">
        <v>0.02</v>
      </c>
      <c r="CF2015" s="674" t="s">
        <v>121</v>
      </c>
      <c r="CG2015" s="674">
        <v>4.0000000000000001E-3</v>
      </c>
      <c r="CH2015" s="674">
        <v>4.0000000000000001E-3</v>
      </c>
      <c r="CI2015" s="674">
        <v>1E-3</v>
      </c>
      <c r="CJ2015" s="674" t="s">
        <v>121</v>
      </c>
      <c r="CK2015" s="674">
        <v>1.2330000000000001</v>
      </c>
      <c r="CL2015" s="674" t="s">
        <v>121</v>
      </c>
      <c r="CM2015" s="674">
        <v>2E-3</v>
      </c>
      <c r="CN2015" s="674">
        <v>4.0000000000000001E-3</v>
      </c>
      <c r="CO2015" s="674">
        <v>1E-3</v>
      </c>
      <c r="CP2015" s="674">
        <v>1.331</v>
      </c>
      <c r="CQ2015" s="674">
        <v>0.123</v>
      </c>
      <c r="CR2015" s="674" t="s">
        <v>121</v>
      </c>
      <c r="CS2015" s="674">
        <v>2E-3</v>
      </c>
      <c r="CT2015" s="674" t="s">
        <v>121</v>
      </c>
      <c r="CU2015" s="674">
        <v>33.594999999999999</v>
      </c>
      <c r="CV2015" s="674">
        <v>0.40899999999999997</v>
      </c>
      <c r="CW2015" s="674">
        <v>8.9999999999999993E-3</v>
      </c>
      <c r="CX2015" s="674">
        <v>1.3</v>
      </c>
      <c r="CY2015" s="674">
        <v>8.4000000000000005E-2</v>
      </c>
      <c r="CZ2015" s="674">
        <v>2E-3</v>
      </c>
      <c r="DA2015" s="674">
        <v>1E-3</v>
      </c>
      <c r="DB2015" s="674" t="s">
        <v>121</v>
      </c>
      <c r="DC2015" s="674">
        <v>3.6999999999999998E-2</v>
      </c>
      <c r="DD2015" s="674">
        <v>0.13900000000000001</v>
      </c>
      <c r="DE2015" s="674">
        <v>2.8000000000000001E-2</v>
      </c>
      <c r="DF2015" s="674">
        <v>3.4220000000000002</v>
      </c>
      <c r="DG2015" s="674">
        <v>5.6000000000000001E-2</v>
      </c>
      <c r="DH2015" s="674">
        <v>2.4319999999999999</v>
      </c>
      <c r="DI2015" s="674">
        <v>5.1999999999999998E-2</v>
      </c>
      <c r="DJ2015" s="674" t="s">
        <v>121</v>
      </c>
      <c r="DK2015" s="674">
        <v>2E-3</v>
      </c>
      <c r="DL2015" s="61" t="str">
        <f t="shared" si="37"/>
        <v>Anlieferung 38-6</v>
      </c>
    </row>
    <row r="2016" spans="1:132">
      <c r="A2016" s="11">
        <v>44763</v>
      </c>
      <c r="B2016" s="66" t="s">
        <v>711</v>
      </c>
      <c r="C2016" s="25" t="s">
        <v>2254</v>
      </c>
      <c r="H2016" s="3" t="e">
        <f>((F2016)/(E2016/100))</f>
        <v>#DIV/0!</v>
      </c>
      <c r="I2016" s="4" t="e">
        <f>E2016/F2016</f>
        <v>#DIV/0!</v>
      </c>
      <c r="J2016" s="4" t="e">
        <f>100/G2016</f>
        <v>#DIV/0!</v>
      </c>
      <c r="N2016" s="37" t="e">
        <f>M2016/(K2016/100)</f>
        <v>#DIV/0!</v>
      </c>
      <c r="O2016" s="37" t="e">
        <f>N2016/J2016</f>
        <v>#DIV/0!</v>
      </c>
      <c r="P2016" s="5" t="e">
        <f>M2016/(L2016/100)</f>
        <v>#DIV/0!</v>
      </c>
      <c r="Q2016" s="5" t="e">
        <f>P2016*I2016</f>
        <v>#DIV/0!</v>
      </c>
      <c r="U2016" s="15" t="e">
        <f>100-(T2016-R2016)/S2016*100</f>
        <v>#DIV/0!</v>
      </c>
      <c r="AB2016" s="14" t="e">
        <f>((AE2016-AC2016)*(1000/AD2016))*1000</f>
        <v>#DIV/0!</v>
      </c>
      <c r="AF2016" s="7" t="e">
        <f>#REF!*0.8</f>
        <v>#REF!</v>
      </c>
      <c r="AH2016" s="8" t="e">
        <f>((AG2016)*(H2016/100))</f>
        <v>#DIV/0!</v>
      </c>
      <c r="AI2016" s="7" t="e">
        <f>AG2016/AH2016</f>
        <v>#DIV/0!</v>
      </c>
      <c r="AO2016" s="21" t="s">
        <v>711</v>
      </c>
      <c r="AP2016" s="674" t="s">
        <v>121</v>
      </c>
      <c r="AQ2016" s="674">
        <v>3.0000000000000001E-3</v>
      </c>
      <c r="AR2016" s="674" t="s">
        <v>121</v>
      </c>
      <c r="AS2016" s="674">
        <v>1.7000000000000001E-2</v>
      </c>
      <c r="AT2016" s="674" t="s">
        <v>121</v>
      </c>
      <c r="AU2016" s="674">
        <v>8.9999999999999993E-3</v>
      </c>
      <c r="AV2016" s="674">
        <v>3.23</v>
      </c>
      <c r="AW2016" s="674">
        <v>0.121</v>
      </c>
      <c r="AX2016" s="674" t="s">
        <v>121</v>
      </c>
      <c r="AY2016" s="674">
        <v>5.0000000000000001E-3</v>
      </c>
      <c r="AZ2016" s="674">
        <v>1.262</v>
      </c>
      <c r="BA2016" s="674">
        <v>4.9000000000000002E-2</v>
      </c>
      <c r="BB2016" s="674">
        <v>1.2999999999999999E-2</v>
      </c>
      <c r="BC2016" s="674">
        <v>8.0000000000000002E-3</v>
      </c>
      <c r="BD2016" s="674">
        <v>3.9689999999999999</v>
      </c>
      <c r="BE2016" s="674">
        <v>0.17699999999999999</v>
      </c>
      <c r="BF2016" s="674" t="s">
        <v>121</v>
      </c>
      <c r="BG2016" s="674">
        <v>1.2E-2</v>
      </c>
      <c r="BH2016" s="674">
        <v>4.3019999999999996</v>
      </c>
      <c r="BI2016" s="674">
        <v>0.78300000000000003</v>
      </c>
      <c r="BJ2016" s="674" t="s">
        <v>121</v>
      </c>
      <c r="BK2016" s="674">
        <v>3.0000000000000001E-3</v>
      </c>
      <c r="BL2016" s="674" t="s">
        <v>121</v>
      </c>
      <c r="BM2016" s="674">
        <v>7.0000000000000001E-3</v>
      </c>
      <c r="BN2016" s="674">
        <v>10.336</v>
      </c>
      <c r="BO2016" s="674">
        <v>0.75</v>
      </c>
      <c r="BP2016" s="674">
        <v>45.530999999999999</v>
      </c>
      <c r="BQ2016" s="674">
        <v>0.94499999999999995</v>
      </c>
      <c r="BR2016" s="674">
        <v>6.0000000000000001E-3</v>
      </c>
      <c r="BS2016" s="674">
        <v>2E-3</v>
      </c>
      <c r="BT2016" s="674">
        <v>2.3570000000000002</v>
      </c>
      <c r="BU2016" s="674">
        <v>0.21199999999999999</v>
      </c>
      <c r="BV2016" s="674" t="s">
        <v>121</v>
      </c>
      <c r="BW2016" s="674">
        <v>0.2</v>
      </c>
      <c r="BX2016" s="674" t="s">
        <v>121</v>
      </c>
      <c r="BY2016" s="674">
        <v>2.5000000000000001E-2</v>
      </c>
      <c r="BZ2016" s="674">
        <v>1.655</v>
      </c>
      <c r="CA2016" s="674">
        <v>0.14799999999999999</v>
      </c>
      <c r="CB2016" s="674">
        <v>10.664</v>
      </c>
      <c r="CC2016" s="674">
        <v>4.2629999999999999</v>
      </c>
      <c r="CD2016" s="674">
        <v>0.154</v>
      </c>
      <c r="CE2016" s="674">
        <v>2.5999999999999999E-2</v>
      </c>
      <c r="CF2016" s="674" t="s">
        <v>121</v>
      </c>
      <c r="CG2016" s="674">
        <v>0.01</v>
      </c>
      <c r="CH2016" s="674">
        <v>0.01</v>
      </c>
      <c r="CI2016" s="674">
        <v>1E-3</v>
      </c>
      <c r="CJ2016" s="674" t="s">
        <v>121</v>
      </c>
      <c r="CK2016" s="674">
        <v>2.097</v>
      </c>
      <c r="CL2016" s="674" t="s">
        <v>121</v>
      </c>
      <c r="CM2016" s="674">
        <v>2E-3</v>
      </c>
      <c r="CN2016" s="674" t="s">
        <v>121</v>
      </c>
      <c r="CO2016" s="674">
        <v>2E-3</v>
      </c>
      <c r="CP2016" s="674">
        <v>0.95499999999999996</v>
      </c>
      <c r="CQ2016" s="674">
        <v>0.125</v>
      </c>
      <c r="CR2016" s="674" t="s">
        <v>121</v>
      </c>
      <c r="CS2016" s="674">
        <v>2E-3</v>
      </c>
      <c r="CT2016" s="674" t="s">
        <v>121</v>
      </c>
      <c r="CU2016" s="674">
        <v>45.353000000000002</v>
      </c>
      <c r="CV2016" s="674">
        <v>0.17499999999999999</v>
      </c>
      <c r="CW2016" s="674">
        <v>5.0000000000000001E-3</v>
      </c>
      <c r="CX2016" s="674">
        <v>4.2249999999999996</v>
      </c>
      <c r="CY2016" s="674">
        <v>0.27200000000000002</v>
      </c>
      <c r="CZ2016" s="674" t="s">
        <v>121</v>
      </c>
      <c r="DA2016" s="674">
        <v>2E-3</v>
      </c>
      <c r="DB2016" s="674" t="s">
        <v>121</v>
      </c>
      <c r="DC2016" s="674">
        <v>3.4000000000000002E-2</v>
      </c>
      <c r="DD2016" s="674" t="s">
        <v>121</v>
      </c>
      <c r="DE2016" s="674">
        <v>1.7999999999999999E-2</v>
      </c>
      <c r="DF2016" s="674">
        <v>7.0999999999999994E-2</v>
      </c>
      <c r="DG2016" s="674">
        <v>6.0000000000000001E-3</v>
      </c>
      <c r="DH2016" s="674">
        <v>11.085000000000001</v>
      </c>
      <c r="DI2016" s="674">
        <v>0.22600000000000001</v>
      </c>
      <c r="DJ2016" s="674" t="s">
        <v>121</v>
      </c>
      <c r="DK2016" s="674">
        <v>2E-3</v>
      </c>
      <c r="DL2016" s="61" t="str">
        <f t="shared" si="37"/>
        <v>Anlieferung 38-7</v>
      </c>
    </row>
    <row r="2017" spans="1:132">
      <c r="A2017" s="11">
        <v>44763</v>
      </c>
      <c r="B2017" s="66" t="s">
        <v>712</v>
      </c>
      <c r="C2017" s="25" t="s">
        <v>2254</v>
      </c>
      <c r="H2017" s="3" t="e">
        <f>((F2017)/(E2017/100))</f>
        <v>#DIV/0!</v>
      </c>
      <c r="I2017" s="4" t="e">
        <f>E2017/F2017</f>
        <v>#DIV/0!</v>
      </c>
      <c r="J2017" s="4" t="e">
        <f>100/G2017</f>
        <v>#DIV/0!</v>
      </c>
      <c r="N2017" s="37" t="e">
        <f>M2017/(K2017/100)</f>
        <v>#DIV/0!</v>
      </c>
      <c r="O2017" s="37" t="e">
        <f>N2017/J2017</f>
        <v>#DIV/0!</v>
      </c>
      <c r="P2017" s="5" t="e">
        <f>M2017/(L2017/100)</f>
        <v>#DIV/0!</v>
      </c>
      <c r="Q2017" s="5" t="e">
        <f>P2017*I2017</f>
        <v>#DIV/0!</v>
      </c>
      <c r="U2017" s="15" t="e">
        <f>100-(T2017-R2017)/S2017*100</f>
        <v>#DIV/0!</v>
      </c>
      <c r="AB2017" s="14" t="e">
        <f>((AE2017-AC2017)*(1000/AD2017))*1000</f>
        <v>#DIV/0!</v>
      </c>
      <c r="AF2017" s="7" t="e">
        <f>#REF!*0.8</f>
        <v>#REF!</v>
      </c>
      <c r="AH2017" s="8" t="e">
        <f>((AG2017)*(H2017/100))</f>
        <v>#DIV/0!</v>
      </c>
      <c r="AI2017" s="7" t="e">
        <f>AG2017/AH2017</f>
        <v>#DIV/0!</v>
      </c>
      <c r="AO2017" s="21" t="s">
        <v>712</v>
      </c>
      <c r="AP2017" s="674">
        <v>6.0000000000000001E-3</v>
      </c>
      <c r="AQ2017" s="674">
        <v>3.0000000000000001E-3</v>
      </c>
      <c r="AR2017" s="674" t="s">
        <v>121</v>
      </c>
      <c r="AS2017" s="674">
        <v>0.01</v>
      </c>
      <c r="AT2017" s="674">
        <v>0.09</v>
      </c>
      <c r="AU2017" s="674">
        <v>7.0000000000000001E-3</v>
      </c>
      <c r="AV2017" s="674">
        <v>7.3209999999999997</v>
      </c>
      <c r="AW2017" s="674">
        <v>0.16700000000000001</v>
      </c>
      <c r="AX2017" s="674">
        <v>8.9999999999999993E-3</v>
      </c>
      <c r="AY2017" s="674">
        <v>3.0000000000000001E-3</v>
      </c>
      <c r="AZ2017" s="674">
        <v>2.0590000000000002</v>
      </c>
      <c r="BA2017" s="674">
        <v>3.5000000000000003E-2</v>
      </c>
      <c r="BB2017" s="674">
        <v>5.5220000000000002</v>
      </c>
      <c r="BC2017" s="674">
        <v>0.106</v>
      </c>
      <c r="BD2017" s="674">
        <v>11.411</v>
      </c>
      <c r="BE2017" s="674">
        <v>0.24199999999999999</v>
      </c>
      <c r="BF2017" s="674" t="s">
        <v>121</v>
      </c>
      <c r="BG2017" s="674">
        <v>8.0000000000000002E-3</v>
      </c>
      <c r="BH2017" s="674">
        <v>4.0579999999999998</v>
      </c>
      <c r="BI2017" s="674">
        <v>0.42099999999999999</v>
      </c>
      <c r="BJ2017" s="674" t="s">
        <v>121</v>
      </c>
      <c r="BK2017" s="674">
        <v>4.0000000000000001E-3</v>
      </c>
      <c r="BL2017" s="674" t="s">
        <v>121</v>
      </c>
      <c r="BM2017" s="674">
        <v>5.0000000000000001E-3</v>
      </c>
      <c r="BN2017" s="674">
        <v>0.51200000000000001</v>
      </c>
      <c r="BO2017" s="674">
        <v>3.5000000000000003E-2</v>
      </c>
      <c r="BP2017" s="674">
        <v>61.863999999999997</v>
      </c>
      <c r="BQ2017" s="674">
        <v>0.41699999999999998</v>
      </c>
      <c r="BR2017" s="674">
        <v>0.44</v>
      </c>
      <c r="BS2017" s="674">
        <v>8.9999999999999993E-3</v>
      </c>
      <c r="BT2017" s="674">
        <v>0.69799999999999995</v>
      </c>
      <c r="BU2017" s="674">
        <v>0.08</v>
      </c>
      <c r="BV2017" s="674" t="s">
        <v>121</v>
      </c>
      <c r="BW2017" s="674">
        <v>7.0000000000000007E-2</v>
      </c>
      <c r="BX2017" s="674" t="s">
        <v>121</v>
      </c>
      <c r="BY2017" s="674">
        <v>3.2000000000000001E-2</v>
      </c>
      <c r="BZ2017" s="674">
        <v>0.34799999999999998</v>
      </c>
      <c r="CA2017" s="674">
        <v>4.4999999999999998E-2</v>
      </c>
      <c r="CB2017" s="674" t="s">
        <v>121</v>
      </c>
      <c r="CC2017" s="674">
        <v>4.7</v>
      </c>
      <c r="CD2017" s="674">
        <v>0.10100000000000001</v>
      </c>
      <c r="CE2017" s="674">
        <v>1.7000000000000001E-2</v>
      </c>
      <c r="CF2017" s="674">
        <v>6.0000000000000001E-3</v>
      </c>
      <c r="CG2017" s="674">
        <v>1E-3</v>
      </c>
      <c r="CH2017" s="674" t="s">
        <v>121</v>
      </c>
      <c r="CI2017" s="674">
        <v>2E-3</v>
      </c>
      <c r="CJ2017" s="674" t="s">
        <v>121</v>
      </c>
      <c r="CK2017" s="674">
        <v>0.77300000000000002</v>
      </c>
      <c r="CL2017" s="674" t="s">
        <v>121</v>
      </c>
      <c r="CM2017" s="674">
        <v>2E-3</v>
      </c>
      <c r="CN2017" s="674">
        <v>7.0000000000000001E-3</v>
      </c>
      <c r="CO2017" s="674">
        <v>1E-3</v>
      </c>
      <c r="CP2017" s="674">
        <v>0.98599999999999999</v>
      </c>
      <c r="CQ2017" s="674">
        <v>4.4999999999999998E-2</v>
      </c>
      <c r="CR2017" s="674" t="s">
        <v>121</v>
      </c>
      <c r="CS2017" s="674">
        <v>2E-3</v>
      </c>
      <c r="CT2017" s="674" t="s">
        <v>121</v>
      </c>
      <c r="CU2017" s="674">
        <v>22.381</v>
      </c>
      <c r="CV2017" s="674">
        <v>1.2999999999999999E-2</v>
      </c>
      <c r="CW2017" s="674">
        <v>1E-3</v>
      </c>
      <c r="CX2017" s="674">
        <v>0.23</v>
      </c>
      <c r="CY2017" s="674">
        <v>2.1000000000000001E-2</v>
      </c>
      <c r="CZ2017" s="674" t="s">
        <v>121</v>
      </c>
      <c r="DA2017" s="674">
        <v>2E-3</v>
      </c>
      <c r="DB2017" s="674">
        <v>1.7000000000000001E-2</v>
      </c>
      <c r="DC2017" s="674">
        <v>8.0000000000000002E-3</v>
      </c>
      <c r="DD2017" s="674" t="s">
        <v>121</v>
      </c>
      <c r="DE2017" s="674">
        <v>3.6999999999999998E-2</v>
      </c>
      <c r="DF2017" s="674">
        <v>3.5369999999999999</v>
      </c>
      <c r="DG2017" s="674">
        <v>6.8000000000000005E-2</v>
      </c>
      <c r="DH2017" s="674">
        <v>0.75900000000000001</v>
      </c>
      <c r="DI2017" s="674">
        <v>1.2E-2</v>
      </c>
      <c r="DJ2017" s="674" t="s">
        <v>121</v>
      </c>
      <c r="DK2017" s="674">
        <v>2E-3</v>
      </c>
      <c r="DL2017" s="61" t="str">
        <f t="shared" si="37"/>
        <v>Anlieferung 38-8</v>
      </c>
    </row>
    <row r="2018" spans="1:132">
      <c r="A2018" s="11">
        <v>44763</v>
      </c>
      <c r="B2018" s="66" t="s">
        <v>713</v>
      </c>
      <c r="C2018" s="25" t="s">
        <v>2254</v>
      </c>
      <c r="H2018" s="3" t="e">
        <f>((F2018)/(E2018/100))</f>
        <v>#DIV/0!</v>
      </c>
      <c r="I2018" s="4" t="e">
        <f>E2018/F2018</f>
        <v>#DIV/0!</v>
      </c>
      <c r="J2018" s="4" t="e">
        <f>100/G2018</f>
        <v>#DIV/0!</v>
      </c>
      <c r="N2018" s="37" t="e">
        <f>M2018/(K2018/100)</f>
        <v>#DIV/0!</v>
      </c>
      <c r="O2018" s="37" t="e">
        <f>N2018/J2018</f>
        <v>#DIV/0!</v>
      </c>
      <c r="P2018" s="5" t="e">
        <f>M2018/(L2018/100)</f>
        <v>#DIV/0!</v>
      </c>
      <c r="Q2018" s="5" t="e">
        <f>P2018*I2018</f>
        <v>#DIV/0!</v>
      </c>
      <c r="U2018" s="15" t="e">
        <f>100-(T2018-R2018)/S2018*100</f>
        <v>#DIV/0!</v>
      </c>
      <c r="AB2018" s="14" t="e">
        <f>((AE2018-AC2018)*(1000/AD2018))*1000</f>
        <v>#DIV/0!</v>
      </c>
      <c r="AF2018" s="7" t="e">
        <f>#REF!*0.8</f>
        <v>#REF!</v>
      </c>
      <c r="AH2018" s="8" t="e">
        <f>((AG2018)*(H2018/100))</f>
        <v>#DIV/0!</v>
      </c>
      <c r="AI2018" s="7" t="e">
        <f>AG2018/AH2018</f>
        <v>#DIV/0!</v>
      </c>
      <c r="AO2018" s="21" t="s">
        <v>713</v>
      </c>
      <c r="AP2018" s="674" t="s">
        <v>121</v>
      </c>
      <c r="AQ2018" s="674">
        <v>5.0000000000000001E-3</v>
      </c>
      <c r="AR2018" s="674" t="s">
        <v>121</v>
      </c>
      <c r="AS2018" s="674">
        <v>1.0999999999999999E-2</v>
      </c>
      <c r="AT2018" s="674">
        <v>0.375</v>
      </c>
      <c r="AU2018" s="674">
        <v>1.4999999999999999E-2</v>
      </c>
      <c r="AV2018" s="674">
        <v>5.758</v>
      </c>
      <c r="AW2018" s="674">
        <v>0.14599999999999999</v>
      </c>
      <c r="AX2018" s="674" t="s">
        <v>121</v>
      </c>
      <c r="AY2018" s="674">
        <v>8.0000000000000002E-3</v>
      </c>
      <c r="AZ2018" s="674">
        <v>1.6639999999999999</v>
      </c>
      <c r="BA2018" s="674">
        <v>3.4000000000000002E-2</v>
      </c>
      <c r="BB2018" s="674">
        <v>6.54</v>
      </c>
      <c r="BC2018" s="674">
        <v>0.14199999999999999</v>
      </c>
      <c r="BD2018" s="674">
        <v>16.547000000000001</v>
      </c>
      <c r="BE2018" s="674">
        <v>0.41199999999999998</v>
      </c>
      <c r="BF2018" s="674" t="s">
        <v>121</v>
      </c>
      <c r="BG2018" s="674">
        <v>7.0000000000000001E-3</v>
      </c>
      <c r="BH2018" s="674">
        <v>4.3860000000000001</v>
      </c>
      <c r="BI2018" s="674">
        <v>0.57299999999999995</v>
      </c>
      <c r="BJ2018" s="674">
        <v>6.0000000000000001E-3</v>
      </c>
      <c r="BK2018" s="674">
        <v>2E-3</v>
      </c>
      <c r="BL2018" s="674" t="s">
        <v>121</v>
      </c>
      <c r="BM2018" s="674">
        <v>4.0000000000000001E-3</v>
      </c>
      <c r="BN2018" s="674">
        <v>1.923</v>
      </c>
      <c r="BO2018" s="674">
        <v>9.5000000000000001E-2</v>
      </c>
      <c r="BP2018" s="674">
        <v>53.741</v>
      </c>
      <c r="BQ2018" s="674">
        <v>0.52200000000000002</v>
      </c>
      <c r="BR2018" s="674">
        <v>0.191</v>
      </c>
      <c r="BS2018" s="674">
        <v>5.0000000000000001E-3</v>
      </c>
      <c r="BT2018" s="674">
        <v>1.08</v>
      </c>
      <c r="BU2018" s="674">
        <v>8.7999999999999995E-2</v>
      </c>
      <c r="BV2018" s="674" t="s">
        <v>121</v>
      </c>
      <c r="BW2018" s="674">
        <v>7.9000000000000001E-2</v>
      </c>
      <c r="BX2018" s="674" t="s">
        <v>121</v>
      </c>
      <c r="BY2018" s="674">
        <v>0.03</v>
      </c>
      <c r="BZ2018" s="674">
        <v>0.26300000000000001</v>
      </c>
      <c r="CA2018" s="674">
        <v>4.1000000000000002E-2</v>
      </c>
      <c r="CB2018" s="674" t="s">
        <v>121</v>
      </c>
      <c r="CC2018" s="674">
        <v>7.8029999999999999</v>
      </c>
      <c r="CD2018" s="674">
        <v>0.13</v>
      </c>
      <c r="CE2018" s="674">
        <v>1.7000000000000001E-2</v>
      </c>
      <c r="CF2018" s="674">
        <v>5.2999999999999999E-2</v>
      </c>
      <c r="CG2018" s="674">
        <v>2E-3</v>
      </c>
      <c r="CH2018" s="674" t="s">
        <v>121</v>
      </c>
      <c r="CI2018" s="674">
        <v>2E-3</v>
      </c>
      <c r="CJ2018" s="674" t="s">
        <v>121</v>
      </c>
      <c r="CK2018" s="674">
        <v>0.97099999999999997</v>
      </c>
      <c r="CL2018" s="674" t="s">
        <v>121</v>
      </c>
      <c r="CM2018" s="674">
        <v>2E-3</v>
      </c>
      <c r="CN2018" s="674">
        <v>3.0000000000000001E-3</v>
      </c>
      <c r="CO2018" s="674">
        <v>1E-3</v>
      </c>
      <c r="CP2018" s="674">
        <v>1.0029999999999999</v>
      </c>
      <c r="CQ2018" s="674">
        <v>5.6000000000000001E-2</v>
      </c>
      <c r="CR2018" s="674" t="s">
        <v>121</v>
      </c>
      <c r="CS2018" s="674">
        <v>2E-3</v>
      </c>
      <c r="CT2018" s="674" t="s">
        <v>121</v>
      </c>
      <c r="CU2018" s="674">
        <v>26.885000000000002</v>
      </c>
      <c r="CV2018" s="674">
        <v>4.2999999999999997E-2</v>
      </c>
      <c r="CW2018" s="674">
        <v>1E-3</v>
      </c>
      <c r="CX2018" s="674">
        <v>0.27900000000000003</v>
      </c>
      <c r="CY2018" s="674">
        <v>3.2000000000000001E-2</v>
      </c>
      <c r="CZ2018" s="674" t="s">
        <v>121</v>
      </c>
      <c r="DA2018" s="674">
        <v>2E-3</v>
      </c>
      <c r="DB2018" s="674" t="s">
        <v>121</v>
      </c>
      <c r="DC2018" s="674">
        <v>3.2000000000000001E-2</v>
      </c>
      <c r="DD2018" s="674" t="s">
        <v>121</v>
      </c>
      <c r="DE2018" s="674">
        <v>4.7E-2</v>
      </c>
      <c r="DF2018" s="674">
        <v>5.2380000000000004</v>
      </c>
      <c r="DG2018" s="674">
        <v>0.112</v>
      </c>
      <c r="DH2018" s="674">
        <v>0.746</v>
      </c>
      <c r="DI2018" s="674">
        <v>1.2999999999999999E-2</v>
      </c>
      <c r="DJ2018" s="674" t="s">
        <v>121</v>
      </c>
      <c r="DK2018" s="674">
        <v>2E-3</v>
      </c>
      <c r="DL2018" s="61" t="str">
        <f t="shared" si="37"/>
        <v>Anlieferung 38-9</v>
      </c>
    </row>
    <row r="2019" spans="1:132">
      <c r="A2019" s="11">
        <v>44763</v>
      </c>
      <c r="B2019" s="66" t="s">
        <v>714</v>
      </c>
      <c r="C2019" s="25" t="s">
        <v>2254</v>
      </c>
      <c r="H2019" s="3" t="e">
        <f>((F2019)/(E2019/100))</f>
        <v>#DIV/0!</v>
      </c>
      <c r="I2019" s="4" t="e">
        <f>E2019/F2019</f>
        <v>#DIV/0!</v>
      </c>
      <c r="J2019" s="4" t="e">
        <f>100/G2019</f>
        <v>#DIV/0!</v>
      </c>
      <c r="N2019" s="37" t="e">
        <f>M2019/(K2019/100)</f>
        <v>#DIV/0!</v>
      </c>
      <c r="O2019" s="37" t="e">
        <f>N2019/J2019</f>
        <v>#DIV/0!</v>
      </c>
      <c r="P2019" s="5" t="e">
        <f>M2019/(L2019/100)</f>
        <v>#DIV/0!</v>
      </c>
      <c r="Q2019" s="5" t="e">
        <f>P2019*I2019</f>
        <v>#DIV/0!</v>
      </c>
      <c r="U2019" s="15" t="e">
        <f>100-(T2019-R2019)/S2019*100</f>
        <v>#DIV/0!</v>
      </c>
      <c r="AB2019" s="14" t="e">
        <f>((AE2019-AC2019)*(1000/AD2019))*1000</f>
        <v>#DIV/0!</v>
      </c>
      <c r="AF2019" s="7" t="e">
        <f>#REF!*0.8</f>
        <v>#REF!</v>
      </c>
      <c r="AH2019" s="8" t="e">
        <f>((AG2019)*(H2019/100))</f>
        <v>#DIV/0!</v>
      </c>
      <c r="AI2019" s="7" t="e">
        <f>AG2019/AH2019</f>
        <v>#DIV/0!</v>
      </c>
      <c r="AO2019" s="21" t="s">
        <v>714</v>
      </c>
      <c r="AP2019" s="674">
        <v>7.3999999999999996E-2</v>
      </c>
      <c r="AQ2019" s="674">
        <v>0.01</v>
      </c>
      <c r="AR2019" s="674" t="s">
        <v>121</v>
      </c>
      <c r="AS2019" s="674">
        <v>1.2999999999999999E-2</v>
      </c>
      <c r="AT2019" s="674" t="s">
        <v>121</v>
      </c>
      <c r="AU2019" s="674">
        <v>8.0000000000000002E-3</v>
      </c>
      <c r="AV2019" s="674">
        <v>4.452</v>
      </c>
      <c r="AW2019" s="674">
        <v>9.9000000000000005E-2</v>
      </c>
      <c r="AX2019" s="674">
        <v>5.0000000000000001E-3</v>
      </c>
      <c r="AY2019" s="674">
        <v>3.0000000000000001E-3</v>
      </c>
      <c r="AZ2019" s="674">
        <v>1.87</v>
      </c>
      <c r="BA2019" s="674">
        <v>3.6999999999999998E-2</v>
      </c>
      <c r="BB2019" s="674">
        <v>5.8000000000000003E-2</v>
      </c>
      <c r="BC2019" s="674">
        <v>5.0000000000000001E-3</v>
      </c>
      <c r="BD2019" s="674">
        <v>16.456</v>
      </c>
      <c r="BE2019" s="674">
        <v>0.28599999999999998</v>
      </c>
      <c r="BF2019" s="674" t="s">
        <v>121</v>
      </c>
      <c r="BG2019" s="674">
        <v>8.0000000000000002E-3</v>
      </c>
      <c r="BH2019" s="674">
        <v>1.69</v>
      </c>
      <c r="BI2019" s="674">
        <v>0.38400000000000001</v>
      </c>
      <c r="BJ2019" s="674">
        <v>2.4E-2</v>
      </c>
      <c r="BK2019" s="674">
        <v>8.0000000000000002E-3</v>
      </c>
      <c r="BL2019" s="674" t="s">
        <v>121</v>
      </c>
      <c r="BM2019" s="674">
        <v>6.0000000000000001E-3</v>
      </c>
      <c r="BN2019" s="674">
        <v>6.008</v>
      </c>
      <c r="BO2019" s="674">
        <v>0.23599999999999999</v>
      </c>
      <c r="BP2019" s="674">
        <v>61.896000000000001</v>
      </c>
      <c r="BQ2019" s="674">
        <v>0.47899999999999998</v>
      </c>
      <c r="BR2019" s="674">
        <v>4.2869999999999999</v>
      </c>
      <c r="BS2019" s="674">
        <v>6.6000000000000003E-2</v>
      </c>
      <c r="BT2019" s="674">
        <v>0.76800000000000002</v>
      </c>
      <c r="BU2019" s="674">
        <v>7.9000000000000001E-2</v>
      </c>
      <c r="BV2019" s="674" t="s">
        <v>121</v>
      </c>
      <c r="BW2019" s="674">
        <v>7.0999999999999994E-2</v>
      </c>
      <c r="BX2019" s="674" t="s">
        <v>121</v>
      </c>
      <c r="BY2019" s="674">
        <v>5.2999999999999999E-2</v>
      </c>
      <c r="BZ2019" s="674">
        <v>0.17599999999999999</v>
      </c>
      <c r="CA2019" s="674">
        <v>4.2999999999999997E-2</v>
      </c>
      <c r="CB2019" s="674" t="s">
        <v>121</v>
      </c>
      <c r="CC2019" s="674">
        <v>6.0919999999999996</v>
      </c>
      <c r="CD2019" s="674">
        <v>0.251</v>
      </c>
      <c r="CE2019" s="674">
        <v>2.1999999999999999E-2</v>
      </c>
      <c r="CF2019" s="674" t="s">
        <v>121</v>
      </c>
      <c r="CG2019" s="674">
        <v>2E-3</v>
      </c>
      <c r="CH2019" s="674">
        <v>2E-3</v>
      </c>
      <c r="CI2019" s="674">
        <v>1E-3</v>
      </c>
      <c r="CJ2019" s="674" t="s">
        <v>121</v>
      </c>
      <c r="CK2019" s="674">
        <v>0.84499999999999997</v>
      </c>
      <c r="CL2019" s="674" t="s">
        <v>121</v>
      </c>
      <c r="CM2019" s="674">
        <v>2E-3</v>
      </c>
      <c r="CN2019" s="674">
        <v>2.5000000000000001E-2</v>
      </c>
      <c r="CO2019" s="674">
        <v>3.0000000000000001E-3</v>
      </c>
      <c r="CP2019" s="674">
        <v>1.429</v>
      </c>
      <c r="CQ2019" s="674">
        <v>0.08</v>
      </c>
      <c r="CR2019" s="674">
        <v>1.4999999999999999E-2</v>
      </c>
      <c r="CS2019" s="674">
        <v>3.0000000000000001E-3</v>
      </c>
      <c r="CT2019" s="674" t="s">
        <v>121</v>
      </c>
      <c r="CU2019" s="674">
        <v>24.266999999999999</v>
      </c>
      <c r="CV2019" s="674">
        <v>0.11600000000000001</v>
      </c>
      <c r="CW2019" s="674">
        <v>3.0000000000000001E-3</v>
      </c>
      <c r="CX2019" s="674">
        <v>0.13100000000000001</v>
      </c>
      <c r="CY2019" s="674">
        <v>5.3999999999999999E-2</v>
      </c>
      <c r="CZ2019" s="674" t="s">
        <v>121</v>
      </c>
      <c r="DA2019" s="674">
        <v>4.0000000000000001E-3</v>
      </c>
      <c r="DB2019" s="674" t="s">
        <v>121</v>
      </c>
      <c r="DC2019" s="674">
        <v>4.7E-2</v>
      </c>
      <c r="DD2019" s="674" t="s">
        <v>121</v>
      </c>
      <c r="DE2019" s="674">
        <v>2.4E-2</v>
      </c>
      <c r="DF2019" s="674">
        <v>9.1999999999999998E-2</v>
      </c>
      <c r="DG2019" s="674">
        <v>5.0000000000000001E-3</v>
      </c>
      <c r="DH2019" s="674">
        <v>0.16</v>
      </c>
      <c r="DI2019" s="674">
        <v>4.0000000000000001E-3</v>
      </c>
      <c r="DJ2019" s="674" t="s">
        <v>121</v>
      </c>
      <c r="DK2019" s="674">
        <v>2E-3</v>
      </c>
      <c r="DL2019" s="61" t="str">
        <f t="shared" si="37"/>
        <v>Anlieferung 38-10</v>
      </c>
    </row>
    <row r="2020" spans="1:132">
      <c r="A2020" s="11">
        <v>44763</v>
      </c>
      <c r="B2020" s="66" t="s">
        <v>2347</v>
      </c>
      <c r="C2020" s="25" t="s">
        <v>2254</v>
      </c>
      <c r="H2020" s="3" t="e">
        <f>((F2020)/(E2020/100))</f>
        <v>#DIV/0!</v>
      </c>
      <c r="I2020" s="4" t="e">
        <f>E2020/F2020</f>
        <v>#DIV/0!</v>
      </c>
      <c r="J2020" s="4" t="e">
        <f>100/G2020</f>
        <v>#DIV/0!</v>
      </c>
      <c r="N2020" s="37" t="e">
        <f>M2020/(K2020/100)</f>
        <v>#DIV/0!</v>
      </c>
      <c r="O2020" s="37" t="e">
        <f>N2020/J2020</f>
        <v>#DIV/0!</v>
      </c>
      <c r="P2020" s="5" t="e">
        <f>M2020/(L2020/100)</f>
        <v>#DIV/0!</v>
      </c>
      <c r="Q2020" s="5" t="e">
        <f>P2020*I2020</f>
        <v>#DIV/0!</v>
      </c>
      <c r="U2020" s="15" t="e">
        <f>100-(T2020-R2020)/S2020*100</f>
        <v>#DIV/0!</v>
      </c>
      <c r="AB2020" s="14" t="e">
        <f>((AE2020-AC2020)*(1000/AD2020))*1000</f>
        <v>#DIV/0!</v>
      </c>
      <c r="AF2020" s="7" t="e">
        <f>#REF!*0.8</f>
        <v>#REF!</v>
      </c>
      <c r="AH2020" s="8" t="e">
        <f>((AG2020)*(H2020/100))</f>
        <v>#DIV/0!</v>
      </c>
      <c r="AI2020" s="7" t="e">
        <f>AG2020/AH2020</f>
        <v>#DIV/0!</v>
      </c>
      <c r="AO2020" s="21" t="s">
        <v>2347</v>
      </c>
      <c r="DL2020" s="61" t="str">
        <f t="shared" si="37"/>
        <v>Anlieferung 38 11-32 Entsorgung</v>
      </c>
    </row>
    <row r="2021" spans="1:132">
      <c r="A2021" s="11">
        <v>44763</v>
      </c>
      <c r="B2021" s="66" t="s">
        <v>2350</v>
      </c>
      <c r="C2021" s="25" t="s">
        <v>2348</v>
      </c>
      <c r="D2021" s="21">
        <v>2</v>
      </c>
      <c r="E2021" s="2">
        <v>100</v>
      </c>
      <c r="F2021" s="2">
        <v>98</v>
      </c>
      <c r="H2021" s="3">
        <f>((F2021)/(E2021/100))</f>
        <v>98</v>
      </c>
      <c r="I2021" s="4">
        <f>E2021/F2021</f>
        <v>1.0204081632653061</v>
      </c>
      <c r="J2021" s="4" t="e">
        <f>100/G2021</f>
        <v>#DIV/0!</v>
      </c>
      <c r="K2021" s="2">
        <v>19.977</v>
      </c>
      <c r="M2021" s="2">
        <f>98.36-98.236</f>
        <v>0.12399999999999523</v>
      </c>
      <c r="N2021" s="37">
        <f>M2021/(K2021/100)</f>
        <v>0.62071382089400418</v>
      </c>
      <c r="O2021" s="37" t="e">
        <f>N2021/J2021</f>
        <v>#DIV/0!</v>
      </c>
      <c r="P2021" s="5" t="e">
        <f>M2021/(L2021/100)</f>
        <v>#DIV/0!</v>
      </c>
      <c r="Q2021" s="5" t="e">
        <f>P2021*I2021</f>
        <v>#DIV/0!</v>
      </c>
      <c r="R2021" s="21">
        <v>55.076000000000001</v>
      </c>
      <c r="S2021" s="21">
        <v>10.016999999999999</v>
      </c>
      <c r="T2021" s="21">
        <v>64.540999999999997</v>
      </c>
      <c r="U2021" s="15">
        <f>100-(T2021-R2021)/S2021*100</f>
        <v>5.510631925726301</v>
      </c>
      <c r="V2021" s="21">
        <v>1.143</v>
      </c>
      <c r="X2021" s="2">
        <v>12.46</v>
      </c>
      <c r="Y2021" s="2">
        <v>32.4</v>
      </c>
      <c r="Z2021" s="21">
        <v>1263</v>
      </c>
      <c r="AB2021" s="14">
        <f>((AE2021-AC2021)*(1000/AD2021))*1000</f>
        <v>23776.508453445618</v>
      </c>
      <c r="AC2021" s="21">
        <v>90.323999999999998</v>
      </c>
      <c r="AD2021" s="21">
        <v>157.214</v>
      </c>
      <c r="AE2021" s="21">
        <v>94.061999999999998</v>
      </c>
      <c r="AF2021" s="7" t="e">
        <f>#REF!*0.8</f>
        <v>#REF!</v>
      </c>
      <c r="AG2021" s="2">
        <v>102</v>
      </c>
      <c r="AH2021" s="8">
        <f>((AG2021)*(H2021/100))</f>
        <v>99.96</v>
      </c>
      <c r="AI2021" s="7">
        <f>AG2021/AH2021</f>
        <v>1.0204081632653061</v>
      </c>
      <c r="AJ2021" s="6">
        <v>3.24</v>
      </c>
      <c r="AK2021" s="2">
        <v>0.13800000000000001</v>
      </c>
      <c r="AM2021" s="21">
        <v>0.55000000000000004</v>
      </c>
      <c r="AN2021" s="21">
        <v>0.73</v>
      </c>
      <c r="AO2021" s="20" t="s">
        <v>2348</v>
      </c>
      <c r="AP2021" s="675">
        <v>0.02</v>
      </c>
      <c r="AQ2021" s="675">
        <v>1E-3</v>
      </c>
      <c r="AR2021" s="675" t="s">
        <v>121</v>
      </c>
      <c r="AS2021" s="675">
        <v>4.0000000000000001E-3</v>
      </c>
      <c r="AT2021" s="675">
        <v>0.13500000000000001</v>
      </c>
      <c r="AU2021" s="675">
        <v>4.0000000000000001E-3</v>
      </c>
      <c r="AV2021" s="675">
        <v>6.0000000000000001E-3</v>
      </c>
      <c r="AW2021" s="675">
        <v>2E-3</v>
      </c>
      <c r="AX2021" s="675">
        <v>2E-3</v>
      </c>
      <c r="AY2021" s="675">
        <v>1E-3</v>
      </c>
      <c r="AZ2021" s="675">
        <v>0.315</v>
      </c>
      <c r="BA2021" s="675">
        <v>7.0000000000000001E-3</v>
      </c>
      <c r="BB2021" s="675">
        <v>0.23</v>
      </c>
      <c r="BC2021" s="675">
        <v>5.0000000000000001E-3</v>
      </c>
      <c r="BD2021" s="675">
        <v>1.9970000000000001</v>
      </c>
      <c r="BE2021" s="675">
        <v>2.5000000000000001E-2</v>
      </c>
      <c r="BF2021" s="675" t="s">
        <v>121</v>
      </c>
      <c r="BG2021" s="675">
        <v>3.0000000000000001E-3</v>
      </c>
      <c r="BH2021" s="675">
        <v>4.1390000000000002</v>
      </c>
      <c r="BI2021" s="675">
        <v>1.58</v>
      </c>
      <c r="BJ2021" s="675">
        <v>2E-3</v>
      </c>
      <c r="BK2021" s="675">
        <v>1E-3</v>
      </c>
      <c r="BL2021" s="675" t="s">
        <v>121</v>
      </c>
      <c r="BM2021" s="675">
        <v>2E-3</v>
      </c>
      <c r="BN2021" s="675">
        <v>0.16900000000000001</v>
      </c>
      <c r="BO2021" s="675">
        <v>8.9999999999999993E-3</v>
      </c>
      <c r="BP2021" s="675">
        <v>40.253999999999998</v>
      </c>
      <c r="BQ2021" s="675">
        <v>0.26700000000000002</v>
      </c>
      <c r="BR2021" s="675">
        <v>2E-3</v>
      </c>
      <c r="BS2021" s="675">
        <v>1E-3</v>
      </c>
      <c r="BT2021" s="675">
        <v>15.083</v>
      </c>
      <c r="BU2021" s="675">
        <v>0.17199999999999999</v>
      </c>
      <c r="BV2021" s="675">
        <v>0.71</v>
      </c>
      <c r="BW2021" s="675">
        <v>2.4E-2</v>
      </c>
      <c r="BX2021" s="675">
        <v>1.9E-2</v>
      </c>
      <c r="BY2021" s="675">
        <v>6.0000000000000001E-3</v>
      </c>
      <c r="BZ2021" s="675">
        <v>10.077999999999999</v>
      </c>
      <c r="CA2021" s="675">
        <v>0.115</v>
      </c>
      <c r="CB2021" s="675" t="s">
        <v>121</v>
      </c>
      <c r="CC2021" s="675">
        <v>14.005000000000001</v>
      </c>
      <c r="CD2021" s="675">
        <v>1.327</v>
      </c>
      <c r="CE2021" s="675">
        <v>2.1999999999999999E-2</v>
      </c>
      <c r="CF2021" s="675" t="s">
        <v>121</v>
      </c>
      <c r="CG2021" s="675">
        <v>2E-3</v>
      </c>
      <c r="CH2021" s="675">
        <v>3.0000000000000001E-3</v>
      </c>
      <c r="CI2021" s="675">
        <v>1E-3</v>
      </c>
      <c r="CJ2021" s="675">
        <v>0.85</v>
      </c>
      <c r="CK2021" s="675">
        <v>0.106</v>
      </c>
      <c r="CL2021" s="675" t="s">
        <v>121</v>
      </c>
      <c r="CM2021" s="675">
        <v>2E-3</v>
      </c>
      <c r="CN2021" s="675">
        <v>2.1000000000000001E-2</v>
      </c>
      <c r="CO2021" s="675">
        <v>1E-3</v>
      </c>
      <c r="CP2021" s="675">
        <v>4.2859999999999996</v>
      </c>
      <c r="CQ2021" s="675">
        <v>7.6999999999999999E-2</v>
      </c>
      <c r="CR2021" s="675" t="s">
        <v>121</v>
      </c>
      <c r="CS2021" s="675">
        <v>2E-3</v>
      </c>
      <c r="CT2021" s="675">
        <v>3.9780000000000002</v>
      </c>
      <c r="CU2021" s="675">
        <v>0.29199999999999998</v>
      </c>
      <c r="CV2021" s="675">
        <v>7.0000000000000007E-2</v>
      </c>
      <c r="CW2021" s="675">
        <v>1E-3</v>
      </c>
      <c r="CX2021" s="675">
        <v>5.9720000000000004</v>
      </c>
      <c r="CY2021" s="675">
        <v>5.8000000000000003E-2</v>
      </c>
      <c r="CZ2021" s="675" t="s">
        <v>121</v>
      </c>
      <c r="DA2021" s="675">
        <v>2E-3</v>
      </c>
      <c r="DB2021" s="675">
        <v>4.7E-2</v>
      </c>
      <c r="DC2021" s="675">
        <v>1.2999999999999999E-2</v>
      </c>
      <c r="DD2021" s="675" t="s">
        <v>121</v>
      </c>
      <c r="DE2021" s="675">
        <v>8.9999999999999993E-3</v>
      </c>
      <c r="DF2021" s="675">
        <v>0.46</v>
      </c>
      <c r="DG2021" s="675">
        <v>7.0000000000000001E-3</v>
      </c>
      <c r="DH2021" s="675">
        <v>7.0000000000000001E-3</v>
      </c>
      <c r="DI2021" s="675">
        <v>1E-3</v>
      </c>
      <c r="DJ2021" s="675">
        <v>4.0000000000000001E-3</v>
      </c>
      <c r="DK2021" s="675">
        <v>1E-3</v>
      </c>
      <c r="DL2021" s="61" t="str">
        <f t="shared" si="37"/>
        <v>22-0149</v>
      </c>
      <c r="DM2021" s="677">
        <v>9.4216882913733709E-3</v>
      </c>
      <c r="DN2021" s="677">
        <v>6.850783014945E-2</v>
      </c>
      <c r="DO2021" s="677">
        <v>3.74670603850039E-2</v>
      </c>
      <c r="DP2021" s="677">
        <v>0.31659051343592898</v>
      </c>
      <c r="DQ2021" s="677">
        <v>32.470775112143897</v>
      </c>
      <c r="DR2021" s="677">
        <v>0.15212913740287101</v>
      </c>
      <c r="DS2021" s="677">
        <v>1.4879374691996099</v>
      </c>
      <c r="DT2021" s="677">
        <v>0.188039383972293</v>
      </c>
      <c r="DU2021" s="677">
        <v>-3.0310247010364002E-3</v>
      </c>
      <c r="DV2021" s="677">
        <v>8.96036986123252E-2</v>
      </c>
      <c r="DW2021" s="677">
        <v>0.22240855913714799</v>
      </c>
      <c r="DX2021" s="677">
        <v>0.824260447562981</v>
      </c>
      <c r="DY2021" s="677">
        <v>376.25379119667099</v>
      </c>
      <c r="DZ2021" s="677">
        <v>2.0657807061592299</v>
      </c>
      <c r="EA2021" s="677">
        <v>0.901364271188132</v>
      </c>
      <c r="EB2021" s="677">
        <v>98.036725217044804</v>
      </c>
    </row>
    <row r="2022" spans="1:132">
      <c r="A2022" s="11">
        <v>44763</v>
      </c>
      <c r="B2022" s="66" t="s">
        <v>2350</v>
      </c>
      <c r="C2022" s="25" t="s">
        <v>2349</v>
      </c>
      <c r="D2022" s="21">
        <v>22</v>
      </c>
      <c r="E2022" s="2">
        <v>100</v>
      </c>
      <c r="F2022" s="2">
        <v>78</v>
      </c>
      <c r="H2022" s="3">
        <f>((F2022)/(E2022/100))</f>
        <v>78</v>
      </c>
      <c r="I2022" s="4">
        <f>E2022/F2022</f>
        <v>1.2820512820512822</v>
      </c>
      <c r="J2022" s="4" t="e">
        <f>100/G2022</f>
        <v>#DIV/0!</v>
      </c>
      <c r="K2022" s="2">
        <v>20.018999999999998</v>
      </c>
      <c r="M2022" s="2">
        <f>100.667-100.593</f>
        <v>7.3999999999998067E-2</v>
      </c>
      <c r="N2022" s="37">
        <f>M2022/(K2022/100)</f>
        <v>0.36964883360806272</v>
      </c>
      <c r="O2022" s="37" t="e">
        <f>N2022/J2022</f>
        <v>#DIV/0!</v>
      </c>
      <c r="P2022" s="5" t="e">
        <f>M2022/(L2022/100)</f>
        <v>#DIV/0!</v>
      </c>
      <c r="Q2022" s="5" t="e">
        <f>P2022*I2022</f>
        <v>#DIV/0!</v>
      </c>
      <c r="R2022" s="21">
        <v>54.497999999999998</v>
      </c>
      <c r="S2022" s="21">
        <v>10.579000000000001</v>
      </c>
      <c r="T2022" s="21">
        <v>64.754999999999995</v>
      </c>
      <c r="U2022" s="15">
        <f>100-(T2022-R2022)/S2022*100</f>
        <v>3.0437659514132065</v>
      </c>
      <c r="V2022" s="21">
        <v>0.14499999999999999</v>
      </c>
      <c r="X2022" s="2">
        <v>11.57</v>
      </c>
      <c r="Y2022" s="2">
        <v>13.37</v>
      </c>
      <c r="Z2022" s="21">
        <v>1117</v>
      </c>
      <c r="AA2022" s="2">
        <v>32.470999999999997</v>
      </c>
      <c r="AB2022" s="14">
        <f>((AE2022-AC2022)*(1000/AD2022))*1000</f>
        <v>10641.068808009781</v>
      </c>
      <c r="AC2022" s="21">
        <v>88.590999999999994</v>
      </c>
      <c r="AD2022" s="21">
        <v>157.40899999999999</v>
      </c>
      <c r="AE2022" s="21">
        <v>90.266000000000005</v>
      </c>
      <c r="AF2022" s="7" t="e">
        <f>#REF!*0.8</f>
        <v>#REF!</v>
      </c>
      <c r="AG2022" s="2">
        <v>127</v>
      </c>
      <c r="AH2022" s="8">
        <f>((AG2022)*(H2022/100))</f>
        <v>99.06</v>
      </c>
      <c r="AI2022" s="7">
        <f>AG2022/AH2022</f>
        <v>1.2820512820512819</v>
      </c>
      <c r="AJ2022" s="6">
        <v>1.7789999999999999</v>
      </c>
      <c r="AK2022" s="2">
        <v>0.317</v>
      </c>
      <c r="AM2022" s="21">
        <v>0.47</v>
      </c>
      <c r="AN2022" s="21">
        <v>0.42</v>
      </c>
      <c r="AO2022" s="20" t="s">
        <v>2349</v>
      </c>
      <c r="AP2022" s="675">
        <v>5.0000000000000001E-3</v>
      </c>
      <c r="AQ2022" s="675">
        <v>1E-3</v>
      </c>
      <c r="AR2022" s="675" t="s">
        <v>121</v>
      </c>
      <c r="AS2022" s="675">
        <v>3.0000000000000001E-3</v>
      </c>
      <c r="AT2022" s="675">
        <v>6.0000000000000001E-3</v>
      </c>
      <c r="AU2022" s="675">
        <v>2E-3</v>
      </c>
      <c r="AV2022" s="675">
        <v>2E-3</v>
      </c>
      <c r="AW2022" s="675">
        <v>1E-3</v>
      </c>
      <c r="AX2022" s="675" t="s">
        <v>121</v>
      </c>
      <c r="AY2022" s="675">
        <v>2E-3</v>
      </c>
      <c r="AZ2022" s="675">
        <v>1.9E-2</v>
      </c>
      <c r="BA2022" s="675">
        <v>3.0000000000000001E-3</v>
      </c>
      <c r="BB2022" s="675">
        <v>1.7999999999999999E-2</v>
      </c>
      <c r="BC2022" s="675">
        <v>1E-3</v>
      </c>
      <c r="BD2022" s="675">
        <v>0.78900000000000003</v>
      </c>
      <c r="BE2022" s="675">
        <v>1.2E-2</v>
      </c>
      <c r="BF2022" s="675" t="s">
        <v>121</v>
      </c>
      <c r="BG2022" s="675">
        <v>2E-3</v>
      </c>
      <c r="BH2022" s="675">
        <v>6.5410000000000004</v>
      </c>
      <c r="BI2022" s="675">
        <v>1.609</v>
      </c>
      <c r="BJ2022" s="675" t="s">
        <v>121</v>
      </c>
      <c r="BK2022" s="675">
        <v>2E-3</v>
      </c>
      <c r="BL2022" s="675" t="s">
        <v>121</v>
      </c>
      <c r="BM2022" s="675">
        <v>2E-3</v>
      </c>
      <c r="BN2022" s="675">
        <v>0.307</v>
      </c>
      <c r="BO2022" s="675">
        <v>8.9999999999999993E-3</v>
      </c>
      <c r="BP2022" s="675">
        <v>63.826000000000001</v>
      </c>
      <c r="BQ2022" s="675">
        <v>0.13600000000000001</v>
      </c>
      <c r="BR2022" s="675" t="s">
        <v>121</v>
      </c>
      <c r="BS2022" s="675">
        <v>2E-3</v>
      </c>
      <c r="BT2022" s="675">
        <v>7.2850000000000001</v>
      </c>
      <c r="BU2022" s="675">
        <v>0.1</v>
      </c>
      <c r="BV2022" s="675">
        <v>1.169</v>
      </c>
      <c r="BW2022" s="675">
        <v>2.5999999999999999E-2</v>
      </c>
      <c r="BX2022" s="675" t="s">
        <v>121</v>
      </c>
      <c r="BY2022" s="675">
        <v>4.0000000000000001E-3</v>
      </c>
      <c r="BZ2022" s="675">
        <v>3.44</v>
      </c>
      <c r="CA2022" s="675">
        <v>0.05</v>
      </c>
      <c r="CB2022" s="675" t="s">
        <v>121</v>
      </c>
      <c r="CC2022" s="675">
        <v>11.199</v>
      </c>
      <c r="CD2022" s="675">
        <v>0.433</v>
      </c>
      <c r="CE2022" s="675">
        <v>0.01</v>
      </c>
      <c r="CF2022" s="675" t="s">
        <v>121</v>
      </c>
      <c r="CG2022" s="675">
        <v>2E-3</v>
      </c>
      <c r="CH2022" s="675">
        <v>2E-3</v>
      </c>
      <c r="CI2022" s="675">
        <v>1E-3</v>
      </c>
      <c r="CJ2022" s="675">
        <v>0.63400000000000001</v>
      </c>
      <c r="CK2022" s="675">
        <v>8.5000000000000006E-2</v>
      </c>
      <c r="CL2022" s="675" t="s">
        <v>121</v>
      </c>
      <c r="CM2022" s="675">
        <v>2E-3</v>
      </c>
      <c r="CN2022" s="675">
        <v>8.0000000000000002E-3</v>
      </c>
      <c r="CO2022" s="675">
        <v>1E-3</v>
      </c>
      <c r="CP2022" s="675">
        <v>2.9550000000000001</v>
      </c>
      <c r="CQ2022" s="675">
        <v>5.2999999999999999E-2</v>
      </c>
      <c r="CR2022" s="675" t="s">
        <v>121</v>
      </c>
      <c r="CS2022" s="675">
        <v>2E-3</v>
      </c>
      <c r="CT2022" s="675">
        <v>2.3239999999999998</v>
      </c>
      <c r="CU2022" s="675">
        <v>0.22600000000000001</v>
      </c>
      <c r="CV2022" s="675">
        <v>2.5999999999999999E-2</v>
      </c>
      <c r="CW2022" s="675">
        <v>1E-3</v>
      </c>
      <c r="CX2022" s="675">
        <v>10.073</v>
      </c>
      <c r="CY2022" s="675">
        <v>7.2999999999999995E-2</v>
      </c>
      <c r="CZ2022" s="675" t="s">
        <v>121</v>
      </c>
      <c r="DA2022" s="675">
        <v>2E-3</v>
      </c>
      <c r="DB2022" s="675">
        <v>3.9E-2</v>
      </c>
      <c r="DC2022" s="675">
        <v>1.2999999999999999E-2</v>
      </c>
      <c r="DD2022" s="675" t="s">
        <v>121</v>
      </c>
      <c r="DE2022" s="675">
        <v>4.0000000000000001E-3</v>
      </c>
      <c r="DF2022" s="675">
        <v>8.5999999999999993E-2</v>
      </c>
      <c r="DG2022" s="675">
        <v>2E-3</v>
      </c>
      <c r="DH2022" s="675">
        <v>7.0000000000000001E-3</v>
      </c>
      <c r="DI2022" s="675">
        <v>1E-3</v>
      </c>
      <c r="DJ2022" s="675" t="s">
        <v>121</v>
      </c>
      <c r="DK2022" s="675">
        <v>2E-3</v>
      </c>
      <c r="DL2022" s="61" t="str">
        <f t="shared" si="37"/>
        <v>22-0150</v>
      </c>
      <c r="DM2022" s="677">
        <v>-6.7047238851645997E-3</v>
      </c>
      <c r="DN2022" s="677">
        <v>7.2760956006956102E-3</v>
      </c>
      <c r="DO2022" s="677">
        <v>-1.34201931354838E-2</v>
      </c>
      <c r="DP2022" s="677">
        <v>0.13817863905139399</v>
      </c>
      <c r="DQ2022" s="677">
        <v>1.81796424270332</v>
      </c>
      <c r="DR2022" s="677">
        <v>-5.9908933232036702E-3</v>
      </c>
      <c r="DS2022" s="677">
        <v>-1.2252793656985801E-2</v>
      </c>
      <c r="DT2022" s="677">
        <v>-7.5657528976684702E-3</v>
      </c>
      <c r="DU2022" s="677">
        <v>-3.20045252951495E-3</v>
      </c>
      <c r="DV2022" s="677">
        <v>3.2070034803815102E-2</v>
      </c>
      <c r="DW2022" s="677">
        <v>1.77761094046298E-2</v>
      </c>
      <c r="DX2022" s="677">
        <v>9.0332801226223905E-2</v>
      </c>
      <c r="DY2022" s="677">
        <v>367.41059815756898</v>
      </c>
      <c r="DZ2022" s="677">
        <v>0.60010574875775102</v>
      </c>
      <c r="EA2022" s="677">
        <v>9.9742231348607394E-2</v>
      </c>
      <c r="EB2022" s="677">
        <v>97.946253398431594</v>
      </c>
    </row>
    <row r="2023" spans="1:132">
      <c r="A2023" s="11">
        <v>44763</v>
      </c>
      <c r="B2023" s="66" t="s">
        <v>2354</v>
      </c>
      <c r="C2023" s="25" t="s">
        <v>2353</v>
      </c>
      <c r="D2023" s="21">
        <v>2</v>
      </c>
      <c r="H2023" s="3" t="e">
        <f>((F2023)/(E2023/100))</f>
        <v>#DIV/0!</v>
      </c>
      <c r="I2023" s="4" t="e">
        <f>E2023/F2023</f>
        <v>#DIV/0!</v>
      </c>
      <c r="J2023" s="4" t="e">
        <f>100/G2023</f>
        <v>#DIV/0!</v>
      </c>
      <c r="K2023" s="2">
        <v>19.936</v>
      </c>
      <c r="M2023" s="2">
        <f>102.006-100.703</f>
        <v>1.3029999999999973</v>
      </c>
      <c r="N2023" s="37">
        <f>M2023/(K2023/100)</f>
        <v>6.5359149277688466</v>
      </c>
      <c r="O2023" s="37" t="e">
        <f>N2023/J2023</f>
        <v>#DIV/0!</v>
      </c>
      <c r="P2023" s="5" t="e">
        <f>M2023/(L2023/100)</f>
        <v>#DIV/0!</v>
      </c>
      <c r="Q2023" s="5" t="e">
        <f>P2023*I2023</f>
        <v>#DIV/0!</v>
      </c>
      <c r="U2023" s="15" t="e">
        <f>100-(T2023-R2023)/S2023*100</f>
        <v>#DIV/0!</v>
      </c>
      <c r="AB2023" s="14" t="e">
        <f>((AE2023-AC2023)*(1000/AD2023))*1000</f>
        <v>#DIV/0!</v>
      </c>
      <c r="AF2023" s="7" t="e">
        <f>#REF!*0.8</f>
        <v>#REF!</v>
      </c>
      <c r="AH2023" s="8" t="e">
        <f>((AG2023)*(H2023/100))</f>
        <v>#DIV/0!</v>
      </c>
      <c r="AI2023" s="7" t="e">
        <f>AG2023/AH2023</f>
        <v>#DIV/0!</v>
      </c>
      <c r="AM2023" s="21">
        <v>7.55</v>
      </c>
      <c r="AN2023" s="21">
        <v>1.3</v>
      </c>
      <c r="DL2023" s="61">
        <f>Tabelle3!AO81571</f>
        <v>0</v>
      </c>
    </row>
    <row r="2024" spans="1:132">
      <c r="A2024" s="11">
        <v>44763</v>
      </c>
      <c r="B2024" s="66" t="s">
        <v>2355</v>
      </c>
      <c r="C2024" s="25" t="s">
        <v>2353</v>
      </c>
      <c r="D2024" s="21">
        <v>2</v>
      </c>
      <c r="H2024" s="3" t="e">
        <f>((F2024)/(E2024/100))</f>
        <v>#DIV/0!</v>
      </c>
      <c r="I2024" s="4" t="e">
        <f>E2024/F2024</f>
        <v>#DIV/0!</v>
      </c>
      <c r="J2024" s="4" t="e">
        <f>100/G2024</f>
        <v>#DIV/0!</v>
      </c>
      <c r="K2024" s="2">
        <v>19.972000000000001</v>
      </c>
      <c r="M2024" s="2">
        <f>100.958-100.573</f>
        <v>0.38500000000000512</v>
      </c>
      <c r="N2024" s="37">
        <f>M2024/(K2024/100)</f>
        <v>1.9276987782896309</v>
      </c>
      <c r="O2024" s="37" t="e">
        <f>N2024/J2024</f>
        <v>#DIV/0!</v>
      </c>
      <c r="P2024" s="5" t="e">
        <f>M2024/(L2024/100)</f>
        <v>#DIV/0!</v>
      </c>
      <c r="Q2024" s="5" t="e">
        <f>P2024*I2024</f>
        <v>#DIV/0!</v>
      </c>
      <c r="U2024" s="15" t="e">
        <f>100-(T2024-R2024)/S2024*100</f>
        <v>#DIV/0!</v>
      </c>
      <c r="AB2024" s="14" t="e">
        <f>((AE2024-AC2024)*(1000/AD2024))*1000</f>
        <v>#DIV/0!</v>
      </c>
      <c r="AF2024" s="7" t="e">
        <f>#REF!*0.8</f>
        <v>#REF!</v>
      </c>
      <c r="AH2024" s="8" t="e">
        <f>((AG2024)*(H2024/100))</f>
        <v>#DIV/0!</v>
      </c>
      <c r="AI2024" s="7" t="e">
        <f>AG2024/AH2024</f>
        <v>#DIV/0!</v>
      </c>
      <c r="AM2024" s="21">
        <v>0.89</v>
      </c>
      <c r="AN2024" s="21">
        <v>0.61</v>
      </c>
      <c r="DL2024" s="61">
        <f>Tabelle3!AO81572</f>
        <v>0</v>
      </c>
    </row>
    <row r="2025" spans="1:132">
      <c r="A2025" s="11">
        <v>44763</v>
      </c>
      <c r="B2025" s="66" t="s">
        <v>2356</v>
      </c>
      <c r="C2025" s="25" t="s">
        <v>2353</v>
      </c>
      <c r="D2025" s="21">
        <v>2</v>
      </c>
      <c r="H2025" s="3" t="e">
        <f>((F2025)/(E2025/100))</f>
        <v>#DIV/0!</v>
      </c>
      <c r="I2025" s="4" t="e">
        <f>E2025/F2025</f>
        <v>#DIV/0!</v>
      </c>
      <c r="J2025" s="4" t="e">
        <f>100/G2025</f>
        <v>#DIV/0!</v>
      </c>
      <c r="K2025" s="2">
        <v>20.015999999999998</v>
      </c>
      <c r="M2025" s="2">
        <f>99.837-98.394</f>
        <v>1.4429999999999978</v>
      </c>
      <c r="N2025" s="37">
        <f>M2025/(K2025/100)</f>
        <v>7.2092326139088634</v>
      </c>
      <c r="O2025" s="37" t="e">
        <f>N2025/J2025</f>
        <v>#DIV/0!</v>
      </c>
      <c r="P2025" s="5" t="e">
        <f>M2025/(L2025/100)</f>
        <v>#DIV/0!</v>
      </c>
      <c r="Q2025" s="5" t="e">
        <f>P2025*I2025</f>
        <v>#DIV/0!</v>
      </c>
      <c r="U2025" s="15" t="e">
        <f>100-(T2025-R2025)/S2025*100</f>
        <v>#DIV/0!</v>
      </c>
      <c r="AB2025" s="14" t="e">
        <f>((AE2025-AC2025)*(1000/AD2025))*1000</f>
        <v>#DIV/0!</v>
      </c>
      <c r="AF2025" s="7" t="e">
        <f>#REF!*0.8</f>
        <v>#REF!</v>
      </c>
      <c r="AH2025" s="8" t="e">
        <f>((AG2025)*(H2025/100))</f>
        <v>#DIV/0!</v>
      </c>
      <c r="AI2025" s="7" t="e">
        <f>AG2025/AH2025</f>
        <v>#DIV/0!</v>
      </c>
      <c r="AM2025" s="21">
        <v>8.14</v>
      </c>
      <c r="AN2025" s="21">
        <v>0.82</v>
      </c>
      <c r="DL2025" s="61">
        <f>Tabelle3!AO81573</f>
        <v>0</v>
      </c>
    </row>
    <row r="2026" spans="1:132">
      <c r="A2026" s="11">
        <v>44764</v>
      </c>
      <c r="B2026" s="66"/>
      <c r="C2026" s="25" t="s">
        <v>117</v>
      </c>
      <c r="H2026" s="3" t="e">
        <f>((F2026)/(E2026/100))</f>
        <v>#DIV/0!</v>
      </c>
      <c r="I2026" s="4" t="e">
        <f>E2026/F2026</f>
        <v>#DIV/0!</v>
      </c>
      <c r="J2026" s="4" t="e">
        <f>100/G2026</f>
        <v>#DIV/0!</v>
      </c>
      <c r="N2026" s="37" t="e">
        <f>M2026/(K2026/100)</f>
        <v>#DIV/0!</v>
      </c>
      <c r="O2026" s="37" t="e">
        <f>N2026/J2026</f>
        <v>#DIV/0!</v>
      </c>
      <c r="P2026" s="5" t="e">
        <f>M2026/(L2026/100)</f>
        <v>#DIV/0!</v>
      </c>
      <c r="Q2026" s="5" t="e">
        <f>P2026*I2026</f>
        <v>#DIV/0!</v>
      </c>
      <c r="U2026" s="15" t="e">
        <f>100-(T2026-R2026)/S2026*100</f>
        <v>#DIV/0!</v>
      </c>
      <c r="X2026" s="2">
        <v>10.57</v>
      </c>
      <c r="AB2026" s="14" t="e">
        <f>((AE2026-AC2026)*(1000/AD2026))*1000</f>
        <v>#DIV/0!</v>
      </c>
      <c r="AF2026" s="7" t="e">
        <f>#REF!*0.8</f>
        <v>#REF!</v>
      </c>
      <c r="AG2026" s="2">
        <v>60</v>
      </c>
      <c r="AH2026" s="8" t="e">
        <f>((AG2026)*(H2026/100))</f>
        <v>#DIV/0!</v>
      </c>
      <c r="AI2026" s="7" t="e">
        <f>AG2026/AH2026</f>
        <v>#DIV/0!</v>
      </c>
      <c r="AO2026" s="20" t="s">
        <v>2351</v>
      </c>
      <c r="AP2026" s="677">
        <v>0.27500000000000002</v>
      </c>
      <c r="AQ2026" s="677">
        <v>4.0000000000000001E-3</v>
      </c>
      <c r="AR2026" s="677">
        <v>6.0000000000000001E-3</v>
      </c>
      <c r="AS2026" s="677">
        <v>3.0000000000000001E-3</v>
      </c>
      <c r="AT2026" s="677">
        <v>0.14399999999999999</v>
      </c>
      <c r="AU2026" s="677">
        <v>4.0000000000000001E-3</v>
      </c>
      <c r="AV2026" s="677">
        <v>8.8999999999999996E-2</v>
      </c>
      <c r="AW2026" s="677">
        <v>3.0000000000000001E-3</v>
      </c>
      <c r="AX2026" s="677">
        <v>1.6E-2</v>
      </c>
      <c r="AY2026" s="677">
        <v>1E-3</v>
      </c>
      <c r="AZ2026" s="677">
        <v>0.02</v>
      </c>
      <c r="BA2026" s="677">
        <v>2E-3</v>
      </c>
      <c r="BB2026" s="677">
        <v>7.8E-2</v>
      </c>
      <c r="BC2026" s="677">
        <v>3.0000000000000001E-3</v>
      </c>
      <c r="BD2026" s="677">
        <v>0.626</v>
      </c>
      <c r="BE2026" s="677">
        <v>1.2E-2</v>
      </c>
      <c r="BF2026" s="677" t="s">
        <v>121</v>
      </c>
      <c r="BG2026" s="677">
        <v>8.0000000000000002E-3</v>
      </c>
      <c r="BH2026" s="677" t="s">
        <v>121</v>
      </c>
      <c r="BI2026" s="677">
        <v>2.7040000000000002</v>
      </c>
      <c r="BJ2026" s="677" t="s">
        <v>121</v>
      </c>
      <c r="BK2026" s="677">
        <v>4.0000000000000001E-3</v>
      </c>
      <c r="BL2026" s="677" t="s">
        <v>121</v>
      </c>
      <c r="BM2026" s="677">
        <v>2E-3</v>
      </c>
      <c r="BN2026" s="677">
        <v>0.13400000000000001</v>
      </c>
      <c r="BO2026" s="677">
        <v>8.9999999999999993E-3</v>
      </c>
      <c r="BP2026" s="677">
        <v>61.542999999999999</v>
      </c>
      <c r="BQ2026" s="677">
        <v>0.155</v>
      </c>
      <c r="BR2026" s="677">
        <v>5.0000000000000001E-3</v>
      </c>
      <c r="BS2026" s="677">
        <v>1E-3</v>
      </c>
      <c r="BT2026" s="677">
        <v>22.452999999999999</v>
      </c>
      <c r="BU2026" s="677">
        <v>0.2</v>
      </c>
      <c r="BV2026" s="677">
        <v>8.077</v>
      </c>
      <c r="BW2026" s="677">
        <v>9.9000000000000005E-2</v>
      </c>
      <c r="BX2026" s="677" t="s">
        <v>121</v>
      </c>
      <c r="BY2026" s="677">
        <v>7.0000000000000001E-3</v>
      </c>
      <c r="BZ2026" s="677">
        <v>1.9259999999999999</v>
      </c>
      <c r="CA2026" s="677">
        <v>4.2999999999999997E-2</v>
      </c>
      <c r="CB2026" s="677" t="s">
        <v>121</v>
      </c>
      <c r="CC2026" s="677">
        <v>15.788</v>
      </c>
      <c r="CD2026" s="677">
        <v>3.6999999999999998E-2</v>
      </c>
      <c r="CE2026" s="677">
        <v>5.0000000000000001E-3</v>
      </c>
      <c r="CF2026" s="677">
        <v>4.0000000000000001E-3</v>
      </c>
      <c r="CG2026" s="677">
        <v>1E-3</v>
      </c>
      <c r="CH2026" s="677" t="s">
        <v>121</v>
      </c>
      <c r="CI2026" s="677">
        <v>2E-3</v>
      </c>
      <c r="CJ2026" s="677" t="s">
        <v>121</v>
      </c>
      <c r="CK2026" s="677">
        <v>0.16800000000000001</v>
      </c>
      <c r="CL2026" s="677" t="s">
        <v>121</v>
      </c>
      <c r="CM2026" s="677">
        <v>2E-3</v>
      </c>
      <c r="CN2026" s="677">
        <v>7.0000000000000001E-3</v>
      </c>
      <c r="CO2026" s="677">
        <v>1E-3</v>
      </c>
      <c r="CP2026" s="677">
        <v>1.6679999999999999</v>
      </c>
      <c r="CQ2026" s="677">
        <v>5.1999999999999998E-2</v>
      </c>
      <c r="CR2026" s="677" t="s">
        <v>121</v>
      </c>
      <c r="CS2026" s="677">
        <v>2E-3</v>
      </c>
      <c r="CT2026" s="677">
        <v>1.3260000000000001</v>
      </c>
      <c r="CU2026" s="677">
        <v>0.27100000000000002</v>
      </c>
      <c r="CV2026" s="677">
        <v>2.1999999999999999E-2</v>
      </c>
      <c r="CW2026" s="677">
        <v>1E-3</v>
      </c>
      <c r="CX2026" s="677">
        <v>0.14699999999999999</v>
      </c>
      <c r="CY2026" s="677">
        <v>1.2E-2</v>
      </c>
      <c r="CZ2026" s="677" t="s">
        <v>121</v>
      </c>
      <c r="DA2026" s="677">
        <v>2E-3</v>
      </c>
      <c r="DB2026" s="677" t="s">
        <v>121</v>
      </c>
      <c r="DC2026" s="677">
        <v>5.0000000000000001E-3</v>
      </c>
      <c r="DD2026" s="677">
        <v>2.1000000000000001E-2</v>
      </c>
      <c r="DE2026" s="677">
        <v>8.9999999999999993E-3</v>
      </c>
      <c r="DF2026" s="677">
        <v>1.266</v>
      </c>
      <c r="DG2026" s="677">
        <v>1.2E-2</v>
      </c>
      <c r="DH2026" s="677">
        <v>6.0000000000000001E-3</v>
      </c>
      <c r="DI2026" s="677">
        <v>1E-3</v>
      </c>
      <c r="DJ2026" s="677">
        <v>9.1999999999999998E-2</v>
      </c>
      <c r="DK2026" s="677">
        <v>1E-3</v>
      </c>
      <c r="DL2026" s="61" t="str">
        <f t="shared" si="37"/>
        <v>UTV 22.07.2022</v>
      </c>
    </row>
    <row r="2027" spans="1:132">
      <c r="A2027" s="11">
        <v>44764</v>
      </c>
      <c r="B2027" s="66" t="s">
        <v>208</v>
      </c>
      <c r="C2027" s="25" t="s">
        <v>125</v>
      </c>
      <c r="D2027" s="21">
        <v>30</v>
      </c>
      <c r="E2027" s="2">
        <v>100</v>
      </c>
      <c r="F2027" s="2">
        <v>70</v>
      </c>
      <c r="H2027" s="3">
        <f>((F2027)/(E2027/100))</f>
        <v>70</v>
      </c>
      <c r="I2027" s="4">
        <f>E2027/F2027</f>
        <v>1.4285714285714286</v>
      </c>
      <c r="J2027" s="4" t="e">
        <f>100/G2027</f>
        <v>#DIV/0!</v>
      </c>
      <c r="N2027" s="37" t="e">
        <f>M2027/(K2027/100)</f>
        <v>#DIV/0!</v>
      </c>
      <c r="O2027" s="37" t="e">
        <f>N2027/J2027</f>
        <v>#DIV/0!</v>
      </c>
      <c r="P2027" s="5" t="e">
        <f>M2027/(L2027/100)</f>
        <v>#DIV/0!</v>
      </c>
      <c r="Q2027" s="5" t="e">
        <f>P2027*I2027</f>
        <v>#DIV/0!</v>
      </c>
      <c r="U2027" s="15" t="e">
        <f>100-(T2027-R2027)/S2027*100</f>
        <v>#DIV/0!</v>
      </c>
      <c r="V2027" s="21">
        <v>0.47299999999999998</v>
      </c>
      <c r="X2027" s="2">
        <v>9.5</v>
      </c>
      <c r="Y2027" s="2">
        <v>9.4499999999999993</v>
      </c>
      <c r="Z2027" s="21">
        <v>2761</v>
      </c>
      <c r="AB2027" s="14" t="e">
        <f>((AE2027-AC2027)*(1000/AD2027))*1000</f>
        <v>#DIV/0!</v>
      </c>
      <c r="AF2027" s="7" t="e">
        <f>#REF!*0.8</f>
        <v>#REF!</v>
      </c>
      <c r="AG2027" s="2">
        <v>143</v>
      </c>
      <c r="AH2027" s="8">
        <f>((AG2027)*(H2027/100))</f>
        <v>100.1</v>
      </c>
      <c r="AI2027" s="7">
        <f>AG2027/AH2027</f>
        <v>1.4285714285714286</v>
      </c>
      <c r="AJ2027" s="6">
        <v>26.57</v>
      </c>
      <c r="AK2027" s="2">
        <v>0.61299999999999999</v>
      </c>
      <c r="AO2027" s="20" t="s">
        <v>2352</v>
      </c>
      <c r="AP2027" s="678">
        <v>5.7000000000000002E-2</v>
      </c>
      <c r="AQ2027" s="678">
        <v>1E-3</v>
      </c>
      <c r="AR2027" s="678">
        <v>1.4999999999999999E-2</v>
      </c>
      <c r="AS2027" s="678">
        <v>2E-3</v>
      </c>
      <c r="AT2027" s="678">
        <v>7.0000000000000001E-3</v>
      </c>
      <c r="AU2027" s="678">
        <v>2E-3</v>
      </c>
      <c r="AV2027" s="678">
        <v>2.4E-2</v>
      </c>
      <c r="AW2027" s="678">
        <v>2E-3</v>
      </c>
      <c r="AX2027" s="678">
        <v>7.0000000000000001E-3</v>
      </c>
      <c r="AY2027" s="678">
        <v>1E-3</v>
      </c>
      <c r="AZ2027" s="678">
        <v>4.1000000000000002E-2</v>
      </c>
      <c r="BA2027" s="678">
        <v>2E-3</v>
      </c>
      <c r="BB2027" s="678">
        <v>0.18</v>
      </c>
      <c r="BC2027" s="678">
        <v>3.0000000000000001E-3</v>
      </c>
      <c r="BD2027" s="678">
        <v>3.504</v>
      </c>
      <c r="BE2027" s="678">
        <v>2.5000000000000001E-2</v>
      </c>
      <c r="BF2027" s="678" t="s">
        <v>121</v>
      </c>
      <c r="BG2027" s="678">
        <v>2E-3</v>
      </c>
      <c r="BH2027" s="678">
        <v>3.3570000000000002</v>
      </c>
      <c r="BI2027" s="678">
        <v>0.67900000000000005</v>
      </c>
      <c r="BJ2027" s="678" t="s">
        <v>121</v>
      </c>
      <c r="BK2027" s="678">
        <v>2E-3</v>
      </c>
      <c r="BL2027" s="678" t="s">
        <v>121</v>
      </c>
      <c r="BM2027" s="678">
        <v>2E-3</v>
      </c>
      <c r="BN2027" s="678">
        <v>0.316</v>
      </c>
      <c r="BO2027" s="678">
        <v>8.0000000000000002E-3</v>
      </c>
      <c r="BP2027" s="678">
        <v>70.346000000000004</v>
      </c>
      <c r="BQ2027" s="678">
        <v>0.112</v>
      </c>
      <c r="BR2027" s="678" t="s">
        <v>121</v>
      </c>
      <c r="BS2027" s="678">
        <v>2E-3</v>
      </c>
      <c r="BT2027" s="678">
        <v>10.004</v>
      </c>
      <c r="BU2027" s="678">
        <v>0.108</v>
      </c>
      <c r="BV2027" s="678">
        <v>1.0740000000000001</v>
      </c>
      <c r="BW2027" s="678">
        <v>0.02</v>
      </c>
      <c r="BX2027" s="678" t="s">
        <v>121</v>
      </c>
      <c r="BY2027" s="678">
        <v>8.0000000000000002E-3</v>
      </c>
      <c r="BZ2027" s="678">
        <v>0.70499999999999996</v>
      </c>
      <c r="CA2027" s="678">
        <v>2.7E-2</v>
      </c>
      <c r="CB2027" s="678" t="s">
        <v>121</v>
      </c>
      <c r="CC2027" s="678">
        <v>5.64</v>
      </c>
      <c r="CD2027" s="678">
        <v>0.106</v>
      </c>
      <c r="CE2027" s="678">
        <v>6.0000000000000001E-3</v>
      </c>
      <c r="CF2027" s="678">
        <v>2E-3</v>
      </c>
      <c r="CG2027" s="678">
        <v>1E-3</v>
      </c>
      <c r="CH2027" s="678" t="s">
        <v>121</v>
      </c>
      <c r="CI2027" s="678">
        <v>2E-3</v>
      </c>
      <c r="CJ2027" s="678">
        <v>0.86699999999999999</v>
      </c>
      <c r="CK2027" s="678">
        <v>6.7000000000000004E-2</v>
      </c>
      <c r="CL2027" s="678" t="s">
        <v>121</v>
      </c>
      <c r="CM2027" s="678">
        <v>2E-3</v>
      </c>
      <c r="CN2027" s="678">
        <v>3.0000000000000001E-3</v>
      </c>
      <c r="CO2027" s="678">
        <v>1E-3</v>
      </c>
      <c r="CP2027" s="678">
        <v>1.2170000000000001</v>
      </c>
      <c r="CQ2027" s="678">
        <v>0.03</v>
      </c>
      <c r="CR2027" s="678" t="s">
        <v>121</v>
      </c>
      <c r="CS2027" s="678">
        <v>2E-3</v>
      </c>
      <c r="CT2027" s="678">
        <v>7.1980000000000004</v>
      </c>
      <c r="CU2027" s="678">
        <v>0.25900000000000001</v>
      </c>
      <c r="CV2027" s="678">
        <v>2.3E-2</v>
      </c>
      <c r="CW2027" s="678">
        <v>1E-3</v>
      </c>
      <c r="CX2027" s="678">
        <v>0.54100000000000004</v>
      </c>
      <c r="CY2027" s="678">
        <v>1.4999999999999999E-2</v>
      </c>
      <c r="CZ2027" s="678" t="s">
        <v>121</v>
      </c>
      <c r="DA2027" s="678">
        <v>2E-3</v>
      </c>
      <c r="DB2027" s="678">
        <v>1.6E-2</v>
      </c>
      <c r="DC2027" s="678">
        <v>5.0000000000000001E-3</v>
      </c>
      <c r="DD2027" s="678" t="s">
        <v>121</v>
      </c>
      <c r="DE2027" s="678">
        <v>6.0000000000000001E-3</v>
      </c>
      <c r="DF2027" s="678">
        <v>0.35499999999999998</v>
      </c>
      <c r="DG2027" s="678">
        <v>4.0000000000000001E-3</v>
      </c>
      <c r="DH2027" s="678">
        <v>2.5999999999999999E-2</v>
      </c>
      <c r="DI2027" s="678">
        <v>1E-3</v>
      </c>
      <c r="DJ2027" s="678">
        <v>8.0000000000000002E-3</v>
      </c>
      <c r="DK2027" s="678">
        <v>1E-3</v>
      </c>
      <c r="DL2027" s="61" t="str">
        <f t="shared" si="37"/>
        <v>DK III W1 22.07.2022</v>
      </c>
      <c r="DM2027" s="678">
        <v>2.74053213641582E-3</v>
      </c>
      <c r="DN2027" s="678">
        <v>2.9066503887536899E-2</v>
      </c>
      <c r="DO2027" s="678">
        <v>-1.11656635307784E-2</v>
      </c>
      <c r="DP2027" s="678">
        <v>0.61323407789791595</v>
      </c>
      <c r="DQ2027" s="678">
        <v>1.9622101351898301E-3</v>
      </c>
      <c r="DR2027" s="678">
        <v>1.2005808534471999E-2</v>
      </c>
      <c r="DS2027" s="678">
        <v>-0.15438857209666501</v>
      </c>
      <c r="DT2027" s="678">
        <v>-5.3598378708156697E-3</v>
      </c>
      <c r="DU2027" s="678">
        <v>1.6541067588437099E-3</v>
      </c>
      <c r="DV2027" s="678">
        <v>-1.4536703313096999E-3</v>
      </c>
      <c r="DW2027" s="678">
        <v>-4.1892057356708499E-2</v>
      </c>
      <c r="DX2027" s="678">
        <v>-5.4382287004324905E-4</v>
      </c>
      <c r="DY2027" s="678">
        <v>1007.59014624024</v>
      </c>
      <c r="DZ2027" s="678">
        <v>-0.12445988579681</v>
      </c>
      <c r="EA2027" s="678">
        <v>14.2943842162608</v>
      </c>
      <c r="EB2027" s="678">
        <v>98.255318888944501</v>
      </c>
    </row>
    <row r="2028" spans="1:132">
      <c r="A2028" s="11">
        <v>44767</v>
      </c>
      <c r="B2028" s="66"/>
      <c r="C2028" s="25" t="s">
        <v>117</v>
      </c>
      <c r="H2028" s="3" t="e">
        <f>((F2028)/(E2028/100))</f>
        <v>#DIV/0!</v>
      </c>
      <c r="I2028" s="4" t="e">
        <f>E2028/F2028</f>
        <v>#DIV/0!</v>
      </c>
      <c r="J2028" s="4" t="e">
        <f>100/G2028</f>
        <v>#DIV/0!</v>
      </c>
      <c r="N2028" s="37" t="e">
        <f>M2028/(K2028/100)</f>
        <v>#DIV/0!</v>
      </c>
      <c r="O2028" s="37" t="e">
        <f>N2028/J2028</f>
        <v>#DIV/0!</v>
      </c>
      <c r="P2028" s="5" t="e">
        <f>M2028/(L2028/100)</f>
        <v>#DIV/0!</v>
      </c>
      <c r="Q2028" s="5" t="e">
        <f>P2028*I2028</f>
        <v>#DIV/0!</v>
      </c>
      <c r="U2028" s="15" t="e">
        <f>100-(T2028-R2028)/S2028*100</f>
        <v>#DIV/0!</v>
      </c>
      <c r="X2028" s="2">
        <v>11.17</v>
      </c>
      <c r="AB2028" s="14" t="e">
        <f>((AE2028-AC2028)*(1000/AD2028))*1000</f>
        <v>#DIV/0!</v>
      </c>
      <c r="AF2028" s="7" t="e">
        <f>#REF!*0.8</f>
        <v>#REF!</v>
      </c>
      <c r="AG2028" s="2">
        <v>60</v>
      </c>
      <c r="AH2028" s="8" t="e">
        <f>((AG2028)*(H2028/100))</f>
        <v>#DIV/0!</v>
      </c>
      <c r="AI2028" s="7" t="e">
        <f>AG2028/AH2028</f>
        <v>#DIV/0!</v>
      </c>
      <c r="AO2028" s="20" t="s">
        <v>2357</v>
      </c>
      <c r="AP2028" s="679">
        <v>0.17699999999999999</v>
      </c>
      <c r="AQ2028" s="679">
        <v>3.0000000000000001E-3</v>
      </c>
      <c r="AR2028" s="679">
        <v>7.0000000000000001E-3</v>
      </c>
      <c r="AS2028" s="679">
        <v>3.0000000000000001E-3</v>
      </c>
      <c r="AT2028" s="679">
        <v>9.1999999999999998E-2</v>
      </c>
      <c r="AU2028" s="679">
        <v>3.0000000000000001E-3</v>
      </c>
      <c r="AV2028" s="679">
        <v>7.6999999999999999E-2</v>
      </c>
      <c r="AW2028" s="679">
        <v>3.0000000000000001E-3</v>
      </c>
      <c r="AX2028" s="679">
        <v>0.01</v>
      </c>
      <c r="AY2028" s="679">
        <v>1E-3</v>
      </c>
      <c r="AZ2028" s="679">
        <v>3.1E-2</v>
      </c>
      <c r="BA2028" s="679">
        <v>2E-3</v>
      </c>
      <c r="BB2028" s="679">
        <v>0.16300000000000001</v>
      </c>
      <c r="BC2028" s="679">
        <v>4.0000000000000001E-3</v>
      </c>
      <c r="BD2028" s="679">
        <v>0.63800000000000001</v>
      </c>
      <c r="BE2028" s="679">
        <v>1.2E-2</v>
      </c>
      <c r="BF2028" s="679" t="s">
        <v>121</v>
      </c>
      <c r="BG2028" s="679">
        <v>8.0000000000000002E-3</v>
      </c>
      <c r="BH2028" s="679">
        <v>4.2270000000000003</v>
      </c>
      <c r="BI2028" s="679">
        <v>2.1509999999999998</v>
      </c>
      <c r="BJ2028" s="679" t="s">
        <v>121</v>
      </c>
      <c r="BK2028" s="679">
        <v>3.0000000000000001E-3</v>
      </c>
      <c r="BL2028" s="679" t="s">
        <v>121</v>
      </c>
      <c r="BM2028" s="679">
        <v>2E-3</v>
      </c>
      <c r="BN2028" s="679">
        <v>0.109</v>
      </c>
      <c r="BO2028" s="679">
        <v>8.0000000000000002E-3</v>
      </c>
      <c r="BP2028" s="679">
        <v>57.411000000000001</v>
      </c>
      <c r="BQ2028" s="679">
        <v>0.17399999999999999</v>
      </c>
      <c r="BR2028" s="679">
        <v>5.0000000000000001E-3</v>
      </c>
      <c r="BS2028" s="679">
        <v>1E-3</v>
      </c>
      <c r="BT2028" s="679">
        <v>11.686</v>
      </c>
      <c r="BU2028" s="679">
        <v>0.13800000000000001</v>
      </c>
      <c r="BV2028" s="679">
        <v>16</v>
      </c>
      <c r="BW2028" s="679">
        <v>0.184</v>
      </c>
      <c r="BX2028" s="679" t="s">
        <v>121</v>
      </c>
      <c r="BY2028" s="679">
        <v>5.0000000000000001E-3</v>
      </c>
      <c r="BZ2028" s="679">
        <v>2.827</v>
      </c>
      <c r="CA2028" s="679">
        <v>4.8000000000000001E-2</v>
      </c>
      <c r="CB2028" s="679" t="s">
        <v>121</v>
      </c>
      <c r="CC2028" s="679">
        <v>20.741</v>
      </c>
      <c r="CD2028" s="679">
        <v>2.9000000000000001E-2</v>
      </c>
      <c r="CE2028" s="679">
        <v>5.0000000000000001E-3</v>
      </c>
      <c r="CF2028" s="679">
        <v>5.0000000000000001E-3</v>
      </c>
      <c r="CG2028" s="679">
        <v>1E-3</v>
      </c>
      <c r="CH2028" s="679" t="s">
        <v>121</v>
      </c>
      <c r="CI2028" s="679">
        <v>2E-3</v>
      </c>
      <c r="CJ2028" s="679" t="s">
        <v>121</v>
      </c>
      <c r="CK2028" s="679">
        <v>0.20100000000000001</v>
      </c>
      <c r="CL2028" s="679" t="s">
        <v>121</v>
      </c>
      <c r="CM2028" s="679">
        <v>2E-3</v>
      </c>
      <c r="CN2028" s="679">
        <v>6.0000000000000001E-3</v>
      </c>
      <c r="CO2028" s="679">
        <v>1E-3</v>
      </c>
      <c r="CP2028" s="679">
        <v>2.1320000000000001</v>
      </c>
      <c r="CQ2028" s="679">
        <v>6.4000000000000001E-2</v>
      </c>
      <c r="CR2028" s="679" t="s">
        <v>121</v>
      </c>
      <c r="CS2028" s="679">
        <v>2E-3</v>
      </c>
      <c r="CT2028" s="679">
        <v>2.6320000000000001</v>
      </c>
      <c r="CU2028" s="679">
        <v>0.34899999999999998</v>
      </c>
      <c r="CV2028" s="679">
        <v>1.7999999999999999E-2</v>
      </c>
      <c r="CW2028" s="679">
        <v>1E-3</v>
      </c>
      <c r="CX2028" s="679">
        <v>0.46600000000000003</v>
      </c>
      <c r="CY2028" s="679">
        <v>1.2999999999999999E-2</v>
      </c>
      <c r="CZ2028" s="679" t="s">
        <v>121</v>
      </c>
      <c r="DA2028" s="679">
        <v>2E-3</v>
      </c>
      <c r="DB2028" s="679" t="s">
        <v>121</v>
      </c>
      <c r="DC2028" s="679">
        <v>8.9999999999999993E-3</v>
      </c>
      <c r="DD2028" s="679">
        <v>2.4E-2</v>
      </c>
      <c r="DE2028" s="679">
        <v>8.0000000000000002E-3</v>
      </c>
      <c r="DF2028" s="679">
        <v>1.1080000000000001</v>
      </c>
      <c r="DG2028" s="679">
        <v>1.2999999999999999E-2</v>
      </c>
      <c r="DH2028" s="679">
        <v>8.9999999999999993E-3</v>
      </c>
      <c r="DI2028" s="679">
        <v>1E-3</v>
      </c>
      <c r="DJ2028" s="679">
        <v>0.10199999999999999</v>
      </c>
      <c r="DK2028" s="679">
        <v>1E-3</v>
      </c>
      <c r="DL2028" s="61" t="str">
        <f t="shared" si="37"/>
        <v>UTV 25.07.2022</v>
      </c>
    </row>
    <row r="2029" spans="1:132">
      <c r="A2029" s="11">
        <v>44767</v>
      </c>
      <c r="B2029" s="66"/>
      <c r="C2029" s="25" t="s">
        <v>124</v>
      </c>
      <c r="D2029" s="21">
        <v>22</v>
      </c>
      <c r="E2029" s="2">
        <v>100</v>
      </c>
      <c r="F2029" s="2">
        <v>78</v>
      </c>
      <c r="H2029" s="3">
        <f>((F2029)/(E2029/100))</f>
        <v>78</v>
      </c>
      <c r="I2029" s="4">
        <f>E2029/F2029</f>
        <v>1.2820512820512822</v>
      </c>
      <c r="J2029" s="4" t="e">
        <f>100/G2029</f>
        <v>#DIV/0!</v>
      </c>
      <c r="N2029" s="37" t="e">
        <f>M2029/(K2029/100)</f>
        <v>#DIV/0!</v>
      </c>
      <c r="O2029" s="37" t="e">
        <f>N2029/J2029</f>
        <v>#DIV/0!</v>
      </c>
      <c r="P2029" s="5" t="e">
        <f>M2029/(L2029/100)</f>
        <v>#DIV/0!</v>
      </c>
      <c r="Q2029" s="5" t="e">
        <f>P2029*I2029</f>
        <v>#DIV/0!</v>
      </c>
      <c r="U2029" s="15" t="e">
        <f>100-(T2029-R2029)/S2029*100</f>
        <v>#DIV/0!</v>
      </c>
      <c r="V2029" s="21">
        <v>1.29</v>
      </c>
      <c r="X2029" s="2">
        <v>10.99</v>
      </c>
      <c r="Y2029" s="2">
        <v>6.19</v>
      </c>
      <c r="Z2029" s="21">
        <v>1326</v>
      </c>
      <c r="AB2029" s="14" t="e">
        <f>((AE2029-AC2029)*(1000/AD2029))*1000</f>
        <v>#DIV/0!</v>
      </c>
      <c r="AF2029" s="7" t="e">
        <f>#REF!*0.8</f>
        <v>#REF!</v>
      </c>
      <c r="AG2029" s="2">
        <v>127</v>
      </c>
      <c r="AH2029" s="8">
        <f>((AG2029)*(H2029/100))</f>
        <v>99.06</v>
      </c>
      <c r="AI2029" s="7">
        <f>AG2029/AH2029</f>
        <v>1.2820512820512819</v>
      </c>
      <c r="AJ2029" s="6">
        <v>77.72</v>
      </c>
      <c r="AK2029" s="686">
        <v>0.29553278222521401</v>
      </c>
      <c r="AO2029" s="20" t="s">
        <v>2358</v>
      </c>
      <c r="AP2029" s="680">
        <v>0.124</v>
      </c>
      <c r="AQ2029" s="680">
        <v>3.0000000000000001E-3</v>
      </c>
      <c r="AR2029" s="680">
        <v>3.3000000000000002E-2</v>
      </c>
      <c r="AS2029" s="680">
        <v>3.0000000000000001E-3</v>
      </c>
      <c r="AT2029" s="680">
        <v>8.9999999999999993E-3</v>
      </c>
      <c r="AU2029" s="680">
        <v>2E-3</v>
      </c>
      <c r="AV2029" s="680">
        <v>3.7999999999999999E-2</v>
      </c>
      <c r="AW2029" s="680">
        <v>2E-3</v>
      </c>
      <c r="AX2029" s="680">
        <v>3.0000000000000001E-3</v>
      </c>
      <c r="AY2029" s="680">
        <v>1E-3</v>
      </c>
      <c r="AZ2029" s="680">
        <v>7.4999999999999997E-2</v>
      </c>
      <c r="BA2029" s="680">
        <v>4.0000000000000001E-3</v>
      </c>
      <c r="BB2029" s="680">
        <v>0.154</v>
      </c>
      <c r="BC2029" s="680">
        <v>4.0000000000000001E-3</v>
      </c>
      <c r="BD2029" s="680">
        <v>8.1950000000000003</v>
      </c>
      <c r="BE2029" s="680">
        <v>5.8999999999999997E-2</v>
      </c>
      <c r="BF2029" s="680" t="s">
        <v>121</v>
      </c>
      <c r="BG2029" s="680">
        <v>6.0000000000000001E-3</v>
      </c>
      <c r="BH2029" s="680">
        <v>3.97</v>
      </c>
      <c r="BI2029" s="680">
        <v>1.085</v>
      </c>
      <c r="BJ2029" s="680">
        <v>4.0000000000000001E-3</v>
      </c>
      <c r="BK2029" s="680">
        <v>2E-3</v>
      </c>
      <c r="BL2029" s="680" t="s">
        <v>121</v>
      </c>
      <c r="BM2029" s="680">
        <v>2E-3</v>
      </c>
      <c r="BN2029" s="680">
        <v>0.91</v>
      </c>
      <c r="BO2029" s="680">
        <v>1.7999999999999999E-2</v>
      </c>
      <c r="BP2029" s="680">
        <v>56.438000000000002</v>
      </c>
      <c r="BQ2029" s="680">
        <v>0.19900000000000001</v>
      </c>
      <c r="BR2029" s="680" t="s">
        <v>121</v>
      </c>
      <c r="BS2029" s="680">
        <v>2E-3</v>
      </c>
      <c r="BT2029" s="680">
        <v>12.364000000000001</v>
      </c>
      <c r="BU2029" s="680">
        <v>0.152</v>
      </c>
      <c r="BV2029" s="680">
        <v>0.995</v>
      </c>
      <c r="BW2029" s="680">
        <v>2.3E-2</v>
      </c>
      <c r="BX2029" s="680" t="s">
        <v>121</v>
      </c>
      <c r="BY2029" s="680">
        <v>1.4E-2</v>
      </c>
      <c r="BZ2029" s="680">
        <v>0.80200000000000005</v>
      </c>
      <c r="CA2029" s="680">
        <v>3.5999999999999997E-2</v>
      </c>
      <c r="CB2029" s="680" t="s">
        <v>121</v>
      </c>
      <c r="CC2029" s="680">
        <v>9.73</v>
      </c>
      <c r="CD2029" s="680">
        <v>0.56499999999999995</v>
      </c>
      <c r="CE2029" s="680">
        <v>1.2999999999999999E-2</v>
      </c>
      <c r="CF2029" s="680">
        <v>2E-3</v>
      </c>
      <c r="CG2029" s="680">
        <v>1E-3</v>
      </c>
      <c r="CH2029" s="680">
        <v>2E-3</v>
      </c>
      <c r="CI2029" s="680">
        <v>1E-3</v>
      </c>
      <c r="CJ2029" s="680">
        <v>1.333</v>
      </c>
      <c r="CK2029" s="680">
        <v>9.4E-2</v>
      </c>
      <c r="CL2029" s="680" t="s">
        <v>121</v>
      </c>
      <c r="CM2029" s="680">
        <v>2E-3</v>
      </c>
      <c r="CN2029" s="680">
        <v>2E-3</v>
      </c>
      <c r="CO2029" s="680">
        <v>1E-3</v>
      </c>
      <c r="CP2029" s="680">
        <v>2.4710000000000001</v>
      </c>
      <c r="CQ2029" s="680">
        <v>4.8000000000000001E-2</v>
      </c>
      <c r="CR2029" s="680" t="s">
        <v>121</v>
      </c>
      <c r="CS2029" s="680">
        <v>2E-3</v>
      </c>
      <c r="CT2029" s="680">
        <v>7.6139999999999999</v>
      </c>
      <c r="CU2029" s="680">
        <v>0.308</v>
      </c>
      <c r="CV2029" s="680">
        <v>3.9E-2</v>
      </c>
      <c r="CW2029" s="680">
        <v>1E-3</v>
      </c>
      <c r="CX2029" s="680">
        <v>1.415</v>
      </c>
      <c r="CY2029" s="680">
        <v>2.7E-2</v>
      </c>
      <c r="CZ2029" s="680" t="s">
        <v>121</v>
      </c>
      <c r="DA2029" s="680">
        <v>2E-3</v>
      </c>
      <c r="DB2029" s="680">
        <v>2.3E-2</v>
      </c>
      <c r="DC2029" s="680">
        <v>8.0000000000000002E-3</v>
      </c>
      <c r="DD2029" s="680" t="s">
        <v>121</v>
      </c>
      <c r="DE2029" s="680">
        <v>1.9E-2</v>
      </c>
      <c r="DF2029" s="680">
        <v>2.3839999999999999</v>
      </c>
      <c r="DG2029" s="680">
        <v>2.3E-2</v>
      </c>
      <c r="DH2029" s="680">
        <v>1.4E-2</v>
      </c>
      <c r="DI2029" s="680">
        <v>1E-3</v>
      </c>
      <c r="DJ2029" s="680">
        <v>5.0000000000000001E-3</v>
      </c>
      <c r="DK2029" s="680">
        <v>1E-3</v>
      </c>
      <c r="DL2029" s="61" t="str">
        <f t="shared" si="37"/>
        <v>DK II 25.07.2022</v>
      </c>
      <c r="DM2029" s="685">
        <v>-2.62381231816572E-3</v>
      </c>
      <c r="DN2029" s="685">
        <v>2.1478906471126E-3</v>
      </c>
      <c r="DO2029" s="685">
        <v>6.6273153561824699E-2</v>
      </c>
      <c r="DP2029" s="685">
        <v>0.29553278222521401</v>
      </c>
      <c r="DQ2029" s="685">
        <v>-3.34830028222816E-4</v>
      </c>
      <c r="DR2029" s="685">
        <v>-3.39510091618936E-2</v>
      </c>
      <c r="DS2029" s="685">
        <v>-2.8970707556607401E-2</v>
      </c>
      <c r="DT2029" s="685">
        <v>-6.8040265524278096E-3</v>
      </c>
      <c r="DU2029" s="685">
        <v>-1.4286775910921101E-3</v>
      </c>
      <c r="DV2029" s="685">
        <v>3.4718946898371198E-3</v>
      </c>
      <c r="DW2029" s="685">
        <v>1.8140840460454499E-2</v>
      </c>
      <c r="DX2029" s="685">
        <v>-1.2480770723754701E-2</v>
      </c>
      <c r="DY2029" s="685">
        <v>638.85811679119502</v>
      </c>
      <c r="DZ2029" s="685">
        <v>9.5855343674002991E-3</v>
      </c>
      <c r="EA2029" s="685">
        <v>0.65290962465222602</v>
      </c>
      <c r="EB2029" s="685">
        <v>97.978394639579705</v>
      </c>
    </row>
    <row r="2030" spans="1:132">
      <c r="A2030" s="11">
        <v>44767</v>
      </c>
      <c r="B2030" s="66" t="s">
        <v>208</v>
      </c>
      <c r="C2030" s="25" t="s">
        <v>125</v>
      </c>
      <c r="D2030" s="21">
        <v>28</v>
      </c>
      <c r="E2030" s="2">
        <v>100</v>
      </c>
      <c r="F2030" s="2">
        <v>72</v>
      </c>
      <c r="H2030" s="3">
        <f>((F2030)/(E2030/100))</f>
        <v>72</v>
      </c>
      <c r="I2030" s="4">
        <f>E2030/F2030</f>
        <v>1.3888888888888888</v>
      </c>
      <c r="J2030" s="4" t="e">
        <f>100/G2030</f>
        <v>#DIV/0!</v>
      </c>
      <c r="N2030" s="37" t="e">
        <f>M2030/(K2030/100)</f>
        <v>#DIV/0!</v>
      </c>
      <c r="O2030" s="37" t="e">
        <f>N2030/J2030</f>
        <v>#DIV/0!</v>
      </c>
      <c r="P2030" s="5" t="e">
        <f>M2030/(L2030/100)</f>
        <v>#DIV/0!</v>
      </c>
      <c r="Q2030" s="5" t="e">
        <f>P2030*I2030</f>
        <v>#DIV/0!</v>
      </c>
      <c r="U2030" s="15" t="e">
        <f>100-(T2030-R2030)/S2030*100</f>
        <v>#DIV/0!</v>
      </c>
      <c r="V2030" s="21">
        <v>0.313</v>
      </c>
      <c r="X2030" s="2">
        <v>9.7100000000000009</v>
      </c>
      <c r="Y2030" s="2">
        <v>7.01</v>
      </c>
      <c r="Z2030" s="21">
        <v>3224</v>
      </c>
      <c r="AB2030" s="14" t="e">
        <f>((AE2030-AC2030)*(1000/AD2030))*1000</f>
        <v>#DIV/0!</v>
      </c>
      <c r="AF2030" s="7" t="e">
        <f>#REF!*0.8</f>
        <v>#REF!</v>
      </c>
      <c r="AG2030" s="2">
        <v>139</v>
      </c>
      <c r="AH2030" s="8">
        <f>((AG2030)*(H2030/100))</f>
        <v>100.08</v>
      </c>
      <c r="AI2030" s="7">
        <f>AG2030/AH2030</f>
        <v>1.3888888888888888</v>
      </c>
      <c r="AJ2030" s="6">
        <v>34.54</v>
      </c>
      <c r="AK2030" s="686">
        <v>0.50015718146546395</v>
      </c>
      <c r="AO2030" s="20" t="s">
        <v>2359</v>
      </c>
      <c r="AP2030" s="681">
        <v>0.13800000000000001</v>
      </c>
      <c r="AQ2030" s="681">
        <v>2E-3</v>
      </c>
      <c r="AR2030" s="681">
        <v>2.5999999999999999E-2</v>
      </c>
      <c r="AS2030" s="681">
        <v>3.0000000000000001E-3</v>
      </c>
      <c r="AT2030" s="681">
        <v>1.2999999999999999E-2</v>
      </c>
      <c r="AU2030" s="681">
        <v>2E-3</v>
      </c>
      <c r="AV2030" s="681">
        <v>7.0999999999999994E-2</v>
      </c>
      <c r="AW2030" s="681">
        <v>2E-3</v>
      </c>
      <c r="AX2030" s="681">
        <v>2E-3</v>
      </c>
      <c r="AY2030" s="681">
        <v>1E-3</v>
      </c>
      <c r="AZ2030" s="681">
        <v>4.2999999999999997E-2</v>
      </c>
      <c r="BA2030" s="681">
        <v>3.0000000000000001E-3</v>
      </c>
      <c r="BB2030" s="681">
        <v>0.28000000000000003</v>
      </c>
      <c r="BC2030" s="681">
        <v>4.0000000000000001E-3</v>
      </c>
      <c r="BD2030" s="681">
        <v>3.911</v>
      </c>
      <c r="BE2030" s="681">
        <v>0.03</v>
      </c>
      <c r="BF2030" s="681" t="s">
        <v>121</v>
      </c>
      <c r="BG2030" s="681">
        <v>6.0000000000000001E-3</v>
      </c>
      <c r="BH2030" s="681">
        <v>4.6580000000000004</v>
      </c>
      <c r="BI2030" s="681">
        <v>0.995</v>
      </c>
      <c r="BJ2030" s="681" t="s">
        <v>121</v>
      </c>
      <c r="BK2030" s="681">
        <v>3.0000000000000001E-3</v>
      </c>
      <c r="BL2030" s="681" t="s">
        <v>121</v>
      </c>
      <c r="BM2030" s="681">
        <v>2E-3</v>
      </c>
      <c r="BN2030" s="681">
        <v>0.24199999999999999</v>
      </c>
      <c r="BO2030" s="681">
        <v>8.0000000000000002E-3</v>
      </c>
      <c r="BP2030" s="681">
        <v>61.01</v>
      </c>
      <c r="BQ2030" s="681">
        <v>0.152</v>
      </c>
      <c r="BR2030" s="681" t="s">
        <v>121</v>
      </c>
      <c r="BS2030" s="681">
        <v>2E-3</v>
      </c>
      <c r="BT2030" s="681">
        <v>13.106999999999999</v>
      </c>
      <c r="BU2030" s="681">
        <v>0.13</v>
      </c>
      <c r="BV2030" s="681">
        <v>1.5880000000000001</v>
      </c>
      <c r="BW2030" s="681">
        <v>2.7E-2</v>
      </c>
      <c r="BX2030" s="681" t="s">
        <v>121</v>
      </c>
      <c r="BY2030" s="681">
        <v>0.01</v>
      </c>
      <c r="BZ2030" s="681">
        <v>0.91</v>
      </c>
      <c r="CA2030" s="681">
        <v>3.2000000000000001E-2</v>
      </c>
      <c r="CB2030" s="681" t="s">
        <v>121</v>
      </c>
      <c r="CC2030" s="681">
        <v>7.5259999999999998</v>
      </c>
      <c r="CD2030" s="681">
        <v>0.18</v>
      </c>
      <c r="CE2030" s="681">
        <v>7.0000000000000001E-3</v>
      </c>
      <c r="CF2030" s="681">
        <v>3.0000000000000001E-3</v>
      </c>
      <c r="CG2030" s="681">
        <v>1E-3</v>
      </c>
      <c r="CH2030" s="681" t="s">
        <v>121</v>
      </c>
      <c r="CI2030" s="681">
        <v>2E-3</v>
      </c>
      <c r="CJ2030" s="681">
        <v>0.70099999999999996</v>
      </c>
      <c r="CK2030" s="681">
        <v>7.5999999999999998E-2</v>
      </c>
      <c r="CL2030" s="681" t="s">
        <v>121</v>
      </c>
      <c r="CM2030" s="681">
        <v>2E-3</v>
      </c>
      <c r="CN2030" s="681">
        <v>4.0000000000000001E-3</v>
      </c>
      <c r="CO2030" s="681">
        <v>1E-3</v>
      </c>
      <c r="CP2030" s="681">
        <v>1.7749999999999999</v>
      </c>
      <c r="CQ2030" s="681">
        <v>3.9E-2</v>
      </c>
      <c r="CR2030" s="681" t="s">
        <v>121</v>
      </c>
      <c r="CS2030" s="681">
        <v>2E-3</v>
      </c>
      <c r="CT2030" s="681">
        <v>9.7149999999999999</v>
      </c>
      <c r="CU2030" s="681">
        <v>0.313</v>
      </c>
      <c r="CV2030" s="681">
        <v>2.8000000000000001E-2</v>
      </c>
      <c r="CW2030" s="681">
        <v>1E-3</v>
      </c>
      <c r="CX2030" s="681">
        <v>0.81799999999999995</v>
      </c>
      <c r="CY2030" s="681">
        <v>1.7999999999999999E-2</v>
      </c>
      <c r="CZ2030" s="681" t="s">
        <v>121</v>
      </c>
      <c r="DA2030" s="681">
        <v>2E-3</v>
      </c>
      <c r="DB2030" s="681">
        <v>1.9E-2</v>
      </c>
      <c r="DC2030" s="681">
        <v>6.0000000000000001E-3</v>
      </c>
      <c r="DD2030" s="681" t="s">
        <v>121</v>
      </c>
      <c r="DE2030" s="681">
        <v>8.9999999999999993E-3</v>
      </c>
      <c r="DF2030" s="681">
        <v>0.71499999999999997</v>
      </c>
      <c r="DG2030" s="681">
        <v>7.0000000000000001E-3</v>
      </c>
      <c r="DH2030" s="681">
        <v>2.5000000000000001E-2</v>
      </c>
      <c r="DI2030" s="681">
        <v>1E-3</v>
      </c>
      <c r="DJ2030" s="681">
        <v>8.0000000000000002E-3</v>
      </c>
      <c r="DK2030" s="681">
        <v>1E-3</v>
      </c>
      <c r="DL2030" s="61" t="str">
        <f t="shared" si="37"/>
        <v>DK III W1 25.07.2022</v>
      </c>
      <c r="DM2030" s="685">
        <v>1.00078329098137E-2</v>
      </c>
      <c r="DN2030" s="685">
        <v>2.05575524719681E-2</v>
      </c>
      <c r="DO2030" s="685">
        <v>-6.1162044772855202E-2</v>
      </c>
      <c r="DP2030" s="685">
        <v>0.50015718146546395</v>
      </c>
      <c r="DQ2030" s="188">
        <v>-6.3175495962607305E-5</v>
      </c>
      <c r="DR2030" s="685">
        <v>-8.9402462641048799E-2</v>
      </c>
      <c r="DS2030" s="685">
        <v>1.4914246987608799E-2</v>
      </c>
      <c r="DT2030" s="685">
        <v>-8.0119501587597192E-3</v>
      </c>
      <c r="DU2030" s="685">
        <v>1.21309997041525E-4</v>
      </c>
      <c r="DV2030" s="685">
        <v>1.2597217767960399E-2</v>
      </c>
      <c r="DW2030" s="685">
        <v>0.21647926436294701</v>
      </c>
      <c r="DX2030" s="685">
        <v>3.4167044733002298E-2</v>
      </c>
      <c r="DY2030" s="685">
        <v>971.22297599477804</v>
      </c>
      <c r="DZ2030" s="685">
        <v>-0.125367856179008</v>
      </c>
      <c r="EA2030" s="685">
        <v>26.131569046176399</v>
      </c>
      <c r="EB2030" s="685">
        <v>98.904220926906504</v>
      </c>
    </row>
    <row r="2031" spans="1:132">
      <c r="A2031" s="11">
        <v>44768</v>
      </c>
      <c r="B2031" s="66"/>
      <c r="C2031" s="25" t="s">
        <v>117</v>
      </c>
      <c r="H2031" s="3" t="e">
        <f>((F2031)/(E2031/100))</f>
        <v>#DIV/0!</v>
      </c>
      <c r="I2031" s="4" t="e">
        <f>E2031/F2031</f>
        <v>#DIV/0!</v>
      </c>
      <c r="J2031" s="4" t="e">
        <f>100/G2031</f>
        <v>#DIV/0!</v>
      </c>
      <c r="N2031" s="37" t="e">
        <f>M2031/(K2031/100)</f>
        <v>#DIV/0!</v>
      </c>
      <c r="O2031" s="37" t="e">
        <f>N2031/J2031</f>
        <v>#DIV/0!</v>
      </c>
      <c r="P2031" s="5" t="e">
        <f>M2031/(L2031/100)</f>
        <v>#DIV/0!</v>
      </c>
      <c r="Q2031" s="5" t="e">
        <f>P2031*I2031</f>
        <v>#DIV/0!</v>
      </c>
      <c r="U2031" s="15" t="e">
        <f>100-(T2031-R2031)/S2031*100</f>
        <v>#DIV/0!</v>
      </c>
      <c r="AB2031" s="14" t="e">
        <f>((AE2031-AC2031)*(1000/AD2031))*1000</f>
        <v>#DIV/0!</v>
      </c>
      <c r="AF2031" s="7" t="e">
        <f>#REF!*0.8</f>
        <v>#REF!</v>
      </c>
      <c r="AH2031" s="8" t="e">
        <f>((AG2031)*(H2031/100))</f>
        <v>#DIV/0!</v>
      </c>
      <c r="AI2031" s="7" t="e">
        <f>AG2031/AH2031</f>
        <v>#DIV/0!</v>
      </c>
      <c r="AO2031" s="20" t="s">
        <v>2360</v>
      </c>
      <c r="AP2031" s="684">
        <v>0.21099999999999999</v>
      </c>
      <c r="AQ2031" s="684">
        <v>3.0000000000000001E-3</v>
      </c>
      <c r="AR2031" s="684">
        <v>5.0000000000000001E-3</v>
      </c>
      <c r="AS2031" s="684">
        <v>3.0000000000000001E-3</v>
      </c>
      <c r="AT2031" s="684">
        <v>0.10199999999999999</v>
      </c>
      <c r="AU2031" s="684">
        <v>3.0000000000000001E-3</v>
      </c>
      <c r="AV2031" s="684">
        <v>6.7000000000000004E-2</v>
      </c>
      <c r="AW2031" s="684">
        <v>3.0000000000000001E-3</v>
      </c>
      <c r="AX2031" s="684">
        <v>1.2999999999999999E-2</v>
      </c>
      <c r="AY2031" s="684">
        <v>1E-3</v>
      </c>
      <c r="AZ2031" s="684">
        <v>1.6E-2</v>
      </c>
      <c r="BA2031" s="684">
        <v>2E-3</v>
      </c>
      <c r="BB2031" s="684">
        <v>7.0000000000000007E-2</v>
      </c>
      <c r="BC2031" s="684">
        <v>2E-3</v>
      </c>
      <c r="BD2031" s="684">
        <v>0.71499999999999997</v>
      </c>
      <c r="BE2031" s="684">
        <v>1.2E-2</v>
      </c>
      <c r="BF2031" s="684" t="s">
        <v>121</v>
      </c>
      <c r="BG2031" s="684">
        <v>8.9999999999999993E-3</v>
      </c>
      <c r="BH2031" s="684" t="s">
        <v>121</v>
      </c>
      <c r="BI2031" s="684">
        <v>2.577</v>
      </c>
      <c r="BJ2031" s="684" t="s">
        <v>121</v>
      </c>
      <c r="BK2031" s="684">
        <v>3.0000000000000001E-3</v>
      </c>
      <c r="BL2031" s="684" t="s">
        <v>121</v>
      </c>
      <c r="BM2031" s="684">
        <v>2E-3</v>
      </c>
      <c r="BN2031" s="684">
        <v>0.10299999999999999</v>
      </c>
      <c r="BO2031" s="684">
        <v>8.0000000000000002E-3</v>
      </c>
      <c r="BP2031" s="684">
        <v>63.320999999999998</v>
      </c>
      <c r="BQ2031" s="684">
        <v>0.14599999999999999</v>
      </c>
      <c r="BR2031" s="684">
        <v>4.0000000000000001E-3</v>
      </c>
      <c r="BS2031" s="684">
        <v>1E-3</v>
      </c>
      <c r="BT2031" s="684">
        <v>18.120999999999999</v>
      </c>
      <c r="BU2031" s="684">
        <v>0.161</v>
      </c>
      <c r="BV2031" s="684">
        <v>8.8219999999999992</v>
      </c>
      <c r="BW2031" s="684">
        <v>9.7000000000000003E-2</v>
      </c>
      <c r="BX2031" s="684" t="s">
        <v>121</v>
      </c>
      <c r="BY2031" s="684">
        <v>6.0000000000000001E-3</v>
      </c>
      <c r="BZ2031" s="684">
        <v>2.9769999999999999</v>
      </c>
      <c r="CA2031" s="684">
        <v>4.9000000000000002E-2</v>
      </c>
      <c r="CB2031" s="684" t="s">
        <v>121</v>
      </c>
      <c r="CC2031" s="684">
        <v>14.631</v>
      </c>
      <c r="CD2031" s="684">
        <v>3.6999999999999998E-2</v>
      </c>
      <c r="CE2031" s="684">
        <v>5.0000000000000001E-3</v>
      </c>
      <c r="CF2031" s="684">
        <v>3.0000000000000001E-3</v>
      </c>
      <c r="CG2031" s="684">
        <v>1E-3</v>
      </c>
      <c r="CH2031" s="684" t="s">
        <v>121</v>
      </c>
      <c r="CI2031" s="684">
        <v>2E-3</v>
      </c>
      <c r="CJ2031" s="684" t="s">
        <v>121</v>
      </c>
      <c r="CK2031" s="684">
        <v>0.152</v>
      </c>
      <c r="CL2031" s="684" t="s">
        <v>121</v>
      </c>
      <c r="CM2031" s="684">
        <v>2E-3</v>
      </c>
      <c r="CN2031" s="684">
        <v>6.0000000000000001E-3</v>
      </c>
      <c r="CO2031" s="684">
        <v>1E-3</v>
      </c>
      <c r="CP2031" s="684">
        <v>2.0649999999999999</v>
      </c>
      <c r="CQ2031" s="684">
        <v>5.6000000000000001E-2</v>
      </c>
      <c r="CR2031" s="684" t="s">
        <v>121</v>
      </c>
      <c r="CS2031" s="684">
        <v>2E-3</v>
      </c>
      <c r="CT2031" s="684">
        <v>1.776</v>
      </c>
      <c r="CU2031" s="684">
        <v>0.28299999999999997</v>
      </c>
      <c r="CV2031" s="684">
        <v>0.02</v>
      </c>
      <c r="CW2031" s="684">
        <v>1E-3</v>
      </c>
      <c r="CX2031" s="684">
        <v>0.18</v>
      </c>
      <c r="CY2031" s="684">
        <v>1.0999999999999999E-2</v>
      </c>
      <c r="CZ2031" s="684" t="s">
        <v>121</v>
      </c>
      <c r="DA2031" s="684">
        <v>2E-3</v>
      </c>
      <c r="DB2031" s="684" t="s">
        <v>121</v>
      </c>
      <c r="DC2031" s="684">
        <v>4.0000000000000001E-3</v>
      </c>
      <c r="DD2031" s="684">
        <v>1.7999999999999999E-2</v>
      </c>
      <c r="DE2031" s="684">
        <v>8.0000000000000002E-3</v>
      </c>
      <c r="DF2031" s="684">
        <v>1.1379999999999999</v>
      </c>
      <c r="DG2031" s="684">
        <v>0.01</v>
      </c>
      <c r="DH2031" s="684">
        <v>6.0000000000000001E-3</v>
      </c>
      <c r="DI2031" s="684">
        <v>1E-3</v>
      </c>
      <c r="DJ2031" s="684">
        <v>8.2000000000000003E-2</v>
      </c>
      <c r="DK2031" s="684">
        <v>1E-3</v>
      </c>
      <c r="DL2031" s="61" t="str">
        <f t="shared" si="37"/>
        <v>UTV 26.07.2022</v>
      </c>
    </row>
    <row r="2032" spans="1:132">
      <c r="A2032" s="11">
        <v>44768</v>
      </c>
      <c r="B2032" s="66"/>
      <c r="C2032" s="25" t="s">
        <v>124</v>
      </c>
      <c r="D2032" s="21">
        <v>23</v>
      </c>
      <c r="E2032" s="2">
        <v>100</v>
      </c>
      <c r="F2032" s="2">
        <v>77</v>
      </c>
      <c r="H2032" s="3">
        <f>((F2032)/(E2032/100))</f>
        <v>77</v>
      </c>
      <c r="I2032" s="4">
        <f>E2032/F2032</f>
        <v>1.2987012987012987</v>
      </c>
      <c r="J2032" s="4" t="e">
        <f>100/G2032</f>
        <v>#DIV/0!</v>
      </c>
      <c r="N2032" s="37" t="e">
        <f>M2032/(K2032/100)</f>
        <v>#DIV/0!</v>
      </c>
      <c r="O2032" s="37" t="e">
        <f>N2032/J2032</f>
        <v>#DIV/0!</v>
      </c>
      <c r="P2032" s="5" t="e">
        <f>M2032/(L2032/100)</f>
        <v>#DIV/0!</v>
      </c>
      <c r="Q2032" s="5" t="e">
        <f>P2032*I2032</f>
        <v>#DIV/0!</v>
      </c>
      <c r="U2032" s="15" t="e">
        <f>100-(T2032-R2032)/S2032*100</f>
        <v>#DIV/0!</v>
      </c>
      <c r="V2032" s="21">
        <v>4.8949999999999996</v>
      </c>
      <c r="X2032" s="2">
        <v>9.43</v>
      </c>
      <c r="Y2032" s="2">
        <v>5.63</v>
      </c>
      <c r="Z2032" s="21">
        <v>1131</v>
      </c>
      <c r="AB2032" s="14" t="e">
        <f>((AE2032-AC2032)*(1000/AD2032))*1000</f>
        <v>#DIV/0!</v>
      </c>
      <c r="AF2032" s="7" t="e">
        <f>#REF!*0.8</f>
        <v>#REF!</v>
      </c>
      <c r="AG2032" s="2">
        <v>130</v>
      </c>
      <c r="AH2032" s="8">
        <f>((AG2032)*(H2032/100))</f>
        <v>100.10000000000001</v>
      </c>
      <c r="AI2032" s="7">
        <f>AG2032/AH2032</f>
        <v>1.2987012987012987</v>
      </c>
      <c r="AJ2032" s="6">
        <v>16.38</v>
      </c>
      <c r="AK2032" s="2">
        <v>0.32400000000000001</v>
      </c>
      <c r="AO2032" s="20" t="s">
        <v>2361</v>
      </c>
      <c r="AP2032" s="689">
        <v>0.06</v>
      </c>
      <c r="AQ2032" s="689">
        <v>2E-3</v>
      </c>
      <c r="AR2032" s="689">
        <v>2.8000000000000001E-2</v>
      </c>
      <c r="AS2032" s="689">
        <v>3.0000000000000001E-3</v>
      </c>
      <c r="AT2032" s="689">
        <v>6.0000000000000001E-3</v>
      </c>
      <c r="AU2032" s="689">
        <v>2E-3</v>
      </c>
      <c r="AV2032" s="689">
        <v>2.5000000000000001E-2</v>
      </c>
      <c r="AW2032" s="689">
        <v>2E-3</v>
      </c>
      <c r="AX2032" s="689" t="s">
        <v>121</v>
      </c>
      <c r="AY2032" s="689">
        <v>2E-3</v>
      </c>
      <c r="AZ2032" s="689">
        <v>2.9000000000000001E-2</v>
      </c>
      <c r="BA2032" s="689">
        <v>3.0000000000000001E-3</v>
      </c>
      <c r="BB2032" s="689">
        <v>0.16</v>
      </c>
      <c r="BC2032" s="689">
        <v>4.0000000000000001E-3</v>
      </c>
      <c r="BD2032" s="689">
        <v>6.8869999999999996</v>
      </c>
      <c r="BE2032" s="689">
        <v>0.05</v>
      </c>
      <c r="BF2032" s="689" t="s">
        <v>121</v>
      </c>
      <c r="BG2032" s="689">
        <v>7.0000000000000001E-3</v>
      </c>
      <c r="BH2032" s="689">
        <v>2.984</v>
      </c>
      <c r="BI2032" s="689">
        <v>1.0680000000000001</v>
      </c>
      <c r="BJ2032" s="689" t="s">
        <v>121</v>
      </c>
      <c r="BK2032" s="689">
        <v>3.0000000000000001E-3</v>
      </c>
      <c r="BL2032" s="689" t="s">
        <v>121</v>
      </c>
      <c r="BM2032" s="689">
        <v>2E-3</v>
      </c>
      <c r="BN2032" s="689">
        <v>0.495</v>
      </c>
      <c r="BO2032" s="689">
        <v>1.2E-2</v>
      </c>
      <c r="BP2032" s="689">
        <v>58.612000000000002</v>
      </c>
      <c r="BQ2032" s="689">
        <v>0.17599999999999999</v>
      </c>
      <c r="BR2032" s="689">
        <v>2E-3</v>
      </c>
      <c r="BS2032" s="689">
        <v>1E-3</v>
      </c>
      <c r="BT2032" s="689">
        <v>13.553000000000001</v>
      </c>
      <c r="BU2032" s="689">
        <v>0.156</v>
      </c>
      <c r="BV2032" s="689">
        <v>0.74199999999999999</v>
      </c>
      <c r="BW2032" s="689">
        <v>2.1000000000000001E-2</v>
      </c>
      <c r="BX2032" s="689" t="s">
        <v>121</v>
      </c>
      <c r="BY2032" s="689">
        <v>1.4E-2</v>
      </c>
      <c r="BZ2032" s="689">
        <v>0.58599999999999997</v>
      </c>
      <c r="CA2032" s="689">
        <v>3.2000000000000001E-2</v>
      </c>
      <c r="CB2032" s="689" t="s">
        <v>121</v>
      </c>
      <c r="CC2032" s="689">
        <v>12.331</v>
      </c>
      <c r="CD2032" s="689">
        <v>0.76700000000000002</v>
      </c>
      <c r="CE2032" s="689">
        <v>1.4E-2</v>
      </c>
      <c r="CF2032" s="689">
        <v>2E-3</v>
      </c>
      <c r="CG2032" s="689">
        <v>1E-3</v>
      </c>
      <c r="CH2032" s="689" t="s">
        <v>121</v>
      </c>
      <c r="CI2032" s="689">
        <v>2E-3</v>
      </c>
      <c r="CJ2032" s="689">
        <v>2.093</v>
      </c>
      <c r="CK2032" s="689">
        <v>0.111</v>
      </c>
      <c r="CL2032" s="689" t="s">
        <v>121</v>
      </c>
      <c r="CM2032" s="689">
        <v>2E-3</v>
      </c>
      <c r="CN2032" s="689">
        <v>2E-3</v>
      </c>
      <c r="CO2032" s="689">
        <v>1E-3</v>
      </c>
      <c r="CP2032" s="689">
        <v>3.78</v>
      </c>
      <c r="CQ2032" s="689">
        <v>0.06</v>
      </c>
      <c r="CR2032" s="689" t="s">
        <v>121</v>
      </c>
      <c r="CS2032" s="689">
        <v>2E-3</v>
      </c>
      <c r="CT2032" s="689">
        <v>6.1440000000000001</v>
      </c>
      <c r="CU2032" s="689">
        <v>0.29299999999999998</v>
      </c>
      <c r="CV2032" s="689">
        <v>4.5999999999999999E-2</v>
      </c>
      <c r="CW2032" s="689">
        <v>1E-3</v>
      </c>
      <c r="CX2032" s="689">
        <v>1.008</v>
      </c>
      <c r="CY2032" s="689">
        <v>2.5000000000000001E-2</v>
      </c>
      <c r="CZ2032" s="689" t="s">
        <v>121</v>
      </c>
      <c r="DA2032" s="689">
        <v>2E-3</v>
      </c>
      <c r="DB2032" s="689" t="s">
        <v>121</v>
      </c>
      <c r="DC2032" s="689">
        <v>1.9E-2</v>
      </c>
      <c r="DD2032" s="689" t="s">
        <v>121</v>
      </c>
      <c r="DE2032" s="689">
        <v>1.6E-2</v>
      </c>
      <c r="DF2032" s="689">
        <v>1.964</v>
      </c>
      <c r="DG2032" s="689">
        <v>1.9E-2</v>
      </c>
      <c r="DH2032" s="689">
        <v>1.2E-2</v>
      </c>
      <c r="DI2032" s="689">
        <v>1E-3</v>
      </c>
      <c r="DJ2032" s="689">
        <v>3.0000000000000001E-3</v>
      </c>
      <c r="DK2032" s="689">
        <v>1E-3</v>
      </c>
      <c r="DL2032" s="61" t="str">
        <f t="shared" ref="DL2032:DL2070" si="38">AO2032</f>
        <v>DK II 26.07.2022</v>
      </c>
      <c r="DM2032" s="691">
        <v>-1.02542815800847E-2</v>
      </c>
      <c r="DN2032" s="188">
        <v>1.9390875840268199E-5</v>
      </c>
      <c r="DO2032" s="691">
        <v>1.46575789374145E-3</v>
      </c>
      <c r="DP2032" s="691">
        <v>0.32434383449676302</v>
      </c>
      <c r="DQ2032" s="691">
        <v>4.4225366636413896E-3</v>
      </c>
      <c r="DR2032" s="691">
        <v>1.27173804554919E-3</v>
      </c>
      <c r="DS2032" s="691">
        <v>0.14897168807140301</v>
      </c>
      <c r="DT2032" s="691">
        <v>1.4785035905635899E-4</v>
      </c>
      <c r="DU2032" s="691">
        <v>5.6005832135170804E-4</v>
      </c>
      <c r="DV2032" s="691">
        <v>6.5652031099738099E-3</v>
      </c>
      <c r="DW2032" s="691">
        <v>1.94486465709027E-2</v>
      </c>
      <c r="DX2032" s="691">
        <v>8.6168303472817495E-2</v>
      </c>
      <c r="DY2032" s="691">
        <v>671.83229167594902</v>
      </c>
      <c r="DZ2032" s="691">
        <v>0.28849208636354601</v>
      </c>
      <c r="EA2032" s="691">
        <v>0.34336695535595102</v>
      </c>
      <c r="EB2032" s="691">
        <v>98.511336330261003</v>
      </c>
    </row>
    <row r="2033" spans="1:132">
      <c r="A2033" s="11">
        <v>44768</v>
      </c>
      <c r="B2033" s="66" t="s">
        <v>208</v>
      </c>
      <c r="C2033" s="25" t="s">
        <v>125</v>
      </c>
      <c r="D2033" s="21">
        <v>36</v>
      </c>
      <c r="E2033" s="2">
        <v>100</v>
      </c>
      <c r="F2033" s="2">
        <v>64</v>
      </c>
      <c r="H2033" s="3">
        <f>((F2033)/(E2033/100))</f>
        <v>64</v>
      </c>
      <c r="I2033" s="4">
        <f>E2033/F2033</f>
        <v>1.5625</v>
      </c>
      <c r="J2033" s="4" t="e">
        <f>100/G2033</f>
        <v>#DIV/0!</v>
      </c>
      <c r="N2033" s="37" t="e">
        <f>M2033/(K2033/100)</f>
        <v>#DIV/0!</v>
      </c>
      <c r="O2033" s="37" t="e">
        <f>N2033/J2033</f>
        <v>#DIV/0!</v>
      </c>
      <c r="P2033" s="5" t="e">
        <f>M2033/(L2033/100)</f>
        <v>#DIV/0!</v>
      </c>
      <c r="Q2033" s="5" t="e">
        <f>P2033*I2033</f>
        <v>#DIV/0!</v>
      </c>
      <c r="U2033" s="15" t="e">
        <f>100-(T2033-R2033)/S2033*100</f>
        <v>#DIV/0!</v>
      </c>
      <c r="V2033" s="21">
        <v>0.48499999999999999</v>
      </c>
      <c r="X2033" s="2">
        <v>9.81</v>
      </c>
      <c r="Y2033" s="2">
        <v>10.64</v>
      </c>
      <c r="Z2033" s="21">
        <v>3684</v>
      </c>
      <c r="AB2033" s="14" t="e">
        <f>((AE2033-AC2033)*(1000/AD2033))*1000</f>
        <v>#DIV/0!</v>
      </c>
      <c r="AF2033" s="7" t="e">
        <f>#REF!*0.8</f>
        <v>#REF!</v>
      </c>
      <c r="AG2033" s="2">
        <v>157</v>
      </c>
      <c r="AH2033" s="8">
        <f>((AG2033)*(H2033/100))</f>
        <v>100.48</v>
      </c>
      <c r="AI2033" s="7">
        <f>AG2033/AH2033</f>
        <v>1.5625</v>
      </c>
      <c r="AJ2033" s="6">
        <v>61.67</v>
      </c>
      <c r="AK2033" s="2">
        <v>0.48199999999999998</v>
      </c>
      <c r="AO2033" s="20" t="s">
        <v>2362</v>
      </c>
      <c r="AP2033" s="690">
        <v>0.1</v>
      </c>
      <c r="AQ2033" s="690">
        <v>2E-3</v>
      </c>
      <c r="AR2033" s="690">
        <v>8.9999999999999993E-3</v>
      </c>
      <c r="AS2033" s="690">
        <v>2E-3</v>
      </c>
      <c r="AT2033" s="690">
        <v>8.0000000000000002E-3</v>
      </c>
      <c r="AU2033" s="690">
        <v>2E-3</v>
      </c>
      <c r="AV2033" s="690">
        <v>3.5999999999999997E-2</v>
      </c>
      <c r="AW2033" s="690">
        <v>2E-3</v>
      </c>
      <c r="AX2033" s="690">
        <v>2E-3</v>
      </c>
      <c r="AY2033" s="690">
        <v>1E-3</v>
      </c>
      <c r="AZ2033" s="690">
        <v>3.3000000000000002E-2</v>
      </c>
      <c r="BA2033" s="690">
        <v>2E-3</v>
      </c>
      <c r="BB2033" s="690">
        <v>0.215</v>
      </c>
      <c r="BC2033" s="690">
        <v>3.0000000000000001E-3</v>
      </c>
      <c r="BD2033" s="690">
        <v>2.0270000000000001</v>
      </c>
      <c r="BE2033" s="690">
        <v>1.7000000000000001E-2</v>
      </c>
      <c r="BF2033" s="690" t="s">
        <v>121</v>
      </c>
      <c r="BG2033" s="690">
        <v>2E-3</v>
      </c>
      <c r="BH2033" s="690">
        <v>2.9159999999999999</v>
      </c>
      <c r="BI2033" s="690">
        <v>0.66700000000000004</v>
      </c>
      <c r="BJ2033" s="690" t="s">
        <v>121</v>
      </c>
      <c r="BK2033" s="690">
        <v>3.0000000000000001E-3</v>
      </c>
      <c r="BL2033" s="690" t="s">
        <v>121</v>
      </c>
      <c r="BM2033" s="690">
        <v>2E-3</v>
      </c>
      <c r="BN2033" s="690">
        <v>7.0999999999999994E-2</v>
      </c>
      <c r="BO2033" s="690">
        <v>5.0000000000000001E-3</v>
      </c>
      <c r="BP2033" s="690">
        <v>69.409000000000006</v>
      </c>
      <c r="BQ2033" s="690">
        <v>0.108</v>
      </c>
      <c r="BR2033" s="690" t="s">
        <v>121</v>
      </c>
      <c r="BS2033" s="690">
        <v>2E-3</v>
      </c>
      <c r="BT2033" s="690">
        <v>10.945</v>
      </c>
      <c r="BU2033" s="690">
        <v>0.106</v>
      </c>
      <c r="BV2033" s="690">
        <v>1.3859999999999999</v>
      </c>
      <c r="BW2033" s="690">
        <v>2.4E-2</v>
      </c>
      <c r="BX2033" s="690" t="s">
        <v>121</v>
      </c>
      <c r="BY2033" s="690">
        <v>6.0000000000000001E-3</v>
      </c>
      <c r="BZ2033" s="690">
        <v>0.84699999999999998</v>
      </c>
      <c r="CA2033" s="690">
        <v>2.7E-2</v>
      </c>
      <c r="CB2033" s="690" t="s">
        <v>121</v>
      </c>
      <c r="CC2033" s="690">
        <v>5.5910000000000002</v>
      </c>
      <c r="CD2033" s="690">
        <v>9.0999999999999998E-2</v>
      </c>
      <c r="CE2033" s="690">
        <v>5.0000000000000001E-3</v>
      </c>
      <c r="CF2033" s="690">
        <v>2E-3</v>
      </c>
      <c r="CG2033" s="690">
        <v>1E-3</v>
      </c>
      <c r="CH2033" s="690" t="s">
        <v>121</v>
      </c>
      <c r="CI2033" s="690">
        <v>2E-3</v>
      </c>
      <c r="CJ2033" s="690">
        <v>0.52900000000000003</v>
      </c>
      <c r="CK2033" s="690">
        <v>6.4000000000000001E-2</v>
      </c>
      <c r="CL2033" s="690" t="s">
        <v>121</v>
      </c>
      <c r="CM2033" s="690">
        <v>2E-3</v>
      </c>
      <c r="CN2033" s="690">
        <v>2E-3</v>
      </c>
      <c r="CO2033" s="690">
        <v>1E-3</v>
      </c>
      <c r="CP2033" s="690">
        <v>1.4339999999999999</v>
      </c>
      <c r="CQ2033" s="690">
        <v>3.3000000000000002E-2</v>
      </c>
      <c r="CR2033" s="690" t="s">
        <v>121</v>
      </c>
      <c r="CS2033" s="690">
        <v>2E-3</v>
      </c>
      <c r="CT2033" s="690">
        <v>8.4</v>
      </c>
      <c r="CU2033" s="690">
        <v>0.28000000000000003</v>
      </c>
      <c r="CV2033" s="690">
        <v>1.7999999999999999E-2</v>
      </c>
      <c r="CW2033" s="690">
        <v>1E-3</v>
      </c>
      <c r="CX2033" s="690">
        <v>0.94099999999999995</v>
      </c>
      <c r="CY2033" s="690">
        <v>1.6E-2</v>
      </c>
      <c r="CZ2033" s="690" t="s">
        <v>121</v>
      </c>
      <c r="DA2033" s="690">
        <v>2E-3</v>
      </c>
      <c r="DB2033" s="690">
        <v>0.02</v>
      </c>
      <c r="DC2033" s="690">
        <v>5.0000000000000001E-3</v>
      </c>
      <c r="DD2033" s="690" t="s">
        <v>121</v>
      </c>
      <c r="DE2033" s="690">
        <v>7.0000000000000001E-3</v>
      </c>
      <c r="DF2033" s="690">
        <v>0.54100000000000004</v>
      </c>
      <c r="DG2033" s="690">
        <v>5.0000000000000001E-3</v>
      </c>
      <c r="DH2033" s="690">
        <v>1.0999999999999999E-2</v>
      </c>
      <c r="DI2033" s="690">
        <v>1E-3</v>
      </c>
      <c r="DJ2033" s="690">
        <v>6.0000000000000001E-3</v>
      </c>
      <c r="DK2033" s="690">
        <v>1E-3</v>
      </c>
      <c r="DL2033" s="61" t="str">
        <f t="shared" si="38"/>
        <v>DK III W1 26.07.2022</v>
      </c>
      <c r="DM2033" s="691">
        <v>-1.6121079123967399E-2</v>
      </c>
      <c r="DN2033" s="691">
        <v>1.8804245693076201E-2</v>
      </c>
      <c r="DO2033" s="691">
        <v>-4.7268421176153902E-2</v>
      </c>
      <c r="DP2033" s="691">
        <v>0.482136604136638</v>
      </c>
      <c r="DQ2033" s="691">
        <v>5.8445351489129303E-3</v>
      </c>
      <c r="DR2033" s="691">
        <v>-1.4834386865323301E-2</v>
      </c>
      <c r="DS2033" s="691">
        <v>0.19962022955752001</v>
      </c>
      <c r="DT2033" s="691">
        <v>1.5032376916436699E-2</v>
      </c>
      <c r="DU2033" s="691">
        <v>6.72721184356135E-4</v>
      </c>
      <c r="DV2033" s="691">
        <v>1.65466791078119E-2</v>
      </c>
      <c r="DW2033" s="691">
        <v>1.74182997466147</v>
      </c>
      <c r="DX2033" s="691">
        <v>0.332664038192024</v>
      </c>
      <c r="DY2033" s="691">
        <v>942.30015967767304</v>
      </c>
      <c r="DZ2033" s="691">
        <v>-0.20927918873088999</v>
      </c>
      <c r="EA2033" s="691">
        <v>0.50279190316737299</v>
      </c>
      <c r="EB2033" s="691">
        <v>99.479386246517706</v>
      </c>
    </row>
    <row r="2034" spans="1:132">
      <c r="A2034" s="11">
        <v>44768</v>
      </c>
      <c r="B2034" s="66">
        <v>2562</v>
      </c>
      <c r="C2034" s="25" t="s">
        <v>125</v>
      </c>
      <c r="D2034" s="21">
        <v>34</v>
      </c>
      <c r="E2034" s="2">
        <v>100</v>
      </c>
      <c r="F2034" s="2">
        <v>66</v>
      </c>
      <c r="H2034" s="3">
        <f>((F2034)/(E2034/100))</f>
        <v>66</v>
      </c>
      <c r="I2034" s="4">
        <f>E2034/F2034</f>
        <v>1.5151515151515151</v>
      </c>
      <c r="J2034" s="4" t="e">
        <f>100/G2034</f>
        <v>#DIV/0!</v>
      </c>
      <c r="N2034" s="37" t="e">
        <f>M2034/(K2034/100)</f>
        <v>#DIV/0!</v>
      </c>
      <c r="O2034" s="37" t="e">
        <f>N2034/J2034</f>
        <v>#DIV/0!</v>
      </c>
      <c r="P2034" s="5" t="e">
        <f>M2034/(L2034/100)</f>
        <v>#DIV/0!</v>
      </c>
      <c r="Q2034" s="5" t="e">
        <f>P2034*I2034</f>
        <v>#DIV/0!</v>
      </c>
      <c r="U2034" s="15" t="e">
        <f>100-(T2034-R2034)/S2034*100</f>
        <v>#DIV/0!</v>
      </c>
      <c r="V2034" s="21">
        <v>0.79500000000000004</v>
      </c>
      <c r="X2034" s="2">
        <v>10.44</v>
      </c>
      <c r="Y2034" s="2">
        <v>9.09</v>
      </c>
      <c r="Z2034" s="21">
        <v>2656</v>
      </c>
      <c r="AB2034" s="14" t="e">
        <f>((AE2034-AC2034)*(1000/AD2034))*1000</f>
        <v>#DIV/0!</v>
      </c>
      <c r="AF2034" s="7" t="e">
        <f>#REF!*0.8</f>
        <v>#REF!</v>
      </c>
      <c r="AG2034" s="2">
        <v>152</v>
      </c>
      <c r="AH2034" s="8">
        <f>((AG2034)*(H2034/100))</f>
        <v>100.32000000000001</v>
      </c>
      <c r="AI2034" s="7">
        <f>AG2034/AH2034</f>
        <v>1.5151515151515151</v>
      </c>
      <c r="AJ2034" s="6">
        <v>41.85</v>
      </c>
      <c r="AK2034" s="2">
        <v>0.76</v>
      </c>
      <c r="AO2034" s="20" t="s">
        <v>2363</v>
      </c>
      <c r="AP2034" s="685">
        <v>7.6999999999999999E-2</v>
      </c>
      <c r="AQ2034" s="685">
        <v>2E-3</v>
      </c>
      <c r="AR2034" s="685">
        <v>2.5000000000000001E-2</v>
      </c>
      <c r="AS2034" s="685">
        <v>3.0000000000000001E-3</v>
      </c>
      <c r="AT2034" s="685">
        <v>7.0000000000000001E-3</v>
      </c>
      <c r="AU2034" s="685">
        <v>2E-3</v>
      </c>
      <c r="AV2034" s="685">
        <v>3.6999999999999998E-2</v>
      </c>
      <c r="AW2034" s="685">
        <v>2E-3</v>
      </c>
      <c r="AX2034" s="685">
        <v>2E-3</v>
      </c>
      <c r="AY2034" s="685">
        <v>1E-3</v>
      </c>
      <c r="AZ2034" s="685">
        <v>0.06</v>
      </c>
      <c r="BA2034" s="685">
        <v>3.0000000000000001E-3</v>
      </c>
      <c r="BB2034" s="685">
        <v>0.21299999999999999</v>
      </c>
      <c r="BC2034" s="685">
        <v>4.0000000000000001E-3</v>
      </c>
      <c r="BD2034" s="685">
        <v>4.2519999999999998</v>
      </c>
      <c r="BE2034" s="685">
        <v>3.1E-2</v>
      </c>
      <c r="BF2034" s="685" t="s">
        <v>121</v>
      </c>
      <c r="BG2034" s="685">
        <v>2E-3</v>
      </c>
      <c r="BH2034" s="685">
        <v>5.2649999999999997</v>
      </c>
      <c r="BI2034" s="685">
        <v>0.998</v>
      </c>
      <c r="BJ2034" s="685" t="s">
        <v>121</v>
      </c>
      <c r="BK2034" s="685">
        <v>2E-3</v>
      </c>
      <c r="BL2034" s="685" t="s">
        <v>121</v>
      </c>
      <c r="BM2034" s="685">
        <v>2E-3</v>
      </c>
      <c r="BN2034" s="685">
        <v>0.435</v>
      </c>
      <c r="BO2034" s="685">
        <v>0.01</v>
      </c>
      <c r="BP2034" s="685">
        <v>58.34</v>
      </c>
      <c r="BQ2034" s="685">
        <v>0.17199999999999999</v>
      </c>
      <c r="BR2034" s="685" t="s">
        <v>121</v>
      </c>
      <c r="BS2034" s="685">
        <v>2E-3</v>
      </c>
      <c r="BT2034" s="685">
        <v>11.339</v>
      </c>
      <c r="BU2034" s="685">
        <v>0.122</v>
      </c>
      <c r="BV2034" s="685">
        <v>1.145</v>
      </c>
      <c r="BW2034" s="685">
        <v>2.3E-2</v>
      </c>
      <c r="BX2034" s="685" t="s">
        <v>121</v>
      </c>
      <c r="BY2034" s="685">
        <v>0.01</v>
      </c>
      <c r="BZ2034" s="685">
        <v>0.72299999999999998</v>
      </c>
      <c r="CA2034" s="685">
        <v>2.9000000000000001E-2</v>
      </c>
      <c r="CB2034" s="685" t="s">
        <v>121</v>
      </c>
      <c r="CC2034" s="685">
        <v>7.0759999999999996</v>
      </c>
      <c r="CD2034" s="685">
        <v>0.14599999999999999</v>
      </c>
      <c r="CE2034" s="685">
        <v>7.0000000000000001E-3</v>
      </c>
      <c r="CF2034" s="685">
        <v>2E-3</v>
      </c>
      <c r="CG2034" s="685">
        <v>1E-3</v>
      </c>
      <c r="CH2034" s="685" t="s">
        <v>121</v>
      </c>
      <c r="CI2034" s="685">
        <v>2E-3</v>
      </c>
      <c r="CJ2034" s="685">
        <v>1.0249999999999999</v>
      </c>
      <c r="CK2034" s="685">
        <v>7.5999999999999998E-2</v>
      </c>
      <c r="CL2034" s="685" t="s">
        <v>121</v>
      </c>
      <c r="CM2034" s="685">
        <v>2E-3</v>
      </c>
      <c r="CN2034" s="685">
        <v>3.0000000000000001E-3</v>
      </c>
      <c r="CO2034" s="685">
        <v>1E-3</v>
      </c>
      <c r="CP2034" s="685">
        <v>1.5489999999999999</v>
      </c>
      <c r="CQ2034" s="685">
        <v>3.5000000000000003E-2</v>
      </c>
      <c r="CR2034" s="685" t="s">
        <v>121</v>
      </c>
      <c r="CS2034" s="685">
        <v>2E-3</v>
      </c>
      <c r="CT2034" s="685">
        <v>8.8119999999999994</v>
      </c>
      <c r="CU2034" s="685">
        <v>0.29199999999999998</v>
      </c>
      <c r="CV2034" s="685">
        <v>2.8000000000000001E-2</v>
      </c>
      <c r="CW2034" s="685">
        <v>1E-3</v>
      </c>
      <c r="CX2034" s="685">
        <v>0.93300000000000005</v>
      </c>
      <c r="CY2034" s="685">
        <v>1.9E-2</v>
      </c>
      <c r="CZ2034" s="685" t="s">
        <v>121</v>
      </c>
      <c r="DA2034" s="685">
        <v>2E-3</v>
      </c>
      <c r="DB2034" s="685">
        <v>2.9000000000000001E-2</v>
      </c>
      <c r="DC2034" s="685">
        <v>6.0000000000000001E-3</v>
      </c>
      <c r="DD2034" s="685" t="s">
        <v>121</v>
      </c>
      <c r="DE2034" s="685">
        <v>8.0000000000000002E-3</v>
      </c>
      <c r="DF2034" s="685">
        <v>0.57799999999999996</v>
      </c>
      <c r="DG2034" s="685">
        <v>6.0000000000000001E-3</v>
      </c>
      <c r="DH2034" s="685">
        <v>2.1000000000000001E-2</v>
      </c>
      <c r="DI2034" s="685">
        <v>1E-3</v>
      </c>
      <c r="DJ2034" s="685">
        <v>5.0000000000000001E-3</v>
      </c>
      <c r="DK2034" s="685">
        <v>1E-3</v>
      </c>
      <c r="DL2034" s="61" t="str">
        <f t="shared" si="38"/>
        <v>DK III 2562 26.07.2022</v>
      </c>
      <c r="DM2034" s="691">
        <v>-2.47284425881069E-2</v>
      </c>
      <c r="DN2034" s="691">
        <v>-4.3579699683578499E-4</v>
      </c>
      <c r="DO2034" s="691">
        <v>-1.67417814203931E-2</v>
      </c>
      <c r="DP2034" s="691">
        <v>0.76011673609965402</v>
      </c>
      <c r="DQ2034" s="691">
        <v>8.3276022711937792E-3</v>
      </c>
      <c r="DR2034" s="691">
        <v>-1.03532095485824E-2</v>
      </c>
      <c r="DS2034" s="691">
        <v>3.19206643535404E-2</v>
      </c>
      <c r="DT2034" s="691">
        <v>1.83708503078625E-2</v>
      </c>
      <c r="DU2034" s="691">
        <v>8.1572451673014195E-4</v>
      </c>
      <c r="DV2034" s="691">
        <v>5.95071897210656E-3</v>
      </c>
      <c r="DW2034" s="691">
        <v>-6.2716920334543694E-2</v>
      </c>
      <c r="DX2034" s="691">
        <v>0.35762737427677499</v>
      </c>
      <c r="DY2034" s="691">
        <v>1028.6425359397099</v>
      </c>
      <c r="DZ2034" s="691">
        <v>-8.0591116714427993E-2</v>
      </c>
      <c r="EA2034" s="691">
        <v>2.4484259123530299</v>
      </c>
      <c r="EB2034" s="691">
        <v>99.840389168788704</v>
      </c>
    </row>
    <row r="2035" spans="1:132">
      <c r="A2035" s="11">
        <v>44768</v>
      </c>
      <c r="B2035" s="66">
        <v>2600</v>
      </c>
      <c r="C2035" s="25" t="s">
        <v>125</v>
      </c>
      <c r="D2035" s="21">
        <v>26</v>
      </c>
      <c r="E2035" s="2">
        <v>100</v>
      </c>
      <c r="F2035" s="2">
        <v>74</v>
      </c>
      <c r="H2035" s="3">
        <f>((F2035)/(E2035/100))</f>
        <v>74</v>
      </c>
      <c r="I2035" s="4">
        <f>E2035/F2035</f>
        <v>1.3513513513513513</v>
      </c>
      <c r="J2035" s="4" t="e">
        <f>100/G2035</f>
        <v>#DIV/0!</v>
      </c>
      <c r="N2035" s="37" t="e">
        <f>M2035/(K2035/100)</f>
        <v>#DIV/0!</v>
      </c>
      <c r="O2035" s="37" t="e">
        <f>N2035/J2035</f>
        <v>#DIV/0!</v>
      </c>
      <c r="P2035" s="5" t="e">
        <f>M2035/(L2035/100)</f>
        <v>#DIV/0!</v>
      </c>
      <c r="Q2035" s="5" t="e">
        <f>P2035*I2035</f>
        <v>#DIV/0!</v>
      </c>
      <c r="U2035" s="15" t="e">
        <f>100-(T2035-R2035)/S2035*100</f>
        <v>#DIV/0!</v>
      </c>
      <c r="V2035" s="21">
        <v>0.91300000000000003</v>
      </c>
      <c r="X2035" s="2">
        <v>11.34</v>
      </c>
      <c r="Y2035" s="2">
        <v>9.06</v>
      </c>
      <c r="Z2035" s="21">
        <v>2070</v>
      </c>
      <c r="AB2035" s="14" t="e">
        <f>((AE2035-AC2035)*(1000/AD2035))*1000</f>
        <v>#DIV/0!</v>
      </c>
      <c r="AF2035" s="7" t="e">
        <f>#REF!*0.8</f>
        <v>#REF!</v>
      </c>
      <c r="AG2035" s="2">
        <v>135</v>
      </c>
      <c r="AH2035" s="8">
        <f>((AG2035)*(H2035/100))</f>
        <v>99.9</v>
      </c>
      <c r="AI2035" s="7">
        <f>AG2035/AH2035</f>
        <v>1.3513513513513513</v>
      </c>
      <c r="AJ2035" s="6">
        <v>99.71</v>
      </c>
      <c r="AK2035" s="2">
        <v>0.63100000000000001</v>
      </c>
      <c r="AO2035" s="20" t="s">
        <v>2364</v>
      </c>
      <c r="AP2035" s="685">
        <v>0.11700000000000001</v>
      </c>
      <c r="AQ2035" s="685">
        <v>2E-3</v>
      </c>
      <c r="AR2035" s="685">
        <v>1.9E-2</v>
      </c>
      <c r="AS2035" s="685">
        <v>3.0000000000000001E-3</v>
      </c>
      <c r="AT2035" s="685">
        <v>1.9E-2</v>
      </c>
      <c r="AU2035" s="685">
        <v>2E-3</v>
      </c>
      <c r="AV2035" s="685">
        <v>0.03</v>
      </c>
      <c r="AW2035" s="685">
        <v>2E-3</v>
      </c>
      <c r="AX2035" s="685">
        <v>3.0000000000000001E-3</v>
      </c>
      <c r="AY2035" s="685">
        <v>1E-3</v>
      </c>
      <c r="AZ2035" s="685">
        <v>4.2000000000000003E-2</v>
      </c>
      <c r="BA2035" s="685">
        <v>2E-3</v>
      </c>
      <c r="BB2035" s="685">
        <v>0.11700000000000001</v>
      </c>
      <c r="BC2035" s="685">
        <v>3.0000000000000001E-3</v>
      </c>
      <c r="BD2035" s="685">
        <v>3.827</v>
      </c>
      <c r="BE2035" s="685">
        <v>2.7E-2</v>
      </c>
      <c r="BF2035" s="685" t="s">
        <v>121</v>
      </c>
      <c r="BG2035" s="685">
        <v>3.0000000000000001E-3</v>
      </c>
      <c r="BH2035" s="685">
        <v>3.42</v>
      </c>
      <c r="BI2035" s="685">
        <v>0.78200000000000003</v>
      </c>
      <c r="BJ2035" s="685" t="s">
        <v>121</v>
      </c>
      <c r="BK2035" s="685">
        <v>2E-3</v>
      </c>
      <c r="BL2035" s="685" t="s">
        <v>121</v>
      </c>
      <c r="BM2035" s="685">
        <v>2E-3</v>
      </c>
      <c r="BN2035" s="685">
        <v>0.11899999999999999</v>
      </c>
      <c r="BO2035" s="685">
        <v>7.0000000000000001E-3</v>
      </c>
      <c r="BP2035" s="685">
        <v>68.165000000000006</v>
      </c>
      <c r="BQ2035" s="685">
        <v>0.121</v>
      </c>
      <c r="BR2035" s="685" t="s">
        <v>121</v>
      </c>
      <c r="BS2035" s="685">
        <v>2E-3</v>
      </c>
      <c r="BT2035" s="685">
        <v>11.845000000000001</v>
      </c>
      <c r="BU2035" s="685">
        <v>0.12</v>
      </c>
      <c r="BV2035" s="685">
        <v>1.131</v>
      </c>
      <c r="BW2035" s="685">
        <v>2.1999999999999999E-2</v>
      </c>
      <c r="BX2035" s="685" t="s">
        <v>121</v>
      </c>
      <c r="BY2035" s="685">
        <v>8.9999999999999993E-3</v>
      </c>
      <c r="BZ2035" s="685">
        <v>0.86699999999999999</v>
      </c>
      <c r="CA2035" s="685">
        <v>2.9000000000000001E-2</v>
      </c>
      <c r="CB2035" s="685" t="s">
        <v>121</v>
      </c>
      <c r="CC2035" s="685">
        <v>6.6710000000000003</v>
      </c>
      <c r="CD2035" s="685">
        <v>0.188</v>
      </c>
      <c r="CE2035" s="685">
        <v>7.0000000000000001E-3</v>
      </c>
      <c r="CF2035" s="685">
        <v>2E-3</v>
      </c>
      <c r="CG2035" s="685">
        <v>1E-3</v>
      </c>
      <c r="CH2035" s="685" t="s">
        <v>121</v>
      </c>
      <c r="CI2035" s="685">
        <v>2E-3</v>
      </c>
      <c r="CJ2035" s="685">
        <v>0.39500000000000002</v>
      </c>
      <c r="CK2035" s="685">
        <v>6.5000000000000002E-2</v>
      </c>
      <c r="CL2035" s="685" t="s">
        <v>121</v>
      </c>
      <c r="CM2035" s="685">
        <v>2E-3</v>
      </c>
      <c r="CN2035" s="685">
        <v>3.0000000000000001E-3</v>
      </c>
      <c r="CO2035" s="685">
        <v>1E-3</v>
      </c>
      <c r="CP2035" s="685">
        <v>1.913</v>
      </c>
      <c r="CQ2035" s="685">
        <v>3.9E-2</v>
      </c>
      <c r="CR2035" s="685" t="s">
        <v>121</v>
      </c>
      <c r="CS2035" s="685">
        <v>2E-3</v>
      </c>
      <c r="CT2035" s="685">
        <v>6.242</v>
      </c>
      <c r="CU2035" s="685">
        <v>0.26300000000000001</v>
      </c>
      <c r="CV2035" s="685">
        <v>2.3E-2</v>
      </c>
      <c r="CW2035" s="685">
        <v>1E-3</v>
      </c>
      <c r="CX2035" s="685">
        <v>0.66300000000000003</v>
      </c>
      <c r="CY2035" s="685">
        <v>1.4999999999999999E-2</v>
      </c>
      <c r="CZ2035" s="685" t="s">
        <v>121</v>
      </c>
      <c r="DA2035" s="685">
        <v>2E-3</v>
      </c>
      <c r="DB2035" s="685">
        <v>3.3000000000000002E-2</v>
      </c>
      <c r="DC2035" s="685">
        <v>5.0000000000000001E-3</v>
      </c>
      <c r="DD2035" s="685" t="s">
        <v>121</v>
      </c>
      <c r="DE2035" s="685">
        <v>8.9999999999999993E-3</v>
      </c>
      <c r="DF2035" s="685">
        <v>0.79200000000000004</v>
      </c>
      <c r="DG2035" s="685">
        <v>7.0000000000000001E-3</v>
      </c>
      <c r="DH2035" s="685">
        <v>1.2E-2</v>
      </c>
      <c r="DI2035" s="685">
        <v>1E-3</v>
      </c>
      <c r="DJ2035" s="685">
        <v>0.01</v>
      </c>
      <c r="DK2035" s="685">
        <v>1E-3</v>
      </c>
      <c r="DL2035" s="61" t="str">
        <f t="shared" si="38"/>
        <v>DK III 2600 26.07.2022</v>
      </c>
      <c r="DM2035" s="691">
        <v>-1.02040652833692E-2</v>
      </c>
      <c r="DN2035" s="691">
        <v>4.20045919610567E-3</v>
      </c>
      <c r="DO2035" s="691">
        <v>2.39879306863203E-2</v>
      </c>
      <c r="DP2035" s="691">
        <v>0.63096541647242699</v>
      </c>
      <c r="DQ2035" s="691">
        <v>9.2575040168492995E-2</v>
      </c>
      <c r="DR2035" s="691">
        <v>-2.0510308341997199E-2</v>
      </c>
      <c r="DS2035" s="691">
        <v>8.1717168607191498E-2</v>
      </c>
      <c r="DT2035" s="691">
        <v>-1.4619868209933E-3</v>
      </c>
      <c r="DU2035" s="691">
        <v>-1.8133523314330701E-4</v>
      </c>
      <c r="DV2035" s="691">
        <v>2.6912487415237499E-2</v>
      </c>
      <c r="DW2035" s="691">
        <v>-3.4798071811000399E-2</v>
      </c>
      <c r="DX2035" s="691">
        <v>0.28349906280689202</v>
      </c>
      <c r="DY2035" s="691">
        <v>691.87497176907004</v>
      </c>
      <c r="DZ2035" s="691">
        <v>0.23729887705281799</v>
      </c>
      <c r="EA2035" s="691">
        <v>1.8999473905233401E-2</v>
      </c>
      <c r="EB2035" s="691">
        <v>99.575473339154897</v>
      </c>
    </row>
    <row r="2036" spans="1:132">
      <c r="A2036" s="11">
        <v>44768</v>
      </c>
      <c r="B2036" s="66">
        <v>2624</v>
      </c>
      <c r="C2036" s="25" t="s">
        <v>124</v>
      </c>
      <c r="D2036" s="21">
        <v>23</v>
      </c>
      <c r="E2036" s="2">
        <v>100</v>
      </c>
      <c r="F2036" s="2">
        <v>77</v>
      </c>
      <c r="H2036" s="3">
        <f>((F2036)/(E2036/100))</f>
        <v>77</v>
      </c>
      <c r="I2036" s="4">
        <f>E2036/F2036</f>
        <v>1.2987012987012987</v>
      </c>
      <c r="J2036" s="4" t="e">
        <f>100/G2036</f>
        <v>#DIV/0!</v>
      </c>
      <c r="N2036" s="37" t="e">
        <f>M2036/(K2036/100)</f>
        <v>#DIV/0!</v>
      </c>
      <c r="O2036" s="37" t="e">
        <f>N2036/J2036</f>
        <v>#DIV/0!</v>
      </c>
      <c r="P2036" s="5" t="e">
        <f>M2036/(L2036/100)</f>
        <v>#DIV/0!</v>
      </c>
      <c r="Q2036" s="5" t="e">
        <f>P2036*I2036</f>
        <v>#DIV/0!</v>
      </c>
      <c r="U2036" s="15" t="e">
        <f>100-(T2036-R2036)/S2036*100</f>
        <v>#DIV/0!</v>
      </c>
      <c r="V2036" s="21">
        <v>3.5830000000000002</v>
      </c>
      <c r="X2036" s="2">
        <v>9.68</v>
      </c>
      <c r="Y2036" s="2">
        <v>5.5</v>
      </c>
      <c r="Z2036" s="21">
        <v>1076</v>
      </c>
      <c r="AB2036" s="14" t="e">
        <f>((AE2036-AC2036)*(1000/AD2036))*1000</f>
        <v>#DIV/0!</v>
      </c>
      <c r="AF2036" s="7" t="e">
        <f>#REF!*0.8</f>
        <v>#REF!</v>
      </c>
      <c r="AG2036" s="2">
        <v>130</v>
      </c>
      <c r="AH2036" s="8">
        <f>((AG2036)*(H2036/100))</f>
        <v>100.10000000000001</v>
      </c>
      <c r="AI2036" s="7">
        <f>AG2036/AH2036</f>
        <v>1.2987012987012987</v>
      </c>
      <c r="AJ2036" s="6">
        <v>32.58</v>
      </c>
      <c r="AK2036" s="2">
        <v>0.29799999999999999</v>
      </c>
      <c r="AO2036" s="20" t="s">
        <v>2365</v>
      </c>
      <c r="AP2036" s="687">
        <v>6.0999999999999999E-2</v>
      </c>
      <c r="AQ2036" s="687">
        <v>2E-3</v>
      </c>
      <c r="AR2036" s="687">
        <v>3.1E-2</v>
      </c>
      <c r="AS2036" s="687">
        <v>3.0000000000000001E-3</v>
      </c>
      <c r="AT2036" s="687">
        <v>8.9999999999999993E-3</v>
      </c>
      <c r="AU2036" s="687">
        <v>2E-3</v>
      </c>
      <c r="AV2036" s="687">
        <v>3.3000000000000002E-2</v>
      </c>
      <c r="AW2036" s="687">
        <v>2E-3</v>
      </c>
      <c r="AX2036" s="687" t="s">
        <v>121</v>
      </c>
      <c r="AY2036" s="687">
        <v>2E-3</v>
      </c>
      <c r="AZ2036" s="687">
        <v>6.3E-2</v>
      </c>
      <c r="BA2036" s="687">
        <v>4.0000000000000001E-3</v>
      </c>
      <c r="BB2036" s="687">
        <v>0.14699999999999999</v>
      </c>
      <c r="BC2036" s="687">
        <v>3.0000000000000001E-3</v>
      </c>
      <c r="BD2036" s="687">
        <v>6.093</v>
      </c>
      <c r="BE2036" s="687">
        <v>4.3999999999999997E-2</v>
      </c>
      <c r="BF2036" s="687" t="s">
        <v>121</v>
      </c>
      <c r="BG2036" s="687">
        <v>8.0000000000000002E-3</v>
      </c>
      <c r="BH2036" s="687">
        <v>2.847</v>
      </c>
      <c r="BI2036" s="687">
        <v>0.97199999999999998</v>
      </c>
      <c r="BJ2036" s="687" t="s">
        <v>121</v>
      </c>
      <c r="BK2036" s="687">
        <v>2E-3</v>
      </c>
      <c r="BL2036" s="687" t="s">
        <v>121</v>
      </c>
      <c r="BM2036" s="687">
        <v>2E-3</v>
      </c>
      <c r="BN2036" s="687">
        <v>0.66900000000000004</v>
      </c>
      <c r="BO2036" s="687">
        <v>1.2999999999999999E-2</v>
      </c>
      <c r="BP2036" s="687">
        <v>59.070999999999998</v>
      </c>
      <c r="BQ2036" s="687">
        <v>0.16900000000000001</v>
      </c>
      <c r="BR2036" s="687">
        <v>2E-3</v>
      </c>
      <c r="BS2036" s="687">
        <v>1E-3</v>
      </c>
      <c r="BT2036" s="687">
        <v>14.429</v>
      </c>
      <c r="BU2036" s="687">
        <v>0.154</v>
      </c>
      <c r="BV2036" s="687">
        <v>0.59699999999999998</v>
      </c>
      <c r="BW2036" s="687">
        <v>1.9E-2</v>
      </c>
      <c r="BX2036" s="687" t="s">
        <v>121</v>
      </c>
      <c r="BY2036" s="687">
        <v>1.9E-2</v>
      </c>
      <c r="BZ2036" s="687">
        <v>0.72499999999999998</v>
      </c>
      <c r="CA2036" s="687">
        <v>3.3000000000000002E-2</v>
      </c>
      <c r="CB2036" s="687" t="s">
        <v>121</v>
      </c>
      <c r="CC2036" s="687">
        <v>9.6210000000000004</v>
      </c>
      <c r="CD2036" s="687">
        <v>0.44500000000000001</v>
      </c>
      <c r="CE2036" s="687">
        <v>1.0999999999999999E-2</v>
      </c>
      <c r="CF2036" s="687">
        <v>2E-3</v>
      </c>
      <c r="CG2036" s="687">
        <v>1E-3</v>
      </c>
      <c r="CH2036" s="687" t="s">
        <v>121</v>
      </c>
      <c r="CI2036" s="687">
        <v>2E-3</v>
      </c>
      <c r="CJ2036" s="687">
        <v>2.09</v>
      </c>
      <c r="CK2036" s="687">
        <v>0.109</v>
      </c>
      <c r="CL2036" s="687" t="s">
        <v>121</v>
      </c>
      <c r="CM2036" s="687">
        <v>2E-3</v>
      </c>
      <c r="CN2036" s="687">
        <v>3.0000000000000001E-3</v>
      </c>
      <c r="CO2036" s="687">
        <v>1E-3</v>
      </c>
      <c r="CP2036" s="687">
        <v>4.0110000000000001</v>
      </c>
      <c r="CQ2036" s="687">
        <v>0.06</v>
      </c>
      <c r="CR2036" s="687" t="s">
        <v>121</v>
      </c>
      <c r="CS2036" s="687">
        <v>2E-3</v>
      </c>
      <c r="CT2036" s="687">
        <v>6.383</v>
      </c>
      <c r="CU2036" s="687">
        <v>0.29199999999999998</v>
      </c>
      <c r="CV2036" s="687">
        <v>3.4000000000000002E-2</v>
      </c>
      <c r="CW2036" s="687">
        <v>1E-3</v>
      </c>
      <c r="CX2036" s="687">
        <v>0.71399999999999997</v>
      </c>
      <c r="CY2036" s="687">
        <v>0.02</v>
      </c>
      <c r="CZ2036" s="687" t="s">
        <v>121</v>
      </c>
      <c r="DA2036" s="687">
        <v>2E-3</v>
      </c>
      <c r="DB2036" s="687" t="s">
        <v>121</v>
      </c>
      <c r="DC2036" s="687">
        <v>8.9999999999999993E-3</v>
      </c>
      <c r="DD2036" s="687" t="s">
        <v>121</v>
      </c>
      <c r="DE2036" s="687">
        <v>1.4E-2</v>
      </c>
      <c r="DF2036" s="687">
        <v>1.49</v>
      </c>
      <c r="DG2036" s="687">
        <v>1.4E-2</v>
      </c>
      <c r="DH2036" s="687">
        <v>1.4999999999999999E-2</v>
      </c>
      <c r="DI2036" s="687">
        <v>1E-3</v>
      </c>
      <c r="DJ2036" s="687">
        <v>3.0000000000000001E-3</v>
      </c>
      <c r="DK2036" s="687">
        <v>1E-3</v>
      </c>
      <c r="DL2036" s="61" t="str">
        <f t="shared" si="38"/>
        <v>DK II 2624 26.07.2022</v>
      </c>
      <c r="DM2036" s="691">
        <v>-8.9932752854154398E-3</v>
      </c>
      <c r="DN2036" s="691">
        <v>1.45987361348061E-3</v>
      </c>
      <c r="DO2036" s="691">
        <v>0.10324742797487201</v>
      </c>
      <c r="DP2036" s="691">
        <v>0.29809361600337098</v>
      </c>
      <c r="DQ2036" s="691">
        <v>4.0187884761785E-3</v>
      </c>
      <c r="DR2036" s="691">
        <v>7.5755293081467201E-3</v>
      </c>
      <c r="DS2036" s="691">
        <v>0.20776833716693499</v>
      </c>
      <c r="DT2036" s="691">
        <v>9.5329186322671202E-3</v>
      </c>
      <c r="DU2036" s="691">
        <v>2.2425625821198901E-3</v>
      </c>
      <c r="DV2036" s="691">
        <v>1.5393609828088101E-2</v>
      </c>
      <c r="DW2036" s="691">
        <v>6.6535237436730496E-2</v>
      </c>
      <c r="DX2036" s="691">
        <v>0.11649145826165699</v>
      </c>
      <c r="DY2036" s="691">
        <v>651.16476969001098</v>
      </c>
      <c r="DZ2036" s="691">
        <v>0.17161137269854099</v>
      </c>
      <c r="EA2036" s="691">
        <v>0.32031334695112601</v>
      </c>
      <c r="EB2036" s="691">
        <v>98.258018972487804</v>
      </c>
    </row>
    <row r="2037" spans="1:132">
      <c r="A2037" s="11">
        <v>44768</v>
      </c>
      <c r="B2037" s="66" t="s">
        <v>207</v>
      </c>
      <c r="C2037" s="25" t="s">
        <v>125</v>
      </c>
      <c r="D2037" s="21">
        <v>20</v>
      </c>
      <c r="E2037" s="2">
        <v>100</v>
      </c>
      <c r="F2037" s="2">
        <v>80</v>
      </c>
      <c r="H2037" s="3">
        <f>((F2037)/(E2037/100))</f>
        <v>80</v>
      </c>
      <c r="I2037" s="4">
        <f>E2037/F2037</f>
        <v>1.25</v>
      </c>
      <c r="J2037" s="4" t="e">
        <f>100/G2037</f>
        <v>#DIV/0!</v>
      </c>
      <c r="N2037" s="37" t="e">
        <f>M2037/(K2037/100)</f>
        <v>#DIV/0!</v>
      </c>
      <c r="O2037" s="37" t="e">
        <f>N2037/J2037</f>
        <v>#DIV/0!</v>
      </c>
      <c r="P2037" s="5" t="e">
        <f>M2037/(L2037/100)</f>
        <v>#DIV/0!</v>
      </c>
      <c r="Q2037" s="5" t="e">
        <f>P2037*I2037</f>
        <v>#DIV/0!</v>
      </c>
      <c r="U2037" s="15" t="e">
        <f>100-(T2037-R2037)/S2037*100</f>
        <v>#DIV/0!</v>
      </c>
      <c r="V2037" s="21">
        <v>0.48499999999999999</v>
      </c>
      <c r="X2037" s="2">
        <v>9.81</v>
      </c>
      <c r="Y2037" s="2">
        <v>10.64</v>
      </c>
      <c r="Z2037" s="21">
        <v>3039</v>
      </c>
      <c r="AB2037" s="14" t="e">
        <f>((AE2037-AC2037)*(1000/AD2037))*1000</f>
        <v>#DIV/0!</v>
      </c>
      <c r="AF2037" s="7" t="e">
        <f>#REF!*0.8</f>
        <v>#REF!</v>
      </c>
      <c r="AG2037" s="2">
        <v>125</v>
      </c>
      <c r="AH2037" s="8">
        <f>((AG2037)*(H2037/100))</f>
        <v>100</v>
      </c>
      <c r="AI2037" s="7">
        <f>AG2037/AH2037</f>
        <v>1.25</v>
      </c>
      <c r="AJ2037" s="6">
        <v>57.54</v>
      </c>
      <c r="AK2037" s="2">
        <v>0.70899999999999996</v>
      </c>
      <c r="AO2037" s="20" t="s">
        <v>2367</v>
      </c>
      <c r="AP2037" s="691">
        <v>0.18</v>
      </c>
      <c r="AQ2037" s="691">
        <v>3.0000000000000001E-3</v>
      </c>
      <c r="AR2037" s="691">
        <v>2.1999999999999999E-2</v>
      </c>
      <c r="AS2037" s="691">
        <v>3.0000000000000001E-3</v>
      </c>
      <c r="AT2037" s="691">
        <v>1.7000000000000001E-2</v>
      </c>
      <c r="AU2037" s="691">
        <v>2E-3</v>
      </c>
      <c r="AV2037" s="691">
        <v>6.5000000000000002E-2</v>
      </c>
      <c r="AW2037" s="691">
        <v>2E-3</v>
      </c>
      <c r="AX2037" s="691" t="s">
        <v>121</v>
      </c>
      <c r="AY2037" s="691">
        <v>2E-3</v>
      </c>
      <c r="AZ2037" s="691">
        <v>5.1999999999999998E-2</v>
      </c>
      <c r="BA2037" s="691">
        <v>3.0000000000000001E-3</v>
      </c>
      <c r="BB2037" s="691">
        <v>0.22600000000000001</v>
      </c>
      <c r="BC2037" s="691">
        <v>4.0000000000000001E-3</v>
      </c>
      <c r="BD2037" s="691">
        <v>4.782</v>
      </c>
      <c r="BE2037" s="691">
        <v>3.4000000000000002E-2</v>
      </c>
      <c r="BF2037" s="691" t="s">
        <v>121</v>
      </c>
      <c r="BG2037" s="691">
        <v>3.0000000000000001E-3</v>
      </c>
      <c r="BH2037" s="691">
        <v>5.0270000000000001</v>
      </c>
      <c r="BI2037" s="691">
        <v>1.0449999999999999</v>
      </c>
      <c r="BJ2037" s="691" t="s">
        <v>121</v>
      </c>
      <c r="BK2037" s="691">
        <v>3.0000000000000001E-3</v>
      </c>
      <c r="BL2037" s="691" t="s">
        <v>121</v>
      </c>
      <c r="BM2037" s="691">
        <v>2E-3</v>
      </c>
      <c r="BN2037" s="691">
        <v>0.13200000000000001</v>
      </c>
      <c r="BO2037" s="691">
        <v>7.0000000000000001E-3</v>
      </c>
      <c r="BP2037" s="691">
        <v>56.536000000000001</v>
      </c>
      <c r="BQ2037" s="691">
        <v>0.18</v>
      </c>
      <c r="BR2037" s="691">
        <v>2E-3</v>
      </c>
      <c r="BS2037" s="691">
        <v>1E-3</v>
      </c>
      <c r="BT2037" s="691">
        <v>11.74</v>
      </c>
      <c r="BU2037" s="691">
        <v>0.127</v>
      </c>
      <c r="BV2037" s="691">
        <v>1.7729999999999999</v>
      </c>
      <c r="BW2037" s="691">
        <v>2.8000000000000001E-2</v>
      </c>
      <c r="BX2037" s="691" t="s">
        <v>121</v>
      </c>
      <c r="BY2037" s="691">
        <v>0.01</v>
      </c>
      <c r="BZ2037" s="691">
        <v>1.228</v>
      </c>
      <c r="CA2037" s="691">
        <v>3.5000000000000003E-2</v>
      </c>
      <c r="CB2037" s="691" t="s">
        <v>121</v>
      </c>
      <c r="CC2037" s="691">
        <v>7.766</v>
      </c>
      <c r="CD2037" s="691">
        <v>0.24199999999999999</v>
      </c>
      <c r="CE2037" s="691">
        <v>8.0000000000000002E-3</v>
      </c>
      <c r="CF2037" s="691">
        <v>3.0000000000000001E-3</v>
      </c>
      <c r="CG2037" s="691">
        <v>1E-3</v>
      </c>
      <c r="CH2037" s="691" t="s">
        <v>121</v>
      </c>
      <c r="CI2037" s="691">
        <v>2E-3</v>
      </c>
      <c r="CJ2037" s="691">
        <v>0.53400000000000003</v>
      </c>
      <c r="CK2037" s="691">
        <v>7.0000000000000007E-2</v>
      </c>
      <c r="CL2037" s="691" t="s">
        <v>121</v>
      </c>
      <c r="CM2037" s="691">
        <v>2E-3</v>
      </c>
      <c r="CN2037" s="691">
        <v>8.0000000000000002E-3</v>
      </c>
      <c r="CO2037" s="691">
        <v>1E-3</v>
      </c>
      <c r="CP2037" s="691">
        <v>1.571</v>
      </c>
      <c r="CQ2037" s="691">
        <v>3.5999999999999997E-2</v>
      </c>
      <c r="CR2037" s="691" t="s">
        <v>121</v>
      </c>
      <c r="CS2037" s="691">
        <v>2E-3</v>
      </c>
      <c r="CT2037" s="691">
        <v>9.2710000000000008</v>
      </c>
      <c r="CU2037" s="691">
        <v>0.30399999999999999</v>
      </c>
      <c r="CV2037" s="691">
        <v>2.5000000000000001E-2</v>
      </c>
      <c r="CW2037" s="691">
        <v>1E-3</v>
      </c>
      <c r="CX2037" s="691">
        <v>0.51100000000000001</v>
      </c>
      <c r="CY2037" s="691">
        <v>1.4999999999999999E-2</v>
      </c>
      <c r="CZ2037" s="691" t="s">
        <v>121</v>
      </c>
      <c r="DA2037" s="691">
        <v>2E-3</v>
      </c>
      <c r="DB2037" s="691">
        <v>1.4E-2</v>
      </c>
      <c r="DC2037" s="691">
        <v>5.0000000000000001E-3</v>
      </c>
      <c r="DD2037" s="691" t="s">
        <v>121</v>
      </c>
      <c r="DE2037" s="691">
        <v>8.9999999999999993E-3</v>
      </c>
      <c r="DF2037" s="691">
        <v>0.67300000000000004</v>
      </c>
      <c r="DG2037" s="691">
        <v>7.0000000000000001E-3</v>
      </c>
      <c r="DH2037" s="691">
        <v>1.7999999999999999E-2</v>
      </c>
      <c r="DI2037" s="691">
        <v>1E-3</v>
      </c>
      <c r="DJ2037" s="691">
        <v>8.9999999999999993E-3</v>
      </c>
      <c r="DK2037" s="691">
        <v>1E-3</v>
      </c>
      <c r="DL2037" s="61" t="str">
        <f t="shared" si="38"/>
        <v>DK III W2 26.07.2022</v>
      </c>
      <c r="DM2037" s="691">
        <v>-3.0725544110253401E-2</v>
      </c>
      <c r="DN2037" s="691">
        <v>9.0710021260147697E-3</v>
      </c>
      <c r="DO2037" s="691">
        <v>2.1282439751144099E-2</v>
      </c>
      <c r="DP2037" s="691">
        <v>0.70865646071551602</v>
      </c>
      <c r="DQ2037" s="691">
        <v>7.3086739550478801E-3</v>
      </c>
      <c r="DR2037" s="691">
        <v>2.3728799180765701E-4</v>
      </c>
      <c r="DS2037" s="691">
        <v>-6.87289534889753E-2</v>
      </c>
      <c r="DT2037" s="691">
        <v>5.2568287655342001E-3</v>
      </c>
      <c r="DU2037" s="691">
        <v>-9.2189204503863298E-4</v>
      </c>
      <c r="DV2037" s="691">
        <v>2.65608777176076E-3</v>
      </c>
      <c r="DW2037" s="691">
        <v>5.0975168288863698E-2</v>
      </c>
      <c r="DX2037" s="691">
        <v>0.244601526110068</v>
      </c>
      <c r="DY2037" s="691">
        <v>354.43661023060901</v>
      </c>
      <c r="DZ2037" s="691">
        <v>-0.32758158086556999</v>
      </c>
      <c r="EA2037" s="691">
        <v>67.278388983269906</v>
      </c>
      <c r="EB2037" s="691">
        <v>100.13132881322301</v>
      </c>
    </row>
    <row r="2038" spans="1:132">
      <c r="A2038" s="11">
        <v>44768</v>
      </c>
      <c r="B2038" s="66"/>
      <c r="C2038" s="25" t="s">
        <v>117</v>
      </c>
      <c r="H2038" s="3" t="e">
        <f>((F2038)/(E2038/100))</f>
        <v>#DIV/0!</v>
      </c>
      <c r="I2038" s="4" t="e">
        <f>E2038/F2038</f>
        <v>#DIV/0!</v>
      </c>
      <c r="J2038" s="4" t="e">
        <f>100/G2038</f>
        <v>#DIV/0!</v>
      </c>
      <c r="N2038" s="37" t="e">
        <f>M2038/(K2038/100)</f>
        <v>#DIV/0!</v>
      </c>
      <c r="O2038" s="37" t="e">
        <f>N2038/J2038</f>
        <v>#DIV/0!</v>
      </c>
      <c r="P2038" s="5" t="e">
        <f>M2038/(L2038/100)</f>
        <v>#DIV/0!</v>
      </c>
      <c r="Q2038" s="5" t="e">
        <f>P2038*I2038</f>
        <v>#DIV/0!</v>
      </c>
      <c r="U2038" s="15" t="e">
        <f>100-(T2038-R2038)/S2038*100</f>
        <v>#DIV/0!</v>
      </c>
      <c r="X2038" s="2">
        <v>11.9</v>
      </c>
      <c r="AB2038" s="14" t="e">
        <f>((AE2038-AC2038)*(1000/AD2038))*1000</f>
        <v>#DIV/0!</v>
      </c>
      <c r="AF2038" s="7" t="e">
        <f>#REF!*0.8</f>
        <v>#REF!</v>
      </c>
      <c r="AH2038" s="8" t="e">
        <f>((AG2038)*(H2038/100))</f>
        <v>#DIV/0!</v>
      </c>
      <c r="AI2038" s="7" t="e">
        <f>AG2038/AH2038</f>
        <v>#DIV/0!</v>
      </c>
      <c r="AO2038" s="20" t="s">
        <v>2366</v>
      </c>
      <c r="AP2038" s="688">
        <v>9.7000000000000003E-2</v>
      </c>
      <c r="AQ2038" s="688">
        <v>2E-3</v>
      </c>
      <c r="AR2038" s="688" t="s">
        <v>121</v>
      </c>
      <c r="AS2038" s="688">
        <v>3.0000000000000001E-3</v>
      </c>
      <c r="AT2038" s="688">
        <v>6.0999999999999999E-2</v>
      </c>
      <c r="AU2038" s="688">
        <v>3.0000000000000001E-3</v>
      </c>
      <c r="AV2038" s="688">
        <v>4.1000000000000002E-2</v>
      </c>
      <c r="AW2038" s="688">
        <v>2E-3</v>
      </c>
      <c r="AX2038" s="688">
        <v>8.0000000000000002E-3</v>
      </c>
      <c r="AY2038" s="688">
        <v>1E-3</v>
      </c>
      <c r="AZ2038" s="688">
        <v>7.0000000000000001E-3</v>
      </c>
      <c r="BA2038" s="688">
        <v>2E-3</v>
      </c>
      <c r="BB2038" s="688">
        <v>2.5000000000000001E-2</v>
      </c>
      <c r="BC2038" s="688">
        <v>2E-3</v>
      </c>
      <c r="BD2038" s="688">
        <v>0.224</v>
      </c>
      <c r="BE2038" s="688">
        <v>7.0000000000000001E-3</v>
      </c>
      <c r="BF2038" s="688" t="s">
        <v>121</v>
      </c>
      <c r="BG2038" s="688">
        <v>8.9999999999999993E-3</v>
      </c>
      <c r="BH2038" s="688" t="s">
        <v>121</v>
      </c>
      <c r="BI2038" s="688">
        <v>1.9219999999999999</v>
      </c>
      <c r="BJ2038" s="688" t="s">
        <v>121</v>
      </c>
      <c r="BK2038" s="688">
        <v>2E-3</v>
      </c>
      <c r="BL2038" s="688" t="s">
        <v>121</v>
      </c>
      <c r="BM2038" s="688">
        <v>2E-3</v>
      </c>
      <c r="BN2038" s="688">
        <v>7.4999999999999997E-2</v>
      </c>
      <c r="BO2038" s="688">
        <v>7.0000000000000001E-3</v>
      </c>
      <c r="BP2038" s="688">
        <v>63.84</v>
      </c>
      <c r="BQ2038" s="688">
        <v>0.13200000000000001</v>
      </c>
      <c r="BR2038" s="688">
        <v>2E-3</v>
      </c>
      <c r="BS2038" s="688">
        <v>1E-3</v>
      </c>
      <c r="BT2038" s="688">
        <v>22.780999999999999</v>
      </c>
      <c r="BU2038" s="688">
        <v>0.23699999999999999</v>
      </c>
      <c r="BV2038" s="688">
        <v>8.0359999999999996</v>
      </c>
      <c r="BW2038" s="688">
        <v>0.124</v>
      </c>
      <c r="BX2038" s="688" t="s">
        <v>121</v>
      </c>
      <c r="BY2038" s="688">
        <v>3.0000000000000001E-3</v>
      </c>
      <c r="BZ2038" s="688">
        <v>1.7749999999999999</v>
      </c>
      <c r="CA2038" s="688">
        <v>0.04</v>
      </c>
      <c r="CB2038" s="688" t="s">
        <v>121</v>
      </c>
      <c r="CC2038" s="688">
        <v>19.277000000000001</v>
      </c>
      <c r="CD2038" s="688">
        <v>1.7000000000000001E-2</v>
      </c>
      <c r="CE2038" s="688">
        <v>4.0000000000000001E-3</v>
      </c>
      <c r="CF2038" s="688" t="s">
        <v>121</v>
      </c>
      <c r="CG2038" s="688">
        <v>2E-3</v>
      </c>
      <c r="CH2038" s="688" t="s">
        <v>121</v>
      </c>
      <c r="CI2038" s="688">
        <v>2E-3</v>
      </c>
      <c r="CJ2038" s="688" t="s">
        <v>121</v>
      </c>
      <c r="CK2038" s="688">
        <v>0.14299999999999999</v>
      </c>
      <c r="CL2038" s="688" t="s">
        <v>121</v>
      </c>
      <c r="CM2038" s="688">
        <v>2E-3</v>
      </c>
      <c r="CN2038" s="688">
        <v>3.0000000000000001E-3</v>
      </c>
      <c r="CO2038" s="688">
        <v>1E-3</v>
      </c>
      <c r="CP2038" s="688">
        <v>0.747</v>
      </c>
      <c r="CQ2038" s="688">
        <v>4.2000000000000003E-2</v>
      </c>
      <c r="CR2038" s="688" t="s">
        <v>121</v>
      </c>
      <c r="CS2038" s="688">
        <v>2E-3</v>
      </c>
      <c r="CT2038" s="688">
        <v>0.499</v>
      </c>
      <c r="CU2038" s="688">
        <v>0.26300000000000001</v>
      </c>
      <c r="CV2038" s="688">
        <v>1.4E-2</v>
      </c>
      <c r="CW2038" s="688">
        <v>1E-3</v>
      </c>
      <c r="CX2038" s="688">
        <v>4.5999999999999999E-2</v>
      </c>
      <c r="CY2038" s="688">
        <v>0.01</v>
      </c>
      <c r="CZ2038" s="688" t="s">
        <v>121</v>
      </c>
      <c r="DA2038" s="688">
        <v>2E-3</v>
      </c>
      <c r="DB2038" s="688" t="s">
        <v>121</v>
      </c>
      <c r="DC2038" s="688">
        <v>5.0000000000000001E-3</v>
      </c>
      <c r="DD2038" s="688">
        <v>2.7E-2</v>
      </c>
      <c r="DE2038" s="688">
        <v>5.0000000000000001E-3</v>
      </c>
      <c r="DF2038" s="688">
        <v>0.39600000000000002</v>
      </c>
      <c r="DG2038" s="688">
        <v>5.0000000000000001E-3</v>
      </c>
      <c r="DH2038" s="688">
        <v>3.0000000000000001E-3</v>
      </c>
      <c r="DI2038" s="688">
        <v>1E-3</v>
      </c>
      <c r="DJ2038" s="688">
        <v>5.1999999999999998E-2</v>
      </c>
      <c r="DK2038" s="688">
        <v>1E-3</v>
      </c>
      <c r="DL2038" s="61" t="str">
        <f t="shared" si="38"/>
        <v>UTV B2 26.07.2022</v>
      </c>
    </row>
    <row r="2039" spans="1:132">
      <c r="A2039" s="11">
        <v>44769</v>
      </c>
      <c r="B2039" s="66"/>
      <c r="C2039" s="25" t="s">
        <v>117</v>
      </c>
      <c r="H2039" s="3" t="e">
        <f>((F2039)/(E2039/100))</f>
        <v>#DIV/0!</v>
      </c>
      <c r="I2039" s="4" t="e">
        <f>E2039/F2039</f>
        <v>#DIV/0!</v>
      </c>
      <c r="J2039" s="4" t="e">
        <f>100/G2039</f>
        <v>#DIV/0!</v>
      </c>
      <c r="N2039" s="37" t="e">
        <f>M2039/(K2039/100)</f>
        <v>#DIV/0!</v>
      </c>
      <c r="O2039" s="37" t="e">
        <f>N2039/J2039</f>
        <v>#DIV/0!</v>
      </c>
      <c r="P2039" s="5" t="e">
        <f>M2039/(L2039/100)</f>
        <v>#DIV/0!</v>
      </c>
      <c r="Q2039" s="5" t="e">
        <f>P2039*I2039</f>
        <v>#DIV/0!</v>
      </c>
      <c r="U2039" s="15" t="e">
        <f>100-(T2039-R2039)/S2039*100</f>
        <v>#DIV/0!</v>
      </c>
      <c r="X2039" s="2">
        <v>10.55</v>
      </c>
      <c r="AB2039" s="14" t="e">
        <f>((AE2039-AC2039)*(1000/AD2039))*1000</f>
        <v>#DIV/0!</v>
      </c>
      <c r="AF2039" s="7" t="e">
        <f>#REF!*0.8</f>
        <v>#REF!</v>
      </c>
      <c r="AH2039" s="8" t="e">
        <f>((AG2039)*(H2039/100))</f>
        <v>#DIV/0!</v>
      </c>
      <c r="AI2039" s="7" t="e">
        <f>AG2039/AH2039</f>
        <v>#DIV/0!</v>
      </c>
      <c r="AO2039" s="20" t="s">
        <v>2368</v>
      </c>
      <c r="AP2039" s="692">
        <v>0.20599999999999999</v>
      </c>
      <c r="AQ2039" s="692">
        <v>3.0000000000000001E-3</v>
      </c>
      <c r="AR2039" s="692">
        <v>6.0000000000000001E-3</v>
      </c>
      <c r="AS2039" s="692">
        <v>3.0000000000000001E-3</v>
      </c>
      <c r="AT2039" s="692">
        <v>9.8000000000000004E-2</v>
      </c>
      <c r="AU2039" s="692">
        <v>3.0000000000000001E-3</v>
      </c>
      <c r="AV2039" s="692">
        <v>5.6000000000000001E-2</v>
      </c>
      <c r="AW2039" s="692">
        <v>2E-3</v>
      </c>
      <c r="AX2039" s="692">
        <v>1.2999999999999999E-2</v>
      </c>
      <c r="AY2039" s="692">
        <v>1E-3</v>
      </c>
      <c r="AZ2039" s="692">
        <v>8.9999999999999993E-3</v>
      </c>
      <c r="BA2039" s="692">
        <v>2E-3</v>
      </c>
      <c r="BB2039" s="692">
        <v>5.1999999999999998E-2</v>
      </c>
      <c r="BC2039" s="692">
        <v>2E-3</v>
      </c>
      <c r="BD2039" s="692">
        <v>0.253</v>
      </c>
      <c r="BE2039" s="692">
        <v>7.0000000000000001E-3</v>
      </c>
      <c r="BF2039" s="692" t="s">
        <v>121</v>
      </c>
      <c r="BG2039" s="692">
        <v>1.2E-2</v>
      </c>
      <c r="BH2039" s="692" t="s">
        <v>121</v>
      </c>
      <c r="BI2039" s="692">
        <v>3.153</v>
      </c>
      <c r="BJ2039" s="692" t="s">
        <v>121</v>
      </c>
      <c r="BK2039" s="692">
        <v>3.0000000000000001E-3</v>
      </c>
      <c r="BL2039" s="692" t="s">
        <v>121</v>
      </c>
      <c r="BM2039" s="692">
        <v>2E-3</v>
      </c>
      <c r="BN2039" s="692">
        <v>7.9000000000000001E-2</v>
      </c>
      <c r="BO2039" s="692">
        <v>8.0000000000000002E-3</v>
      </c>
      <c r="BP2039" s="692">
        <v>57.414999999999999</v>
      </c>
      <c r="BQ2039" s="692">
        <v>0.16</v>
      </c>
      <c r="BR2039" s="692">
        <v>3.0000000000000001E-3</v>
      </c>
      <c r="BS2039" s="692">
        <v>1E-3</v>
      </c>
      <c r="BT2039" s="692">
        <v>20.22</v>
      </c>
      <c r="BU2039" s="692">
        <v>0.21099999999999999</v>
      </c>
      <c r="BV2039" s="692">
        <v>15.983000000000001</v>
      </c>
      <c r="BW2039" s="692">
        <v>0.29799999999999999</v>
      </c>
      <c r="BX2039" s="692" t="s">
        <v>121</v>
      </c>
      <c r="BY2039" s="692">
        <v>3.0000000000000001E-3</v>
      </c>
      <c r="BZ2039" s="692">
        <v>2.7349999999999999</v>
      </c>
      <c r="CA2039" s="692">
        <v>5.0999999999999997E-2</v>
      </c>
      <c r="CB2039" s="692" t="s">
        <v>121</v>
      </c>
      <c r="CC2039" s="692">
        <v>25.593</v>
      </c>
      <c r="CD2039" s="692">
        <v>2.4E-2</v>
      </c>
      <c r="CE2039" s="692">
        <v>5.0000000000000001E-3</v>
      </c>
      <c r="CF2039" s="692">
        <v>2E-3</v>
      </c>
      <c r="CG2039" s="692">
        <v>1E-3</v>
      </c>
      <c r="CH2039" s="692" t="s">
        <v>121</v>
      </c>
      <c r="CI2039" s="692">
        <v>2E-3</v>
      </c>
      <c r="CJ2039" s="692" t="s">
        <v>121</v>
      </c>
      <c r="CK2039" s="692">
        <v>0.17899999999999999</v>
      </c>
      <c r="CL2039" s="692" t="s">
        <v>121</v>
      </c>
      <c r="CM2039" s="692">
        <v>2E-3</v>
      </c>
      <c r="CN2039" s="692">
        <v>6.0000000000000001E-3</v>
      </c>
      <c r="CO2039" s="692">
        <v>1E-3</v>
      </c>
      <c r="CP2039" s="692">
        <v>1.1679999999999999</v>
      </c>
      <c r="CQ2039" s="692">
        <v>5.6000000000000001E-2</v>
      </c>
      <c r="CR2039" s="692" t="s">
        <v>121</v>
      </c>
      <c r="CS2039" s="692">
        <v>2E-3</v>
      </c>
      <c r="CT2039" s="692">
        <v>0.623</v>
      </c>
      <c r="CU2039" s="692">
        <v>0.315</v>
      </c>
      <c r="CV2039" s="692">
        <v>1.4999999999999999E-2</v>
      </c>
      <c r="CW2039" s="692">
        <v>1E-3</v>
      </c>
      <c r="CX2039" s="692">
        <v>5.2999999999999999E-2</v>
      </c>
      <c r="CY2039" s="692">
        <v>0.01</v>
      </c>
      <c r="CZ2039" s="692" t="s">
        <v>121</v>
      </c>
      <c r="DA2039" s="692">
        <v>2E-3</v>
      </c>
      <c r="DB2039" s="692" t="s">
        <v>121</v>
      </c>
      <c r="DC2039" s="692">
        <v>6.0000000000000001E-3</v>
      </c>
      <c r="DD2039" s="692">
        <v>3.5999999999999997E-2</v>
      </c>
      <c r="DE2039" s="692">
        <v>7.0000000000000001E-3</v>
      </c>
      <c r="DF2039" s="692">
        <v>0.82699999999999996</v>
      </c>
      <c r="DG2039" s="692">
        <v>8.9999999999999993E-3</v>
      </c>
      <c r="DH2039" s="692">
        <v>3.0000000000000001E-3</v>
      </c>
      <c r="DI2039" s="692">
        <v>1E-3</v>
      </c>
      <c r="DJ2039" s="692">
        <v>0.10199999999999999</v>
      </c>
      <c r="DK2039" s="692">
        <v>1E-3</v>
      </c>
      <c r="DL2039" s="61" t="str">
        <f t="shared" si="38"/>
        <v>UTV 27.07.2022</v>
      </c>
    </row>
    <row r="2040" spans="1:132">
      <c r="A2040" s="11">
        <v>44769</v>
      </c>
      <c r="B2040" s="66"/>
      <c r="C2040" s="25" t="s">
        <v>124</v>
      </c>
      <c r="D2040" s="21">
        <v>22</v>
      </c>
      <c r="E2040" s="2">
        <v>100</v>
      </c>
      <c r="F2040" s="2">
        <v>78</v>
      </c>
      <c r="H2040" s="3">
        <f>((F2040)/(E2040/100))</f>
        <v>78</v>
      </c>
      <c r="I2040" s="4">
        <f>E2040/F2040</f>
        <v>1.2820512820512822</v>
      </c>
      <c r="J2040" s="4" t="e">
        <f>100/G2040</f>
        <v>#DIV/0!</v>
      </c>
      <c r="N2040" s="37" t="e">
        <f>M2040/(K2040/100)</f>
        <v>#DIV/0!</v>
      </c>
      <c r="O2040" s="37" t="e">
        <f>N2040/J2040</f>
        <v>#DIV/0!</v>
      </c>
      <c r="P2040" s="5" t="e">
        <f>M2040/(L2040/100)</f>
        <v>#DIV/0!</v>
      </c>
      <c r="Q2040" s="5" t="e">
        <f>P2040*I2040</f>
        <v>#DIV/0!</v>
      </c>
      <c r="U2040" s="15" t="e">
        <f>100-(T2040-R2040)/S2040*100</f>
        <v>#DIV/0!</v>
      </c>
      <c r="V2040" s="21">
        <v>0.89</v>
      </c>
      <c r="X2040" s="2">
        <v>11.04</v>
      </c>
      <c r="Y2040" s="2">
        <v>6.19</v>
      </c>
      <c r="Z2040" s="21">
        <v>1449</v>
      </c>
      <c r="AB2040" s="14" t="e">
        <f>((AE2040-AC2040)*(1000/AD2040))*1000</f>
        <v>#DIV/0!</v>
      </c>
      <c r="AF2040" s="7" t="e">
        <f>#REF!*0.8</f>
        <v>#REF!</v>
      </c>
      <c r="AG2040" s="2">
        <v>127</v>
      </c>
      <c r="AH2040" s="8">
        <f>((AG2040)*(H2040/100))</f>
        <v>99.06</v>
      </c>
      <c r="AI2040" s="7">
        <f>AG2040/AH2040</f>
        <v>1.2820512820512819</v>
      </c>
      <c r="AJ2040" s="6">
        <v>55.74</v>
      </c>
      <c r="AK2040" s="2">
        <v>0.22600000000000001</v>
      </c>
      <c r="AO2040" s="20" t="s">
        <v>2369</v>
      </c>
      <c r="AP2040" s="693">
        <v>8.5999999999999993E-2</v>
      </c>
      <c r="AQ2040" s="693">
        <v>2E-3</v>
      </c>
      <c r="AR2040" s="693">
        <v>2.1000000000000001E-2</v>
      </c>
      <c r="AS2040" s="693">
        <v>3.0000000000000001E-3</v>
      </c>
      <c r="AT2040" s="693">
        <v>1.0999999999999999E-2</v>
      </c>
      <c r="AU2040" s="693">
        <v>2E-3</v>
      </c>
      <c r="AV2040" s="693">
        <v>2.5000000000000001E-2</v>
      </c>
      <c r="AW2040" s="693">
        <v>2E-3</v>
      </c>
      <c r="AX2040" s="693">
        <v>2E-3</v>
      </c>
      <c r="AY2040" s="693">
        <v>1E-3</v>
      </c>
      <c r="AZ2040" s="693">
        <v>7.4999999999999997E-2</v>
      </c>
      <c r="BA2040" s="693">
        <v>4.0000000000000001E-3</v>
      </c>
      <c r="BB2040" s="693">
        <v>0.184</v>
      </c>
      <c r="BC2040" s="693">
        <v>4.0000000000000001E-3</v>
      </c>
      <c r="BD2040" s="693">
        <v>4.1440000000000001</v>
      </c>
      <c r="BE2040" s="693">
        <v>3.5000000000000003E-2</v>
      </c>
      <c r="BF2040" s="693" t="s">
        <v>121</v>
      </c>
      <c r="BG2040" s="693">
        <v>0.01</v>
      </c>
      <c r="BH2040" s="693">
        <v>5.5140000000000002</v>
      </c>
      <c r="BI2040" s="693">
        <v>1.4750000000000001</v>
      </c>
      <c r="BJ2040" s="693" t="s">
        <v>121</v>
      </c>
      <c r="BK2040" s="693">
        <v>3.0000000000000001E-3</v>
      </c>
      <c r="BL2040" s="693" t="s">
        <v>121</v>
      </c>
      <c r="BM2040" s="693">
        <v>2E-3</v>
      </c>
      <c r="BN2040" s="693">
        <v>0.98199999999999998</v>
      </c>
      <c r="BO2040" s="693">
        <v>1.7000000000000001E-2</v>
      </c>
      <c r="BP2040" s="693">
        <v>43.011000000000003</v>
      </c>
      <c r="BQ2040" s="693">
        <v>0.26100000000000001</v>
      </c>
      <c r="BR2040" s="693">
        <v>2E-3</v>
      </c>
      <c r="BS2040" s="693">
        <v>1E-3</v>
      </c>
      <c r="BT2040" s="693">
        <v>16.024999999999999</v>
      </c>
      <c r="BU2040" s="693">
        <v>0.16200000000000001</v>
      </c>
      <c r="BV2040" s="693">
        <v>0.93100000000000005</v>
      </c>
      <c r="BW2040" s="693">
        <v>2.4E-2</v>
      </c>
      <c r="BX2040" s="693" t="s">
        <v>121</v>
      </c>
      <c r="BY2040" s="693">
        <v>0.01</v>
      </c>
      <c r="BZ2040" s="693">
        <v>0.44800000000000001</v>
      </c>
      <c r="CA2040" s="693">
        <v>2.7E-2</v>
      </c>
      <c r="CB2040" s="693">
        <v>14.194000000000001</v>
      </c>
      <c r="CC2040" s="693">
        <v>7.4169999999999998</v>
      </c>
      <c r="CD2040" s="693">
        <v>0.59199999999999997</v>
      </c>
      <c r="CE2040" s="693">
        <v>1.2999999999999999E-2</v>
      </c>
      <c r="CF2040" s="693" t="s">
        <v>121</v>
      </c>
      <c r="CG2040" s="693">
        <v>2E-3</v>
      </c>
      <c r="CH2040" s="693" t="s">
        <v>121</v>
      </c>
      <c r="CI2040" s="693">
        <v>2E-3</v>
      </c>
      <c r="CJ2040" s="693">
        <v>1.034</v>
      </c>
      <c r="CK2040" s="693">
        <v>9.8000000000000004E-2</v>
      </c>
      <c r="CL2040" s="693" t="s">
        <v>121</v>
      </c>
      <c r="CM2040" s="693">
        <v>2E-3</v>
      </c>
      <c r="CN2040" s="693">
        <v>2E-3</v>
      </c>
      <c r="CO2040" s="693">
        <v>1E-3</v>
      </c>
      <c r="CP2040" s="693">
        <v>3.6869999999999998</v>
      </c>
      <c r="CQ2040" s="693">
        <v>6.2E-2</v>
      </c>
      <c r="CR2040" s="693" t="s">
        <v>121</v>
      </c>
      <c r="CS2040" s="693">
        <v>2E-3</v>
      </c>
      <c r="CT2040" s="693">
        <v>6.5919999999999996</v>
      </c>
      <c r="CU2040" s="693">
        <v>0.307</v>
      </c>
      <c r="CV2040" s="693">
        <v>4.2000000000000003E-2</v>
      </c>
      <c r="CW2040" s="693">
        <v>1E-3</v>
      </c>
      <c r="CX2040" s="693">
        <v>0.88800000000000001</v>
      </c>
      <c r="CY2040" s="693">
        <v>2.1999999999999999E-2</v>
      </c>
      <c r="CZ2040" s="693" t="s">
        <v>121</v>
      </c>
      <c r="DA2040" s="693">
        <v>2E-3</v>
      </c>
      <c r="DB2040" s="693">
        <v>1.0999999999999999E-2</v>
      </c>
      <c r="DC2040" s="693">
        <v>7.0000000000000001E-3</v>
      </c>
      <c r="DD2040" s="693" t="s">
        <v>121</v>
      </c>
      <c r="DE2040" s="693">
        <v>1.4E-2</v>
      </c>
      <c r="DF2040" s="693">
        <v>1.4710000000000001</v>
      </c>
      <c r="DG2040" s="693">
        <v>1.4E-2</v>
      </c>
      <c r="DH2040" s="693">
        <v>1.2999999999999999E-2</v>
      </c>
      <c r="DI2040" s="693">
        <v>1E-3</v>
      </c>
      <c r="DJ2040" s="693">
        <v>4.0000000000000001E-3</v>
      </c>
      <c r="DK2040" s="693">
        <v>1E-3</v>
      </c>
      <c r="DL2040" s="61" t="str">
        <f t="shared" si="38"/>
        <v>DK II 27.07.2022</v>
      </c>
      <c r="DM2040" s="695">
        <v>-5.7868006375881697E-3</v>
      </c>
      <c r="DN2040" s="695">
        <v>2.4307770542222602E-3</v>
      </c>
      <c r="DO2040" s="695">
        <v>-1.01012425785817E-2</v>
      </c>
      <c r="DP2040" s="695">
        <v>0.22556982366150899</v>
      </c>
      <c r="DQ2040" s="695">
        <v>3.54917427089689E-3</v>
      </c>
      <c r="DR2040" s="695">
        <v>-1.0011491209036901E-3</v>
      </c>
      <c r="DS2040" s="695">
        <v>0.14738660334301401</v>
      </c>
      <c r="DT2040" s="695">
        <v>5.6540844160863999E-3</v>
      </c>
      <c r="DU2040" s="695">
        <v>1.04546393038557E-3</v>
      </c>
      <c r="DV2040" s="695">
        <v>7.0149377205152201E-3</v>
      </c>
      <c r="DW2040" s="695">
        <v>8.57217006103069E-2</v>
      </c>
      <c r="DX2040" s="695">
        <v>-2.8555915760162202E-2</v>
      </c>
      <c r="DY2040" s="695">
        <v>912.34302846546404</v>
      </c>
      <c r="DZ2040" s="695">
        <v>0.50059870469786605</v>
      </c>
      <c r="EA2040" s="695">
        <v>0.17923658000856299</v>
      </c>
      <c r="EB2040" s="695">
        <v>95.4827264045813</v>
      </c>
    </row>
    <row r="2041" spans="1:132">
      <c r="A2041" s="11">
        <v>44769</v>
      </c>
      <c r="B2041" s="66" t="s">
        <v>208</v>
      </c>
      <c r="C2041" s="25" t="s">
        <v>125</v>
      </c>
      <c r="D2041" s="21">
        <v>40</v>
      </c>
      <c r="E2041" s="2">
        <v>100</v>
      </c>
      <c r="F2041" s="2">
        <v>60</v>
      </c>
      <c r="H2041" s="3">
        <f>((F2041)/(E2041/100))</f>
        <v>60</v>
      </c>
      <c r="I2041" s="4">
        <f>E2041/F2041</f>
        <v>1.6666666666666667</v>
      </c>
      <c r="J2041" s="4" t="e">
        <f>100/G2041</f>
        <v>#DIV/0!</v>
      </c>
      <c r="N2041" s="37" t="e">
        <f>M2041/(K2041/100)</f>
        <v>#DIV/0!</v>
      </c>
      <c r="O2041" s="37" t="e">
        <f>N2041/J2041</f>
        <v>#DIV/0!</v>
      </c>
      <c r="P2041" s="5" t="e">
        <f>M2041/(L2041/100)</f>
        <v>#DIV/0!</v>
      </c>
      <c r="Q2041" s="5" t="e">
        <f>P2041*I2041</f>
        <v>#DIV/0!</v>
      </c>
      <c r="U2041" s="15" t="e">
        <f>100-(T2041-R2041)/S2041*100</f>
        <v>#DIV/0!</v>
      </c>
      <c r="V2041" s="21">
        <v>2.9729999999999999</v>
      </c>
      <c r="X2041" s="2">
        <v>10.92</v>
      </c>
      <c r="Y2041" s="2">
        <v>10.75</v>
      </c>
      <c r="Z2041" s="21">
        <v>2870</v>
      </c>
      <c r="AB2041" s="14" t="e">
        <f>((AE2041-AC2041)*(1000/AD2041))*1000</f>
        <v>#DIV/0!</v>
      </c>
      <c r="AF2041" s="7" t="e">
        <f>#REF!*0.8</f>
        <v>#REF!</v>
      </c>
      <c r="AG2041" s="2">
        <v>168</v>
      </c>
      <c r="AH2041" s="8">
        <f>((AG2041)*(H2041/100))</f>
        <v>100.8</v>
      </c>
      <c r="AI2041" s="7">
        <f>AG2041/AH2041</f>
        <v>1.6666666666666667</v>
      </c>
      <c r="AJ2041" s="6">
        <v>70.38</v>
      </c>
      <c r="AK2041" s="2">
        <v>0.79700000000000004</v>
      </c>
      <c r="AO2041" s="20" t="s">
        <v>2370</v>
      </c>
      <c r="AP2041" s="695">
        <v>0.115</v>
      </c>
      <c r="AQ2041" s="695">
        <v>2E-3</v>
      </c>
      <c r="AR2041" s="695">
        <v>2.8000000000000001E-2</v>
      </c>
      <c r="AS2041" s="695">
        <v>3.0000000000000001E-3</v>
      </c>
      <c r="AT2041" s="695">
        <v>5.0000000000000001E-3</v>
      </c>
      <c r="AU2041" s="695">
        <v>2E-3</v>
      </c>
      <c r="AV2041" s="695">
        <v>0.03</v>
      </c>
      <c r="AW2041" s="695">
        <v>2E-3</v>
      </c>
      <c r="AX2041" s="695">
        <v>2E-3</v>
      </c>
      <c r="AY2041" s="695">
        <v>1E-3</v>
      </c>
      <c r="AZ2041" s="695">
        <v>2.9000000000000001E-2</v>
      </c>
      <c r="BA2041" s="695">
        <v>2E-3</v>
      </c>
      <c r="BB2041" s="695">
        <v>0.219</v>
      </c>
      <c r="BC2041" s="695">
        <v>3.0000000000000001E-3</v>
      </c>
      <c r="BD2041" s="695">
        <v>2.2429999999999999</v>
      </c>
      <c r="BE2041" s="695">
        <v>1.9E-2</v>
      </c>
      <c r="BF2041" s="695" t="s">
        <v>121</v>
      </c>
      <c r="BG2041" s="695">
        <v>2E-3</v>
      </c>
      <c r="BH2041" s="695">
        <v>2.431</v>
      </c>
      <c r="BI2041" s="695">
        <v>0.61</v>
      </c>
      <c r="BJ2041" s="695" t="s">
        <v>121</v>
      </c>
      <c r="BK2041" s="695">
        <v>3.0000000000000001E-3</v>
      </c>
      <c r="BL2041" s="695" t="s">
        <v>121</v>
      </c>
      <c r="BM2041" s="695">
        <v>2E-3</v>
      </c>
      <c r="BN2041" s="695">
        <v>5.6000000000000001E-2</v>
      </c>
      <c r="BO2041" s="695">
        <v>5.0000000000000001E-3</v>
      </c>
      <c r="BP2041" s="695">
        <v>72.408000000000001</v>
      </c>
      <c r="BQ2041" s="695">
        <v>0.10299999999999999</v>
      </c>
      <c r="BR2041" s="695">
        <v>2E-3</v>
      </c>
      <c r="BS2041" s="695">
        <v>1E-3</v>
      </c>
      <c r="BT2041" s="695">
        <v>9.0329999999999995</v>
      </c>
      <c r="BU2041" s="695">
        <v>9.8000000000000004E-2</v>
      </c>
      <c r="BV2041" s="695">
        <v>1.175</v>
      </c>
      <c r="BW2041" s="695">
        <v>2.1000000000000001E-2</v>
      </c>
      <c r="BX2041" s="695" t="s">
        <v>121</v>
      </c>
      <c r="BY2041" s="695">
        <v>7.0000000000000001E-3</v>
      </c>
      <c r="BZ2041" s="695">
        <v>0.86299999999999999</v>
      </c>
      <c r="CA2041" s="695">
        <v>2.7E-2</v>
      </c>
      <c r="CB2041" s="695" t="s">
        <v>121</v>
      </c>
      <c r="CC2041" s="695">
        <v>6.67</v>
      </c>
      <c r="CD2041" s="695">
        <v>0.13800000000000001</v>
      </c>
      <c r="CE2041" s="695">
        <v>6.0000000000000001E-3</v>
      </c>
      <c r="CF2041" s="695" t="s">
        <v>121</v>
      </c>
      <c r="CG2041" s="695">
        <v>2E-3</v>
      </c>
      <c r="CH2041" s="695" t="s">
        <v>121</v>
      </c>
      <c r="CI2041" s="695">
        <v>2E-3</v>
      </c>
      <c r="CJ2041" s="695">
        <v>0.377</v>
      </c>
      <c r="CK2041" s="695">
        <v>5.7000000000000002E-2</v>
      </c>
      <c r="CL2041" s="695" t="s">
        <v>121</v>
      </c>
      <c r="CM2041" s="695">
        <v>2E-3</v>
      </c>
      <c r="CN2041" s="695">
        <v>3.0000000000000001E-3</v>
      </c>
      <c r="CO2041" s="695">
        <v>1E-3</v>
      </c>
      <c r="CP2041" s="695">
        <v>1.4279999999999999</v>
      </c>
      <c r="CQ2041" s="695">
        <v>3.2000000000000001E-2</v>
      </c>
      <c r="CR2041" s="695" t="s">
        <v>121</v>
      </c>
      <c r="CS2041" s="695">
        <v>2E-3</v>
      </c>
      <c r="CT2041" s="695">
        <v>7.7080000000000002</v>
      </c>
      <c r="CU2041" s="695">
        <v>0.26200000000000001</v>
      </c>
      <c r="CV2041" s="695">
        <v>1.6E-2</v>
      </c>
      <c r="CW2041" s="695">
        <v>1E-3</v>
      </c>
      <c r="CX2041" s="695">
        <v>0.90500000000000003</v>
      </c>
      <c r="CY2041" s="695">
        <v>1.4999999999999999E-2</v>
      </c>
      <c r="CZ2041" s="695" t="s">
        <v>121</v>
      </c>
      <c r="DA2041" s="695">
        <v>2E-3</v>
      </c>
      <c r="DB2041" s="695">
        <v>8.3000000000000004E-2</v>
      </c>
      <c r="DC2041" s="695">
        <v>5.0000000000000001E-3</v>
      </c>
      <c r="DD2041" s="695" t="s">
        <v>121</v>
      </c>
      <c r="DE2041" s="695">
        <v>8.0000000000000002E-3</v>
      </c>
      <c r="DF2041" s="695">
        <v>0.68700000000000006</v>
      </c>
      <c r="DG2041" s="695">
        <v>6.0000000000000001E-3</v>
      </c>
      <c r="DH2041" s="695">
        <v>8.9999999999999993E-3</v>
      </c>
      <c r="DI2041" s="695">
        <v>1E-3</v>
      </c>
      <c r="DJ2041" s="695">
        <v>5.0000000000000001E-3</v>
      </c>
      <c r="DK2041" s="695">
        <v>1E-3</v>
      </c>
      <c r="DL2041" s="61" t="str">
        <f t="shared" si="38"/>
        <v>DK III W1 27.07.2022</v>
      </c>
      <c r="DM2041" s="695">
        <v>-4.2664501518142103E-3</v>
      </c>
      <c r="DN2041" s="695">
        <v>3.87826575497323E-2</v>
      </c>
      <c r="DO2041" s="695">
        <v>-1.9676253276267101E-2</v>
      </c>
      <c r="DP2041" s="695">
        <v>0.79683371156301397</v>
      </c>
      <c r="DQ2041" s="695">
        <v>4.4074895414506002E-3</v>
      </c>
      <c r="DR2041" s="695">
        <v>1.9061976087877401E-2</v>
      </c>
      <c r="DS2041" s="695">
        <v>-7.9751777229785503E-3</v>
      </c>
      <c r="DT2041" s="695">
        <v>1.0644839734009001E-2</v>
      </c>
      <c r="DU2041" s="695">
        <v>-1.25605444039E-3</v>
      </c>
      <c r="DV2041" s="695">
        <v>1.0064136650732801E-2</v>
      </c>
      <c r="DW2041" s="695">
        <v>0.94376817182043105</v>
      </c>
      <c r="DX2041" s="695">
        <v>-2.1965346606197901E-2</v>
      </c>
      <c r="DY2041" s="695">
        <v>934.611447110055</v>
      </c>
      <c r="DZ2041" s="695">
        <v>8.3926460918909498E-2</v>
      </c>
      <c r="EA2041" s="695">
        <v>1.09650216728081</v>
      </c>
      <c r="EB2041" s="695">
        <v>97.491501733339305</v>
      </c>
    </row>
    <row r="2042" spans="1:132">
      <c r="A2042" s="11">
        <v>44769</v>
      </c>
      <c r="B2042" s="66" t="s">
        <v>207</v>
      </c>
      <c r="C2042" s="25" t="s">
        <v>119</v>
      </c>
      <c r="D2042" s="21">
        <v>24</v>
      </c>
      <c r="E2042" s="2">
        <v>100</v>
      </c>
      <c r="F2042" s="2">
        <v>76</v>
      </c>
      <c r="H2042" s="3">
        <f>((F2042)/(E2042/100))</f>
        <v>76</v>
      </c>
      <c r="I2042" s="4">
        <f>E2042/F2042</f>
        <v>1.3157894736842106</v>
      </c>
      <c r="J2042" s="4" t="e">
        <f>100/G2042</f>
        <v>#DIV/0!</v>
      </c>
      <c r="N2042" s="37" t="e">
        <f>M2042/(K2042/100)</f>
        <v>#DIV/0!</v>
      </c>
      <c r="O2042" s="37" t="e">
        <f>N2042/J2042</f>
        <v>#DIV/0!</v>
      </c>
      <c r="P2042" s="5" t="e">
        <f>M2042/(L2042/100)</f>
        <v>#DIV/0!</v>
      </c>
      <c r="Q2042" s="5" t="e">
        <f>P2042*I2042</f>
        <v>#DIV/0!</v>
      </c>
      <c r="U2042" s="15" t="e">
        <f>100-(T2042-R2042)/S2042*100</f>
        <v>#DIV/0!</v>
      </c>
      <c r="V2042" s="21">
        <v>0.44700000000000001</v>
      </c>
      <c r="X2042" s="2">
        <v>10.42</v>
      </c>
      <c r="Y2042" s="2">
        <v>8.69</v>
      </c>
      <c r="Z2042" s="21">
        <v>2287</v>
      </c>
      <c r="AB2042" s="14" t="e">
        <f>((AE2042-AC2042)*(1000/AD2042))*1000</f>
        <v>#DIV/0!</v>
      </c>
      <c r="AF2042" s="7" t="e">
        <f>#REF!*0.8</f>
        <v>#REF!</v>
      </c>
      <c r="AG2042" s="2">
        <v>131</v>
      </c>
      <c r="AH2042" s="8">
        <f>((AG2042)*(H2042/100))</f>
        <v>99.56</v>
      </c>
      <c r="AI2042" s="7">
        <f>AG2042/AH2042</f>
        <v>1.3157894736842104</v>
      </c>
      <c r="AJ2042" s="6">
        <v>43.79</v>
      </c>
      <c r="AK2042" s="2">
        <v>0.51800000000000002</v>
      </c>
      <c r="AO2042" s="20" t="s">
        <v>2371</v>
      </c>
      <c r="AP2042" s="694">
        <v>7.0000000000000007E-2</v>
      </c>
      <c r="AQ2042" s="694">
        <v>2E-3</v>
      </c>
      <c r="AR2042" s="694">
        <v>3.1E-2</v>
      </c>
      <c r="AS2042" s="694">
        <v>3.0000000000000001E-3</v>
      </c>
      <c r="AT2042" s="694">
        <v>1.4E-2</v>
      </c>
      <c r="AU2042" s="694">
        <v>2E-3</v>
      </c>
      <c r="AV2042" s="694">
        <v>0.11</v>
      </c>
      <c r="AW2042" s="694">
        <v>3.0000000000000001E-3</v>
      </c>
      <c r="AX2042" s="694">
        <v>2E-3</v>
      </c>
      <c r="AY2042" s="694">
        <v>1E-3</v>
      </c>
      <c r="AZ2042" s="694">
        <v>0.05</v>
      </c>
      <c r="BA2042" s="694">
        <v>3.0000000000000001E-3</v>
      </c>
      <c r="BB2042" s="694">
        <v>0.31</v>
      </c>
      <c r="BC2042" s="694">
        <v>5.0000000000000001E-3</v>
      </c>
      <c r="BD2042" s="694">
        <v>3.145</v>
      </c>
      <c r="BE2042" s="694">
        <v>2.7E-2</v>
      </c>
      <c r="BF2042" s="694" t="s">
        <v>121</v>
      </c>
      <c r="BG2042" s="694">
        <v>6.0000000000000001E-3</v>
      </c>
      <c r="BH2042" s="694">
        <v>4.8579999999999997</v>
      </c>
      <c r="BI2042" s="694">
        <v>1.0009999999999999</v>
      </c>
      <c r="BJ2042" s="694">
        <v>3.0000000000000001E-3</v>
      </c>
      <c r="BK2042" s="694">
        <v>1E-3</v>
      </c>
      <c r="BL2042" s="694" t="s">
        <v>121</v>
      </c>
      <c r="BM2042" s="694">
        <v>2E-3</v>
      </c>
      <c r="BN2042" s="694">
        <v>0.58599999999999997</v>
      </c>
      <c r="BO2042" s="694">
        <v>1.2E-2</v>
      </c>
      <c r="BP2042" s="694">
        <v>61.792000000000002</v>
      </c>
      <c r="BQ2042" s="694">
        <v>0.156</v>
      </c>
      <c r="BR2042" s="694">
        <v>2E-3</v>
      </c>
      <c r="BS2042" s="694">
        <v>1E-3</v>
      </c>
      <c r="BT2042" s="694">
        <v>13.59</v>
      </c>
      <c r="BU2042" s="694">
        <v>0.13100000000000001</v>
      </c>
      <c r="BV2042" s="694">
        <v>1.115</v>
      </c>
      <c r="BW2042" s="694">
        <v>2.3E-2</v>
      </c>
      <c r="BX2042" s="694">
        <v>1.2E-2</v>
      </c>
      <c r="BY2042" s="694">
        <v>6.0000000000000001E-3</v>
      </c>
      <c r="BZ2042" s="694">
        <v>0.74199999999999999</v>
      </c>
      <c r="CA2042" s="694">
        <v>2.9000000000000001E-2</v>
      </c>
      <c r="CB2042" s="694" t="s">
        <v>121</v>
      </c>
      <c r="CC2042" s="694">
        <v>7.6429999999999998</v>
      </c>
      <c r="CD2042" s="694">
        <v>0.13800000000000001</v>
      </c>
      <c r="CE2042" s="694">
        <v>7.0000000000000001E-3</v>
      </c>
      <c r="CF2042" s="694">
        <v>2E-3</v>
      </c>
      <c r="CG2042" s="694">
        <v>1E-3</v>
      </c>
      <c r="CH2042" s="694" t="s">
        <v>121</v>
      </c>
      <c r="CI2042" s="694">
        <v>2E-3</v>
      </c>
      <c r="CJ2042" s="694">
        <v>0.65800000000000003</v>
      </c>
      <c r="CK2042" s="694">
        <v>7.1999999999999995E-2</v>
      </c>
      <c r="CL2042" s="694" t="s">
        <v>121</v>
      </c>
      <c r="CM2042" s="694">
        <v>2E-3</v>
      </c>
      <c r="CN2042" s="694">
        <v>3.0000000000000001E-3</v>
      </c>
      <c r="CO2042" s="694">
        <v>1E-3</v>
      </c>
      <c r="CP2042" s="694">
        <v>1.778</v>
      </c>
      <c r="CQ2042" s="694">
        <v>3.7999999999999999E-2</v>
      </c>
      <c r="CR2042" s="694" t="s">
        <v>121</v>
      </c>
      <c r="CS2042" s="694">
        <v>2E-3</v>
      </c>
      <c r="CT2042" s="694">
        <v>8.3520000000000003</v>
      </c>
      <c r="CU2042" s="694">
        <v>0.29499999999999998</v>
      </c>
      <c r="CV2042" s="694">
        <v>2.9000000000000001E-2</v>
      </c>
      <c r="CW2042" s="694">
        <v>1E-3</v>
      </c>
      <c r="CX2042" s="694">
        <v>0.78900000000000003</v>
      </c>
      <c r="CY2042" s="694">
        <v>1.7999999999999999E-2</v>
      </c>
      <c r="CZ2042" s="694" t="s">
        <v>121</v>
      </c>
      <c r="DA2042" s="694">
        <v>2E-3</v>
      </c>
      <c r="DB2042" s="694">
        <v>0.02</v>
      </c>
      <c r="DC2042" s="694">
        <v>6.0000000000000001E-3</v>
      </c>
      <c r="DD2042" s="694" t="s">
        <v>121</v>
      </c>
      <c r="DE2042" s="694">
        <v>2.1000000000000001E-2</v>
      </c>
      <c r="DF2042" s="694">
        <v>1.766</v>
      </c>
      <c r="DG2042" s="694">
        <v>1.4999999999999999E-2</v>
      </c>
      <c r="DH2042" s="694">
        <v>2.4E-2</v>
      </c>
      <c r="DI2042" s="694">
        <v>1E-3</v>
      </c>
      <c r="DJ2042" s="694">
        <v>6.0000000000000001E-3</v>
      </c>
      <c r="DK2042" s="694">
        <v>1E-3</v>
      </c>
      <c r="DL2042" s="61" t="str">
        <f t="shared" si="38"/>
        <v>DK III W2 27.07.2022</v>
      </c>
      <c r="DM2042" s="695">
        <v>-4.7844754888668401E-3</v>
      </c>
      <c r="DN2042" s="695">
        <v>1.30180391344022E-2</v>
      </c>
      <c r="DO2042" s="695">
        <v>-3.7525010147207903E-2</v>
      </c>
      <c r="DP2042" s="695">
        <v>0.51772344613967403</v>
      </c>
      <c r="DQ2042" s="695">
        <v>2.0461373793890299E-2</v>
      </c>
      <c r="DR2042" s="695">
        <v>1.17245424809955E-2</v>
      </c>
      <c r="DS2042" s="695">
        <v>9.4605116934970406E-3</v>
      </c>
      <c r="DT2042" s="695">
        <v>9.6162804896590803E-3</v>
      </c>
      <c r="DU2042" s="695">
        <v>3.09880900497147E-3</v>
      </c>
      <c r="DV2042" s="695">
        <v>1.47810629160041E-2</v>
      </c>
      <c r="DW2042" s="695">
        <v>0.12797977337192301</v>
      </c>
      <c r="DX2042" s="695">
        <v>0.210838616123008</v>
      </c>
      <c r="DY2042" s="695">
        <v>873.94275650469103</v>
      </c>
      <c r="DZ2042" s="695">
        <v>0.16032116909732699</v>
      </c>
      <c r="EA2042" s="695">
        <v>2.44340467373689</v>
      </c>
      <c r="EB2042" s="695">
        <v>96.887523689491502</v>
      </c>
    </row>
    <row r="2043" spans="1:132">
      <c r="A2043" s="11">
        <v>44770</v>
      </c>
      <c r="B2043" s="66" t="s">
        <v>2375</v>
      </c>
      <c r="C2043" s="25" t="s">
        <v>117</v>
      </c>
      <c r="H2043" s="3" t="e">
        <f>((F2043)/(E2043/100))</f>
        <v>#DIV/0!</v>
      </c>
      <c r="I2043" s="4" t="e">
        <f>E2043/F2043</f>
        <v>#DIV/0!</v>
      </c>
      <c r="J2043" s="4" t="e">
        <f>100/G2043</f>
        <v>#DIV/0!</v>
      </c>
      <c r="N2043" s="37" t="e">
        <f>M2043/(K2043/100)</f>
        <v>#DIV/0!</v>
      </c>
      <c r="O2043" s="37" t="e">
        <f>N2043/J2043</f>
        <v>#DIV/0!</v>
      </c>
      <c r="P2043" s="5" t="e">
        <f>M2043/(L2043/100)</f>
        <v>#DIV/0!</v>
      </c>
      <c r="Q2043" s="5" t="e">
        <f>P2043*I2043</f>
        <v>#DIV/0!</v>
      </c>
      <c r="U2043" s="15" t="e">
        <f>100-(T2043-R2043)/S2043*100</f>
        <v>#DIV/0!</v>
      </c>
      <c r="AB2043" s="14" t="e">
        <f>((AE2043-AC2043)*(1000/AD2043))*1000</f>
        <v>#DIV/0!</v>
      </c>
      <c r="AF2043" s="7" t="e">
        <f>#REF!*0.8</f>
        <v>#REF!</v>
      </c>
      <c r="AH2043" s="8" t="e">
        <f>((AG2043)*(H2043/100))</f>
        <v>#DIV/0!</v>
      </c>
      <c r="AI2043" s="7" t="e">
        <f>AG2043/AH2043</f>
        <v>#DIV/0!</v>
      </c>
      <c r="AO2043" s="20"/>
      <c r="DL2043" s="61">
        <f t="shared" si="38"/>
        <v>0</v>
      </c>
    </row>
    <row r="2044" spans="1:132">
      <c r="A2044" s="11">
        <v>44770</v>
      </c>
      <c r="B2044" s="66"/>
      <c r="C2044" s="25" t="s">
        <v>124</v>
      </c>
      <c r="D2044" s="21">
        <v>25</v>
      </c>
      <c r="E2044" s="2">
        <v>100</v>
      </c>
      <c r="F2044" s="2">
        <v>75</v>
      </c>
      <c r="H2044" s="3">
        <f>((F2044)/(E2044/100))</f>
        <v>75</v>
      </c>
      <c r="I2044" s="4">
        <f>E2044/F2044</f>
        <v>1.3333333333333333</v>
      </c>
      <c r="J2044" s="4" t="e">
        <f>100/G2044</f>
        <v>#DIV/0!</v>
      </c>
      <c r="N2044" s="37" t="e">
        <f>M2044/(K2044/100)</f>
        <v>#DIV/0!</v>
      </c>
      <c r="O2044" s="37" t="e">
        <f>N2044/J2044</f>
        <v>#DIV/0!</v>
      </c>
      <c r="P2044" s="5" t="e">
        <f>M2044/(L2044/100)</f>
        <v>#DIV/0!</v>
      </c>
      <c r="Q2044" s="5" t="e">
        <f>P2044*I2044</f>
        <v>#DIV/0!</v>
      </c>
      <c r="U2044" s="15" t="e">
        <f>100-(T2044-R2044)/S2044*100</f>
        <v>#DIV/0!</v>
      </c>
      <c r="V2044" s="21">
        <v>1.212</v>
      </c>
      <c r="X2044" s="2">
        <v>9.48</v>
      </c>
      <c r="Y2044" s="2">
        <v>5.98</v>
      </c>
      <c r="Z2044" s="21">
        <v>1334</v>
      </c>
      <c r="AB2044" s="14" t="e">
        <f>((AE2044-AC2044)*(1000/AD2044))*1000</f>
        <v>#DIV/0!</v>
      </c>
      <c r="AF2044" s="7" t="e">
        <f>#REF!*0.8</f>
        <v>#REF!</v>
      </c>
      <c r="AG2044" s="2">
        <v>133</v>
      </c>
      <c r="AH2044" s="8">
        <f>((AG2044)*(H2044/100))</f>
        <v>99.75</v>
      </c>
      <c r="AI2044" s="7">
        <f>AG2044/AH2044</f>
        <v>1.3333333333333333</v>
      </c>
      <c r="AJ2044" s="6">
        <v>9.7460000000000004</v>
      </c>
      <c r="AK2044" s="2">
        <v>0.36</v>
      </c>
      <c r="AO2044" s="20" t="s">
        <v>2372</v>
      </c>
      <c r="AP2044" s="696">
        <v>6.5000000000000002E-2</v>
      </c>
      <c r="AQ2044" s="696">
        <v>2E-3</v>
      </c>
      <c r="AR2044" s="696">
        <v>3.5000000000000003E-2</v>
      </c>
      <c r="AS2044" s="696">
        <v>3.0000000000000001E-3</v>
      </c>
      <c r="AT2044" s="696">
        <v>8.0000000000000002E-3</v>
      </c>
      <c r="AU2044" s="696">
        <v>2E-3</v>
      </c>
      <c r="AV2044" s="696">
        <v>1.7000000000000001E-2</v>
      </c>
      <c r="AW2044" s="696">
        <v>2E-3</v>
      </c>
      <c r="AX2044" s="696" t="s">
        <v>121</v>
      </c>
      <c r="AY2044" s="696">
        <v>2E-3</v>
      </c>
      <c r="AZ2044" s="696">
        <v>0.03</v>
      </c>
      <c r="BA2044" s="696">
        <v>3.0000000000000001E-3</v>
      </c>
      <c r="BB2044" s="696">
        <v>0.192</v>
      </c>
      <c r="BC2044" s="696">
        <v>4.0000000000000001E-3</v>
      </c>
      <c r="BD2044" s="696">
        <v>6.1369999999999996</v>
      </c>
      <c r="BE2044" s="696">
        <v>4.9000000000000002E-2</v>
      </c>
      <c r="BF2044" s="696" t="s">
        <v>121</v>
      </c>
      <c r="BG2044" s="696">
        <v>7.0000000000000001E-3</v>
      </c>
      <c r="BH2044" s="696">
        <v>4.8419999999999996</v>
      </c>
      <c r="BI2044" s="696">
        <v>1.3560000000000001</v>
      </c>
      <c r="BJ2044" s="696" t="s">
        <v>121</v>
      </c>
      <c r="BK2044" s="696">
        <v>2E-3</v>
      </c>
      <c r="BL2044" s="696" t="s">
        <v>121</v>
      </c>
      <c r="BM2044" s="696">
        <v>2E-3</v>
      </c>
      <c r="BN2044" s="696">
        <v>1.821</v>
      </c>
      <c r="BO2044" s="696">
        <v>0.03</v>
      </c>
      <c r="BP2044" s="696">
        <v>47.26</v>
      </c>
      <c r="BQ2044" s="696">
        <v>0.251</v>
      </c>
      <c r="BR2044" s="696">
        <v>2E-3</v>
      </c>
      <c r="BS2044" s="696">
        <v>1E-3</v>
      </c>
      <c r="BT2044" s="696">
        <v>14.323</v>
      </c>
      <c r="BU2044" s="696">
        <v>0.156</v>
      </c>
      <c r="BV2044" s="696">
        <v>0.753</v>
      </c>
      <c r="BW2044" s="696">
        <v>2.1000000000000001E-2</v>
      </c>
      <c r="BX2044" s="696">
        <v>1.7000000000000001E-2</v>
      </c>
      <c r="BY2044" s="696">
        <v>8.9999999999999993E-3</v>
      </c>
      <c r="BZ2044" s="696">
        <v>0.51500000000000001</v>
      </c>
      <c r="CA2044" s="696">
        <v>2.9000000000000001E-2</v>
      </c>
      <c r="CB2044" s="696" t="s">
        <v>121</v>
      </c>
      <c r="CC2044" s="696">
        <v>11.18</v>
      </c>
      <c r="CD2044" s="696">
        <v>0.35199999999999998</v>
      </c>
      <c r="CE2044" s="696">
        <v>1.0999999999999999E-2</v>
      </c>
      <c r="CF2044" s="696">
        <v>2E-3</v>
      </c>
      <c r="CG2044" s="696">
        <v>1E-3</v>
      </c>
      <c r="CH2044" s="696">
        <v>2E-3</v>
      </c>
      <c r="CI2044" s="696">
        <v>1E-3</v>
      </c>
      <c r="CJ2044" s="696">
        <v>1.657</v>
      </c>
      <c r="CK2044" s="696">
        <v>0.107</v>
      </c>
      <c r="CL2044" s="696" t="s">
        <v>121</v>
      </c>
      <c r="CM2044" s="696">
        <v>2E-3</v>
      </c>
      <c r="CN2044" s="696">
        <v>2E-3</v>
      </c>
      <c r="CO2044" s="696">
        <v>1E-3</v>
      </c>
      <c r="CP2044" s="696">
        <v>4.1319999999999997</v>
      </c>
      <c r="CQ2044" s="696">
        <v>6.3E-2</v>
      </c>
      <c r="CR2044" s="696" t="s">
        <v>121</v>
      </c>
      <c r="CS2044" s="696">
        <v>2E-3</v>
      </c>
      <c r="CT2044" s="696">
        <v>6.9219999999999997</v>
      </c>
      <c r="CU2044" s="696">
        <v>0.307</v>
      </c>
      <c r="CV2044" s="696">
        <v>4.1000000000000002E-2</v>
      </c>
      <c r="CW2044" s="696">
        <v>1E-3</v>
      </c>
      <c r="CX2044" s="696">
        <v>1.0309999999999999</v>
      </c>
      <c r="CY2044" s="696">
        <v>2.3E-2</v>
      </c>
      <c r="CZ2044" s="696" t="s">
        <v>121</v>
      </c>
      <c r="DA2044" s="696">
        <v>2E-3</v>
      </c>
      <c r="DB2044" s="696">
        <v>1.2999999999999999E-2</v>
      </c>
      <c r="DC2044" s="696">
        <v>7.0000000000000001E-3</v>
      </c>
      <c r="DD2044" s="696">
        <v>2.8000000000000001E-2</v>
      </c>
      <c r="DE2044" s="696">
        <v>1.0999999999999999E-2</v>
      </c>
      <c r="DF2044" s="696">
        <v>1.778</v>
      </c>
      <c r="DG2044" s="696">
        <v>1.7999999999999999E-2</v>
      </c>
      <c r="DH2044" s="696">
        <v>1.2E-2</v>
      </c>
      <c r="DI2044" s="696">
        <v>1E-3</v>
      </c>
      <c r="DJ2044" s="696">
        <v>4.0000000000000001E-3</v>
      </c>
      <c r="DK2044" s="696">
        <v>1E-3</v>
      </c>
      <c r="DL2044" s="61" t="str">
        <f t="shared" si="38"/>
        <v>DK II 28.07.2022</v>
      </c>
      <c r="DM2044" s="697">
        <v>5.8370588887254804E-3</v>
      </c>
      <c r="DN2044" s="697">
        <v>4.62845740349803E-3</v>
      </c>
      <c r="DO2044" s="697">
        <v>-7.6925592415767801E-3</v>
      </c>
      <c r="DP2044" s="697">
        <v>0.36233020089610801</v>
      </c>
      <c r="DQ2044" s="697">
        <v>5.5638564004961797E-4</v>
      </c>
      <c r="DR2044" s="697">
        <v>9.5744457220179602E-3</v>
      </c>
      <c r="DS2044" s="697">
        <v>-2.7961778377988099E-2</v>
      </c>
      <c r="DT2044" s="697">
        <v>1.63734316953083E-3</v>
      </c>
      <c r="DU2044" s="697">
        <v>-2.5452821620180499E-3</v>
      </c>
      <c r="DV2044" s="188">
        <v>9.4461618920790502E-5</v>
      </c>
      <c r="DW2044" s="697">
        <v>5.2326138112363203E-2</v>
      </c>
      <c r="DX2044" s="697">
        <v>-7.2330778218374206E-2</v>
      </c>
      <c r="DY2044" s="697">
        <v>841.799296362983</v>
      </c>
      <c r="DZ2044" s="697">
        <v>1.2545589847903601E-2</v>
      </c>
      <c r="EA2044" s="697">
        <v>6.2233290825649004</v>
      </c>
      <c r="EB2044" s="697">
        <v>96.283368194352505</v>
      </c>
    </row>
    <row r="2045" spans="1:132">
      <c r="A2045" s="11">
        <v>44770</v>
      </c>
      <c r="B2045" s="66" t="s">
        <v>208</v>
      </c>
      <c r="C2045" s="25" t="s">
        <v>125</v>
      </c>
      <c r="D2045" s="21">
        <v>34</v>
      </c>
      <c r="E2045" s="2">
        <v>100</v>
      </c>
      <c r="F2045" s="2">
        <v>66</v>
      </c>
      <c r="H2045" s="3">
        <f>((F2045)/(E2045/100))</f>
        <v>66</v>
      </c>
      <c r="I2045" s="4">
        <f>E2045/F2045</f>
        <v>1.5151515151515151</v>
      </c>
      <c r="J2045" s="4" t="e">
        <f>100/G2045</f>
        <v>#DIV/0!</v>
      </c>
      <c r="N2045" s="37" t="e">
        <f>M2045/(K2045/100)</f>
        <v>#DIV/0!</v>
      </c>
      <c r="O2045" s="37" t="e">
        <f>N2045/J2045</f>
        <v>#DIV/0!</v>
      </c>
      <c r="P2045" s="5" t="e">
        <f>M2045/(L2045/100)</f>
        <v>#DIV/0!</v>
      </c>
      <c r="Q2045" s="5" t="e">
        <f>P2045*I2045</f>
        <v>#DIV/0!</v>
      </c>
      <c r="U2045" s="15" t="e">
        <f>100-(T2045-R2045)/S2045*100</f>
        <v>#DIV/0!</v>
      </c>
      <c r="V2045" s="21">
        <v>1.093</v>
      </c>
      <c r="X2045" s="2">
        <v>10.97</v>
      </c>
      <c r="Y2045" s="2">
        <v>10.54</v>
      </c>
      <c r="Z2045" s="21">
        <v>3204</v>
      </c>
      <c r="AB2045" s="14" t="e">
        <f>((AE2045-AC2045)*(1000/AD2045))*1000</f>
        <v>#DIV/0!</v>
      </c>
      <c r="AF2045" s="7" t="e">
        <f>#REF!*0.8</f>
        <v>#REF!</v>
      </c>
      <c r="AG2045" s="2">
        <v>152</v>
      </c>
      <c r="AH2045" s="8">
        <f>((AG2045)*(H2045/100))</f>
        <v>100.32000000000001</v>
      </c>
      <c r="AI2045" s="7">
        <f>AG2045/AH2045</f>
        <v>1.5151515151515151</v>
      </c>
      <c r="AJ2045" s="6">
        <v>30.08</v>
      </c>
      <c r="AK2045" s="2">
        <v>0.873</v>
      </c>
      <c r="AO2045" s="20" t="s">
        <v>2373</v>
      </c>
      <c r="AP2045" s="697">
        <v>0.16800000000000001</v>
      </c>
      <c r="AQ2045" s="697">
        <v>3.0000000000000001E-3</v>
      </c>
      <c r="AR2045" s="697">
        <v>3.4000000000000002E-2</v>
      </c>
      <c r="AS2045" s="697">
        <v>3.0000000000000001E-3</v>
      </c>
      <c r="AT2045" s="697">
        <v>8.9999999999999993E-3</v>
      </c>
      <c r="AU2045" s="697">
        <v>2E-3</v>
      </c>
      <c r="AV2045" s="697">
        <v>4.1000000000000002E-2</v>
      </c>
      <c r="AW2045" s="697">
        <v>2E-3</v>
      </c>
      <c r="AX2045" s="697" t="s">
        <v>121</v>
      </c>
      <c r="AY2045" s="697">
        <v>2E-3</v>
      </c>
      <c r="AZ2045" s="697">
        <v>0.11</v>
      </c>
      <c r="BA2045" s="697">
        <v>4.0000000000000001E-3</v>
      </c>
      <c r="BB2045" s="697">
        <v>0.159</v>
      </c>
      <c r="BC2045" s="697">
        <v>3.0000000000000001E-3</v>
      </c>
      <c r="BD2045" s="697">
        <v>4.343</v>
      </c>
      <c r="BE2045" s="697">
        <v>3.5000000000000003E-2</v>
      </c>
      <c r="BF2045" s="697" t="s">
        <v>121</v>
      </c>
      <c r="BG2045" s="697">
        <v>7.0000000000000001E-3</v>
      </c>
      <c r="BH2045" s="697">
        <v>5.3090000000000002</v>
      </c>
      <c r="BI2045" s="697">
        <v>1.319</v>
      </c>
      <c r="BJ2045" s="697" t="s">
        <v>121</v>
      </c>
      <c r="BK2045" s="697">
        <v>5.0000000000000001E-3</v>
      </c>
      <c r="BL2045" s="697" t="s">
        <v>121</v>
      </c>
      <c r="BM2045" s="697">
        <v>2E-3</v>
      </c>
      <c r="BN2045" s="697">
        <v>0.152</v>
      </c>
      <c r="BO2045" s="697">
        <v>8.0000000000000002E-3</v>
      </c>
      <c r="BP2045" s="697">
        <v>56.606999999999999</v>
      </c>
      <c r="BQ2045" s="697">
        <v>0.17</v>
      </c>
      <c r="BR2045" s="697" t="s">
        <v>121</v>
      </c>
      <c r="BS2045" s="697">
        <v>2E-3</v>
      </c>
      <c r="BT2045" s="697">
        <v>13.653</v>
      </c>
      <c r="BU2045" s="697">
        <v>0.13900000000000001</v>
      </c>
      <c r="BV2045" s="697">
        <v>1.605</v>
      </c>
      <c r="BW2045" s="697">
        <v>2.9000000000000001E-2</v>
      </c>
      <c r="BX2045" s="697" t="s">
        <v>121</v>
      </c>
      <c r="BY2045" s="697">
        <v>1.2E-2</v>
      </c>
      <c r="BZ2045" s="697">
        <v>1.204</v>
      </c>
      <c r="CA2045" s="697">
        <v>3.5999999999999997E-2</v>
      </c>
      <c r="CB2045" s="697" t="s">
        <v>121</v>
      </c>
      <c r="CC2045" s="697">
        <v>10.609</v>
      </c>
      <c r="CD2045" s="697">
        <v>0.23699999999999999</v>
      </c>
      <c r="CE2045" s="697">
        <v>8.0000000000000002E-3</v>
      </c>
      <c r="CF2045" s="697">
        <v>4.0000000000000001E-3</v>
      </c>
      <c r="CG2045" s="697">
        <v>1E-3</v>
      </c>
      <c r="CH2045" s="697" t="s">
        <v>121</v>
      </c>
      <c r="CI2045" s="697">
        <v>2E-3</v>
      </c>
      <c r="CJ2045" s="697">
        <v>0.75</v>
      </c>
      <c r="CK2045" s="697">
        <v>8.4000000000000005E-2</v>
      </c>
      <c r="CL2045" s="697" t="s">
        <v>121</v>
      </c>
      <c r="CM2045" s="697">
        <v>2E-3</v>
      </c>
      <c r="CN2045" s="697">
        <v>4.0000000000000001E-3</v>
      </c>
      <c r="CO2045" s="697">
        <v>1E-3</v>
      </c>
      <c r="CP2045" s="697">
        <v>1.929</v>
      </c>
      <c r="CQ2045" s="697">
        <v>4.2999999999999997E-2</v>
      </c>
      <c r="CR2045" s="697" t="s">
        <v>121</v>
      </c>
      <c r="CS2045" s="697">
        <v>2E-3</v>
      </c>
      <c r="CT2045" s="697">
        <v>10.753</v>
      </c>
      <c r="CU2045" s="697">
        <v>0.34499999999999997</v>
      </c>
      <c r="CV2045" s="697">
        <v>2.9000000000000001E-2</v>
      </c>
      <c r="CW2045" s="697">
        <v>1E-3</v>
      </c>
      <c r="CX2045" s="697">
        <v>1.7929999999999999</v>
      </c>
      <c r="CY2045" s="697">
        <v>2.5000000000000001E-2</v>
      </c>
      <c r="CZ2045" s="697" t="s">
        <v>121</v>
      </c>
      <c r="DA2045" s="697">
        <v>2E-3</v>
      </c>
      <c r="DB2045" s="697">
        <v>3.4000000000000002E-2</v>
      </c>
      <c r="DC2045" s="697">
        <v>7.0000000000000001E-3</v>
      </c>
      <c r="DD2045" s="697" t="s">
        <v>121</v>
      </c>
      <c r="DE2045" s="697">
        <v>1.0999999999999999E-2</v>
      </c>
      <c r="DF2045" s="697">
        <v>1.034</v>
      </c>
      <c r="DG2045" s="697">
        <v>0.01</v>
      </c>
      <c r="DH2045" s="697">
        <v>2.3E-2</v>
      </c>
      <c r="DI2045" s="697">
        <v>1E-3</v>
      </c>
      <c r="DJ2045" s="697">
        <v>7.0000000000000001E-3</v>
      </c>
      <c r="DK2045" s="697">
        <v>1E-3</v>
      </c>
      <c r="DL2045" s="61" t="str">
        <f t="shared" si="38"/>
        <v>DK III W1 28.07.2022</v>
      </c>
      <c r="DM2045" s="697">
        <v>1.53652870930644E-2</v>
      </c>
      <c r="DN2045" s="697">
        <v>4.0805969676380997E-2</v>
      </c>
      <c r="DO2045" s="697">
        <v>3.5262821548508599E-2</v>
      </c>
      <c r="DP2045" s="697">
        <v>0.86750589618680896</v>
      </c>
      <c r="DQ2045" s="697">
        <v>8.9193388613443295E-2</v>
      </c>
      <c r="DR2045" s="697">
        <v>1.51107786839101E-2</v>
      </c>
      <c r="DS2045" s="697">
        <v>-9.1860605253395899E-2</v>
      </c>
      <c r="DT2045" s="697">
        <v>-1.6039488914927501E-3</v>
      </c>
      <c r="DU2045" s="697">
        <v>1.84969556370113E-3</v>
      </c>
      <c r="DV2045" s="697">
        <v>1.30940667419746E-2</v>
      </c>
      <c r="DW2045" s="697">
        <v>1.0392081052170601</v>
      </c>
      <c r="DX2045" s="697">
        <v>-0.10084173640632001</v>
      </c>
      <c r="DY2045" s="697">
        <v>1086.3021897211199</v>
      </c>
      <c r="DZ2045" s="697">
        <v>-0.10899256167712</v>
      </c>
      <c r="EA2045" s="697">
        <v>9.2279570825339802E-2</v>
      </c>
      <c r="EB2045" s="697">
        <v>97.218021088445198</v>
      </c>
    </row>
    <row r="2046" spans="1:132">
      <c r="A2046" s="11">
        <v>44770</v>
      </c>
      <c r="B2046" s="66" t="s">
        <v>2374</v>
      </c>
      <c r="C2046" s="25" t="s">
        <v>826</v>
      </c>
      <c r="D2046" s="21">
        <v>41</v>
      </c>
      <c r="E2046" s="2">
        <v>100</v>
      </c>
      <c r="F2046" s="2">
        <v>59</v>
      </c>
      <c r="H2046" s="3">
        <f>((F2046)/(E2046/100))</f>
        <v>59</v>
      </c>
      <c r="I2046" s="4">
        <f>E2046/F2046</f>
        <v>1.6949152542372881</v>
      </c>
      <c r="J2046" s="4" t="e">
        <f>100/G2046</f>
        <v>#DIV/0!</v>
      </c>
      <c r="N2046" s="37" t="e">
        <f>M2046/(K2046/100)</f>
        <v>#DIV/0!</v>
      </c>
      <c r="O2046" s="37" t="e">
        <f>N2046/J2046</f>
        <v>#DIV/0!</v>
      </c>
      <c r="P2046" s="5" t="e">
        <f>M2046/(L2046/100)</f>
        <v>#DIV/0!</v>
      </c>
      <c r="Q2046" s="5" t="e">
        <f>P2046*I2046</f>
        <v>#DIV/0!</v>
      </c>
      <c r="U2046" s="15" t="e">
        <f>100-(T2046-R2046)/S2046*100</f>
        <v>#DIV/0!</v>
      </c>
      <c r="AB2046" s="14" t="e">
        <f>((AE2046-AC2046)*(1000/AD2046))*1000</f>
        <v>#DIV/0!</v>
      </c>
      <c r="AF2046" s="7" t="e">
        <f>#REF!*0.8</f>
        <v>#REF!</v>
      </c>
      <c r="AG2046" s="2">
        <v>171</v>
      </c>
      <c r="AH2046" s="8">
        <f>((AG2046)*(H2046/100))</f>
        <v>100.89</v>
      </c>
      <c r="AI2046" s="7">
        <f>AG2046/AH2046</f>
        <v>1.6949152542372881</v>
      </c>
      <c r="AJ2046" s="6">
        <v>27.19</v>
      </c>
      <c r="DL2046" s="61">
        <f t="shared" si="38"/>
        <v>0</v>
      </c>
    </row>
    <row r="2047" spans="1:132">
      <c r="A2047" s="11">
        <v>44771</v>
      </c>
      <c r="B2047" s="66"/>
      <c r="C2047" s="25" t="s">
        <v>117</v>
      </c>
      <c r="H2047" s="3" t="e">
        <f>((F2047)/(E2047/100))</f>
        <v>#DIV/0!</v>
      </c>
      <c r="I2047" s="4" t="e">
        <f>E2047/F2047</f>
        <v>#DIV/0!</v>
      </c>
      <c r="J2047" s="4" t="e">
        <f>100/G2047</f>
        <v>#DIV/0!</v>
      </c>
      <c r="N2047" s="37" t="e">
        <f>M2047/(K2047/100)</f>
        <v>#DIV/0!</v>
      </c>
      <c r="O2047" s="37" t="e">
        <f>N2047/J2047</f>
        <v>#DIV/0!</v>
      </c>
      <c r="P2047" s="5" t="e">
        <f>M2047/(L2047/100)</f>
        <v>#DIV/0!</v>
      </c>
      <c r="Q2047" s="5" t="e">
        <f>P2047*I2047</f>
        <v>#DIV/0!</v>
      </c>
      <c r="U2047" s="15" t="e">
        <f>100-(T2047-R2047)/S2047*100</f>
        <v>#DIV/0!</v>
      </c>
      <c r="X2047" s="2">
        <v>11.57</v>
      </c>
      <c r="AB2047" s="14" t="e">
        <f>((AE2047-AC2047)*(1000/AD2047))*1000</f>
        <v>#DIV/0!</v>
      </c>
      <c r="AF2047" s="7" t="e">
        <f>#REF!*0.8</f>
        <v>#REF!</v>
      </c>
      <c r="AG2047" s="2">
        <v>60</v>
      </c>
      <c r="AH2047" s="8" t="e">
        <f>((AG2047)*(H2047/100))</f>
        <v>#DIV/0!</v>
      </c>
      <c r="AI2047" s="7" t="e">
        <f>AG2047/AH2047</f>
        <v>#DIV/0!</v>
      </c>
      <c r="AO2047" s="20" t="s">
        <v>2376</v>
      </c>
      <c r="AP2047" s="700">
        <v>0.16900000000000001</v>
      </c>
      <c r="AQ2047" s="700">
        <v>3.0000000000000001E-3</v>
      </c>
      <c r="AR2047" s="700" t="s">
        <v>121</v>
      </c>
      <c r="AS2047" s="700">
        <v>5.0000000000000001E-3</v>
      </c>
      <c r="AT2047" s="700">
        <v>7.0999999999999994E-2</v>
      </c>
      <c r="AU2047" s="700">
        <v>3.0000000000000001E-3</v>
      </c>
      <c r="AV2047" s="700">
        <v>4.5999999999999999E-2</v>
      </c>
      <c r="AW2047" s="700">
        <v>2E-3</v>
      </c>
      <c r="AX2047" s="700">
        <v>0.01</v>
      </c>
      <c r="AY2047" s="700">
        <v>1E-3</v>
      </c>
      <c r="AZ2047" s="700">
        <v>8.9999999999999993E-3</v>
      </c>
      <c r="BA2047" s="700">
        <v>2E-3</v>
      </c>
      <c r="BB2047" s="700">
        <v>4.7E-2</v>
      </c>
      <c r="BC2047" s="700">
        <v>2E-3</v>
      </c>
      <c r="BD2047" s="700">
        <v>0.42899999999999999</v>
      </c>
      <c r="BE2047" s="700">
        <v>8.9999999999999993E-3</v>
      </c>
      <c r="BF2047" s="700" t="s">
        <v>121</v>
      </c>
      <c r="BG2047" s="700">
        <v>8.9999999999999993E-3</v>
      </c>
      <c r="BH2047" s="700" t="s">
        <v>121</v>
      </c>
      <c r="BI2047" s="700">
        <v>2.2570000000000001</v>
      </c>
      <c r="BJ2047" s="700" t="s">
        <v>121</v>
      </c>
      <c r="BK2047" s="700">
        <v>3.0000000000000001E-3</v>
      </c>
      <c r="BL2047" s="700" t="s">
        <v>121</v>
      </c>
      <c r="BM2047" s="700">
        <v>2E-3</v>
      </c>
      <c r="BN2047" s="700">
        <v>6.9000000000000006E-2</v>
      </c>
      <c r="BO2047" s="700">
        <v>7.0000000000000001E-3</v>
      </c>
      <c r="BP2047" s="700">
        <v>59.783000000000001</v>
      </c>
      <c r="BQ2047" s="700">
        <v>0.153</v>
      </c>
      <c r="BR2047" s="700">
        <v>2E-3</v>
      </c>
      <c r="BS2047" s="700">
        <v>1E-3</v>
      </c>
      <c r="BT2047" s="700">
        <v>26.248000000000001</v>
      </c>
      <c r="BU2047" s="700">
        <v>0.28199999999999997</v>
      </c>
      <c r="BV2047" s="700">
        <v>7.3140000000000001</v>
      </c>
      <c r="BW2047" s="700">
        <v>0.11700000000000001</v>
      </c>
      <c r="BX2047" s="700" t="s">
        <v>121</v>
      </c>
      <c r="BY2047" s="700">
        <v>4.0000000000000001E-3</v>
      </c>
      <c r="BZ2047" s="700">
        <v>1.4810000000000001</v>
      </c>
      <c r="CA2047" s="700">
        <v>3.7999999999999999E-2</v>
      </c>
      <c r="CB2047" s="700" t="s">
        <v>121</v>
      </c>
      <c r="CC2047" s="700">
        <v>19.152000000000001</v>
      </c>
      <c r="CD2047" s="700">
        <v>2.5000000000000001E-2</v>
      </c>
      <c r="CE2047" s="700">
        <v>5.0000000000000001E-3</v>
      </c>
      <c r="CF2047" s="700" t="s">
        <v>121</v>
      </c>
      <c r="CG2047" s="700">
        <v>2E-3</v>
      </c>
      <c r="CH2047" s="700" t="s">
        <v>121</v>
      </c>
      <c r="CI2047" s="700">
        <v>2E-3</v>
      </c>
      <c r="CJ2047" s="700" t="s">
        <v>121</v>
      </c>
      <c r="CK2047" s="700">
        <v>0.14799999999999999</v>
      </c>
      <c r="CL2047" s="700" t="s">
        <v>121</v>
      </c>
      <c r="CM2047" s="700">
        <v>2E-3</v>
      </c>
      <c r="CN2047" s="700">
        <v>6.0000000000000001E-3</v>
      </c>
      <c r="CO2047" s="700">
        <v>1E-3</v>
      </c>
      <c r="CP2047" s="700">
        <v>0.628</v>
      </c>
      <c r="CQ2047" s="700">
        <v>0.04</v>
      </c>
      <c r="CR2047" s="700" t="s">
        <v>121</v>
      </c>
      <c r="CS2047" s="700">
        <v>2E-3</v>
      </c>
      <c r="CT2047" s="700">
        <v>0.76800000000000002</v>
      </c>
      <c r="CU2047" s="700">
        <v>0.27600000000000002</v>
      </c>
      <c r="CV2047" s="700">
        <v>1.6E-2</v>
      </c>
      <c r="CW2047" s="700">
        <v>1E-3</v>
      </c>
      <c r="CX2047" s="700">
        <v>6.7000000000000004E-2</v>
      </c>
      <c r="CY2047" s="700">
        <v>1.2E-2</v>
      </c>
      <c r="CZ2047" s="700" t="s">
        <v>121</v>
      </c>
      <c r="DA2047" s="700">
        <v>2E-3</v>
      </c>
      <c r="DB2047" s="700" t="s">
        <v>121</v>
      </c>
      <c r="DC2047" s="700">
        <v>4.0000000000000001E-3</v>
      </c>
      <c r="DD2047" s="700">
        <v>3.4000000000000002E-2</v>
      </c>
      <c r="DE2047" s="700">
        <v>6.0000000000000001E-3</v>
      </c>
      <c r="DF2047" s="700">
        <v>0.58599999999999997</v>
      </c>
      <c r="DG2047" s="700">
        <v>7.0000000000000001E-3</v>
      </c>
      <c r="DH2047" s="700">
        <v>3.0000000000000001E-3</v>
      </c>
      <c r="DI2047" s="700">
        <v>1E-3</v>
      </c>
      <c r="DJ2047" s="700">
        <v>8.2000000000000003E-2</v>
      </c>
      <c r="DK2047" s="700">
        <v>1E-3</v>
      </c>
      <c r="DL2047" s="61" t="str">
        <f t="shared" si="38"/>
        <v>UTV 29.07.2022</v>
      </c>
    </row>
    <row r="2048" spans="1:132">
      <c r="A2048" s="11">
        <v>44771</v>
      </c>
      <c r="B2048" s="66" t="s">
        <v>208</v>
      </c>
      <c r="C2048" s="25" t="s">
        <v>125</v>
      </c>
      <c r="D2048" s="21">
        <v>35</v>
      </c>
      <c r="E2048" s="2">
        <v>100</v>
      </c>
      <c r="F2048" s="2">
        <v>65</v>
      </c>
      <c r="H2048" s="3">
        <f>((F2048)/(E2048/100))</f>
        <v>65</v>
      </c>
      <c r="I2048" s="4">
        <f>E2048/F2048</f>
        <v>1.5384615384615385</v>
      </c>
      <c r="J2048" s="4" t="e">
        <f>100/G2048</f>
        <v>#DIV/0!</v>
      </c>
      <c r="N2048" s="37" t="e">
        <f>M2048/(K2048/100)</f>
        <v>#DIV/0!</v>
      </c>
      <c r="O2048" s="37" t="e">
        <f>N2048/J2048</f>
        <v>#DIV/0!</v>
      </c>
      <c r="P2048" s="5" t="e">
        <f>M2048/(L2048/100)</f>
        <v>#DIV/0!</v>
      </c>
      <c r="Q2048" s="5" t="e">
        <f>P2048*I2048</f>
        <v>#DIV/0!</v>
      </c>
      <c r="U2048" s="15" t="e">
        <f>100-(T2048-R2048)/S2048*100</f>
        <v>#DIV/0!</v>
      </c>
      <c r="V2048" s="21">
        <v>0.41</v>
      </c>
      <c r="X2048" s="2">
        <v>9.07</v>
      </c>
      <c r="Y2048" s="2">
        <v>12.17</v>
      </c>
      <c r="Z2048" s="21">
        <v>3774</v>
      </c>
      <c r="AB2048" s="14" t="e">
        <f>((AE2048-AC2048)*(1000/AD2048))*1000</f>
        <v>#DIV/0!</v>
      </c>
      <c r="AF2048" s="7" t="e">
        <f>#REF!*0.8</f>
        <v>#REF!</v>
      </c>
      <c r="AG2048" s="2">
        <v>155</v>
      </c>
      <c r="AH2048" s="8">
        <f>((AG2048)*(H2048/100))</f>
        <v>100.75</v>
      </c>
      <c r="AI2048" s="7">
        <f>AG2048/AH2048</f>
        <v>1.5384615384615385</v>
      </c>
      <c r="AJ2048" s="6">
        <v>32.35</v>
      </c>
      <c r="AK2048" s="2">
        <v>0.92</v>
      </c>
      <c r="AO2048" s="20" t="s">
        <v>2377</v>
      </c>
      <c r="AP2048" s="698">
        <v>0.13100000000000001</v>
      </c>
      <c r="AQ2048" s="698">
        <v>2E-3</v>
      </c>
      <c r="AR2048" s="698">
        <v>3.3000000000000002E-2</v>
      </c>
      <c r="AS2048" s="698">
        <v>3.0000000000000001E-3</v>
      </c>
      <c r="AT2048" s="698">
        <v>8.9999999999999993E-3</v>
      </c>
      <c r="AU2048" s="698">
        <v>2E-3</v>
      </c>
      <c r="AV2048" s="698">
        <v>2.1999999999999999E-2</v>
      </c>
      <c r="AW2048" s="698">
        <v>2E-3</v>
      </c>
      <c r="AX2048" s="698" t="s">
        <v>121</v>
      </c>
      <c r="AY2048" s="698">
        <v>2E-3</v>
      </c>
      <c r="AZ2048" s="698">
        <v>6.3E-2</v>
      </c>
      <c r="BA2048" s="698">
        <v>3.0000000000000001E-3</v>
      </c>
      <c r="BB2048" s="698">
        <v>0.19800000000000001</v>
      </c>
      <c r="BC2048" s="698">
        <v>3.0000000000000001E-3</v>
      </c>
      <c r="BD2048" s="698">
        <v>3.0230000000000001</v>
      </c>
      <c r="BE2048" s="698">
        <v>2.4E-2</v>
      </c>
      <c r="BF2048" s="698" t="s">
        <v>121</v>
      </c>
      <c r="BG2048" s="698">
        <v>4.0000000000000001E-3</v>
      </c>
      <c r="BH2048" s="698">
        <v>3.7189999999999999</v>
      </c>
      <c r="BI2048" s="698">
        <v>0.92100000000000004</v>
      </c>
      <c r="BJ2048" s="698">
        <v>3.0000000000000001E-3</v>
      </c>
      <c r="BK2048" s="698">
        <v>2E-3</v>
      </c>
      <c r="BL2048" s="698" t="s">
        <v>121</v>
      </c>
      <c r="BM2048" s="698">
        <v>2E-3</v>
      </c>
      <c r="BN2048" s="698">
        <v>9.0999999999999998E-2</v>
      </c>
      <c r="BO2048" s="698">
        <v>7.0000000000000001E-3</v>
      </c>
      <c r="BP2048" s="698">
        <v>66.796999999999997</v>
      </c>
      <c r="BQ2048" s="698">
        <v>0.126</v>
      </c>
      <c r="BR2048" s="698" t="s">
        <v>121</v>
      </c>
      <c r="BS2048" s="698">
        <v>2E-3</v>
      </c>
      <c r="BT2048" s="698">
        <v>12.615</v>
      </c>
      <c r="BU2048" s="698">
        <v>0.122</v>
      </c>
      <c r="BV2048" s="698">
        <v>1.2010000000000001</v>
      </c>
      <c r="BW2048" s="698">
        <v>2.3E-2</v>
      </c>
      <c r="BX2048" s="698" t="s">
        <v>121</v>
      </c>
      <c r="BY2048" s="698">
        <v>8.0000000000000002E-3</v>
      </c>
      <c r="BZ2048" s="698">
        <v>0.82399999999999995</v>
      </c>
      <c r="CA2048" s="698">
        <v>2.8000000000000001E-2</v>
      </c>
      <c r="CB2048" s="698" t="s">
        <v>121</v>
      </c>
      <c r="CC2048" s="698">
        <v>9.2479999999999993</v>
      </c>
      <c r="CD2048" s="698">
        <v>0.13600000000000001</v>
      </c>
      <c r="CE2048" s="698">
        <v>6.0000000000000001E-3</v>
      </c>
      <c r="CF2048" s="698">
        <v>3.0000000000000001E-3</v>
      </c>
      <c r="CG2048" s="698">
        <v>1E-3</v>
      </c>
      <c r="CH2048" s="698" t="s">
        <v>121</v>
      </c>
      <c r="CI2048" s="698">
        <v>2E-3</v>
      </c>
      <c r="CJ2048" s="698">
        <v>0.51900000000000002</v>
      </c>
      <c r="CK2048" s="698">
        <v>6.6000000000000003E-2</v>
      </c>
      <c r="CL2048" s="698" t="s">
        <v>121</v>
      </c>
      <c r="CM2048" s="698">
        <v>2E-3</v>
      </c>
      <c r="CN2048" s="698">
        <v>3.0000000000000001E-3</v>
      </c>
      <c r="CO2048" s="698">
        <v>1E-3</v>
      </c>
      <c r="CP2048" s="698">
        <v>1.486</v>
      </c>
      <c r="CQ2048" s="698">
        <v>3.5000000000000003E-2</v>
      </c>
      <c r="CR2048" s="698" t="s">
        <v>121</v>
      </c>
      <c r="CS2048" s="698">
        <v>2E-3</v>
      </c>
      <c r="CT2048" s="698">
        <v>7.4610000000000003</v>
      </c>
      <c r="CU2048" s="698">
        <v>0.27900000000000003</v>
      </c>
      <c r="CV2048" s="698">
        <v>2.3E-2</v>
      </c>
      <c r="CW2048" s="698">
        <v>1E-3</v>
      </c>
      <c r="CX2048" s="698">
        <v>0.91700000000000004</v>
      </c>
      <c r="CY2048" s="698">
        <v>1.7000000000000001E-2</v>
      </c>
      <c r="CZ2048" s="698" t="s">
        <v>121</v>
      </c>
      <c r="DA2048" s="698">
        <v>2E-3</v>
      </c>
      <c r="DB2048" s="698">
        <v>1.7000000000000001E-2</v>
      </c>
      <c r="DC2048" s="698">
        <v>5.0000000000000001E-3</v>
      </c>
      <c r="DD2048" s="698" t="s">
        <v>121</v>
      </c>
      <c r="DE2048" s="698">
        <v>8.0000000000000002E-3</v>
      </c>
      <c r="DF2048" s="698">
        <v>0.66100000000000003</v>
      </c>
      <c r="DG2048" s="698">
        <v>7.0000000000000001E-3</v>
      </c>
      <c r="DH2048" s="698">
        <v>2.9000000000000001E-2</v>
      </c>
      <c r="DI2048" s="698">
        <v>1E-3</v>
      </c>
      <c r="DJ2048" s="698">
        <v>7.0000000000000001E-3</v>
      </c>
      <c r="DK2048" s="698">
        <v>1E-3</v>
      </c>
      <c r="DL2048" s="61" t="str">
        <f t="shared" si="38"/>
        <v>DK III W1 29.07.2022</v>
      </c>
      <c r="DM2048" s="700">
        <v>-1.37347938126458E-2</v>
      </c>
      <c r="DN2048" s="700">
        <v>2.8343845539535201E-2</v>
      </c>
      <c r="DO2048" s="700">
        <v>1.88615571585748E-2</v>
      </c>
      <c r="DP2048" s="700">
        <v>0.91994835134366004</v>
      </c>
      <c r="DQ2048" s="700">
        <v>1.4753180037880601E-2</v>
      </c>
      <c r="DR2048" s="700">
        <v>-9.1660183359754E-3</v>
      </c>
      <c r="DS2048" s="700">
        <v>0.52616937595609703</v>
      </c>
      <c r="DT2048" s="700">
        <v>3.8726114233196399E-2</v>
      </c>
      <c r="DU2048" s="700">
        <v>1.2380327278111E-3</v>
      </c>
      <c r="DV2048" s="700">
        <v>4.6760519268265299E-2</v>
      </c>
      <c r="DW2048" s="700">
        <v>0.51955701810600596</v>
      </c>
      <c r="DX2048" s="700">
        <v>0.19824783479070199</v>
      </c>
      <c r="DY2048" s="700">
        <v>1520.1574336385199</v>
      </c>
      <c r="DZ2048" s="700">
        <v>1.4170651075057901</v>
      </c>
      <c r="EA2048" s="700">
        <v>10.4409370116334</v>
      </c>
      <c r="EB2048" s="700">
        <v>97.492435115383998</v>
      </c>
    </row>
    <row r="2049" spans="1:135">
      <c r="A2049" s="11">
        <v>44771</v>
      </c>
      <c r="B2049" s="66" t="s">
        <v>207</v>
      </c>
      <c r="C2049" s="25" t="s">
        <v>125</v>
      </c>
      <c r="D2049" s="21">
        <v>25</v>
      </c>
      <c r="E2049" s="2">
        <v>100</v>
      </c>
      <c r="F2049" s="2">
        <v>75</v>
      </c>
      <c r="H2049" s="3">
        <f>((F2049)/(E2049/100))</f>
        <v>75</v>
      </c>
      <c r="I2049" s="4">
        <f>E2049/F2049</f>
        <v>1.3333333333333333</v>
      </c>
      <c r="J2049" s="4" t="e">
        <f>100/G2049</f>
        <v>#DIV/0!</v>
      </c>
      <c r="N2049" s="37" t="e">
        <f>M2049/(K2049/100)</f>
        <v>#DIV/0!</v>
      </c>
      <c r="O2049" s="37" t="e">
        <f>N2049/J2049</f>
        <v>#DIV/0!</v>
      </c>
      <c r="P2049" s="5" t="e">
        <f>M2049/(L2049/100)</f>
        <v>#DIV/0!</v>
      </c>
      <c r="Q2049" s="5" t="e">
        <f>P2049*I2049</f>
        <v>#DIV/0!</v>
      </c>
      <c r="U2049" s="15" t="e">
        <f>100-(T2049-R2049)/S2049*100</f>
        <v>#DIV/0!</v>
      </c>
      <c r="V2049" s="21">
        <v>2.75</v>
      </c>
      <c r="X2049" s="2">
        <v>11.71</v>
      </c>
      <c r="Y2049" s="2">
        <v>11.32</v>
      </c>
      <c r="Z2049" s="21">
        <v>2334</v>
      </c>
      <c r="AB2049" s="14" t="e">
        <f>((AE2049-AC2049)*(1000/AD2049))*1000</f>
        <v>#DIV/0!</v>
      </c>
      <c r="AF2049" s="7" t="e">
        <f>#REF!*0.8</f>
        <v>#REF!</v>
      </c>
      <c r="AG2049" s="2">
        <v>133</v>
      </c>
      <c r="AH2049" s="8">
        <f>((AG2049)*(H2049/100))</f>
        <v>99.75</v>
      </c>
      <c r="AI2049" s="7">
        <f>AG2049/AH2049</f>
        <v>1.3333333333333333</v>
      </c>
      <c r="AJ2049" s="6">
        <v>207.1</v>
      </c>
      <c r="AK2049" s="2">
        <v>0.66400000000000003</v>
      </c>
      <c r="AO2049" s="20" t="s">
        <v>2378</v>
      </c>
      <c r="AP2049" s="699">
        <v>0.17799999999999999</v>
      </c>
      <c r="AQ2049" s="699">
        <v>3.0000000000000001E-3</v>
      </c>
      <c r="AR2049" s="699">
        <v>4.2000000000000003E-2</v>
      </c>
      <c r="AS2049" s="699">
        <v>3.0000000000000001E-3</v>
      </c>
      <c r="AT2049" s="699">
        <v>1.6E-2</v>
      </c>
      <c r="AU2049" s="699">
        <v>2E-3</v>
      </c>
      <c r="AV2049" s="699">
        <v>3.3000000000000002E-2</v>
      </c>
      <c r="AW2049" s="699">
        <v>2E-3</v>
      </c>
      <c r="AX2049" s="699">
        <v>5.0000000000000001E-3</v>
      </c>
      <c r="AY2049" s="699">
        <v>1E-3</v>
      </c>
      <c r="AZ2049" s="699">
        <v>2.9000000000000001E-2</v>
      </c>
      <c r="BA2049" s="699">
        <v>3.0000000000000001E-3</v>
      </c>
      <c r="BB2049" s="699">
        <v>0.192</v>
      </c>
      <c r="BC2049" s="699">
        <v>4.0000000000000001E-3</v>
      </c>
      <c r="BD2049" s="699">
        <v>7.1070000000000002</v>
      </c>
      <c r="BE2049" s="699">
        <v>4.5999999999999999E-2</v>
      </c>
      <c r="BF2049" s="699" t="s">
        <v>121</v>
      </c>
      <c r="BG2049" s="699">
        <v>5.0000000000000001E-3</v>
      </c>
      <c r="BH2049" s="699">
        <v>3.0139999999999998</v>
      </c>
      <c r="BI2049" s="699">
        <v>0.83899999999999997</v>
      </c>
      <c r="BJ2049" s="699" t="s">
        <v>121</v>
      </c>
      <c r="BK2049" s="699">
        <v>3.0000000000000001E-3</v>
      </c>
      <c r="BL2049" s="699" t="s">
        <v>121</v>
      </c>
      <c r="BM2049" s="699">
        <v>2E-3</v>
      </c>
      <c r="BN2049" s="699">
        <v>0.115</v>
      </c>
      <c r="BO2049" s="699">
        <v>8.0000000000000002E-3</v>
      </c>
      <c r="BP2049" s="699">
        <v>58.570999999999998</v>
      </c>
      <c r="BQ2049" s="699">
        <v>0.182</v>
      </c>
      <c r="BR2049" s="699">
        <v>2E-3</v>
      </c>
      <c r="BS2049" s="699">
        <v>1E-3</v>
      </c>
      <c r="BT2049" s="699">
        <v>10.968</v>
      </c>
      <c r="BU2049" s="699">
        <v>0.13400000000000001</v>
      </c>
      <c r="BV2049" s="699">
        <v>1.0980000000000001</v>
      </c>
      <c r="BW2049" s="699">
        <v>2.1999999999999999E-2</v>
      </c>
      <c r="BX2049" s="699" t="s">
        <v>121</v>
      </c>
      <c r="BY2049" s="699">
        <v>1.2E-2</v>
      </c>
      <c r="BZ2049" s="699">
        <v>0.9</v>
      </c>
      <c r="CA2049" s="699">
        <v>3.5000000000000003E-2</v>
      </c>
      <c r="CB2049" s="699" t="s">
        <v>121</v>
      </c>
      <c r="CC2049" s="699">
        <v>7.65</v>
      </c>
      <c r="CD2049" s="699">
        <v>0.36599999999999999</v>
      </c>
      <c r="CE2049" s="699">
        <v>0.01</v>
      </c>
      <c r="CF2049" s="699">
        <v>4.0000000000000001E-3</v>
      </c>
      <c r="CG2049" s="699">
        <v>1E-3</v>
      </c>
      <c r="CH2049" s="699" t="s">
        <v>121</v>
      </c>
      <c r="CI2049" s="699">
        <v>2E-3</v>
      </c>
      <c r="CJ2049" s="699">
        <v>1.2689999999999999</v>
      </c>
      <c r="CK2049" s="699">
        <v>7.9000000000000001E-2</v>
      </c>
      <c r="CL2049" s="699" t="s">
        <v>121</v>
      </c>
      <c r="CM2049" s="699">
        <v>2E-3</v>
      </c>
      <c r="CN2049" s="699">
        <v>4.0000000000000001E-3</v>
      </c>
      <c r="CO2049" s="699">
        <v>1E-3</v>
      </c>
      <c r="CP2049" s="699">
        <v>1.36</v>
      </c>
      <c r="CQ2049" s="699">
        <v>3.3000000000000002E-2</v>
      </c>
      <c r="CR2049" s="699" t="s">
        <v>121</v>
      </c>
      <c r="CS2049" s="699">
        <v>2E-3</v>
      </c>
      <c r="CT2049" s="699">
        <v>6.2240000000000002</v>
      </c>
      <c r="CU2049" s="699">
        <v>0.26200000000000001</v>
      </c>
      <c r="CV2049" s="699">
        <v>2.1999999999999999E-2</v>
      </c>
      <c r="CW2049" s="699">
        <v>1E-3</v>
      </c>
      <c r="CX2049" s="699">
        <v>0.54400000000000004</v>
      </c>
      <c r="CY2049" s="699">
        <v>1.6E-2</v>
      </c>
      <c r="CZ2049" s="699" t="s">
        <v>121</v>
      </c>
      <c r="DA2049" s="699">
        <v>2E-3</v>
      </c>
      <c r="DB2049" s="699">
        <v>1.4E-2</v>
      </c>
      <c r="DC2049" s="699">
        <v>5.0000000000000001E-3</v>
      </c>
      <c r="DD2049" s="699" t="s">
        <v>121</v>
      </c>
      <c r="DE2049" s="699">
        <v>1.2999999999999999E-2</v>
      </c>
      <c r="DF2049" s="699">
        <v>1.42</v>
      </c>
      <c r="DG2049" s="699">
        <v>1.2E-2</v>
      </c>
      <c r="DH2049" s="699">
        <v>1.0999999999999999E-2</v>
      </c>
      <c r="DI2049" s="699">
        <v>1E-3</v>
      </c>
      <c r="DJ2049" s="699">
        <v>1.0999999999999999E-2</v>
      </c>
      <c r="DK2049" s="699">
        <v>1E-3</v>
      </c>
      <c r="DL2049" s="61" t="str">
        <f t="shared" si="38"/>
        <v>DK III W2 29.07.2022</v>
      </c>
      <c r="DM2049" s="700">
        <v>-3.2083811659774399E-2</v>
      </c>
      <c r="DN2049" s="700">
        <v>3.7481842062009E-3</v>
      </c>
      <c r="DO2049" s="700">
        <v>1.10667209965852E-2</v>
      </c>
      <c r="DP2049" s="700">
        <v>0.663664652550642</v>
      </c>
      <c r="DQ2049" s="700">
        <v>6.0291429648851704E-3</v>
      </c>
      <c r="DR2049" s="700">
        <v>-9.0305531683550506E-3</v>
      </c>
      <c r="DS2049" s="700">
        <v>1.3818049493492</v>
      </c>
      <c r="DT2049" s="700">
        <v>4.3383257291622603E-2</v>
      </c>
      <c r="DU2049" s="700">
        <v>-1.5838574501719201E-3</v>
      </c>
      <c r="DV2049" s="700">
        <v>0.48218724367294302</v>
      </c>
      <c r="DW2049" s="700">
        <v>0.543185552550844</v>
      </c>
      <c r="DX2049" s="700">
        <v>-7.8460988562346401E-2</v>
      </c>
      <c r="DY2049" s="700">
        <v>1023.10879817306</v>
      </c>
      <c r="DZ2049" s="700">
        <v>0.94174129242226201</v>
      </c>
      <c r="EA2049" s="700">
        <v>0.27902991444201802</v>
      </c>
      <c r="EB2049" s="700">
        <v>98.226772750229202</v>
      </c>
    </row>
    <row r="2050" spans="1:135">
      <c r="A2050" s="11">
        <v>44774</v>
      </c>
      <c r="B2050" s="66"/>
      <c r="C2050" s="25" t="s">
        <v>117</v>
      </c>
      <c r="H2050" s="3" t="e">
        <f>((F2050)/(E2050/100))</f>
        <v>#DIV/0!</v>
      </c>
      <c r="I2050" s="4" t="e">
        <f>E2050/F2050</f>
        <v>#DIV/0!</v>
      </c>
      <c r="J2050" s="4" t="e">
        <f>100/G2050</f>
        <v>#DIV/0!</v>
      </c>
      <c r="N2050" s="37" t="e">
        <f>M2050/(K2050/100)</f>
        <v>#DIV/0!</v>
      </c>
      <c r="O2050" s="37" t="e">
        <f>N2050/J2050</f>
        <v>#DIV/0!</v>
      </c>
      <c r="P2050" s="5" t="e">
        <f>M2050/(L2050/100)</f>
        <v>#DIV/0!</v>
      </c>
      <c r="Q2050" s="5" t="e">
        <f>P2050*I2050</f>
        <v>#DIV/0!</v>
      </c>
      <c r="U2050" s="15" t="e">
        <f>100-(T2050-R2050)/S2050*100</f>
        <v>#DIV/0!</v>
      </c>
      <c r="X2050" s="2">
        <v>11.07</v>
      </c>
      <c r="AB2050" s="14" t="e">
        <f>((AE2050-AC2050)*(1000/AD2050))*1000</f>
        <v>#DIV/0!</v>
      </c>
      <c r="AF2050" s="7" t="e">
        <f>#REF!*0.8</f>
        <v>#REF!</v>
      </c>
      <c r="AH2050" s="8" t="e">
        <f>((AG2050)*(H2050/100))</f>
        <v>#DIV/0!</v>
      </c>
      <c r="AI2050" s="7" t="e">
        <f>AG2050/AH2050</f>
        <v>#DIV/0!</v>
      </c>
      <c r="AO2050" s="20" t="s">
        <v>2379</v>
      </c>
      <c r="AP2050" s="701">
        <v>0.21199999999999999</v>
      </c>
      <c r="AQ2050" s="701">
        <v>3.0000000000000001E-3</v>
      </c>
      <c r="AR2050" s="701">
        <v>4.0000000000000001E-3</v>
      </c>
      <c r="AS2050" s="701">
        <v>3.0000000000000001E-3</v>
      </c>
      <c r="AT2050" s="701">
        <v>9.2999999999999999E-2</v>
      </c>
      <c r="AU2050" s="701">
        <v>3.0000000000000001E-3</v>
      </c>
      <c r="AV2050" s="701">
        <v>6.5000000000000002E-2</v>
      </c>
      <c r="AW2050" s="701">
        <v>3.0000000000000001E-3</v>
      </c>
      <c r="AX2050" s="701">
        <v>1.4E-2</v>
      </c>
      <c r="AY2050" s="701">
        <v>1E-3</v>
      </c>
      <c r="AZ2050" s="701">
        <v>1.0999999999999999E-2</v>
      </c>
      <c r="BA2050" s="701">
        <v>2E-3</v>
      </c>
      <c r="BB2050" s="701">
        <v>6.0999999999999999E-2</v>
      </c>
      <c r="BC2050" s="701">
        <v>2E-3</v>
      </c>
      <c r="BD2050" s="701">
        <v>0.45200000000000001</v>
      </c>
      <c r="BE2050" s="701">
        <v>0.01</v>
      </c>
      <c r="BF2050" s="701" t="s">
        <v>121</v>
      </c>
      <c r="BG2050" s="701">
        <v>1.0999999999999999E-2</v>
      </c>
      <c r="BH2050" s="701" t="s">
        <v>121</v>
      </c>
      <c r="BI2050" s="701">
        <v>2.677</v>
      </c>
      <c r="BJ2050" s="701" t="s">
        <v>121</v>
      </c>
      <c r="BK2050" s="701">
        <v>3.0000000000000001E-3</v>
      </c>
      <c r="BL2050" s="701" t="s">
        <v>121</v>
      </c>
      <c r="BM2050" s="701">
        <v>2E-3</v>
      </c>
      <c r="BN2050" s="701">
        <v>9.6000000000000002E-2</v>
      </c>
      <c r="BO2050" s="701">
        <v>8.0000000000000002E-3</v>
      </c>
      <c r="BP2050" s="701">
        <v>60.896000000000001</v>
      </c>
      <c r="BQ2050" s="701">
        <v>0.151</v>
      </c>
      <c r="BR2050" s="701">
        <v>3.0000000000000001E-3</v>
      </c>
      <c r="BS2050" s="701">
        <v>1E-3</v>
      </c>
      <c r="BT2050" s="701">
        <v>21.026</v>
      </c>
      <c r="BU2050" s="701">
        <v>0.252</v>
      </c>
      <c r="BV2050" s="701">
        <v>10.355</v>
      </c>
      <c r="BW2050" s="701">
        <v>0.2</v>
      </c>
      <c r="BX2050" s="701" t="s">
        <v>121</v>
      </c>
      <c r="BY2050" s="701">
        <v>4.0000000000000001E-3</v>
      </c>
      <c r="BZ2050" s="701">
        <v>2.8380000000000001</v>
      </c>
      <c r="CA2050" s="701">
        <v>5.7000000000000002E-2</v>
      </c>
      <c r="CB2050" s="701" t="s">
        <v>121</v>
      </c>
      <c r="CC2050" s="701">
        <v>26.510999999999999</v>
      </c>
      <c r="CD2050" s="701">
        <v>2.4E-2</v>
      </c>
      <c r="CE2050" s="701">
        <v>5.0000000000000001E-3</v>
      </c>
      <c r="CF2050" s="701" t="s">
        <v>121</v>
      </c>
      <c r="CG2050" s="701">
        <v>2E-3</v>
      </c>
      <c r="CH2050" s="701" t="s">
        <v>121</v>
      </c>
      <c r="CI2050" s="701">
        <v>2E-3</v>
      </c>
      <c r="CJ2050" s="701" t="s">
        <v>121</v>
      </c>
      <c r="CK2050" s="701">
        <v>0.153</v>
      </c>
      <c r="CL2050" s="701" t="s">
        <v>121</v>
      </c>
      <c r="CM2050" s="701">
        <v>2E-3</v>
      </c>
      <c r="CN2050" s="701">
        <v>7.0000000000000001E-3</v>
      </c>
      <c r="CO2050" s="701">
        <v>1E-3</v>
      </c>
      <c r="CP2050" s="701">
        <v>1.4359999999999999</v>
      </c>
      <c r="CQ2050" s="701">
        <v>5.7000000000000002E-2</v>
      </c>
      <c r="CR2050" s="701" t="s">
        <v>121</v>
      </c>
      <c r="CS2050" s="701">
        <v>2E-3</v>
      </c>
      <c r="CT2050" s="701">
        <v>0.998</v>
      </c>
      <c r="CU2050" s="701">
        <v>0.28100000000000003</v>
      </c>
      <c r="CV2050" s="701">
        <v>1.6E-2</v>
      </c>
      <c r="CW2050" s="701">
        <v>1E-3</v>
      </c>
      <c r="CX2050" s="701">
        <v>0.124</v>
      </c>
      <c r="CY2050" s="701">
        <v>1.0999999999999999E-2</v>
      </c>
      <c r="CZ2050" s="701" t="s">
        <v>121</v>
      </c>
      <c r="DA2050" s="701">
        <v>2E-3</v>
      </c>
      <c r="DB2050" s="701" t="s">
        <v>121</v>
      </c>
      <c r="DC2050" s="701">
        <v>7.0000000000000001E-3</v>
      </c>
      <c r="DD2050" s="701">
        <v>3.4000000000000002E-2</v>
      </c>
      <c r="DE2050" s="701">
        <v>8.0000000000000002E-3</v>
      </c>
      <c r="DF2050" s="701">
        <v>1.107</v>
      </c>
      <c r="DG2050" s="701">
        <v>1.2E-2</v>
      </c>
      <c r="DH2050" s="701">
        <v>5.0000000000000001E-3</v>
      </c>
      <c r="DI2050" s="701">
        <v>1E-3</v>
      </c>
      <c r="DJ2050" s="701">
        <v>0.109</v>
      </c>
      <c r="DK2050" s="701">
        <v>1E-3</v>
      </c>
      <c r="DL2050" s="61" t="str">
        <f t="shared" si="38"/>
        <v>UTV 01.08.2022</v>
      </c>
    </row>
    <row r="2051" spans="1:135">
      <c r="A2051" s="11">
        <v>44774</v>
      </c>
      <c r="B2051" s="66" t="s">
        <v>825</v>
      </c>
      <c r="C2051" s="25" t="s">
        <v>2380</v>
      </c>
      <c r="D2051" s="21">
        <v>0</v>
      </c>
      <c r="E2051" s="2">
        <v>100</v>
      </c>
      <c r="F2051" s="2">
        <v>100</v>
      </c>
      <c r="H2051" s="3">
        <f>((F2051)/(E2051/100))</f>
        <v>100</v>
      </c>
      <c r="I2051" s="4">
        <f>E2051/F2051</f>
        <v>1</v>
      </c>
      <c r="J2051" s="4" t="e">
        <f>100/G2051</f>
        <v>#DIV/0!</v>
      </c>
      <c r="K2051" s="2">
        <v>20</v>
      </c>
      <c r="M2051" s="2">
        <f>102.147-101.104</f>
        <v>1.0430000000000064</v>
      </c>
      <c r="N2051" s="37">
        <f>M2051/(K2051/100)</f>
        <v>5.2150000000000318</v>
      </c>
      <c r="O2051" s="37" t="e">
        <f>N2051/J2051</f>
        <v>#DIV/0!</v>
      </c>
      <c r="P2051" s="5" t="e">
        <f>M2051/(L2051/100)</f>
        <v>#DIV/0!</v>
      </c>
      <c r="Q2051" s="5" t="e">
        <f>P2051*I2051</f>
        <v>#DIV/0!</v>
      </c>
      <c r="R2051" s="21">
        <v>54.491999999999997</v>
      </c>
      <c r="S2051" s="21">
        <v>11.321999999999999</v>
      </c>
      <c r="T2051" s="21">
        <v>56.548999999999999</v>
      </c>
      <c r="U2051" s="15">
        <f>100-(T2051-R2051)/S2051*100</f>
        <v>81.831831831831806</v>
      </c>
      <c r="X2051" s="2">
        <v>6.35</v>
      </c>
      <c r="Y2051" s="2">
        <v>111.6</v>
      </c>
      <c r="Z2051" s="21">
        <v>42019</v>
      </c>
      <c r="AB2051" s="14" t="e">
        <f>((AE2051-AC2051)*(1000/AD2051))*1000</f>
        <v>#DIV/0!</v>
      </c>
      <c r="AF2051" s="7" t="e">
        <f>#REF!*0.8</f>
        <v>#REF!</v>
      </c>
      <c r="AG2051" s="2">
        <v>100</v>
      </c>
      <c r="AH2051" s="8">
        <f>((AG2051)*(H2051/100))</f>
        <v>100</v>
      </c>
      <c r="AI2051" s="7">
        <f>AG2051/AH2051</f>
        <v>1</v>
      </c>
      <c r="AO2051" s="20" t="s">
        <v>2380</v>
      </c>
      <c r="AP2051" s="702">
        <v>1.7000000000000001E-2</v>
      </c>
      <c r="AQ2051" s="702">
        <v>2E-3</v>
      </c>
      <c r="AR2051" s="702" t="s">
        <v>121</v>
      </c>
      <c r="AS2051" s="702">
        <v>5.0000000000000001E-3</v>
      </c>
      <c r="AT2051" s="702" t="s">
        <v>121</v>
      </c>
      <c r="AU2051" s="702">
        <v>8.0000000000000002E-3</v>
      </c>
      <c r="AV2051" s="702" t="s">
        <v>121</v>
      </c>
      <c r="AW2051" s="702">
        <v>4.0000000000000001E-3</v>
      </c>
      <c r="AX2051" s="702" t="s">
        <v>121</v>
      </c>
      <c r="AY2051" s="702">
        <v>2E-3</v>
      </c>
      <c r="AZ2051" s="702">
        <v>1.2999999999999999E-2</v>
      </c>
      <c r="BA2051" s="702">
        <v>3.0000000000000001E-3</v>
      </c>
      <c r="BB2051" s="702">
        <v>7.0000000000000001E-3</v>
      </c>
      <c r="BC2051" s="702">
        <v>3.0000000000000001E-3</v>
      </c>
      <c r="BD2051" s="702">
        <v>0.373</v>
      </c>
      <c r="BE2051" s="702">
        <v>1.0999999999999999E-2</v>
      </c>
      <c r="BF2051" s="702" t="s">
        <v>121</v>
      </c>
      <c r="BG2051" s="702">
        <v>1.4E-2</v>
      </c>
      <c r="BH2051" s="702" t="s">
        <v>121</v>
      </c>
      <c r="BI2051" s="702">
        <v>2.992</v>
      </c>
      <c r="BJ2051" s="702">
        <v>0.01</v>
      </c>
      <c r="BK2051" s="702">
        <v>2E-3</v>
      </c>
      <c r="BL2051" s="702">
        <v>3.0000000000000001E-3</v>
      </c>
      <c r="BM2051" s="702">
        <v>2E-3</v>
      </c>
      <c r="BN2051" s="702">
        <v>3.7999999999999999E-2</v>
      </c>
      <c r="BO2051" s="702">
        <v>1.2999999999999999E-2</v>
      </c>
      <c r="BP2051" s="702">
        <v>55.640999999999998</v>
      </c>
      <c r="BQ2051" s="702">
        <v>0.38500000000000001</v>
      </c>
      <c r="BR2051" s="702">
        <v>6.0000000000000001E-3</v>
      </c>
      <c r="BS2051" s="702">
        <v>1E-3</v>
      </c>
      <c r="BT2051" s="702">
        <v>0.23499999999999999</v>
      </c>
      <c r="BU2051" s="702">
        <v>3.1E-2</v>
      </c>
      <c r="BV2051" s="702">
        <v>17.879000000000001</v>
      </c>
      <c r="BW2051" s="702">
        <v>0.28699999999999998</v>
      </c>
      <c r="BX2051" s="702" t="s">
        <v>121</v>
      </c>
      <c r="BY2051" s="702">
        <v>4.0000000000000001E-3</v>
      </c>
      <c r="BZ2051" s="702" t="s">
        <v>121</v>
      </c>
      <c r="CA2051" s="702">
        <v>0.03</v>
      </c>
      <c r="CB2051" s="702" t="s">
        <v>121</v>
      </c>
      <c r="CC2051" s="702">
        <v>24.506</v>
      </c>
      <c r="CD2051" s="702">
        <v>3.4000000000000002E-2</v>
      </c>
      <c r="CE2051" s="702">
        <v>6.0000000000000001E-3</v>
      </c>
      <c r="CF2051" s="702" t="s">
        <v>121</v>
      </c>
      <c r="CG2051" s="702">
        <v>2E-3</v>
      </c>
      <c r="CH2051" s="702" t="s">
        <v>121</v>
      </c>
      <c r="CI2051" s="702">
        <v>2E-3</v>
      </c>
      <c r="CJ2051" s="702">
        <v>0.312</v>
      </c>
      <c r="CK2051" s="702">
        <v>0.11600000000000001</v>
      </c>
      <c r="CL2051" s="702" t="s">
        <v>121</v>
      </c>
      <c r="CM2051" s="702">
        <v>2E-3</v>
      </c>
      <c r="CN2051" s="702" t="s">
        <v>121</v>
      </c>
      <c r="CO2051" s="702">
        <v>2E-3</v>
      </c>
      <c r="CP2051" s="702">
        <v>8.3000000000000004E-2</v>
      </c>
      <c r="CQ2051" s="702">
        <v>3.4000000000000002E-2</v>
      </c>
      <c r="CR2051" s="702" t="s">
        <v>121</v>
      </c>
      <c r="CS2051" s="702">
        <v>2E-3</v>
      </c>
      <c r="CT2051" s="702" t="s">
        <v>121</v>
      </c>
      <c r="CU2051" s="702">
        <v>0.42399999999999999</v>
      </c>
      <c r="CV2051" s="702" t="s">
        <v>121</v>
      </c>
      <c r="CW2051" s="702">
        <v>2E-3</v>
      </c>
      <c r="CX2051" s="702">
        <v>8.9999999999999993E-3</v>
      </c>
      <c r="CY2051" s="702">
        <v>6.0000000000000001E-3</v>
      </c>
      <c r="CZ2051" s="702">
        <v>1.2E-2</v>
      </c>
      <c r="DA2051" s="702">
        <v>1E-3</v>
      </c>
      <c r="DB2051" s="702" t="s">
        <v>121</v>
      </c>
      <c r="DC2051" s="702">
        <v>4.0000000000000001E-3</v>
      </c>
      <c r="DD2051" s="702" t="s">
        <v>121</v>
      </c>
      <c r="DE2051" s="702">
        <v>0.106</v>
      </c>
      <c r="DF2051" s="702">
        <v>22.946000000000002</v>
      </c>
      <c r="DG2051" s="702">
        <v>0.38400000000000001</v>
      </c>
      <c r="DH2051" s="702" t="s">
        <v>121</v>
      </c>
      <c r="DI2051" s="702">
        <v>2E-3</v>
      </c>
      <c r="DJ2051" s="702">
        <v>3.0000000000000001E-3</v>
      </c>
      <c r="DK2051" s="702">
        <v>1E-3</v>
      </c>
      <c r="DL2051" s="61" t="str">
        <f t="shared" si="38"/>
        <v>22-0147</v>
      </c>
    </row>
    <row r="2052" spans="1:135">
      <c r="A2052" s="11">
        <v>44774</v>
      </c>
      <c r="B2052" s="66" t="s">
        <v>208</v>
      </c>
      <c r="C2052" s="25" t="s">
        <v>125</v>
      </c>
      <c r="H2052" s="3" t="e">
        <f>((F2052)/(E2052/100))</f>
        <v>#DIV/0!</v>
      </c>
      <c r="I2052" s="4" t="e">
        <f>E2052/F2052</f>
        <v>#DIV/0!</v>
      </c>
      <c r="J2052" s="4" t="e">
        <f>100/G2052</f>
        <v>#DIV/0!</v>
      </c>
      <c r="N2052" s="37" t="e">
        <f>M2052/(K2052/100)</f>
        <v>#DIV/0!</v>
      </c>
      <c r="O2052" s="37" t="e">
        <f>N2052/J2052</f>
        <v>#DIV/0!</v>
      </c>
      <c r="P2052" s="5" t="e">
        <f>M2052/(L2052/100)</f>
        <v>#DIV/0!</v>
      </c>
      <c r="Q2052" s="5" t="e">
        <f>P2052*I2052</f>
        <v>#DIV/0!</v>
      </c>
      <c r="U2052" s="15" t="e">
        <f>100-(T2052-R2052)/S2052*100</f>
        <v>#DIV/0!</v>
      </c>
      <c r="V2052" s="21">
        <v>1.45</v>
      </c>
      <c r="X2052" s="2">
        <v>9.86</v>
      </c>
      <c r="Y2052" s="2">
        <v>11.78</v>
      </c>
      <c r="Z2052" s="21">
        <v>3450</v>
      </c>
      <c r="AB2052" s="14" t="e">
        <f>((AE2052-AC2052)*(1000/AD2052))*1000</f>
        <v>#DIV/0!</v>
      </c>
      <c r="AF2052" s="7" t="e">
        <f>#REF!*0.8</f>
        <v>#REF!</v>
      </c>
      <c r="AH2052" s="8" t="e">
        <f>((AG2052)*(H2052/100))</f>
        <v>#DIV/0!</v>
      </c>
      <c r="AI2052" s="7" t="e">
        <f>AG2052/AH2052</f>
        <v>#DIV/0!</v>
      </c>
      <c r="AJ2052" s="6">
        <v>36.119999999999997</v>
      </c>
      <c r="AK2052" s="2">
        <v>0.89400000000000002</v>
      </c>
      <c r="AO2052" s="20" t="s">
        <v>2381</v>
      </c>
      <c r="AP2052" s="704">
        <v>0.125</v>
      </c>
      <c r="AQ2052" s="704">
        <v>2E-3</v>
      </c>
      <c r="AR2052" s="704">
        <v>3.5999999999999997E-2</v>
      </c>
      <c r="AS2052" s="704">
        <v>3.0000000000000001E-3</v>
      </c>
      <c r="AT2052" s="704">
        <v>7.0000000000000001E-3</v>
      </c>
      <c r="AU2052" s="704">
        <v>2E-3</v>
      </c>
      <c r="AV2052" s="704">
        <v>1.6E-2</v>
      </c>
      <c r="AW2052" s="704">
        <v>1E-3</v>
      </c>
      <c r="AX2052" s="704" t="s">
        <v>121</v>
      </c>
      <c r="AY2052" s="704">
        <v>2E-3</v>
      </c>
      <c r="AZ2052" s="704">
        <v>7.0999999999999994E-2</v>
      </c>
      <c r="BA2052" s="704">
        <v>3.0000000000000001E-3</v>
      </c>
      <c r="BB2052" s="704">
        <v>0.124</v>
      </c>
      <c r="BC2052" s="704">
        <v>3.0000000000000001E-3</v>
      </c>
      <c r="BD2052" s="704">
        <v>2.9279999999999999</v>
      </c>
      <c r="BE2052" s="704">
        <v>2.3E-2</v>
      </c>
      <c r="BF2052" s="704" t="s">
        <v>121</v>
      </c>
      <c r="BG2052" s="704">
        <v>4.0000000000000001E-3</v>
      </c>
      <c r="BH2052" s="704">
        <v>2.7109999999999999</v>
      </c>
      <c r="BI2052" s="704">
        <v>0.73299999999999998</v>
      </c>
      <c r="BJ2052" s="704">
        <v>3.0000000000000001E-3</v>
      </c>
      <c r="BK2052" s="704">
        <v>2E-3</v>
      </c>
      <c r="BL2052" s="704" t="s">
        <v>121</v>
      </c>
      <c r="BM2052" s="704">
        <v>2E-3</v>
      </c>
      <c r="BN2052" s="704">
        <v>0.158</v>
      </c>
      <c r="BO2052" s="704">
        <v>6.0000000000000001E-3</v>
      </c>
      <c r="BP2052" s="704">
        <v>69.623000000000005</v>
      </c>
      <c r="BQ2052" s="704">
        <v>0.113</v>
      </c>
      <c r="BR2052" s="704" t="s">
        <v>121</v>
      </c>
      <c r="BS2052" s="704">
        <v>2E-3</v>
      </c>
      <c r="BT2052" s="704">
        <v>11.305999999999999</v>
      </c>
      <c r="BU2052" s="704">
        <v>0.115</v>
      </c>
      <c r="BV2052" s="704">
        <v>1.284</v>
      </c>
      <c r="BW2052" s="704">
        <v>2.3E-2</v>
      </c>
      <c r="BX2052" s="704" t="s">
        <v>121</v>
      </c>
      <c r="BY2052" s="704">
        <v>1.2E-2</v>
      </c>
      <c r="BZ2052" s="704">
        <v>0.78700000000000003</v>
      </c>
      <c r="CA2052" s="704">
        <v>2.8000000000000001E-2</v>
      </c>
      <c r="CB2052" s="704" t="s">
        <v>121</v>
      </c>
      <c r="CC2052" s="704">
        <v>8.1</v>
      </c>
      <c r="CD2052" s="704">
        <v>0.122</v>
      </c>
      <c r="CE2052" s="704">
        <v>6.0000000000000001E-3</v>
      </c>
      <c r="CF2052" s="704">
        <v>3.0000000000000001E-3</v>
      </c>
      <c r="CG2052" s="704">
        <v>1E-3</v>
      </c>
      <c r="CH2052" s="704" t="s">
        <v>121</v>
      </c>
      <c r="CI2052" s="704">
        <v>2E-3</v>
      </c>
      <c r="CJ2052" s="704">
        <v>0.48299999999999998</v>
      </c>
      <c r="CK2052" s="704">
        <v>6.5000000000000002E-2</v>
      </c>
      <c r="CL2052" s="704" t="s">
        <v>121</v>
      </c>
      <c r="CM2052" s="704">
        <v>2E-3</v>
      </c>
      <c r="CN2052" s="704">
        <v>3.0000000000000001E-3</v>
      </c>
      <c r="CO2052" s="704">
        <v>1E-3</v>
      </c>
      <c r="CP2052" s="704">
        <v>1.73</v>
      </c>
      <c r="CQ2052" s="704">
        <v>3.5999999999999997E-2</v>
      </c>
      <c r="CR2052" s="704" t="s">
        <v>121</v>
      </c>
      <c r="CS2052" s="704">
        <v>2E-3</v>
      </c>
      <c r="CT2052" s="704">
        <v>6.8959999999999999</v>
      </c>
      <c r="CU2052" s="704">
        <v>0.26700000000000002</v>
      </c>
      <c r="CV2052" s="704">
        <v>0.02</v>
      </c>
      <c r="CW2052" s="704">
        <v>1E-3</v>
      </c>
      <c r="CX2052" s="704">
        <v>0.91600000000000004</v>
      </c>
      <c r="CY2052" s="704">
        <v>1.7000000000000001E-2</v>
      </c>
      <c r="CZ2052" s="704" t="s">
        <v>121</v>
      </c>
      <c r="DA2052" s="704">
        <v>2E-3</v>
      </c>
      <c r="DB2052" s="704">
        <v>0.03</v>
      </c>
      <c r="DC2052" s="704">
        <v>5.0000000000000001E-3</v>
      </c>
      <c r="DD2052" s="704" t="s">
        <v>121</v>
      </c>
      <c r="DE2052" s="704">
        <v>8.0000000000000002E-3</v>
      </c>
      <c r="DF2052" s="704">
        <v>0.58699999999999997</v>
      </c>
      <c r="DG2052" s="704">
        <v>6.0000000000000001E-3</v>
      </c>
      <c r="DH2052" s="704">
        <v>1.7000000000000001E-2</v>
      </c>
      <c r="DI2052" s="704">
        <v>1E-3</v>
      </c>
      <c r="DJ2052" s="704">
        <v>8.9999999999999993E-3</v>
      </c>
      <c r="DK2052" s="704">
        <v>1E-3</v>
      </c>
      <c r="DL2052" s="61" t="str">
        <f t="shared" si="38"/>
        <v>DK III W1 01.08.2022</v>
      </c>
      <c r="DM2052" s="710">
        <v>-6.5872513959838999E-3</v>
      </c>
      <c r="DN2052" s="710">
        <v>3.6756722635903301E-2</v>
      </c>
      <c r="DO2052" s="710">
        <v>1.9043027435995299E-2</v>
      </c>
      <c r="DP2052" s="710">
        <v>0.89435523698104702</v>
      </c>
      <c r="DQ2052" s="710">
        <v>1.08140951283068E-2</v>
      </c>
      <c r="DR2052" s="710">
        <v>3.2934619055517297E-2</v>
      </c>
      <c r="DS2052" s="710">
        <v>1.4420750877837101</v>
      </c>
      <c r="DT2052" s="710">
        <v>1.01244393383749E-2</v>
      </c>
      <c r="DU2052" s="710">
        <v>3.0527982892784499E-3</v>
      </c>
      <c r="DV2052" s="710">
        <v>0.107265950315938</v>
      </c>
      <c r="DW2052" s="710">
        <v>0.84072452824629695</v>
      </c>
      <c r="DX2052" s="710">
        <v>3.7401349491022903E-2</v>
      </c>
      <c r="DY2052" s="710">
        <v>1292.1839504127199</v>
      </c>
      <c r="DZ2052" s="710">
        <v>1.0603832624107601</v>
      </c>
      <c r="EA2052" s="710">
        <v>3.2808783601373301</v>
      </c>
      <c r="EB2052" s="710">
        <v>98.932354562746198</v>
      </c>
      <c r="EC2052" s="710"/>
      <c r="ED2052" s="710"/>
      <c r="EE2052" s="710"/>
    </row>
    <row r="2053" spans="1:135">
      <c r="A2053" s="11">
        <v>44774</v>
      </c>
      <c r="B2053" s="66" t="s">
        <v>207</v>
      </c>
      <c r="C2053" s="25" t="s">
        <v>125</v>
      </c>
      <c r="D2053" s="21">
        <v>36</v>
      </c>
      <c r="E2053" s="2">
        <v>100</v>
      </c>
      <c r="F2053" s="2">
        <v>64</v>
      </c>
      <c r="H2053" s="3">
        <f>((F2053)/(E2053/100))</f>
        <v>64</v>
      </c>
      <c r="I2053" s="4">
        <f>E2053/F2053</f>
        <v>1.5625</v>
      </c>
      <c r="J2053" s="4" t="e">
        <f>100/G2053</f>
        <v>#DIV/0!</v>
      </c>
      <c r="N2053" s="37" t="e">
        <f>M2053/(K2053/100)</f>
        <v>#DIV/0!</v>
      </c>
      <c r="O2053" s="37" t="e">
        <f>N2053/J2053</f>
        <v>#DIV/0!</v>
      </c>
      <c r="P2053" s="5" t="e">
        <f>M2053/(L2053/100)</f>
        <v>#DIV/0!</v>
      </c>
      <c r="Q2053" s="5" t="e">
        <f>P2053*I2053</f>
        <v>#DIV/0!</v>
      </c>
      <c r="U2053" s="15" t="e">
        <f>100-(T2053-R2053)/S2053*100</f>
        <v>#DIV/0!</v>
      </c>
      <c r="V2053" s="21">
        <v>0.45</v>
      </c>
      <c r="X2053" s="2">
        <v>10.78</v>
      </c>
      <c r="Y2053" s="2">
        <v>6.82</v>
      </c>
      <c r="Z2053" s="21">
        <v>1596</v>
      </c>
      <c r="AB2053" s="14" t="e">
        <f>((AE2053-AC2053)*(1000/AD2053))*1000</f>
        <v>#DIV/0!</v>
      </c>
      <c r="AF2053" s="7" t="e">
        <f>#REF!*0.8</f>
        <v>#REF!</v>
      </c>
      <c r="AG2053" s="2">
        <v>157</v>
      </c>
      <c r="AH2053" s="8">
        <f>((AG2053)*(H2053/100))</f>
        <v>100.48</v>
      </c>
      <c r="AI2053" s="7">
        <f>AG2053/AH2053</f>
        <v>1.5625</v>
      </c>
      <c r="AJ2053" s="6">
        <v>66.36</v>
      </c>
      <c r="AK2053" s="2">
        <v>2.1629999999999998</v>
      </c>
      <c r="AO2053" s="20" t="s">
        <v>2382</v>
      </c>
      <c r="AP2053" s="703">
        <v>8.5999999999999993E-2</v>
      </c>
      <c r="AQ2053" s="703">
        <v>8.0000000000000002E-3</v>
      </c>
      <c r="AR2053" s="703">
        <v>5.8999999999999997E-2</v>
      </c>
      <c r="AS2053" s="703">
        <v>6.0000000000000001E-3</v>
      </c>
      <c r="AT2053" s="703">
        <v>5.0000000000000001E-3</v>
      </c>
      <c r="AU2053" s="703">
        <v>2E-3</v>
      </c>
      <c r="AV2053" s="703">
        <v>4.1000000000000002E-2</v>
      </c>
      <c r="AW2053" s="703">
        <v>4.0000000000000001E-3</v>
      </c>
      <c r="AX2053" s="703" t="s">
        <v>121</v>
      </c>
      <c r="AY2053" s="703">
        <v>2E-3</v>
      </c>
      <c r="AZ2053" s="703">
        <v>6.7000000000000004E-2</v>
      </c>
      <c r="BA2053" s="703">
        <v>7.0000000000000001E-3</v>
      </c>
      <c r="BB2053" s="703">
        <v>0.22900000000000001</v>
      </c>
      <c r="BC2053" s="703">
        <v>2.1000000000000001E-2</v>
      </c>
      <c r="BD2053" s="703">
        <v>4.6429999999999998</v>
      </c>
      <c r="BE2053" s="703">
        <v>0.46400000000000002</v>
      </c>
      <c r="BF2053" s="703" t="s">
        <v>121</v>
      </c>
      <c r="BG2053" s="703">
        <v>5.0000000000000001E-3</v>
      </c>
      <c r="BH2053" s="703">
        <v>2.762</v>
      </c>
      <c r="BI2053" s="703">
        <v>0.85799999999999998</v>
      </c>
      <c r="BJ2053" s="703" t="s">
        <v>121</v>
      </c>
      <c r="BK2053" s="703">
        <v>3.0000000000000001E-3</v>
      </c>
      <c r="BL2053" s="703" t="s">
        <v>121</v>
      </c>
      <c r="BM2053" s="703">
        <v>2E-3</v>
      </c>
      <c r="BN2053" s="703">
        <v>1.6020000000000001</v>
      </c>
      <c r="BO2053" s="703">
        <v>0.106</v>
      </c>
      <c r="BP2053" s="703">
        <v>75.259</v>
      </c>
      <c r="BQ2053" s="703">
        <v>0.114</v>
      </c>
      <c r="BR2053" s="703">
        <v>5.0000000000000001E-3</v>
      </c>
      <c r="BS2053" s="703">
        <v>1E-3</v>
      </c>
      <c r="BT2053" s="703">
        <v>11.086</v>
      </c>
      <c r="BU2053" s="703">
        <v>1.0229999999999999</v>
      </c>
      <c r="BV2053" s="703">
        <v>0.79200000000000004</v>
      </c>
      <c r="BW2053" s="703">
        <v>0.14899999999999999</v>
      </c>
      <c r="BX2053" s="703" t="s">
        <v>121</v>
      </c>
      <c r="BY2053" s="703">
        <v>1.0999999999999999E-2</v>
      </c>
      <c r="BZ2053" s="703">
        <v>0.68899999999999995</v>
      </c>
      <c r="CA2053" s="703">
        <v>6.5000000000000002E-2</v>
      </c>
      <c r="CB2053" s="703" t="s">
        <v>121</v>
      </c>
      <c r="CC2053" s="703">
        <v>9.8079999999999998</v>
      </c>
      <c r="CD2053" s="703">
        <v>0.15</v>
      </c>
      <c r="CE2053" s="703">
        <v>1.7000000000000001E-2</v>
      </c>
      <c r="CF2053" s="703">
        <v>4.0000000000000001E-3</v>
      </c>
      <c r="CG2053" s="703">
        <v>1E-3</v>
      </c>
      <c r="CH2053" s="703" t="s">
        <v>121</v>
      </c>
      <c r="CI2053" s="703">
        <v>2E-3</v>
      </c>
      <c r="CJ2053" s="703" t="s">
        <v>121</v>
      </c>
      <c r="CK2053" s="703">
        <v>2.7879999999999998</v>
      </c>
      <c r="CL2053" s="703" t="s">
        <v>121</v>
      </c>
      <c r="CM2053" s="703">
        <v>2E-3</v>
      </c>
      <c r="CN2053" s="703">
        <v>3.0000000000000001E-3</v>
      </c>
      <c r="CO2053" s="703">
        <v>1E-3</v>
      </c>
      <c r="CP2053" s="703">
        <v>1.163</v>
      </c>
      <c r="CQ2053" s="703">
        <v>0.13500000000000001</v>
      </c>
      <c r="CR2053" s="703" t="s">
        <v>121</v>
      </c>
      <c r="CS2053" s="703">
        <v>2E-3</v>
      </c>
      <c r="CT2053" s="703" t="s">
        <v>121</v>
      </c>
      <c r="CU2053" s="703">
        <v>43.72</v>
      </c>
      <c r="CV2053" s="703">
        <v>3.1E-2</v>
      </c>
      <c r="CW2053" s="703">
        <v>3.0000000000000001E-3</v>
      </c>
      <c r="CX2053" s="703">
        <v>0.71199999999999997</v>
      </c>
      <c r="CY2053" s="703">
        <v>7.5999999999999998E-2</v>
      </c>
      <c r="CZ2053" s="703" t="s">
        <v>121</v>
      </c>
      <c r="DA2053" s="703">
        <v>2E-3</v>
      </c>
      <c r="DB2053" s="703">
        <v>3.9E-2</v>
      </c>
      <c r="DC2053" s="703">
        <v>7.0000000000000001E-3</v>
      </c>
      <c r="DD2053" s="703" t="s">
        <v>121</v>
      </c>
      <c r="DE2053" s="703">
        <v>1.4E-2</v>
      </c>
      <c r="DF2053" s="703">
        <v>0.50800000000000001</v>
      </c>
      <c r="DG2053" s="703">
        <v>4.5999999999999999E-2</v>
      </c>
      <c r="DH2053" s="703">
        <v>5.6000000000000001E-2</v>
      </c>
      <c r="DI2053" s="703">
        <v>5.0000000000000001E-3</v>
      </c>
      <c r="DJ2053" s="703">
        <v>6.0000000000000001E-3</v>
      </c>
      <c r="DK2053" s="703">
        <v>1E-3</v>
      </c>
      <c r="DL2053" s="61" t="str">
        <f t="shared" si="38"/>
        <v>DK III W2 01.08.2022</v>
      </c>
      <c r="DM2053" s="710">
        <v>2.28302468684888E-2</v>
      </c>
      <c r="DN2053" s="710">
        <v>2.02719198374109E-2</v>
      </c>
      <c r="DO2053" s="710">
        <v>5.1400788394818597E-2</v>
      </c>
      <c r="DP2053" s="710">
        <v>2.1629265292604001</v>
      </c>
      <c r="DQ2053" s="710">
        <v>2.3547125697915599E-2</v>
      </c>
      <c r="DR2053" s="710">
        <v>1.6004788430735498E-2</v>
      </c>
      <c r="DS2053" s="710">
        <v>2.7547374276135002</v>
      </c>
      <c r="DT2053" s="710">
        <v>2.2964938936490001E-2</v>
      </c>
      <c r="DU2053" s="710">
        <v>-1.6900353507993599E-3</v>
      </c>
      <c r="DV2053" s="710">
        <v>5.6010086588901102E-2</v>
      </c>
      <c r="DW2053" s="710">
        <v>0.409952275718663</v>
      </c>
      <c r="DX2053" s="710">
        <v>8.4412175220698604E-2</v>
      </c>
      <c r="DY2053" s="710">
        <v>806.05306529295297</v>
      </c>
      <c r="DZ2053" s="710">
        <v>0.84590079866631496</v>
      </c>
      <c r="EA2053" s="710">
        <v>0.58127940041644099</v>
      </c>
      <c r="EB2053" s="710">
        <v>99.2568886804344</v>
      </c>
    </row>
    <row r="2054" spans="1:135">
      <c r="A2054" s="11">
        <v>44775</v>
      </c>
      <c r="B2054" s="66" t="s">
        <v>2388</v>
      </c>
      <c r="C2054" s="25" t="s">
        <v>2383</v>
      </c>
      <c r="D2054" s="21">
        <v>15</v>
      </c>
      <c r="E2054" s="2">
        <v>100</v>
      </c>
      <c r="F2054" s="2">
        <v>85</v>
      </c>
      <c r="H2054" s="3">
        <f>((F2054)/(E2054/100))</f>
        <v>85</v>
      </c>
      <c r="I2054" s="4">
        <f>E2054/F2054</f>
        <v>1.1764705882352942</v>
      </c>
      <c r="J2054" s="4" t="e">
        <f>100/G2054</f>
        <v>#DIV/0!</v>
      </c>
      <c r="K2054" s="2">
        <v>20</v>
      </c>
      <c r="M2054" s="2">
        <f>102.259-100.248</f>
        <v>2.0109999999999957</v>
      </c>
      <c r="N2054" s="37">
        <f>M2054/(K2054/100)</f>
        <v>10.054999999999978</v>
      </c>
      <c r="O2054" s="37" t="e">
        <f>N2054/J2054</f>
        <v>#DIV/0!</v>
      </c>
      <c r="P2054" s="5" t="e">
        <f>M2054/(L2054/100)</f>
        <v>#DIV/0!</v>
      </c>
      <c r="Q2054" s="5" t="e">
        <f>P2054*I2054</f>
        <v>#DIV/0!</v>
      </c>
      <c r="R2054" s="21">
        <v>56.764000000000003</v>
      </c>
      <c r="S2054" s="21">
        <v>20.259</v>
      </c>
      <c r="T2054" s="21">
        <v>74.39</v>
      </c>
      <c r="U2054" s="15">
        <f>100-(T2054-R2054)/S2054*100</f>
        <v>12.996692827878974</v>
      </c>
      <c r="V2054" s="21">
        <v>0.26100000000000001</v>
      </c>
      <c r="X2054" s="2">
        <v>8.51</v>
      </c>
      <c r="Y2054" s="2">
        <v>0.91100000000000003</v>
      </c>
      <c r="Z2054" s="21" t="s">
        <v>781</v>
      </c>
      <c r="AB2054" s="14" t="e">
        <f>((AE2054-AC2054)*(1000/AD2054))*1000</f>
        <v>#DIV/0!</v>
      </c>
      <c r="AF2054" s="7" t="e">
        <f>#REF!*0.8</f>
        <v>#REF!</v>
      </c>
      <c r="AH2054" s="8">
        <f>((AG2054)*(H2054/100))</f>
        <v>0</v>
      </c>
      <c r="AI2054" s="7" t="e">
        <f>AG2054/AH2054</f>
        <v>#DIV/0!</v>
      </c>
      <c r="AJ2054" s="6">
        <v>399.8</v>
      </c>
      <c r="AK2054" s="2">
        <v>2.7E-2</v>
      </c>
      <c r="AO2054" s="20" t="s">
        <v>2383</v>
      </c>
      <c r="AP2054" s="706">
        <v>2E-3</v>
      </c>
      <c r="AQ2054" s="706">
        <v>1E-3</v>
      </c>
      <c r="AR2054" s="706">
        <v>2.1999999999999999E-2</v>
      </c>
      <c r="AS2054" s="706">
        <v>4.0000000000000001E-3</v>
      </c>
      <c r="AT2054" s="706" t="s">
        <v>121</v>
      </c>
      <c r="AU2054" s="706">
        <v>3.0000000000000001E-3</v>
      </c>
      <c r="AV2054" s="706">
        <v>3.0000000000000001E-3</v>
      </c>
      <c r="AW2054" s="706">
        <v>2E-3</v>
      </c>
      <c r="AX2054" s="706" t="s">
        <v>121</v>
      </c>
      <c r="AY2054" s="706">
        <v>2E-3</v>
      </c>
      <c r="AZ2054" s="706">
        <v>5.3999999999999999E-2</v>
      </c>
      <c r="BA2054" s="706">
        <v>5.0000000000000001E-3</v>
      </c>
      <c r="BB2054" s="706">
        <v>1.2999999999999999E-2</v>
      </c>
      <c r="BC2054" s="706">
        <v>2E-3</v>
      </c>
      <c r="BD2054" s="706">
        <v>26.266999999999999</v>
      </c>
      <c r="BE2054" s="706">
        <v>0.151</v>
      </c>
      <c r="BF2054" s="706" t="s">
        <v>121</v>
      </c>
      <c r="BG2054" s="706">
        <v>1.4E-2</v>
      </c>
      <c r="BH2054" s="706">
        <v>8.1370000000000005</v>
      </c>
      <c r="BI2054" s="706">
        <v>0.38</v>
      </c>
      <c r="BJ2054" s="706">
        <v>3.0000000000000001E-3</v>
      </c>
      <c r="BK2054" s="706">
        <v>1E-3</v>
      </c>
      <c r="BL2054" s="706" t="s">
        <v>121</v>
      </c>
      <c r="BM2054" s="706">
        <v>2E-3</v>
      </c>
      <c r="BN2054" s="706">
        <v>6.4000000000000001E-2</v>
      </c>
      <c r="BO2054" s="706">
        <v>8.9999999999999993E-3</v>
      </c>
      <c r="BP2054" s="706">
        <v>55.411999999999999</v>
      </c>
      <c r="BQ2054" s="706">
        <v>0.248</v>
      </c>
      <c r="BR2054" s="706" t="s">
        <v>121</v>
      </c>
      <c r="BS2054" s="706">
        <v>2E-3</v>
      </c>
      <c r="BT2054" s="706">
        <v>0.92900000000000005</v>
      </c>
      <c r="BU2054" s="706">
        <v>6.7000000000000004E-2</v>
      </c>
      <c r="BV2054" s="706">
        <v>2.8000000000000001E-2</v>
      </c>
      <c r="BW2054" s="706">
        <v>2E-3</v>
      </c>
      <c r="BX2054" s="706" t="s">
        <v>121</v>
      </c>
      <c r="BY2054" s="706">
        <v>2.4E-2</v>
      </c>
      <c r="BZ2054" s="706">
        <v>0.91</v>
      </c>
      <c r="CA2054" s="706">
        <v>4.9000000000000002E-2</v>
      </c>
      <c r="CB2054" s="706" t="s">
        <v>121</v>
      </c>
      <c r="CC2054" s="706">
        <v>2.403</v>
      </c>
      <c r="CD2054" s="706">
        <v>0.20699999999999999</v>
      </c>
      <c r="CE2054" s="706">
        <v>8.9999999999999993E-3</v>
      </c>
      <c r="CF2054" s="706" t="s">
        <v>121</v>
      </c>
      <c r="CG2054" s="706">
        <v>2E-3</v>
      </c>
      <c r="CH2054" s="706">
        <v>3.0000000000000001E-3</v>
      </c>
      <c r="CI2054" s="706">
        <v>1E-3</v>
      </c>
      <c r="CJ2054" s="706">
        <v>0.03</v>
      </c>
      <c r="CK2054" s="706">
        <v>0.01</v>
      </c>
      <c r="CL2054" s="706" t="s">
        <v>121</v>
      </c>
      <c r="CM2054" s="706">
        <v>2E-3</v>
      </c>
      <c r="CN2054" s="706">
        <v>3.0000000000000001E-3</v>
      </c>
      <c r="CO2054" s="706">
        <v>1E-3</v>
      </c>
      <c r="CP2054" s="706">
        <v>0.33400000000000002</v>
      </c>
      <c r="CQ2054" s="706">
        <v>6.0000000000000001E-3</v>
      </c>
      <c r="CR2054" s="706" t="s">
        <v>121</v>
      </c>
      <c r="CS2054" s="706">
        <v>2E-3</v>
      </c>
      <c r="CT2054" s="706">
        <v>7.2350000000000003</v>
      </c>
      <c r="CU2054" s="706">
        <v>9.5000000000000001E-2</v>
      </c>
      <c r="CV2054" s="706">
        <v>1.2E-2</v>
      </c>
      <c r="CW2054" s="706">
        <v>1E-3</v>
      </c>
      <c r="CX2054" s="706">
        <v>0.26400000000000001</v>
      </c>
      <c r="CY2054" s="706">
        <v>1.6E-2</v>
      </c>
      <c r="CZ2054" s="706" t="s">
        <v>121</v>
      </c>
      <c r="DA2054" s="706">
        <v>2E-3</v>
      </c>
      <c r="DB2054" s="706" t="s">
        <v>121</v>
      </c>
      <c r="DC2054" s="706">
        <v>8.9999999999999993E-3</v>
      </c>
      <c r="DD2054" s="706" t="s">
        <v>121</v>
      </c>
      <c r="DE2054" s="706">
        <v>6.0000000000000001E-3</v>
      </c>
      <c r="DF2054" s="706">
        <v>3.5000000000000003E-2</v>
      </c>
      <c r="DG2054" s="706">
        <v>2E-3</v>
      </c>
      <c r="DH2054" s="706">
        <v>0.01</v>
      </c>
      <c r="DI2054" s="706">
        <v>1E-3</v>
      </c>
      <c r="DJ2054" s="706" t="s">
        <v>121</v>
      </c>
      <c r="DK2054" s="706">
        <v>2E-3</v>
      </c>
      <c r="DL2054" s="61" t="str">
        <f t="shared" si="38"/>
        <v>22-0155</v>
      </c>
      <c r="DM2054" s="711">
        <v>-1.16538018242802E-2</v>
      </c>
      <c r="DN2054" s="711">
        <v>1.01512241892724E-2</v>
      </c>
      <c r="DO2054" s="711">
        <v>9.6845366476762205E-3</v>
      </c>
      <c r="DP2054" s="711">
        <v>2.7245869303181298E-2</v>
      </c>
      <c r="DQ2054" s="711">
        <v>1.9134412747152101E-2</v>
      </c>
      <c r="DR2054" s="711">
        <v>2.45112385781238E-2</v>
      </c>
      <c r="DS2054" s="711">
        <v>2.9769272429564899</v>
      </c>
      <c r="DT2054" s="711">
        <v>2.36901777354422E-2</v>
      </c>
      <c r="DU2054" s="711">
        <v>5.3088252519582603E-3</v>
      </c>
      <c r="DV2054" s="711">
        <v>0.167987052770463</v>
      </c>
      <c r="DW2054" s="711">
        <v>0.42109850464714199</v>
      </c>
      <c r="DX2054" s="711">
        <v>1.4535443225184601</v>
      </c>
      <c r="DY2054" s="711">
        <v>82.170452606720602</v>
      </c>
      <c r="DZ2054" s="711">
        <v>0.76094667906418301</v>
      </c>
      <c r="EA2054" s="711">
        <v>0.21283780398631499</v>
      </c>
      <c r="EB2054" s="711">
        <v>97.085147414066299</v>
      </c>
    </row>
    <row r="2055" spans="1:135">
      <c r="A2055" s="11">
        <v>44775</v>
      </c>
      <c r="B2055" s="66" t="s">
        <v>2387</v>
      </c>
      <c r="C2055" s="25" t="s">
        <v>2384</v>
      </c>
      <c r="D2055" s="21">
        <v>0</v>
      </c>
      <c r="E2055" s="2">
        <v>100</v>
      </c>
      <c r="F2055" s="2">
        <v>100</v>
      </c>
      <c r="H2055" s="3">
        <f>((F2055)/(E2055/100))</f>
        <v>100</v>
      </c>
      <c r="I2055" s="4">
        <f>E2055/F2055</f>
        <v>1</v>
      </c>
      <c r="J2055" s="4" t="e">
        <f>100/G2055</f>
        <v>#DIV/0!</v>
      </c>
      <c r="N2055" s="37" t="e">
        <f>M2055/(K2055/100)</f>
        <v>#DIV/0!</v>
      </c>
      <c r="O2055" s="37" t="e">
        <f>N2055/J2055</f>
        <v>#DIV/0!</v>
      </c>
      <c r="P2055" s="5" t="e">
        <f>M2055/(L2055/100)</f>
        <v>#DIV/0!</v>
      </c>
      <c r="Q2055" s="5" t="e">
        <f>P2055*I2055</f>
        <v>#DIV/0!</v>
      </c>
      <c r="R2055" s="21">
        <v>56.493000000000002</v>
      </c>
      <c r="S2055" s="21">
        <v>11.715</v>
      </c>
      <c r="T2055" s="21">
        <v>67.569999999999993</v>
      </c>
      <c r="U2055" s="15">
        <f>100-(T2055-R2055)/S2055*100</f>
        <v>5.4460093896714312</v>
      </c>
      <c r="V2055" s="21">
        <v>0.93600000000000005</v>
      </c>
      <c r="X2055" s="2">
        <v>11.7</v>
      </c>
      <c r="Y2055" s="2">
        <v>40.9</v>
      </c>
      <c r="Z2055" s="21">
        <v>1852</v>
      </c>
      <c r="AB2055" s="14">
        <f>((AE2055-AC2055)*(1000/AD2055))*1000</f>
        <v>37629.146275149542</v>
      </c>
      <c r="AC2055" s="21">
        <v>86.781999999999996</v>
      </c>
      <c r="AD2055" s="21">
        <v>147.12</v>
      </c>
      <c r="AE2055" s="21">
        <v>92.317999999999998</v>
      </c>
      <c r="AF2055" s="7" t="e">
        <f>#REF!*0.8</f>
        <v>#REF!</v>
      </c>
      <c r="AH2055" s="8">
        <f>((AG2055)*(H2055/100))</f>
        <v>0</v>
      </c>
      <c r="AI2055" s="7" t="e">
        <f>AG2055/AH2055</f>
        <v>#DIV/0!</v>
      </c>
      <c r="AJ2055" s="6">
        <v>7.8719999999999999</v>
      </c>
      <c r="AK2055" s="2">
        <v>0.42299999999999999</v>
      </c>
      <c r="AO2055" s="20" t="s">
        <v>2384</v>
      </c>
      <c r="AP2055" s="705">
        <v>6.0999999999999999E-2</v>
      </c>
      <c r="AQ2055" s="705">
        <v>2E-3</v>
      </c>
      <c r="AR2055" s="705">
        <v>0.01</v>
      </c>
      <c r="AS2055" s="705">
        <v>3.0000000000000001E-3</v>
      </c>
      <c r="AT2055" s="705">
        <v>8.9999999999999993E-3</v>
      </c>
      <c r="AU2055" s="705">
        <v>2E-3</v>
      </c>
      <c r="AV2055" s="705">
        <v>5.0000000000000001E-3</v>
      </c>
      <c r="AW2055" s="705">
        <v>2E-3</v>
      </c>
      <c r="AX2055" s="705">
        <v>4.0000000000000001E-3</v>
      </c>
      <c r="AY2055" s="705">
        <v>1E-3</v>
      </c>
      <c r="AZ2055" s="705">
        <v>0.17799999999999999</v>
      </c>
      <c r="BA2055" s="705">
        <v>5.0000000000000001E-3</v>
      </c>
      <c r="BB2055" s="705">
        <v>0.25800000000000001</v>
      </c>
      <c r="BC2055" s="705">
        <v>5.0000000000000001E-3</v>
      </c>
      <c r="BD2055" s="705">
        <v>3.5510000000000002</v>
      </c>
      <c r="BE2055" s="705">
        <v>3.3000000000000002E-2</v>
      </c>
      <c r="BF2055" s="705" t="s">
        <v>121</v>
      </c>
      <c r="BG2055" s="705">
        <v>5.0000000000000001E-3</v>
      </c>
      <c r="BH2055" s="705" t="s">
        <v>121</v>
      </c>
      <c r="BI2055" s="705">
        <v>1.788</v>
      </c>
      <c r="BJ2055" s="705">
        <v>4.0000000000000001E-3</v>
      </c>
      <c r="BK2055" s="705">
        <v>1E-3</v>
      </c>
      <c r="BL2055" s="705" t="s">
        <v>121</v>
      </c>
      <c r="BM2055" s="705">
        <v>2E-3</v>
      </c>
      <c r="BN2055" s="705">
        <v>0.17899999999999999</v>
      </c>
      <c r="BO2055" s="705">
        <v>8.9999999999999993E-3</v>
      </c>
      <c r="BP2055" s="705">
        <v>53.783999999999999</v>
      </c>
      <c r="BQ2055" s="705">
        <v>0.188</v>
      </c>
      <c r="BR2055" s="705">
        <v>3.0000000000000001E-3</v>
      </c>
      <c r="BS2055" s="705">
        <v>1E-3</v>
      </c>
      <c r="BT2055" s="705">
        <v>11.61</v>
      </c>
      <c r="BU2055" s="705">
        <v>0.16200000000000001</v>
      </c>
      <c r="BV2055" s="705">
        <v>0.995</v>
      </c>
      <c r="BW2055" s="705">
        <v>2.8000000000000001E-2</v>
      </c>
      <c r="BX2055" s="705">
        <v>1.2999999999999999E-2</v>
      </c>
      <c r="BY2055" s="705">
        <v>7.0000000000000001E-3</v>
      </c>
      <c r="BZ2055" s="705">
        <v>13.670999999999999</v>
      </c>
      <c r="CA2055" s="705">
        <v>0.13300000000000001</v>
      </c>
      <c r="CB2055" s="705" t="s">
        <v>121</v>
      </c>
      <c r="CC2055" s="705">
        <v>14.884</v>
      </c>
      <c r="CD2055" s="705">
        <v>1.2250000000000001</v>
      </c>
      <c r="CE2055" s="705">
        <v>1.9E-2</v>
      </c>
      <c r="CF2055" s="705" t="s">
        <v>121</v>
      </c>
      <c r="CG2055" s="705">
        <v>2E-3</v>
      </c>
      <c r="CH2055" s="705" t="s">
        <v>121</v>
      </c>
      <c r="CI2055" s="705">
        <v>2E-3</v>
      </c>
      <c r="CJ2055" s="705">
        <v>0.75900000000000001</v>
      </c>
      <c r="CK2055" s="705">
        <v>0.114</v>
      </c>
      <c r="CL2055" s="705" t="s">
        <v>121</v>
      </c>
      <c r="CM2055" s="705">
        <v>2E-3</v>
      </c>
      <c r="CN2055" s="705">
        <v>3.3000000000000002E-2</v>
      </c>
      <c r="CO2055" s="705">
        <v>1E-3</v>
      </c>
      <c r="CP2055" s="705">
        <v>6.3959999999999999</v>
      </c>
      <c r="CQ2055" s="705">
        <v>9.5000000000000001E-2</v>
      </c>
      <c r="CR2055" s="705" t="s">
        <v>121</v>
      </c>
      <c r="CS2055" s="705">
        <v>2E-3</v>
      </c>
      <c r="CT2055" s="705">
        <v>2.3199999999999998</v>
      </c>
      <c r="CU2055" s="705">
        <v>0.26800000000000002</v>
      </c>
      <c r="CV2055" s="705">
        <v>6.3E-2</v>
      </c>
      <c r="CW2055" s="705">
        <v>1E-3</v>
      </c>
      <c r="CX2055" s="705">
        <v>2.0659999999999998</v>
      </c>
      <c r="CY2055" s="705">
        <v>3.2000000000000001E-2</v>
      </c>
      <c r="CZ2055" s="705" t="s">
        <v>121</v>
      </c>
      <c r="DA2055" s="705">
        <v>2E-3</v>
      </c>
      <c r="DB2055" s="705" t="s">
        <v>121</v>
      </c>
      <c r="DC2055" s="705">
        <v>1.4E-2</v>
      </c>
      <c r="DD2055" s="705" t="s">
        <v>121</v>
      </c>
      <c r="DE2055" s="705">
        <v>1.2E-2</v>
      </c>
      <c r="DF2055" s="705">
        <v>1.0980000000000001</v>
      </c>
      <c r="DG2055" s="705">
        <v>1.2E-2</v>
      </c>
      <c r="DH2055" s="705">
        <v>5.0000000000000001E-3</v>
      </c>
      <c r="DI2055" s="705">
        <v>1E-3</v>
      </c>
      <c r="DJ2055" s="705">
        <v>5.0000000000000001E-3</v>
      </c>
      <c r="DK2055" s="705">
        <v>1E-3</v>
      </c>
      <c r="DL2055" s="61" t="str">
        <f t="shared" si="38"/>
        <v>22-0163</v>
      </c>
      <c r="DM2055" s="710">
        <v>-2.8473467737888799E-3</v>
      </c>
      <c r="DN2055" s="710">
        <v>-2.3833753835262599E-3</v>
      </c>
      <c r="DO2055" s="710">
        <v>7.8707673663250696E-2</v>
      </c>
      <c r="DP2055" s="710">
        <v>0.42253463611229902</v>
      </c>
      <c r="DQ2055" s="710">
        <v>45.795049812548598</v>
      </c>
      <c r="DR2055" s="710">
        <v>0.28833136345320898</v>
      </c>
      <c r="DS2055" s="710">
        <v>3.1562575372437598</v>
      </c>
      <c r="DT2055" s="710">
        <v>4.2244582679897197E-2</v>
      </c>
      <c r="DU2055" s="710">
        <v>3.2222817809608598E-3</v>
      </c>
      <c r="DV2055" s="710">
        <v>1.1982509526426899E-2</v>
      </c>
      <c r="DW2055" s="710">
        <v>0.34427715223349098</v>
      </c>
      <c r="DX2055" s="710">
        <v>8.8949594580279595E-2</v>
      </c>
      <c r="DY2055" s="710">
        <v>554.55845704434296</v>
      </c>
      <c r="DZ2055" s="710">
        <v>0.29889098861695901</v>
      </c>
      <c r="EA2055" s="710">
        <v>2.4793202243293702</v>
      </c>
      <c r="EB2055" s="710">
        <v>99.723964067812105</v>
      </c>
    </row>
    <row r="2056" spans="1:135">
      <c r="A2056" s="11">
        <v>44775</v>
      </c>
      <c r="B2056" s="66" t="s">
        <v>2387</v>
      </c>
      <c r="C2056" s="25" t="s">
        <v>2385</v>
      </c>
      <c r="D2056" s="21">
        <v>0</v>
      </c>
      <c r="E2056" s="2">
        <v>100</v>
      </c>
      <c r="F2056" s="2">
        <v>100</v>
      </c>
      <c r="H2056" s="3">
        <f>((F2056)/(E2056/100))</f>
        <v>100</v>
      </c>
      <c r="I2056" s="4">
        <f>E2056/F2056</f>
        <v>1</v>
      </c>
      <c r="J2056" s="4" t="e">
        <f>100/G2056</f>
        <v>#DIV/0!</v>
      </c>
      <c r="N2056" s="37" t="e">
        <f>M2056/(K2056/100)</f>
        <v>#DIV/0!</v>
      </c>
      <c r="O2056" s="37" t="e">
        <f>N2056/J2056</f>
        <v>#DIV/0!</v>
      </c>
      <c r="P2056" s="5" t="e">
        <f>M2056/(L2056/100)</f>
        <v>#DIV/0!</v>
      </c>
      <c r="Q2056" s="5" t="e">
        <f>P2056*I2056</f>
        <v>#DIV/0!</v>
      </c>
      <c r="R2056" s="21">
        <v>61.716999999999999</v>
      </c>
      <c r="S2056" s="21">
        <v>11.964</v>
      </c>
      <c r="T2056" s="21">
        <v>73.516999999999996</v>
      </c>
      <c r="U2056" s="15">
        <f>100-(T2056-R2056)/S2056*100</f>
        <v>1.3707790036777254</v>
      </c>
      <c r="V2056" s="21">
        <v>0.61499999999999999</v>
      </c>
      <c r="X2056" s="2">
        <v>12.48</v>
      </c>
      <c r="Y2056" s="2">
        <v>34.6</v>
      </c>
      <c r="Z2056" s="21">
        <v>3828</v>
      </c>
      <c r="AB2056" s="14">
        <f>((AE2056-AC2056)*(1000/AD2056))*1000</f>
        <v>20816.977739509275</v>
      </c>
      <c r="AC2056" s="21">
        <v>88.564999999999998</v>
      </c>
      <c r="AD2056" s="21">
        <v>118.461</v>
      </c>
      <c r="AE2056" s="21">
        <v>91.031000000000006</v>
      </c>
      <c r="AF2056" s="7" t="e">
        <f>#REF!*0.8</f>
        <v>#REF!</v>
      </c>
      <c r="AH2056" s="8">
        <f>((AG2056)*(H2056/100))</f>
        <v>0</v>
      </c>
      <c r="AI2056" s="7" t="e">
        <f>AG2056/AH2056</f>
        <v>#DIV/0!</v>
      </c>
      <c r="AJ2056" s="6">
        <v>5.7850000000000001</v>
      </c>
      <c r="AK2056" s="2">
        <v>0.251</v>
      </c>
      <c r="AO2056" s="20" t="s">
        <v>2385</v>
      </c>
      <c r="AP2056" s="708">
        <v>1.0999999999999999E-2</v>
      </c>
      <c r="AQ2056" s="708">
        <v>1E-3</v>
      </c>
      <c r="AR2056" s="708">
        <v>1.2999999999999999E-2</v>
      </c>
      <c r="AS2056" s="708">
        <v>3.0000000000000001E-3</v>
      </c>
      <c r="AT2056" s="708">
        <v>1.4E-2</v>
      </c>
      <c r="AU2056" s="708">
        <v>2E-3</v>
      </c>
      <c r="AV2056" s="708">
        <v>4.0000000000000001E-3</v>
      </c>
      <c r="AW2056" s="708">
        <v>2E-3</v>
      </c>
      <c r="AX2056" s="708" t="s">
        <v>121</v>
      </c>
      <c r="AY2056" s="708">
        <v>2E-3</v>
      </c>
      <c r="AZ2056" s="708">
        <v>2.9000000000000001E-2</v>
      </c>
      <c r="BA2056" s="708">
        <v>4.0000000000000001E-3</v>
      </c>
      <c r="BB2056" s="708">
        <v>3.4000000000000002E-2</v>
      </c>
      <c r="BC2056" s="708">
        <v>2E-3</v>
      </c>
      <c r="BD2056" s="708">
        <v>1.4330000000000001</v>
      </c>
      <c r="BE2056" s="708">
        <v>2.3E-2</v>
      </c>
      <c r="BF2056" s="708" t="s">
        <v>121</v>
      </c>
      <c r="BG2056" s="708">
        <v>3.0000000000000001E-3</v>
      </c>
      <c r="BH2056" s="708">
        <v>4.3639999999999999</v>
      </c>
      <c r="BI2056" s="708">
        <v>2.0329999999999999</v>
      </c>
      <c r="BJ2056" s="708">
        <v>2E-3</v>
      </c>
      <c r="BK2056" s="708">
        <v>1E-3</v>
      </c>
      <c r="BL2056" s="708" t="s">
        <v>121</v>
      </c>
      <c r="BM2056" s="708">
        <v>2E-3</v>
      </c>
      <c r="BN2056" s="708">
        <v>0.35499999999999998</v>
      </c>
      <c r="BO2056" s="708">
        <v>1.2E-2</v>
      </c>
      <c r="BP2056" s="708">
        <v>52.616</v>
      </c>
      <c r="BQ2056" s="708">
        <v>0.19600000000000001</v>
      </c>
      <c r="BR2056" s="708" t="s">
        <v>121</v>
      </c>
      <c r="BS2056" s="708">
        <v>2E-3</v>
      </c>
      <c r="BT2056" s="708">
        <v>12.662000000000001</v>
      </c>
      <c r="BU2056" s="708">
        <v>0.17399999999999999</v>
      </c>
      <c r="BV2056" s="708">
        <v>2.8450000000000002</v>
      </c>
      <c r="BW2056" s="708">
        <v>5.7000000000000002E-2</v>
      </c>
      <c r="BX2056" s="708" t="s">
        <v>121</v>
      </c>
      <c r="BY2056" s="708">
        <v>7.0000000000000001E-3</v>
      </c>
      <c r="BZ2056" s="708">
        <v>6.1669999999999998</v>
      </c>
      <c r="CA2056" s="708">
        <v>9.6000000000000002E-2</v>
      </c>
      <c r="CB2056" s="708" t="s">
        <v>121</v>
      </c>
      <c r="CC2056" s="708">
        <v>21.359000000000002</v>
      </c>
      <c r="CD2056" s="708">
        <v>0.94699999999999995</v>
      </c>
      <c r="CE2056" s="708">
        <v>1.9E-2</v>
      </c>
      <c r="CF2056" s="708" t="s">
        <v>121</v>
      </c>
      <c r="CG2056" s="708">
        <v>2E-3</v>
      </c>
      <c r="CH2056" s="708">
        <v>4.0000000000000001E-3</v>
      </c>
      <c r="CI2056" s="708">
        <v>1E-3</v>
      </c>
      <c r="CJ2056" s="708">
        <v>0.96399999999999997</v>
      </c>
      <c r="CK2056" s="708">
        <v>0.126</v>
      </c>
      <c r="CL2056" s="708" t="s">
        <v>121</v>
      </c>
      <c r="CM2056" s="708">
        <v>2E-3</v>
      </c>
      <c r="CN2056" s="708">
        <v>1.7999999999999999E-2</v>
      </c>
      <c r="CO2056" s="708">
        <v>1E-3</v>
      </c>
      <c r="CP2056" s="708">
        <v>3.2989999999999999</v>
      </c>
      <c r="CQ2056" s="708">
        <v>0.08</v>
      </c>
      <c r="CR2056" s="708" t="s">
        <v>121</v>
      </c>
      <c r="CS2056" s="708">
        <v>2E-3</v>
      </c>
      <c r="CT2056" s="708">
        <v>2.0710000000000002</v>
      </c>
      <c r="CU2056" s="708">
        <v>0.3</v>
      </c>
      <c r="CV2056" s="708">
        <v>5.2999999999999999E-2</v>
      </c>
      <c r="CW2056" s="708">
        <v>1E-3</v>
      </c>
      <c r="CX2056" s="708">
        <v>11.802</v>
      </c>
      <c r="CY2056" s="708">
        <v>0.11899999999999999</v>
      </c>
      <c r="CZ2056" s="708" t="s">
        <v>121</v>
      </c>
      <c r="DA2056" s="708">
        <v>2E-3</v>
      </c>
      <c r="DB2056" s="708">
        <v>6.3E-2</v>
      </c>
      <c r="DC2056" s="708">
        <v>1.7999999999999999E-2</v>
      </c>
      <c r="DD2056" s="708" t="s">
        <v>121</v>
      </c>
      <c r="DE2056" s="708">
        <v>7.0000000000000001E-3</v>
      </c>
      <c r="DF2056" s="708">
        <v>0.222</v>
      </c>
      <c r="DG2056" s="708">
        <v>5.0000000000000001E-3</v>
      </c>
      <c r="DH2056" s="708">
        <v>4.0000000000000001E-3</v>
      </c>
      <c r="DI2056" s="708">
        <v>1E-3</v>
      </c>
      <c r="DJ2056" s="708" t="s">
        <v>121</v>
      </c>
      <c r="DK2056" s="708">
        <v>2E-3</v>
      </c>
      <c r="DL2056" s="61" t="str">
        <f t="shared" si="38"/>
        <v>22-0166</v>
      </c>
      <c r="DM2056" s="710">
        <v>2.3889224570972401E-4</v>
      </c>
      <c r="DN2056" s="710">
        <v>4.6406805096970297E-3</v>
      </c>
      <c r="DO2056" s="710">
        <v>2.9140780768080101E-2</v>
      </c>
      <c r="DP2056" s="710">
        <v>0.25109139550235798</v>
      </c>
      <c r="DQ2056" s="710">
        <v>2.7827969991967101</v>
      </c>
      <c r="DR2056" s="710">
        <v>3.4946694374560598E-2</v>
      </c>
      <c r="DS2056" s="710">
        <v>0.99207161683715195</v>
      </c>
      <c r="DT2056" s="710">
        <v>3.1068015438476301E-2</v>
      </c>
      <c r="DU2056" s="710">
        <v>6.1143160402087201E-4</v>
      </c>
      <c r="DV2056" s="710">
        <v>4.9248675124094901E-3</v>
      </c>
      <c r="DW2056" s="710">
        <v>0.20281705952203</v>
      </c>
      <c r="DX2056" s="710">
        <v>3.48068443675928E-2</v>
      </c>
      <c r="DY2056" s="710">
        <v>794.02225416805402</v>
      </c>
      <c r="DZ2056" s="710">
        <v>-0.24544528440861399</v>
      </c>
      <c r="EA2056" s="710">
        <v>-3.7921634142301597E-2</v>
      </c>
      <c r="EB2056" s="710">
        <v>99.238680937777204</v>
      </c>
    </row>
    <row r="2057" spans="1:135">
      <c r="A2057" s="11">
        <v>44775</v>
      </c>
      <c r="B2057" s="66" t="s">
        <v>2387</v>
      </c>
      <c r="C2057" s="25" t="s">
        <v>2386</v>
      </c>
      <c r="E2057" s="2">
        <v>100</v>
      </c>
      <c r="H2057" s="3">
        <f>((F2057)/(E2057/100))</f>
        <v>0</v>
      </c>
      <c r="I2057" s="4" t="e">
        <f>E2057/F2057</f>
        <v>#DIV/0!</v>
      </c>
      <c r="J2057" s="4" t="e">
        <f>100/G2057</f>
        <v>#DIV/0!</v>
      </c>
      <c r="K2057" s="2">
        <v>20</v>
      </c>
      <c r="M2057" s="2">
        <f>99.648-99.552</f>
        <v>9.5999999999989427E-2</v>
      </c>
      <c r="N2057" s="37">
        <f>M2057/(K2057/100)</f>
        <v>0.47999999999994714</v>
      </c>
      <c r="O2057" s="37" t="e">
        <f>N2057/J2057</f>
        <v>#DIV/0!</v>
      </c>
      <c r="P2057" s="5" t="e">
        <f>M2057/(L2057/100)</f>
        <v>#DIV/0!</v>
      </c>
      <c r="Q2057" s="5" t="e">
        <f>P2057*I2057</f>
        <v>#DIV/0!</v>
      </c>
      <c r="R2057" s="21">
        <v>54.976999999999997</v>
      </c>
      <c r="S2057" s="21">
        <v>12.055</v>
      </c>
      <c r="T2057" s="21">
        <v>66.881</v>
      </c>
      <c r="U2057" s="15">
        <f>100-(T2057-R2057)/S2057*100</f>
        <v>1.2525922853587446</v>
      </c>
      <c r="V2057" s="21">
        <v>7.5999999999999998E-2</v>
      </c>
      <c r="X2057" s="2">
        <v>9.5399999999999991</v>
      </c>
      <c r="Y2057" s="2">
        <v>10</v>
      </c>
      <c r="Z2057" s="21" t="s">
        <v>781</v>
      </c>
      <c r="AB2057" s="14" t="e">
        <f>((AE2057-AC2057)*(1000/AD2057))*1000</f>
        <v>#DIV/0!</v>
      </c>
      <c r="AF2057" s="7" t="e">
        <f>#REF!*0.8</f>
        <v>#REF!</v>
      </c>
      <c r="AH2057" s="8">
        <f>((AG2057)*(H2057/100))</f>
        <v>0</v>
      </c>
      <c r="AI2057" s="7" t="e">
        <f>AG2057/AH2057</f>
        <v>#DIV/0!</v>
      </c>
      <c r="AJ2057" s="6">
        <v>4.78</v>
      </c>
      <c r="AK2057" s="2">
        <v>6.8000000000000005E-2</v>
      </c>
      <c r="AO2057" s="20" t="s">
        <v>2386</v>
      </c>
      <c r="AP2057" s="707">
        <v>2E-3</v>
      </c>
      <c r="AQ2057" s="707">
        <v>1E-3</v>
      </c>
      <c r="AR2057" s="707" t="s">
        <v>121</v>
      </c>
      <c r="AS2057" s="707">
        <v>3.0000000000000001E-3</v>
      </c>
      <c r="AT2057" s="707" t="s">
        <v>121</v>
      </c>
      <c r="AU2057" s="707">
        <v>3.0000000000000001E-3</v>
      </c>
      <c r="AV2057" s="707" t="s">
        <v>121</v>
      </c>
      <c r="AW2057" s="707">
        <v>2E-3</v>
      </c>
      <c r="AX2057" s="707" t="s">
        <v>121</v>
      </c>
      <c r="AY2057" s="707">
        <v>2E-3</v>
      </c>
      <c r="AZ2057" s="707">
        <v>0.01</v>
      </c>
      <c r="BA2057" s="707">
        <v>2E-3</v>
      </c>
      <c r="BB2057" s="707">
        <v>0.01</v>
      </c>
      <c r="BC2057" s="707">
        <v>1E-3</v>
      </c>
      <c r="BD2057" s="707">
        <v>0.79200000000000004</v>
      </c>
      <c r="BE2057" s="707">
        <v>1.0999999999999999E-2</v>
      </c>
      <c r="BF2057" s="707" t="s">
        <v>121</v>
      </c>
      <c r="BG2057" s="707">
        <v>3.0000000000000001E-3</v>
      </c>
      <c r="BH2057" s="707">
        <v>2.133</v>
      </c>
      <c r="BI2057" s="707">
        <v>0.46100000000000002</v>
      </c>
      <c r="BJ2057" s="707" t="s">
        <v>121</v>
      </c>
      <c r="BK2057" s="707">
        <v>2E-3</v>
      </c>
      <c r="BL2057" s="707" t="s">
        <v>121</v>
      </c>
      <c r="BM2057" s="707">
        <v>2E-3</v>
      </c>
      <c r="BN2057" s="707">
        <v>0.28999999999999998</v>
      </c>
      <c r="BO2057" s="707">
        <v>8.0000000000000002E-3</v>
      </c>
      <c r="BP2057" s="707">
        <v>76.534999999999997</v>
      </c>
      <c r="BQ2057" s="707">
        <v>9.7000000000000003E-2</v>
      </c>
      <c r="BR2057" s="707" t="s">
        <v>121</v>
      </c>
      <c r="BS2057" s="707">
        <v>2E-3</v>
      </c>
      <c r="BT2057" s="707">
        <v>3.6520000000000001</v>
      </c>
      <c r="BU2057" s="707">
        <v>6.8000000000000005E-2</v>
      </c>
      <c r="BV2057" s="707">
        <v>9.0999999999999998E-2</v>
      </c>
      <c r="BW2057" s="707">
        <v>8.0000000000000002E-3</v>
      </c>
      <c r="BX2057" s="707" t="s">
        <v>121</v>
      </c>
      <c r="BY2057" s="707">
        <v>5.0000000000000001E-3</v>
      </c>
      <c r="BZ2057" s="707">
        <v>1.655</v>
      </c>
      <c r="CA2057" s="707">
        <v>3.4000000000000002E-2</v>
      </c>
      <c r="CB2057" s="707" t="s">
        <v>121</v>
      </c>
      <c r="CC2057" s="707">
        <v>4.1970000000000001</v>
      </c>
      <c r="CD2057" s="707">
        <v>0.21</v>
      </c>
      <c r="CE2057" s="707">
        <v>7.0000000000000001E-3</v>
      </c>
      <c r="CF2057" s="707" t="s">
        <v>121</v>
      </c>
      <c r="CG2057" s="707">
        <v>2E-3</v>
      </c>
      <c r="CH2057" s="707">
        <v>3.0000000000000001E-3</v>
      </c>
      <c r="CI2057" s="707">
        <v>1E-3</v>
      </c>
      <c r="CJ2057" s="707">
        <v>0.26700000000000002</v>
      </c>
      <c r="CK2057" s="707">
        <v>4.3999999999999997E-2</v>
      </c>
      <c r="CL2057" s="707" t="s">
        <v>121</v>
      </c>
      <c r="CM2057" s="707">
        <v>2E-3</v>
      </c>
      <c r="CN2057" s="707">
        <v>4.0000000000000001E-3</v>
      </c>
      <c r="CO2057" s="707">
        <v>1E-3</v>
      </c>
      <c r="CP2057" s="707">
        <v>1.0900000000000001</v>
      </c>
      <c r="CQ2057" s="707">
        <v>2.5000000000000001E-2</v>
      </c>
      <c r="CR2057" s="707" t="s">
        <v>121</v>
      </c>
      <c r="CS2057" s="707">
        <v>2E-3</v>
      </c>
      <c r="CT2057" s="707">
        <v>0.58299999999999996</v>
      </c>
      <c r="CU2057" s="707">
        <v>0.108</v>
      </c>
      <c r="CV2057" s="707">
        <v>1.6E-2</v>
      </c>
      <c r="CW2057" s="707">
        <v>1E-3</v>
      </c>
      <c r="CX2057" s="707">
        <v>9.1609999999999996</v>
      </c>
      <c r="CY2057" s="707">
        <v>5.1999999999999998E-2</v>
      </c>
      <c r="CZ2057" s="707" t="s">
        <v>121</v>
      </c>
      <c r="DA2057" s="707">
        <v>2E-3</v>
      </c>
      <c r="DB2057" s="707">
        <v>4.7E-2</v>
      </c>
      <c r="DC2057" s="707">
        <v>1.0999999999999999E-2</v>
      </c>
      <c r="DD2057" s="707" t="s">
        <v>121</v>
      </c>
      <c r="DE2057" s="707">
        <v>4.0000000000000001E-3</v>
      </c>
      <c r="DF2057" s="707">
        <v>2.9000000000000001E-2</v>
      </c>
      <c r="DG2057" s="707">
        <v>1E-3</v>
      </c>
      <c r="DH2057" s="707">
        <v>6.0000000000000001E-3</v>
      </c>
      <c r="DI2057" s="707">
        <v>1E-3</v>
      </c>
      <c r="DJ2057" s="707" t="s">
        <v>121</v>
      </c>
      <c r="DK2057" s="707">
        <v>2E-3</v>
      </c>
      <c r="DL2057" s="61" t="str">
        <f t="shared" si="38"/>
        <v>22-0167</v>
      </c>
      <c r="DM2057" s="711">
        <v>6.9762391341574399E-3</v>
      </c>
      <c r="DN2057" s="711">
        <v>1.27352886817362E-2</v>
      </c>
      <c r="DO2057" s="711">
        <v>3.87204807900704E-2</v>
      </c>
      <c r="DP2057" s="711">
        <v>6.8137503078716494E-2</v>
      </c>
      <c r="DQ2057" s="711">
        <v>0.74774486278695196</v>
      </c>
      <c r="DR2057" s="711">
        <v>6.5074890854675896E-2</v>
      </c>
      <c r="DS2057" s="711">
        <v>2.70252637185125</v>
      </c>
      <c r="DT2057" s="711">
        <v>1.8812809066878499E-2</v>
      </c>
      <c r="DU2057" s="711">
        <v>9.8408323272614999E-3</v>
      </c>
      <c r="DV2057" s="711">
        <v>0.109551352305941</v>
      </c>
      <c r="DW2057" s="711">
        <v>0.66156975209281099</v>
      </c>
      <c r="DX2057" s="711">
        <v>5.0239789959332501E-3</v>
      </c>
      <c r="DY2057" s="711">
        <v>469.70151676170798</v>
      </c>
      <c r="DZ2057" s="711">
        <v>0.33827554899102702</v>
      </c>
      <c r="EA2057" s="711">
        <v>22.285067651059698</v>
      </c>
      <c r="EB2057" s="711">
        <v>99.024415133813406</v>
      </c>
    </row>
    <row r="2058" spans="1:135">
      <c r="A2058" s="11">
        <v>44775</v>
      </c>
      <c r="B2058" s="66"/>
      <c r="C2058" s="25" t="s">
        <v>117</v>
      </c>
      <c r="H2058" s="3" t="e">
        <f>((F2058)/(E2058/100))</f>
        <v>#DIV/0!</v>
      </c>
      <c r="I2058" s="4" t="e">
        <f>E2058/F2058</f>
        <v>#DIV/0!</v>
      </c>
      <c r="J2058" s="4" t="e">
        <f>100/G2058</f>
        <v>#DIV/0!</v>
      </c>
      <c r="N2058" s="37" t="e">
        <f>M2058/(K2058/100)</f>
        <v>#DIV/0!</v>
      </c>
      <c r="O2058" s="37" t="e">
        <f>N2058/J2058</f>
        <v>#DIV/0!</v>
      </c>
      <c r="P2058" s="5" t="e">
        <f>M2058/(L2058/100)</f>
        <v>#DIV/0!</v>
      </c>
      <c r="Q2058" s="5" t="e">
        <f>P2058*I2058</f>
        <v>#DIV/0!</v>
      </c>
      <c r="U2058" s="15" t="e">
        <f>100-(T2058-R2058)/S2058*100</f>
        <v>#DIV/0!</v>
      </c>
      <c r="X2058" s="2">
        <v>10.45</v>
      </c>
      <c r="AB2058" s="14" t="e">
        <f>((AE2058-AC2058)*(1000/AD2058))*1000</f>
        <v>#DIV/0!</v>
      </c>
      <c r="AF2058" s="7" t="e">
        <f>#REF!*0.8</f>
        <v>#REF!</v>
      </c>
      <c r="AH2058" s="8" t="e">
        <f>((AG2058)*(H2058/100))</f>
        <v>#DIV/0!</v>
      </c>
      <c r="AI2058" s="7" t="e">
        <f>AG2058/AH2058</f>
        <v>#DIV/0!</v>
      </c>
      <c r="AO2058" s="20" t="s">
        <v>117</v>
      </c>
      <c r="AP2058" s="710">
        <v>0.28199999999999997</v>
      </c>
      <c r="AQ2058" s="710">
        <v>4.0000000000000001E-3</v>
      </c>
      <c r="AR2058" s="710">
        <v>8.9999999999999993E-3</v>
      </c>
      <c r="AS2058" s="710">
        <v>3.0000000000000001E-3</v>
      </c>
      <c r="AT2058" s="710">
        <v>0.14099999999999999</v>
      </c>
      <c r="AU2058" s="710">
        <v>4.0000000000000001E-3</v>
      </c>
      <c r="AV2058" s="710">
        <v>0.105</v>
      </c>
      <c r="AW2058" s="710">
        <v>3.0000000000000001E-3</v>
      </c>
      <c r="AX2058" s="710">
        <v>1.7000000000000001E-2</v>
      </c>
      <c r="AY2058" s="710">
        <v>1E-3</v>
      </c>
      <c r="AZ2058" s="710">
        <v>1.2999999999999999E-2</v>
      </c>
      <c r="BA2058" s="710">
        <v>2E-3</v>
      </c>
      <c r="BB2058" s="710">
        <v>8.4000000000000005E-2</v>
      </c>
      <c r="BC2058" s="710">
        <v>3.0000000000000001E-3</v>
      </c>
      <c r="BD2058" s="710">
        <v>0.54500000000000004</v>
      </c>
      <c r="BE2058" s="710">
        <v>1.0999999999999999E-2</v>
      </c>
      <c r="BF2058" s="710" t="s">
        <v>121</v>
      </c>
      <c r="BG2058" s="710">
        <v>1.0999999999999999E-2</v>
      </c>
      <c r="BH2058" s="710" t="s">
        <v>121</v>
      </c>
      <c r="BI2058" s="710">
        <v>1.7629999999999999</v>
      </c>
      <c r="BJ2058" s="710" t="s">
        <v>121</v>
      </c>
      <c r="BK2058" s="710">
        <v>4.0000000000000001E-3</v>
      </c>
      <c r="BL2058" s="710" t="s">
        <v>121</v>
      </c>
      <c r="BM2058" s="710">
        <v>2E-3</v>
      </c>
      <c r="BN2058" s="710">
        <v>0.13400000000000001</v>
      </c>
      <c r="BO2058" s="710">
        <v>8.0000000000000002E-3</v>
      </c>
      <c r="BP2058" s="710">
        <v>67.664000000000001</v>
      </c>
      <c r="BQ2058" s="710">
        <v>0.13500000000000001</v>
      </c>
      <c r="BR2058" s="710">
        <v>3.0000000000000001E-3</v>
      </c>
      <c r="BS2058" s="710">
        <v>1E-3</v>
      </c>
      <c r="BT2058" s="710">
        <v>9.7279999999999998</v>
      </c>
      <c r="BU2058" s="710">
        <v>0.11600000000000001</v>
      </c>
      <c r="BV2058" s="710">
        <v>13.31</v>
      </c>
      <c r="BW2058" s="710">
        <v>0.16400000000000001</v>
      </c>
      <c r="BX2058" s="710" t="s">
        <v>121</v>
      </c>
      <c r="BY2058" s="710">
        <v>4.0000000000000001E-3</v>
      </c>
      <c r="BZ2058" s="710">
        <v>3.0579999999999998</v>
      </c>
      <c r="CA2058" s="710">
        <v>4.8000000000000001E-2</v>
      </c>
      <c r="CB2058" s="710" t="s">
        <v>121</v>
      </c>
      <c r="CC2058" s="710">
        <v>22.018000000000001</v>
      </c>
      <c r="CD2058" s="710">
        <v>2.9000000000000001E-2</v>
      </c>
      <c r="CE2058" s="710">
        <v>5.0000000000000001E-3</v>
      </c>
      <c r="CF2058" s="710">
        <v>2E-3</v>
      </c>
      <c r="CG2058" s="710">
        <v>1E-3</v>
      </c>
      <c r="CH2058" s="710" t="s">
        <v>121</v>
      </c>
      <c r="CI2058" s="710">
        <v>2E-3</v>
      </c>
      <c r="CJ2058" s="710">
        <v>0.23799999999999999</v>
      </c>
      <c r="CK2058" s="710">
        <v>0.11600000000000001</v>
      </c>
      <c r="CL2058" s="710" t="s">
        <v>121</v>
      </c>
      <c r="CM2058" s="710">
        <v>2E-3</v>
      </c>
      <c r="CN2058" s="710">
        <v>8.0000000000000002E-3</v>
      </c>
      <c r="CO2058" s="710">
        <v>1E-3</v>
      </c>
      <c r="CP2058" s="710">
        <v>2.3210000000000002</v>
      </c>
      <c r="CQ2058" s="710">
        <v>6.5000000000000002E-2</v>
      </c>
      <c r="CR2058" s="710" t="s">
        <v>121</v>
      </c>
      <c r="CS2058" s="710">
        <v>2E-3</v>
      </c>
      <c r="CT2058" s="710">
        <v>0.69399999999999995</v>
      </c>
      <c r="CU2058" s="710">
        <v>0.28499999999999998</v>
      </c>
      <c r="CV2058" s="710">
        <v>1.4999999999999999E-2</v>
      </c>
      <c r="CW2058" s="710">
        <v>1E-3</v>
      </c>
      <c r="CX2058" s="710">
        <v>0.115</v>
      </c>
      <c r="CY2058" s="710">
        <v>8.0000000000000002E-3</v>
      </c>
      <c r="CZ2058" s="710" t="s">
        <v>121</v>
      </c>
      <c r="DA2058" s="710">
        <v>2E-3</v>
      </c>
      <c r="DB2058" s="710" t="s">
        <v>121</v>
      </c>
      <c r="DC2058" s="710">
        <v>5.0000000000000001E-3</v>
      </c>
      <c r="DD2058" s="710">
        <v>0.02</v>
      </c>
      <c r="DE2058" s="710">
        <v>8.9999999999999993E-3</v>
      </c>
      <c r="DF2058" s="710">
        <v>1.335</v>
      </c>
      <c r="DG2058" s="710">
        <v>1.2999999999999999E-2</v>
      </c>
      <c r="DH2058" s="710">
        <v>5.0000000000000001E-3</v>
      </c>
      <c r="DI2058" s="710">
        <v>1E-3</v>
      </c>
      <c r="DJ2058" s="710">
        <v>0.112</v>
      </c>
      <c r="DK2058" s="710">
        <v>1E-3</v>
      </c>
      <c r="DL2058" s="61" t="str">
        <f t="shared" si="38"/>
        <v>UTV</v>
      </c>
    </row>
    <row r="2059" spans="1:135">
      <c r="A2059" s="11">
        <v>44775</v>
      </c>
      <c r="B2059" s="66" t="s">
        <v>207</v>
      </c>
      <c r="C2059" s="25" t="s">
        <v>125</v>
      </c>
      <c r="D2059" s="21">
        <v>25</v>
      </c>
      <c r="E2059" s="2">
        <v>100</v>
      </c>
      <c r="F2059" s="2">
        <v>75</v>
      </c>
      <c r="H2059" s="3">
        <f>((F2059)/(E2059/100))</f>
        <v>75</v>
      </c>
      <c r="I2059" s="4" t="e">
        <f>#REF!/#REF!</f>
        <v>#REF!</v>
      </c>
      <c r="J2059" s="4" t="e">
        <f>100/G2059</f>
        <v>#DIV/0!</v>
      </c>
      <c r="N2059" s="37" t="e">
        <f>M2059/(K2059/100)</f>
        <v>#DIV/0!</v>
      </c>
      <c r="O2059" s="37" t="e">
        <f>N2059/J2059</f>
        <v>#DIV/0!</v>
      </c>
      <c r="P2059" s="5" t="e">
        <f>M2059/(L2059/100)</f>
        <v>#DIV/0!</v>
      </c>
      <c r="Q2059" s="5" t="e">
        <f>P2059*I2059</f>
        <v>#DIV/0!</v>
      </c>
      <c r="U2059" s="15" t="e">
        <f>100-(T2059-R2059)/S2059*100</f>
        <v>#DIV/0!</v>
      </c>
      <c r="V2059" s="21">
        <v>2.5579999999999998</v>
      </c>
      <c r="X2059" s="2">
        <v>11.19</v>
      </c>
      <c r="Y2059" s="2">
        <v>6.93</v>
      </c>
      <c r="Z2059" s="21">
        <v>1714</v>
      </c>
      <c r="AB2059" s="14" t="e">
        <f>((AE2059-AC2059)*(1000/AD2059))*1000</f>
        <v>#DIV/0!</v>
      </c>
      <c r="AF2059" s="7" t="e">
        <f>#REF!*0.8</f>
        <v>#REF!</v>
      </c>
      <c r="AG2059" s="2">
        <v>133</v>
      </c>
      <c r="AH2059" s="8">
        <f>((AG2059)*(H2059/100))</f>
        <v>99.75</v>
      </c>
      <c r="AI2059" s="7">
        <f>AG2059/AH2059</f>
        <v>1.3333333333333333</v>
      </c>
      <c r="AJ2059" s="6">
        <v>70.25</v>
      </c>
      <c r="AK2059" s="2">
        <v>0.498</v>
      </c>
      <c r="AO2059" s="20" t="s">
        <v>2389</v>
      </c>
      <c r="AP2059" s="709">
        <v>0.19600000000000001</v>
      </c>
      <c r="AQ2059" s="709">
        <v>3.0000000000000001E-3</v>
      </c>
      <c r="AR2059" s="709">
        <v>2.3E-2</v>
      </c>
      <c r="AS2059" s="709">
        <v>3.0000000000000001E-3</v>
      </c>
      <c r="AT2059" s="709">
        <v>1.4E-2</v>
      </c>
      <c r="AU2059" s="709">
        <v>2E-3</v>
      </c>
      <c r="AV2059" s="709">
        <v>3.9E-2</v>
      </c>
      <c r="AW2059" s="709">
        <v>2E-3</v>
      </c>
      <c r="AX2059" s="709">
        <v>3.0000000000000001E-3</v>
      </c>
      <c r="AY2059" s="709">
        <v>1E-3</v>
      </c>
      <c r="AZ2059" s="709">
        <v>4.3999999999999997E-2</v>
      </c>
      <c r="BA2059" s="709">
        <v>3.0000000000000001E-3</v>
      </c>
      <c r="BB2059" s="709">
        <v>0.28199999999999997</v>
      </c>
      <c r="BC2059" s="709">
        <v>5.0000000000000001E-3</v>
      </c>
      <c r="BD2059" s="709">
        <v>6.6440000000000001</v>
      </c>
      <c r="BE2059" s="709">
        <v>4.5999999999999999E-2</v>
      </c>
      <c r="BF2059" s="709" t="s">
        <v>121</v>
      </c>
      <c r="BG2059" s="709">
        <v>6.0000000000000001E-3</v>
      </c>
      <c r="BH2059" s="709">
        <v>2.911</v>
      </c>
      <c r="BI2059" s="709">
        <v>0.88200000000000001</v>
      </c>
      <c r="BJ2059" s="709" t="s">
        <v>121</v>
      </c>
      <c r="BK2059" s="709">
        <v>3.0000000000000001E-3</v>
      </c>
      <c r="BL2059" s="709" t="s">
        <v>121</v>
      </c>
      <c r="BM2059" s="709">
        <v>2E-3</v>
      </c>
      <c r="BN2059" s="709">
        <v>0.14699999999999999</v>
      </c>
      <c r="BO2059" s="709">
        <v>8.0000000000000002E-3</v>
      </c>
      <c r="BP2059" s="709">
        <v>62.457000000000001</v>
      </c>
      <c r="BQ2059" s="709">
        <v>0.154</v>
      </c>
      <c r="BR2059" s="709">
        <v>2E-3</v>
      </c>
      <c r="BS2059" s="709">
        <v>1E-3</v>
      </c>
      <c r="BT2059" s="709">
        <v>13.603</v>
      </c>
      <c r="BU2059" s="709">
        <v>0.15</v>
      </c>
      <c r="BV2059" s="709">
        <v>0.94599999999999995</v>
      </c>
      <c r="BW2059" s="709">
        <v>2.1000000000000001E-2</v>
      </c>
      <c r="BX2059" s="709" t="s">
        <v>121</v>
      </c>
      <c r="BY2059" s="709">
        <v>1.2E-2</v>
      </c>
      <c r="BZ2059" s="709">
        <v>0.752</v>
      </c>
      <c r="CA2059" s="709">
        <v>3.3000000000000002E-2</v>
      </c>
      <c r="CB2059" s="709" t="s">
        <v>121</v>
      </c>
      <c r="CC2059" s="709">
        <v>10.483000000000001</v>
      </c>
      <c r="CD2059" s="709">
        <v>0.33</v>
      </c>
      <c r="CE2059" s="709">
        <v>0.01</v>
      </c>
      <c r="CF2059" s="709">
        <v>4.0000000000000001E-3</v>
      </c>
      <c r="CG2059" s="709">
        <v>1E-3</v>
      </c>
      <c r="CH2059" s="709" t="s">
        <v>121</v>
      </c>
      <c r="CI2059" s="709">
        <v>2E-3</v>
      </c>
      <c r="CJ2059" s="709">
        <v>1.657</v>
      </c>
      <c r="CK2059" s="709">
        <v>8.8999999999999996E-2</v>
      </c>
      <c r="CL2059" s="709" t="s">
        <v>121</v>
      </c>
      <c r="CM2059" s="709">
        <v>2E-3</v>
      </c>
      <c r="CN2059" s="709">
        <v>4.0000000000000001E-3</v>
      </c>
      <c r="CO2059" s="709">
        <v>1E-3</v>
      </c>
      <c r="CP2059" s="709">
        <v>1.5980000000000001</v>
      </c>
      <c r="CQ2059" s="709">
        <v>3.6999999999999998E-2</v>
      </c>
      <c r="CR2059" s="709" t="s">
        <v>121</v>
      </c>
      <c r="CS2059" s="709">
        <v>2E-3</v>
      </c>
      <c r="CT2059" s="709">
        <v>6.6159999999999997</v>
      </c>
      <c r="CU2059" s="709">
        <v>0.27400000000000002</v>
      </c>
      <c r="CV2059" s="709">
        <v>2.9000000000000001E-2</v>
      </c>
      <c r="CW2059" s="709">
        <v>1E-3</v>
      </c>
      <c r="CX2059" s="709">
        <v>0.44</v>
      </c>
      <c r="CY2059" s="709">
        <v>1.7000000000000001E-2</v>
      </c>
      <c r="CZ2059" s="709" t="s">
        <v>121</v>
      </c>
      <c r="DA2059" s="709">
        <v>2E-3</v>
      </c>
      <c r="DB2059" s="709">
        <v>2.7E-2</v>
      </c>
      <c r="DC2059" s="709">
        <v>6.0000000000000001E-3</v>
      </c>
      <c r="DD2059" s="709" t="s">
        <v>121</v>
      </c>
      <c r="DE2059" s="709">
        <v>1.2E-2</v>
      </c>
      <c r="DF2059" s="709">
        <v>1.18</v>
      </c>
      <c r="DG2059" s="709">
        <v>1.2E-2</v>
      </c>
      <c r="DH2059" s="709">
        <v>3.5999999999999997E-2</v>
      </c>
      <c r="DI2059" s="709">
        <v>1E-3</v>
      </c>
      <c r="DJ2059" s="709">
        <v>7.0000000000000001E-3</v>
      </c>
      <c r="DK2059" s="709">
        <v>1E-3</v>
      </c>
      <c r="DL2059" s="61" t="str">
        <f t="shared" si="38"/>
        <v>DK III W2 02.08.2022</v>
      </c>
      <c r="DM2059" s="710">
        <v>4.8361645296552697E-3</v>
      </c>
      <c r="DN2059" s="710">
        <v>-1.0528879899584001E-2</v>
      </c>
      <c r="DO2059" s="710">
        <v>3.1523747286085202E-2</v>
      </c>
      <c r="DP2059" s="710">
        <v>0.497698985890562</v>
      </c>
      <c r="DQ2059" s="710">
        <v>4.8229389827193297E-2</v>
      </c>
      <c r="DR2059" s="710">
        <v>2.5047798221134301E-2</v>
      </c>
      <c r="DS2059" s="710">
        <v>1.5487624341178701</v>
      </c>
      <c r="DT2059" s="710">
        <v>2.98863583157793E-2</v>
      </c>
      <c r="DU2059" s="710">
        <v>4.8249791869683801E-3</v>
      </c>
      <c r="DV2059" s="710">
        <v>4.6279045370946702E-2</v>
      </c>
      <c r="DW2059" s="710">
        <v>0.48203829630089701</v>
      </c>
      <c r="DX2059" s="710">
        <v>0.16063343904685001</v>
      </c>
      <c r="DY2059" s="710">
        <v>729.93198273453197</v>
      </c>
      <c r="DZ2059" s="710">
        <v>0.44836950259711</v>
      </c>
      <c r="EA2059" s="710">
        <v>0.45259364173303701</v>
      </c>
      <c r="EB2059" s="710">
        <v>99.335458827369905</v>
      </c>
    </row>
    <row r="2060" spans="1:135">
      <c r="A2060" s="11">
        <v>44775</v>
      </c>
      <c r="B2060" s="66" t="s">
        <v>208</v>
      </c>
      <c r="C2060" s="25" t="s">
        <v>125</v>
      </c>
      <c r="D2060" s="21">
        <v>33</v>
      </c>
      <c r="E2060" s="2">
        <v>100</v>
      </c>
      <c r="F2060" s="2">
        <v>67</v>
      </c>
      <c r="H2060" s="3">
        <f>((F2060)/(E2060/100))</f>
        <v>67</v>
      </c>
      <c r="I2060" s="4">
        <f>E2059/F2059</f>
        <v>1.3333333333333333</v>
      </c>
      <c r="J2060" s="4" t="e">
        <f>100/G2060</f>
        <v>#DIV/0!</v>
      </c>
      <c r="N2060" s="37" t="e">
        <f>M2060/(K2060/100)</f>
        <v>#DIV/0!</v>
      </c>
      <c r="O2060" s="37" t="e">
        <f>N2060/J2060</f>
        <v>#DIV/0!</v>
      </c>
      <c r="P2060" s="5" t="e">
        <f>M2060/(L2060/100)</f>
        <v>#DIV/0!</v>
      </c>
      <c r="Q2060" s="5" t="e">
        <f>P2060*I2060</f>
        <v>#DIV/0!</v>
      </c>
      <c r="U2060" s="15" t="e">
        <f>100-(T2060-R2060)/S2060*100</f>
        <v>#DIV/0!</v>
      </c>
      <c r="V2060" s="21">
        <v>0.89400000000000002</v>
      </c>
      <c r="X2060" s="2">
        <v>9.51</v>
      </c>
      <c r="Y2060" s="2">
        <v>12.01</v>
      </c>
      <c r="Z2060" s="21">
        <v>3482</v>
      </c>
      <c r="AB2060" s="14" t="e">
        <f>((AE2060-AC2060)*(1000/AD2060))*1000</f>
        <v>#DIV/0!</v>
      </c>
      <c r="AF2060" s="7" t="e">
        <f>#REF!*0.8</f>
        <v>#REF!</v>
      </c>
      <c r="AG2060" s="2">
        <v>150</v>
      </c>
      <c r="AH2060" s="8">
        <f>((AG2060)*(H2060/100))</f>
        <v>100.5</v>
      </c>
      <c r="AI2060" s="7">
        <f>AG2060/AH2060</f>
        <v>1.4925373134328359</v>
      </c>
      <c r="AJ2060" s="6">
        <v>19.77</v>
      </c>
      <c r="AK2060" s="2">
        <v>0.52500000000000002</v>
      </c>
      <c r="AO2060" s="20" t="s">
        <v>2390</v>
      </c>
      <c r="AP2060" s="709">
        <v>0.20200000000000001</v>
      </c>
      <c r="AQ2060" s="709">
        <v>3.0000000000000001E-3</v>
      </c>
      <c r="AR2060" s="709">
        <v>3.9E-2</v>
      </c>
      <c r="AS2060" s="709">
        <v>3.0000000000000001E-3</v>
      </c>
      <c r="AT2060" s="709">
        <v>7.0000000000000001E-3</v>
      </c>
      <c r="AU2060" s="709">
        <v>2E-3</v>
      </c>
      <c r="AV2060" s="709">
        <v>1.7999999999999999E-2</v>
      </c>
      <c r="AW2060" s="709">
        <v>2E-3</v>
      </c>
      <c r="AX2060" s="709" t="s">
        <v>121</v>
      </c>
      <c r="AY2060" s="709">
        <v>2E-3</v>
      </c>
      <c r="AZ2060" s="709">
        <v>0.08</v>
      </c>
      <c r="BA2060" s="709">
        <v>3.0000000000000001E-3</v>
      </c>
      <c r="BB2060" s="709">
        <v>0.16900000000000001</v>
      </c>
      <c r="BC2060" s="709">
        <v>3.0000000000000001E-3</v>
      </c>
      <c r="BD2060" s="709">
        <v>3.13</v>
      </c>
      <c r="BE2060" s="709">
        <v>2.5999999999999999E-2</v>
      </c>
      <c r="BF2060" s="709" t="s">
        <v>121</v>
      </c>
      <c r="BG2060" s="709">
        <v>5.0000000000000001E-3</v>
      </c>
      <c r="BH2060" s="709">
        <v>3.448</v>
      </c>
      <c r="BI2060" s="709">
        <v>0.86899999999999999</v>
      </c>
      <c r="BJ2060" s="709">
        <v>7.0000000000000001E-3</v>
      </c>
      <c r="BK2060" s="709">
        <v>2E-3</v>
      </c>
      <c r="BL2060" s="709" t="s">
        <v>121</v>
      </c>
      <c r="BM2060" s="709">
        <v>2E-3</v>
      </c>
      <c r="BN2060" s="709">
        <v>0.109</v>
      </c>
      <c r="BO2060" s="709">
        <v>7.0000000000000001E-3</v>
      </c>
      <c r="BP2060" s="709">
        <v>65.981999999999999</v>
      </c>
      <c r="BQ2060" s="709">
        <v>0.13500000000000001</v>
      </c>
      <c r="BR2060" s="709" t="s">
        <v>121</v>
      </c>
      <c r="BS2060" s="709">
        <v>2E-3</v>
      </c>
      <c r="BT2060" s="709">
        <v>12.266999999999999</v>
      </c>
      <c r="BU2060" s="709">
        <v>0.124</v>
      </c>
      <c r="BV2060" s="709">
        <v>1.276</v>
      </c>
      <c r="BW2060" s="709">
        <v>2.4E-2</v>
      </c>
      <c r="BX2060" s="709" t="s">
        <v>121</v>
      </c>
      <c r="BY2060" s="709">
        <v>8.9999999999999993E-3</v>
      </c>
      <c r="BZ2060" s="709">
        <v>0.91400000000000003</v>
      </c>
      <c r="CA2060" s="709">
        <v>0.03</v>
      </c>
      <c r="CB2060" s="709" t="s">
        <v>121</v>
      </c>
      <c r="CC2060" s="709">
        <v>8.5069999999999997</v>
      </c>
      <c r="CD2060" s="709">
        <v>0.151</v>
      </c>
      <c r="CE2060" s="709">
        <v>7.0000000000000001E-3</v>
      </c>
      <c r="CF2060" s="709">
        <v>2E-3</v>
      </c>
      <c r="CG2060" s="709">
        <v>1E-3</v>
      </c>
      <c r="CH2060" s="709" t="s">
        <v>121</v>
      </c>
      <c r="CI2060" s="709">
        <v>2E-3</v>
      </c>
      <c r="CJ2060" s="709">
        <v>0.42299999999999999</v>
      </c>
      <c r="CK2060" s="709">
        <v>6.8000000000000005E-2</v>
      </c>
      <c r="CL2060" s="709" t="s">
        <v>121</v>
      </c>
      <c r="CM2060" s="709">
        <v>2E-3</v>
      </c>
      <c r="CN2060" s="709">
        <v>4.0000000000000001E-3</v>
      </c>
      <c r="CO2060" s="709">
        <v>1E-3</v>
      </c>
      <c r="CP2060" s="709">
        <v>2.161</v>
      </c>
      <c r="CQ2060" s="709">
        <v>4.2000000000000003E-2</v>
      </c>
      <c r="CR2060" s="709" t="s">
        <v>121</v>
      </c>
      <c r="CS2060" s="709">
        <v>2E-3</v>
      </c>
      <c r="CT2060" s="709">
        <v>7.6479999999999997</v>
      </c>
      <c r="CU2060" s="709">
        <v>0.28399999999999997</v>
      </c>
      <c r="CV2060" s="709">
        <v>2.8000000000000001E-2</v>
      </c>
      <c r="CW2060" s="709">
        <v>1E-3</v>
      </c>
      <c r="CX2060" s="709">
        <v>0.91</v>
      </c>
      <c r="CY2060" s="709">
        <v>1.7999999999999999E-2</v>
      </c>
      <c r="CZ2060" s="709" t="s">
        <v>121</v>
      </c>
      <c r="DA2060" s="709">
        <v>2E-3</v>
      </c>
      <c r="DB2060" s="709">
        <v>0.02</v>
      </c>
      <c r="DC2060" s="709">
        <v>6.0000000000000001E-3</v>
      </c>
      <c r="DD2060" s="709">
        <v>1.2999999999999999E-2</v>
      </c>
      <c r="DE2060" s="709">
        <v>7.0000000000000001E-3</v>
      </c>
      <c r="DF2060" s="709">
        <v>0.94099999999999995</v>
      </c>
      <c r="DG2060" s="709">
        <v>8.9999999999999993E-3</v>
      </c>
      <c r="DH2060" s="709">
        <v>3.6999999999999998E-2</v>
      </c>
      <c r="DI2060" s="709">
        <v>1E-3</v>
      </c>
      <c r="DJ2060" s="709">
        <v>6.0000000000000001E-3</v>
      </c>
      <c r="DK2060" s="709">
        <v>1E-3</v>
      </c>
      <c r="DL2060" s="61" t="str">
        <f t="shared" si="38"/>
        <v>DK III W1 02.08.2022</v>
      </c>
      <c r="DM2060" s="710">
        <v>6.36714161010489E-3</v>
      </c>
      <c r="DN2060" s="710">
        <v>1.87940151934421E-2</v>
      </c>
      <c r="DO2060" s="710">
        <v>1.9722203333869801E-2</v>
      </c>
      <c r="DP2060" s="710">
        <v>0.52500839487825501</v>
      </c>
      <c r="DQ2060" s="710">
        <v>5.0802365321574998E-2</v>
      </c>
      <c r="DR2060" s="710">
        <v>4.2312112023911797E-3</v>
      </c>
      <c r="DS2060" s="710">
        <v>0.79662676530068899</v>
      </c>
      <c r="DT2060" s="710">
        <v>1.02681519926409E-2</v>
      </c>
      <c r="DU2060" s="710">
        <v>3.8852655714772099E-3</v>
      </c>
      <c r="DV2060" s="710">
        <v>2.1224470055842999E-2</v>
      </c>
      <c r="DW2060" s="710">
        <v>0.75596669127518601</v>
      </c>
      <c r="DX2060" s="710">
        <v>-0.118670991387094</v>
      </c>
      <c r="DY2060" s="710">
        <v>1322.4908612162101</v>
      </c>
      <c r="DZ2060" s="710">
        <v>-6.6269492241448402E-2</v>
      </c>
      <c r="EA2060" s="710">
        <v>9.7543619400722505</v>
      </c>
      <c r="EB2060" s="710">
        <v>98.700338401989697</v>
      </c>
    </row>
    <row r="2061" spans="1:135">
      <c r="A2061" s="11">
        <v>44776</v>
      </c>
      <c r="B2061" s="66" t="s">
        <v>208</v>
      </c>
      <c r="C2061" s="25" t="s">
        <v>125</v>
      </c>
      <c r="D2061" s="21">
        <v>37</v>
      </c>
      <c r="E2061" s="2">
        <v>100</v>
      </c>
      <c r="F2061" s="2">
        <v>63</v>
      </c>
      <c r="H2061" s="3">
        <f>((F2061)/(E2061/100))</f>
        <v>63</v>
      </c>
      <c r="I2061" s="4">
        <f>E2060/F2060</f>
        <v>1.4925373134328359</v>
      </c>
      <c r="J2061" s="4" t="e">
        <f>100/G2061</f>
        <v>#DIV/0!</v>
      </c>
      <c r="N2061" s="37" t="e">
        <f>M2061/(K2061/100)</f>
        <v>#DIV/0!</v>
      </c>
      <c r="O2061" s="37" t="e">
        <f>N2061/J2061</f>
        <v>#DIV/0!</v>
      </c>
      <c r="P2061" s="5" t="e">
        <f>M2061/(L2061/100)</f>
        <v>#DIV/0!</v>
      </c>
      <c r="Q2061" s="5" t="e">
        <f>P2061*I2061</f>
        <v>#DIV/0!</v>
      </c>
      <c r="U2061" s="15" t="e">
        <f>100-(T2061-R2061)/S2061*100</f>
        <v>#DIV/0!</v>
      </c>
      <c r="V2061" s="21">
        <v>3.577</v>
      </c>
      <c r="X2061" s="2">
        <v>9.0399999999999991</v>
      </c>
      <c r="Y2061" s="2">
        <v>11.02</v>
      </c>
      <c r="Z2061" s="21">
        <v>2795</v>
      </c>
      <c r="AB2061" s="14" t="e">
        <f>((AE2061-AC2061)*(1000/AD2061))*1000</f>
        <v>#DIV/0!</v>
      </c>
      <c r="AF2061" s="7" t="e">
        <f>#REF!*0.8</f>
        <v>#REF!</v>
      </c>
      <c r="AG2061" s="2">
        <v>159</v>
      </c>
      <c r="AH2061" s="8">
        <f>((AG2061)*(H2061/100))</f>
        <v>100.17</v>
      </c>
      <c r="AI2061" s="7">
        <f>AG2061/AH2061</f>
        <v>1.5873015873015872</v>
      </c>
      <c r="AJ2061" s="6">
        <v>36.200000000000003</v>
      </c>
      <c r="AK2061" s="2">
        <v>2.1779999999999999</v>
      </c>
      <c r="AO2061" s="20" t="s">
        <v>125</v>
      </c>
      <c r="AP2061" s="711">
        <v>0.14099999999999999</v>
      </c>
      <c r="AQ2061" s="711">
        <v>2E-3</v>
      </c>
      <c r="AR2061" s="711">
        <v>6.6000000000000003E-2</v>
      </c>
      <c r="AS2061" s="711">
        <v>3.0000000000000001E-3</v>
      </c>
      <c r="AT2061" s="711">
        <v>1.2E-2</v>
      </c>
      <c r="AU2061" s="711">
        <v>2E-3</v>
      </c>
      <c r="AV2061" s="711">
        <v>2.5999999999999999E-2</v>
      </c>
      <c r="AW2061" s="711">
        <v>2E-3</v>
      </c>
      <c r="AX2061" s="711" t="s">
        <v>121</v>
      </c>
      <c r="AY2061" s="711">
        <v>2E-3</v>
      </c>
      <c r="AZ2061" s="711">
        <v>5.1999999999999998E-2</v>
      </c>
      <c r="BA2061" s="711">
        <v>3.0000000000000001E-3</v>
      </c>
      <c r="BB2061" s="711">
        <v>0.16300000000000001</v>
      </c>
      <c r="BC2061" s="711">
        <v>3.0000000000000001E-3</v>
      </c>
      <c r="BD2061" s="711">
        <v>3.2869999999999999</v>
      </c>
      <c r="BE2061" s="711">
        <v>2.4E-2</v>
      </c>
      <c r="BF2061" s="711" t="s">
        <v>121</v>
      </c>
      <c r="BG2061" s="711">
        <v>4.0000000000000001E-3</v>
      </c>
      <c r="BH2061" s="711">
        <v>1.5069999999999999</v>
      </c>
      <c r="BI2061" s="711">
        <v>0.57599999999999996</v>
      </c>
      <c r="BJ2061" s="711">
        <v>4.0000000000000001E-3</v>
      </c>
      <c r="BK2061" s="711">
        <v>2E-3</v>
      </c>
      <c r="BL2061" s="711" t="s">
        <v>121</v>
      </c>
      <c r="BM2061" s="711">
        <v>2E-3</v>
      </c>
      <c r="BN2061" s="711">
        <v>7.6999999999999999E-2</v>
      </c>
      <c r="BO2061" s="711">
        <v>6.0000000000000001E-3</v>
      </c>
      <c r="BP2061" s="711">
        <v>76.861999999999995</v>
      </c>
      <c r="BQ2061" s="711">
        <v>0.09</v>
      </c>
      <c r="BR2061" s="711">
        <v>2E-3</v>
      </c>
      <c r="BS2061" s="711">
        <v>1E-3</v>
      </c>
      <c r="BT2061" s="711">
        <v>8.9570000000000007</v>
      </c>
      <c r="BU2061" s="711">
        <v>0.104</v>
      </c>
      <c r="BV2061" s="711">
        <v>0.87</v>
      </c>
      <c r="BW2061" s="711">
        <v>2.1000000000000001E-2</v>
      </c>
      <c r="BX2061" s="711">
        <v>8.9999999999999993E-3</v>
      </c>
      <c r="BY2061" s="711">
        <v>5.0000000000000001E-3</v>
      </c>
      <c r="BZ2061" s="711">
        <v>0.87</v>
      </c>
      <c r="CA2061" s="711">
        <v>2.8000000000000001E-2</v>
      </c>
      <c r="CB2061" s="711" t="s">
        <v>121</v>
      </c>
      <c r="CC2061" s="711">
        <v>8.0220000000000002</v>
      </c>
      <c r="CD2061" s="711">
        <v>0.123</v>
      </c>
      <c r="CE2061" s="711">
        <v>6.0000000000000001E-3</v>
      </c>
      <c r="CF2061" s="711">
        <v>4.0000000000000001E-3</v>
      </c>
      <c r="CG2061" s="711">
        <v>1E-3</v>
      </c>
      <c r="CH2061" s="711" t="s">
        <v>121</v>
      </c>
      <c r="CI2061" s="711">
        <v>2E-3</v>
      </c>
      <c r="CJ2061" s="711">
        <v>0.42799999999999999</v>
      </c>
      <c r="CK2061" s="711">
        <v>6.2E-2</v>
      </c>
      <c r="CL2061" s="711" t="s">
        <v>121</v>
      </c>
      <c r="CM2061" s="711">
        <v>2E-3</v>
      </c>
      <c r="CN2061" s="711">
        <v>5.0000000000000001E-3</v>
      </c>
      <c r="CO2061" s="711">
        <v>1E-3</v>
      </c>
      <c r="CP2061" s="711">
        <v>0.96199999999999997</v>
      </c>
      <c r="CQ2061" s="711">
        <v>0.03</v>
      </c>
      <c r="CR2061" s="711" t="s">
        <v>121</v>
      </c>
      <c r="CS2061" s="711">
        <v>2E-3</v>
      </c>
      <c r="CT2061" s="711">
        <v>3.8109999999999999</v>
      </c>
      <c r="CU2061" s="711">
        <v>0.23100000000000001</v>
      </c>
      <c r="CV2061" s="711">
        <v>3.1E-2</v>
      </c>
      <c r="CW2061" s="711">
        <v>1E-3</v>
      </c>
      <c r="CX2061" s="711">
        <v>0.90200000000000002</v>
      </c>
      <c r="CY2061" s="711">
        <v>1.6E-2</v>
      </c>
      <c r="CZ2061" s="711" t="s">
        <v>121</v>
      </c>
      <c r="DA2061" s="711">
        <v>2E-3</v>
      </c>
      <c r="DB2061" s="711">
        <v>3.7999999999999999E-2</v>
      </c>
      <c r="DC2061" s="711">
        <v>5.0000000000000001E-3</v>
      </c>
      <c r="DD2061" s="711" t="s">
        <v>121</v>
      </c>
      <c r="DE2061" s="711">
        <v>8.9999999999999993E-3</v>
      </c>
      <c r="DF2061" s="711">
        <v>0.72799999999999998</v>
      </c>
      <c r="DG2061" s="711">
        <v>7.0000000000000001E-3</v>
      </c>
      <c r="DH2061" s="711">
        <v>4.7E-2</v>
      </c>
      <c r="DI2061" s="711">
        <v>1E-3</v>
      </c>
      <c r="DJ2061" s="711">
        <v>8.0000000000000002E-3</v>
      </c>
      <c r="DK2061" s="711">
        <v>1E-3</v>
      </c>
      <c r="DL2061" s="61" t="str">
        <f t="shared" si="38"/>
        <v>DK III</v>
      </c>
      <c r="DM2061" s="711">
        <v>-5.5023424423966704E-4</v>
      </c>
      <c r="DN2061" s="711">
        <v>8.1510623585606193E-3</v>
      </c>
      <c r="DO2061" s="711">
        <v>2.2283632496521402E-2</v>
      </c>
      <c r="DP2061" s="711">
        <v>2.1782932069868099</v>
      </c>
      <c r="DQ2061" s="711">
        <v>2.3224106596298501E-2</v>
      </c>
      <c r="DR2061" s="711">
        <v>8.6365191172129596E-2</v>
      </c>
      <c r="DS2061" s="711">
        <v>2.31645670796529</v>
      </c>
      <c r="DT2061" s="711">
        <v>2.2672679307240699E-2</v>
      </c>
      <c r="DU2061" s="711">
        <v>5.1457133469176202E-3</v>
      </c>
      <c r="DV2061" s="711">
        <v>0.116372409533126</v>
      </c>
      <c r="DW2061" s="711">
        <v>0.58356207874606503</v>
      </c>
      <c r="DX2061" s="711">
        <v>0.12551387930924501</v>
      </c>
      <c r="DY2061" s="711">
        <v>1054.92908518644</v>
      </c>
      <c r="DZ2061" s="711">
        <v>0.54076975646066205</v>
      </c>
      <c r="EA2061" s="711">
        <v>22.928855675925298</v>
      </c>
      <c r="EB2061" s="711">
        <v>98.710585704261106</v>
      </c>
    </row>
    <row r="2062" spans="1:135">
      <c r="A2062" s="11">
        <v>44776</v>
      </c>
      <c r="B2062" s="66" t="s">
        <v>207</v>
      </c>
      <c r="C2062" s="25" t="s">
        <v>125</v>
      </c>
      <c r="D2062" s="21">
        <v>26</v>
      </c>
      <c r="E2062" s="2">
        <v>100</v>
      </c>
      <c r="F2062" s="2">
        <v>74</v>
      </c>
      <c r="H2062" s="3">
        <f>((F2062)/(E2062/100))</f>
        <v>74</v>
      </c>
      <c r="I2062" s="4">
        <f>E2062/F2062</f>
        <v>1.3513513513513513</v>
      </c>
      <c r="J2062" s="4" t="e">
        <f>100/G2062</f>
        <v>#DIV/0!</v>
      </c>
      <c r="N2062" s="37" t="e">
        <f>M2062/(K2062/100)</f>
        <v>#DIV/0!</v>
      </c>
      <c r="O2062" s="37" t="e">
        <f>N2062/J2062</f>
        <v>#DIV/0!</v>
      </c>
      <c r="P2062" s="5" t="e">
        <f>M2062/(L2062/100)</f>
        <v>#DIV/0!</v>
      </c>
      <c r="Q2062" s="5" t="e">
        <f>P2062*I2062</f>
        <v>#DIV/0!</v>
      </c>
      <c r="U2062" s="15" t="e">
        <f>100-(T2062-R2062)/S2062*100</f>
        <v>#DIV/0!</v>
      </c>
      <c r="V2062" s="21">
        <v>0.82799999999999996</v>
      </c>
      <c r="X2062" s="2">
        <v>9.7100000000000009</v>
      </c>
      <c r="Y2062" s="2">
        <v>8.49</v>
      </c>
      <c r="Z2062" s="21">
        <v>2469</v>
      </c>
      <c r="AB2062" s="14" t="e">
        <f>((AE2062-AC2062)*(1000/AD2062))*1000</f>
        <v>#DIV/0!</v>
      </c>
      <c r="AF2062" s="7" t="e">
        <f>#REF!*0.8</f>
        <v>#REF!</v>
      </c>
      <c r="AG2062" s="2">
        <v>135</v>
      </c>
      <c r="AH2062" s="8">
        <f>((AG2062)*(H2062/100))</f>
        <v>99.9</v>
      </c>
      <c r="AI2062" s="7">
        <f>AG2062/AH2062</f>
        <v>1.3513513513513513</v>
      </c>
      <c r="AJ2062" s="6">
        <v>26.5</v>
      </c>
      <c r="AK2062" s="2">
        <v>1.2030000000000001</v>
      </c>
      <c r="AO2062" s="20" t="s">
        <v>125</v>
      </c>
      <c r="AP2062" s="711">
        <v>0.17599999999999999</v>
      </c>
      <c r="AQ2062" s="711">
        <v>3.0000000000000001E-3</v>
      </c>
      <c r="AR2062" s="711">
        <v>2.8000000000000001E-2</v>
      </c>
      <c r="AS2062" s="711">
        <v>3.0000000000000001E-3</v>
      </c>
      <c r="AT2062" s="711">
        <v>1.4E-2</v>
      </c>
      <c r="AU2062" s="711">
        <v>2E-3</v>
      </c>
      <c r="AV2062" s="711">
        <v>2.8000000000000001E-2</v>
      </c>
      <c r="AW2062" s="711">
        <v>2E-3</v>
      </c>
      <c r="AX2062" s="711" t="s">
        <v>121</v>
      </c>
      <c r="AY2062" s="711">
        <v>2E-3</v>
      </c>
      <c r="AZ2062" s="711">
        <v>4.3999999999999997E-2</v>
      </c>
      <c r="BA2062" s="711">
        <v>3.0000000000000001E-3</v>
      </c>
      <c r="BB2062" s="711">
        <v>0.307</v>
      </c>
      <c r="BC2062" s="711">
        <v>5.0000000000000001E-3</v>
      </c>
      <c r="BD2062" s="711">
        <v>3.984</v>
      </c>
      <c r="BE2062" s="711">
        <v>3.1E-2</v>
      </c>
      <c r="BF2062" s="711" t="s">
        <v>121</v>
      </c>
      <c r="BG2062" s="711">
        <v>4.0000000000000001E-3</v>
      </c>
      <c r="BH2062" s="711">
        <v>3.2469999999999999</v>
      </c>
      <c r="BI2062" s="711">
        <v>0.98399999999999999</v>
      </c>
      <c r="BJ2062" s="711" t="s">
        <v>121</v>
      </c>
      <c r="BK2062" s="711">
        <v>3.0000000000000001E-3</v>
      </c>
      <c r="BL2062" s="711" t="s">
        <v>121</v>
      </c>
      <c r="BM2062" s="711">
        <v>2E-3</v>
      </c>
      <c r="BN2062" s="711">
        <v>0.18099999999999999</v>
      </c>
      <c r="BO2062" s="711">
        <v>8.0000000000000002E-3</v>
      </c>
      <c r="BP2062" s="711">
        <v>60.338999999999999</v>
      </c>
      <c r="BQ2062" s="711">
        <v>0.152</v>
      </c>
      <c r="BR2062" s="711">
        <v>2E-3</v>
      </c>
      <c r="BS2062" s="711">
        <v>1E-3</v>
      </c>
      <c r="BT2062" s="711">
        <v>14.475</v>
      </c>
      <c r="BU2062" s="711">
        <v>0.14199999999999999</v>
      </c>
      <c r="BV2062" s="711">
        <v>1.331</v>
      </c>
      <c r="BW2062" s="711">
        <v>2.5999999999999999E-2</v>
      </c>
      <c r="BX2062" s="711" t="s">
        <v>121</v>
      </c>
      <c r="BY2062" s="711">
        <v>1.4E-2</v>
      </c>
      <c r="BZ2062" s="711">
        <v>0.91800000000000004</v>
      </c>
      <c r="CA2062" s="711">
        <v>3.2000000000000001E-2</v>
      </c>
      <c r="CB2062" s="711" t="s">
        <v>121</v>
      </c>
      <c r="CC2062" s="711">
        <v>10.47</v>
      </c>
      <c r="CD2062" s="711">
        <v>0.11700000000000001</v>
      </c>
      <c r="CE2062" s="711">
        <v>7.0000000000000001E-3</v>
      </c>
      <c r="CF2062" s="711">
        <v>6.0000000000000001E-3</v>
      </c>
      <c r="CG2062" s="711">
        <v>1E-3</v>
      </c>
      <c r="CH2062" s="711">
        <v>2E-3</v>
      </c>
      <c r="CI2062" s="711">
        <v>1E-3</v>
      </c>
      <c r="CJ2062" s="711">
        <v>1.2090000000000001</v>
      </c>
      <c r="CK2062" s="711">
        <v>0.09</v>
      </c>
      <c r="CL2062" s="711" t="s">
        <v>121</v>
      </c>
      <c r="CM2062" s="711">
        <v>2E-3</v>
      </c>
      <c r="CN2062" s="711">
        <v>2E-3</v>
      </c>
      <c r="CO2062" s="711">
        <v>1E-3</v>
      </c>
      <c r="CP2062" s="711">
        <v>2.048</v>
      </c>
      <c r="CQ2062" s="711">
        <v>4.2999999999999997E-2</v>
      </c>
      <c r="CR2062" s="711" t="s">
        <v>121</v>
      </c>
      <c r="CS2062" s="711">
        <v>2E-3</v>
      </c>
      <c r="CT2062" s="711">
        <v>9.4469999999999992</v>
      </c>
      <c r="CU2062" s="711">
        <v>0.32200000000000001</v>
      </c>
      <c r="CV2062" s="711">
        <v>3.4000000000000002E-2</v>
      </c>
      <c r="CW2062" s="711">
        <v>1E-3</v>
      </c>
      <c r="CX2062" s="711">
        <v>1.466</v>
      </c>
      <c r="CY2062" s="711">
        <v>2.3E-2</v>
      </c>
      <c r="CZ2062" s="711" t="s">
        <v>121</v>
      </c>
      <c r="DA2062" s="711">
        <v>2E-3</v>
      </c>
      <c r="DB2062" s="711">
        <v>1.7000000000000001E-2</v>
      </c>
      <c r="DC2062" s="711">
        <v>7.0000000000000001E-3</v>
      </c>
      <c r="DD2062" s="711" t="s">
        <v>121</v>
      </c>
      <c r="DE2062" s="711">
        <v>1.0999999999999999E-2</v>
      </c>
      <c r="DF2062" s="711">
        <v>0.54700000000000004</v>
      </c>
      <c r="DG2062" s="711">
        <v>6.0000000000000001E-3</v>
      </c>
      <c r="DH2062" s="711">
        <v>0.02</v>
      </c>
      <c r="DI2062" s="711">
        <v>1E-3</v>
      </c>
      <c r="DJ2062" s="711">
        <v>7.0000000000000001E-3</v>
      </c>
      <c r="DK2062" s="711">
        <v>1E-3</v>
      </c>
      <c r="DL2062" s="61" t="str">
        <f t="shared" si="38"/>
        <v>DK III</v>
      </c>
      <c r="DM2062" s="711">
        <v>-1.1680888344406299E-3</v>
      </c>
      <c r="DN2062" s="711">
        <v>-3.2447057698864901E-3</v>
      </c>
      <c r="DO2062" s="711">
        <v>1.29939206444475E-2</v>
      </c>
      <c r="DP2062" s="711">
        <v>1.20349624572112</v>
      </c>
      <c r="DQ2062" s="711">
        <v>2.3466902051155699E-2</v>
      </c>
      <c r="DR2062" s="711">
        <v>3.5101821560863597E-2</v>
      </c>
      <c r="DS2062" s="711">
        <v>3.5013685561012702</v>
      </c>
      <c r="DT2062" s="711">
        <v>2.0627349154186798E-2</v>
      </c>
      <c r="DU2062" s="711">
        <v>9.1287852876327496E-3</v>
      </c>
      <c r="DV2062" s="711">
        <v>0.15214389542263901</v>
      </c>
      <c r="DW2062" s="711">
        <v>0.61952220566829597</v>
      </c>
      <c r="DX2062" s="711">
        <v>8.5753297715329205E-2</v>
      </c>
      <c r="DY2062" s="711">
        <v>1384.6161521015099</v>
      </c>
      <c r="DZ2062" s="711">
        <v>0.54787168044471302</v>
      </c>
      <c r="EA2062" s="711">
        <v>7.1340679387805297</v>
      </c>
      <c r="EB2062" s="711">
        <v>98.480066413602401</v>
      </c>
    </row>
    <row r="2063" spans="1:135">
      <c r="A2063" s="11">
        <v>44776</v>
      </c>
      <c r="B2063" s="66"/>
      <c r="C2063" s="25" t="s">
        <v>117</v>
      </c>
      <c r="H2063" s="3" t="e">
        <f>((F2063)/(E2063/100))</f>
        <v>#DIV/0!</v>
      </c>
      <c r="I2063" s="4" t="e">
        <f>E2063/F2063</f>
        <v>#DIV/0!</v>
      </c>
      <c r="J2063" s="4" t="e">
        <f>100/G2063</f>
        <v>#DIV/0!</v>
      </c>
      <c r="N2063" s="37" t="e">
        <f>M2063/(K2063/100)</f>
        <v>#DIV/0!</v>
      </c>
      <c r="O2063" s="37" t="e">
        <f>N2063/J2063</f>
        <v>#DIV/0!</v>
      </c>
      <c r="P2063" s="5" t="e">
        <f>M2063/(L2063/100)</f>
        <v>#DIV/0!</v>
      </c>
      <c r="Q2063" s="5" t="e">
        <f>P2063*I2063</f>
        <v>#DIV/0!</v>
      </c>
      <c r="U2063" s="15" t="e">
        <f>100-(T2063-R2063)/S2063*100</f>
        <v>#DIV/0!</v>
      </c>
      <c r="AB2063" s="14" t="e">
        <f>((AE2063-AC2063)*(1000/AD2063))*1000</f>
        <v>#DIV/0!</v>
      </c>
      <c r="AF2063" s="7" t="e">
        <f>#REF!*0.8</f>
        <v>#REF!</v>
      </c>
      <c r="AH2063" s="8" t="e">
        <f>((AG2063)*(H2063/100))</f>
        <v>#DIV/0!</v>
      </c>
      <c r="AI2063" s="7" t="e">
        <f>AG2063/AH2063</f>
        <v>#DIV/0!</v>
      </c>
      <c r="AO2063" s="20" t="s">
        <v>117</v>
      </c>
      <c r="AP2063" s="711">
        <v>0.247</v>
      </c>
      <c r="AQ2063" s="711">
        <v>4.0000000000000001E-3</v>
      </c>
      <c r="AR2063" s="711">
        <v>8.9999999999999993E-3</v>
      </c>
      <c r="AS2063" s="711">
        <v>3.0000000000000001E-3</v>
      </c>
      <c r="AT2063" s="711">
        <v>0.13800000000000001</v>
      </c>
      <c r="AU2063" s="711">
        <v>4.0000000000000001E-3</v>
      </c>
      <c r="AV2063" s="711">
        <v>8.5000000000000006E-2</v>
      </c>
      <c r="AW2063" s="711">
        <v>3.0000000000000001E-3</v>
      </c>
      <c r="AX2063" s="711">
        <v>1.7000000000000001E-2</v>
      </c>
      <c r="AY2063" s="711">
        <v>1E-3</v>
      </c>
      <c r="AZ2063" s="711">
        <v>0.02</v>
      </c>
      <c r="BA2063" s="711">
        <v>2E-3</v>
      </c>
      <c r="BB2063" s="711">
        <v>8.5999999999999993E-2</v>
      </c>
      <c r="BC2063" s="711">
        <v>3.0000000000000001E-3</v>
      </c>
      <c r="BD2063" s="711">
        <v>0.79</v>
      </c>
      <c r="BE2063" s="711">
        <v>1.2999999999999999E-2</v>
      </c>
      <c r="BF2063" s="711" t="s">
        <v>121</v>
      </c>
      <c r="BG2063" s="711">
        <v>7.0000000000000001E-3</v>
      </c>
      <c r="BH2063" s="711" t="s">
        <v>121</v>
      </c>
      <c r="BI2063" s="711">
        <v>2.2989999999999999</v>
      </c>
      <c r="BJ2063" s="711" t="s">
        <v>121</v>
      </c>
      <c r="BK2063" s="711">
        <v>4.0000000000000001E-3</v>
      </c>
      <c r="BL2063" s="711" t="s">
        <v>121</v>
      </c>
      <c r="BM2063" s="711">
        <v>2E-3</v>
      </c>
      <c r="BN2063" s="711">
        <v>0.13500000000000001</v>
      </c>
      <c r="BO2063" s="711">
        <v>8.9999999999999993E-3</v>
      </c>
      <c r="BP2063" s="711">
        <v>55.057000000000002</v>
      </c>
      <c r="BQ2063" s="711">
        <v>0.17899999999999999</v>
      </c>
      <c r="BR2063" s="711">
        <v>7.0000000000000001E-3</v>
      </c>
      <c r="BS2063" s="711">
        <v>1E-3</v>
      </c>
      <c r="BT2063" s="711">
        <v>18.983000000000001</v>
      </c>
      <c r="BU2063" s="711">
        <v>0.17699999999999999</v>
      </c>
      <c r="BV2063" s="711">
        <v>11.388</v>
      </c>
      <c r="BW2063" s="711">
        <v>0.129</v>
      </c>
      <c r="BX2063" s="711" t="s">
        <v>121</v>
      </c>
      <c r="BY2063" s="711">
        <v>7.0000000000000001E-3</v>
      </c>
      <c r="BZ2063" s="711">
        <v>2.0299999999999998</v>
      </c>
      <c r="CA2063" s="711">
        <v>4.2000000000000003E-2</v>
      </c>
      <c r="CB2063" s="711" t="s">
        <v>121</v>
      </c>
      <c r="CC2063" s="711">
        <v>18.312000000000001</v>
      </c>
      <c r="CD2063" s="711">
        <v>4.2999999999999997E-2</v>
      </c>
      <c r="CE2063" s="711">
        <v>5.0000000000000001E-3</v>
      </c>
      <c r="CF2063" s="711">
        <v>3.0000000000000001E-3</v>
      </c>
      <c r="CG2063" s="711">
        <v>1E-3</v>
      </c>
      <c r="CH2063" s="711" t="s">
        <v>121</v>
      </c>
      <c r="CI2063" s="711">
        <v>2E-3</v>
      </c>
      <c r="CJ2063" s="711" t="s">
        <v>121</v>
      </c>
      <c r="CK2063" s="711">
        <v>0.187</v>
      </c>
      <c r="CL2063" s="711" t="s">
        <v>121</v>
      </c>
      <c r="CM2063" s="711">
        <v>2E-3</v>
      </c>
      <c r="CN2063" s="711">
        <v>7.0000000000000001E-3</v>
      </c>
      <c r="CO2063" s="711">
        <v>1E-3</v>
      </c>
      <c r="CP2063" s="711">
        <v>3.9870000000000001</v>
      </c>
      <c r="CQ2063" s="711">
        <v>8.5000000000000006E-2</v>
      </c>
      <c r="CR2063" s="711" t="s">
        <v>121</v>
      </c>
      <c r="CS2063" s="711">
        <v>2E-3</v>
      </c>
      <c r="CT2063" s="711">
        <v>3.4039999999999999</v>
      </c>
      <c r="CU2063" s="711">
        <v>0.35199999999999998</v>
      </c>
      <c r="CV2063" s="711">
        <v>2.8000000000000001E-2</v>
      </c>
      <c r="CW2063" s="711">
        <v>1E-3</v>
      </c>
      <c r="CX2063" s="711">
        <v>0.30599999999999999</v>
      </c>
      <c r="CY2063" s="711">
        <v>1.2999999999999999E-2</v>
      </c>
      <c r="CZ2063" s="711" t="s">
        <v>121</v>
      </c>
      <c r="DA2063" s="711">
        <v>2E-3</v>
      </c>
      <c r="DB2063" s="711">
        <v>6.0000000000000001E-3</v>
      </c>
      <c r="DC2063" s="711">
        <v>4.0000000000000001E-3</v>
      </c>
      <c r="DD2063" s="711" t="s">
        <v>121</v>
      </c>
      <c r="DE2063" s="711">
        <v>1.2999999999999999E-2</v>
      </c>
      <c r="DF2063" s="711">
        <v>1.4219999999999999</v>
      </c>
      <c r="DG2063" s="711">
        <v>1.4E-2</v>
      </c>
      <c r="DH2063" s="711">
        <v>1.2999999999999999E-2</v>
      </c>
      <c r="DI2063" s="711">
        <v>1E-3</v>
      </c>
      <c r="DJ2063" s="711">
        <v>8.5000000000000006E-2</v>
      </c>
      <c r="DK2063" s="711">
        <v>1E-3</v>
      </c>
      <c r="DL2063" s="61" t="str">
        <f t="shared" si="38"/>
        <v>UTV</v>
      </c>
    </row>
    <row r="2064" spans="1:135">
      <c r="A2064" s="11">
        <v>44776</v>
      </c>
      <c r="B2064" s="66" t="s">
        <v>2391</v>
      </c>
      <c r="C2064" s="25" t="s">
        <v>178</v>
      </c>
      <c r="D2064" s="21">
        <v>50</v>
      </c>
      <c r="H2064" s="3" t="e">
        <f>((F2064)/(E2064/100))</f>
        <v>#DIV/0!</v>
      </c>
      <c r="I2064" s="4" t="e">
        <f>E2064/F2064</f>
        <v>#DIV/0!</v>
      </c>
      <c r="J2064" s="4" t="e">
        <f>100/G2064</f>
        <v>#DIV/0!</v>
      </c>
      <c r="N2064" s="37" t="e">
        <f>M2064/(K2064/100)</f>
        <v>#DIV/0!</v>
      </c>
      <c r="O2064" s="37" t="e">
        <f>N2064/J2064</f>
        <v>#DIV/0!</v>
      </c>
      <c r="P2064" s="5" t="e">
        <f>M2064/(L2064/100)</f>
        <v>#DIV/0!</v>
      </c>
      <c r="Q2064" s="5" t="e">
        <f>P2064*I2064</f>
        <v>#DIV/0!</v>
      </c>
      <c r="U2064" s="15" t="e">
        <f>100-(T2064-R2064)/S2064*100</f>
        <v>#DIV/0!</v>
      </c>
      <c r="X2064" s="2">
        <v>7.7</v>
      </c>
      <c r="Y2064" s="2">
        <v>6.33</v>
      </c>
      <c r="AB2064" s="14" t="e">
        <f>((AE2064-AC2064)*(1000/AD2064))*1000</f>
        <v>#DIV/0!</v>
      </c>
      <c r="AF2064" s="7" t="e">
        <f>#REF!*0.8</f>
        <v>#REF!</v>
      </c>
      <c r="AH2064" s="8" t="e">
        <f>((AG2064)*(H2064/100))</f>
        <v>#DIV/0!</v>
      </c>
      <c r="AI2064" s="7" t="e">
        <f>AG2064/AH2064</f>
        <v>#DIV/0!</v>
      </c>
      <c r="AJ2064" s="6">
        <v>593.79999999999995</v>
      </c>
      <c r="AO2064" s="20" t="s">
        <v>178</v>
      </c>
      <c r="DL2064" s="61" t="str">
        <f t="shared" si="38"/>
        <v>ENE 1826</v>
      </c>
    </row>
    <row r="2065" spans="1:132">
      <c r="A2065" s="11">
        <v>44776</v>
      </c>
      <c r="B2065" s="66"/>
      <c r="C2065" s="25" t="s">
        <v>2392</v>
      </c>
      <c r="D2065" s="21">
        <v>0</v>
      </c>
      <c r="E2065" s="2">
        <v>100</v>
      </c>
      <c r="F2065" s="2">
        <v>100</v>
      </c>
      <c r="H2065" s="3">
        <f>((F2065)/(E2065/100))</f>
        <v>100</v>
      </c>
      <c r="I2065" s="4">
        <f>E2065/F2065</f>
        <v>1</v>
      </c>
      <c r="J2065" s="4" t="e">
        <f>100/G2065</f>
        <v>#DIV/0!</v>
      </c>
      <c r="N2065" s="37" t="e">
        <f>M2065/(K2065/100)</f>
        <v>#DIV/0!</v>
      </c>
      <c r="O2065" s="37" t="e">
        <f>N2065/J2065</f>
        <v>#DIV/0!</v>
      </c>
      <c r="P2065" s="5" t="e">
        <f>M2065/(L2065/100)</f>
        <v>#DIV/0!</v>
      </c>
      <c r="Q2065" s="5" t="e">
        <f>P2065*I2065</f>
        <v>#DIV/0!</v>
      </c>
      <c r="R2065" s="21">
        <v>46.146999999999998</v>
      </c>
      <c r="S2065" s="21">
        <v>12.96</v>
      </c>
      <c r="T2065" s="21">
        <v>56.609000000000002</v>
      </c>
      <c r="U2065" s="15">
        <f>100-(T2065-R2065)/S2065*100</f>
        <v>19.274691358024683</v>
      </c>
      <c r="V2065" s="21">
        <v>17.940000000000001</v>
      </c>
      <c r="X2065" s="2">
        <v>9.68</v>
      </c>
      <c r="Y2065" s="2">
        <v>37.299999999999997</v>
      </c>
      <c r="Z2065" s="21" t="s">
        <v>781</v>
      </c>
      <c r="AB2065" s="14">
        <f>((AE2065-AC2065)*(1000/AD2065))*1000</f>
        <v>37819.830721831517</v>
      </c>
      <c r="AC2065" s="21">
        <v>86.513000000000005</v>
      </c>
      <c r="AD2065" s="21">
        <v>143.78700000000001</v>
      </c>
      <c r="AE2065" s="21">
        <v>91.950999999999993</v>
      </c>
      <c r="AF2065" s="7" t="e">
        <f>#REF!*0.8</f>
        <v>#REF!</v>
      </c>
      <c r="AH2065" s="8">
        <f>((AG2065)*(H2065/100))</f>
        <v>0</v>
      </c>
      <c r="AI2065" s="7" t="e">
        <f>AG2065/AH2065</f>
        <v>#DIV/0!</v>
      </c>
      <c r="AJ2065" s="6">
        <v>6.2409999999999997</v>
      </c>
      <c r="AK2065" s="2">
        <v>1.4490000000000001</v>
      </c>
      <c r="AO2065" s="20" t="s">
        <v>2392</v>
      </c>
      <c r="AP2065" s="711">
        <v>2E-3</v>
      </c>
      <c r="AQ2065" s="711">
        <v>1E-3</v>
      </c>
      <c r="AR2065" s="711" t="s">
        <v>121</v>
      </c>
      <c r="AS2065" s="711">
        <v>3.0000000000000001E-3</v>
      </c>
      <c r="AT2065" s="711" t="s">
        <v>121</v>
      </c>
      <c r="AU2065" s="711">
        <v>2E-3</v>
      </c>
      <c r="AV2065" s="711" t="s">
        <v>121</v>
      </c>
      <c r="AW2065" s="711">
        <v>2E-3</v>
      </c>
      <c r="AX2065" s="711" t="s">
        <v>121</v>
      </c>
      <c r="AY2065" s="711">
        <v>2E-3</v>
      </c>
      <c r="AZ2065" s="711">
        <v>1.2E-2</v>
      </c>
      <c r="BA2065" s="711">
        <v>2E-3</v>
      </c>
      <c r="BB2065" s="711">
        <v>1.2999999999999999E-2</v>
      </c>
      <c r="BC2065" s="711">
        <v>1E-3</v>
      </c>
      <c r="BD2065" s="711">
        <v>4.2249999999999996</v>
      </c>
      <c r="BE2065" s="711">
        <v>2.7E-2</v>
      </c>
      <c r="BF2065" s="711" t="s">
        <v>121</v>
      </c>
      <c r="BG2065" s="711">
        <v>2E-3</v>
      </c>
      <c r="BH2065" s="711">
        <v>1.605</v>
      </c>
      <c r="BI2065" s="711">
        <v>0.50600000000000001</v>
      </c>
      <c r="BJ2065" s="711">
        <v>1.4E-2</v>
      </c>
      <c r="BK2065" s="711">
        <v>1E-3</v>
      </c>
      <c r="BL2065" s="711" t="s">
        <v>121</v>
      </c>
      <c r="BM2065" s="711">
        <v>2E-3</v>
      </c>
      <c r="BN2065" s="711">
        <v>0.20399999999999999</v>
      </c>
      <c r="BO2065" s="711">
        <v>7.0000000000000001E-3</v>
      </c>
      <c r="BP2065" s="711">
        <v>81.741</v>
      </c>
      <c r="BQ2065" s="711">
        <v>7.3999999999999996E-2</v>
      </c>
      <c r="BR2065" s="711" t="s">
        <v>121</v>
      </c>
      <c r="BS2065" s="711">
        <v>2E-3</v>
      </c>
      <c r="BT2065" s="711">
        <v>1.9910000000000001</v>
      </c>
      <c r="BU2065" s="711">
        <v>5.1999999999999998E-2</v>
      </c>
      <c r="BV2065" s="711">
        <v>0.13400000000000001</v>
      </c>
      <c r="BW2065" s="711">
        <v>0.01</v>
      </c>
      <c r="BX2065" s="711">
        <v>0.01</v>
      </c>
      <c r="BY2065" s="711">
        <v>6.0000000000000001E-3</v>
      </c>
      <c r="BZ2065" s="711">
        <v>0.46100000000000002</v>
      </c>
      <c r="CA2065" s="711">
        <v>2.1999999999999999E-2</v>
      </c>
      <c r="CB2065" s="711" t="s">
        <v>121</v>
      </c>
      <c r="CC2065" s="711">
        <v>5.9649999999999999</v>
      </c>
      <c r="CD2065" s="711">
        <v>2.4E-2</v>
      </c>
      <c r="CE2065" s="711">
        <v>4.0000000000000001E-3</v>
      </c>
      <c r="CF2065" s="711">
        <v>5.0000000000000001E-3</v>
      </c>
      <c r="CG2065" s="711">
        <v>1E-3</v>
      </c>
      <c r="CH2065" s="711">
        <v>2E-3</v>
      </c>
      <c r="CI2065" s="711">
        <v>1E-3</v>
      </c>
      <c r="CJ2065" s="711">
        <v>0.218</v>
      </c>
      <c r="CK2065" s="711">
        <v>6.6000000000000003E-2</v>
      </c>
      <c r="CL2065" s="711" t="s">
        <v>121</v>
      </c>
      <c r="CM2065" s="711">
        <v>2E-3</v>
      </c>
      <c r="CN2065" s="711">
        <v>3.0000000000000001E-3</v>
      </c>
      <c r="CO2065" s="711">
        <v>1E-3</v>
      </c>
      <c r="CP2065" s="711">
        <v>4.4290000000000003</v>
      </c>
      <c r="CQ2065" s="711">
        <v>5.5E-2</v>
      </c>
      <c r="CR2065" s="711" t="s">
        <v>121</v>
      </c>
      <c r="CS2065" s="711">
        <v>1.0999999999999999E-2</v>
      </c>
      <c r="CT2065" s="711">
        <v>4.4429999999999996</v>
      </c>
      <c r="CU2065" s="711">
        <v>0.22500000000000001</v>
      </c>
      <c r="CV2065" s="711">
        <v>0.127</v>
      </c>
      <c r="CW2065" s="711">
        <v>1E-3</v>
      </c>
      <c r="CX2065" s="711">
        <v>0.27200000000000002</v>
      </c>
      <c r="CY2065" s="711">
        <v>1.0999999999999999E-2</v>
      </c>
      <c r="CZ2065" s="711" t="s">
        <v>121</v>
      </c>
      <c r="DA2065" s="711">
        <v>2E-3</v>
      </c>
      <c r="DB2065" s="711">
        <v>1.7999999999999999E-2</v>
      </c>
      <c r="DC2065" s="711">
        <v>4.0000000000000001E-3</v>
      </c>
      <c r="DD2065" s="711" t="s">
        <v>121</v>
      </c>
      <c r="DE2065" s="711">
        <v>4.0000000000000001E-3</v>
      </c>
      <c r="DF2065" s="711">
        <v>0.02</v>
      </c>
      <c r="DG2065" s="711">
        <v>1E-3</v>
      </c>
      <c r="DH2065" s="711">
        <v>1.2999999999999999E-2</v>
      </c>
      <c r="DI2065" s="711">
        <v>1E-3</v>
      </c>
      <c r="DJ2065" s="711" t="s">
        <v>121</v>
      </c>
      <c r="DK2065" s="711">
        <v>2E-3</v>
      </c>
      <c r="DL2065" s="61" t="str">
        <f t="shared" si="38"/>
        <v>16-0168</v>
      </c>
      <c r="DM2065" s="711">
        <v>1.9363271868252401</v>
      </c>
      <c r="DN2065" s="711">
        <v>-6.6252988998599096E-3</v>
      </c>
      <c r="DO2065" s="711">
        <v>4.0490380384151496</v>
      </c>
      <c r="DP2065" s="711">
        <v>1.4486997115967799</v>
      </c>
      <c r="DQ2065" s="711">
        <v>1.1138188916835901E-2</v>
      </c>
      <c r="DR2065" s="711">
        <v>0.16789623560737801</v>
      </c>
      <c r="DS2065" s="711">
        <v>2.1956484222594699</v>
      </c>
      <c r="DT2065" s="711">
        <v>9.9875230631813992E-3</v>
      </c>
      <c r="DU2065" s="711">
        <v>1.44614491026219E-2</v>
      </c>
      <c r="DV2065" s="711">
        <v>8.1130671982174593E-2</v>
      </c>
      <c r="DW2065" s="711">
        <v>0.46272581645801097</v>
      </c>
      <c r="DX2065" s="711">
        <v>0.10962612440983199</v>
      </c>
      <c r="DY2065" s="711">
        <v>53.137817219548602</v>
      </c>
      <c r="DZ2065" s="711">
        <v>0.52259829155385396</v>
      </c>
      <c r="EA2065" s="711">
        <v>49.228173080962797</v>
      </c>
      <c r="EB2065" s="711">
        <v>98.423494382591898</v>
      </c>
    </row>
    <row r="2066" spans="1:132">
      <c r="A2066" s="11">
        <v>44777</v>
      </c>
      <c r="B2066" s="66" t="s">
        <v>2393</v>
      </c>
      <c r="C2066" s="25" t="s">
        <v>125</v>
      </c>
      <c r="D2066" s="21">
        <v>24</v>
      </c>
      <c r="E2066" s="2">
        <v>100</v>
      </c>
      <c r="F2066" s="2">
        <v>76</v>
      </c>
      <c r="H2066" s="3">
        <f>((F2066)/(E2066/100))</f>
        <v>76</v>
      </c>
      <c r="I2066" s="4">
        <f>E2066/F2066</f>
        <v>1.3157894736842106</v>
      </c>
      <c r="J2066" s="4" t="e">
        <f>100/G2066</f>
        <v>#DIV/0!</v>
      </c>
      <c r="N2066" s="37" t="e">
        <f>M2066/(K2066/100)</f>
        <v>#DIV/0!</v>
      </c>
      <c r="O2066" s="37" t="e">
        <f>N2066/J2066</f>
        <v>#DIV/0!</v>
      </c>
      <c r="P2066" s="5" t="e">
        <f>M2066/(L2066/100)</f>
        <v>#DIV/0!</v>
      </c>
      <c r="Q2066" s="5" t="e">
        <f>P2066*I2066</f>
        <v>#DIV/0!</v>
      </c>
      <c r="U2066" s="15" t="e">
        <f>100-(T2066-R2066)/S2066*100</f>
        <v>#DIV/0!</v>
      </c>
      <c r="V2066" s="21">
        <v>2.5579999999999998</v>
      </c>
      <c r="X2066" s="2">
        <v>10.65</v>
      </c>
      <c r="Y2066" s="2">
        <v>7.7</v>
      </c>
      <c r="Z2066" s="21">
        <v>1880</v>
      </c>
      <c r="AB2066" s="14" t="e">
        <f>((AE2066-AC2066)*(1000/AD2066))*1000</f>
        <v>#DIV/0!</v>
      </c>
      <c r="AF2066" s="7" t="e">
        <f>#REF!*0.8</f>
        <v>#REF!</v>
      </c>
      <c r="AG2066" s="2">
        <v>132</v>
      </c>
      <c r="AH2066" s="8">
        <f>((AG2066)*(H2066/100))</f>
        <v>100.32000000000001</v>
      </c>
      <c r="AI2066" s="7">
        <f>AG2066/AH2066</f>
        <v>1.3157894736842104</v>
      </c>
      <c r="AK2066" s="2">
        <v>0.85099999999999998</v>
      </c>
      <c r="AO2066" s="20" t="s">
        <v>2394</v>
      </c>
      <c r="AP2066" s="712">
        <v>0.1</v>
      </c>
      <c r="AQ2066" s="712">
        <v>2E-3</v>
      </c>
      <c r="AR2066" s="712">
        <v>6.8000000000000005E-2</v>
      </c>
      <c r="AS2066" s="712">
        <v>3.0000000000000001E-3</v>
      </c>
      <c r="AT2066" s="712" t="s">
        <v>121</v>
      </c>
      <c r="AU2066" s="712">
        <v>3.0000000000000001E-3</v>
      </c>
      <c r="AV2066" s="712">
        <v>2.1999999999999999E-2</v>
      </c>
      <c r="AW2066" s="712">
        <v>2E-3</v>
      </c>
      <c r="AX2066" s="712" t="s">
        <v>121</v>
      </c>
      <c r="AY2066" s="712">
        <v>2E-3</v>
      </c>
      <c r="AZ2066" s="712">
        <v>7.6999999999999999E-2</v>
      </c>
      <c r="BA2066" s="712">
        <v>3.0000000000000001E-3</v>
      </c>
      <c r="BB2066" s="712">
        <v>0.26200000000000001</v>
      </c>
      <c r="BC2066" s="712">
        <v>4.0000000000000001E-3</v>
      </c>
      <c r="BD2066" s="712">
        <v>4.9509999999999996</v>
      </c>
      <c r="BE2066" s="712">
        <v>3.3000000000000002E-2</v>
      </c>
      <c r="BF2066" s="712" t="s">
        <v>121</v>
      </c>
      <c r="BG2066" s="712">
        <v>3.0000000000000001E-3</v>
      </c>
      <c r="BH2066" s="712">
        <v>1.8879999999999999</v>
      </c>
      <c r="BI2066" s="712">
        <v>0.63500000000000001</v>
      </c>
      <c r="BJ2066" s="712">
        <v>6.0000000000000001E-3</v>
      </c>
      <c r="BK2066" s="712">
        <v>2E-3</v>
      </c>
      <c r="BL2066" s="712" t="s">
        <v>121</v>
      </c>
      <c r="BM2066" s="712">
        <v>2E-3</v>
      </c>
      <c r="BN2066" s="712">
        <v>2.7E-2</v>
      </c>
      <c r="BO2066" s="712">
        <v>6.0000000000000001E-3</v>
      </c>
      <c r="BP2066" s="712">
        <v>74.463999999999999</v>
      </c>
      <c r="BQ2066" s="712">
        <v>0.1</v>
      </c>
      <c r="BR2066" s="712">
        <v>7.0000000000000001E-3</v>
      </c>
      <c r="BS2066" s="712">
        <v>1E-3</v>
      </c>
      <c r="BT2066" s="712">
        <v>7.6440000000000001</v>
      </c>
      <c r="BU2066" s="712">
        <v>0.104</v>
      </c>
      <c r="BV2066" s="712">
        <v>1.17</v>
      </c>
      <c r="BW2066" s="712">
        <v>2.3E-2</v>
      </c>
      <c r="BX2066" s="712" t="s">
        <v>121</v>
      </c>
      <c r="BY2066" s="712">
        <v>0.01</v>
      </c>
      <c r="BZ2066" s="712">
        <v>0.375</v>
      </c>
      <c r="CA2066" s="712">
        <v>2.3E-2</v>
      </c>
      <c r="CB2066" s="712" t="s">
        <v>121</v>
      </c>
      <c r="CC2066" s="712">
        <v>9.516</v>
      </c>
      <c r="CD2066" s="712">
        <v>0.24099999999999999</v>
      </c>
      <c r="CE2066" s="712">
        <v>8.0000000000000002E-3</v>
      </c>
      <c r="CF2066" s="712">
        <v>4.0000000000000001E-3</v>
      </c>
      <c r="CG2066" s="712">
        <v>1E-3</v>
      </c>
      <c r="CH2066" s="712" t="s">
        <v>121</v>
      </c>
      <c r="CI2066" s="712">
        <v>2E-3</v>
      </c>
      <c r="CJ2066" s="712">
        <v>0.3</v>
      </c>
      <c r="CK2066" s="712">
        <v>5.6000000000000001E-2</v>
      </c>
      <c r="CL2066" s="712" t="s">
        <v>121</v>
      </c>
      <c r="CM2066" s="712">
        <v>2E-3</v>
      </c>
      <c r="CN2066" s="712" t="s">
        <v>121</v>
      </c>
      <c r="CO2066" s="712">
        <v>2E-3</v>
      </c>
      <c r="CP2066" s="712">
        <v>0.97099999999999997</v>
      </c>
      <c r="CQ2066" s="712">
        <v>2.9000000000000001E-2</v>
      </c>
      <c r="CR2066" s="712" t="s">
        <v>121</v>
      </c>
      <c r="CS2066" s="712">
        <v>2E-3</v>
      </c>
      <c r="CT2066" s="712">
        <v>6.32</v>
      </c>
      <c r="CU2066" s="712">
        <v>0.26600000000000001</v>
      </c>
      <c r="CV2066" s="712">
        <v>0.01</v>
      </c>
      <c r="CW2066" s="712">
        <v>1E-3</v>
      </c>
      <c r="CX2066" s="712">
        <v>0.313</v>
      </c>
      <c r="CY2066" s="712">
        <v>1.2E-2</v>
      </c>
      <c r="CZ2066" s="712" t="s">
        <v>121</v>
      </c>
      <c r="DA2066" s="712">
        <v>2E-3</v>
      </c>
      <c r="DB2066" s="712">
        <v>3.5999999999999997E-2</v>
      </c>
      <c r="DC2066" s="712">
        <v>4.0000000000000001E-3</v>
      </c>
      <c r="DD2066" s="712" t="s">
        <v>121</v>
      </c>
      <c r="DE2066" s="712">
        <v>8.9999999999999993E-3</v>
      </c>
      <c r="DF2066" s="712">
        <v>0.71299999999999997</v>
      </c>
      <c r="DG2066" s="712">
        <v>7.0000000000000001E-3</v>
      </c>
      <c r="DH2066" s="712">
        <v>2.3E-2</v>
      </c>
      <c r="DI2066" s="712">
        <v>1E-3</v>
      </c>
      <c r="DJ2066" s="712">
        <v>2E-3</v>
      </c>
      <c r="DK2066" s="712">
        <v>1E-3</v>
      </c>
      <c r="DL2066" s="61" t="str">
        <f t="shared" si="38"/>
        <v>DK III W2 Sond.</v>
      </c>
      <c r="DM2066" s="717">
        <v>1.3886008609525199E-2</v>
      </c>
      <c r="DN2066" s="717">
        <v>-1.14735392139084E-3</v>
      </c>
      <c r="DO2066" s="717">
        <v>-1.0068908906633301E-3</v>
      </c>
      <c r="DP2066" s="717">
        <v>0.85115238787581105</v>
      </c>
      <c r="DQ2066" s="717">
        <v>1.6900191959190701E-2</v>
      </c>
      <c r="DR2066" s="717">
        <v>2.3462010862270899E-2</v>
      </c>
      <c r="DS2066" s="717">
        <v>0.67881425092359304</v>
      </c>
      <c r="DT2066" s="717">
        <v>1.7441105119896098E-2</v>
      </c>
      <c r="DU2066" s="717">
        <v>2.9927081437768799E-3</v>
      </c>
      <c r="DV2066" s="717">
        <v>0.19737247026025201</v>
      </c>
      <c r="DW2066" s="717">
        <v>0.22908712284808599</v>
      </c>
      <c r="DX2066" s="717">
        <v>0.271980077939452</v>
      </c>
      <c r="DY2066" s="717">
        <v>1088.2001752659501</v>
      </c>
      <c r="DZ2066" s="717">
        <v>0.30336721069129002</v>
      </c>
      <c r="EA2066" s="717">
        <v>1.2945943816549099</v>
      </c>
      <c r="EB2066" s="717">
        <v>98.484485454211793</v>
      </c>
    </row>
    <row r="2067" spans="1:132">
      <c r="A2067" s="11">
        <v>44777</v>
      </c>
      <c r="B2067" s="66" t="s">
        <v>208</v>
      </c>
      <c r="C2067" s="25" t="s">
        <v>125</v>
      </c>
      <c r="D2067" s="21">
        <v>26</v>
      </c>
      <c r="E2067" s="2">
        <v>100</v>
      </c>
      <c r="F2067" s="2">
        <v>74</v>
      </c>
      <c r="H2067" s="3">
        <f>((F2067)/(E2067/100))</f>
        <v>74</v>
      </c>
      <c r="I2067" s="4">
        <f>E2067/F2067</f>
        <v>1.3513513513513513</v>
      </c>
      <c r="J2067" s="4" t="e">
        <f>100/G2067</f>
        <v>#DIV/0!</v>
      </c>
      <c r="N2067" s="37" t="e">
        <f>M2067/(K2067/100)</f>
        <v>#DIV/0!</v>
      </c>
      <c r="O2067" s="37" t="e">
        <f>N2067/J2067</f>
        <v>#DIV/0!</v>
      </c>
      <c r="P2067" s="5" t="e">
        <f>M2067/(L2067/100)</f>
        <v>#DIV/0!</v>
      </c>
      <c r="Q2067" s="5" t="e">
        <f>P2067*I2067</f>
        <v>#DIV/0!</v>
      </c>
      <c r="U2067" s="15" t="e">
        <f>100-(T2067-R2067)/S2067*100</f>
        <v>#DIV/0!</v>
      </c>
      <c r="V2067" s="21">
        <v>0.60499999999999998</v>
      </c>
      <c r="X2067" s="2">
        <v>9.6999999999999993</v>
      </c>
      <c r="Y2067" s="2">
        <v>9.15</v>
      </c>
      <c r="Z2067" s="21">
        <v>2700</v>
      </c>
      <c r="AB2067" s="14" t="e">
        <f>((AE2067-AC2067)*(1000/AD2067))*1000</f>
        <v>#DIV/0!</v>
      </c>
      <c r="AF2067" s="7" t="e">
        <f>#REF!*0.8</f>
        <v>#REF!</v>
      </c>
      <c r="AG2067" s="2">
        <v>135</v>
      </c>
      <c r="AH2067" s="8">
        <f>((AG2067)*(H2067/100))</f>
        <v>99.9</v>
      </c>
      <c r="AI2067" s="7">
        <f>AG2067/AH2067</f>
        <v>1.3513513513513513</v>
      </c>
      <c r="AK2067" s="2">
        <v>1.264</v>
      </c>
      <c r="AO2067" s="20" t="s">
        <v>373</v>
      </c>
      <c r="AP2067" s="712">
        <v>8.1000000000000003E-2</v>
      </c>
      <c r="AQ2067" s="712">
        <v>2E-3</v>
      </c>
      <c r="AR2067" s="712">
        <v>4.5999999999999999E-2</v>
      </c>
      <c r="AS2067" s="712">
        <v>3.0000000000000001E-3</v>
      </c>
      <c r="AT2067" s="712">
        <v>8.9999999999999993E-3</v>
      </c>
      <c r="AU2067" s="712">
        <v>2E-3</v>
      </c>
      <c r="AV2067" s="712">
        <v>3.5999999999999997E-2</v>
      </c>
      <c r="AW2067" s="712">
        <v>2E-3</v>
      </c>
      <c r="AX2067" s="712" t="s">
        <v>121</v>
      </c>
      <c r="AY2067" s="712">
        <v>2E-3</v>
      </c>
      <c r="AZ2067" s="712">
        <v>8.1000000000000003E-2</v>
      </c>
      <c r="BA2067" s="712">
        <v>3.0000000000000001E-3</v>
      </c>
      <c r="BB2067" s="712">
        <v>0.22500000000000001</v>
      </c>
      <c r="BC2067" s="712">
        <v>4.0000000000000001E-3</v>
      </c>
      <c r="BD2067" s="712">
        <v>4.38</v>
      </c>
      <c r="BE2067" s="712">
        <v>3.2000000000000001E-2</v>
      </c>
      <c r="BF2067" s="712" t="s">
        <v>121</v>
      </c>
      <c r="BG2067" s="712">
        <v>3.0000000000000001E-3</v>
      </c>
      <c r="BH2067" s="712">
        <v>2.9649999999999999</v>
      </c>
      <c r="BI2067" s="712">
        <v>0.81899999999999995</v>
      </c>
      <c r="BJ2067" s="712">
        <v>6.0000000000000001E-3</v>
      </c>
      <c r="BK2067" s="712">
        <v>1E-3</v>
      </c>
      <c r="BL2067" s="712" t="s">
        <v>121</v>
      </c>
      <c r="BM2067" s="712">
        <v>2E-3</v>
      </c>
      <c r="BN2067" s="712">
        <v>0.107</v>
      </c>
      <c r="BO2067" s="712">
        <v>7.0000000000000001E-3</v>
      </c>
      <c r="BP2067" s="712">
        <v>65.926000000000002</v>
      </c>
      <c r="BQ2067" s="712">
        <v>0.13200000000000001</v>
      </c>
      <c r="BR2067" s="712" t="s">
        <v>121</v>
      </c>
      <c r="BS2067" s="712">
        <v>2E-3</v>
      </c>
      <c r="BT2067" s="712">
        <v>12.063000000000001</v>
      </c>
      <c r="BU2067" s="712">
        <v>0.128</v>
      </c>
      <c r="BV2067" s="712">
        <v>0.72299999999999998</v>
      </c>
      <c r="BW2067" s="712">
        <v>1.7999999999999999E-2</v>
      </c>
      <c r="BX2067" s="712">
        <v>0.04</v>
      </c>
      <c r="BY2067" s="712">
        <v>7.0000000000000001E-3</v>
      </c>
      <c r="BZ2067" s="712">
        <v>0.81200000000000006</v>
      </c>
      <c r="CA2067" s="712">
        <v>0.03</v>
      </c>
      <c r="CB2067" s="712" t="s">
        <v>121</v>
      </c>
      <c r="CC2067" s="712">
        <v>10.448</v>
      </c>
      <c r="CD2067" s="712">
        <v>0.13400000000000001</v>
      </c>
      <c r="CE2067" s="712">
        <v>7.0000000000000001E-3</v>
      </c>
      <c r="CF2067" s="712">
        <v>4.0000000000000001E-3</v>
      </c>
      <c r="CG2067" s="712">
        <v>1E-3</v>
      </c>
      <c r="CH2067" s="712" t="s">
        <v>121</v>
      </c>
      <c r="CI2067" s="712">
        <v>2E-3</v>
      </c>
      <c r="CJ2067" s="712">
        <v>0.51</v>
      </c>
      <c r="CK2067" s="712">
        <v>6.2E-2</v>
      </c>
      <c r="CL2067" s="712" t="s">
        <v>121</v>
      </c>
      <c r="CM2067" s="712">
        <v>2E-3</v>
      </c>
      <c r="CN2067" s="712">
        <v>2E-3</v>
      </c>
      <c r="CO2067" s="712">
        <v>1E-3</v>
      </c>
      <c r="CP2067" s="712">
        <v>1.528</v>
      </c>
      <c r="CQ2067" s="712">
        <v>3.4000000000000002E-2</v>
      </c>
      <c r="CR2067" s="712" t="s">
        <v>121</v>
      </c>
      <c r="CS2067" s="712">
        <v>2E-3</v>
      </c>
      <c r="CT2067" s="712">
        <v>7.8220000000000001</v>
      </c>
      <c r="CU2067" s="712">
        <v>0.27</v>
      </c>
      <c r="CV2067" s="712">
        <v>2.7E-2</v>
      </c>
      <c r="CW2067" s="712">
        <v>1E-3</v>
      </c>
      <c r="CX2067" s="712">
        <v>1.2070000000000001</v>
      </c>
      <c r="CY2067" s="712">
        <v>0.02</v>
      </c>
      <c r="CZ2067" s="712" t="s">
        <v>121</v>
      </c>
      <c r="DA2067" s="712">
        <v>2E-3</v>
      </c>
      <c r="DB2067" s="712">
        <v>2.7E-2</v>
      </c>
      <c r="DC2067" s="712">
        <v>6.0000000000000001E-3</v>
      </c>
      <c r="DD2067" s="712">
        <v>4.2000000000000003E-2</v>
      </c>
      <c r="DE2067" s="712">
        <v>8.0000000000000002E-3</v>
      </c>
      <c r="DF2067" s="712">
        <v>1.1579999999999999</v>
      </c>
      <c r="DG2067" s="712">
        <v>1.0999999999999999E-2</v>
      </c>
      <c r="DH2067" s="712">
        <v>2.7E-2</v>
      </c>
      <c r="DI2067" s="712">
        <v>1E-3</v>
      </c>
      <c r="DJ2067" s="712">
        <v>4.0000000000000001E-3</v>
      </c>
      <c r="DK2067" s="712">
        <v>1E-3</v>
      </c>
      <c r="DL2067" s="61" t="str">
        <f t="shared" si="38"/>
        <v>DK III W1</v>
      </c>
      <c r="DM2067" s="717">
        <v>-6.0265387422458799E-3</v>
      </c>
      <c r="DN2067" s="717">
        <v>1.8183881207404402E-2</v>
      </c>
      <c r="DO2067" s="717">
        <v>2.97021037280846E-2</v>
      </c>
      <c r="DP2067" s="717">
        <v>1.26436573683322</v>
      </c>
      <c r="DQ2067" s="717">
        <v>1.1259140275804901E-2</v>
      </c>
      <c r="DR2067" s="717">
        <v>6.3420256898757098E-3</v>
      </c>
      <c r="DS2067" s="717">
        <v>0.38727865016400298</v>
      </c>
      <c r="DT2067" s="717">
        <v>1.40665487247024E-2</v>
      </c>
      <c r="DU2067" s="717">
        <v>3.6668448982287698E-3</v>
      </c>
      <c r="DV2067" s="717">
        <v>0.137597319158693</v>
      </c>
      <c r="DW2067" s="717">
        <v>0.44384944193544001</v>
      </c>
      <c r="DX2067" s="717">
        <v>-3.14425806641391E-3</v>
      </c>
      <c r="DY2067" s="717">
        <v>1053.9833995014201</v>
      </c>
      <c r="DZ2067" s="717">
        <v>-7.6228004441320399E-2</v>
      </c>
      <c r="EA2067" s="717">
        <v>22.898175121187901</v>
      </c>
      <c r="EB2067" s="717">
        <v>98.3917792961076</v>
      </c>
    </row>
    <row r="2068" spans="1:132">
      <c r="A2068" s="11">
        <v>44777</v>
      </c>
      <c r="B2068" s="66" t="s">
        <v>207</v>
      </c>
      <c r="C2068" s="25" t="s">
        <v>125</v>
      </c>
      <c r="D2068" s="21">
        <v>27</v>
      </c>
      <c r="E2068" s="2">
        <v>100</v>
      </c>
      <c r="F2068" s="2">
        <v>73</v>
      </c>
      <c r="H2068" s="3">
        <f>((F2068)/(E2068/100))</f>
        <v>73</v>
      </c>
      <c r="I2068" s="4">
        <f>E2068/F2068</f>
        <v>1.3698630136986301</v>
      </c>
      <c r="J2068" s="4" t="e">
        <f>100/G2068</f>
        <v>#DIV/0!</v>
      </c>
      <c r="N2068" s="37" t="e">
        <f>M2068/(K2068/100)</f>
        <v>#DIV/0!</v>
      </c>
      <c r="O2068" s="37" t="e">
        <f>N2068/J2068</f>
        <v>#DIV/0!</v>
      </c>
      <c r="P2068" s="5" t="e">
        <f>M2068/(L2068/100)</f>
        <v>#DIV/0!</v>
      </c>
      <c r="Q2068" s="5" t="e">
        <f>P2068*I2068</f>
        <v>#DIV/0!</v>
      </c>
      <c r="U2068" s="15" t="e">
        <f>100-(T2068-R2068)/S2068*100</f>
        <v>#DIV/0!</v>
      </c>
      <c r="V2068" s="21">
        <v>2.4790000000000001</v>
      </c>
      <c r="X2068" s="2">
        <v>11.9</v>
      </c>
      <c r="Y2068" s="2">
        <v>9.42</v>
      </c>
      <c r="Z2068" s="21">
        <v>1884</v>
      </c>
      <c r="AB2068" s="14" t="e">
        <f>((AE2068-AC2068)*(1000/AD2068))*1000</f>
        <v>#DIV/0!</v>
      </c>
      <c r="AF2068" s="7" t="e">
        <f>#REF!*0.8</f>
        <v>#REF!</v>
      </c>
      <c r="AG2068" s="2">
        <v>137</v>
      </c>
      <c r="AH2068" s="8">
        <f>((AG2068)*(H2068/100))</f>
        <v>100.00999999999999</v>
      </c>
      <c r="AI2068" s="7">
        <f>AG2068/AH2068</f>
        <v>1.3698630136986303</v>
      </c>
      <c r="AK2068" s="2">
        <v>0.48799999999999999</v>
      </c>
      <c r="AO2068" s="20" t="s">
        <v>409</v>
      </c>
      <c r="AP2068" s="712">
        <v>0.11799999999999999</v>
      </c>
      <c r="AQ2068" s="712">
        <v>2E-3</v>
      </c>
      <c r="AR2068" s="712">
        <v>1.6E-2</v>
      </c>
      <c r="AS2068" s="712">
        <v>3.0000000000000001E-3</v>
      </c>
      <c r="AT2068" s="712">
        <v>0.01</v>
      </c>
      <c r="AU2068" s="712">
        <v>2E-3</v>
      </c>
      <c r="AV2068" s="712">
        <v>2.5999999999999999E-2</v>
      </c>
      <c r="AW2068" s="712">
        <v>2E-3</v>
      </c>
      <c r="AX2068" s="712">
        <v>5.0000000000000001E-3</v>
      </c>
      <c r="AY2068" s="712">
        <v>1E-3</v>
      </c>
      <c r="AZ2068" s="712">
        <v>3.6999999999999998E-2</v>
      </c>
      <c r="BA2068" s="712">
        <v>3.0000000000000001E-3</v>
      </c>
      <c r="BB2068" s="712">
        <v>0.153</v>
      </c>
      <c r="BC2068" s="712">
        <v>3.0000000000000001E-3</v>
      </c>
      <c r="BD2068" s="712">
        <v>6.4139999999999997</v>
      </c>
      <c r="BE2068" s="712">
        <v>4.5999999999999999E-2</v>
      </c>
      <c r="BF2068" s="712" t="s">
        <v>121</v>
      </c>
      <c r="BG2068" s="712">
        <v>0.01</v>
      </c>
      <c r="BH2068" s="712">
        <v>5.2350000000000003</v>
      </c>
      <c r="BI2068" s="712">
        <v>1.373</v>
      </c>
      <c r="BJ2068" s="712" t="s">
        <v>121</v>
      </c>
      <c r="BK2068" s="712">
        <v>3.0000000000000001E-3</v>
      </c>
      <c r="BL2068" s="712" t="s">
        <v>121</v>
      </c>
      <c r="BM2068" s="712">
        <v>2E-3</v>
      </c>
      <c r="BN2068" s="712">
        <v>0.13700000000000001</v>
      </c>
      <c r="BO2068" s="712">
        <v>8.0000000000000002E-3</v>
      </c>
      <c r="BP2068" s="712">
        <v>55.994</v>
      </c>
      <c r="BQ2068" s="712">
        <v>0.17599999999999999</v>
      </c>
      <c r="BR2068" s="712">
        <v>5.0000000000000001E-3</v>
      </c>
      <c r="BS2068" s="712">
        <v>1E-3</v>
      </c>
      <c r="BT2068" s="712">
        <v>17.443000000000001</v>
      </c>
      <c r="BU2068" s="712">
        <v>0.16700000000000001</v>
      </c>
      <c r="BV2068" s="712">
        <v>1.4</v>
      </c>
      <c r="BW2068" s="712">
        <v>0.03</v>
      </c>
      <c r="BX2068" s="712" t="s">
        <v>121</v>
      </c>
      <c r="BY2068" s="712">
        <v>1.2E-2</v>
      </c>
      <c r="BZ2068" s="712">
        <v>0.66300000000000003</v>
      </c>
      <c r="CA2068" s="712">
        <v>3.2000000000000001E-2</v>
      </c>
      <c r="CB2068" s="712" t="s">
        <v>121</v>
      </c>
      <c r="CC2068" s="712">
        <v>10.465</v>
      </c>
      <c r="CD2068" s="712">
        <v>0.23799999999999999</v>
      </c>
      <c r="CE2068" s="712">
        <v>8.0000000000000002E-3</v>
      </c>
      <c r="CF2068" s="712">
        <v>2E-3</v>
      </c>
      <c r="CG2068" s="712">
        <v>1E-3</v>
      </c>
      <c r="CH2068" s="712">
        <v>2E-3</v>
      </c>
      <c r="CI2068" s="712">
        <v>1E-3</v>
      </c>
      <c r="CJ2068" s="712">
        <v>0.998</v>
      </c>
      <c r="CK2068" s="712">
        <v>9.6000000000000002E-2</v>
      </c>
      <c r="CL2068" s="712" t="s">
        <v>121</v>
      </c>
      <c r="CM2068" s="712">
        <v>2E-3</v>
      </c>
      <c r="CN2068" s="712">
        <v>3.0000000000000001E-3</v>
      </c>
      <c r="CO2068" s="712">
        <v>1E-3</v>
      </c>
      <c r="CP2068" s="712">
        <v>1.6180000000000001</v>
      </c>
      <c r="CQ2068" s="712">
        <v>4.3999999999999997E-2</v>
      </c>
      <c r="CR2068" s="712" t="s">
        <v>121</v>
      </c>
      <c r="CS2068" s="712">
        <v>2E-3</v>
      </c>
      <c r="CT2068" s="712">
        <v>7.2949999999999999</v>
      </c>
      <c r="CU2068" s="712">
        <v>0.33900000000000002</v>
      </c>
      <c r="CV2068" s="712">
        <v>0.04</v>
      </c>
      <c r="CW2068" s="712">
        <v>1E-3</v>
      </c>
      <c r="CX2068" s="712">
        <v>0.78800000000000003</v>
      </c>
      <c r="CY2068" s="712">
        <v>2.1000000000000001E-2</v>
      </c>
      <c r="CZ2068" s="712" t="s">
        <v>121</v>
      </c>
      <c r="DA2068" s="712">
        <v>2E-3</v>
      </c>
      <c r="DB2068" s="712">
        <v>0.02</v>
      </c>
      <c r="DC2068" s="712">
        <v>6.0000000000000001E-3</v>
      </c>
      <c r="DD2068" s="712" t="s">
        <v>121</v>
      </c>
      <c r="DE2068" s="712">
        <v>1.2E-2</v>
      </c>
      <c r="DF2068" s="712">
        <v>1.3</v>
      </c>
      <c r="DG2068" s="712">
        <v>1.2999999999999999E-2</v>
      </c>
      <c r="DH2068" s="712">
        <v>2.3E-2</v>
      </c>
      <c r="DI2068" s="712">
        <v>1E-3</v>
      </c>
      <c r="DJ2068" s="712">
        <v>7.0000000000000001E-3</v>
      </c>
      <c r="DK2068" s="712">
        <v>1E-3</v>
      </c>
      <c r="DL2068" s="61" t="str">
        <f t="shared" si="38"/>
        <v>DK III W2</v>
      </c>
      <c r="DM2068" s="717">
        <v>7.7673692487746498E-3</v>
      </c>
      <c r="DN2068" s="717">
        <v>9.7406692694153793E-3</v>
      </c>
      <c r="DO2068" s="717">
        <v>1.8310059640169699E-2</v>
      </c>
      <c r="DP2068" s="717">
        <v>0.488062631996317</v>
      </c>
      <c r="DQ2068" s="717">
        <v>1.5051619064154099E-2</v>
      </c>
      <c r="DR2068" s="717">
        <v>-2.92612267317647E-3</v>
      </c>
      <c r="DS2068" s="717">
        <v>2.5288190304959999</v>
      </c>
      <c r="DT2068" s="717">
        <v>2.22753888076581E-2</v>
      </c>
      <c r="DU2068" s="717">
        <v>5.3974130274300697E-3</v>
      </c>
      <c r="DV2068" s="717">
        <v>0.100724077094485</v>
      </c>
      <c r="DW2068" s="717">
        <v>1.02273682704522</v>
      </c>
      <c r="DX2068" s="717">
        <v>0.13768282770148901</v>
      </c>
      <c r="DY2068" s="717">
        <v>1091.29773504949</v>
      </c>
      <c r="DZ2068" s="717">
        <v>0.68389156098356196</v>
      </c>
      <c r="EA2068" s="717">
        <v>1.4192864215554699</v>
      </c>
      <c r="EB2068" s="717">
        <v>97.200623734563194</v>
      </c>
    </row>
    <row r="2069" spans="1:132">
      <c r="A2069" s="11">
        <v>44777</v>
      </c>
      <c r="B2069" s="66"/>
      <c r="C2069" s="25" t="s">
        <v>117</v>
      </c>
      <c r="H2069" s="3" t="e">
        <f>((F2069)/(E2069/100))</f>
        <v>#DIV/0!</v>
      </c>
      <c r="I2069" s="4" t="e">
        <f>E2069/F2069</f>
        <v>#DIV/0!</v>
      </c>
      <c r="J2069" s="4" t="e">
        <f>100/G2069</f>
        <v>#DIV/0!</v>
      </c>
      <c r="N2069" s="37" t="e">
        <f>M2069/(K2069/100)</f>
        <v>#DIV/0!</v>
      </c>
      <c r="O2069" s="37" t="e">
        <f>N2069/J2069</f>
        <v>#DIV/0!</v>
      </c>
      <c r="P2069" s="5" t="e">
        <f>M2069/(L2069/100)</f>
        <v>#DIV/0!</v>
      </c>
      <c r="Q2069" s="5" t="e">
        <f>P2069*I2069</f>
        <v>#DIV/0!</v>
      </c>
      <c r="U2069" s="15" t="e">
        <f>100-(T2069-R2069)/S2069*100</f>
        <v>#DIV/0!</v>
      </c>
      <c r="AB2069" s="14" t="e">
        <f>((AE2069-AC2069)*(1000/AD2069))*1000</f>
        <v>#DIV/0!</v>
      </c>
      <c r="AF2069" s="7" t="e">
        <f>#REF!*0.8</f>
        <v>#REF!</v>
      </c>
      <c r="AH2069" s="8" t="e">
        <f>((AG2069)*(H2069/100))</f>
        <v>#DIV/0!</v>
      </c>
      <c r="AI2069" s="7" t="e">
        <f>AG2069/AH2069</f>
        <v>#DIV/0!</v>
      </c>
      <c r="AO2069" s="20" t="s">
        <v>117</v>
      </c>
      <c r="AP2069" s="712">
        <v>0.19600000000000001</v>
      </c>
      <c r="AQ2069" s="712">
        <v>3.0000000000000001E-3</v>
      </c>
      <c r="AR2069" s="712">
        <v>6.0000000000000001E-3</v>
      </c>
      <c r="AS2069" s="712">
        <v>3.0000000000000001E-3</v>
      </c>
      <c r="AT2069" s="712">
        <v>7.9000000000000001E-2</v>
      </c>
      <c r="AU2069" s="712">
        <v>3.0000000000000001E-3</v>
      </c>
      <c r="AV2069" s="712">
        <v>6.3E-2</v>
      </c>
      <c r="AW2069" s="712">
        <v>3.0000000000000001E-3</v>
      </c>
      <c r="AX2069" s="712">
        <v>1.2E-2</v>
      </c>
      <c r="AY2069" s="712">
        <v>1E-3</v>
      </c>
      <c r="AZ2069" s="712">
        <v>1.9E-2</v>
      </c>
      <c r="BA2069" s="712">
        <v>2E-3</v>
      </c>
      <c r="BB2069" s="712">
        <v>7.3999999999999996E-2</v>
      </c>
      <c r="BC2069" s="712">
        <v>3.0000000000000001E-3</v>
      </c>
      <c r="BD2069" s="712">
        <v>0.65300000000000002</v>
      </c>
      <c r="BE2069" s="712">
        <v>1.2E-2</v>
      </c>
      <c r="BF2069" s="712" t="s">
        <v>121</v>
      </c>
      <c r="BG2069" s="712">
        <v>1.0999999999999999E-2</v>
      </c>
      <c r="BH2069" s="712" t="s">
        <v>121</v>
      </c>
      <c r="BI2069" s="712">
        <v>3.51</v>
      </c>
      <c r="BJ2069" s="712" t="s">
        <v>121</v>
      </c>
      <c r="BK2069" s="712">
        <v>3.0000000000000001E-3</v>
      </c>
      <c r="BL2069" s="712" t="s">
        <v>121</v>
      </c>
      <c r="BM2069" s="712">
        <v>2E-3</v>
      </c>
      <c r="BN2069" s="712">
        <v>9.2999999999999999E-2</v>
      </c>
      <c r="BO2069" s="712">
        <v>8.0000000000000002E-3</v>
      </c>
      <c r="BP2069" s="712">
        <v>56.19</v>
      </c>
      <c r="BQ2069" s="712">
        <v>0.17100000000000001</v>
      </c>
      <c r="BR2069" s="712">
        <v>4.0000000000000001E-3</v>
      </c>
      <c r="BS2069" s="712">
        <v>1E-3</v>
      </c>
      <c r="BT2069" s="712">
        <v>20.199000000000002</v>
      </c>
      <c r="BU2069" s="712">
        <v>0.26300000000000001</v>
      </c>
      <c r="BV2069" s="712">
        <v>13.95</v>
      </c>
      <c r="BW2069" s="712">
        <v>0.317</v>
      </c>
      <c r="BX2069" s="712" t="s">
        <v>121</v>
      </c>
      <c r="BY2069" s="712">
        <v>7.0000000000000001E-3</v>
      </c>
      <c r="BZ2069" s="712">
        <v>1.89</v>
      </c>
      <c r="CA2069" s="712">
        <v>4.5999999999999999E-2</v>
      </c>
      <c r="CB2069" s="712" t="s">
        <v>121</v>
      </c>
      <c r="CC2069" s="712">
        <v>32.161000000000001</v>
      </c>
      <c r="CD2069" s="712">
        <v>3.5000000000000003E-2</v>
      </c>
      <c r="CE2069" s="712">
        <v>5.0000000000000001E-3</v>
      </c>
      <c r="CF2069" s="712">
        <v>2E-3</v>
      </c>
      <c r="CG2069" s="712">
        <v>1E-3</v>
      </c>
      <c r="CH2069" s="712" t="s">
        <v>121</v>
      </c>
      <c r="CI2069" s="712">
        <v>2E-3</v>
      </c>
      <c r="CJ2069" s="712" t="s">
        <v>121</v>
      </c>
      <c r="CK2069" s="712">
        <v>0.2</v>
      </c>
      <c r="CL2069" s="712" t="s">
        <v>121</v>
      </c>
      <c r="CM2069" s="712">
        <v>2E-3</v>
      </c>
      <c r="CN2069" s="712">
        <v>6.0000000000000001E-3</v>
      </c>
      <c r="CO2069" s="712">
        <v>1E-3</v>
      </c>
      <c r="CP2069" s="712">
        <v>3.419</v>
      </c>
      <c r="CQ2069" s="712">
        <v>0.11700000000000001</v>
      </c>
      <c r="CR2069" s="712" t="s">
        <v>121</v>
      </c>
      <c r="CS2069" s="712">
        <v>2E-3</v>
      </c>
      <c r="CT2069" s="712">
        <v>1.7210000000000001</v>
      </c>
      <c r="CU2069" s="712">
        <v>0.33300000000000002</v>
      </c>
      <c r="CV2069" s="712">
        <v>2.5999999999999999E-2</v>
      </c>
      <c r="CW2069" s="712">
        <v>1E-3</v>
      </c>
      <c r="CX2069" s="712">
        <v>0.219</v>
      </c>
      <c r="CY2069" s="712">
        <v>1.2E-2</v>
      </c>
      <c r="CZ2069" s="712" t="s">
        <v>121</v>
      </c>
      <c r="DA2069" s="712">
        <v>2E-3</v>
      </c>
      <c r="DB2069" s="712" t="s">
        <v>121</v>
      </c>
      <c r="DC2069" s="712">
        <v>7.0000000000000001E-3</v>
      </c>
      <c r="DD2069" s="712">
        <v>2.7E-2</v>
      </c>
      <c r="DE2069" s="712">
        <v>8.0000000000000002E-3</v>
      </c>
      <c r="DF2069" s="712">
        <v>1.0009999999999999</v>
      </c>
      <c r="DG2069" s="712">
        <v>1.2E-2</v>
      </c>
      <c r="DH2069" s="712">
        <v>8.9999999999999993E-3</v>
      </c>
      <c r="DI2069" s="712">
        <v>1E-3</v>
      </c>
      <c r="DJ2069" s="712">
        <v>9.8000000000000004E-2</v>
      </c>
      <c r="DK2069" s="712">
        <v>1E-3</v>
      </c>
      <c r="DL2069" s="61" t="str">
        <f t="shared" si="38"/>
        <v>UTV</v>
      </c>
    </row>
    <row r="2070" spans="1:132">
      <c r="A2070" s="11">
        <v>44778</v>
      </c>
      <c r="B2070" s="66"/>
      <c r="C2070" s="25" t="s">
        <v>124</v>
      </c>
      <c r="D2070" s="21">
        <v>22</v>
      </c>
      <c r="E2070" s="2">
        <v>100</v>
      </c>
      <c r="F2070" s="2">
        <v>78</v>
      </c>
      <c r="H2070" s="3">
        <f>((F2070)/(E2070/100))</f>
        <v>78</v>
      </c>
      <c r="I2070" s="4">
        <f>E2070/F2070</f>
        <v>1.2820512820512822</v>
      </c>
      <c r="J2070" s="4" t="e">
        <f>100/G2070</f>
        <v>#DIV/0!</v>
      </c>
      <c r="N2070" s="37" t="e">
        <f>M2070/(K2070/100)</f>
        <v>#DIV/0!</v>
      </c>
      <c r="O2070" s="37" t="e">
        <f>N2070/J2070</f>
        <v>#DIV/0!</v>
      </c>
      <c r="P2070" s="5" t="e">
        <f>M2070/(L2070/100)</f>
        <v>#DIV/0!</v>
      </c>
      <c r="Q2070" s="5" t="e">
        <f>P2070*I2070</f>
        <v>#DIV/0!</v>
      </c>
      <c r="U2070" s="15" t="e">
        <f>100-(T2070-R2070)/S2070*100</f>
        <v>#DIV/0!</v>
      </c>
      <c r="V2070" s="21">
        <v>0.39700000000000002</v>
      </c>
      <c r="X2070" s="2">
        <v>10.86</v>
      </c>
      <c r="Y2070" s="2">
        <v>5.1100000000000003</v>
      </c>
      <c r="Z2070" s="21">
        <v>890</v>
      </c>
      <c r="AB2070" s="14" t="e">
        <f>((AE2070-AC2070)*(1000/AD2070))*1000</f>
        <v>#DIV/0!</v>
      </c>
      <c r="AF2070" s="7" t="e">
        <f>#REF!*0.8</f>
        <v>#REF!</v>
      </c>
      <c r="AG2070" s="2">
        <v>128</v>
      </c>
      <c r="AH2070" s="8">
        <f>((AG2070)*(H2070/100))</f>
        <v>99.84</v>
      </c>
      <c r="AI2070" s="7">
        <f>AG2070/AH2070</f>
        <v>1.2820512820512819</v>
      </c>
      <c r="AJ2070" s="6">
        <v>9.6029999999999998</v>
      </c>
      <c r="AK2070" s="2">
        <v>0.34699999999999998</v>
      </c>
      <c r="AO2070" s="20" t="s">
        <v>2395</v>
      </c>
      <c r="AP2070" s="713">
        <v>6.2E-2</v>
      </c>
      <c r="AQ2070" s="713">
        <v>2E-3</v>
      </c>
      <c r="AR2070" s="713">
        <v>5.5E-2</v>
      </c>
      <c r="AS2070" s="713">
        <v>4.0000000000000001E-3</v>
      </c>
      <c r="AT2070" s="713">
        <v>4.0000000000000001E-3</v>
      </c>
      <c r="AU2070" s="713">
        <v>2E-3</v>
      </c>
      <c r="AV2070" s="713">
        <v>1.2999999999999999E-2</v>
      </c>
      <c r="AW2070" s="713">
        <v>2E-3</v>
      </c>
      <c r="AX2070" s="713" t="s">
        <v>121</v>
      </c>
      <c r="AY2070" s="713">
        <v>2E-3</v>
      </c>
      <c r="AZ2070" s="713">
        <v>2.7E-2</v>
      </c>
      <c r="BA2070" s="713">
        <v>3.0000000000000001E-3</v>
      </c>
      <c r="BB2070" s="713">
        <v>0.182</v>
      </c>
      <c r="BC2070" s="713">
        <v>4.0000000000000001E-3</v>
      </c>
      <c r="BD2070" s="713">
        <v>3.3959999999999999</v>
      </c>
      <c r="BE2070" s="713">
        <v>3.9E-2</v>
      </c>
      <c r="BF2070" s="713" t="s">
        <v>121</v>
      </c>
      <c r="BG2070" s="713">
        <v>3.0000000000000001E-3</v>
      </c>
      <c r="BH2070" s="713">
        <v>6.6</v>
      </c>
      <c r="BI2070" s="713">
        <v>2.2450000000000001</v>
      </c>
      <c r="BJ2070" s="713">
        <v>3.0000000000000001E-3</v>
      </c>
      <c r="BK2070" s="713">
        <v>1E-3</v>
      </c>
      <c r="BL2070" s="713">
        <v>3.0000000000000001E-3</v>
      </c>
      <c r="BM2070" s="713">
        <v>1E-3</v>
      </c>
      <c r="BN2070" s="713">
        <v>3.8069999999999999</v>
      </c>
      <c r="BO2070" s="713">
        <v>7.4999999999999997E-2</v>
      </c>
      <c r="BP2070" s="713">
        <v>42.874000000000002</v>
      </c>
      <c r="BQ2070" s="713">
        <v>0.28199999999999997</v>
      </c>
      <c r="BR2070" s="713">
        <v>2E-3</v>
      </c>
      <c r="BS2070" s="713">
        <v>1E-3</v>
      </c>
      <c r="BT2070" s="713">
        <v>13.416</v>
      </c>
      <c r="BU2070" s="713">
        <v>0.14899999999999999</v>
      </c>
      <c r="BV2070" s="713">
        <v>0.69699999999999995</v>
      </c>
      <c r="BW2070" s="713">
        <v>0.03</v>
      </c>
      <c r="BX2070" s="713">
        <v>1.2E-2</v>
      </c>
      <c r="BY2070" s="713">
        <v>7.0000000000000001E-3</v>
      </c>
      <c r="BZ2070" s="713">
        <v>0.50900000000000001</v>
      </c>
      <c r="CA2070" s="713">
        <v>2.5999999999999999E-2</v>
      </c>
      <c r="CB2070" s="713" t="s">
        <v>121</v>
      </c>
      <c r="CC2070" s="713">
        <v>15.81</v>
      </c>
      <c r="CD2070" s="713">
        <v>0.19800000000000001</v>
      </c>
      <c r="CE2070" s="713">
        <v>8.9999999999999993E-3</v>
      </c>
      <c r="CF2070" s="713">
        <v>2E-3</v>
      </c>
      <c r="CG2070" s="713">
        <v>1E-3</v>
      </c>
      <c r="CH2070" s="713">
        <v>3.0000000000000001E-3</v>
      </c>
      <c r="CI2070" s="713">
        <v>1E-3</v>
      </c>
      <c r="CJ2070" s="713">
        <v>0.92</v>
      </c>
      <c r="CK2070" s="713">
        <v>0.13800000000000001</v>
      </c>
      <c r="CL2070" s="713" t="s">
        <v>121</v>
      </c>
      <c r="CM2070" s="713">
        <v>2E-3</v>
      </c>
      <c r="CN2070" s="713">
        <v>2E-3</v>
      </c>
      <c r="CO2070" s="713">
        <v>1E-3</v>
      </c>
      <c r="CP2070" s="713">
        <v>3.7770000000000001</v>
      </c>
      <c r="CQ2070" s="713">
        <v>8.6999999999999994E-2</v>
      </c>
      <c r="CR2070" s="713" t="s">
        <v>121</v>
      </c>
      <c r="CS2070" s="713">
        <v>2E-3</v>
      </c>
      <c r="CT2070" s="713">
        <v>7.76</v>
      </c>
      <c r="CU2070" s="713">
        <v>0.46400000000000002</v>
      </c>
      <c r="CV2070" s="713">
        <v>5.5E-2</v>
      </c>
      <c r="CW2070" s="713">
        <v>1E-3</v>
      </c>
      <c r="CX2070" s="713">
        <v>2.4809999999999999</v>
      </c>
      <c r="CY2070" s="713">
        <v>3.3000000000000002E-2</v>
      </c>
      <c r="CZ2070" s="713" t="s">
        <v>121</v>
      </c>
      <c r="DA2070" s="713">
        <v>2E-3</v>
      </c>
      <c r="DB2070" s="713">
        <v>2.1999999999999999E-2</v>
      </c>
      <c r="DC2070" s="713">
        <v>0.01</v>
      </c>
      <c r="DD2070" s="713" t="s">
        <v>121</v>
      </c>
      <c r="DE2070" s="713">
        <v>1.0999999999999999E-2</v>
      </c>
      <c r="DF2070" s="713">
        <v>0.69</v>
      </c>
      <c r="DG2070" s="713">
        <v>0.01</v>
      </c>
      <c r="DH2070" s="713">
        <v>1.2999999999999999E-2</v>
      </c>
      <c r="DI2070" s="713">
        <v>1E-3</v>
      </c>
      <c r="DJ2070" s="713">
        <v>3.0000000000000001E-3</v>
      </c>
      <c r="DK2070" s="713">
        <v>1E-3</v>
      </c>
      <c r="DL2070" s="61" t="str">
        <f t="shared" si="38"/>
        <v>DK II 05.08.2022</v>
      </c>
      <c r="DM2070" s="717">
        <v>-5.9807858628723098E-3</v>
      </c>
      <c r="DN2070" s="717">
        <v>4.5715251375489999E-3</v>
      </c>
      <c r="DO2070" s="717">
        <v>3.5320077432625998E-4</v>
      </c>
      <c r="DP2070" s="717">
        <v>0.34744068849691101</v>
      </c>
      <c r="DQ2070" s="717">
        <v>4.2881408966938001E-3</v>
      </c>
      <c r="DR2070" s="717">
        <v>-5.5743500427135797E-3</v>
      </c>
      <c r="DS2070" s="717">
        <v>3.6976188271338202E-2</v>
      </c>
      <c r="DT2070" s="717">
        <v>2.8375298133061699E-3</v>
      </c>
      <c r="DU2070" s="717">
        <v>-5.8502867870155505E-4</v>
      </c>
      <c r="DV2070" s="717">
        <v>2.3142672091933198E-3</v>
      </c>
      <c r="DW2070" s="717">
        <v>3.5568802775766399E-2</v>
      </c>
      <c r="DX2070" s="717">
        <v>-1.31761531597016E-2</v>
      </c>
      <c r="DY2070" s="717">
        <v>684.15351677709998</v>
      </c>
      <c r="DZ2070" s="717">
        <v>-4.1869638419502003E-2</v>
      </c>
      <c r="EA2070" s="717">
        <v>9.8030955036282393E-3</v>
      </c>
      <c r="EB2070" s="717">
        <v>98.492389498926997</v>
      </c>
    </row>
    <row r="2071" spans="1:132">
      <c r="A2071" s="11">
        <v>44778</v>
      </c>
      <c r="B2071" s="66" t="s">
        <v>208</v>
      </c>
      <c r="C2071" s="25" t="s">
        <v>125</v>
      </c>
      <c r="D2071" s="21">
        <v>36</v>
      </c>
      <c r="E2071" s="2">
        <v>100</v>
      </c>
      <c r="F2071" s="2">
        <v>64</v>
      </c>
      <c r="H2071" s="3">
        <f>((F2071)/(E2071/100))</f>
        <v>64</v>
      </c>
      <c r="I2071" s="4">
        <f>E2071/F2071</f>
        <v>1.5625</v>
      </c>
      <c r="J2071" s="4" t="e">
        <f>100/G2071</f>
        <v>#DIV/0!</v>
      </c>
      <c r="N2071" s="37" t="e">
        <f>M2071/(K2071/100)</f>
        <v>#DIV/0!</v>
      </c>
      <c r="O2071" s="37" t="e">
        <f>N2071/J2071</f>
        <v>#DIV/0!</v>
      </c>
      <c r="P2071" s="5" t="e">
        <f>M2071/(L2071/100)</f>
        <v>#DIV/0!</v>
      </c>
      <c r="Q2071" s="5" t="e">
        <f>P2071*I2071</f>
        <v>#DIV/0!</v>
      </c>
      <c r="U2071" s="15" t="e">
        <f>100-(T2071-R2071)/S2071*100</f>
        <v>#DIV/0!</v>
      </c>
      <c r="V2071" s="21">
        <v>0.57399999999999995</v>
      </c>
      <c r="X2071" s="2">
        <v>10.56</v>
      </c>
      <c r="Y2071" s="2">
        <v>7.89</v>
      </c>
      <c r="Z2071" s="21">
        <v>0.57399999999999995</v>
      </c>
      <c r="AB2071" s="14" t="e">
        <f>((AE2071-AC2071)*(1000/AD2071))*1000</f>
        <v>#DIV/0!</v>
      </c>
      <c r="AF2071" s="7" t="e">
        <f>#REF!*0.8</f>
        <v>#REF!</v>
      </c>
      <c r="AG2071" s="2">
        <v>156</v>
      </c>
      <c r="AH2071" s="8">
        <f>((AG2071)*(H2071/100))</f>
        <v>99.84</v>
      </c>
      <c r="AI2071" s="7">
        <f>AG2071/AH2071</f>
        <v>1.5625</v>
      </c>
      <c r="AJ2071" s="6">
        <v>50.3</v>
      </c>
      <c r="AK2071" s="2">
        <v>0.94099999999999995</v>
      </c>
      <c r="AO2071" s="20" t="s">
        <v>2396</v>
      </c>
      <c r="AP2071" s="713">
        <v>7.4999999999999997E-2</v>
      </c>
      <c r="AQ2071" s="713">
        <v>2E-3</v>
      </c>
      <c r="AR2071" s="713">
        <v>4.2000000000000003E-2</v>
      </c>
      <c r="AS2071" s="713">
        <v>3.0000000000000001E-3</v>
      </c>
      <c r="AT2071" s="713">
        <v>6.0000000000000001E-3</v>
      </c>
      <c r="AU2071" s="713">
        <v>2E-3</v>
      </c>
      <c r="AV2071" s="713">
        <v>3.1E-2</v>
      </c>
      <c r="AW2071" s="713">
        <v>2E-3</v>
      </c>
      <c r="AX2071" s="713" t="s">
        <v>121</v>
      </c>
      <c r="AY2071" s="713">
        <v>2E-3</v>
      </c>
      <c r="AZ2071" s="713">
        <v>4.8000000000000001E-2</v>
      </c>
      <c r="BA2071" s="713">
        <v>3.0000000000000001E-3</v>
      </c>
      <c r="BB2071" s="713">
        <v>0.123</v>
      </c>
      <c r="BC2071" s="713">
        <v>3.0000000000000001E-3</v>
      </c>
      <c r="BD2071" s="713">
        <v>2.88</v>
      </c>
      <c r="BE2071" s="713">
        <v>2.5999999999999999E-2</v>
      </c>
      <c r="BF2071" s="713" t="s">
        <v>121</v>
      </c>
      <c r="BG2071" s="713">
        <v>3.0000000000000001E-3</v>
      </c>
      <c r="BH2071" s="713">
        <v>4.4279999999999999</v>
      </c>
      <c r="BI2071" s="713">
        <v>1.2769999999999999</v>
      </c>
      <c r="BJ2071" s="713" t="s">
        <v>121</v>
      </c>
      <c r="BK2071" s="713">
        <v>3.0000000000000001E-3</v>
      </c>
      <c r="BL2071" s="713" t="s">
        <v>121</v>
      </c>
      <c r="BM2071" s="713">
        <v>2E-3</v>
      </c>
      <c r="BN2071" s="713">
        <v>0.115</v>
      </c>
      <c r="BO2071" s="713">
        <v>7.0000000000000001E-3</v>
      </c>
      <c r="BP2071" s="713">
        <v>63.573</v>
      </c>
      <c r="BQ2071" s="713">
        <v>0.13500000000000001</v>
      </c>
      <c r="BR2071" s="713" t="s">
        <v>121</v>
      </c>
      <c r="BS2071" s="713">
        <v>2E-3</v>
      </c>
      <c r="BT2071" s="713">
        <v>12.069000000000001</v>
      </c>
      <c r="BU2071" s="713">
        <v>0.123</v>
      </c>
      <c r="BV2071" s="713">
        <v>1.0389999999999999</v>
      </c>
      <c r="BW2071" s="713">
        <v>2.5000000000000001E-2</v>
      </c>
      <c r="BX2071" s="713" t="s">
        <v>121</v>
      </c>
      <c r="BY2071" s="713">
        <v>8.9999999999999993E-3</v>
      </c>
      <c r="BZ2071" s="713">
        <v>0.95899999999999996</v>
      </c>
      <c r="CA2071" s="713">
        <v>2.9000000000000001E-2</v>
      </c>
      <c r="CB2071" s="713" t="s">
        <v>121</v>
      </c>
      <c r="CC2071" s="713">
        <v>12.257999999999999</v>
      </c>
      <c r="CD2071" s="713">
        <v>0.13300000000000001</v>
      </c>
      <c r="CE2071" s="713">
        <v>6.0000000000000001E-3</v>
      </c>
      <c r="CF2071" s="713">
        <v>3.0000000000000001E-3</v>
      </c>
      <c r="CG2071" s="713">
        <v>1E-3</v>
      </c>
      <c r="CH2071" s="713" t="s">
        <v>121</v>
      </c>
      <c r="CI2071" s="713">
        <v>2E-3</v>
      </c>
      <c r="CJ2071" s="713">
        <v>0.69899999999999995</v>
      </c>
      <c r="CK2071" s="713">
        <v>8.1000000000000003E-2</v>
      </c>
      <c r="CL2071" s="713" t="s">
        <v>121</v>
      </c>
      <c r="CM2071" s="713">
        <v>2E-3</v>
      </c>
      <c r="CN2071" s="713">
        <v>2E-3</v>
      </c>
      <c r="CO2071" s="713">
        <v>1E-3</v>
      </c>
      <c r="CP2071" s="713">
        <v>1.5069999999999999</v>
      </c>
      <c r="CQ2071" s="713">
        <v>0.04</v>
      </c>
      <c r="CR2071" s="713" t="s">
        <v>121</v>
      </c>
      <c r="CS2071" s="713">
        <v>2E-3</v>
      </c>
      <c r="CT2071" s="713">
        <v>8.7750000000000004</v>
      </c>
      <c r="CU2071" s="713">
        <v>0.33300000000000002</v>
      </c>
      <c r="CV2071" s="713">
        <v>3.3000000000000002E-2</v>
      </c>
      <c r="CW2071" s="713">
        <v>1E-3</v>
      </c>
      <c r="CX2071" s="713">
        <v>2.92</v>
      </c>
      <c r="CY2071" s="713">
        <v>0.03</v>
      </c>
      <c r="CZ2071" s="713" t="s">
        <v>121</v>
      </c>
      <c r="DA2071" s="713">
        <v>2E-3</v>
      </c>
      <c r="DB2071" s="713">
        <v>3.4000000000000002E-2</v>
      </c>
      <c r="DC2071" s="713">
        <v>8.0000000000000002E-3</v>
      </c>
      <c r="DD2071" s="713" t="s">
        <v>121</v>
      </c>
      <c r="DE2071" s="713">
        <v>7.0000000000000001E-3</v>
      </c>
      <c r="DF2071" s="713">
        <v>0.46899999999999997</v>
      </c>
      <c r="DG2071" s="713">
        <v>6.0000000000000001E-3</v>
      </c>
      <c r="DH2071" s="713">
        <v>2.7E-2</v>
      </c>
      <c r="DI2071" s="713">
        <v>1E-3</v>
      </c>
      <c r="DJ2071" s="713">
        <v>5.0000000000000001E-3</v>
      </c>
      <c r="DK2071" s="713">
        <v>1E-3</v>
      </c>
      <c r="DL2071" s="61" t="str">
        <f>AO2071</f>
        <v>DK III 05.08.2022</v>
      </c>
      <c r="DM2071" s="717">
        <v>-8.0466492251232008E-3</v>
      </c>
      <c r="DN2071" s="717">
        <v>3.4126830911261098E-2</v>
      </c>
      <c r="DO2071" s="717">
        <v>-2.1856023509161802E-2</v>
      </c>
      <c r="DP2071" s="717">
        <v>0.94072213520389303</v>
      </c>
      <c r="DQ2071" s="717">
        <v>1.21530030476176E-2</v>
      </c>
      <c r="DR2071" s="717">
        <v>1.54247425681095E-2</v>
      </c>
      <c r="DS2071" s="717">
        <v>0.39643263477754798</v>
      </c>
      <c r="DT2071" s="717">
        <v>1.12783799823583E-2</v>
      </c>
      <c r="DU2071" s="717">
        <v>1.8600345025803901E-3</v>
      </c>
      <c r="DV2071" s="717">
        <v>5.1278556283180801E-2</v>
      </c>
      <c r="DW2071" s="717">
        <v>0.70380077621839499</v>
      </c>
      <c r="DX2071" s="717">
        <v>7.68535127883095E-2</v>
      </c>
      <c r="DY2071" s="717">
        <v>888.72358804227201</v>
      </c>
      <c r="DZ2071" s="717">
        <v>0.41847227867109199</v>
      </c>
      <c r="EA2071" s="717">
        <v>0.68743479583191802</v>
      </c>
      <c r="EB2071" s="717">
        <v>99.203832092411005</v>
      </c>
    </row>
    <row r="2072" spans="1:132">
      <c r="A2072" s="11">
        <v>44778</v>
      </c>
      <c r="B2072" s="66" t="s">
        <v>2375</v>
      </c>
      <c r="C2072" s="25" t="s">
        <v>117</v>
      </c>
      <c r="H2072" s="3" t="e">
        <f>((F2072)/(E2072/100))</f>
        <v>#DIV/0!</v>
      </c>
      <c r="I2072" s="4" t="e">
        <f>E2072/F2072</f>
        <v>#DIV/0!</v>
      </c>
      <c r="J2072" s="4" t="e">
        <f>100/G2072</f>
        <v>#DIV/0!</v>
      </c>
      <c r="N2072" s="37" t="e">
        <f>M2072/(K2072/100)</f>
        <v>#DIV/0!</v>
      </c>
      <c r="O2072" s="37" t="e">
        <f>N2072/J2072</f>
        <v>#DIV/0!</v>
      </c>
      <c r="P2072" s="5" t="e">
        <f>M2072/(L2072/100)</f>
        <v>#DIV/0!</v>
      </c>
      <c r="Q2072" s="5" t="e">
        <f>P2072*I2072</f>
        <v>#DIV/0!</v>
      </c>
      <c r="U2072" s="15" t="e">
        <f>100-(T2072-R2072)/S2072*100</f>
        <v>#DIV/0!</v>
      </c>
      <c r="AB2072" s="14" t="e">
        <f>((AE2072-AC2072)*(1000/AD2072))*1000</f>
        <v>#DIV/0!</v>
      </c>
      <c r="AF2072" s="7" t="e">
        <f>#REF!*0.8</f>
        <v>#REF!</v>
      </c>
      <c r="AH2072" s="8" t="e">
        <f>((AG2072)*(H2072/100))</f>
        <v>#DIV/0!</v>
      </c>
      <c r="AI2072" s="7" t="e">
        <f>AG2072/AH2072</f>
        <v>#DIV/0!</v>
      </c>
      <c r="AO2072" s="20" t="s">
        <v>2397</v>
      </c>
      <c r="DL2072" s="61" t="str">
        <f t="shared" ref="DL2072:DL2135" si="39">AO2072</f>
        <v>UTV nicht produziert</v>
      </c>
    </row>
    <row r="2073" spans="1:132">
      <c r="A2073" s="11">
        <v>44781</v>
      </c>
      <c r="B2073" s="66" t="s">
        <v>208</v>
      </c>
      <c r="C2073" s="25" t="s">
        <v>125</v>
      </c>
      <c r="D2073" s="21">
        <v>32</v>
      </c>
      <c r="E2073" s="2">
        <v>100</v>
      </c>
      <c r="F2073" s="2">
        <v>68</v>
      </c>
      <c r="H2073" s="3">
        <f>((F2073)/(E2073/100))</f>
        <v>68</v>
      </c>
      <c r="I2073" s="4">
        <f>E2073/F2073</f>
        <v>1.4705882352941178</v>
      </c>
      <c r="J2073" s="4" t="e">
        <f>100/G2073</f>
        <v>#DIV/0!</v>
      </c>
      <c r="N2073" s="37" t="e">
        <f>M2073/(K2073/100)</f>
        <v>#DIV/0!</v>
      </c>
      <c r="O2073" s="37" t="e">
        <f>N2073/J2073</f>
        <v>#DIV/0!</v>
      </c>
      <c r="P2073" s="5" t="e">
        <f>M2073/(L2073/100)</f>
        <v>#DIV/0!</v>
      </c>
      <c r="Q2073" s="5" t="e">
        <f>P2073*I2073</f>
        <v>#DIV/0!</v>
      </c>
      <c r="U2073" s="15" t="e">
        <f>100-(T2073-R2073)/S2073*100</f>
        <v>#DIV/0!</v>
      </c>
      <c r="V2073" s="21">
        <v>0.65700000000000003</v>
      </c>
      <c r="X2073" s="2">
        <v>9.02</v>
      </c>
      <c r="Y2073" s="2">
        <v>8.41</v>
      </c>
      <c r="Z2073" s="21">
        <v>2315</v>
      </c>
      <c r="AB2073" s="14" t="e">
        <f>((AE2073-AC2073)*(1000/AD2073))*1000</f>
        <v>#DIV/0!</v>
      </c>
      <c r="AF2073" s="7" t="e">
        <f>#REF!*0.8</f>
        <v>#REF!</v>
      </c>
      <c r="AG2073" s="2">
        <v>147</v>
      </c>
      <c r="AH2073" s="8">
        <f>((AG2073)*(H2073/100))</f>
        <v>99.960000000000008</v>
      </c>
      <c r="AI2073" s="7">
        <f>AG2073/AH2073</f>
        <v>1.4705882352941175</v>
      </c>
      <c r="AJ2073" s="6">
        <v>20.23</v>
      </c>
      <c r="AK2073" s="2">
        <v>0.61199999999999999</v>
      </c>
      <c r="AO2073" s="20" t="s">
        <v>2399</v>
      </c>
      <c r="AP2073" s="716">
        <v>9.4E-2</v>
      </c>
      <c r="AQ2073" s="716">
        <v>2E-3</v>
      </c>
      <c r="AR2073" s="716">
        <v>2.5999999999999999E-2</v>
      </c>
      <c r="AS2073" s="716">
        <v>3.0000000000000001E-3</v>
      </c>
      <c r="AT2073" s="716">
        <v>0.03</v>
      </c>
      <c r="AU2073" s="716">
        <v>2E-3</v>
      </c>
      <c r="AV2073" s="716">
        <v>2.5999999999999999E-2</v>
      </c>
      <c r="AW2073" s="716">
        <v>2E-3</v>
      </c>
      <c r="AX2073" s="716">
        <v>2.8000000000000001E-2</v>
      </c>
      <c r="AY2073" s="716">
        <v>1E-3</v>
      </c>
      <c r="AZ2073" s="716">
        <v>5.2999999999999999E-2</v>
      </c>
      <c r="BA2073" s="716">
        <v>3.0000000000000001E-3</v>
      </c>
      <c r="BB2073" s="716">
        <v>0.16900000000000001</v>
      </c>
      <c r="BC2073" s="716">
        <v>4.0000000000000001E-3</v>
      </c>
      <c r="BD2073" s="716">
        <v>2.9550000000000001</v>
      </c>
      <c r="BE2073" s="716">
        <v>2.5000000000000001E-2</v>
      </c>
      <c r="BF2073" s="716" t="s">
        <v>121</v>
      </c>
      <c r="BG2073" s="716">
        <v>5.0000000000000001E-3</v>
      </c>
      <c r="BH2073" s="716">
        <v>4.3280000000000003</v>
      </c>
      <c r="BI2073" s="716">
        <v>0.83299999999999996</v>
      </c>
      <c r="BJ2073" s="716" t="s">
        <v>121</v>
      </c>
      <c r="BK2073" s="716">
        <v>4.0000000000000001E-3</v>
      </c>
      <c r="BL2073" s="716" t="s">
        <v>121</v>
      </c>
      <c r="BM2073" s="716">
        <v>2E-3</v>
      </c>
      <c r="BN2073" s="716">
        <v>5.8999999999999997E-2</v>
      </c>
      <c r="BO2073" s="716">
        <v>7.0000000000000001E-3</v>
      </c>
      <c r="BP2073" s="716">
        <v>62.688000000000002</v>
      </c>
      <c r="BQ2073" s="716">
        <v>0.157</v>
      </c>
      <c r="BR2073" s="716" t="s">
        <v>121</v>
      </c>
      <c r="BS2073" s="716">
        <v>2E-3</v>
      </c>
      <c r="BT2073" s="716">
        <v>11.666</v>
      </c>
      <c r="BU2073" s="716">
        <v>0.125</v>
      </c>
      <c r="BV2073" s="716">
        <v>0.95199999999999996</v>
      </c>
      <c r="BW2073" s="716">
        <v>0.02</v>
      </c>
      <c r="BX2073" s="716">
        <v>1.0999999999999999E-2</v>
      </c>
      <c r="BY2073" s="716">
        <v>6.0000000000000001E-3</v>
      </c>
      <c r="BZ2073" s="716">
        <v>0.90200000000000002</v>
      </c>
      <c r="CA2073" s="716">
        <v>3.1E-2</v>
      </c>
      <c r="CB2073" s="716" t="s">
        <v>121</v>
      </c>
      <c r="CC2073" s="716">
        <v>6.5259999999999998</v>
      </c>
      <c r="CD2073" s="716">
        <v>0.112</v>
      </c>
      <c r="CE2073" s="716">
        <v>6.0000000000000001E-3</v>
      </c>
      <c r="CF2073" s="716">
        <v>2E-3</v>
      </c>
      <c r="CG2073" s="716">
        <v>1E-3</v>
      </c>
      <c r="CH2073" s="716" t="s">
        <v>121</v>
      </c>
      <c r="CI2073" s="716">
        <v>2E-3</v>
      </c>
      <c r="CJ2073" s="716">
        <v>0.45700000000000002</v>
      </c>
      <c r="CK2073" s="716">
        <v>6.0999999999999999E-2</v>
      </c>
      <c r="CL2073" s="716" t="s">
        <v>121</v>
      </c>
      <c r="CM2073" s="716">
        <v>2E-3</v>
      </c>
      <c r="CN2073" s="716">
        <v>3.0000000000000001E-3</v>
      </c>
      <c r="CO2073" s="716">
        <v>1E-3</v>
      </c>
      <c r="CP2073" s="716">
        <v>1.4370000000000001</v>
      </c>
      <c r="CQ2073" s="716">
        <v>3.2000000000000001E-2</v>
      </c>
      <c r="CR2073" s="716" t="s">
        <v>121</v>
      </c>
      <c r="CS2073" s="716">
        <v>2E-3</v>
      </c>
      <c r="CT2073" s="716">
        <v>8.7799999999999994</v>
      </c>
      <c r="CU2073" s="716">
        <v>0.27900000000000003</v>
      </c>
      <c r="CV2073" s="716">
        <v>3.5999999999999997E-2</v>
      </c>
      <c r="CW2073" s="716">
        <v>1E-3</v>
      </c>
      <c r="CX2073" s="716">
        <v>1.4259999999999999</v>
      </c>
      <c r="CY2073" s="716">
        <v>2.1999999999999999E-2</v>
      </c>
      <c r="CZ2073" s="716" t="s">
        <v>121</v>
      </c>
      <c r="DA2073" s="716">
        <v>2E-3</v>
      </c>
      <c r="DB2073" s="716">
        <v>3.9E-2</v>
      </c>
      <c r="DC2073" s="716">
        <v>6.0000000000000001E-3</v>
      </c>
      <c r="DD2073" s="716">
        <v>0.318</v>
      </c>
      <c r="DE2073" s="716">
        <v>1.4999999999999999E-2</v>
      </c>
      <c r="DF2073" s="716">
        <v>3.3660000000000001</v>
      </c>
      <c r="DG2073" s="716">
        <v>2.4E-2</v>
      </c>
      <c r="DH2073" s="716">
        <v>2.3E-2</v>
      </c>
      <c r="DI2073" s="716">
        <v>1E-3</v>
      </c>
      <c r="DJ2073" s="716">
        <v>1.0999999999999999E-2</v>
      </c>
      <c r="DK2073" s="716">
        <v>1E-3</v>
      </c>
      <c r="DL2073" s="61" t="str">
        <f>AO2073</f>
        <v>DK III W1 08.08..2022</v>
      </c>
      <c r="DM2073" s="723">
        <v>3.0321364655788299E-2</v>
      </c>
      <c r="DN2073" s="723">
        <v>3.2833802309404199E-2</v>
      </c>
      <c r="DO2073" s="723">
        <v>1.6879779897511299E-2</v>
      </c>
      <c r="DP2073" s="723">
        <v>0.61219851546374504</v>
      </c>
      <c r="DQ2073" s="723">
        <v>1.5655230996827699E-3</v>
      </c>
      <c r="DR2073" s="723">
        <v>-5.5318924063887803E-3</v>
      </c>
      <c r="DS2073" s="723">
        <v>0.22326920143783199</v>
      </c>
      <c r="DT2073" s="723">
        <v>2.85778363129306E-2</v>
      </c>
      <c r="DU2073" s="723">
        <v>4.9605316713148605E-4</v>
      </c>
      <c r="DV2073" s="723">
        <v>6.6483127631230002E-2</v>
      </c>
      <c r="DW2073" s="723">
        <v>0.264829057132898</v>
      </c>
      <c r="DX2073" s="723">
        <v>3.0027635741034502E-2</v>
      </c>
      <c r="DY2073" s="723">
        <v>854.25482153769406</v>
      </c>
      <c r="DZ2073" s="723">
        <v>-0.24391404010023299</v>
      </c>
      <c r="EA2073" s="723">
        <v>23.1345036864824</v>
      </c>
      <c r="EB2073" s="723">
        <v>97.348144996451197</v>
      </c>
    </row>
    <row r="2074" spans="1:132">
      <c r="A2074" s="11">
        <v>44781</v>
      </c>
      <c r="B2074" s="66" t="s">
        <v>207</v>
      </c>
      <c r="C2074" s="25" t="s">
        <v>125</v>
      </c>
      <c r="D2074" s="21">
        <v>38</v>
      </c>
      <c r="E2074" s="2">
        <v>100</v>
      </c>
      <c r="F2074" s="2">
        <v>62</v>
      </c>
      <c r="H2074" s="3">
        <f>((F2074)/(E2074/100))</f>
        <v>62</v>
      </c>
      <c r="I2074" s="4">
        <f>E2074/F2074</f>
        <v>1.6129032258064515</v>
      </c>
      <c r="J2074" s="4" t="e">
        <f>100/G2074</f>
        <v>#DIV/0!</v>
      </c>
      <c r="N2074" s="37" t="e">
        <f>M2074/(K2074/100)</f>
        <v>#DIV/0!</v>
      </c>
      <c r="O2074" s="37" t="e">
        <f>N2074/J2074</f>
        <v>#DIV/0!</v>
      </c>
      <c r="P2074" s="5" t="e">
        <f>M2074/(L2074/100)</f>
        <v>#DIV/0!</v>
      </c>
      <c r="Q2074" s="5" t="e">
        <f>P2074*I2074</f>
        <v>#DIV/0!</v>
      </c>
      <c r="U2074" s="15" t="e">
        <f>100-(T2074-R2074)/S2074*100</f>
        <v>#DIV/0!</v>
      </c>
      <c r="V2074" s="21">
        <v>1.155</v>
      </c>
      <c r="X2074" s="2">
        <v>11.188000000000001</v>
      </c>
      <c r="Y2074" s="2">
        <v>13.4</v>
      </c>
      <c r="Z2074" s="21">
        <v>4120</v>
      </c>
      <c r="AB2074" s="14" t="e">
        <f>((AE2074-AC2074)*(1000/AD2074))*1000</f>
        <v>#DIV/0!</v>
      </c>
      <c r="AF2074" s="7" t="e">
        <f>#REF!*0.8</f>
        <v>#REF!</v>
      </c>
      <c r="AG2074" s="2">
        <v>163</v>
      </c>
      <c r="AH2074" s="8">
        <f>((AG2074)*(H2074/100))</f>
        <v>101.06</v>
      </c>
      <c r="AI2074" s="7">
        <f>AG2074/AH2074</f>
        <v>1.6129032258064515</v>
      </c>
      <c r="AJ2074" s="6">
        <v>19.41</v>
      </c>
      <c r="AK2074" s="2">
        <v>0.52800000000000002</v>
      </c>
      <c r="AO2074" s="20" t="s">
        <v>2400</v>
      </c>
      <c r="AP2074" s="715">
        <v>0.19800000000000001</v>
      </c>
      <c r="AQ2074" s="715">
        <v>3.0000000000000001E-3</v>
      </c>
      <c r="AR2074" s="715">
        <v>1.6E-2</v>
      </c>
      <c r="AS2074" s="715">
        <v>2E-3</v>
      </c>
      <c r="AT2074" s="715">
        <v>5.0000000000000001E-3</v>
      </c>
      <c r="AU2074" s="715">
        <v>2E-3</v>
      </c>
      <c r="AV2074" s="715">
        <v>1.0999999999999999E-2</v>
      </c>
      <c r="AW2074" s="715">
        <v>1E-3</v>
      </c>
      <c r="AX2074" s="715" t="s">
        <v>121</v>
      </c>
      <c r="AY2074" s="715">
        <v>2E-3</v>
      </c>
      <c r="AZ2074" s="715">
        <v>4.2000000000000003E-2</v>
      </c>
      <c r="BA2074" s="715">
        <v>2E-3</v>
      </c>
      <c r="BB2074" s="715">
        <v>0.115</v>
      </c>
      <c r="BC2074" s="715">
        <v>3.0000000000000001E-3</v>
      </c>
      <c r="BD2074" s="715">
        <v>2.0710000000000002</v>
      </c>
      <c r="BE2074" s="715">
        <v>1.9E-2</v>
      </c>
      <c r="BF2074" s="715" t="s">
        <v>121</v>
      </c>
      <c r="BG2074" s="715">
        <v>3.0000000000000001E-3</v>
      </c>
      <c r="BH2074" s="715">
        <v>1.494</v>
      </c>
      <c r="BI2074" s="715">
        <v>0.71899999999999997</v>
      </c>
      <c r="BJ2074" s="715" t="s">
        <v>121</v>
      </c>
      <c r="BK2074" s="715">
        <v>3.0000000000000001E-3</v>
      </c>
      <c r="BL2074" s="715" t="s">
        <v>121</v>
      </c>
      <c r="BM2074" s="715">
        <v>2E-3</v>
      </c>
      <c r="BN2074" s="715">
        <v>0.13800000000000001</v>
      </c>
      <c r="BO2074" s="715">
        <v>6.0000000000000001E-3</v>
      </c>
      <c r="BP2074" s="715">
        <v>74.123999999999995</v>
      </c>
      <c r="BQ2074" s="715">
        <v>0.1</v>
      </c>
      <c r="BR2074" s="715" t="s">
        <v>121</v>
      </c>
      <c r="BS2074" s="715">
        <v>2E-3</v>
      </c>
      <c r="BT2074" s="715">
        <v>10.708</v>
      </c>
      <c r="BU2074" s="715">
        <v>0.11</v>
      </c>
      <c r="BV2074" s="715">
        <v>2.089</v>
      </c>
      <c r="BW2074" s="715">
        <v>3.3000000000000002E-2</v>
      </c>
      <c r="BX2074" s="715" t="s">
        <v>121</v>
      </c>
      <c r="BY2074" s="715">
        <v>7.0000000000000001E-3</v>
      </c>
      <c r="BZ2074" s="715">
        <v>0.63700000000000001</v>
      </c>
      <c r="CA2074" s="715">
        <v>2.4E-2</v>
      </c>
      <c r="CB2074" s="715" t="s">
        <v>121</v>
      </c>
      <c r="CC2074" s="715">
        <v>11.502000000000001</v>
      </c>
      <c r="CD2074" s="715">
        <v>8.5999999999999993E-2</v>
      </c>
      <c r="CE2074" s="715">
        <v>5.0000000000000001E-3</v>
      </c>
      <c r="CF2074" s="715" t="s">
        <v>121</v>
      </c>
      <c r="CG2074" s="715">
        <v>2E-3</v>
      </c>
      <c r="CH2074" s="715" t="s">
        <v>121</v>
      </c>
      <c r="CI2074" s="715">
        <v>2E-3</v>
      </c>
      <c r="CJ2074" s="715">
        <v>0.20200000000000001</v>
      </c>
      <c r="CK2074" s="715">
        <v>6.9000000000000006E-2</v>
      </c>
      <c r="CL2074" s="715" t="s">
        <v>121</v>
      </c>
      <c r="CM2074" s="715">
        <v>2E-3</v>
      </c>
      <c r="CN2074" s="715">
        <v>2E-3</v>
      </c>
      <c r="CO2074" s="715">
        <v>1E-3</v>
      </c>
      <c r="CP2074" s="715">
        <v>1.6859999999999999</v>
      </c>
      <c r="CQ2074" s="715">
        <v>4.1000000000000002E-2</v>
      </c>
      <c r="CR2074" s="715" t="s">
        <v>121</v>
      </c>
      <c r="CS2074" s="715">
        <v>2E-3</v>
      </c>
      <c r="CT2074" s="715">
        <v>4.7240000000000002</v>
      </c>
      <c r="CU2074" s="715">
        <v>0.26800000000000002</v>
      </c>
      <c r="CV2074" s="715">
        <v>1.9E-2</v>
      </c>
      <c r="CW2074" s="715">
        <v>1E-3</v>
      </c>
      <c r="CX2074" s="715">
        <v>0.68100000000000005</v>
      </c>
      <c r="CY2074" s="715">
        <v>1.4E-2</v>
      </c>
      <c r="CZ2074" s="715" t="s">
        <v>121</v>
      </c>
      <c r="DA2074" s="715">
        <v>2E-3</v>
      </c>
      <c r="DB2074" s="715">
        <v>2.5999999999999999E-2</v>
      </c>
      <c r="DC2074" s="715">
        <v>5.0000000000000001E-3</v>
      </c>
      <c r="DD2074" s="715" t="s">
        <v>121</v>
      </c>
      <c r="DE2074" s="715">
        <v>8.9999999999999993E-3</v>
      </c>
      <c r="DF2074" s="715">
        <v>0.91100000000000003</v>
      </c>
      <c r="DG2074" s="715">
        <v>8.0000000000000002E-3</v>
      </c>
      <c r="DH2074" s="715">
        <v>6.0000000000000001E-3</v>
      </c>
      <c r="DI2074" s="715">
        <v>1E-3</v>
      </c>
      <c r="DJ2074" s="715">
        <v>7.0000000000000001E-3</v>
      </c>
      <c r="DK2074" s="715">
        <v>1E-3</v>
      </c>
      <c r="DL2074" s="61" t="str">
        <f t="shared" si="39"/>
        <v>DK III W2 08.08.2022</v>
      </c>
      <c r="DM2074" s="723">
        <v>4.0726981903593397E-2</v>
      </c>
      <c r="DN2074" s="723">
        <v>2.0142471336997401E-2</v>
      </c>
      <c r="DO2074" s="723">
        <v>2.0146360563869901E-2</v>
      </c>
      <c r="DP2074" s="723">
        <v>0.52768279369055504</v>
      </c>
      <c r="DQ2074" s="723">
        <v>0.49659849505890502</v>
      </c>
      <c r="DR2074" s="723">
        <v>-3.79622072697436E-2</v>
      </c>
      <c r="DS2074" s="723">
        <v>0.90043635238961395</v>
      </c>
      <c r="DT2074" s="723">
        <v>1.6053515108118699E-2</v>
      </c>
      <c r="DU2074" s="723">
        <v>3.2829687611793E-4</v>
      </c>
      <c r="DV2074" s="723">
        <v>4.3278983244084197E-2</v>
      </c>
      <c r="DW2074" s="723">
        <v>2.2098263460672101</v>
      </c>
      <c r="DX2074" s="723">
        <v>4.55803266253079E-2</v>
      </c>
      <c r="DY2074" s="723">
        <v>1848.67595415797</v>
      </c>
      <c r="DZ2074" s="723">
        <v>-0.12963220060350999</v>
      </c>
      <c r="EA2074" s="723">
        <v>-6.1931241184700302E-2</v>
      </c>
      <c r="EB2074" s="723">
        <v>98.655342831913501</v>
      </c>
    </row>
    <row r="2075" spans="1:132">
      <c r="A2075" s="11">
        <v>44781</v>
      </c>
      <c r="B2075" s="66"/>
      <c r="C2075" s="25" t="s">
        <v>124</v>
      </c>
      <c r="D2075" s="21">
        <v>34</v>
      </c>
      <c r="E2075" s="2">
        <v>100</v>
      </c>
      <c r="F2075" s="2">
        <v>66</v>
      </c>
      <c r="H2075" s="3">
        <f>((F2075)/(E2075/100))</f>
        <v>66</v>
      </c>
      <c r="I2075" s="4">
        <f>E2075/F2075</f>
        <v>1.5151515151515151</v>
      </c>
      <c r="J2075" s="4" t="e">
        <f>100/G2075</f>
        <v>#DIV/0!</v>
      </c>
      <c r="N2075" s="37" t="e">
        <f>M2075/(K2075/100)</f>
        <v>#DIV/0!</v>
      </c>
      <c r="O2075" s="37" t="e">
        <f>N2075/J2075</f>
        <v>#DIV/0!</v>
      </c>
      <c r="P2075" s="5" t="e">
        <f>M2075/(L2075/100)</f>
        <v>#DIV/0!</v>
      </c>
      <c r="Q2075" s="5" t="e">
        <f>P2075*I2075</f>
        <v>#DIV/0!</v>
      </c>
      <c r="U2075" s="15" t="e">
        <f>100-(T2075-R2075)/S2075*100</f>
        <v>#DIV/0!</v>
      </c>
      <c r="V2075" s="21">
        <v>0.84299999999999997</v>
      </c>
      <c r="X2075" s="2">
        <v>10.51</v>
      </c>
      <c r="Y2075" s="2">
        <v>5.51</v>
      </c>
      <c r="Z2075" s="21">
        <v>1186</v>
      </c>
      <c r="AB2075" s="14" t="e">
        <f>((AE2075-AC2075)*(1000/AD2075))*1000</f>
        <v>#DIV/0!</v>
      </c>
      <c r="AF2075" s="7" t="e">
        <f>#REF!*0.8</f>
        <v>#REF!</v>
      </c>
      <c r="AG2075" s="2">
        <v>152</v>
      </c>
      <c r="AH2075" s="8">
        <f>((AG2075)*(H2075/100))</f>
        <v>100.32000000000001</v>
      </c>
      <c r="AI2075" s="7">
        <f>AG2075/AH2075</f>
        <v>1.5151515151515151</v>
      </c>
      <c r="AJ2075" s="6">
        <v>6.7759999999999998</v>
      </c>
      <c r="AK2075" s="2">
        <v>0.29799999999999999</v>
      </c>
      <c r="AO2075" s="20" t="s">
        <v>2398</v>
      </c>
      <c r="AP2075" s="714">
        <v>0.04</v>
      </c>
      <c r="AQ2075" s="714">
        <v>1E-3</v>
      </c>
      <c r="AR2075" s="714">
        <v>7.0000000000000007E-2</v>
      </c>
      <c r="AS2075" s="714">
        <v>4.0000000000000001E-3</v>
      </c>
      <c r="AT2075" s="714">
        <v>6.0000000000000001E-3</v>
      </c>
      <c r="AU2075" s="714">
        <v>2E-3</v>
      </c>
      <c r="AV2075" s="714">
        <v>0.03</v>
      </c>
      <c r="AW2075" s="714">
        <v>2E-3</v>
      </c>
      <c r="AX2075" s="714" t="s">
        <v>121</v>
      </c>
      <c r="AY2075" s="714">
        <v>2E-3</v>
      </c>
      <c r="AZ2075" s="714">
        <v>0.128</v>
      </c>
      <c r="BA2075" s="714">
        <v>4.0000000000000001E-3</v>
      </c>
      <c r="BB2075" s="714">
        <v>0.158</v>
      </c>
      <c r="BC2075" s="714">
        <v>4.0000000000000001E-3</v>
      </c>
      <c r="BD2075" s="714">
        <v>4.9080000000000004</v>
      </c>
      <c r="BE2075" s="714">
        <v>4.2000000000000003E-2</v>
      </c>
      <c r="BF2075" s="714" t="s">
        <v>121</v>
      </c>
      <c r="BG2075" s="714">
        <v>4.0000000000000001E-3</v>
      </c>
      <c r="BH2075" s="714">
        <v>3.15</v>
      </c>
      <c r="BI2075" s="714">
        <v>0.92500000000000004</v>
      </c>
      <c r="BJ2075" s="714">
        <v>2E-3</v>
      </c>
      <c r="BK2075" s="714">
        <v>1E-3</v>
      </c>
      <c r="BL2075" s="714" t="s">
        <v>121</v>
      </c>
      <c r="BM2075" s="714">
        <v>2E-3</v>
      </c>
      <c r="BN2075" s="714">
        <v>2.4350000000000001</v>
      </c>
      <c r="BO2075" s="714">
        <v>3.6999999999999998E-2</v>
      </c>
      <c r="BP2075" s="714">
        <v>62.222000000000001</v>
      </c>
      <c r="BQ2075" s="714">
        <v>0.17299999999999999</v>
      </c>
      <c r="BR2075" s="714">
        <v>2E-3</v>
      </c>
      <c r="BS2075" s="714">
        <v>1E-3</v>
      </c>
      <c r="BT2075" s="714">
        <v>12.82</v>
      </c>
      <c r="BU2075" s="714">
        <v>0.13900000000000001</v>
      </c>
      <c r="BV2075" s="714">
        <v>0.52500000000000002</v>
      </c>
      <c r="BW2075" s="714">
        <v>1.6E-2</v>
      </c>
      <c r="BX2075" s="714" t="s">
        <v>121</v>
      </c>
      <c r="BY2075" s="714">
        <v>1.7000000000000001E-2</v>
      </c>
      <c r="BZ2075" s="714">
        <v>0.56200000000000006</v>
      </c>
      <c r="CA2075" s="714">
        <v>2.8000000000000001E-2</v>
      </c>
      <c r="CB2075" s="714" t="s">
        <v>121</v>
      </c>
      <c r="CC2075" s="714">
        <v>10.718999999999999</v>
      </c>
      <c r="CD2075" s="714">
        <v>0.247</v>
      </c>
      <c r="CE2075" s="714">
        <v>8.9999999999999993E-3</v>
      </c>
      <c r="CF2075" s="714">
        <v>2E-3</v>
      </c>
      <c r="CG2075" s="714">
        <v>1E-3</v>
      </c>
      <c r="CH2075" s="714">
        <v>2E-3</v>
      </c>
      <c r="CI2075" s="714">
        <v>1E-3</v>
      </c>
      <c r="CJ2075" s="714">
        <v>1.4339999999999999</v>
      </c>
      <c r="CK2075" s="714">
        <v>8.7999999999999995E-2</v>
      </c>
      <c r="CL2075" s="714" t="s">
        <v>121</v>
      </c>
      <c r="CM2075" s="714">
        <v>2E-3</v>
      </c>
      <c r="CN2075" s="714">
        <v>2E-3</v>
      </c>
      <c r="CO2075" s="714">
        <v>1E-3</v>
      </c>
      <c r="CP2075" s="714">
        <v>2.6429999999999998</v>
      </c>
      <c r="CQ2075" s="714">
        <v>4.5999999999999999E-2</v>
      </c>
      <c r="CR2075" s="714" t="s">
        <v>121</v>
      </c>
      <c r="CS2075" s="714">
        <v>2E-3</v>
      </c>
      <c r="CT2075" s="714">
        <v>5.9930000000000003</v>
      </c>
      <c r="CU2075" s="714">
        <v>0.26600000000000001</v>
      </c>
      <c r="CV2075" s="714">
        <v>4.3999999999999997E-2</v>
      </c>
      <c r="CW2075" s="714">
        <v>1E-3</v>
      </c>
      <c r="CX2075" s="714">
        <v>1.351</v>
      </c>
      <c r="CY2075" s="714">
        <v>2.5999999999999999E-2</v>
      </c>
      <c r="CZ2075" s="714" t="s">
        <v>121</v>
      </c>
      <c r="DA2075" s="714">
        <v>2E-3</v>
      </c>
      <c r="DB2075" s="714">
        <v>1.7000000000000001E-2</v>
      </c>
      <c r="DC2075" s="714">
        <v>8.0000000000000002E-3</v>
      </c>
      <c r="DD2075" s="714" t="s">
        <v>121</v>
      </c>
      <c r="DE2075" s="714">
        <v>1.4999999999999999E-2</v>
      </c>
      <c r="DF2075" s="714">
        <v>1.1890000000000001</v>
      </c>
      <c r="DG2075" s="714">
        <v>1.2999999999999999E-2</v>
      </c>
      <c r="DH2075" s="714">
        <v>1.2999999999999999E-2</v>
      </c>
      <c r="DI2075" s="714">
        <v>1E-3</v>
      </c>
      <c r="DJ2075" s="714">
        <v>3.0000000000000001E-3</v>
      </c>
      <c r="DK2075" s="714">
        <v>1E-3</v>
      </c>
      <c r="DL2075" s="61" t="str">
        <f t="shared" si="39"/>
        <v>DK II 08.08.2022</v>
      </c>
      <c r="DM2075" s="723">
        <v>4.1283564603305997E-3</v>
      </c>
      <c r="DN2075" s="723">
        <v>3.0123777211122299E-3</v>
      </c>
      <c r="DO2075" s="723">
        <v>-3.7422597160736E-4</v>
      </c>
      <c r="DP2075" s="723">
        <v>0.29785275790758398</v>
      </c>
      <c r="DQ2075" s="723">
        <v>2.1444866085800901E-3</v>
      </c>
      <c r="DR2075" s="723">
        <v>-1.0143560981915401E-2</v>
      </c>
      <c r="DS2075" s="723">
        <v>0.152499141573333</v>
      </c>
      <c r="DT2075" s="723">
        <v>5.3302388549651102E-3</v>
      </c>
      <c r="DU2075" s="723">
        <v>5.6516603191674895E-4</v>
      </c>
      <c r="DV2075" s="723">
        <v>2.44435108730277E-2</v>
      </c>
      <c r="DW2075" s="723">
        <v>5.0465690621520599E-2</v>
      </c>
      <c r="DX2075" s="723">
        <v>-6.8977163139878899E-4</v>
      </c>
      <c r="DY2075" s="723">
        <v>794.70697941087803</v>
      </c>
      <c r="DZ2075" s="723">
        <v>4.4841531350946297E-2</v>
      </c>
      <c r="EA2075" s="723">
        <v>0.57032039719650596</v>
      </c>
      <c r="EB2075" s="723">
        <v>97.615483124150401</v>
      </c>
    </row>
    <row r="2076" spans="1:132">
      <c r="A2076" s="11">
        <v>44781</v>
      </c>
      <c r="B2076" s="66"/>
      <c r="C2076" s="25" t="s">
        <v>117</v>
      </c>
      <c r="H2076" s="3" t="e">
        <f>((F2076)/(E2076/100))</f>
        <v>#DIV/0!</v>
      </c>
      <c r="I2076" s="4" t="e">
        <f>E2076/F2076</f>
        <v>#DIV/0!</v>
      </c>
      <c r="J2076" s="4" t="e">
        <f>100/G2076</f>
        <v>#DIV/0!</v>
      </c>
      <c r="N2076" s="37" t="e">
        <f>M2076/(K2076/100)</f>
        <v>#DIV/0!</v>
      </c>
      <c r="O2076" s="37" t="e">
        <f>N2076/J2076</f>
        <v>#DIV/0!</v>
      </c>
      <c r="P2076" s="5" t="e">
        <f>M2076/(L2076/100)</f>
        <v>#DIV/0!</v>
      </c>
      <c r="Q2076" s="5" t="e">
        <f>P2076*I2076</f>
        <v>#DIV/0!</v>
      </c>
      <c r="U2076" s="15" t="e">
        <f>100-(T2076-R2076)/S2076*100</f>
        <v>#DIV/0!</v>
      </c>
      <c r="X2076" s="2">
        <v>11.02</v>
      </c>
      <c r="AB2076" s="14" t="e">
        <f>((AE2076-AC2076)*(1000/AD2076))*1000</f>
        <v>#DIV/0!</v>
      </c>
      <c r="AF2076" s="7" t="e">
        <f>#REF!*0.8</f>
        <v>#REF!</v>
      </c>
      <c r="AG2076" s="2">
        <v>60</v>
      </c>
      <c r="AH2076" s="8" t="e">
        <f>((AG2076)*(H2076/100))</f>
        <v>#DIV/0!</v>
      </c>
      <c r="AI2076" s="7" t="e">
        <f>AG2076/AH2076</f>
        <v>#DIV/0!</v>
      </c>
      <c r="AO2076" s="20" t="s">
        <v>2401</v>
      </c>
      <c r="AP2076" s="717">
        <v>0.20699999999999999</v>
      </c>
      <c r="AQ2076" s="717">
        <v>3.0000000000000001E-3</v>
      </c>
      <c r="AR2076" s="717">
        <v>8.9999999999999993E-3</v>
      </c>
      <c r="AS2076" s="717">
        <v>3.0000000000000001E-3</v>
      </c>
      <c r="AT2076" s="717">
        <v>0.106</v>
      </c>
      <c r="AU2076" s="717">
        <v>4.0000000000000001E-3</v>
      </c>
      <c r="AV2076" s="717">
        <v>7.1999999999999995E-2</v>
      </c>
      <c r="AW2076" s="717">
        <v>3.0000000000000001E-3</v>
      </c>
      <c r="AX2076" s="717">
        <v>1.4E-2</v>
      </c>
      <c r="AY2076" s="717">
        <v>1E-3</v>
      </c>
      <c r="AZ2076" s="717">
        <v>1.4E-2</v>
      </c>
      <c r="BA2076" s="717">
        <v>2E-3</v>
      </c>
      <c r="BB2076" s="717">
        <v>0.09</v>
      </c>
      <c r="BC2076" s="717">
        <v>3.0000000000000001E-3</v>
      </c>
      <c r="BD2076" s="717">
        <v>0.65100000000000002</v>
      </c>
      <c r="BE2076" s="717">
        <v>1.2E-2</v>
      </c>
      <c r="BF2076" s="717" t="s">
        <v>121</v>
      </c>
      <c r="BG2076" s="717">
        <v>8.0000000000000002E-3</v>
      </c>
      <c r="BH2076" s="717" t="s">
        <v>121</v>
      </c>
      <c r="BI2076" s="717">
        <v>2.0190000000000001</v>
      </c>
      <c r="BJ2076" s="717" t="s">
        <v>121</v>
      </c>
      <c r="BK2076" s="717">
        <v>4.0000000000000001E-3</v>
      </c>
      <c r="BL2076" s="717" t="s">
        <v>121</v>
      </c>
      <c r="BM2076" s="717">
        <v>2E-3</v>
      </c>
      <c r="BN2076" s="717">
        <v>0.10199999999999999</v>
      </c>
      <c r="BO2076" s="717">
        <v>8.0000000000000002E-3</v>
      </c>
      <c r="BP2076" s="717">
        <v>61.670999999999999</v>
      </c>
      <c r="BQ2076" s="717">
        <v>0.157</v>
      </c>
      <c r="BR2076" s="717">
        <v>5.0000000000000001E-3</v>
      </c>
      <c r="BS2076" s="717">
        <v>1E-3</v>
      </c>
      <c r="BT2076" s="717">
        <v>18.922000000000001</v>
      </c>
      <c r="BU2076" s="717">
        <v>0.21299999999999999</v>
      </c>
      <c r="BV2076" s="717">
        <v>9.2720000000000002</v>
      </c>
      <c r="BW2076" s="717">
        <v>0.14199999999999999</v>
      </c>
      <c r="BX2076" s="717" t="s">
        <v>121</v>
      </c>
      <c r="BY2076" s="717">
        <v>5.0000000000000001E-3</v>
      </c>
      <c r="BZ2076" s="717">
        <v>2.323</v>
      </c>
      <c r="CA2076" s="717">
        <v>4.7E-2</v>
      </c>
      <c r="CB2076" s="717" t="s">
        <v>121</v>
      </c>
      <c r="CC2076" s="717">
        <v>23.027000000000001</v>
      </c>
      <c r="CD2076" s="717">
        <v>3.1E-2</v>
      </c>
      <c r="CE2076" s="717">
        <v>5.0000000000000001E-3</v>
      </c>
      <c r="CF2076" s="717">
        <v>3.0000000000000001E-3</v>
      </c>
      <c r="CG2076" s="717">
        <v>1E-3</v>
      </c>
      <c r="CH2076" s="717" t="s">
        <v>121</v>
      </c>
      <c r="CI2076" s="717">
        <v>2E-3</v>
      </c>
      <c r="CJ2076" s="717" t="s">
        <v>121</v>
      </c>
      <c r="CK2076" s="717">
        <v>0.191</v>
      </c>
      <c r="CL2076" s="717" t="s">
        <v>121</v>
      </c>
      <c r="CM2076" s="717">
        <v>2E-3</v>
      </c>
      <c r="CN2076" s="717">
        <v>7.0000000000000001E-3</v>
      </c>
      <c r="CO2076" s="717">
        <v>1E-3</v>
      </c>
      <c r="CP2076" s="717">
        <v>1.9419999999999999</v>
      </c>
      <c r="CQ2076" s="717">
        <v>5.8999999999999997E-2</v>
      </c>
      <c r="CR2076" s="717" t="s">
        <v>121</v>
      </c>
      <c r="CS2076" s="717">
        <v>2E-3</v>
      </c>
      <c r="CT2076" s="717">
        <v>1.4950000000000001</v>
      </c>
      <c r="CU2076" s="717">
        <v>0.27800000000000002</v>
      </c>
      <c r="CV2076" s="717">
        <v>0.02</v>
      </c>
      <c r="CW2076" s="717">
        <v>1E-3</v>
      </c>
      <c r="CX2076" s="717">
        <v>0.13100000000000001</v>
      </c>
      <c r="CY2076" s="717">
        <v>0.01</v>
      </c>
      <c r="CZ2076" s="717" t="s">
        <v>121</v>
      </c>
      <c r="DA2076" s="717">
        <v>2E-3</v>
      </c>
      <c r="DB2076" s="717" t="s">
        <v>121</v>
      </c>
      <c r="DC2076" s="717">
        <v>6.0000000000000001E-3</v>
      </c>
      <c r="DD2076" s="717">
        <v>3.3000000000000002E-2</v>
      </c>
      <c r="DE2076" s="717">
        <v>8.0000000000000002E-3</v>
      </c>
      <c r="DF2076" s="717">
        <v>1.194</v>
      </c>
      <c r="DG2076" s="717">
        <v>1.2999999999999999E-2</v>
      </c>
      <c r="DH2076" s="717">
        <v>8.9999999999999993E-3</v>
      </c>
      <c r="DI2076" s="717">
        <v>1E-3</v>
      </c>
      <c r="DJ2076" s="717">
        <v>0.1</v>
      </c>
      <c r="DK2076" s="717">
        <v>1E-3</v>
      </c>
      <c r="DL2076" s="61" t="str">
        <f t="shared" si="39"/>
        <v>UTV 08.08.2022</v>
      </c>
    </row>
    <row r="2077" spans="1:132">
      <c r="A2077" s="11">
        <v>44782</v>
      </c>
      <c r="B2077" s="66" t="s">
        <v>2406</v>
      </c>
      <c r="C2077" s="25" t="s">
        <v>2402</v>
      </c>
      <c r="H2077" s="3" t="e">
        <f>((F2077)/(E2077/100))</f>
        <v>#DIV/0!</v>
      </c>
      <c r="I2077" s="4" t="e">
        <f>E2077/F2077</f>
        <v>#DIV/0!</v>
      </c>
      <c r="J2077" s="4" t="e">
        <f>100/G2077</f>
        <v>#DIV/0!</v>
      </c>
      <c r="L2077" s="2">
        <v>20</v>
      </c>
      <c r="M2077" s="2">
        <f>100.295-99.309</f>
        <v>0.98600000000000421</v>
      </c>
      <c r="N2077" s="37" t="e">
        <f>M2077/(K2077/100)</f>
        <v>#DIV/0!</v>
      </c>
      <c r="O2077" s="37" t="e">
        <f>N2077/J2077</f>
        <v>#DIV/0!</v>
      </c>
      <c r="P2077" s="5">
        <f>M2077/(L2077/100)</f>
        <v>4.930000000000021</v>
      </c>
      <c r="Q2077" s="5" t="e">
        <f>P2077*I2077</f>
        <v>#DIV/0!</v>
      </c>
      <c r="U2077" s="15" t="e">
        <f>100-(T2077-R2077)/S2077*100</f>
        <v>#DIV/0!</v>
      </c>
      <c r="AB2077" s="14" t="e">
        <f>((AE2077-AC2077)*(1000/AD2077))*1000</f>
        <v>#DIV/0!</v>
      </c>
      <c r="AF2077" s="7" t="e">
        <f>#REF!*0.8</f>
        <v>#REF!</v>
      </c>
      <c r="AH2077" s="8" t="e">
        <f>((AG2077)*(H2077/100))</f>
        <v>#DIV/0!</v>
      </c>
      <c r="AI2077" s="7" t="e">
        <f>AG2077/AH2077</f>
        <v>#DIV/0!</v>
      </c>
      <c r="AO2077" s="20" t="s">
        <v>2403</v>
      </c>
      <c r="AP2077" s="718">
        <v>2.1999999999999999E-2</v>
      </c>
      <c r="AQ2077" s="718">
        <v>3.0000000000000001E-3</v>
      </c>
      <c r="AR2077" s="718">
        <v>0.106</v>
      </c>
      <c r="AS2077" s="718">
        <v>8.9999999999999993E-3</v>
      </c>
      <c r="AT2077" s="718" t="s">
        <v>121</v>
      </c>
      <c r="AU2077" s="718">
        <v>7.0000000000000001E-3</v>
      </c>
      <c r="AV2077" s="718">
        <v>2.1999999999999999E-2</v>
      </c>
      <c r="AW2077" s="718">
        <v>3.0000000000000001E-3</v>
      </c>
      <c r="AX2077" s="718" t="s">
        <v>121</v>
      </c>
      <c r="AY2077" s="718">
        <v>2E-3</v>
      </c>
      <c r="AZ2077" s="718">
        <v>0.11899999999999999</v>
      </c>
      <c r="BA2077" s="718">
        <v>7.0000000000000001E-3</v>
      </c>
      <c r="BB2077" s="718">
        <v>0.19600000000000001</v>
      </c>
      <c r="BC2077" s="718">
        <v>8.0000000000000002E-3</v>
      </c>
      <c r="BD2077" s="718">
        <v>51.161000000000001</v>
      </c>
      <c r="BE2077" s="718">
        <v>0.41499999999999998</v>
      </c>
      <c r="BF2077" s="718" t="s">
        <v>121</v>
      </c>
      <c r="BG2077" s="718">
        <v>2.1999999999999999E-2</v>
      </c>
      <c r="BH2077" s="718">
        <v>0.83199999999999996</v>
      </c>
      <c r="BI2077" s="718">
        <v>0.21199999999999999</v>
      </c>
      <c r="BJ2077" s="718">
        <v>1.2E-2</v>
      </c>
      <c r="BK2077" s="718">
        <v>2E-3</v>
      </c>
      <c r="BL2077" s="718" t="s">
        <v>121</v>
      </c>
      <c r="BM2077" s="718">
        <v>4.0000000000000001E-3</v>
      </c>
      <c r="BN2077" s="718">
        <v>4.2999999999999997E-2</v>
      </c>
      <c r="BO2077" s="718">
        <v>1.2E-2</v>
      </c>
      <c r="BP2077" s="718">
        <v>42.216999999999999</v>
      </c>
      <c r="BQ2077" s="718">
        <v>0.44500000000000001</v>
      </c>
      <c r="BR2077" s="718" t="s">
        <v>121</v>
      </c>
      <c r="BS2077" s="718">
        <v>2E-3</v>
      </c>
      <c r="BT2077" s="718">
        <v>2.1309999999999998</v>
      </c>
      <c r="BU2077" s="718">
        <v>0.104</v>
      </c>
      <c r="BV2077" s="718">
        <v>5.8000000000000003E-2</v>
      </c>
      <c r="BW2077" s="718">
        <v>2E-3</v>
      </c>
      <c r="BX2077" s="718" t="s">
        <v>121</v>
      </c>
      <c r="BY2077" s="718">
        <v>4.1000000000000002E-2</v>
      </c>
      <c r="BZ2077" s="718">
        <v>9.4E-2</v>
      </c>
      <c r="CA2077" s="718">
        <v>3.2000000000000001E-2</v>
      </c>
      <c r="CB2077" s="718" t="s">
        <v>121</v>
      </c>
      <c r="CC2077" s="718">
        <v>3.4220000000000002</v>
      </c>
      <c r="CD2077" s="718">
        <v>0.91800000000000004</v>
      </c>
      <c r="CE2077" s="718">
        <v>0.02</v>
      </c>
      <c r="CF2077" s="718">
        <v>2.7E-2</v>
      </c>
      <c r="CG2077" s="718">
        <v>1E-3</v>
      </c>
      <c r="CH2077" s="718">
        <v>3.0000000000000001E-3</v>
      </c>
      <c r="CI2077" s="718">
        <v>1E-3</v>
      </c>
      <c r="CJ2077" s="718">
        <v>6.9000000000000006E-2</v>
      </c>
      <c r="CK2077" s="718">
        <v>1.0999999999999999E-2</v>
      </c>
      <c r="CL2077" s="718" t="s">
        <v>121</v>
      </c>
      <c r="CM2077" s="718">
        <v>2E-3</v>
      </c>
      <c r="CN2077" s="718" t="s">
        <v>121</v>
      </c>
      <c r="CO2077" s="718">
        <v>2E-3</v>
      </c>
      <c r="CP2077" s="718">
        <v>0.34499999999999997</v>
      </c>
      <c r="CQ2077" s="718">
        <v>6.0000000000000001E-3</v>
      </c>
      <c r="CR2077" s="718" t="s">
        <v>121</v>
      </c>
      <c r="CS2077" s="718">
        <v>2E-3</v>
      </c>
      <c r="CT2077" s="718">
        <v>1.091</v>
      </c>
      <c r="CU2077" s="718">
        <v>4.3999999999999997E-2</v>
      </c>
      <c r="CV2077" s="718">
        <v>4.0000000000000001E-3</v>
      </c>
      <c r="CW2077" s="718">
        <v>1E-3</v>
      </c>
      <c r="CX2077" s="718">
        <v>2.9000000000000001E-2</v>
      </c>
      <c r="CY2077" s="718">
        <v>1.4E-2</v>
      </c>
      <c r="CZ2077" s="718" t="s">
        <v>121</v>
      </c>
      <c r="DA2077" s="718">
        <v>2E-3</v>
      </c>
      <c r="DB2077" s="718">
        <v>2.1000000000000001E-2</v>
      </c>
      <c r="DC2077" s="718">
        <v>7.0000000000000001E-3</v>
      </c>
      <c r="DD2077" s="718" t="s">
        <v>121</v>
      </c>
      <c r="DE2077" s="718">
        <v>1.7999999999999999E-2</v>
      </c>
      <c r="DF2077" s="718">
        <v>0.45800000000000002</v>
      </c>
      <c r="DG2077" s="718">
        <v>1.2E-2</v>
      </c>
      <c r="DH2077" s="718">
        <v>2E-3</v>
      </c>
      <c r="DI2077" s="718">
        <v>1E-3</v>
      </c>
      <c r="DJ2077" s="718" t="s">
        <v>121</v>
      </c>
      <c r="DK2077" s="718">
        <v>2E-3</v>
      </c>
      <c r="DL2077" s="61" t="str">
        <f t="shared" si="39"/>
        <v>LU 7829 08.08.2022</v>
      </c>
    </row>
    <row r="2078" spans="1:132">
      <c r="A2078" s="11">
        <v>44782</v>
      </c>
      <c r="B2078" s="66" t="s">
        <v>208</v>
      </c>
      <c r="C2078" s="25" t="s">
        <v>125</v>
      </c>
      <c r="D2078" s="21">
        <v>33</v>
      </c>
      <c r="E2078" s="2">
        <v>100</v>
      </c>
      <c r="F2078" s="2">
        <v>67</v>
      </c>
      <c r="H2078" s="3">
        <f>((F2078)/(E2078/100))</f>
        <v>67</v>
      </c>
      <c r="I2078" s="4">
        <f>E2078/F2078</f>
        <v>1.4925373134328359</v>
      </c>
      <c r="J2078" s="4" t="e">
        <f>100/G2078</f>
        <v>#DIV/0!</v>
      </c>
      <c r="N2078" s="37" t="e">
        <f>M2078/(K2078/100)</f>
        <v>#DIV/0!</v>
      </c>
      <c r="O2078" s="37" t="e">
        <f>N2078/J2078</f>
        <v>#DIV/0!</v>
      </c>
      <c r="P2078" s="5" t="e">
        <f>M2078/(L2078/100)</f>
        <v>#DIV/0!</v>
      </c>
      <c r="Q2078" s="5" t="e">
        <f>P2078*I2078</f>
        <v>#DIV/0!</v>
      </c>
      <c r="U2078" s="15" t="e">
        <f>100-(T2078-R2078)/S2078*100</f>
        <v>#DIV/0!</v>
      </c>
      <c r="V2078" s="21">
        <v>2.3250000000000002</v>
      </c>
      <c r="X2078" s="2">
        <v>10.41</v>
      </c>
      <c r="Y2078" s="2">
        <v>9.2899999999999991</v>
      </c>
      <c r="Z2078" s="21">
        <v>2506</v>
      </c>
      <c r="AB2078" s="14" t="e">
        <f>((AE2078-AC2078)*(1000/AD2078))*1000</f>
        <v>#DIV/0!</v>
      </c>
      <c r="AF2078" s="7" t="e">
        <f>#REF!*0.8</f>
        <v>#REF!</v>
      </c>
      <c r="AG2078" s="2">
        <v>150</v>
      </c>
      <c r="AH2078" s="8">
        <f>((AG2078)*(H2078/100))</f>
        <v>100.5</v>
      </c>
      <c r="AI2078" s="7">
        <f>AG2078/AH2078</f>
        <v>1.4925373134328359</v>
      </c>
      <c r="AJ2078" s="6">
        <v>45.52</v>
      </c>
      <c r="AK2078" s="2">
        <v>0.63100000000000001</v>
      </c>
      <c r="AO2078" s="20" t="s">
        <v>2405</v>
      </c>
      <c r="AP2078" s="720">
        <v>0.19700000000000001</v>
      </c>
      <c r="AQ2078" s="720">
        <v>5.0000000000000001E-3</v>
      </c>
      <c r="AR2078" s="720">
        <v>9.6000000000000002E-2</v>
      </c>
      <c r="AS2078" s="720">
        <v>6.0000000000000001E-3</v>
      </c>
      <c r="AT2078" s="720">
        <v>1.4999999999999999E-2</v>
      </c>
      <c r="AU2078" s="720">
        <v>3.0000000000000001E-3</v>
      </c>
      <c r="AV2078" s="720">
        <v>0.03</v>
      </c>
      <c r="AW2078" s="720">
        <v>2E-3</v>
      </c>
      <c r="AX2078" s="720">
        <v>0.48199999999999998</v>
      </c>
      <c r="AY2078" s="720">
        <v>8.0000000000000002E-3</v>
      </c>
      <c r="AZ2078" s="720">
        <v>0.14699999999999999</v>
      </c>
      <c r="BA2078" s="720">
        <v>1.0999999999999999E-2</v>
      </c>
      <c r="BB2078" s="720">
        <v>0.22600000000000001</v>
      </c>
      <c r="BC2078" s="720">
        <v>1.0999999999999999E-2</v>
      </c>
      <c r="BD2078" s="720">
        <v>4.6280000000000001</v>
      </c>
      <c r="BE2078" s="720">
        <v>0.36599999999999999</v>
      </c>
      <c r="BF2078" s="720" t="s">
        <v>121</v>
      </c>
      <c r="BG2078" s="720">
        <v>6.0000000000000001E-3</v>
      </c>
      <c r="BH2078" s="720">
        <v>3.0640000000000001</v>
      </c>
      <c r="BI2078" s="720">
        <v>1.407</v>
      </c>
      <c r="BJ2078" s="720">
        <v>5.0000000000000001E-3</v>
      </c>
      <c r="BK2078" s="720">
        <v>2E-3</v>
      </c>
      <c r="BL2078" s="720" t="s">
        <v>121</v>
      </c>
      <c r="BM2078" s="720">
        <v>2E-3</v>
      </c>
      <c r="BN2078" s="720">
        <v>7.6999999999999999E-2</v>
      </c>
      <c r="BO2078" s="720">
        <v>7.0000000000000001E-3</v>
      </c>
      <c r="BP2078" s="720">
        <v>70.682000000000002</v>
      </c>
      <c r="BQ2078" s="720">
        <v>0.13600000000000001</v>
      </c>
      <c r="BR2078" s="720" t="s">
        <v>121</v>
      </c>
      <c r="BS2078" s="720">
        <v>2E-3</v>
      </c>
      <c r="BT2078" s="720">
        <v>12.797000000000001</v>
      </c>
      <c r="BU2078" s="720">
        <v>1.3720000000000001</v>
      </c>
      <c r="BV2078" s="720">
        <v>1.407</v>
      </c>
      <c r="BW2078" s="720">
        <v>0.26200000000000001</v>
      </c>
      <c r="BX2078" s="720">
        <v>1.0999999999999999E-2</v>
      </c>
      <c r="BY2078" s="720">
        <v>7.0000000000000001E-3</v>
      </c>
      <c r="BZ2078" s="720">
        <v>0.70299999999999996</v>
      </c>
      <c r="CA2078" s="720">
        <v>8.5000000000000006E-2</v>
      </c>
      <c r="CB2078" s="720" t="s">
        <v>121</v>
      </c>
      <c r="CC2078" s="720">
        <v>14.805999999999999</v>
      </c>
      <c r="CD2078" s="720">
        <v>0.187</v>
      </c>
      <c r="CE2078" s="720">
        <v>1.7000000000000001E-2</v>
      </c>
      <c r="CF2078" s="720">
        <v>4.0000000000000001E-3</v>
      </c>
      <c r="CG2078" s="720">
        <v>1E-3</v>
      </c>
      <c r="CH2078" s="720" t="s">
        <v>121</v>
      </c>
      <c r="CI2078" s="720">
        <v>2E-3</v>
      </c>
      <c r="CJ2078" s="720" t="s">
        <v>121</v>
      </c>
      <c r="CK2078" s="720">
        <v>4.9630000000000001</v>
      </c>
      <c r="CL2078" s="720" t="s">
        <v>121</v>
      </c>
      <c r="CM2078" s="720">
        <v>2E-3</v>
      </c>
      <c r="CN2078" s="720">
        <v>3.0000000000000001E-3</v>
      </c>
      <c r="CO2078" s="720">
        <v>1E-3</v>
      </c>
      <c r="CP2078" s="720">
        <v>1.8380000000000001</v>
      </c>
      <c r="CQ2078" s="720">
        <v>0.26900000000000002</v>
      </c>
      <c r="CR2078" s="720" t="s">
        <v>121</v>
      </c>
      <c r="CS2078" s="720">
        <v>2E-3</v>
      </c>
      <c r="CT2078" s="720" t="s">
        <v>121</v>
      </c>
      <c r="CU2078" s="720">
        <v>66.87</v>
      </c>
      <c r="CV2078" s="720">
        <v>2.3E-2</v>
      </c>
      <c r="CW2078" s="720">
        <v>1E-3</v>
      </c>
      <c r="CX2078" s="720">
        <v>1.831</v>
      </c>
      <c r="CY2078" s="720">
        <v>0.14499999999999999</v>
      </c>
      <c r="CZ2078" s="720" t="s">
        <v>121</v>
      </c>
      <c r="DA2078" s="720">
        <v>2E-3</v>
      </c>
      <c r="DB2078" s="720">
        <v>3.3000000000000002E-2</v>
      </c>
      <c r="DC2078" s="720">
        <v>8.0000000000000002E-3</v>
      </c>
      <c r="DD2078" s="720">
        <v>7.5999999999999998E-2</v>
      </c>
      <c r="DE2078" s="720">
        <v>0.01</v>
      </c>
      <c r="DF2078" s="720">
        <v>1.35</v>
      </c>
      <c r="DG2078" s="720">
        <v>5.7000000000000002E-2</v>
      </c>
      <c r="DH2078" s="720">
        <v>5.8999999999999997E-2</v>
      </c>
      <c r="DI2078" s="720">
        <v>1E-3</v>
      </c>
      <c r="DJ2078" s="720">
        <v>1.7999999999999999E-2</v>
      </c>
      <c r="DK2078" s="720">
        <v>1E-3</v>
      </c>
      <c r="DL2078" s="61" t="str">
        <f t="shared" si="39"/>
        <v>DK III W1 09.08.2022</v>
      </c>
      <c r="DM2078" s="723">
        <v>6.9605902173972799E-3</v>
      </c>
      <c r="DN2078" s="723">
        <v>2.5246690350521302E-2</v>
      </c>
      <c r="DO2078" s="723">
        <v>1.8526733386381201E-2</v>
      </c>
      <c r="DP2078" s="723">
        <v>0.63053543607836404</v>
      </c>
      <c r="DQ2078" s="723">
        <v>9.6542993247144705E-3</v>
      </c>
      <c r="DR2078" s="723">
        <v>4.7309509965426599E-2</v>
      </c>
      <c r="DS2078" s="723">
        <v>-0.22780640138838201</v>
      </c>
      <c r="DT2078" s="723">
        <v>1.31603949828817E-2</v>
      </c>
      <c r="DU2078" s="723">
        <v>-1.0805729597691499E-3</v>
      </c>
      <c r="DV2078" s="723">
        <v>3.0383839680507198E-2</v>
      </c>
      <c r="DW2078" s="723">
        <v>0.18722767863853301</v>
      </c>
      <c r="DX2078" s="723">
        <v>0.24830130079116799</v>
      </c>
      <c r="DY2078" s="723">
        <v>973.92986650752198</v>
      </c>
      <c r="DZ2078" s="723">
        <v>0.623569571120828</v>
      </c>
      <c r="EA2078" s="723">
        <v>0.394457930201353</v>
      </c>
      <c r="EB2078" s="723">
        <v>148.161431463908</v>
      </c>
    </row>
    <row r="2079" spans="1:132">
      <c r="A2079" s="11">
        <v>44782</v>
      </c>
      <c r="B2079" s="66"/>
      <c r="C2079" s="25" t="s">
        <v>124</v>
      </c>
      <c r="D2079" s="21">
        <v>24</v>
      </c>
      <c r="E2079" s="2">
        <v>100</v>
      </c>
      <c r="F2079" s="2">
        <v>76</v>
      </c>
      <c r="H2079" s="3">
        <f>((F2079)/(E2079/100))</f>
        <v>76</v>
      </c>
      <c r="I2079" s="4">
        <f>E2079/F2079</f>
        <v>1.3157894736842106</v>
      </c>
      <c r="J2079" s="4" t="e">
        <f>100/G2079</f>
        <v>#DIV/0!</v>
      </c>
      <c r="N2079" s="37" t="e">
        <f>M2079/(K2079/100)</f>
        <v>#DIV/0!</v>
      </c>
      <c r="O2079" s="37" t="e">
        <f>N2079/J2079</f>
        <v>#DIV/0!</v>
      </c>
      <c r="P2079" s="5" t="e">
        <f>M2079/(L2079/100)</f>
        <v>#DIV/0!</v>
      </c>
      <c r="Q2079" s="5" t="e">
        <f>P2079*I2079</f>
        <v>#DIV/0!</v>
      </c>
      <c r="U2079" s="15" t="e">
        <f>100-(T2079-R2079)/S2079*100</f>
        <v>#DIV/0!</v>
      </c>
      <c r="V2079" s="21">
        <v>0.51</v>
      </c>
      <c r="X2079" s="2">
        <v>10.89</v>
      </c>
      <c r="Y2079" s="2">
        <v>5.59</v>
      </c>
      <c r="Z2079" s="21">
        <v>1150</v>
      </c>
      <c r="AB2079" s="14" t="e">
        <f>((AE2079-AC2079)*(1000/AD2079))*1000</f>
        <v>#DIV/0!</v>
      </c>
      <c r="AF2079" s="7" t="e">
        <f>#REF!*0.8</f>
        <v>#REF!</v>
      </c>
      <c r="AG2079" s="2">
        <v>132</v>
      </c>
      <c r="AH2079" s="8">
        <f>((AG2079)*(H2079/100))</f>
        <v>100.32000000000001</v>
      </c>
      <c r="AI2079" s="7">
        <f>AG2079/AH2079</f>
        <v>1.3157894736842104</v>
      </c>
      <c r="AJ2079" s="6">
        <v>28.28</v>
      </c>
      <c r="AK2079" s="2">
        <v>0.34399999999999997</v>
      </c>
      <c r="AO2079" s="20" t="s">
        <v>2404</v>
      </c>
      <c r="AP2079" s="719">
        <v>5.8000000000000003E-2</v>
      </c>
      <c r="AQ2079" s="719">
        <v>2E-3</v>
      </c>
      <c r="AR2079" s="719">
        <v>5.8999999999999997E-2</v>
      </c>
      <c r="AS2079" s="719">
        <v>4.0000000000000001E-3</v>
      </c>
      <c r="AT2079" s="719">
        <v>7.0000000000000001E-3</v>
      </c>
      <c r="AU2079" s="719">
        <v>2E-3</v>
      </c>
      <c r="AV2079" s="719">
        <v>3.9E-2</v>
      </c>
      <c r="AW2079" s="719">
        <v>2E-3</v>
      </c>
      <c r="AX2079" s="719" t="s">
        <v>121</v>
      </c>
      <c r="AY2079" s="719">
        <v>2E-3</v>
      </c>
      <c r="AZ2079" s="719">
        <v>2.9000000000000001E-2</v>
      </c>
      <c r="BA2079" s="719">
        <v>3.0000000000000001E-3</v>
      </c>
      <c r="BB2079" s="719">
        <v>0.16600000000000001</v>
      </c>
      <c r="BC2079" s="719">
        <v>4.0000000000000001E-3</v>
      </c>
      <c r="BD2079" s="719">
        <v>4.8730000000000002</v>
      </c>
      <c r="BE2079" s="719">
        <v>4.2999999999999997E-2</v>
      </c>
      <c r="BF2079" s="719" t="s">
        <v>121</v>
      </c>
      <c r="BG2079" s="719">
        <v>4.0000000000000001E-3</v>
      </c>
      <c r="BH2079" s="719">
        <v>3.9089999999999998</v>
      </c>
      <c r="BI2079" s="719">
        <v>1.0409999999999999</v>
      </c>
      <c r="BJ2079" s="719" t="s">
        <v>121</v>
      </c>
      <c r="BK2079" s="719">
        <v>4.0000000000000001E-3</v>
      </c>
      <c r="BL2079" s="719">
        <v>3.0000000000000001E-3</v>
      </c>
      <c r="BM2079" s="719">
        <v>1E-3</v>
      </c>
      <c r="BN2079" s="719">
        <v>3.1080000000000001</v>
      </c>
      <c r="BO2079" s="719">
        <v>4.7E-2</v>
      </c>
      <c r="BP2079" s="719">
        <v>59.261000000000003</v>
      </c>
      <c r="BQ2079" s="719">
        <v>0.192</v>
      </c>
      <c r="BR2079" s="719">
        <v>2E-3</v>
      </c>
      <c r="BS2079" s="719">
        <v>1E-3</v>
      </c>
      <c r="BT2079" s="719">
        <v>13.875999999999999</v>
      </c>
      <c r="BU2079" s="719">
        <v>0.14099999999999999</v>
      </c>
      <c r="BV2079" s="719">
        <v>0.82</v>
      </c>
      <c r="BW2079" s="719">
        <v>2.1000000000000001E-2</v>
      </c>
      <c r="BX2079" s="719">
        <v>0.02</v>
      </c>
      <c r="BY2079" s="719">
        <v>8.0000000000000002E-3</v>
      </c>
      <c r="BZ2079" s="719">
        <v>0.48499999999999999</v>
      </c>
      <c r="CA2079" s="719">
        <v>2.7E-2</v>
      </c>
      <c r="CB2079" s="719" t="s">
        <v>121</v>
      </c>
      <c r="CC2079" s="719">
        <v>9.2870000000000008</v>
      </c>
      <c r="CD2079" s="719">
        <v>0.35899999999999999</v>
      </c>
      <c r="CE2079" s="719">
        <v>1.0999999999999999E-2</v>
      </c>
      <c r="CF2079" s="719">
        <v>2E-3</v>
      </c>
      <c r="CG2079" s="719">
        <v>1E-3</v>
      </c>
      <c r="CH2079" s="719">
        <v>3.0000000000000001E-3</v>
      </c>
      <c r="CI2079" s="719">
        <v>1E-3</v>
      </c>
      <c r="CJ2079" s="719">
        <v>1.0680000000000001</v>
      </c>
      <c r="CK2079" s="719">
        <v>8.8999999999999996E-2</v>
      </c>
      <c r="CL2079" s="719" t="s">
        <v>121</v>
      </c>
      <c r="CM2079" s="719">
        <v>2E-3</v>
      </c>
      <c r="CN2079" s="719">
        <v>2E-3</v>
      </c>
      <c r="CO2079" s="719">
        <v>1E-3</v>
      </c>
      <c r="CP2079" s="719">
        <v>2.7650000000000001</v>
      </c>
      <c r="CQ2079" s="719">
        <v>0.05</v>
      </c>
      <c r="CR2079" s="719" t="s">
        <v>121</v>
      </c>
      <c r="CS2079" s="719">
        <v>2E-3</v>
      </c>
      <c r="CT2079" s="719">
        <v>6.1459999999999999</v>
      </c>
      <c r="CU2079" s="719">
        <v>0.28499999999999998</v>
      </c>
      <c r="CV2079" s="719">
        <v>6.2E-2</v>
      </c>
      <c r="CW2079" s="719">
        <v>1E-3</v>
      </c>
      <c r="CX2079" s="719">
        <v>1.873</v>
      </c>
      <c r="CY2079" s="719">
        <v>3.2000000000000001E-2</v>
      </c>
      <c r="CZ2079" s="719" t="s">
        <v>121</v>
      </c>
      <c r="DA2079" s="719">
        <v>2E-3</v>
      </c>
      <c r="DB2079" s="719">
        <v>2.1999999999999999E-2</v>
      </c>
      <c r="DC2079" s="719">
        <v>1.0999999999999999E-2</v>
      </c>
      <c r="DD2079" s="719" t="s">
        <v>121</v>
      </c>
      <c r="DE2079" s="719">
        <v>1.2E-2</v>
      </c>
      <c r="DF2079" s="719">
        <v>0.95799999999999996</v>
      </c>
      <c r="DG2079" s="719">
        <v>1.0999999999999999E-2</v>
      </c>
      <c r="DH2079" s="719">
        <v>1.9E-2</v>
      </c>
      <c r="DI2079" s="719">
        <v>1E-3</v>
      </c>
      <c r="DJ2079" s="719">
        <v>3.0000000000000001E-3</v>
      </c>
      <c r="DK2079" s="719">
        <v>1E-3</v>
      </c>
      <c r="DL2079" s="61" t="str">
        <f t="shared" si="39"/>
        <v>DK II 09.08.2022</v>
      </c>
      <c r="DM2079" s="723">
        <v>1.4296782380344901E-3</v>
      </c>
      <c r="DN2079" s="723">
        <v>-5.1419035078451004E-4</v>
      </c>
      <c r="DO2079" s="723">
        <v>1.87263969938927E-2</v>
      </c>
      <c r="DP2079" s="723">
        <v>0.34422987308876402</v>
      </c>
      <c r="DQ2079" s="723">
        <v>1.72507201590792E-3</v>
      </c>
      <c r="DR2079" s="723">
        <v>5.5034589366685501E-3</v>
      </c>
      <c r="DS2079" s="723">
        <v>-6.0335660752223602E-2</v>
      </c>
      <c r="DT2079" s="723">
        <v>1.09212635347449E-2</v>
      </c>
      <c r="DU2079" s="723">
        <v>-4.4223493482848199E-4</v>
      </c>
      <c r="DV2079" s="723">
        <v>2.4100132474933998E-3</v>
      </c>
      <c r="DW2079" s="723">
        <v>1.97060429600601E-3</v>
      </c>
      <c r="DX2079" s="723">
        <v>5.0518035066497401E-2</v>
      </c>
      <c r="DY2079" s="723">
        <v>722.13463002067203</v>
      </c>
      <c r="DZ2079" s="723">
        <v>0.10840515717086401</v>
      </c>
      <c r="EA2079" s="723">
        <v>6.4756552901335196E-2</v>
      </c>
      <c r="EB2079" s="723">
        <v>146.161412466418</v>
      </c>
    </row>
    <row r="2080" spans="1:132">
      <c r="A2080" s="11">
        <v>44782</v>
      </c>
      <c r="B2080" s="66" t="s">
        <v>2407</v>
      </c>
      <c r="C2080" s="25" t="s">
        <v>117</v>
      </c>
      <c r="H2080" s="3" t="e">
        <f>((F2080)/(E2080/100))</f>
        <v>#DIV/0!</v>
      </c>
      <c r="I2080" s="4" t="e">
        <f>E2080/F2080</f>
        <v>#DIV/0!</v>
      </c>
      <c r="J2080" s="4" t="e">
        <f>100/G2080</f>
        <v>#DIV/0!</v>
      </c>
      <c r="N2080" s="37" t="e">
        <f>M2080/(K2080/100)</f>
        <v>#DIV/0!</v>
      </c>
      <c r="O2080" s="37" t="e">
        <f>N2080/J2080</f>
        <v>#DIV/0!</v>
      </c>
      <c r="P2080" s="5" t="e">
        <f>M2080/(L2080/100)</f>
        <v>#DIV/0!</v>
      </c>
      <c r="Q2080" s="5" t="e">
        <f>P2080*I2080</f>
        <v>#DIV/0!</v>
      </c>
      <c r="U2080" s="15" t="e">
        <f>100-(T2080-R2080)/S2080*100</f>
        <v>#DIV/0!</v>
      </c>
      <c r="AB2080" s="14" t="e">
        <f>((AE2080-AC2080)*(1000/AD2080))*1000</f>
        <v>#DIV/0!</v>
      </c>
      <c r="AF2080" s="7" t="e">
        <f>#REF!*0.8</f>
        <v>#REF!</v>
      </c>
      <c r="AH2080" s="8" t="e">
        <f>((AG2080)*(H2080/100))</f>
        <v>#DIV/0!</v>
      </c>
      <c r="AI2080" s="7" t="e">
        <f>AG2080/AH2080</f>
        <v>#DIV/0!</v>
      </c>
      <c r="AO2080" s="20" t="s">
        <v>2417</v>
      </c>
      <c r="DL2080" s="61" t="str">
        <f t="shared" si="39"/>
        <v>UTV nicht Produziert</v>
      </c>
    </row>
    <row r="2081" spans="1:132">
      <c r="A2081" s="11">
        <v>44783</v>
      </c>
      <c r="B2081" s="66" t="s">
        <v>2409</v>
      </c>
      <c r="C2081" s="25" t="s">
        <v>2408</v>
      </c>
      <c r="H2081" s="3" t="e">
        <f>((F2081)/(E2081/100))</f>
        <v>#DIV/0!</v>
      </c>
      <c r="I2081" s="4" t="e">
        <f>E2081/F2081</f>
        <v>#DIV/0!</v>
      </c>
      <c r="J2081" s="4" t="e">
        <f>100/G2081</f>
        <v>#DIV/0!</v>
      </c>
      <c r="N2081" s="37" t="e">
        <f>M2081/(K2081/100)</f>
        <v>#DIV/0!</v>
      </c>
      <c r="O2081" s="37" t="e">
        <f>N2081/J2081</f>
        <v>#DIV/0!</v>
      </c>
      <c r="P2081" s="5" t="e">
        <f>M2081/(L2081/100)</f>
        <v>#DIV/0!</v>
      </c>
      <c r="Q2081" s="5" t="e">
        <f>P2081*I2081</f>
        <v>#DIV/0!</v>
      </c>
      <c r="U2081" s="15" t="e">
        <f>100-(T2081-R2081)/S2081*100</f>
        <v>#DIV/0!</v>
      </c>
      <c r="AB2081" s="14" t="e">
        <f>((AE2081-AC2081)*(1000/AD2081))*1000</f>
        <v>#DIV/0!</v>
      </c>
      <c r="AF2081" s="7" t="e">
        <f>#REF!*0.8</f>
        <v>#REF!</v>
      </c>
      <c r="AH2081" s="8" t="e">
        <f>((AG2081)*(H2081/100))</f>
        <v>#DIV/0!</v>
      </c>
      <c r="AI2081" s="7" t="e">
        <f>AG2081/AH2081</f>
        <v>#DIV/0!</v>
      </c>
      <c r="AO2081" s="20" t="s">
        <v>2408</v>
      </c>
      <c r="AP2081" s="721">
        <v>0.375</v>
      </c>
      <c r="AQ2081" s="721">
        <v>5.0000000000000001E-3</v>
      </c>
      <c r="AR2081" s="721" t="s">
        <v>121</v>
      </c>
      <c r="AS2081" s="721">
        <v>4.0000000000000001E-3</v>
      </c>
      <c r="AT2081" s="721">
        <v>9.2999999999999999E-2</v>
      </c>
      <c r="AU2081" s="721">
        <v>4.0000000000000001E-3</v>
      </c>
      <c r="AV2081" s="721">
        <v>7.8E-2</v>
      </c>
      <c r="AW2081" s="721">
        <v>3.0000000000000001E-3</v>
      </c>
      <c r="AX2081" s="721">
        <v>2.5000000000000001E-2</v>
      </c>
      <c r="AY2081" s="721">
        <v>2E-3</v>
      </c>
      <c r="AZ2081" s="721">
        <v>1.7000000000000001E-2</v>
      </c>
      <c r="BA2081" s="721">
        <v>2E-3</v>
      </c>
      <c r="BB2081" s="721">
        <v>0.109</v>
      </c>
      <c r="BC2081" s="721">
        <v>3.0000000000000001E-3</v>
      </c>
      <c r="BD2081" s="721">
        <v>0.47299999999999998</v>
      </c>
      <c r="BE2081" s="721">
        <v>1.0999999999999999E-2</v>
      </c>
      <c r="BF2081" s="721" t="s">
        <v>121</v>
      </c>
      <c r="BG2081" s="721">
        <v>4.0000000000000001E-3</v>
      </c>
      <c r="BH2081" s="721" t="s">
        <v>121</v>
      </c>
      <c r="BI2081" s="721">
        <v>2.5270000000000001</v>
      </c>
      <c r="BJ2081" s="721">
        <v>4.2999999999999997E-2</v>
      </c>
      <c r="BK2081" s="721">
        <v>4.0000000000000001E-3</v>
      </c>
      <c r="BL2081" s="721" t="s">
        <v>121</v>
      </c>
      <c r="BM2081" s="721">
        <v>2E-3</v>
      </c>
      <c r="BN2081" s="721">
        <v>1.6E-2</v>
      </c>
      <c r="BO2081" s="721">
        <v>8.0000000000000002E-3</v>
      </c>
      <c r="BP2081" s="721">
        <v>65.242999999999995</v>
      </c>
      <c r="BQ2081" s="721">
        <v>0.16</v>
      </c>
      <c r="BR2081" s="721">
        <v>3.0000000000000001E-3</v>
      </c>
      <c r="BS2081" s="721">
        <v>1E-3</v>
      </c>
      <c r="BT2081" s="721">
        <v>1.091</v>
      </c>
      <c r="BU2081" s="721">
        <v>5.0999999999999997E-2</v>
      </c>
      <c r="BV2081" s="721">
        <v>21.672999999999998</v>
      </c>
      <c r="BW2081" s="721">
        <v>0.217</v>
      </c>
      <c r="BX2081" s="721" t="s">
        <v>121</v>
      </c>
      <c r="BY2081" s="721">
        <v>4.0000000000000001E-3</v>
      </c>
      <c r="BZ2081" s="721">
        <v>2.99</v>
      </c>
      <c r="CA2081" s="721">
        <v>5.3999999999999999E-2</v>
      </c>
      <c r="CB2081" s="721" t="s">
        <v>121</v>
      </c>
      <c r="CC2081" s="721">
        <v>19.408000000000001</v>
      </c>
      <c r="CD2081" s="721">
        <v>1.2E-2</v>
      </c>
      <c r="CE2081" s="721">
        <v>4.0000000000000001E-3</v>
      </c>
      <c r="CF2081" s="721" t="s">
        <v>121</v>
      </c>
      <c r="CG2081" s="721">
        <v>2E-3</v>
      </c>
      <c r="CH2081" s="721" t="s">
        <v>121</v>
      </c>
      <c r="CI2081" s="721">
        <v>2E-3</v>
      </c>
      <c r="CJ2081" s="721">
        <v>0.435</v>
      </c>
      <c r="CK2081" s="721">
        <v>0.14799999999999999</v>
      </c>
      <c r="CL2081" s="721" t="s">
        <v>121</v>
      </c>
      <c r="CM2081" s="721">
        <v>2E-3</v>
      </c>
      <c r="CN2081" s="721">
        <v>1.0999999999999999E-2</v>
      </c>
      <c r="CO2081" s="721">
        <v>1E-3</v>
      </c>
      <c r="CP2081" s="721">
        <v>2.1930000000000001</v>
      </c>
      <c r="CQ2081" s="721">
        <v>7.0000000000000007E-2</v>
      </c>
      <c r="CR2081" s="721" t="s">
        <v>121</v>
      </c>
      <c r="CS2081" s="721">
        <v>2E-3</v>
      </c>
      <c r="CT2081" s="721">
        <v>0.85</v>
      </c>
      <c r="CU2081" s="721">
        <v>0.36099999999999999</v>
      </c>
      <c r="CV2081" s="721">
        <v>5.0000000000000001E-3</v>
      </c>
      <c r="CW2081" s="721">
        <v>1E-3</v>
      </c>
      <c r="CX2081" s="721">
        <v>8.3000000000000004E-2</v>
      </c>
      <c r="CY2081" s="721">
        <v>7.0000000000000001E-3</v>
      </c>
      <c r="CZ2081" s="721" t="s">
        <v>121</v>
      </c>
      <c r="DA2081" s="721">
        <v>3.0000000000000001E-3</v>
      </c>
      <c r="DB2081" s="721" t="s">
        <v>121</v>
      </c>
      <c r="DC2081" s="721">
        <v>4.0000000000000001E-3</v>
      </c>
      <c r="DD2081" s="721">
        <v>5.7000000000000002E-2</v>
      </c>
      <c r="DE2081" s="721">
        <v>1.2E-2</v>
      </c>
      <c r="DF2081" s="721">
        <v>2.153</v>
      </c>
      <c r="DG2081" s="721">
        <v>0.02</v>
      </c>
      <c r="DH2081" s="721">
        <v>2E-3</v>
      </c>
      <c r="DI2081" s="721">
        <v>1E-3</v>
      </c>
      <c r="DJ2081" s="721">
        <v>0.188</v>
      </c>
      <c r="DK2081" s="721">
        <v>2E-3</v>
      </c>
      <c r="DL2081" s="61" t="str">
        <f t="shared" si="39"/>
        <v>22-0176</v>
      </c>
    </row>
    <row r="2082" spans="1:132">
      <c r="A2082" s="11">
        <v>44783</v>
      </c>
      <c r="B2082" s="66" t="s">
        <v>2416</v>
      </c>
      <c r="C2082" s="25" t="s">
        <v>2410</v>
      </c>
      <c r="D2082" s="21">
        <v>0</v>
      </c>
      <c r="E2082" s="2">
        <v>100</v>
      </c>
      <c r="F2082" s="2">
        <v>100</v>
      </c>
      <c r="H2082" s="3">
        <f>((F2082)/(E2082/100))</f>
        <v>100</v>
      </c>
      <c r="I2082" s="4">
        <f>E2082/F2082</f>
        <v>1</v>
      </c>
      <c r="J2082" s="4" t="e">
        <f>100/G2082</f>
        <v>#DIV/0!</v>
      </c>
      <c r="K2082" s="2">
        <v>20</v>
      </c>
      <c r="M2082" s="2">
        <f>101.122-100.995</f>
        <v>0.12699999999999534</v>
      </c>
      <c r="N2082" s="37">
        <f>M2082/(K2082/100)</f>
        <v>0.63499999999997669</v>
      </c>
      <c r="O2082" s="37" t="e">
        <f>N2082/J2082</f>
        <v>#DIV/0!</v>
      </c>
      <c r="P2082" s="5" t="e">
        <f>M2082/(L2082/100)</f>
        <v>#DIV/0!</v>
      </c>
      <c r="Q2082" s="5" t="e">
        <f>P2082*I2082</f>
        <v>#DIV/0!</v>
      </c>
      <c r="R2082" s="21">
        <v>61.765000000000001</v>
      </c>
      <c r="S2082" s="21">
        <v>10.314</v>
      </c>
      <c r="T2082" s="21">
        <v>71.971999999999994</v>
      </c>
      <c r="U2082" s="15">
        <f>100-(T2082-R2082)/S2082*100</f>
        <v>1.0374248594144433</v>
      </c>
      <c r="V2082" s="21">
        <v>0.313</v>
      </c>
      <c r="X2082" s="2">
        <v>12.34</v>
      </c>
      <c r="Y2082" s="2">
        <v>22.2</v>
      </c>
      <c r="AB2082" s="14">
        <f>((AE2082-AC2082)*(1000/AD2082))*1000</f>
        <v>12442.964196502975</v>
      </c>
      <c r="AC2082" s="21">
        <v>86.760999999999996</v>
      </c>
      <c r="AD2082" s="21">
        <v>150.125</v>
      </c>
      <c r="AE2082" s="21">
        <v>88.629000000000005</v>
      </c>
      <c r="AF2082" s="7" t="e">
        <f>#REF!*0.8</f>
        <v>#REF!</v>
      </c>
      <c r="AG2082" s="2">
        <v>100</v>
      </c>
      <c r="AH2082" s="8">
        <f>((AG2082)*(H2082/100))</f>
        <v>100</v>
      </c>
      <c r="AI2082" s="7">
        <f>AG2082/AH2082</f>
        <v>1</v>
      </c>
      <c r="AJ2082" s="6">
        <v>3.7530000000000001</v>
      </c>
      <c r="AK2082" s="2">
        <v>0.23499999999999999</v>
      </c>
      <c r="AO2082" s="20" t="s">
        <v>2410</v>
      </c>
      <c r="AP2082" s="724">
        <v>6.0000000000000001E-3</v>
      </c>
      <c r="AQ2082" s="724">
        <v>1E-3</v>
      </c>
      <c r="AR2082" s="724" t="s">
        <v>121</v>
      </c>
      <c r="AS2082" s="724">
        <v>4.0000000000000001E-3</v>
      </c>
      <c r="AT2082" s="724">
        <v>0.25800000000000001</v>
      </c>
      <c r="AU2082" s="724">
        <v>6.0000000000000001E-3</v>
      </c>
      <c r="AV2082" s="724">
        <v>5.0000000000000001E-3</v>
      </c>
      <c r="AW2082" s="724">
        <v>2E-3</v>
      </c>
      <c r="AX2082" s="724" t="s">
        <v>121</v>
      </c>
      <c r="AY2082" s="724">
        <v>2E-3</v>
      </c>
      <c r="AZ2082" s="724">
        <v>0.34899999999999998</v>
      </c>
      <c r="BA2082" s="724">
        <v>8.0000000000000002E-3</v>
      </c>
      <c r="BB2082" s="724">
        <v>0.24299999999999999</v>
      </c>
      <c r="BC2082" s="724">
        <v>5.0000000000000001E-3</v>
      </c>
      <c r="BD2082" s="724">
        <v>2.3660000000000001</v>
      </c>
      <c r="BE2082" s="724">
        <v>0.03</v>
      </c>
      <c r="BF2082" s="724" t="s">
        <v>121</v>
      </c>
      <c r="BG2082" s="724">
        <v>6.0000000000000001E-3</v>
      </c>
      <c r="BH2082" s="724">
        <v>4.9290000000000003</v>
      </c>
      <c r="BI2082" s="724">
        <v>1.85</v>
      </c>
      <c r="BJ2082" s="724" t="s">
        <v>121</v>
      </c>
      <c r="BK2082" s="724">
        <v>2E-3</v>
      </c>
      <c r="BL2082" s="724" t="s">
        <v>121</v>
      </c>
      <c r="BM2082" s="724">
        <v>2E-3</v>
      </c>
      <c r="BN2082" s="724">
        <v>0.215</v>
      </c>
      <c r="BO2082" s="724">
        <v>0.01</v>
      </c>
      <c r="BP2082" s="724">
        <v>46.462000000000003</v>
      </c>
      <c r="BQ2082" s="724">
        <v>0.21299999999999999</v>
      </c>
      <c r="BR2082" s="724">
        <v>2E-3</v>
      </c>
      <c r="BS2082" s="724">
        <v>1E-3</v>
      </c>
      <c r="BT2082" s="724">
        <v>16.263999999999999</v>
      </c>
      <c r="BU2082" s="724">
        <v>0.18099999999999999</v>
      </c>
      <c r="BV2082" s="724">
        <v>0.19800000000000001</v>
      </c>
      <c r="BW2082" s="724">
        <v>1.7000000000000001E-2</v>
      </c>
      <c r="BX2082" s="724">
        <v>1.4E-2</v>
      </c>
      <c r="BY2082" s="724">
        <v>6.0000000000000001E-3</v>
      </c>
      <c r="BZ2082" s="724">
        <v>6.18</v>
      </c>
      <c r="CA2082" s="724">
        <v>8.5999999999999993E-2</v>
      </c>
      <c r="CB2082" s="724" t="s">
        <v>121</v>
      </c>
      <c r="CC2082" s="724">
        <v>17.486000000000001</v>
      </c>
      <c r="CD2082" s="724">
        <v>1.1020000000000001</v>
      </c>
      <c r="CE2082" s="724">
        <v>0.02</v>
      </c>
      <c r="CF2082" s="724" t="s">
        <v>121</v>
      </c>
      <c r="CG2082" s="724">
        <v>2E-3</v>
      </c>
      <c r="CH2082" s="724">
        <v>4.0000000000000001E-3</v>
      </c>
      <c r="CI2082" s="724">
        <v>1E-3</v>
      </c>
      <c r="CJ2082" s="724">
        <v>1.145</v>
      </c>
      <c r="CK2082" s="724">
        <v>0.115</v>
      </c>
      <c r="CL2082" s="724" t="s">
        <v>121</v>
      </c>
      <c r="CM2082" s="724">
        <v>2E-3</v>
      </c>
      <c r="CN2082" s="724">
        <v>1.2999999999999999E-2</v>
      </c>
      <c r="CO2082" s="724">
        <v>1E-3</v>
      </c>
      <c r="CP2082" s="724">
        <v>2.4249999999999998</v>
      </c>
      <c r="CQ2082" s="724">
        <v>6.0999999999999999E-2</v>
      </c>
      <c r="CR2082" s="724" t="s">
        <v>121</v>
      </c>
      <c r="CS2082" s="724">
        <v>2E-3</v>
      </c>
      <c r="CT2082" s="724">
        <v>7.806</v>
      </c>
      <c r="CU2082" s="724">
        <v>0.38400000000000001</v>
      </c>
      <c r="CV2082" s="724">
        <v>6.5000000000000002E-2</v>
      </c>
      <c r="CW2082" s="724">
        <v>1E-3</v>
      </c>
      <c r="CX2082" s="724">
        <v>9.6809999999999992</v>
      </c>
      <c r="CY2082" s="724">
        <v>8.6999999999999994E-2</v>
      </c>
      <c r="CZ2082" s="724" t="s">
        <v>121</v>
      </c>
      <c r="DA2082" s="724">
        <v>2E-3</v>
      </c>
      <c r="DB2082" s="724">
        <v>4.7E-2</v>
      </c>
      <c r="DC2082" s="724">
        <v>1.7000000000000001E-2</v>
      </c>
      <c r="DD2082" s="724" t="s">
        <v>121</v>
      </c>
      <c r="DE2082" s="724">
        <v>6.0000000000000001E-3</v>
      </c>
      <c r="DF2082" s="724">
        <v>0.2</v>
      </c>
      <c r="DG2082" s="724">
        <v>4.0000000000000001E-3</v>
      </c>
      <c r="DH2082" s="724">
        <v>1.0999999999999999E-2</v>
      </c>
      <c r="DI2082" s="724">
        <v>1E-3</v>
      </c>
      <c r="DJ2082" s="724" t="s">
        <v>121</v>
      </c>
      <c r="DK2082" s="724">
        <v>2E-3</v>
      </c>
      <c r="DL2082" s="61" t="str">
        <f t="shared" si="39"/>
        <v>22-0164</v>
      </c>
      <c r="DM2082" s="731">
        <v>-1.0561774971461799E-2</v>
      </c>
      <c r="DN2082" s="731">
        <v>3.3078625940700999E-4</v>
      </c>
      <c r="DO2082" s="731">
        <v>2.09808655579252E-2</v>
      </c>
      <c r="DP2082" s="731">
        <v>0.23470532637480099</v>
      </c>
      <c r="DQ2082" s="731">
        <v>33.333557995409301</v>
      </c>
      <c r="DR2082" s="731">
        <v>0.207486467839269</v>
      </c>
      <c r="DS2082" s="731">
        <v>0.92486544299780105</v>
      </c>
      <c r="DT2082" s="731">
        <v>8.4131567675059201E-4</v>
      </c>
      <c r="DU2082" s="731">
        <v>1.2063866419903301E-3</v>
      </c>
      <c r="DV2082" s="731">
        <v>3.3973321308054097E-2</v>
      </c>
      <c r="DW2082" s="731">
        <v>0.30700129152966099</v>
      </c>
      <c r="DX2082" s="731">
        <v>0.39782394065114601</v>
      </c>
      <c r="DY2082" s="731">
        <v>596.04507782349299</v>
      </c>
      <c r="DZ2082" s="731">
        <v>2.1852594971679502</v>
      </c>
      <c r="EA2082" s="731">
        <v>1.0035490169831001</v>
      </c>
      <c r="EB2082" s="731">
        <v>99.717602370932198</v>
      </c>
    </row>
    <row r="2083" spans="1:132">
      <c r="A2083" s="11">
        <v>44783</v>
      </c>
      <c r="B2083" s="66" t="s">
        <v>2416</v>
      </c>
      <c r="C2083" s="25" t="s">
        <v>2411</v>
      </c>
      <c r="D2083" s="21">
        <v>13</v>
      </c>
      <c r="E2083" s="2">
        <v>100</v>
      </c>
      <c r="F2083" s="2">
        <v>87</v>
      </c>
      <c r="H2083" s="3">
        <f>((F2083)/(E2083/100))</f>
        <v>87</v>
      </c>
      <c r="I2083" s="4">
        <f>E2083/F2083</f>
        <v>1.1494252873563218</v>
      </c>
      <c r="J2083" s="4" t="e">
        <f>100/G2083</f>
        <v>#DIV/0!</v>
      </c>
      <c r="K2083" s="2">
        <v>20</v>
      </c>
      <c r="M2083" s="2">
        <f>100.376-100.364</f>
        <v>1.2000000000000455E-2</v>
      </c>
      <c r="N2083" s="37">
        <f>M2083/(K2083/100)</f>
        <v>6.0000000000002274E-2</v>
      </c>
      <c r="O2083" s="37" t="e">
        <f>N2083/J2083</f>
        <v>#DIV/0!</v>
      </c>
      <c r="P2083" s="5" t="e">
        <f>M2083/(L2083/100)</f>
        <v>#DIV/0!</v>
      </c>
      <c r="Q2083" s="5" t="e">
        <f>P2083*I2083</f>
        <v>#DIV/0!</v>
      </c>
      <c r="R2083" s="21">
        <v>55.021000000000001</v>
      </c>
      <c r="S2083" s="21">
        <v>10.119</v>
      </c>
      <c r="T2083" s="21">
        <v>64.988</v>
      </c>
      <c r="U2083" s="15">
        <f>100-(T2083-R2083)/S2083*100</f>
        <v>1.502124715881024</v>
      </c>
      <c r="V2083" s="21">
        <v>0.64100000000000001</v>
      </c>
      <c r="X2083" s="2">
        <v>12.73</v>
      </c>
      <c r="Y2083" s="2">
        <v>63.4</v>
      </c>
      <c r="Z2083" s="21">
        <v>5299</v>
      </c>
      <c r="AB2083" s="14" t="e">
        <f>((AE2083-AC2083)*(1000/AD2083))*1000</f>
        <v>#DIV/0!</v>
      </c>
      <c r="AF2083" s="7" t="e">
        <f>#REF!*0.8</f>
        <v>#REF!</v>
      </c>
      <c r="AG2083" s="2">
        <v>115</v>
      </c>
      <c r="AH2083" s="8">
        <f>((AG2083)*(H2083/100))</f>
        <v>100.05</v>
      </c>
      <c r="AI2083" s="7">
        <f>AG2083/AH2083</f>
        <v>1.1494252873563218</v>
      </c>
      <c r="AJ2083" s="6">
        <v>5.0540000000000003</v>
      </c>
      <c r="AK2083" s="2">
        <v>0.39100000000000001</v>
      </c>
      <c r="AO2083" s="20" t="s">
        <v>2411</v>
      </c>
      <c r="AP2083" s="724">
        <v>1.6E-2</v>
      </c>
      <c r="AQ2083" s="724">
        <v>1E-3</v>
      </c>
      <c r="AR2083" s="724" t="s">
        <v>121</v>
      </c>
      <c r="AS2083" s="724">
        <v>5.0000000000000001E-3</v>
      </c>
      <c r="AT2083" s="724">
        <v>0.01</v>
      </c>
      <c r="AU2083" s="724">
        <v>2E-3</v>
      </c>
      <c r="AV2083" s="724">
        <v>3.0000000000000001E-3</v>
      </c>
      <c r="AW2083" s="724">
        <v>2E-3</v>
      </c>
      <c r="AX2083" s="724">
        <v>3.0000000000000001E-3</v>
      </c>
      <c r="AY2083" s="724">
        <v>1E-3</v>
      </c>
      <c r="AZ2083" s="724">
        <v>0.09</v>
      </c>
      <c r="BA2083" s="724">
        <v>4.0000000000000001E-3</v>
      </c>
      <c r="BB2083" s="724">
        <v>8.7999999999999995E-2</v>
      </c>
      <c r="BC2083" s="724">
        <v>3.0000000000000001E-3</v>
      </c>
      <c r="BD2083" s="724">
        <v>0.61099999999999999</v>
      </c>
      <c r="BE2083" s="724">
        <v>1.2E-2</v>
      </c>
      <c r="BF2083" s="724" t="s">
        <v>121</v>
      </c>
      <c r="BG2083" s="724">
        <v>4.0000000000000001E-3</v>
      </c>
      <c r="BH2083" s="724">
        <v>3.649</v>
      </c>
      <c r="BI2083" s="724">
        <v>1.865</v>
      </c>
      <c r="BJ2083" s="724" t="s">
        <v>121</v>
      </c>
      <c r="BK2083" s="724">
        <v>2E-3</v>
      </c>
      <c r="BL2083" s="724" t="s">
        <v>121</v>
      </c>
      <c r="BM2083" s="724">
        <v>2E-3</v>
      </c>
      <c r="BN2083" s="724">
        <v>0.191</v>
      </c>
      <c r="BO2083" s="724">
        <v>8.0000000000000002E-3</v>
      </c>
      <c r="BP2083" s="724">
        <v>32.725000000000001</v>
      </c>
      <c r="BQ2083" s="724">
        <v>0.27900000000000003</v>
      </c>
      <c r="BR2083" s="724" t="s">
        <v>121</v>
      </c>
      <c r="BS2083" s="724">
        <v>2E-3</v>
      </c>
      <c r="BT2083" s="724">
        <v>15.382</v>
      </c>
      <c r="BU2083" s="724">
        <v>0.16900000000000001</v>
      </c>
      <c r="BV2083" s="724">
        <v>3.4089999999999998</v>
      </c>
      <c r="BW2083" s="724">
        <v>6.2E-2</v>
      </c>
      <c r="BX2083" s="724" t="s">
        <v>121</v>
      </c>
      <c r="BY2083" s="724">
        <v>5.0000000000000001E-3</v>
      </c>
      <c r="BZ2083" s="724">
        <v>14.46</v>
      </c>
      <c r="CA2083" s="724">
        <v>0.17399999999999999</v>
      </c>
      <c r="CB2083" s="724">
        <v>18.856000000000002</v>
      </c>
      <c r="CC2083" s="724">
        <v>10.571</v>
      </c>
      <c r="CD2083" s="724">
        <v>1.4239999999999999</v>
      </c>
      <c r="CE2083" s="724">
        <v>2.1000000000000001E-2</v>
      </c>
      <c r="CF2083" s="724" t="s">
        <v>121</v>
      </c>
      <c r="CG2083" s="724">
        <v>2E-3</v>
      </c>
      <c r="CH2083" s="724" t="s">
        <v>121</v>
      </c>
      <c r="CI2083" s="724">
        <v>2E-3</v>
      </c>
      <c r="CJ2083" s="724">
        <v>1.319</v>
      </c>
      <c r="CK2083" s="724">
        <v>0.122</v>
      </c>
      <c r="CL2083" s="724" t="s">
        <v>121</v>
      </c>
      <c r="CM2083" s="724">
        <v>2E-3</v>
      </c>
      <c r="CN2083" s="724">
        <v>4.1000000000000002E-2</v>
      </c>
      <c r="CO2083" s="724">
        <v>1E-3</v>
      </c>
      <c r="CP2083" s="724">
        <v>4.4189999999999996</v>
      </c>
      <c r="CQ2083" s="724">
        <v>9.4E-2</v>
      </c>
      <c r="CR2083" s="724" t="s">
        <v>121</v>
      </c>
      <c r="CS2083" s="724">
        <v>2E-3</v>
      </c>
      <c r="CT2083" s="724">
        <v>1.784</v>
      </c>
      <c r="CU2083" s="724">
        <v>0.26200000000000001</v>
      </c>
      <c r="CV2083" s="724">
        <v>7.0000000000000007E-2</v>
      </c>
      <c r="CW2083" s="724">
        <v>1E-3</v>
      </c>
      <c r="CX2083" s="724">
        <v>1.113</v>
      </c>
      <c r="CY2083" s="724">
        <v>2.1999999999999999E-2</v>
      </c>
      <c r="CZ2083" s="724" t="s">
        <v>121</v>
      </c>
      <c r="DA2083" s="724">
        <v>2E-3</v>
      </c>
      <c r="DB2083" s="724" t="s">
        <v>121</v>
      </c>
      <c r="DC2083" s="724">
        <v>0.01</v>
      </c>
      <c r="DD2083" s="724" t="s">
        <v>121</v>
      </c>
      <c r="DE2083" s="724">
        <v>7.0000000000000001E-3</v>
      </c>
      <c r="DF2083" s="724">
        <v>0.32300000000000001</v>
      </c>
      <c r="DG2083" s="724">
        <v>5.0000000000000001E-3</v>
      </c>
      <c r="DH2083" s="724" t="s">
        <v>121</v>
      </c>
      <c r="DI2083" s="724">
        <v>2E-3</v>
      </c>
      <c r="DJ2083" s="724">
        <v>3.0000000000000001E-3</v>
      </c>
      <c r="DK2083" s="724">
        <v>1E-3</v>
      </c>
      <c r="DL2083" s="61" t="str">
        <f t="shared" si="39"/>
        <v>22-0165</v>
      </c>
      <c r="DM2083" s="731">
        <v>-1.57663068749508E-2</v>
      </c>
      <c r="DN2083" s="731">
        <v>9.6864434911780803E-3</v>
      </c>
      <c r="DO2083" s="731">
        <v>6.3859872643659804E-2</v>
      </c>
      <c r="DP2083" s="731">
        <v>0.39070407023084303</v>
      </c>
      <c r="DQ2083" s="731">
        <v>48.626315960725599</v>
      </c>
      <c r="DR2083" s="731">
        <v>0.30590184744701898</v>
      </c>
      <c r="DS2083" s="731">
        <v>1.3254333962707601</v>
      </c>
      <c r="DT2083" s="731">
        <v>1.7045515035717999E-2</v>
      </c>
      <c r="DU2083" s="731">
        <v>2.1371974722361599E-3</v>
      </c>
      <c r="DV2083" s="731">
        <v>2.14821342684351E-2</v>
      </c>
      <c r="DW2083" s="731">
        <v>0.46475420265192302</v>
      </c>
      <c r="DX2083" s="731">
        <v>0.337405935183688</v>
      </c>
      <c r="DY2083" s="731">
        <v>645.73516405636497</v>
      </c>
      <c r="DZ2083" s="731">
        <v>1.2196948538730501</v>
      </c>
      <c r="EA2083" s="731">
        <v>0.23197194828234199</v>
      </c>
      <c r="EB2083" s="731">
        <v>100.11731169324401</v>
      </c>
    </row>
    <row r="2084" spans="1:132">
      <c r="A2084" s="11">
        <v>44783</v>
      </c>
      <c r="B2084" s="66" t="s">
        <v>2412</v>
      </c>
      <c r="C2084" s="25" t="s">
        <v>243</v>
      </c>
      <c r="H2084" s="3" t="e">
        <f>((F2084)/(E2084/100))</f>
        <v>#DIV/0!</v>
      </c>
      <c r="I2084" s="4" t="e">
        <f>E2084/F2084</f>
        <v>#DIV/0!</v>
      </c>
      <c r="J2084" s="4" t="e">
        <f>100/G2084</f>
        <v>#DIV/0!</v>
      </c>
      <c r="N2084" s="37" t="e">
        <f>M2084/(K2084/100)</f>
        <v>#DIV/0!</v>
      </c>
      <c r="O2084" s="37" t="e">
        <f>N2084/J2084</f>
        <v>#DIV/0!</v>
      </c>
      <c r="P2084" s="5" t="e">
        <f>M2084/(L2084/100)</f>
        <v>#DIV/0!</v>
      </c>
      <c r="Q2084" s="5" t="e">
        <f>P2084*I2084</f>
        <v>#DIV/0!</v>
      </c>
      <c r="U2084" s="15" t="e">
        <f>100-(T2084-R2084)/S2084*100</f>
        <v>#DIV/0!</v>
      </c>
      <c r="V2084" s="21">
        <v>195</v>
      </c>
      <c r="AB2084" s="14" t="e">
        <f>((AE2084-AC2084)*(1000/AD2084))*1000</f>
        <v>#DIV/0!</v>
      </c>
      <c r="AF2084" s="7" t="e">
        <f>#REF!*0.8</f>
        <v>#REF!</v>
      </c>
      <c r="AH2084" s="8" t="e">
        <f>((AG2084)*(H2084/100))</f>
        <v>#DIV/0!</v>
      </c>
      <c r="AI2084" s="7" t="e">
        <f>AG2084/AH2084</f>
        <v>#DIV/0!</v>
      </c>
      <c r="AO2084" s="20"/>
      <c r="DL2084" s="61">
        <f t="shared" si="39"/>
        <v>0</v>
      </c>
    </row>
    <row r="2085" spans="1:132">
      <c r="A2085" s="11">
        <v>44783</v>
      </c>
      <c r="B2085" s="66" t="s">
        <v>208</v>
      </c>
      <c r="C2085" s="25" t="s">
        <v>125</v>
      </c>
      <c r="D2085" s="21">
        <v>31</v>
      </c>
      <c r="E2085" s="2">
        <v>100</v>
      </c>
      <c r="F2085" s="2">
        <v>69</v>
      </c>
      <c r="H2085" s="3">
        <f>((F2085)/(E2085/100))</f>
        <v>69</v>
      </c>
      <c r="I2085" s="4">
        <f>E2085/F2085</f>
        <v>1.4492753623188406</v>
      </c>
      <c r="J2085" s="4" t="e">
        <f>100/G2085</f>
        <v>#DIV/0!</v>
      </c>
      <c r="N2085" s="37" t="e">
        <f>M2085/(K2085/100)</f>
        <v>#DIV/0!</v>
      </c>
      <c r="O2085" s="37" t="e">
        <f>N2085/J2085</f>
        <v>#DIV/0!</v>
      </c>
      <c r="P2085" s="5" t="e">
        <f>M2085/(L2085/100)</f>
        <v>#DIV/0!</v>
      </c>
      <c r="Q2085" s="5" t="e">
        <f>P2085*I2085</f>
        <v>#DIV/0!</v>
      </c>
      <c r="U2085" s="15" t="e">
        <f>100-(T2085-R2085)/S2085*100</f>
        <v>#DIV/0!</v>
      </c>
      <c r="V2085" s="21">
        <v>0.56100000000000005</v>
      </c>
      <c r="X2085" s="2">
        <v>9.7799999999999994</v>
      </c>
      <c r="Y2085" s="2">
        <v>8.73</v>
      </c>
      <c r="Z2085" s="21">
        <v>2378</v>
      </c>
      <c r="AB2085" s="14" t="e">
        <f>((AE2085-AC2085)*(1000/AD2085))*1000</f>
        <v>#DIV/0!</v>
      </c>
      <c r="AF2085" s="7" t="e">
        <f>#REF!*0.8</f>
        <v>#REF!</v>
      </c>
      <c r="AG2085" s="2">
        <v>145</v>
      </c>
      <c r="AH2085" s="8">
        <f>((AG2085)*(H2085/100))</f>
        <v>100.05</v>
      </c>
      <c r="AI2085" s="7">
        <f>AG2085/AH2085</f>
        <v>1.4492753623188406</v>
      </c>
      <c r="AJ2085" s="6">
        <v>36.81</v>
      </c>
      <c r="AK2085" s="2">
        <v>0.55000000000000004</v>
      </c>
      <c r="AO2085" s="20" t="s">
        <v>2413</v>
      </c>
      <c r="AP2085" s="722">
        <v>8.7999999999999995E-2</v>
      </c>
      <c r="AQ2085" s="722">
        <v>2E-3</v>
      </c>
      <c r="AR2085" s="722">
        <v>4.5999999999999999E-2</v>
      </c>
      <c r="AS2085" s="722">
        <v>3.0000000000000001E-3</v>
      </c>
      <c r="AT2085" s="722">
        <v>1.0999999999999999E-2</v>
      </c>
      <c r="AU2085" s="722">
        <v>2E-3</v>
      </c>
      <c r="AV2085" s="722">
        <v>6.2E-2</v>
      </c>
      <c r="AW2085" s="722">
        <v>2E-3</v>
      </c>
      <c r="AX2085" s="722">
        <v>1.6E-2</v>
      </c>
      <c r="AY2085" s="722">
        <v>1E-3</v>
      </c>
      <c r="AZ2085" s="722">
        <v>4.5999999999999999E-2</v>
      </c>
      <c r="BA2085" s="722">
        <v>3.0000000000000001E-3</v>
      </c>
      <c r="BB2085" s="722">
        <v>0.182</v>
      </c>
      <c r="BC2085" s="722">
        <v>3.0000000000000001E-3</v>
      </c>
      <c r="BD2085" s="722">
        <v>3.6720000000000002</v>
      </c>
      <c r="BE2085" s="722">
        <v>2.8000000000000001E-2</v>
      </c>
      <c r="BF2085" s="722" t="s">
        <v>121</v>
      </c>
      <c r="BG2085" s="722">
        <v>4.0000000000000001E-3</v>
      </c>
      <c r="BH2085" s="722">
        <v>4.7469999999999999</v>
      </c>
      <c r="BI2085" s="722">
        <v>0.93400000000000005</v>
      </c>
      <c r="BJ2085" s="722">
        <v>2E-3</v>
      </c>
      <c r="BK2085" s="722">
        <v>1E-3</v>
      </c>
      <c r="BL2085" s="722" t="s">
        <v>121</v>
      </c>
      <c r="BM2085" s="722">
        <v>2E-3</v>
      </c>
      <c r="BN2085" s="722">
        <v>0.189</v>
      </c>
      <c r="BO2085" s="722">
        <v>7.0000000000000001E-3</v>
      </c>
      <c r="BP2085" s="722">
        <v>58.476999999999997</v>
      </c>
      <c r="BQ2085" s="722">
        <v>0.17199999999999999</v>
      </c>
      <c r="BR2085" s="722">
        <v>3.0000000000000001E-3</v>
      </c>
      <c r="BS2085" s="722">
        <v>1E-3</v>
      </c>
      <c r="BT2085" s="722">
        <v>11.709</v>
      </c>
      <c r="BU2085" s="722">
        <v>0.12</v>
      </c>
      <c r="BV2085" s="722">
        <v>1.1459999999999999</v>
      </c>
      <c r="BW2085" s="722">
        <v>2.1999999999999999E-2</v>
      </c>
      <c r="BX2085" s="722" t="s">
        <v>121</v>
      </c>
      <c r="BY2085" s="722">
        <v>8.9999999999999993E-3</v>
      </c>
      <c r="BZ2085" s="722">
        <v>0.81200000000000006</v>
      </c>
      <c r="CA2085" s="722">
        <v>2.9000000000000001E-2</v>
      </c>
      <c r="CB2085" s="722" t="s">
        <v>121</v>
      </c>
      <c r="CC2085" s="722">
        <v>6.9450000000000003</v>
      </c>
      <c r="CD2085" s="722">
        <v>0.19600000000000001</v>
      </c>
      <c r="CE2085" s="722">
        <v>7.0000000000000001E-3</v>
      </c>
      <c r="CF2085" s="722">
        <v>3.0000000000000001E-3</v>
      </c>
      <c r="CG2085" s="722">
        <v>1E-3</v>
      </c>
      <c r="CH2085" s="722" t="s">
        <v>121</v>
      </c>
      <c r="CI2085" s="722">
        <v>2E-3</v>
      </c>
      <c r="CJ2085" s="722">
        <v>0.47699999999999998</v>
      </c>
      <c r="CK2085" s="722">
        <v>6.3E-2</v>
      </c>
      <c r="CL2085" s="722" t="s">
        <v>121</v>
      </c>
      <c r="CM2085" s="722">
        <v>2E-3</v>
      </c>
      <c r="CN2085" s="722">
        <v>2E-3</v>
      </c>
      <c r="CO2085" s="722">
        <v>1E-3</v>
      </c>
      <c r="CP2085" s="722">
        <v>1.395</v>
      </c>
      <c r="CQ2085" s="722">
        <v>3.3000000000000002E-2</v>
      </c>
      <c r="CR2085" s="722" t="s">
        <v>121</v>
      </c>
      <c r="CS2085" s="722">
        <v>2E-3</v>
      </c>
      <c r="CT2085" s="722">
        <v>7.7469999999999999</v>
      </c>
      <c r="CU2085" s="722">
        <v>0.27700000000000002</v>
      </c>
      <c r="CV2085" s="722">
        <v>2.8000000000000001E-2</v>
      </c>
      <c r="CW2085" s="722">
        <v>1E-3</v>
      </c>
      <c r="CX2085" s="722">
        <v>1.304</v>
      </c>
      <c r="CY2085" s="722">
        <v>0.02</v>
      </c>
      <c r="CZ2085" s="722" t="s">
        <v>121</v>
      </c>
      <c r="DA2085" s="722">
        <v>2E-3</v>
      </c>
      <c r="DB2085" s="722">
        <v>0.02</v>
      </c>
      <c r="DC2085" s="722">
        <v>6.0000000000000001E-3</v>
      </c>
      <c r="DD2085" s="722" t="s">
        <v>121</v>
      </c>
      <c r="DE2085" s="722">
        <v>8.9999999999999993E-3</v>
      </c>
      <c r="DF2085" s="722">
        <v>0.75900000000000001</v>
      </c>
      <c r="DG2085" s="722">
        <v>7.0000000000000001E-3</v>
      </c>
      <c r="DH2085" s="722">
        <v>4.8000000000000001E-2</v>
      </c>
      <c r="DI2085" s="722">
        <v>1E-3</v>
      </c>
      <c r="DJ2085" s="722">
        <v>8.0000000000000002E-3</v>
      </c>
      <c r="DK2085" s="722">
        <v>1E-3</v>
      </c>
      <c r="DL2085" s="61" t="str">
        <f t="shared" si="39"/>
        <v>DK III W1 10.08.2022</v>
      </c>
      <c r="DM2085" s="724">
        <v>-1.9598988655145401E-2</v>
      </c>
      <c r="DN2085" s="724">
        <v>2.47832448489676E-2</v>
      </c>
      <c r="DO2085" s="724">
        <v>1.5964320266785199E-2</v>
      </c>
      <c r="DP2085" s="724">
        <v>0.54958011660183403</v>
      </c>
      <c r="DQ2085" s="724">
        <v>8.45480456034319E-3</v>
      </c>
      <c r="DR2085" s="724">
        <v>3.6065661555327602E-2</v>
      </c>
      <c r="DS2085" s="724">
        <v>-0.16075037414266799</v>
      </c>
      <c r="DT2085" s="724">
        <v>-2.04175152805827E-2</v>
      </c>
      <c r="DU2085" s="724">
        <v>1.0548404065662601E-3</v>
      </c>
      <c r="DV2085" s="724">
        <v>1.8931332105313201E-2</v>
      </c>
      <c r="DW2085" s="724">
        <v>8.0827087816329302E-2</v>
      </c>
      <c r="DX2085" s="724">
        <v>0.202034568294756</v>
      </c>
      <c r="DY2085" s="724">
        <v>982.83058376288102</v>
      </c>
      <c r="DZ2085" s="724">
        <v>-0.36812838542368997</v>
      </c>
      <c r="EA2085" s="724">
        <v>14.1999541343059</v>
      </c>
      <c r="EB2085" s="724">
        <v>99.121007522106297</v>
      </c>
    </row>
    <row r="2086" spans="1:132">
      <c r="A2086" s="11">
        <v>44783</v>
      </c>
      <c r="B2086" s="66"/>
      <c r="C2086" s="25" t="s">
        <v>124</v>
      </c>
      <c r="D2086" s="21">
        <v>25</v>
      </c>
      <c r="E2086" s="2">
        <v>100</v>
      </c>
      <c r="F2086" s="2">
        <v>75</v>
      </c>
      <c r="H2086" s="3">
        <f>((F2086)/(E2086/100))</f>
        <v>75</v>
      </c>
      <c r="I2086" s="4">
        <f>E2086/F2086</f>
        <v>1.3333333333333333</v>
      </c>
      <c r="J2086" s="4" t="e">
        <f>100/G2086</f>
        <v>#DIV/0!</v>
      </c>
      <c r="N2086" s="37" t="e">
        <f>M2086/(K2086/100)</f>
        <v>#DIV/0!</v>
      </c>
      <c r="O2086" s="37" t="e">
        <f>N2086/J2086</f>
        <v>#DIV/0!</v>
      </c>
      <c r="P2086" s="5" t="e">
        <f>M2086/(L2086/100)</f>
        <v>#DIV/0!</v>
      </c>
      <c r="Q2086" s="5" t="e">
        <f>P2086*I2086</f>
        <v>#DIV/0!</v>
      </c>
      <c r="U2086" s="15" t="e">
        <f>100-(T2086-R2086)/S2086*100</f>
        <v>#DIV/0!</v>
      </c>
      <c r="V2086" s="21">
        <v>1.732</v>
      </c>
      <c r="X2086" s="2">
        <v>9.68</v>
      </c>
      <c r="Y2086" s="2">
        <v>5.85</v>
      </c>
      <c r="Z2086" s="21">
        <v>1379</v>
      </c>
      <c r="AB2086" s="14" t="e">
        <f>((AE2086-AC2086)*(1000/AD2086))*1000</f>
        <v>#DIV/0!</v>
      </c>
      <c r="AF2086" s="7" t="e">
        <f>#REF!*0.8</f>
        <v>#REF!</v>
      </c>
      <c r="AG2086" s="2">
        <v>133</v>
      </c>
      <c r="AH2086" s="8">
        <f>((AG2086)*(H2086/100))</f>
        <v>99.75</v>
      </c>
      <c r="AI2086" s="7">
        <f>AG2086/AH2086</f>
        <v>1.3333333333333333</v>
      </c>
      <c r="AJ2086" s="6">
        <v>17.32</v>
      </c>
      <c r="AK2086" s="2">
        <v>0.318</v>
      </c>
      <c r="AO2086" s="20" t="s">
        <v>2414</v>
      </c>
      <c r="AP2086" s="722">
        <v>5.2999999999999999E-2</v>
      </c>
      <c r="AQ2086" s="722">
        <v>2E-3</v>
      </c>
      <c r="AR2086" s="722">
        <v>5.7000000000000002E-2</v>
      </c>
      <c r="AS2086" s="722">
        <v>4.0000000000000001E-3</v>
      </c>
      <c r="AT2086" s="722">
        <v>8.0000000000000002E-3</v>
      </c>
      <c r="AU2086" s="722">
        <v>2E-3</v>
      </c>
      <c r="AV2086" s="722">
        <v>2.1999999999999999E-2</v>
      </c>
      <c r="AW2086" s="722">
        <v>2E-3</v>
      </c>
      <c r="AX2086" s="722" t="s">
        <v>121</v>
      </c>
      <c r="AY2086" s="722">
        <v>2E-3</v>
      </c>
      <c r="AZ2086" s="722">
        <v>0.03</v>
      </c>
      <c r="BA2086" s="722">
        <v>4.0000000000000001E-3</v>
      </c>
      <c r="BB2086" s="722">
        <v>0.16</v>
      </c>
      <c r="BC2086" s="722">
        <v>4.0000000000000001E-3</v>
      </c>
      <c r="BD2086" s="722">
        <v>5.3819999999999997</v>
      </c>
      <c r="BE2086" s="722">
        <v>4.9000000000000002E-2</v>
      </c>
      <c r="BF2086" s="722" t="s">
        <v>121</v>
      </c>
      <c r="BG2086" s="722">
        <v>4.0000000000000001E-3</v>
      </c>
      <c r="BH2086" s="722">
        <v>3.2210000000000001</v>
      </c>
      <c r="BI2086" s="722">
        <v>0.89500000000000002</v>
      </c>
      <c r="BJ2086" s="722" t="s">
        <v>121</v>
      </c>
      <c r="BK2086" s="722">
        <v>2E-3</v>
      </c>
      <c r="BL2086" s="722">
        <v>4.0000000000000001E-3</v>
      </c>
      <c r="BM2086" s="722">
        <v>1E-3</v>
      </c>
      <c r="BN2086" s="722">
        <v>5.5030000000000001</v>
      </c>
      <c r="BO2086" s="722">
        <v>8.2000000000000003E-2</v>
      </c>
      <c r="BP2086" s="722">
        <v>58.512999999999998</v>
      </c>
      <c r="BQ2086" s="722">
        <v>0.216</v>
      </c>
      <c r="BR2086" s="722">
        <v>3.0000000000000001E-3</v>
      </c>
      <c r="BS2086" s="722">
        <v>1E-3</v>
      </c>
      <c r="BT2086" s="722">
        <v>12.018000000000001</v>
      </c>
      <c r="BU2086" s="722">
        <v>0.13600000000000001</v>
      </c>
      <c r="BV2086" s="722">
        <v>0.78400000000000003</v>
      </c>
      <c r="BW2086" s="722">
        <v>1.9E-2</v>
      </c>
      <c r="BX2086" s="722" t="s">
        <v>121</v>
      </c>
      <c r="BY2086" s="722">
        <v>1.2999999999999999E-2</v>
      </c>
      <c r="BZ2086" s="722">
        <v>0.56100000000000005</v>
      </c>
      <c r="CA2086" s="722">
        <v>2.9000000000000001E-2</v>
      </c>
      <c r="CB2086" s="722" t="s">
        <v>121</v>
      </c>
      <c r="CC2086" s="722">
        <v>8.4890000000000008</v>
      </c>
      <c r="CD2086" s="722">
        <v>0.59499999999999997</v>
      </c>
      <c r="CE2086" s="722">
        <v>1.4E-2</v>
      </c>
      <c r="CF2086" s="722">
        <v>2E-3</v>
      </c>
      <c r="CG2086" s="722">
        <v>1E-3</v>
      </c>
      <c r="CH2086" s="722">
        <v>2E-3</v>
      </c>
      <c r="CI2086" s="722">
        <v>1E-3</v>
      </c>
      <c r="CJ2086" s="722">
        <v>1.4430000000000001</v>
      </c>
      <c r="CK2086" s="722">
        <v>8.5999999999999993E-2</v>
      </c>
      <c r="CL2086" s="722" t="s">
        <v>121</v>
      </c>
      <c r="CM2086" s="722">
        <v>2E-3</v>
      </c>
      <c r="CN2086" s="722">
        <v>2E-3</v>
      </c>
      <c r="CO2086" s="722">
        <v>1E-3</v>
      </c>
      <c r="CP2086" s="722">
        <v>2.17</v>
      </c>
      <c r="CQ2086" s="722">
        <v>4.2000000000000003E-2</v>
      </c>
      <c r="CR2086" s="722" t="s">
        <v>121</v>
      </c>
      <c r="CS2086" s="722">
        <v>2E-3</v>
      </c>
      <c r="CT2086" s="722">
        <v>6.4859999999999998</v>
      </c>
      <c r="CU2086" s="722">
        <v>0.27200000000000002</v>
      </c>
      <c r="CV2086" s="722">
        <v>6.5000000000000002E-2</v>
      </c>
      <c r="CW2086" s="722">
        <v>1E-3</v>
      </c>
      <c r="CX2086" s="722">
        <v>1.419</v>
      </c>
      <c r="CY2086" s="722">
        <v>2.9000000000000001E-2</v>
      </c>
      <c r="CZ2086" s="722" t="s">
        <v>121</v>
      </c>
      <c r="DA2086" s="722">
        <v>2E-3</v>
      </c>
      <c r="DB2086" s="722">
        <v>0.02</v>
      </c>
      <c r="DC2086" s="722">
        <v>0.01</v>
      </c>
      <c r="DD2086" s="722" t="s">
        <v>121</v>
      </c>
      <c r="DE2086" s="722">
        <v>1.4999999999999999E-2</v>
      </c>
      <c r="DF2086" s="722">
        <v>1.4370000000000001</v>
      </c>
      <c r="DG2086" s="722">
        <v>1.6E-2</v>
      </c>
      <c r="DH2086" s="722">
        <v>1.6E-2</v>
      </c>
      <c r="DI2086" s="722">
        <v>1E-3</v>
      </c>
      <c r="DJ2086" s="722">
        <v>3.0000000000000001E-3</v>
      </c>
      <c r="DK2086" s="722">
        <v>1E-3</v>
      </c>
      <c r="DL2086" s="61" t="str">
        <f t="shared" si="39"/>
        <v>DK II 10.08.2022</v>
      </c>
      <c r="DM2086" s="724">
        <v>-1.82412301483292E-3</v>
      </c>
      <c r="DN2086" s="724">
        <v>2.4156410218395298E-3</v>
      </c>
      <c r="DO2086" s="724">
        <v>7.7959964868518396E-3</v>
      </c>
      <c r="DP2086" s="724">
        <v>0.31778520731052001</v>
      </c>
      <c r="DQ2086" s="724">
        <v>1.5300260826422E-3</v>
      </c>
      <c r="DR2086" s="724">
        <v>8.4570624652854801E-4</v>
      </c>
      <c r="DS2086" s="724">
        <v>4.2959838469191602E-2</v>
      </c>
      <c r="DT2086" s="724">
        <v>-4.7255813938531501E-3</v>
      </c>
      <c r="DU2086" s="724">
        <v>2.67313871498087E-4</v>
      </c>
      <c r="DV2086" s="724">
        <v>2.2426591347959302E-3</v>
      </c>
      <c r="DW2086" s="724">
        <v>2.5937185314806901E-2</v>
      </c>
      <c r="DX2086" s="724">
        <v>4.9949820648265197E-2</v>
      </c>
      <c r="DY2086" s="724">
        <v>828.47722497540303</v>
      </c>
      <c r="DZ2086" s="724">
        <v>1.02197631484106E-2</v>
      </c>
      <c r="EA2086" s="724">
        <v>1.86425354769239</v>
      </c>
      <c r="EB2086" s="724">
        <v>98.037431483054704</v>
      </c>
    </row>
    <row r="2087" spans="1:132">
      <c r="A2087" s="11">
        <v>44783</v>
      </c>
      <c r="B2087" s="66"/>
      <c r="C2087" s="25" t="s">
        <v>117</v>
      </c>
      <c r="H2087" s="3" t="e">
        <f>((F2087)/(E2087/100))</f>
        <v>#DIV/0!</v>
      </c>
      <c r="I2087" s="4" t="e">
        <f>E2087/F2087</f>
        <v>#DIV/0!</v>
      </c>
      <c r="J2087" s="4" t="e">
        <f>100/G2087</f>
        <v>#DIV/0!</v>
      </c>
      <c r="N2087" s="37" t="e">
        <f>M2087/(K2087/100)</f>
        <v>#DIV/0!</v>
      </c>
      <c r="O2087" s="37" t="e">
        <f>N2087/J2087</f>
        <v>#DIV/0!</v>
      </c>
      <c r="P2087" s="5" t="e">
        <f>M2087/(L2087/100)</f>
        <v>#DIV/0!</v>
      </c>
      <c r="Q2087" s="5" t="e">
        <f>P2087*I2087</f>
        <v>#DIV/0!</v>
      </c>
      <c r="U2087" s="15" t="e">
        <f>100-(T2087-R2087)/S2087*100</f>
        <v>#DIV/0!</v>
      </c>
      <c r="X2087" s="2">
        <v>11.43</v>
      </c>
      <c r="AB2087" s="14" t="e">
        <f>((AE2087-AC2087)*(1000/AD2087))*1000</f>
        <v>#DIV/0!</v>
      </c>
      <c r="AF2087" s="7" t="e">
        <f>#REF!*0.8</f>
        <v>#REF!</v>
      </c>
      <c r="AH2087" s="8" t="e">
        <f>((AG2087)*(H2087/100))</f>
        <v>#DIV/0!</v>
      </c>
      <c r="AI2087" s="7" t="e">
        <f>AG2087/AH2087</f>
        <v>#DIV/0!</v>
      </c>
      <c r="AO2087" s="20" t="s">
        <v>2415</v>
      </c>
      <c r="AP2087" s="723">
        <v>0.17799999999999999</v>
      </c>
      <c r="AQ2087" s="723">
        <v>3.0000000000000001E-3</v>
      </c>
      <c r="AR2087" s="723" t="s">
        <v>121</v>
      </c>
      <c r="AS2087" s="723">
        <v>4.0000000000000001E-3</v>
      </c>
      <c r="AT2087" s="723">
        <v>7.5999999999999998E-2</v>
      </c>
      <c r="AU2087" s="723">
        <v>3.0000000000000001E-3</v>
      </c>
      <c r="AV2087" s="723">
        <v>5.7000000000000002E-2</v>
      </c>
      <c r="AW2087" s="723">
        <v>2E-3</v>
      </c>
      <c r="AX2087" s="723">
        <v>1.0999999999999999E-2</v>
      </c>
      <c r="AY2087" s="723">
        <v>1E-3</v>
      </c>
      <c r="AZ2087" s="723">
        <v>8.9999999999999993E-3</v>
      </c>
      <c r="BA2087" s="723">
        <v>2E-3</v>
      </c>
      <c r="BB2087" s="723">
        <v>5.6000000000000001E-2</v>
      </c>
      <c r="BC2087" s="723">
        <v>2E-3</v>
      </c>
      <c r="BD2087" s="723">
        <v>0.36499999999999999</v>
      </c>
      <c r="BE2087" s="723">
        <v>8.9999999999999993E-3</v>
      </c>
      <c r="BF2087" s="723" t="s">
        <v>121</v>
      </c>
      <c r="BG2087" s="723">
        <v>6.0000000000000001E-3</v>
      </c>
      <c r="BH2087" s="723" t="s">
        <v>121</v>
      </c>
      <c r="BI2087" s="723">
        <v>2.8660000000000001</v>
      </c>
      <c r="BJ2087" s="723" t="s">
        <v>121</v>
      </c>
      <c r="BK2087" s="723">
        <v>3.0000000000000001E-3</v>
      </c>
      <c r="BL2087" s="723" t="s">
        <v>121</v>
      </c>
      <c r="BM2087" s="723">
        <v>2E-3</v>
      </c>
      <c r="BN2087" s="723">
        <v>7.8E-2</v>
      </c>
      <c r="BO2087" s="723">
        <v>8.0000000000000002E-3</v>
      </c>
      <c r="BP2087" s="723">
        <v>60.22</v>
      </c>
      <c r="BQ2087" s="723">
        <v>0.15</v>
      </c>
      <c r="BR2087" s="723">
        <v>3.0000000000000001E-3</v>
      </c>
      <c r="BS2087" s="723">
        <v>1E-3</v>
      </c>
      <c r="BT2087" s="723">
        <v>23.683</v>
      </c>
      <c r="BU2087" s="723">
        <v>0.20799999999999999</v>
      </c>
      <c r="BV2087" s="723">
        <v>9.8740000000000006</v>
      </c>
      <c r="BW2087" s="723">
        <v>0.127</v>
      </c>
      <c r="BX2087" s="723" t="s">
        <v>121</v>
      </c>
      <c r="BY2087" s="723">
        <v>4.0000000000000001E-3</v>
      </c>
      <c r="BZ2087" s="723">
        <v>2.0870000000000002</v>
      </c>
      <c r="CA2087" s="723">
        <v>4.2999999999999997E-2</v>
      </c>
      <c r="CB2087" s="723" t="s">
        <v>121</v>
      </c>
      <c r="CC2087" s="723">
        <v>16.515000000000001</v>
      </c>
      <c r="CD2087" s="723">
        <v>2.4E-2</v>
      </c>
      <c r="CE2087" s="723">
        <v>5.0000000000000001E-3</v>
      </c>
      <c r="CF2087" s="723">
        <v>2E-3</v>
      </c>
      <c r="CG2087" s="723">
        <v>1E-3</v>
      </c>
      <c r="CH2087" s="723" t="s">
        <v>121</v>
      </c>
      <c r="CI2087" s="723">
        <v>2E-3</v>
      </c>
      <c r="CJ2087" s="723" t="s">
        <v>121</v>
      </c>
      <c r="CK2087" s="723">
        <v>0.154</v>
      </c>
      <c r="CL2087" s="723" t="s">
        <v>121</v>
      </c>
      <c r="CM2087" s="723">
        <v>2E-3</v>
      </c>
      <c r="CN2087" s="723">
        <v>5.0000000000000001E-3</v>
      </c>
      <c r="CO2087" s="723">
        <v>1E-3</v>
      </c>
      <c r="CP2087" s="723">
        <v>1.2969999999999999</v>
      </c>
      <c r="CQ2087" s="723">
        <v>4.9000000000000002E-2</v>
      </c>
      <c r="CR2087" s="723" t="s">
        <v>121</v>
      </c>
      <c r="CS2087" s="723">
        <v>2E-3</v>
      </c>
      <c r="CT2087" s="723">
        <v>0.873</v>
      </c>
      <c r="CU2087" s="723">
        <v>0.27700000000000002</v>
      </c>
      <c r="CV2087" s="723">
        <v>1.6E-2</v>
      </c>
      <c r="CW2087" s="723">
        <v>1E-3</v>
      </c>
      <c r="CX2087" s="723">
        <v>7.9000000000000001E-2</v>
      </c>
      <c r="CY2087" s="723">
        <v>1.0999999999999999E-2</v>
      </c>
      <c r="CZ2087" s="723" t="s">
        <v>121</v>
      </c>
      <c r="DA2087" s="723">
        <v>2E-3</v>
      </c>
      <c r="DB2087" s="723" t="s">
        <v>121</v>
      </c>
      <c r="DC2087" s="723">
        <v>5.0000000000000001E-3</v>
      </c>
      <c r="DD2087" s="723">
        <v>2.5000000000000001E-2</v>
      </c>
      <c r="DE2087" s="723">
        <v>7.0000000000000001E-3</v>
      </c>
      <c r="DF2087" s="723">
        <v>0.878</v>
      </c>
      <c r="DG2087" s="723">
        <v>8.9999999999999993E-3</v>
      </c>
      <c r="DH2087" s="723">
        <v>6.0000000000000001E-3</v>
      </c>
      <c r="DI2087" s="723">
        <v>1E-3</v>
      </c>
      <c r="DJ2087" s="723">
        <v>8.8999999999999996E-2</v>
      </c>
      <c r="DK2087" s="723">
        <v>1E-3</v>
      </c>
      <c r="DL2087" s="61" t="str">
        <f t="shared" si="39"/>
        <v>UTV 10.08.2022</v>
      </c>
    </row>
    <row r="2088" spans="1:132">
      <c r="A2088" s="11">
        <v>44784</v>
      </c>
      <c r="B2088" s="66" t="s">
        <v>2420</v>
      </c>
      <c r="C2088" s="25" t="s">
        <v>2418</v>
      </c>
      <c r="D2088" s="21">
        <v>0</v>
      </c>
      <c r="E2088" s="2">
        <v>100</v>
      </c>
      <c r="F2088" s="2">
        <v>100</v>
      </c>
      <c r="H2088" s="3">
        <f>((F2088)/(E2088/100))</f>
        <v>100</v>
      </c>
      <c r="I2088" s="4">
        <f>E2088/F2088</f>
        <v>1</v>
      </c>
      <c r="J2088" s="4" t="e">
        <f>100/G2088</f>
        <v>#DIV/0!</v>
      </c>
      <c r="K2088" s="2">
        <v>20</v>
      </c>
      <c r="M2088" s="2">
        <f>100.895-100.826</f>
        <v>6.9000000000002615E-2</v>
      </c>
      <c r="N2088" s="37">
        <f>M2088/(K2088/100)</f>
        <v>0.34500000000001307</v>
      </c>
      <c r="O2088" s="37" t="e">
        <f>N2088/J2088</f>
        <v>#DIV/0!</v>
      </c>
      <c r="P2088" s="5" t="e">
        <f>M2088/(L2088/100)</f>
        <v>#DIV/0!</v>
      </c>
      <c r="Q2088" s="5" t="e">
        <f>P2088*I2088</f>
        <v>#DIV/0!</v>
      </c>
      <c r="R2088" s="21">
        <v>56.512999999999998</v>
      </c>
      <c r="S2088" s="21">
        <v>10.733000000000001</v>
      </c>
      <c r="T2088" s="21">
        <v>67.296000000000006</v>
      </c>
      <c r="U2088" s="15">
        <f>100-(T2088-R2088)/S2088*100</f>
        <v>-0.46585297680059057</v>
      </c>
      <c r="V2088" s="21">
        <v>1.726</v>
      </c>
      <c r="X2088" s="2">
        <v>9.23</v>
      </c>
      <c r="Y2088" s="2">
        <v>0.74299999999999999</v>
      </c>
      <c r="AB2088" s="14" t="e">
        <f>((AE2088-AC2088)*(1000/AD2088))*1000</f>
        <v>#DIV/0!</v>
      </c>
      <c r="AF2088" s="7" t="e">
        <f>#REF!*0.8</f>
        <v>#REF!</v>
      </c>
      <c r="AG2088" s="2">
        <v>100</v>
      </c>
      <c r="AH2088" s="8">
        <f>((AG2088)*(H2088/100))</f>
        <v>100</v>
      </c>
      <c r="AI2088" s="7">
        <f>AG2088/AH2088</f>
        <v>1</v>
      </c>
      <c r="AJ2088" s="6">
        <v>23.63</v>
      </c>
      <c r="AK2088" s="2">
        <v>1.6E-2</v>
      </c>
      <c r="AO2088" s="20" t="s">
        <v>2418</v>
      </c>
      <c r="AP2088" s="725" t="s">
        <v>121</v>
      </c>
      <c r="AQ2088" s="725">
        <v>4.0000000000000001E-3</v>
      </c>
      <c r="AR2088" s="725">
        <v>6.2E-2</v>
      </c>
      <c r="AS2088" s="725">
        <v>1.0999999999999999E-2</v>
      </c>
      <c r="AT2088" s="725" t="s">
        <v>121</v>
      </c>
      <c r="AU2088" s="725">
        <v>8.9999999999999993E-3</v>
      </c>
      <c r="AV2088" s="725">
        <v>1.2E-2</v>
      </c>
      <c r="AW2088" s="725">
        <v>4.0000000000000001E-3</v>
      </c>
      <c r="AX2088" s="725" t="s">
        <v>121</v>
      </c>
      <c r="AY2088" s="725">
        <v>3.0000000000000001E-3</v>
      </c>
      <c r="AZ2088" s="725">
        <v>0.111</v>
      </c>
      <c r="BA2088" s="725">
        <v>8.0000000000000002E-3</v>
      </c>
      <c r="BB2088" s="725">
        <v>8.6999999999999994E-2</v>
      </c>
      <c r="BC2088" s="725">
        <v>8.0000000000000002E-3</v>
      </c>
      <c r="BD2088" s="725">
        <v>67.603999999999999</v>
      </c>
      <c r="BE2088" s="725">
        <v>0.66100000000000003</v>
      </c>
      <c r="BF2088" s="725" t="s">
        <v>121</v>
      </c>
      <c r="BG2088" s="725">
        <v>0.02</v>
      </c>
      <c r="BH2088" s="725">
        <v>0.752</v>
      </c>
      <c r="BI2088" s="725">
        <v>0.253</v>
      </c>
      <c r="BJ2088" s="725">
        <v>1.7000000000000001E-2</v>
      </c>
      <c r="BK2088" s="725">
        <v>2E-3</v>
      </c>
      <c r="BL2088" s="725" t="s">
        <v>121</v>
      </c>
      <c r="BM2088" s="725">
        <v>5.0000000000000001E-3</v>
      </c>
      <c r="BN2088" s="725">
        <v>3.5999999999999997E-2</v>
      </c>
      <c r="BO2088" s="725">
        <v>1.4999999999999999E-2</v>
      </c>
      <c r="BP2088" s="725">
        <v>29.366</v>
      </c>
      <c r="BQ2088" s="725">
        <v>0.65500000000000003</v>
      </c>
      <c r="BR2088" s="725">
        <v>2E-3</v>
      </c>
      <c r="BS2088" s="725">
        <v>1E-3</v>
      </c>
      <c r="BT2088" s="725">
        <v>0.17599999999999999</v>
      </c>
      <c r="BU2088" s="725">
        <v>4.2000000000000003E-2</v>
      </c>
      <c r="BV2088" s="725">
        <v>0.111</v>
      </c>
      <c r="BW2088" s="725">
        <v>3.0000000000000001E-3</v>
      </c>
      <c r="BX2088" s="725" t="s">
        <v>121</v>
      </c>
      <c r="BY2088" s="725">
        <v>5.1999999999999998E-2</v>
      </c>
      <c r="BZ2088" s="725">
        <v>0.108</v>
      </c>
      <c r="CA2088" s="725">
        <v>3.5999999999999997E-2</v>
      </c>
      <c r="CB2088" s="725" t="s">
        <v>121</v>
      </c>
      <c r="CC2088" s="725">
        <v>4.0880000000000001</v>
      </c>
      <c r="CD2088" s="725">
        <v>0.99299999999999999</v>
      </c>
      <c r="CE2088" s="725">
        <v>2.1999999999999999E-2</v>
      </c>
      <c r="CF2088" s="725">
        <v>8.0000000000000002E-3</v>
      </c>
      <c r="CG2088" s="725">
        <v>1E-3</v>
      </c>
      <c r="CH2088" s="725">
        <v>7.0000000000000001E-3</v>
      </c>
      <c r="CI2088" s="725">
        <v>1E-3</v>
      </c>
      <c r="CJ2088" s="725">
        <v>0.16900000000000001</v>
      </c>
      <c r="CK2088" s="725">
        <v>1.2E-2</v>
      </c>
      <c r="CL2088" s="725" t="s">
        <v>121</v>
      </c>
      <c r="CM2088" s="725">
        <v>2E-3</v>
      </c>
      <c r="CN2088" s="725" t="s">
        <v>121</v>
      </c>
      <c r="CO2088" s="725">
        <v>2E-3</v>
      </c>
      <c r="CP2088" s="725">
        <v>8.2000000000000003E-2</v>
      </c>
      <c r="CQ2088" s="725">
        <v>4.0000000000000001E-3</v>
      </c>
      <c r="CR2088" s="725" t="s">
        <v>121</v>
      </c>
      <c r="CS2088" s="725">
        <v>2E-3</v>
      </c>
      <c r="CT2088" s="725">
        <v>0.152</v>
      </c>
      <c r="CU2088" s="725">
        <v>2.9000000000000001E-2</v>
      </c>
      <c r="CV2088" s="725" t="s">
        <v>121</v>
      </c>
      <c r="CW2088" s="725">
        <v>2E-3</v>
      </c>
      <c r="CX2088" s="725">
        <v>6.8000000000000005E-2</v>
      </c>
      <c r="CY2088" s="725">
        <v>1.4999999999999999E-2</v>
      </c>
      <c r="CZ2088" s="725" t="s">
        <v>121</v>
      </c>
      <c r="DA2088" s="725">
        <v>2E-3</v>
      </c>
      <c r="DB2088" s="725">
        <v>1.2999999999999999E-2</v>
      </c>
      <c r="DC2088" s="725">
        <v>7.0000000000000001E-3</v>
      </c>
      <c r="DD2088" s="725" t="s">
        <v>121</v>
      </c>
      <c r="DE2088" s="725">
        <v>1.6E-2</v>
      </c>
      <c r="DF2088" s="725">
        <v>4.2000000000000003E-2</v>
      </c>
      <c r="DG2088" s="725">
        <v>5.0000000000000001E-3</v>
      </c>
      <c r="DH2088" s="725" t="s">
        <v>121</v>
      </c>
      <c r="DI2088" s="725">
        <v>2E-3</v>
      </c>
      <c r="DJ2088" s="725" t="s">
        <v>121</v>
      </c>
      <c r="DK2088" s="725">
        <v>2E-3</v>
      </c>
      <c r="DL2088" s="61" t="str">
        <f t="shared" si="39"/>
        <v>22-0182</v>
      </c>
      <c r="DM2088" s="731">
        <v>3.2185299661171998E-4</v>
      </c>
      <c r="DN2088" s="731">
        <v>-1.76079612651249E-3</v>
      </c>
      <c r="DO2088" s="731">
        <v>1.83303143573584E-2</v>
      </c>
      <c r="DP2088" s="731">
        <v>1.6366105832141799E-2</v>
      </c>
      <c r="DQ2088" s="731">
        <v>9.1289201111679E-2</v>
      </c>
      <c r="DR2088" s="731">
        <v>1.7106367355271601E-2</v>
      </c>
      <c r="DS2088" s="731">
        <v>1.60812416418569</v>
      </c>
      <c r="DT2088" s="731">
        <v>1.24017652630901E-2</v>
      </c>
      <c r="DU2088" s="731">
        <v>2.08266189392326E-3</v>
      </c>
      <c r="DV2088" s="731">
        <v>0.22330353277854301</v>
      </c>
      <c r="DW2088" s="731">
        <v>0.25683653310802401</v>
      </c>
      <c r="DX2088" s="731">
        <v>0.46417094726633701</v>
      </c>
      <c r="DY2088" s="731">
        <v>95.143967378258196</v>
      </c>
      <c r="DZ2088" s="731">
        <v>1.6557443605662101</v>
      </c>
      <c r="EA2088" s="731">
        <v>0.21217346686302199</v>
      </c>
      <c r="EB2088" s="731">
        <v>99.539046645879296</v>
      </c>
    </row>
    <row r="2089" spans="1:132">
      <c r="A2089" s="11">
        <v>44784</v>
      </c>
      <c r="B2089" s="66" t="s">
        <v>2420</v>
      </c>
      <c r="C2089" s="25" t="s">
        <v>2419</v>
      </c>
      <c r="D2089" s="21">
        <v>0</v>
      </c>
      <c r="E2089" s="2">
        <v>100</v>
      </c>
      <c r="F2089" s="2">
        <v>100</v>
      </c>
      <c r="H2089" s="3">
        <f>((F2089)/(E2089/100))</f>
        <v>100</v>
      </c>
      <c r="I2089" s="4">
        <f>E2089/F2089</f>
        <v>1</v>
      </c>
      <c r="J2089" s="4" t="e">
        <f>100/G2089</f>
        <v>#DIV/0!</v>
      </c>
      <c r="K2089" s="2">
        <v>20</v>
      </c>
      <c r="M2089" s="2">
        <f>100.881-100.758</f>
        <v>0.12300000000000466</v>
      </c>
      <c r="N2089" s="37">
        <f>M2089/(K2089/100)</f>
        <v>0.61500000000002331</v>
      </c>
      <c r="O2089" s="37" t="e">
        <f>N2089/J2089</f>
        <v>#DIV/0!</v>
      </c>
      <c r="P2089" s="5" t="e">
        <f>M2089/(L2089/100)</f>
        <v>#DIV/0!</v>
      </c>
      <c r="Q2089" s="5" t="e">
        <f>P2089*I2089</f>
        <v>#DIV/0!</v>
      </c>
      <c r="R2089" s="21">
        <v>46.186999999999998</v>
      </c>
      <c r="S2089" s="21">
        <v>19.277000000000001</v>
      </c>
      <c r="T2089" s="21">
        <v>67.061999999999998</v>
      </c>
      <c r="U2089" s="15">
        <f>100-(T2089-R2089)/S2089*100</f>
        <v>-8.2896716294029034</v>
      </c>
      <c r="V2089" s="21">
        <v>0.39</v>
      </c>
      <c r="X2089" s="2">
        <v>8.66</v>
      </c>
      <c r="Y2089" s="2">
        <v>0.50600000000000001</v>
      </c>
      <c r="AB2089" s="14" t="e">
        <f>((AE2089-AC2089)*(1000/AD2089))*1000</f>
        <v>#DIV/0!</v>
      </c>
      <c r="AF2089" s="7" t="e">
        <f>#REF!*0.8</f>
        <v>#REF!</v>
      </c>
      <c r="AG2089" s="2">
        <v>100</v>
      </c>
      <c r="AH2089" s="8">
        <f>((AG2089)*(H2089/100))</f>
        <v>100</v>
      </c>
      <c r="AI2089" s="7">
        <f>AG2089/AH2089</f>
        <v>1</v>
      </c>
      <c r="AJ2089" s="6">
        <v>37.03</v>
      </c>
      <c r="AK2089" s="2">
        <v>4.2000000000000003E-2</v>
      </c>
      <c r="AO2089" s="20" t="s">
        <v>2419</v>
      </c>
      <c r="AP2089" s="725" t="s">
        <v>121</v>
      </c>
      <c r="AQ2089" s="725">
        <v>5.0000000000000001E-3</v>
      </c>
      <c r="AR2089" s="725">
        <v>5.8999999999999997E-2</v>
      </c>
      <c r="AS2089" s="725">
        <v>1.2E-2</v>
      </c>
      <c r="AT2089" s="725" t="s">
        <v>121</v>
      </c>
      <c r="AU2089" s="725">
        <v>7.0000000000000001E-3</v>
      </c>
      <c r="AV2089" s="725">
        <v>8.0000000000000002E-3</v>
      </c>
      <c r="AW2089" s="725">
        <v>4.0000000000000001E-3</v>
      </c>
      <c r="AX2089" s="725" t="s">
        <v>121</v>
      </c>
      <c r="AY2089" s="725">
        <v>3.0000000000000001E-3</v>
      </c>
      <c r="AZ2089" s="725">
        <v>0.09</v>
      </c>
      <c r="BA2089" s="725">
        <v>8.9999999999999993E-3</v>
      </c>
      <c r="BB2089" s="725">
        <v>8.3000000000000004E-2</v>
      </c>
      <c r="BC2089" s="725">
        <v>8.0000000000000002E-3</v>
      </c>
      <c r="BD2089" s="725">
        <v>74.936999999999998</v>
      </c>
      <c r="BE2089" s="725">
        <v>0.78900000000000003</v>
      </c>
      <c r="BF2089" s="725" t="s">
        <v>121</v>
      </c>
      <c r="BG2089" s="725">
        <v>1.9E-2</v>
      </c>
      <c r="BH2089" s="725">
        <v>0.95499999999999996</v>
      </c>
      <c r="BI2089" s="725">
        <v>0.307</v>
      </c>
      <c r="BJ2089" s="725" t="s">
        <v>121</v>
      </c>
      <c r="BK2089" s="725">
        <v>6.0000000000000001E-3</v>
      </c>
      <c r="BL2089" s="725" t="s">
        <v>121</v>
      </c>
      <c r="BM2089" s="725">
        <v>6.0000000000000001E-3</v>
      </c>
      <c r="BN2089" s="725">
        <v>2.5999999999999999E-2</v>
      </c>
      <c r="BO2089" s="725">
        <v>1.6E-2</v>
      </c>
      <c r="BP2089" s="725">
        <v>17.806000000000001</v>
      </c>
      <c r="BQ2089" s="725">
        <v>0.84899999999999998</v>
      </c>
      <c r="BR2089" s="725" t="s">
        <v>121</v>
      </c>
      <c r="BS2089" s="725">
        <v>2E-3</v>
      </c>
      <c r="BT2089" s="725">
        <v>0.158</v>
      </c>
      <c r="BU2089" s="725">
        <v>4.1000000000000002E-2</v>
      </c>
      <c r="BV2089" s="725">
        <v>5.0999999999999997E-2</v>
      </c>
      <c r="BW2089" s="725">
        <v>3.0000000000000001E-3</v>
      </c>
      <c r="BX2089" s="725" t="s">
        <v>121</v>
      </c>
      <c r="BY2089" s="725">
        <v>5.7000000000000002E-2</v>
      </c>
      <c r="BZ2089" s="725" t="s">
        <v>121</v>
      </c>
      <c r="CA2089" s="725">
        <v>6.5000000000000002E-2</v>
      </c>
      <c r="CB2089" s="725" t="s">
        <v>121</v>
      </c>
      <c r="CC2089" s="725">
        <v>4.048</v>
      </c>
      <c r="CD2089" s="725">
        <v>0.627</v>
      </c>
      <c r="CE2089" s="725">
        <v>0.02</v>
      </c>
      <c r="CF2089" s="725">
        <v>8.0000000000000002E-3</v>
      </c>
      <c r="CG2089" s="725">
        <v>1E-3</v>
      </c>
      <c r="CH2089" s="725">
        <v>7.0000000000000001E-3</v>
      </c>
      <c r="CI2089" s="725">
        <v>1E-3</v>
      </c>
      <c r="CJ2089" s="725">
        <v>0.189</v>
      </c>
      <c r="CK2089" s="725">
        <v>1.2999999999999999E-2</v>
      </c>
      <c r="CL2089" s="725" t="s">
        <v>121</v>
      </c>
      <c r="CM2089" s="725">
        <v>2E-3</v>
      </c>
      <c r="CN2089" s="725" t="s">
        <v>121</v>
      </c>
      <c r="CO2089" s="725">
        <v>2E-3</v>
      </c>
      <c r="CP2089" s="725">
        <v>0.05</v>
      </c>
      <c r="CQ2089" s="725">
        <v>3.0000000000000001E-3</v>
      </c>
      <c r="CR2089" s="725" t="s">
        <v>121</v>
      </c>
      <c r="CS2089" s="725">
        <v>2E-3</v>
      </c>
      <c r="CT2089" s="725">
        <v>0.23400000000000001</v>
      </c>
      <c r="CU2089" s="725">
        <v>3.3000000000000002E-2</v>
      </c>
      <c r="CV2089" s="725" t="s">
        <v>121</v>
      </c>
      <c r="CW2089" s="725">
        <v>2E-3</v>
      </c>
      <c r="CX2089" s="725">
        <v>1.6619999999999999</v>
      </c>
      <c r="CY2089" s="725">
        <v>0.04</v>
      </c>
      <c r="CZ2089" s="725" t="s">
        <v>121</v>
      </c>
      <c r="DA2089" s="725">
        <v>2E-3</v>
      </c>
      <c r="DB2089" s="725" t="s">
        <v>121</v>
      </c>
      <c r="DC2089" s="725">
        <v>2.9000000000000001E-2</v>
      </c>
      <c r="DD2089" s="725" t="s">
        <v>121</v>
      </c>
      <c r="DE2089" s="725">
        <v>3.1E-2</v>
      </c>
      <c r="DF2089" s="725">
        <v>4.7E-2</v>
      </c>
      <c r="DG2089" s="725">
        <v>5.0000000000000001E-3</v>
      </c>
      <c r="DH2089" s="725" t="s">
        <v>121</v>
      </c>
      <c r="DI2089" s="725">
        <v>2E-3</v>
      </c>
      <c r="DJ2089" s="725" t="s">
        <v>121</v>
      </c>
      <c r="DK2089" s="725">
        <v>2E-3</v>
      </c>
      <c r="DL2089" s="61" t="str">
        <f t="shared" si="39"/>
        <v>22-0183</v>
      </c>
      <c r="DM2089" s="731">
        <v>-1.4206684460014799E-2</v>
      </c>
      <c r="DN2089" s="731">
        <v>1.20502264569863E-4</v>
      </c>
      <c r="DO2089" s="731">
        <v>-2.4128538358039901E-2</v>
      </c>
      <c r="DP2089" s="731">
        <v>4.20386589416595E-2</v>
      </c>
      <c r="DQ2089" s="731">
        <v>1.9624909371457899E-2</v>
      </c>
      <c r="DR2089" s="731">
        <v>1.11917408284382E-2</v>
      </c>
      <c r="DS2089" s="731">
        <v>1.33858408681373</v>
      </c>
      <c r="DT2089" s="731">
        <v>1.8155939899627799E-2</v>
      </c>
      <c r="DU2089" s="731">
        <v>2.29284109380555E-3</v>
      </c>
      <c r="DV2089" s="731">
        <v>6.7619196734900799E-2</v>
      </c>
      <c r="DW2089" s="731">
        <v>0.45096676518050999</v>
      </c>
      <c r="DX2089" s="731">
        <v>0.62033117492078205</v>
      </c>
      <c r="DY2089" s="731">
        <v>89.289665014583306</v>
      </c>
      <c r="DZ2089" s="731">
        <v>2.0162586202455</v>
      </c>
      <c r="EA2089" s="731">
        <v>0.20546056992033301</v>
      </c>
      <c r="EB2089" s="731">
        <v>99.398579943346306</v>
      </c>
    </row>
    <row r="2090" spans="1:132">
      <c r="A2090" s="11">
        <v>44784</v>
      </c>
      <c r="B2090" s="66" t="s">
        <v>2422</v>
      </c>
      <c r="C2090" s="25" t="s">
        <v>2421</v>
      </c>
      <c r="D2090" s="21">
        <v>0</v>
      </c>
      <c r="E2090" s="2">
        <v>100</v>
      </c>
      <c r="F2090" s="2">
        <v>100</v>
      </c>
      <c r="G2090" s="2">
        <v>100</v>
      </c>
      <c r="H2090" s="3">
        <f>((F2090)/(E2090/100))</f>
        <v>100</v>
      </c>
      <c r="I2090" s="4">
        <f>E2090/F2090</f>
        <v>1</v>
      </c>
      <c r="J2090" s="4">
        <f>100/G2090</f>
        <v>1</v>
      </c>
      <c r="N2090" s="37" t="e">
        <f>M2090/(K2090/100)</f>
        <v>#DIV/0!</v>
      </c>
      <c r="O2090" s="37" t="e">
        <f>N2090/J2090</f>
        <v>#DIV/0!</v>
      </c>
      <c r="P2090" s="5" t="e">
        <f>M2090/(L2090/100)</f>
        <v>#DIV/0!</v>
      </c>
      <c r="Q2090" s="5" t="e">
        <f>P2090*I2090</f>
        <v>#DIV/0!</v>
      </c>
      <c r="R2090" s="21">
        <v>55.363999999999997</v>
      </c>
      <c r="S2090" s="21">
        <v>10.81</v>
      </c>
      <c r="T2090" s="21">
        <v>62.484000000000002</v>
      </c>
      <c r="U2090" s="15">
        <f>100-(T2090-R2090)/S2090*100</f>
        <v>34.135060129509682</v>
      </c>
      <c r="V2090" s="21">
        <v>7.3540000000000001</v>
      </c>
      <c r="X2090" s="2">
        <v>9.65</v>
      </c>
      <c r="Y2090" s="2">
        <v>1.1499999999999999</v>
      </c>
      <c r="AB2090" s="14" t="e">
        <f>((AE2090-AC2090)*(1000/AD2090))*1000</f>
        <v>#DIV/0!</v>
      </c>
      <c r="AF2090" s="7" t="e">
        <f>#REF!*0.8</f>
        <v>#REF!</v>
      </c>
      <c r="AG2090" s="2">
        <v>100</v>
      </c>
      <c r="AH2090" s="8">
        <f>((AG2090)*(H2090/100))</f>
        <v>100</v>
      </c>
      <c r="AI2090" s="7">
        <f>AG2090/AH2090</f>
        <v>1</v>
      </c>
      <c r="AJ2090" s="6">
        <v>27.99</v>
      </c>
      <c r="AK2090" s="2">
        <v>0.189</v>
      </c>
      <c r="AM2090" s="21">
        <v>61.38</v>
      </c>
      <c r="AN2090" s="21">
        <v>58.47</v>
      </c>
      <c r="AO2090" s="20" t="s">
        <v>2421</v>
      </c>
      <c r="AP2090" s="726">
        <v>0.06</v>
      </c>
      <c r="AQ2090" s="726">
        <v>2E-3</v>
      </c>
      <c r="AR2090" s="726">
        <v>7.0000000000000001E-3</v>
      </c>
      <c r="AS2090" s="726">
        <v>3.0000000000000001E-3</v>
      </c>
      <c r="AT2090" s="726" t="s">
        <v>121</v>
      </c>
      <c r="AU2090" s="726">
        <v>3.0000000000000001E-3</v>
      </c>
      <c r="AV2090" s="726">
        <v>1.7000000000000001E-2</v>
      </c>
      <c r="AW2090" s="726">
        <v>2E-3</v>
      </c>
      <c r="AX2090" s="726" t="s">
        <v>121</v>
      </c>
      <c r="AY2090" s="726">
        <v>2E-3</v>
      </c>
      <c r="AZ2090" s="726">
        <v>4.2999999999999997E-2</v>
      </c>
      <c r="BA2090" s="726">
        <v>3.0000000000000001E-3</v>
      </c>
      <c r="BB2090" s="726">
        <v>1.7000000000000001E-2</v>
      </c>
      <c r="BC2090" s="726">
        <v>2E-3</v>
      </c>
      <c r="BD2090" s="726">
        <v>8.4640000000000004</v>
      </c>
      <c r="BE2090" s="726">
        <v>4.8000000000000001E-2</v>
      </c>
      <c r="BF2090" s="726" t="s">
        <v>121</v>
      </c>
      <c r="BG2090" s="726">
        <v>4.0000000000000001E-3</v>
      </c>
      <c r="BH2090" s="726">
        <v>1.2889999999999999</v>
      </c>
      <c r="BI2090" s="726">
        <v>0.40400000000000003</v>
      </c>
      <c r="BJ2090" s="726" t="s">
        <v>121</v>
      </c>
      <c r="BK2090" s="726">
        <v>2E-3</v>
      </c>
      <c r="BL2090" s="726" t="s">
        <v>121</v>
      </c>
      <c r="BM2090" s="726">
        <v>2E-3</v>
      </c>
      <c r="BN2090" s="726">
        <v>9.2999999999999999E-2</v>
      </c>
      <c r="BO2090" s="726">
        <v>7.0000000000000001E-3</v>
      </c>
      <c r="BP2090" s="726">
        <v>73.981999999999999</v>
      </c>
      <c r="BQ2090" s="726">
        <v>0.11700000000000001</v>
      </c>
      <c r="BR2090" s="726" t="s">
        <v>121</v>
      </c>
      <c r="BS2090" s="726">
        <v>2E-3</v>
      </c>
      <c r="BT2090" s="726">
        <v>4.0780000000000003</v>
      </c>
      <c r="BU2090" s="726">
        <v>8.6999999999999994E-2</v>
      </c>
      <c r="BV2090" s="726">
        <v>0.26500000000000001</v>
      </c>
      <c r="BW2090" s="726">
        <v>0.01</v>
      </c>
      <c r="BX2090" s="726" t="s">
        <v>121</v>
      </c>
      <c r="BY2090" s="726">
        <v>1.2999999999999999E-2</v>
      </c>
      <c r="BZ2090" s="726">
        <v>0.65200000000000002</v>
      </c>
      <c r="CA2090" s="726">
        <v>0.03</v>
      </c>
      <c r="CB2090" s="726" t="s">
        <v>121</v>
      </c>
      <c r="CC2090" s="726">
        <v>3.9940000000000002</v>
      </c>
      <c r="CD2090" s="726">
        <v>0.34100000000000003</v>
      </c>
      <c r="CE2090" s="726">
        <v>8.9999999999999993E-3</v>
      </c>
      <c r="CF2090" s="726" t="s">
        <v>121</v>
      </c>
      <c r="CG2090" s="726">
        <v>2E-3</v>
      </c>
      <c r="CH2090" s="726">
        <v>2E-3</v>
      </c>
      <c r="CI2090" s="726">
        <v>1E-3</v>
      </c>
      <c r="CJ2090" s="726">
        <v>0.19500000000000001</v>
      </c>
      <c r="CK2090" s="726">
        <v>3.6999999999999998E-2</v>
      </c>
      <c r="CL2090" s="726" t="s">
        <v>121</v>
      </c>
      <c r="CM2090" s="726">
        <v>2E-3</v>
      </c>
      <c r="CN2090" s="726">
        <v>2E-3</v>
      </c>
      <c r="CO2090" s="726">
        <v>1E-3</v>
      </c>
      <c r="CP2090" s="726">
        <v>0.36599999999999999</v>
      </c>
      <c r="CQ2090" s="726">
        <v>1.6E-2</v>
      </c>
      <c r="CR2090" s="726" t="s">
        <v>121</v>
      </c>
      <c r="CS2090" s="726">
        <v>2E-3</v>
      </c>
      <c r="CT2090" s="726">
        <v>6.9279999999999999</v>
      </c>
      <c r="CU2090" s="726">
        <v>0.23300000000000001</v>
      </c>
      <c r="CV2090" s="726">
        <v>2.1000000000000001E-2</v>
      </c>
      <c r="CW2090" s="726">
        <v>1E-3</v>
      </c>
      <c r="CX2090" s="726">
        <v>0.14299999999999999</v>
      </c>
      <c r="CY2090" s="726">
        <v>0.01</v>
      </c>
      <c r="CZ2090" s="726" t="s">
        <v>121</v>
      </c>
      <c r="DA2090" s="726">
        <v>2E-3</v>
      </c>
      <c r="DB2090" s="726">
        <v>0.01</v>
      </c>
      <c r="DC2090" s="726">
        <v>4.0000000000000001E-3</v>
      </c>
      <c r="DD2090" s="726" t="s">
        <v>121</v>
      </c>
      <c r="DE2090" s="726">
        <v>1.9E-2</v>
      </c>
      <c r="DF2090" s="726">
        <v>2.976</v>
      </c>
      <c r="DG2090" s="726">
        <v>2.1999999999999999E-2</v>
      </c>
      <c r="DH2090" s="726">
        <v>4.2000000000000003E-2</v>
      </c>
      <c r="DI2090" s="726">
        <v>1E-3</v>
      </c>
      <c r="DJ2090" s="726" t="s">
        <v>121</v>
      </c>
      <c r="DK2090" s="726">
        <v>2E-3</v>
      </c>
      <c r="DL2090" s="61" t="str">
        <f t="shared" si="39"/>
        <v>19-0523</v>
      </c>
      <c r="DM2090" s="731">
        <v>-1.25490449648682E-2</v>
      </c>
      <c r="DN2090" s="731">
        <v>5.2420369411638303E-3</v>
      </c>
      <c r="DO2090" s="731">
        <v>-4.3579554878643898E-4</v>
      </c>
      <c r="DP2090" s="731">
        <v>0.188946562537639</v>
      </c>
      <c r="DQ2090" s="731">
        <v>1.5852758113074499E-2</v>
      </c>
      <c r="DR2090" s="731">
        <v>5.4216165272111101E-2</v>
      </c>
      <c r="DS2090" s="731">
        <v>0.81911180130891803</v>
      </c>
      <c r="DT2090" s="731">
        <v>1.04731226947923E-2</v>
      </c>
      <c r="DU2090" s="731">
        <v>7.2156735108510001E-4</v>
      </c>
      <c r="DV2090" s="731">
        <v>2.7911193581804199E-2</v>
      </c>
      <c r="DW2090" s="731">
        <v>0.38848562503330197</v>
      </c>
      <c r="DX2090" s="731">
        <v>0.422973426682547</v>
      </c>
      <c r="DY2090" s="731">
        <v>121.06067489799899</v>
      </c>
      <c r="DZ2090" s="731">
        <v>1.3087922175008599</v>
      </c>
      <c r="EA2090" s="731">
        <v>24.642265833937099</v>
      </c>
      <c r="EB2090" s="731">
        <v>99.733173840973905</v>
      </c>
    </row>
    <row r="2091" spans="1:132">
      <c r="A2091" s="11">
        <v>44784</v>
      </c>
      <c r="B2091" s="66" t="s">
        <v>208</v>
      </c>
      <c r="C2091" s="25" t="s">
        <v>125</v>
      </c>
      <c r="D2091" s="21">
        <v>43</v>
      </c>
      <c r="E2091" s="2">
        <v>100</v>
      </c>
      <c r="F2091" s="2">
        <v>57</v>
      </c>
      <c r="H2091" s="3">
        <f>((F2091)/(E2091/100))</f>
        <v>57</v>
      </c>
      <c r="I2091" s="4">
        <f>E2091/F2091</f>
        <v>1.7543859649122806</v>
      </c>
      <c r="J2091" s="4" t="e">
        <f>100/G2091</f>
        <v>#DIV/0!</v>
      </c>
      <c r="N2091" s="37" t="e">
        <f>M2091/(K2091/100)</f>
        <v>#DIV/0!</v>
      </c>
      <c r="O2091" s="37" t="e">
        <f>N2091/J2091</f>
        <v>#DIV/0!</v>
      </c>
      <c r="P2091" s="5" t="e">
        <f>M2091/(L2091/100)</f>
        <v>#DIV/0!</v>
      </c>
      <c r="Q2091" s="5" t="e">
        <f>P2091*I2091</f>
        <v>#DIV/0!</v>
      </c>
      <c r="U2091" s="15" t="e">
        <f>100-(T2091-R2091)/S2091*100</f>
        <v>#DIV/0!</v>
      </c>
      <c r="V2091" s="21">
        <v>1.7410000000000001</v>
      </c>
      <c r="X2091" s="2">
        <v>9.5500000000000007</v>
      </c>
      <c r="Y2091" s="2">
        <v>11.44</v>
      </c>
      <c r="Z2091" s="21">
        <v>3754</v>
      </c>
      <c r="AB2091" s="14" t="e">
        <f>((AE2091-AC2091)*(1000/AD2091))*1000</f>
        <v>#DIV/0!</v>
      </c>
      <c r="AF2091" s="7" t="e">
        <f>#REF!*0.8</f>
        <v>#REF!</v>
      </c>
      <c r="AG2091" s="2">
        <v>177</v>
      </c>
      <c r="AH2091" s="8">
        <f>((AG2091)*(H2091/100))</f>
        <v>100.88999999999999</v>
      </c>
      <c r="AI2091" s="7">
        <f>AG2091/AH2091</f>
        <v>1.754385964912281</v>
      </c>
      <c r="AJ2091" s="6">
        <v>32.1</v>
      </c>
      <c r="AK2091" s="2">
        <v>0.92400000000000004</v>
      </c>
      <c r="AO2091" s="20" t="s">
        <v>2423</v>
      </c>
      <c r="AP2091" s="728">
        <v>5.7000000000000002E-2</v>
      </c>
      <c r="AQ2091" s="728">
        <v>1E-3</v>
      </c>
      <c r="AR2091" s="728">
        <v>0.05</v>
      </c>
      <c r="AS2091" s="728">
        <v>3.0000000000000001E-3</v>
      </c>
      <c r="AT2091" s="728">
        <v>8.0000000000000002E-3</v>
      </c>
      <c r="AU2091" s="728">
        <v>2E-3</v>
      </c>
      <c r="AV2091" s="728">
        <v>1.6E-2</v>
      </c>
      <c r="AW2091" s="728">
        <v>2E-3</v>
      </c>
      <c r="AX2091" s="728">
        <v>3.9E-2</v>
      </c>
      <c r="AY2091" s="728">
        <v>1E-3</v>
      </c>
      <c r="AZ2091" s="728">
        <v>4.2000000000000003E-2</v>
      </c>
      <c r="BA2091" s="728">
        <v>2E-3</v>
      </c>
      <c r="BB2091" s="728">
        <v>0.19400000000000001</v>
      </c>
      <c r="BC2091" s="728">
        <v>3.0000000000000001E-3</v>
      </c>
      <c r="BD2091" s="728">
        <v>2.5470000000000002</v>
      </c>
      <c r="BE2091" s="728">
        <v>2.1000000000000001E-2</v>
      </c>
      <c r="BF2091" s="728" t="s">
        <v>121</v>
      </c>
      <c r="BG2091" s="728">
        <v>4.0000000000000001E-3</v>
      </c>
      <c r="BH2091" s="728">
        <v>3.6379999999999999</v>
      </c>
      <c r="BI2091" s="728">
        <v>0.83499999999999996</v>
      </c>
      <c r="BJ2091" s="728">
        <v>2E-3</v>
      </c>
      <c r="BK2091" s="728">
        <v>1E-3</v>
      </c>
      <c r="BL2091" s="728" t="s">
        <v>121</v>
      </c>
      <c r="BM2091" s="728">
        <v>2E-3</v>
      </c>
      <c r="BN2091" s="728">
        <v>0.113</v>
      </c>
      <c r="BO2091" s="728">
        <v>7.0000000000000001E-3</v>
      </c>
      <c r="BP2091" s="728">
        <v>61.694000000000003</v>
      </c>
      <c r="BQ2091" s="728">
        <v>0.153</v>
      </c>
      <c r="BR2091" s="728" t="s">
        <v>121</v>
      </c>
      <c r="BS2091" s="728">
        <v>2E-3</v>
      </c>
      <c r="BT2091" s="728">
        <v>12.068</v>
      </c>
      <c r="BU2091" s="728">
        <v>0.11700000000000001</v>
      </c>
      <c r="BV2091" s="728">
        <v>1.149</v>
      </c>
      <c r="BW2091" s="728">
        <v>2.1999999999999999E-2</v>
      </c>
      <c r="BX2091" s="728" t="s">
        <v>121</v>
      </c>
      <c r="BY2091" s="728">
        <v>8.9999999999999993E-3</v>
      </c>
      <c r="BZ2091" s="728">
        <v>0.79700000000000004</v>
      </c>
      <c r="CA2091" s="728">
        <v>2.7E-2</v>
      </c>
      <c r="CB2091" s="728" t="s">
        <v>121</v>
      </c>
      <c r="CC2091" s="728">
        <v>6.89</v>
      </c>
      <c r="CD2091" s="728">
        <v>0.108</v>
      </c>
      <c r="CE2091" s="728">
        <v>6.0000000000000001E-3</v>
      </c>
      <c r="CF2091" s="728">
        <v>3.0000000000000001E-3</v>
      </c>
      <c r="CG2091" s="728">
        <v>1E-3</v>
      </c>
      <c r="CH2091" s="728" t="s">
        <v>121</v>
      </c>
      <c r="CI2091" s="728">
        <v>2E-3</v>
      </c>
      <c r="CJ2091" s="728">
        <v>0.46800000000000003</v>
      </c>
      <c r="CK2091" s="728">
        <v>6.5000000000000002E-2</v>
      </c>
      <c r="CL2091" s="728" t="s">
        <v>121</v>
      </c>
      <c r="CM2091" s="728">
        <v>2E-3</v>
      </c>
      <c r="CN2091" s="728">
        <v>2E-3</v>
      </c>
      <c r="CO2091" s="728">
        <v>1E-3</v>
      </c>
      <c r="CP2091" s="728">
        <v>1.5549999999999999</v>
      </c>
      <c r="CQ2091" s="728">
        <v>3.5000000000000003E-2</v>
      </c>
      <c r="CR2091" s="728" t="s">
        <v>121</v>
      </c>
      <c r="CS2091" s="728">
        <v>2E-3</v>
      </c>
      <c r="CT2091" s="728">
        <v>7.1589999999999998</v>
      </c>
      <c r="CU2091" s="728">
        <v>0.27200000000000002</v>
      </c>
      <c r="CV2091" s="728">
        <v>2.4E-2</v>
      </c>
      <c r="CW2091" s="728">
        <v>1E-3</v>
      </c>
      <c r="CX2091" s="728">
        <v>1.6439999999999999</v>
      </c>
      <c r="CY2091" s="728">
        <v>2.1000000000000001E-2</v>
      </c>
      <c r="CZ2091" s="728" t="s">
        <v>121</v>
      </c>
      <c r="DA2091" s="728">
        <v>2E-3</v>
      </c>
      <c r="DB2091" s="728">
        <v>4.4999999999999998E-2</v>
      </c>
      <c r="DC2091" s="728">
        <v>6.0000000000000001E-3</v>
      </c>
      <c r="DD2091" s="728" t="s">
        <v>121</v>
      </c>
      <c r="DE2091" s="728">
        <v>0.01</v>
      </c>
      <c r="DF2091" s="728">
        <v>0.98499999999999999</v>
      </c>
      <c r="DG2091" s="728">
        <v>8.0000000000000002E-3</v>
      </c>
      <c r="DH2091" s="728">
        <v>1.7999999999999999E-2</v>
      </c>
      <c r="DI2091" s="728">
        <v>1E-3</v>
      </c>
      <c r="DJ2091" s="728">
        <v>1.0999999999999999E-2</v>
      </c>
      <c r="DK2091" s="728">
        <v>1E-3</v>
      </c>
      <c r="DL2091" s="61" t="str">
        <f t="shared" si="39"/>
        <v>DK III W1 11.08.2022</v>
      </c>
      <c r="DM2091" s="731">
        <v>-1.07040162179601E-2</v>
      </c>
      <c r="DN2091" s="731">
        <v>1.4657157073031699E-2</v>
      </c>
      <c r="DO2091" s="731">
        <v>1.05019609092281E-2</v>
      </c>
      <c r="DP2091" s="731">
        <v>0.92427042408429005</v>
      </c>
      <c r="DQ2091" s="731">
        <v>2.5020968218397999E-2</v>
      </c>
      <c r="DR2091" s="731">
        <v>-1.57816942945678E-4</v>
      </c>
      <c r="DS2091" s="731">
        <v>1.0515491873002101</v>
      </c>
      <c r="DT2091" s="731">
        <v>8.0813797780856997E-3</v>
      </c>
      <c r="DU2091" s="731">
        <v>6.4055970599323298E-3</v>
      </c>
      <c r="DV2091" s="731">
        <v>7.0449949944982104E-2</v>
      </c>
      <c r="DW2091" s="731">
        <v>0.743235156078634</v>
      </c>
      <c r="DX2091" s="731">
        <v>0.51435935341775896</v>
      </c>
      <c r="DY2091" s="731">
        <v>1522.4045477019899</v>
      </c>
      <c r="DZ2091" s="731">
        <v>2.7005039805741902</v>
      </c>
      <c r="EA2091" s="731">
        <v>5.2827211128224301</v>
      </c>
      <c r="EB2091" s="731">
        <v>98.571994418185</v>
      </c>
    </row>
    <row r="2092" spans="1:132">
      <c r="A2092" s="11">
        <v>44784</v>
      </c>
      <c r="B2092" s="66" t="s">
        <v>207</v>
      </c>
      <c r="C2092" s="25" t="s">
        <v>119</v>
      </c>
      <c r="D2092" s="21">
        <v>31</v>
      </c>
      <c r="E2092" s="2">
        <v>100</v>
      </c>
      <c r="F2092" s="2">
        <v>69</v>
      </c>
      <c r="H2092" s="3">
        <f>((F2092)/(E2092/100))</f>
        <v>69</v>
      </c>
      <c r="I2092" s="4">
        <f>E2092/F2092</f>
        <v>1.4492753623188406</v>
      </c>
      <c r="J2092" s="4" t="e">
        <f>100/G2092</f>
        <v>#DIV/0!</v>
      </c>
      <c r="N2092" s="37" t="e">
        <f>M2092/(K2092/100)</f>
        <v>#DIV/0!</v>
      </c>
      <c r="O2092" s="37" t="e">
        <f>N2092/J2092</f>
        <v>#DIV/0!</v>
      </c>
      <c r="P2092" s="5" t="e">
        <f>M2092/(L2092/100)</f>
        <v>#DIV/0!</v>
      </c>
      <c r="Q2092" s="5" t="e">
        <f>P2092*I2092</f>
        <v>#DIV/0!</v>
      </c>
      <c r="U2092" s="15" t="e">
        <f>100-(T2092-R2092)/S2092*100</f>
        <v>#DIV/0!</v>
      </c>
      <c r="V2092" s="21">
        <v>0.42399999999999999</v>
      </c>
      <c r="X2092" s="2">
        <v>11.12</v>
      </c>
      <c r="Y2092" s="2">
        <v>5.85</v>
      </c>
      <c r="Z2092" s="21">
        <v>1646</v>
      </c>
      <c r="AB2092" s="14" t="e">
        <f>((AE2092-AC2092)*(1000/AD2092))*1000</f>
        <v>#DIV/0!</v>
      </c>
      <c r="AF2092" s="7" t="e">
        <f>#REF!*0.8</f>
        <v>#REF!</v>
      </c>
      <c r="AG2092" s="2">
        <v>145</v>
      </c>
      <c r="AH2092" s="8">
        <f>((AG2092)*(H2092/100))</f>
        <v>100.05</v>
      </c>
      <c r="AI2092" s="7">
        <f>AG2092/AH2092</f>
        <v>1.4492753623188406</v>
      </c>
      <c r="AJ2092" s="6">
        <v>58.18</v>
      </c>
      <c r="AK2092" s="2">
        <v>0.84699999999999998</v>
      </c>
      <c r="AO2092" s="20" t="s">
        <v>2424</v>
      </c>
      <c r="AP2092" s="731">
        <v>3.5000000000000003E-2</v>
      </c>
      <c r="AQ2092" s="731">
        <v>1E-3</v>
      </c>
      <c r="AR2092" s="731">
        <v>3.3000000000000002E-2</v>
      </c>
      <c r="AS2092" s="731">
        <v>3.0000000000000001E-3</v>
      </c>
      <c r="AT2092" s="731">
        <v>4.0000000000000001E-3</v>
      </c>
      <c r="AU2092" s="731">
        <v>2E-3</v>
      </c>
      <c r="AV2092" s="731">
        <v>1.4999999999999999E-2</v>
      </c>
      <c r="AW2092" s="731">
        <v>2E-3</v>
      </c>
      <c r="AX2092" s="731" t="s">
        <v>121</v>
      </c>
      <c r="AY2092" s="731">
        <v>2E-3</v>
      </c>
      <c r="AZ2092" s="731">
        <v>4.2999999999999997E-2</v>
      </c>
      <c r="BA2092" s="731">
        <v>2E-3</v>
      </c>
      <c r="BB2092" s="731">
        <v>0.17399999999999999</v>
      </c>
      <c r="BC2092" s="731">
        <v>3.0000000000000001E-3</v>
      </c>
      <c r="BD2092" s="731">
        <v>3.9630000000000001</v>
      </c>
      <c r="BE2092" s="731">
        <v>2.7E-2</v>
      </c>
      <c r="BF2092" s="731" t="s">
        <v>121</v>
      </c>
      <c r="BG2092" s="731">
        <v>3.0000000000000001E-3</v>
      </c>
      <c r="BH2092" s="731">
        <v>4.12</v>
      </c>
      <c r="BI2092" s="731">
        <v>0.749</v>
      </c>
      <c r="BJ2092" s="731">
        <v>2E-3</v>
      </c>
      <c r="BK2092" s="731">
        <v>1E-3</v>
      </c>
      <c r="BL2092" s="731" t="s">
        <v>121</v>
      </c>
      <c r="BM2092" s="731">
        <v>2E-3</v>
      </c>
      <c r="BN2092" s="731">
        <v>0.23499999999999999</v>
      </c>
      <c r="BO2092" s="731">
        <v>8.0000000000000002E-3</v>
      </c>
      <c r="BP2092" s="731">
        <v>64.129000000000005</v>
      </c>
      <c r="BQ2092" s="731">
        <v>0.14599999999999999</v>
      </c>
      <c r="BR2092" s="731">
        <v>8.9999999999999993E-3</v>
      </c>
      <c r="BS2092" s="731">
        <v>1E-3</v>
      </c>
      <c r="BT2092" s="731">
        <v>10.226000000000001</v>
      </c>
      <c r="BU2092" s="731">
        <v>0.106</v>
      </c>
      <c r="BV2092" s="731">
        <v>0.69799999999999995</v>
      </c>
      <c r="BW2092" s="731">
        <v>1.7000000000000001E-2</v>
      </c>
      <c r="BX2092" s="731" t="s">
        <v>121</v>
      </c>
      <c r="BY2092" s="731">
        <v>1.0999999999999999E-2</v>
      </c>
      <c r="BZ2092" s="731">
        <v>0.501</v>
      </c>
      <c r="CA2092" s="731">
        <v>2.3E-2</v>
      </c>
      <c r="CB2092" s="731">
        <v>7.2649999999999997</v>
      </c>
      <c r="CC2092" s="731">
        <v>3.7549999999999999</v>
      </c>
      <c r="CD2092" s="731">
        <v>8.8999999999999996E-2</v>
      </c>
      <c r="CE2092" s="731">
        <v>6.0000000000000001E-3</v>
      </c>
      <c r="CF2092" s="731">
        <v>3.0000000000000001E-3</v>
      </c>
      <c r="CG2092" s="731">
        <v>1E-3</v>
      </c>
      <c r="CH2092" s="731" t="s">
        <v>121</v>
      </c>
      <c r="CI2092" s="731">
        <v>2E-3</v>
      </c>
      <c r="CJ2092" s="731">
        <v>0.51100000000000001</v>
      </c>
      <c r="CK2092" s="731">
        <v>5.5E-2</v>
      </c>
      <c r="CL2092" s="731" t="s">
        <v>121</v>
      </c>
      <c r="CM2092" s="731">
        <v>2E-3</v>
      </c>
      <c r="CN2092" s="731" t="s">
        <v>121</v>
      </c>
      <c r="CO2092" s="731">
        <v>2E-3</v>
      </c>
      <c r="CP2092" s="731">
        <v>0.84499999999999997</v>
      </c>
      <c r="CQ2092" s="731">
        <v>2.5000000000000001E-2</v>
      </c>
      <c r="CR2092" s="731" t="s">
        <v>121</v>
      </c>
      <c r="CS2092" s="731">
        <v>2E-3</v>
      </c>
      <c r="CT2092" s="731">
        <v>5.9450000000000003</v>
      </c>
      <c r="CU2092" s="731">
        <v>0.23799999999999999</v>
      </c>
      <c r="CV2092" s="731">
        <v>2.5000000000000001E-2</v>
      </c>
      <c r="CW2092" s="731">
        <v>1E-3</v>
      </c>
      <c r="CX2092" s="731">
        <v>0.84799999999999998</v>
      </c>
      <c r="CY2092" s="731">
        <v>1.6E-2</v>
      </c>
      <c r="CZ2092" s="731" t="s">
        <v>121</v>
      </c>
      <c r="DA2092" s="731">
        <v>2E-3</v>
      </c>
      <c r="DB2092" s="731">
        <v>1.4999999999999999E-2</v>
      </c>
      <c r="DC2092" s="731">
        <v>5.0000000000000001E-3</v>
      </c>
      <c r="DD2092" s="731" t="s">
        <v>121</v>
      </c>
      <c r="DE2092" s="731">
        <v>6.0000000000000001E-3</v>
      </c>
      <c r="DF2092" s="731">
        <v>0.248</v>
      </c>
      <c r="DG2092" s="731">
        <v>3.0000000000000001E-3</v>
      </c>
      <c r="DH2092" s="731">
        <v>1.6E-2</v>
      </c>
      <c r="DI2092" s="731">
        <v>1E-3</v>
      </c>
      <c r="DJ2092" s="731">
        <v>2E-3</v>
      </c>
      <c r="DK2092" s="731">
        <v>1E-3</v>
      </c>
      <c r="DL2092" s="61" t="str">
        <f t="shared" si="39"/>
        <v>DK III W2 11.08.2022</v>
      </c>
      <c r="DM2092" s="731">
        <v>9.9331953279140992E-3</v>
      </c>
      <c r="DN2092" s="731">
        <v>-1.6171613079626598E-2</v>
      </c>
      <c r="DO2092" s="731">
        <v>-1.9061239769362599E-2</v>
      </c>
      <c r="DP2092" s="731">
        <v>0.84668935736443796</v>
      </c>
      <c r="DQ2092" s="731">
        <v>4.3555137188135098E-2</v>
      </c>
      <c r="DR2092" s="731">
        <v>2.7252884492140701E-2</v>
      </c>
      <c r="DS2092" s="731">
        <v>1.36096234767269</v>
      </c>
      <c r="DT2092" s="731">
        <v>1.80977534130621E-2</v>
      </c>
      <c r="DU2092" s="731">
        <v>4.2482133599087597E-3</v>
      </c>
      <c r="DV2092" s="731">
        <v>9.26433670258415E-2</v>
      </c>
      <c r="DW2092" s="731">
        <v>0.83998916513534205</v>
      </c>
      <c r="DX2092" s="731">
        <v>0.936294730205394</v>
      </c>
      <c r="DY2092" s="731">
        <v>865.88479425643902</v>
      </c>
      <c r="DZ2092" s="731">
        <v>4.3720930373075904</v>
      </c>
      <c r="EA2092" s="731">
        <v>0.58264695203536099</v>
      </c>
      <c r="EB2092" s="731">
        <v>99.180966930649006</v>
      </c>
    </row>
    <row r="2093" spans="1:132">
      <c r="A2093" s="11">
        <v>44784</v>
      </c>
      <c r="B2093" s="66"/>
      <c r="C2093" s="25" t="s">
        <v>124</v>
      </c>
      <c r="D2093" s="21">
        <v>11</v>
      </c>
      <c r="E2093" s="2">
        <v>100</v>
      </c>
      <c r="F2093" s="2">
        <v>89</v>
      </c>
      <c r="H2093" s="3">
        <f>((F2093)/(E2093/100))</f>
        <v>89</v>
      </c>
      <c r="I2093" s="4">
        <f>E2093/F2093</f>
        <v>1.1235955056179776</v>
      </c>
      <c r="J2093" s="4" t="e">
        <f>100/G2093</f>
        <v>#DIV/0!</v>
      </c>
      <c r="N2093" s="37" t="e">
        <f>M2093/(K2093/100)</f>
        <v>#DIV/0!</v>
      </c>
      <c r="O2093" s="37" t="e">
        <f>N2093/J2093</f>
        <v>#DIV/0!</v>
      </c>
      <c r="P2093" s="5" t="e">
        <f>M2093/(L2093/100)</f>
        <v>#DIV/0!</v>
      </c>
      <c r="Q2093" s="5" t="e">
        <f>P2093*I2093</f>
        <v>#DIV/0!</v>
      </c>
      <c r="U2093" s="15" t="e">
        <f>100-(T2093-R2093)/S2093*100</f>
        <v>#DIV/0!</v>
      </c>
      <c r="V2093" s="21">
        <v>9.6000000000000002E-2</v>
      </c>
      <c r="X2093" s="2">
        <v>9.52</v>
      </c>
      <c r="Y2093" s="2">
        <v>6.9</v>
      </c>
      <c r="Z2093" s="21">
        <v>1765</v>
      </c>
      <c r="AB2093" s="14" t="e">
        <f>((AE2093-AC2093)*(1000/AD2093))*1000</f>
        <v>#DIV/0!</v>
      </c>
      <c r="AF2093" s="7" t="e">
        <f>#REF!*0.8</f>
        <v>#REF!</v>
      </c>
      <c r="AG2093" s="2">
        <v>112</v>
      </c>
      <c r="AH2093" s="8">
        <f>((AG2093)*(H2093/100))</f>
        <v>99.68</v>
      </c>
      <c r="AI2093" s="7">
        <f>AG2093/AH2093</f>
        <v>1.1235955056179774</v>
      </c>
      <c r="AJ2093" s="6">
        <v>4.7359999999999998</v>
      </c>
      <c r="AK2093" s="2">
        <v>0.36099999999999999</v>
      </c>
      <c r="AO2093" s="20" t="s">
        <v>2425</v>
      </c>
      <c r="AP2093" s="727">
        <v>0.40400000000000003</v>
      </c>
      <c r="AQ2093" s="727">
        <v>2.9000000000000001E-2</v>
      </c>
      <c r="AR2093" s="727">
        <v>2.5000000000000001E-2</v>
      </c>
      <c r="AS2093" s="727">
        <v>3.0000000000000001E-3</v>
      </c>
      <c r="AT2093" s="727">
        <v>2.1999999999999999E-2</v>
      </c>
      <c r="AU2093" s="727">
        <v>3.0000000000000001E-3</v>
      </c>
      <c r="AV2093" s="727">
        <v>4.9000000000000002E-2</v>
      </c>
      <c r="AW2093" s="727">
        <v>5.0000000000000001E-3</v>
      </c>
      <c r="AX2093" s="727">
        <v>2E-3</v>
      </c>
      <c r="AY2093" s="727">
        <v>1E-3</v>
      </c>
      <c r="AZ2093" s="727">
        <v>4.2000000000000003E-2</v>
      </c>
      <c r="BA2093" s="727">
        <v>3.0000000000000001E-3</v>
      </c>
      <c r="BB2093" s="727">
        <v>0.35</v>
      </c>
      <c r="BC2093" s="727">
        <v>1.9E-2</v>
      </c>
      <c r="BD2093" s="727">
        <v>3.82</v>
      </c>
      <c r="BE2093" s="727">
        <v>0.104</v>
      </c>
      <c r="BF2093" s="727" t="s">
        <v>121</v>
      </c>
      <c r="BG2093" s="727">
        <v>1.0999999999999999E-2</v>
      </c>
      <c r="BH2093" s="727">
        <v>5.6529999999999996</v>
      </c>
      <c r="BI2093" s="727">
        <v>2.8540000000000001</v>
      </c>
      <c r="BJ2093" s="727" t="s">
        <v>121</v>
      </c>
      <c r="BK2093" s="727">
        <v>5.0000000000000001E-3</v>
      </c>
      <c r="BL2093" s="727" t="s">
        <v>121</v>
      </c>
      <c r="BM2093" s="727">
        <v>2E-3</v>
      </c>
      <c r="BN2093" s="727">
        <v>0.66600000000000004</v>
      </c>
      <c r="BO2093" s="727">
        <v>7.1999999999999995E-2</v>
      </c>
      <c r="BP2093" s="727">
        <v>63.999000000000002</v>
      </c>
      <c r="BQ2093" s="727">
        <v>0.16400000000000001</v>
      </c>
      <c r="BR2093" s="727" t="s">
        <v>121</v>
      </c>
      <c r="BS2093" s="727">
        <v>2E-3</v>
      </c>
      <c r="BT2093" s="727">
        <v>17.364000000000001</v>
      </c>
      <c r="BU2093" s="727">
        <v>0.501</v>
      </c>
      <c r="BV2093" s="727">
        <v>1.85</v>
      </c>
      <c r="BW2093" s="727">
        <v>0.26700000000000002</v>
      </c>
      <c r="BX2093" s="727">
        <v>0.02</v>
      </c>
      <c r="BY2093" s="727">
        <v>7.0000000000000001E-3</v>
      </c>
      <c r="BZ2093" s="727">
        <v>0.76700000000000002</v>
      </c>
      <c r="CA2093" s="727">
        <v>4.2000000000000003E-2</v>
      </c>
      <c r="CB2093" s="727" t="s">
        <v>121</v>
      </c>
      <c r="CC2093" s="727">
        <v>25.875</v>
      </c>
      <c r="CD2093" s="727">
        <v>0.14799999999999999</v>
      </c>
      <c r="CE2093" s="727">
        <v>8.0000000000000002E-3</v>
      </c>
      <c r="CF2093" s="727">
        <v>2E-3</v>
      </c>
      <c r="CG2093" s="727">
        <v>1E-3</v>
      </c>
      <c r="CH2093" s="727">
        <v>3.0000000000000001E-3</v>
      </c>
      <c r="CI2093" s="727">
        <v>1E-3</v>
      </c>
      <c r="CJ2093" s="727" t="s">
        <v>121</v>
      </c>
      <c r="CK2093" s="727">
        <v>5.0410000000000004</v>
      </c>
      <c r="CL2093" s="727" t="s">
        <v>121</v>
      </c>
      <c r="CM2093" s="727">
        <v>2E-3</v>
      </c>
      <c r="CN2093" s="727">
        <v>3.0000000000000001E-3</v>
      </c>
      <c r="CO2093" s="727">
        <v>1E-3</v>
      </c>
      <c r="CP2093" s="727">
        <v>3.08</v>
      </c>
      <c r="CQ2093" s="727">
        <v>0.23</v>
      </c>
      <c r="CR2093" s="727" t="s">
        <v>121</v>
      </c>
      <c r="CS2093" s="727">
        <v>2E-3</v>
      </c>
      <c r="CT2093" s="727" t="s">
        <v>121</v>
      </c>
      <c r="CU2093" s="727">
        <v>63.845999999999997</v>
      </c>
      <c r="CV2093" s="727">
        <v>4.9000000000000002E-2</v>
      </c>
      <c r="CW2093" s="727">
        <v>4.0000000000000001E-3</v>
      </c>
      <c r="CX2093" s="727">
        <v>0.88400000000000001</v>
      </c>
      <c r="CY2093" s="727">
        <v>2.9000000000000001E-2</v>
      </c>
      <c r="CZ2093" s="727" t="s">
        <v>121</v>
      </c>
      <c r="DA2093" s="727">
        <v>2E-3</v>
      </c>
      <c r="DB2093" s="727">
        <v>1.7999999999999999E-2</v>
      </c>
      <c r="DC2093" s="727">
        <v>7.0000000000000001E-3</v>
      </c>
      <c r="DD2093" s="727" t="s">
        <v>121</v>
      </c>
      <c r="DE2093" s="727">
        <v>0.01</v>
      </c>
      <c r="DF2093" s="727">
        <v>0.69</v>
      </c>
      <c r="DG2093" s="727">
        <v>3.7999999999999999E-2</v>
      </c>
      <c r="DH2093" s="727">
        <v>7.0000000000000007E-2</v>
      </c>
      <c r="DI2093" s="727">
        <v>6.0000000000000001E-3</v>
      </c>
      <c r="DJ2093" s="727">
        <v>8.0000000000000002E-3</v>
      </c>
      <c r="DK2093" s="727">
        <v>1E-3</v>
      </c>
      <c r="DL2093" s="61" t="str">
        <f t="shared" si="39"/>
        <v>DK II 11.08.2022</v>
      </c>
      <c r="DM2093" s="731">
        <v>4.5371329099655197E-3</v>
      </c>
      <c r="DN2093" s="731">
        <v>2.8922732153760701E-4</v>
      </c>
      <c r="DO2093" s="731">
        <v>1.54751464712696E-2</v>
      </c>
      <c r="DP2093" s="731">
        <v>0.360929571539362</v>
      </c>
      <c r="DQ2093" s="731">
        <v>7.3473337904665197E-3</v>
      </c>
      <c r="DR2093" s="731">
        <v>3.1923206521610502E-3</v>
      </c>
      <c r="DS2093" s="731">
        <v>0.34604588006352999</v>
      </c>
      <c r="DT2093" s="731">
        <v>4.0919200750297903E-3</v>
      </c>
      <c r="DU2093" s="731">
        <v>1.2220411359414099E-3</v>
      </c>
      <c r="DV2093" s="731">
        <v>1.7478528553879599E-2</v>
      </c>
      <c r="DW2093" s="731">
        <v>0.21447545124383999</v>
      </c>
      <c r="DX2093" s="731">
        <v>0.15040026201071099</v>
      </c>
      <c r="DY2093" s="731">
        <v>960.06610582605299</v>
      </c>
      <c r="DZ2093" s="731">
        <v>0.75471773414555698</v>
      </c>
      <c r="EA2093" s="731">
        <v>16.975795128778199</v>
      </c>
      <c r="EB2093" s="731">
        <v>97.968370657760602</v>
      </c>
    </row>
    <row r="2094" spans="1:132">
      <c r="A2094" s="11">
        <v>44784</v>
      </c>
      <c r="B2094" s="66"/>
      <c r="C2094" s="25" t="s">
        <v>117</v>
      </c>
      <c r="H2094" s="3" t="e">
        <f>((F2094)/(E2094/100))</f>
        <v>#DIV/0!</v>
      </c>
      <c r="I2094" s="4" t="e">
        <f>E2094/F2094</f>
        <v>#DIV/0!</v>
      </c>
      <c r="J2094" s="4" t="e">
        <f>100/G2094</f>
        <v>#DIV/0!</v>
      </c>
      <c r="N2094" s="37" t="e">
        <f>M2094/(K2094/100)</f>
        <v>#DIV/0!</v>
      </c>
      <c r="O2094" s="37" t="e">
        <f>N2094/J2094</f>
        <v>#DIV/0!</v>
      </c>
      <c r="P2094" s="5" t="e">
        <f>M2094/(L2094/100)</f>
        <v>#DIV/0!</v>
      </c>
      <c r="Q2094" s="5" t="e">
        <f>P2094*I2094</f>
        <v>#DIV/0!</v>
      </c>
      <c r="U2094" s="15" t="e">
        <f>100-(T2094-R2094)/S2094*100</f>
        <v>#DIV/0!</v>
      </c>
      <c r="X2094" s="2">
        <v>11.73</v>
      </c>
      <c r="AB2094" s="14" t="e">
        <f>((AE2094-AC2094)*(1000/AD2094))*1000</f>
        <v>#DIV/0!</v>
      </c>
      <c r="AF2094" s="7" t="e">
        <f>#REF!*0.8</f>
        <v>#REF!</v>
      </c>
      <c r="AG2094" s="2">
        <v>60</v>
      </c>
      <c r="AH2094" s="8" t="e">
        <f>((AG2094)*(H2094/100))</f>
        <v>#DIV/0!</v>
      </c>
      <c r="AI2094" s="7" t="e">
        <f>AG2094/AH2094</f>
        <v>#DIV/0!</v>
      </c>
      <c r="AO2094" s="20" t="s">
        <v>2427</v>
      </c>
      <c r="AP2094" s="729">
        <v>0.20699999999999999</v>
      </c>
      <c r="AQ2094" s="729">
        <v>4.0000000000000001E-3</v>
      </c>
      <c r="AR2094" s="729">
        <v>5.0000000000000001E-3</v>
      </c>
      <c r="AS2094" s="729">
        <v>3.0000000000000001E-3</v>
      </c>
      <c r="AT2094" s="729">
        <v>0.10299999999999999</v>
      </c>
      <c r="AU2094" s="729">
        <v>4.0000000000000001E-3</v>
      </c>
      <c r="AV2094" s="729">
        <v>7.9000000000000001E-2</v>
      </c>
      <c r="AW2094" s="729">
        <v>3.0000000000000001E-3</v>
      </c>
      <c r="AX2094" s="729">
        <v>1.2999999999999999E-2</v>
      </c>
      <c r="AY2094" s="729">
        <v>1E-3</v>
      </c>
      <c r="AZ2094" s="729">
        <v>1.4E-2</v>
      </c>
      <c r="BA2094" s="729">
        <v>2E-3</v>
      </c>
      <c r="BB2094" s="729">
        <v>5.7000000000000002E-2</v>
      </c>
      <c r="BC2094" s="729">
        <v>2E-3</v>
      </c>
      <c r="BD2094" s="729">
        <v>0.505</v>
      </c>
      <c r="BE2094" s="729">
        <v>1.0999999999999999E-2</v>
      </c>
      <c r="BF2094" s="729" t="s">
        <v>121</v>
      </c>
      <c r="BG2094" s="729">
        <v>0.01</v>
      </c>
      <c r="BH2094" s="729" t="s">
        <v>121</v>
      </c>
      <c r="BI2094" s="729">
        <v>2.6</v>
      </c>
      <c r="BJ2094" s="729" t="s">
        <v>121</v>
      </c>
      <c r="BK2094" s="729">
        <v>3.0000000000000001E-3</v>
      </c>
      <c r="BL2094" s="729" t="s">
        <v>121</v>
      </c>
      <c r="BM2094" s="729">
        <v>2E-3</v>
      </c>
      <c r="BN2094" s="729">
        <v>0.112</v>
      </c>
      <c r="BO2094" s="729">
        <v>8.0000000000000002E-3</v>
      </c>
      <c r="BP2094" s="729">
        <v>57.320999999999998</v>
      </c>
      <c r="BQ2094" s="729">
        <v>0.17299999999999999</v>
      </c>
      <c r="BR2094" s="729">
        <v>3.0000000000000001E-3</v>
      </c>
      <c r="BS2094" s="729">
        <v>1E-3</v>
      </c>
      <c r="BT2094" s="729">
        <v>19.712</v>
      </c>
      <c r="BU2094" s="729">
        <v>0.22600000000000001</v>
      </c>
      <c r="BV2094" s="729">
        <v>11.494999999999999</v>
      </c>
      <c r="BW2094" s="729">
        <v>0.191</v>
      </c>
      <c r="BX2094" s="729">
        <v>5.0000000000000001E-3</v>
      </c>
      <c r="BY2094" s="729">
        <v>3.0000000000000001E-3</v>
      </c>
      <c r="BZ2094" s="729">
        <v>4.0419999999999998</v>
      </c>
      <c r="CA2094" s="729">
        <v>6.6000000000000003E-2</v>
      </c>
      <c r="CB2094" s="729" t="s">
        <v>121</v>
      </c>
      <c r="CC2094" s="729">
        <v>24.294</v>
      </c>
      <c r="CD2094" s="729">
        <v>3.7999999999999999E-2</v>
      </c>
      <c r="CE2094" s="729">
        <v>5.0000000000000001E-3</v>
      </c>
      <c r="CF2094" s="729">
        <v>2E-3</v>
      </c>
      <c r="CG2094" s="729">
        <v>1E-3</v>
      </c>
      <c r="CH2094" s="729" t="s">
        <v>121</v>
      </c>
      <c r="CI2094" s="729">
        <v>2E-3</v>
      </c>
      <c r="CJ2094" s="729" t="s">
        <v>121</v>
      </c>
      <c r="CK2094" s="729">
        <v>0.214</v>
      </c>
      <c r="CL2094" s="729" t="s">
        <v>121</v>
      </c>
      <c r="CM2094" s="729">
        <v>2E-3</v>
      </c>
      <c r="CN2094" s="729">
        <v>8.0000000000000002E-3</v>
      </c>
      <c r="CO2094" s="729">
        <v>1E-3</v>
      </c>
      <c r="CP2094" s="729">
        <v>1.4870000000000001</v>
      </c>
      <c r="CQ2094" s="729">
        <v>5.6000000000000001E-2</v>
      </c>
      <c r="CR2094" s="729" t="s">
        <v>121</v>
      </c>
      <c r="CS2094" s="729">
        <v>2E-3</v>
      </c>
      <c r="CT2094" s="729">
        <v>0.99099999999999999</v>
      </c>
      <c r="CU2094" s="729">
        <v>0.28699999999999998</v>
      </c>
      <c r="CV2094" s="729">
        <v>2.3E-2</v>
      </c>
      <c r="CW2094" s="729">
        <v>1E-3</v>
      </c>
      <c r="CX2094" s="729">
        <v>0.159</v>
      </c>
      <c r="CY2094" s="729">
        <v>1.0999999999999999E-2</v>
      </c>
      <c r="CZ2094" s="729" t="s">
        <v>121</v>
      </c>
      <c r="DA2094" s="729">
        <v>2E-3</v>
      </c>
      <c r="DB2094" s="729" t="s">
        <v>121</v>
      </c>
      <c r="DC2094" s="729">
        <v>4.0000000000000001E-3</v>
      </c>
      <c r="DD2094" s="729">
        <v>4.5999999999999999E-2</v>
      </c>
      <c r="DE2094" s="729">
        <v>8.0000000000000002E-3</v>
      </c>
      <c r="DF2094" s="729">
        <v>0.93500000000000005</v>
      </c>
      <c r="DG2094" s="729">
        <v>1.2E-2</v>
      </c>
      <c r="DH2094" s="729">
        <v>5.0000000000000001E-3</v>
      </c>
      <c r="DI2094" s="729">
        <v>1E-3</v>
      </c>
      <c r="DJ2094" s="729">
        <v>0.109</v>
      </c>
      <c r="DK2094" s="729">
        <v>2E-3</v>
      </c>
      <c r="DL2094" s="61" t="str">
        <f t="shared" si="39"/>
        <v>UTV 11.08.2022</v>
      </c>
    </row>
    <row r="2095" spans="1:132">
      <c r="A2095" s="11">
        <v>44784</v>
      </c>
      <c r="B2095" s="66" t="s">
        <v>2426</v>
      </c>
      <c r="C2095" s="25" t="s">
        <v>2428</v>
      </c>
      <c r="H2095" s="3" t="e">
        <f>((F2095)/(E2095/100))</f>
        <v>#DIV/0!</v>
      </c>
      <c r="I2095" s="4" t="e">
        <f>E2095/F2095</f>
        <v>#DIV/0!</v>
      </c>
      <c r="J2095" s="4" t="e">
        <f>100/G2095</f>
        <v>#DIV/0!</v>
      </c>
      <c r="N2095" s="37" t="e">
        <f>M2095/(K2095/100)</f>
        <v>#DIV/0!</v>
      </c>
      <c r="O2095" s="37" t="e">
        <f>N2095/J2095</f>
        <v>#DIV/0!</v>
      </c>
      <c r="P2095" s="5" t="e">
        <f>M2095/(L2095/100)</f>
        <v>#DIV/0!</v>
      </c>
      <c r="Q2095" s="5" t="e">
        <f>P2095*I2095</f>
        <v>#DIV/0!</v>
      </c>
      <c r="U2095" s="15" t="e">
        <f>100-(T2095-R2095)/S2095*100</f>
        <v>#DIV/0!</v>
      </c>
      <c r="AB2095" s="14" t="e">
        <f>((AE2095-AC2095)*(1000/AD2095))*1000</f>
        <v>#DIV/0!</v>
      </c>
      <c r="AF2095" s="7" t="e">
        <f>#REF!*0.8</f>
        <v>#REF!</v>
      </c>
      <c r="AH2095" s="8" t="e">
        <f>((AG2095)*(H2095/100))</f>
        <v>#DIV/0!</v>
      </c>
      <c r="AI2095" s="7" t="e">
        <f>AG2095/AH2095</f>
        <v>#DIV/0!</v>
      </c>
      <c r="AO2095" s="20" t="s">
        <v>2428</v>
      </c>
      <c r="AP2095" s="730">
        <v>2.5999999999999999E-2</v>
      </c>
      <c r="AQ2095" s="730">
        <v>4.0000000000000001E-3</v>
      </c>
      <c r="AR2095" s="730" t="s">
        <v>121</v>
      </c>
      <c r="AS2095" s="730">
        <v>7.0000000000000001E-3</v>
      </c>
      <c r="AT2095" s="730" t="s">
        <v>121</v>
      </c>
      <c r="AU2095" s="730">
        <v>3.0000000000000001E-3</v>
      </c>
      <c r="AV2095" s="730" t="s">
        <v>121</v>
      </c>
      <c r="AW2095" s="730">
        <v>3.0000000000000001E-3</v>
      </c>
      <c r="AX2095" s="730" t="s">
        <v>121</v>
      </c>
      <c r="AY2095" s="730">
        <v>2E-3</v>
      </c>
      <c r="AZ2095" s="730" t="s">
        <v>121</v>
      </c>
      <c r="BA2095" s="730">
        <v>3.0000000000000001E-3</v>
      </c>
      <c r="BB2095" s="730">
        <v>9.452</v>
      </c>
      <c r="BC2095" s="730">
        <v>6.7000000000000004E-2</v>
      </c>
      <c r="BD2095" s="730">
        <v>0.17599999999999999</v>
      </c>
      <c r="BE2095" s="730">
        <v>7.0000000000000001E-3</v>
      </c>
      <c r="BF2095" s="730" t="s">
        <v>121</v>
      </c>
      <c r="BG2095" s="730">
        <v>8.9999999999999993E-3</v>
      </c>
      <c r="BH2095" s="730">
        <v>0.95699999999999996</v>
      </c>
      <c r="BI2095" s="730">
        <v>0.39400000000000002</v>
      </c>
      <c r="BJ2095" s="730" t="s">
        <v>121</v>
      </c>
      <c r="BK2095" s="730">
        <v>6.0000000000000001E-3</v>
      </c>
      <c r="BL2095" s="730" t="s">
        <v>121</v>
      </c>
      <c r="BM2095" s="730">
        <v>2E-3</v>
      </c>
      <c r="BN2095" s="730">
        <v>1.7999999999999999E-2</v>
      </c>
      <c r="BO2095" s="730">
        <v>8.0000000000000002E-3</v>
      </c>
      <c r="BP2095" s="730">
        <v>63.939</v>
      </c>
      <c r="BQ2095" s="730">
        <v>0.20200000000000001</v>
      </c>
      <c r="BR2095" s="730">
        <v>1.782</v>
      </c>
      <c r="BS2095" s="730">
        <v>1.9E-2</v>
      </c>
      <c r="BT2095" s="730">
        <v>0.34</v>
      </c>
      <c r="BU2095" s="730">
        <v>2.5999999999999999E-2</v>
      </c>
      <c r="BV2095" s="730">
        <v>0.216</v>
      </c>
      <c r="BW2095" s="730">
        <v>1.0999999999999999E-2</v>
      </c>
      <c r="BX2095" s="730" t="s">
        <v>121</v>
      </c>
      <c r="BY2095" s="730">
        <v>4.0000000000000001E-3</v>
      </c>
      <c r="BZ2095" s="730" t="s">
        <v>121</v>
      </c>
      <c r="CA2095" s="730">
        <v>1.9E-2</v>
      </c>
      <c r="CB2095" s="730" t="s">
        <v>121</v>
      </c>
      <c r="CC2095" s="730">
        <v>4.141</v>
      </c>
      <c r="CD2095" s="730" t="s">
        <v>121</v>
      </c>
      <c r="CE2095" s="730">
        <v>8.0000000000000002E-3</v>
      </c>
      <c r="CF2095" s="730">
        <v>8.9999999999999993E-3</v>
      </c>
      <c r="CG2095" s="730">
        <v>1E-3</v>
      </c>
      <c r="CH2095" s="730" t="s">
        <v>121</v>
      </c>
      <c r="CI2095" s="730">
        <v>2E-3</v>
      </c>
      <c r="CJ2095" s="730">
        <v>6.2E-2</v>
      </c>
      <c r="CK2095" s="730">
        <v>0.03</v>
      </c>
      <c r="CL2095" s="730" t="s">
        <v>121</v>
      </c>
      <c r="CM2095" s="730">
        <v>2E-3</v>
      </c>
      <c r="CN2095" s="730">
        <v>8.9999999999999993E-3</v>
      </c>
      <c r="CO2095" s="730">
        <v>1E-3</v>
      </c>
      <c r="CP2095" s="730">
        <v>0.122</v>
      </c>
      <c r="CQ2095" s="730">
        <v>1.7000000000000001E-2</v>
      </c>
      <c r="CR2095" s="730" t="s">
        <v>121</v>
      </c>
      <c r="CS2095" s="730">
        <v>3.0000000000000001E-3</v>
      </c>
      <c r="CT2095" s="730">
        <v>21.251999999999999</v>
      </c>
      <c r="CU2095" s="730">
        <v>0.33100000000000002</v>
      </c>
      <c r="CV2095" s="730" t="s">
        <v>121</v>
      </c>
      <c r="CW2095" s="730">
        <v>2E-3</v>
      </c>
      <c r="CX2095" s="730">
        <v>3.5000000000000003E-2</v>
      </c>
      <c r="CY2095" s="730">
        <v>5.0000000000000001E-3</v>
      </c>
      <c r="CZ2095" s="730" t="s">
        <v>121</v>
      </c>
      <c r="DA2095" s="730">
        <v>2E-3</v>
      </c>
      <c r="DB2095" s="730" t="s">
        <v>121</v>
      </c>
      <c r="DC2095" s="730">
        <v>3.0000000000000001E-3</v>
      </c>
      <c r="DD2095" s="730">
        <v>7.2999999999999995E-2</v>
      </c>
      <c r="DE2095" s="730">
        <v>1.2E-2</v>
      </c>
      <c r="DF2095" s="730">
        <v>1.5029999999999999</v>
      </c>
      <c r="DG2095" s="730">
        <v>1.4999999999999999E-2</v>
      </c>
      <c r="DH2095" s="730">
        <v>1.7999999999999999E-2</v>
      </c>
      <c r="DI2095" s="730">
        <v>1E-3</v>
      </c>
      <c r="DJ2095" s="730" t="s">
        <v>121</v>
      </c>
      <c r="DK2095" s="730">
        <v>2E-3</v>
      </c>
      <c r="DL2095" s="61" t="str">
        <f t="shared" si="39"/>
        <v>22-0172</v>
      </c>
    </row>
    <row r="2096" spans="1:132">
      <c r="A2096" s="11">
        <v>44785</v>
      </c>
      <c r="B2096" s="66"/>
      <c r="C2096" s="25" t="s">
        <v>117</v>
      </c>
      <c r="H2096" s="3" t="e">
        <f>((F2096)/(E2096/100))</f>
        <v>#DIV/0!</v>
      </c>
      <c r="I2096" s="4" t="e">
        <f>E2096/F2096</f>
        <v>#DIV/0!</v>
      </c>
      <c r="J2096" s="4" t="e">
        <f>100/G2096</f>
        <v>#DIV/0!</v>
      </c>
      <c r="N2096" s="37" t="e">
        <f>M2096/(K2096/100)</f>
        <v>#DIV/0!</v>
      </c>
      <c r="O2096" s="37" t="e">
        <f>N2096/J2096</f>
        <v>#DIV/0!</v>
      </c>
      <c r="P2096" s="5" t="e">
        <f>M2096/(L2096/100)</f>
        <v>#DIV/0!</v>
      </c>
      <c r="Q2096" s="5" t="e">
        <f>P2096*I2096</f>
        <v>#DIV/0!</v>
      </c>
      <c r="U2096" s="15" t="e">
        <f>100-(T2096-R2096)/S2096*100</f>
        <v>#DIV/0!</v>
      </c>
      <c r="X2096" s="2">
        <v>11.84</v>
      </c>
      <c r="AB2096" s="14" t="e">
        <f>((AE2096-AC2096)*(1000/AD2096))*1000</f>
        <v>#DIV/0!</v>
      </c>
      <c r="AF2096" s="7" t="e">
        <f>#REF!*0.8</f>
        <v>#REF!</v>
      </c>
      <c r="AG2096" s="2">
        <v>60</v>
      </c>
      <c r="AH2096" s="8" t="e">
        <f>((AG2096)*(H2096/100))</f>
        <v>#DIV/0!</v>
      </c>
      <c r="AI2096" s="7" t="e">
        <f>AG2096/AH2096</f>
        <v>#DIV/0!</v>
      </c>
      <c r="AO2096" s="20" t="s">
        <v>2434</v>
      </c>
      <c r="AP2096" s="732">
        <v>0.10299999999999999</v>
      </c>
      <c r="AQ2096" s="732">
        <v>2E-3</v>
      </c>
      <c r="AR2096" s="732" t="s">
        <v>121</v>
      </c>
      <c r="AS2096" s="732">
        <v>4.0000000000000001E-3</v>
      </c>
      <c r="AT2096" s="732">
        <v>4.2000000000000003E-2</v>
      </c>
      <c r="AU2096" s="732">
        <v>2E-3</v>
      </c>
      <c r="AV2096" s="732">
        <v>0.04</v>
      </c>
      <c r="AW2096" s="732">
        <v>2E-3</v>
      </c>
      <c r="AX2096" s="732">
        <v>6.0000000000000001E-3</v>
      </c>
      <c r="AY2096" s="732">
        <v>1E-3</v>
      </c>
      <c r="AZ2096" s="732">
        <v>8.9999999999999993E-3</v>
      </c>
      <c r="BA2096" s="732">
        <v>2E-3</v>
      </c>
      <c r="BB2096" s="732">
        <v>3.9E-2</v>
      </c>
      <c r="BC2096" s="732">
        <v>2E-3</v>
      </c>
      <c r="BD2096" s="732">
        <v>0.27300000000000002</v>
      </c>
      <c r="BE2096" s="732">
        <v>7.0000000000000001E-3</v>
      </c>
      <c r="BF2096" s="732" t="s">
        <v>121</v>
      </c>
      <c r="BG2096" s="732">
        <v>8.9999999999999993E-3</v>
      </c>
      <c r="BH2096" s="732" t="s">
        <v>121</v>
      </c>
      <c r="BI2096" s="732">
        <v>3.145</v>
      </c>
      <c r="BJ2096" s="732">
        <v>7.0000000000000001E-3</v>
      </c>
      <c r="BK2096" s="732">
        <v>2E-3</v>
      </c>
      <c r="BL2096" s="732" t="s">
        <v>121</v>
      </c>
      <c r="BM2096" s="732">
        <v>2E-3</v>
      </c>
      <c r="BN2096" s="732">
        <v>5.6000000000000001E-2</v>
      </c>
      <c r="BO2096" s="732">
        <v>7.0000000000000001E-3</v>
      </c>
      <c r="BP2096" s="732">
        <v>60.679000000000002</v>
      </c>
      <c r="BQ2096" s="732">
        <v>0.14399999999999999</v>
      </c>
      <c r="BR2096" s="732">
        <v>2E-3</v>
      </c>
      <c r="BS2096" s="732">
        <v>1E-3</v>
      </c>
      <c r="BT2096" s="732">
        <v>19.274000000000001</v>
      </c>
      <c r="BU2096" s="732">
        <v>0.16700000000000001</v>
      </c>
      <c r="BV2096" s="732">
        <v>12.803000000000001</v>
      </c>
      <c r="BW2096" s="732">
        <v>0.159</v>
      </c>
      <c r="BX2096" s="732" t="s">
        <v>121</v>
      </c>
      <c r="BY2096" s="732">
        <v>4.0000000000000001E-3</v>
      </c>
      <c r="BZ2096" s="732">
        <v>3.8889999999999998</v>
      </c>
      <c r="CA2096" s="732">
        <v>5.5E-2</v>
      </c>
      <c r="CB2096" s="732" t="s">
        <v>121</v>
      </c>
      <c r="CC2096" s="732">
        <v>17.227</v>
      </c>
      <c r="CD2096" s="732">
        <v>2.1000000000000001E-2</v>
      </c>
      <c r="CE2096" s="732">
        <v>4.0000000000000001E-3</v>
      </c>
      <c r="CF2096" s="732" t="s">
        <v>121</v>
      </c>
      <c r="CG2096" s="732">
        <v>2E-3</v>
      </c>
      <c r="CH2096" s="732" t="s">
        <v>121</v>
      </c>
      <c r="CI2096" s="732">
        <v>2E-3</v>
      </c>
      <c r="CJ2096" s="732" t="s">
        <v>121</v>
      </c>
      <c r="CK2096" s="732">
        <v>0.16200000000000001</v>
      </c>
      <c r="CL2096" s="732" t="s">
        <v>121</v>
      </c>
      <c r="CM2096" s="732">
        <v>2E-3</v>
      </c>
      <c r="CN2096" s="732">
        <v>4.0000000000000001E-3</v>
      </c>
      <c r="CO2096" s="732">
        <v>1E-3</v>
      </c>
      <c r="CP2096" s="732">
        <v>1.107</v>
      </c>
      <c r="CQ2096" s="732">
        <v>4.8000000000000001E-2</v>
      </c>
      <c r="CR2096" s="732" t="s">
        <v>121</v>
      </c>
      <c r="CS2096" s="732">
        <v>2E-3</v>
      </c>
      <c r="CT2096" s="732">
        <v>0.89</v>
      </c>
      <c r="CU2096" s="732">
        <v>0.29099999999999998</v>
      </c>
      <c r="CV2096" s="732">
        <v>1.6E-2</v>
      </c>
      <c r="CW2096" s="732">
        <v>1E-3</v>
      </c>
      <c r="CX2096" s="732">
        <v>7.0999999999999994E-2</v>
      </c>
      <c r="CY2096" s="732">
        <v>8.9999999999999993E-3</v>
      </c>
      <c r="CZ2096" s="732" t="s">
        <v>121</v>
      </c>
      <c r="DA2096" s="732">
        <v>2E-3</v>
      </c>
      <c r="DB2096" s="732" t="s">
        <v>121</v>
      </c>
      <c r="DC2096" s="732">
        <v>4.0000000000000001E-3</v>
      </c>
      <c r="DD2096" s="732">
        <v>0.02</v>
      </c>
      <c r="DE2096" s="732">
        <v>6.0000000000000001E-3</v>
      </c>
      <c r="DF2096" s="732">
        <v>0.56799999999999995</v>
      </c>
      <c r="DG2096" s="732">
        <v>6.0000000000000001E-3</v>
      </c>
      <c r="DH2096" s="732">
        <v>3.0000000000000001E-3</v>
      </c>
      <c r="DI2096" s="732">
        <v>1E-3</v>
      </c>
      <c r="DJ2096" s="732">
        <v>6.5000000000000002E-2</v>
      </c>
      <c r="DK2096" s="732">
        <v>1E-3</v>
      </c>
      <c r="DL2096" s="61" t="str">
        <f t="shared" si="39"/>
        <v>UTV 12.08.2022</v>
      </c>
    </row>
    <row r="2097" spans="1:132">
      <c r="A2097" s="11">
        <v>44785</v>
      </c>
      <c r="B2097" s="66" t="s">
        <v>208</v>
      </c>
      <c r="C2097" s="25" t="s">
        <v>119</v>
      </c>
      <c r="D2097" s="21">
        <v>28</v>
      </c>
      <c r="E2097" s="2">
        <v>100</v>
      </c>
      <c r="F2097" s="2">
        <v>72</v>
      </c>
      <c r="H2097" s="3">
        <f>((F2097)/(E2097/100))</f>
        <v>72</v>
      </c>
      <c r="I2097" s="4">
        <f>E2097/F2097</f>
        <v>1.3888888888888888</v>
      </c>
      <c r="J2097" s="4" t="e">
        <f>100/G2097</f>
        <v>#DIV/0!</v>
      </c>
      <c r="N2097" s="37" t="e">
        <f>M2097/(K2097/100)</f>
        <v>#DIV/0!</v>
      </c>
      <c r="O2097" s="37" t="e">
        <f>N2097/J2097</f>
        <v>#DIV/0!</v>
      </c>
      <c r="P2097" s="5" t="e">
        <f>M2097/(L2097/100)</f>
        <v>#DIV/0!</v>
      </c>
      <c r="Q2097" s="5" t="e">
        <f>P2097*I2097</f>
        <v>#DIV/0!</v>
      </c>
      <c r="U2097" s="15" t="e">
        <f>100-(T2097-R2097)/S2097*100</f>
        <v>#DIV/0!</v>
      </c>
      <c r="V2097" s="21">
        <v>0.68500000000000005</v>
      </c>
      <c r="X2097" s="2">
        <v>10.52</v>
      </c>
      <c r="Y2097" s="2">
        <v>5.53</v>
      </c>
      <c r="Z2097" s="21">
        <v>1714</v>
      </c>
      <c r="AB2097" s="14" t="e">
        <f>((AE2097-AC2097)*(1000/AD2097))*1000</f>
        <v>#DIV/0!</v>
      </c>
      <c r="AF2097" s="7" t="e">
        <f>#REF!*0.8</f>
        <v>#REF!</v>
      </c>
      <c r="AG2097" s="2">
        <v>139</v>
      </c>
      <c r="AH2097" s="8">
        <f>((AG2097)*(H2097/100))</f>
        <v>100.08</v>
      </c>
      <c r="AI2097" s="7">
        <f>AG2097/AH2097</f>
        <v>1.3888888888888888</v>
      </c>
      <c r="AJ2097" s="6">
        <v>69.91</v>
      </c>
      <c r="AK2097" s="2">
        <v>0.496</v>
      </c>
      <c r="AO2097" s="20" t="s">
        <v>2430</v>
      </c>
      <c r="AP2097" s="733">
        <v>4.8000000000000001E-2</v>
      </c>
      <c r="AQ2097" s="733">
        <v>1E-3</v>
      </c>
      <c r="AR2097" s="733">
        <v>2.4E-2</v>
      </c>
      <c r="AS2097" s="733">
        <v>3.0000000000000001E-3</v>
      </c>
      <c r="AT2097" s="733">
        <v>7.0000000000000001E-3</v>
      </c>
      <c r="AU2097" s="733">
        <v>2E-3</v>
      </c>
      <c r="AV2097" s="733">
        <v>3.6999999999999998E-2</v>
      </c>
      <c r="AW2097" s="733">
        <v>2E-3</v>
      </c>
      <c r="AX2097" s="733" t="s">
        <v>121</v>
      </c>
      <c r="AY2097" s="733">
        <v>2E-3</v>
      </c>
      <c r="AZ2097" s="733">
        <v>0.03</v>
      </c>
      <c r="BA2097" s="733">
        <v>2E-3</v>
      </c>
      <c r="BB2097" s="733">
        <v>0.27400000000000002</v>
      </c>
      <c r="BC2097" s="733">
        <v>4.0000000000000001E-3</v>
      </c>
      <c r="BD2097" s="733">
        <v>3.4670000000000001</v>
      </c>
      <c r="BE2097" s="733">
        <v>2.5999999999999999E-2</v>
      </c>
      <c r="BF2097" s="733" t="s">
        <v>121</v>
      </c>
      <c r="BG2097" s="733">
        <v>3.0000000000000001E-3</v>
      </c>
      <c r="BH2097" s="733">
        <v>1.8440000000000001</v>
      </c>
      <c r="BI2097" s="733">
        <v>0.624</v>
      </c>
      <c r="BJ2097" s="733">
        <v>2E-3</v>
      </c>
      <c r="BK2097" s="733">
        <v>1E-3</v>
      </c>
      <c r="BL2097" s="733" t="s">
        <v>121</v>
      </c>
      <c r="BM2097" s="733">
        <v>2E-3</v>
      </c>
      <c r="BN2097" s="733">
        <v>0.63500000000000001</v>
      </c>
      <c r="BO2097" s="733">
        <v>1.0999999999999999E-2</v>
      </c>
      <c r="BP2097" s="733">
        <v>72.992000000000004</v>
      </c>
      <c r="BQ2097" s="733">
        <v>0.11</v>
      </c>
      <c r="BR2097" s="733">
        <v>2E-3</v>
      </c>
      <c r="BS2097" s="733">
        <v>1E-3</v>
      </c>
      <c r="BT2097" s="733">
        <v>11.404999999999999</v>
      </c>
      <c r="BU2097" s="733">
        <v>0.11799999999999999</v>
      </c>
      <c r="BV2097" s="733">
        <v>0.71199999999999997</v>
      </c>
      <c r="BW2097" s="733">
        <v>1.9E-2</v>
      </c>
      <c r="BX2097" s="733" t="s">
        <v>121</v>
      </c>
      <c r="BY2097" s="733">
        <v>8.9999999999999993E-3</v>
      </c>
      <c r="BZ2097" s="733">
        <v>0.63400000000000001</v>
      </c>
      <c r="CA2097" s="733">
        <v>2.7E-2</v>
      </c>
      <c r="CB2097" s="733" t="s">
        <v>121</v>
      </c>
      <c r="CC2097" s="733">
        <v>6.3250000000000002</v>
      </c>
      <c r="CD2097" s="733">
        <v>0.111</v>
      </c>
      <c r="CE2097" s="733">
        <v>6.0000000000000001E-3</v>
      </c>
      <c r="CF2097" s="733">
        <v>2E-3</v>
      </c>
      <c r="CG2097" s="733">
        <v>1E-3</v>
      </c>
      <c r="CH2097" s="733" t="s">
        <v>121</v>
      </c>
      <c r="CI2097" s="733">
        <v>2E-3</v>
      </c>
      <c r="CJ2097" s="733">
        <v>0.56499999999999995</v>
      </c>
      <c r="CK2097" s="733">
        <v>6.5000000000000002E-2</v>
      </c>
      <c r="CL2097" s="733" t="s">
        <v>121</v>
      </c>
      <c r="CM2097" s="733">
        <v>2E-3</v>
      </c>
      <c r="CN2097" s="733">
        <v>2E-3</v>
      </c>
      <c r="CO2097" s="733">
        <v>1E-3</v>
      </c>
      <c r="CP2097" s="733">
        <v>0.78400000000000003</v>
      </c>
      <c r="CQ2097" s="733">
        <v>2.7E-2</v>
      </c>
      <c r="CR2097" s="733" t="s">
        <v>121</v>
      </c>
      <c r="CS2097" s="733">
        <v>2E-3</v>
      </c>
      <c r="CT2097" s="733">
        <v>4.0460000000000003</v>
      </c>
      <c r="CU2097" s="733">
        <v>0.23899999999999999</v>
      </c>
      <c r="CV2097" s="733">
        <v>0.03</v>
      </c>
      <c r="CW2097" s="733">
        <v>1E-3</v>
      </c>
      <c r="CX2097" s="733">
        <v>1.268</v>
      </c>
      <c r="CY2097" s="733">
        <v>0.02</v>
      </c>
      <c r="CZ2097" s="733" t="s">
        <v>121</v>
      </c>
      <c r="DA2097" s="733">
        <v>2E-3</v>
      </c>
      <c r="DB2097" s="733">
        <v>2.1000000000000001E-2</v>
      </c>
      <c r="DC2097" s="733">
        <v>6.0000000000000001E-3</v>
      </c>
      <c r="DD2097" s="733" t="s">
        <v>121</v>
      </c>
      <c r="DE2097" s="733">
        <v>0.01</v>
      </c>
      <c r="DF2097" s="733">
        <v>1.014</v>
      </c>
      <c r="DG2097" s="733">
        <v>8.9999999999999993E-3</v>
      </c>
      <c r="DH2097" s="733">
        <v>3.2000000000000001E-2</v>
      </c>
      <c r="DI2097" s="733">
        <v>1E-3</v>
      </c>
      <c r="DJ2097" s="733">
        <v>4.0000000000000001E-3</v>
      </c>
      <c r="DK2097" s="733">
        <v>1E-3</v>
      </c>
      <c r="DL2097" s="61" t="str">
        <f t="shared" si="39"/>
        <v>DK III W1 12.08.2022</v>
      </c>
      <c r="DM2097" s="733">
        <v>-8.8359235159976308E-3</v>
      </c>
      <c r="DN2097" s="733">
        <v>2.05042444477628E-2</v>
      </c>
      <c r="DO2097" s="733">
        <v>-7.4933514941764499E-4</v>
      </c>
      <c r="DP2097" s="733">
        <v>0.49582500559378601</v>
      </c>
      <c r="DQ2097" s="733">
        <v>4.5028220824451003E-3</v>
      </c>
      <c r="DR2097" s="733">
        <v>-1.52932471516349E-2</v>
      </c>
      <c r="DS2097" s="733">
        <v>-1.6617883338059199E-2</v>
      </c>
      <c r="DT2097" s="733">
        <v>1.7860660002570899E-2</v>
      </c>
      <c r="DU2097" s="733">
        <v>4.9501973277397504E-4</v>
      </c>
      <c r="DV2097" s="733">
        <v>-2.7990618121984598E-3</v>
      </c>
      <c r="DW2097" s="733">
        <v>0.62767947216519604</v>
      </c>
      <c r="DX2097" s="733">
        <v>-2.6107208689430301E-2</v>
      </c>
      <c r="DY2097" s="733">
        <v>555.57413889575503</v>
      </c>
      <c r="DZ2097" s="733">
        <v>-0.174043469270725</v>
      </c>
      <c r="EA2097" s="733">
        <v>2.1547956040054999</v>
      </c>
      <c r="EB2097" s="733">
        <v>99.289197702861102</v>
      </c>
    </row>
    <row r="2098" spans="1:132">
      <c r="A2098" s="11">
        <v>44785</v>
      </c>
      <c r="B2098" s="66" t="s">
        <v>207</v>
      </c>
      <c r="C2098" s="25" t="s">
        <v>125</v>
      </c>
      <c r="D2098" s="21">
        <v>30</v>
      </c>
      <c r="E2098" s="2">
        <v>100</v>
      </c>
      <c r="F2098" s="2">
        <v>70</v>
      </c>
      <c r="H2098" s="3">
        <f>((F2098)/(E2098/100))</f>
        <v>70</v>
      </c>
      <c r="I2098" s="4">
        <f>E2098/F2098</f>
        <v>1.4285714285714286</v>
      </c>
      <c r="J2098" s="4" t="e">
        <f>100/G2098</f>
        <v>#DIV/0!</v>
      </c>
      <c r="N2098" s="37" t="e">
        <f>M2098/(K2098/100)</f>
        <v>#DIV/0!</v>
      </c>
      <c r="O2098" s="37" t="e">
        <f>N2098/J2098</f>
        <v>#DIV/0!</v>
      </c>
      <c r="P2098" s="5" t="e">
        <f>M2098/(L2098/100)</f>
        <v>#DIV/0!</v>
      </c>
      <c r="Q2098" s="5" t="e">
        <f>P2098*I2098</f>
        <v>#DIV/0!</v>
      </c>
      <c r="U2098" s="15" t="e">
        <f>100-(T2098-R2098)/S2098*100</f>
        <v>#DIV/0!</v>
      </c>
      <c r="V2098" s="21">
        <v>1.4350000000000001</v>
      </c>
      <c r="X2098" s="2">
        <v>10.41</v>
      </c>
      <c r="Y2098" s="2">
        <v>10.99</v>
      </c>
      <c r="Z2098" s="21">
        <v>3112</v>
      </c>
      <c r="AB2098" s="14" t="e">
        <f>((AE2098-AC2098)*(1000/AD2098))*1000</f>
        <v>#DIV/0!</v>
      </c>
      <c r="AF2098" s="7" t="e">
        <f>#REF!*0.8</f>
        <v>#REF!</v>
      </c>
      <c r="AG2098" s="2">
        <v>143</v>
      </c>
      <c r="AH2098" s="8">
        <f>((AG2098)*(H2098/100))</f>
        <v>100.1</v>
      </c>
      <c r="AI2098" s="7">
        <f>AG2098/AH2098</f>
        <v>1.4285714285714286</v>
      </c>
      <c r="AJ2098" s="6">
        <v>53.84</v>
      </c>
      <c r="AK2098" s="2">
        <v>0.84199999999999997</v>
      </c>
      <c r="AO2098" s="20" t="s">
        <v>2429</v>
      </c>
      <c r="AP2098" s="733">
        <v>6.5000000000000002E-2</v>
      </c>
      <c r="AQ2098" s="733">
        <v>1E-3</v>
      </c>
      <c r="AR2098" s="733">
        <v>0.10299999999999999</v>
      </c>
      <c r="AS2098" s="733">
        <v>4.0000000000000001E-3</v>
      </c>
      <c r="AT2098" s="733">
        <v>8.0000000000000002E-3</v>
      </c>
      <c r="AU2098" s="733">
        <v>2E-3</v>
      </c>
      <c r="AV2098" s="733">
        <v>2.4E-2</v>
      </c>
      <c r="AW2098" s="733">
        <v>2E-3</v>
      </c>
      <c r="AX2098" s="733" t="s">
        <v>121</v>
      </c>
      <c r="AY2098" s="733">
        <v>2E-3</v>
      </c>
      <c r="AZ2098" s="733">
        <v>0.10100000000000001</v>
      </c>
      <c r="BA2098" s="733">
        <v>3.0000000000000001E-3</v>
      </c>
      <c r="BB2098" s="733">
        <v>0.184</v>
      </c>
      <c r="BC2098" s="733">
        <v>3.0000000000000001E-3</v>
      </c>
      <c r="BD2098" s="733">
        <v>3.4929999999999999</v>
      </c>
      <c r="BE2098" s="733">
        <v>2.7E-2</v>
      </c>
      <c r="BF2098" s="733" t="s">
        <v>121</v>
      </c>
      <c r="BG2098" s="733">
        <v>6.0000000000000001E-3</v>
      </c>
      <c r="BH2098" s="733">
        <v>4.2859999999999996</v>
      </c>
      <c r="BI2098" s="733">
        <v>0.89100000000000001</v>
      </c>
      <c r="BJ2098" s="733">
        <v>2E-3</v>
      </c>
      <c r="BK2098" s="733">
        <v>1E-3</v>
      </c>
      <c r="BL2098" s="733" t="s">
        <v>121</v>
      </c>
      <c r="BM2098" s="733">
        <v>2E-3</v>
      </c>
      <c r="BN2098" s="733">
        <v>9.4E-2</v>
      </c>
      <c r="BO2098" s="733">
        <v>7.0000000000000001E-3</v>
      </c>
      <c r="BP2098" s="733">
        <v>64.027000000000001</v>
      </c>
      <c r="BQ2098" s="733">
        <v>0.13700000000000001</v>
      </c>
      <c r="BR2098" s="733" t="s">
        <v>121</v>
      </c>
      <c r="BS2098" s="733">
        <v>2E-3</v>
      </c>
      <c r="BT2098" s="733">
        <v>13.82</v>
      </c>
      <c r="BU2098" s="733">
        <v>0.13100000000000001</v>
      </c>
      <c r="BV2098" s="733">
        <v>1.2050000000000001</v>
      </c>
      <c r="BW2098" s="733">
        <v>2.3E-2</v>
      </c>
      <c r="BX2098" s="733" t="s">
        <v>121</v>
      </c>
      <c r="BY2098" s="733">
        <v>8.9999999999999993E-3</v>
      </c>
      <c r="BZ2098" s="733">
        <v>1.077</v>
      </c>
      <c r="CA2098" s="733">
        <v>3.3000000000000002E-2</v>
      </c>
      <c r="CB2098" s="733" t="s">
        <v>121</v>
      </c>
      <c r="CC2098" s="733">
        <v>7.1459999999999999</v>
      </c>
      <c r="CD2098" s="733">
        <v>0.38700000000000001</v>
      </c>
      <c r="CE2098" s="733">
        <v>0.01</v>
      </c>
      <c r="CF2098" s="733">
        <v>5.0000000000000001E-3</v>
      </c>
      <c r="CG2098" s="733">
        <v>1E-3</v>
      </c>
      <c r="CH2098" s="733" t="s">
        <v>121</v>
      </c>
      <c r="CI2098" s="733">
        <v>2E-3</v>
      </c>
      <c r="CJ2098" s="733">
        <v>0.34499999999999997</v>
      </c>
      <c r="CK2098" s="733">
        <v>6.2E-2</v>
      </c>
      <c r="CL2098" s="733" t="s">
        <v>121</v>
      </c>
      <c r="CM2098" s="733">
        <v>2E-3</v>
      </c>
      <c r="CN2098" s="733">
        <v>4.0000000000000001E-3</v>
      </c>
      <c r="CO2098" s="733">
        <v>1E-3</v>
      </c>
      <c r="CP2098" s="733">
        <v>1.353</v>
      </c>
      <c r="CQ2098" s="733">
        <v>3.3000000000000002E-2</v>
      </c>
      <c r="CR2098" s="733" t="s">
        <v>121</v>
      </c>
      <c r="CS2098" s="733">
        <v>2E-3</v>
      </c>
      <c r="CT2098" s="733">
        <v>7.8650000000000002</v>
      </c>
      <c r="CU2098" s="733">
        <v>0.28199999999999997</v>
      </c>
      <c r="CV2098" s="733">
        <v>3.5000000000000003E-2</v>
      </c>
      <c r="CW2098" s="733">
        <v>1E-3</v>
      </c>
      <c r="CX2098" s="733">
        <v>0.79500000000000004</v>
      </c>
      <c r="CY2098" s="733">
        <v>1.7000000000000001E-2</v>
      </c>
      <c r="CZ2098" s="733" t="s">
        <v>121</v>
      </c>
      <c r="DA2098" s="733">
        <v>2E-3</v>
      </c>
      <c r="DB2098" s="733">
        <v>0.02</v>
      </c>
      <c r="DC2098" s="733">
        <v>5.0000000000000001E-3</v>
      </c>
      <c r="DD2098" s="733" t="s">
        <v>121</v>
      </c>
      <c r="DE2098" s="733">
        <v>8.9999999999999993E-3</v>
      </c>
      <c r="DF2098" s="733">
        <v>0.67</v>
      </c>
      <c r="DG2098" s="733">
        <v>7.0000000000000001E-3</v>
      </c>
      <c r="DH2098" s="733">
        <v>1.7999999999999999E-2</v>
      </c>
      <c r="DI2098" s="733">
        <v>1E-3</v>
      </c>
      <c r="DJ2098" s="733">
        <v>6.0000000000000001E-3</v>
      </c>
      <c r="DK2098" s="733">
        <v>1E-3</v>
      </c>
      <c r="DL2098" s="61" t="str">
        <f t="shared" si="39"/>
        <v>DK III W2 12.08.2022</v>
      </c>
      <c r="DM2098" s="733">
        <v>1.8215871858768901E-2</v>
      </c>
      <c r="DN2098" s="733">
        <v>7.9229109768400308E-3</v>
      </c>
      <c r="DO2098" s="733">
        <v>-1.5629413660522399E-3</v>
      </c>
      <c r="DP2098" s="733">
        <v>0.842320494559056</v>
      </c>
      <c r="DQ2098" s="733">
        <v>7.2258643863562198E-3</v>
      </c>
      <c r="DR2098" s="733">
        <v>-8.7449951336016508E-3</v>
      </c>
      <c r="DS2098" s="733">
        <v>3.4168482797501801E-2</v>
      </c>
      <c r="DT2098" s="733">
        <v>1.7630939543606401E-2</v>
      </c>
      <c r="DU2098" s="733">
        <v>5.9077397981995797E-4</v>
      </c>
      <c r="DV2098" s="733">
        <v>8.6268284884554999E-2</v>
      </c>
      <c r="DW2098" s="733">
        <v>0.33517564264836702</v>
      </c>
      <c r="DX2098" s="733">
        <v>0.176487331172033</v>
      </c>
      <c r="DY2098" s="733">
        <v>962.11230398181897</v>
      </c>
      <c r="DZ2098" s="733">
        <v>0.36828052643844</v>
      </c>
      <c r="EA2098" s="733">
        <v>0.25938362443868102</v>
      </c>
      <c r="EB2098" s="733">
        <v>99.405582188614105</v>
      </c>
    </row>
    <row r="2099" spans="1:132">
      <c r="A2099" s="11">
        <v>44788</v>
      </c>
      <c r="B2099" s="66" t="s">
        <v>208</v>
      </c>
      <c r="C2099" s="25" t="s">
        <v>119</v>
      </c>
      <c r="D2099" s="21">
        <v>34</v>
      </c>
      <c r="E2099" s="2">
        <v>100</v>
      </c>
      <c r="F2099" s="2">
        <v>66</v>
      </c>
      <c r="H2099" s="3">
        <f>((F2099)/(E2099/100))</f>
        <v>66</v>
      </c>
      <c r="I2099" s="4">
        <f>E2099/F2099</f>
        <v>1.5151515151515151</v>
      </c>
      <c r="J2099" s="4" t="e">
        <f>100/G2099</f>
        <v>#DIV/0!</v>
      </c>
      <c r="N2099" s="37" t="e">
        <f>M2099/(K2099/100)</f>
        <v>#DIV/0!</v>
      </c>
      <c r="O2099" s="37" t="e">
        <f>N2099/J2099</f>
        <v>#DIV/0!</v>
      </c>
      <c r="P2099" s="5" t="e">
        <f>M2099/(L2099/100)</f>
        <v>#DIV/0!</v>
      </c>
      <c r="Q2099" s="5" t="e">
        <f>P2099*I2099</f>
        <v>#DIV/0!</v>
      </c>
      <c r="U2099" s="15" t="e">
        <f>100-(T2099-R2099)/S2099*100</f>
        <v>#DIV/0!</v>
      </c>
      <c r="V2099" s="21">
        <v>1.722</v>
      </c>
      <c r="X2099" s="2">
        <v>10.199999999999999</v>
      </c>
      <c r="Y2099" s="2">
        <v>10.5</v>
      </c>
      <c r="Z2099" s="21">
        <v>3156</v>
      </c>
      <c r="AB2099" s="14" t="e">
        <f>((AE2099-AC2099)*(1000/AD2099))*1000</f>
        <v>#DIV/0!</v>
      </c>
      <c r="AF2099" s="7" t="e">
        <f>#REF!*0.8</f>
        <v>#REF!</v>
      </c>
      <c r="AG2099" s="2">
        <v>152</v>
      </c>
      <c r="AH2099" s="8">
        <f>((AG2099)*(H2099/100))</f>
        <v>100.32000000000001</v>
      </c>
      <c r="AI2099" s="7">
        <f>AG2099/AH2099</f>
        <v>1.5151515151515151</v>
      </c>
      <c r="AJ2099" s="6">
        <v>20.12</v>
      </c>
      <c r="AK2099" s="2">
        <v>0.60499999999999998</v>
      </c>
      <c r="AO2099" s="20" t="s">
        <v>2431</v>
      </c>
      <c r="AP2099" s="735">
        <v>9.6000000000000002E-2</v>
      </c>
      <c r="AQ2099" s="735">
        <v>1.2999999999999999E-2</v>
      </c>
      <c r="AR2099" s="735">
        <v>2.7E-2</v>
      </c>
      <c r="AS2099" s="735">
        <v>5.0000000000000001E-3</v>
      </c>
      <c r="AT2099" s="735">
        <v>7.0000000000000001E-3</v>
      </c>
      <c r="AU2099" s="735">
        <v>2E-3</v>
      </c>
      <c r="AV2099" s="735">
        <v>3.4000000000000002E-2</v>
      </c>
      <c r="AW2099" s="735">
        <v>5.0000000000000001E-3</v>
      </c>
      <c r="AX2099" s="735">
        <v>3.0000000000000001E-3</v>
      </c>
      <c r="AY2099" s="735">
        <v>1E-3</v>
      </c>
      <c r="AZ2099" s="735">
        <v>8.5999999999999993E-2</v>
      </c>
      <c r="BA2099" s="735">
        <v>1.2999999999999999E-2</v>
      </c>
      <c r="BB2099" s="735">
        <v>0.152</v>
      </c>
      <c r="BC2099" s="735">
        <v>2.1999999999999999E-2</v>
      </c>
      <c r="BD2099" s="735">
        <v>2.61</v>
      </c>
      <c r="BE2099" s="735">
        <v>0.38600000000000001</v>
      </c>
      <c r="BF2099" s="735" t="s">
        <v>121</v>
      </c>
      <c r="BG2099" s="735">
        <v>6.0000000000000001E-3</v>
      </c>
      <c r="BH2099" s="735">
        <v>3.6160000000000001</v>
      </c>
      <c r="BI2099" s="735">
        <v>1.0980000000000001</v>
      </c>
      <c r="BJ2099" s="735" t="s">
        <v>121</v>
      </c>
      <c r="BK2099" s="735">
        <v>3.0000000000000001E-3</v>
      </c>
      <c r="BL2099" s="735" t="s">
        <v>121</v>
      </c>
      <c r="BM2099" s="735">
        <v>2E-3</v>
      </c>
      <c r="BN2099" s="735">
        <v>9.2999999999999999E-2</v>
      </c>
      <c r="BO2099" s="735">
        <v>1.4E-2</v>
      </c>
      <c r="BP2099" s="735">
        <v>72.311000000000007</v>
      </c>
      <c r="BQ2099" s="735">
        <v>0.112</v>
      </c>
      <c r="BR2099" s="735" t="s">
        <v>121</v>
      </c>
      <c r="BS2099" s="735">
        <v>2E-3</v>
      </c>
      <c r="BT2099" s="735">
        <v>15.073</v>
      </c>
      <c r="BU2099" s="735">
        <v>1.8759999999999999</v>
      </c>
      <c r="BV2099" s="735">
        <v>1.2190000000000001</v>
      </c>
      <c r="BW2099" s="735">
        <v>0.184</v>
      </c>
      <c r="BX2099" s="735" t="s">
        <v>121</v>
      </c>
      <c r="BY2099" s="735">
        <v>8.0000000000000002E-3</v>
      </c>
      <c r="BZ2099" s="735">
        <v>0.85899999999999999</v>
      </c>
      <c r="CA2099" s="735">
        <v>0.10299999999999999</v>
      </c>
      <c r="CB2099" s="735" t="s">
        <v>121</v>
      </c>
      <c r="CC2099" s="735">
        <v>11.651999999999999</v>
      </c>
      <c r="CD2099" s="735">
        <v>0.11799999999999999</v>
      </c>
      <c r="CE2099" s="735">
        <v>1.9E-2</v>
      </c>
      <c r="CF2099" s="735">
        <v>4.0000000000000001E-3</v>
      </c>
      <c r="CG2099" s="735">
        <v>1E-3</v>
      </c>
      <c r="CH2099" s="735" t="s">
        <v>121</v>
      </c>
      <c r="CI2099" s="735">
        <v>2E-3</v>
      </c>
      <c r="CJ2099" s="735" t="s">
        <v>121</v>
      </c>
      <c r="CK2099" s="735">
        <v>2.8109999999999999</v>
      </c>
      <c r="CL2099" s="735" t="s">
        <v>121</v>
      </c>
      <c r="CM2099" s="735">
        <v>2E-3</v>
      </c>
      <c r="CN2099" s="735">
        <v>3.0000000000000001E-3</v>
      </c>
      <c r="CO2099" s="735">
        <v>1E-3</v>
      </c>
      <c r="CP2099" s="735">
        <v>1.3919999999999999</v>
      </c>
      <c r="CQ2099" s="735">
        <v>0.184</v>
      </c>
      <c r="CR2099" s="735" t="s">
        <v>121</v>
      </c>
      <c r="CS2099" s="735">
        <v>2E-3</v>
      </c>
      <c r="CT2099" s="735" t="s">
        <v>121</v>
      </c>
      <c r="CU2099" s="735">
        <v>42.436</v>
      </c>
      <c r="CV2099" s="735">
        <v>3.2000000000000001E-2</v>
      </c>
      <c r="CW2099" s="735">
        <v>4.0000000000000001E-3</v>
      </c>
      <c r="CX2099" s="735">
        <v>1.2589999999999999</v>
      </c>
      <c r="CY2099" s="735">
        <v>0.18099999999999999</v>
      </c>
      <c r="CZ2099" s="735" t="s">
        <v>121</v>
      </c>
      <c r="DA2099" s="735">
        <v>2E-3</v>
      </c>
      <c r="DB2099" s="735">
        <v>2.5999999999999999E-2</v>
      </c>
      <c r="DC2099" s="735">
        <v>7.0000000000000001E-3</v>
      </c>
      <c r="DD2099" s="735" t="s">
        <v>121</v>
      </c>
      <c r="DE2099" s="735">
        <v>0.01</v>
      </c>
      <c r="DF2099" s="735">
        <v>0.9</v>
      </c>
      <c r="DG2099" s="735">
        <v>0.127</v>
      </c>
      <c r="DH2099" s="735">
        <v>6.4000000000000001E-2</v>
      </c>
      <c r="DI2099" s="735">
        <v>8.9999999999999993E-3</v>
      </c>
      <c r="DJ2099" s="735">
        <v>8.0000000000000002E-3</v>
      </c>
      <c r="DK2099" s="735">
        <v>1E-3</v>
      </c>
      <c r="DL2099" s="61" t="str">
        <f t="shared" si="39"/>
        <v>DK III W1 15.08.2022</v>
      </c>
      <c r="DM2099" s="735">
        <v>-9.5954501875679702E-4</v>
      </c>
      <c r="DN2099" s="735">
        <v>-4.6165061143379398E-4</v>
      </c>
      <c r="DO2099" s="735">
        <v>2.9016388011055501E-2</v>
      </c>
      <c r="DP2099" s="735">
        <v>0.604925204969744</v>
      </c>
      <c r="DQ2099" s="735">
        <v>1.8883511281817401E-2</v>
      </c>
      <c r="DR2099" s="735">
        <v>-1.3885674934676E-2</v>
      </c>
      <c r="DS2099" s="735">
        <v>0.15009836343649199</v>
      </c>
      <c r="DT2099" s="735">
        <v>1.29775200139633E-2</v>
      </c>
      <c r="DU2099" s="735">
        <v>-1.9904826752126801E-3</v>
      </c>
      <c r="DV2099" s="735">
        <v>1.6425696944445699E-2</v>
      </c>
      <c r="DW2099" s="735">
        <v>0.31950318430446201</v>
      </c>
      <c r="DX2099" s="735">
        <v>-0.187703533886071</v>
      </c>
      <c r="DY2099" s="735">
        <v>987.63143057481102</v>
      </c>
      <c r="DZ2099" s="735">
        <v>0.84404077635839103</v>
      </c>
      <c r="EA2099" s="735">
        <v>0.78497126368908299</v>
      </c>
      <c r="EB2099" s="735">
        <v>97.880970178114197</v>
      </c>
    </row>
    <row r="2100" spans="1:132">
      <c r="A2100" s="11">
        <v>44788</v>
      </c>
      <c r="B2100" s="66" t="s">
        <v>207</v>
      </c>
      <c r="C2100" s="25" t="s">
        <v>125</v>
      </c>
      <c r="D2100" s="21">
        <v>37</v>
      </c>
      <c r="E2100" s="2">
        <v>100</v>
      </c>
      <c r="F2100" s="2">
        <v>63</v>
      </c>
      <c r="H2100" s="3">
        <f>((F2100)/(E2100/100))</f>
        <v>63</v>
      </c>
      <c r="I2100" s="4">
        <f>E2100/F2100</f>
        <v>1.5873015873015872</v>
      </c>
      <c r="J2100" s="4" t="e">
        <f>100/G2100</f>
        <v>#DIV/0!</v>
      </c>
      <c r="N2100" s="37" t="e">
        <f>M2100/(K2100/100)</f>
        <v>#DIV/0!</v>
      </c>
      <c r="O2100" s="37" t="e">
        <f>N2100/J2100</f>
        <v>#DIV/0!</v>
      </c>
      <c r="P2100" s="5" t="e">
        <f>M2100/(L2100/100)</f>
        <v>#DIV/0!</v>
      </c>
      <c r="Q2100" s="5" t="e">
        <f>P2100*I2100</f>
        <v>#DIV/0!</v>
      </c>
      <c r="U2100" s="15" t="e">
        <f>100-(T2100-R2100)/S2100*100</f>
        <v>#DIV/0!</v>
      </c>
      <c r="V2100" s="21">
        <v>2.0030000000000001</v>
      </c>
      <c r="X2100" s="2">
        <v>11.63</v>
      </c>
      <c r="Y2100" s="2">
        <v>11.2</v>
      </c>
      <c r="Z2100" s="21">
        <v>2041</v>
      </c>
      <c r="AB2100" s="14" t="e">
        <f>((AE2100-AC2100)*(1000/AD2100))*1000</f>
        <v>#DIV/0!</v>
      </c>
      <c r="AF2100" s="7" t="e">
        <f>#REF!*0.8</f>
        <v>#REF!</v>
      </c>
      <c r="AG2100" s="2">
        <v>160</v>
      </c>
      <c r="AH2100" s="8">
        <f>((AG2100)*(H2100/100))</f>
        <v>100.8</v>
      </c>
      <c r="AI2100" s="7">
        <f>AG2100/AH2100</f>
        <v>1.5873015873015874</v>
      </c>
      <c r="AJ2100" s="6">
        <v>92.96</v>
      </c>
      <c r="AK2100" s="2">
        <v>0.35499999999999998</v>
      </c>
      <c r="AO2100" s="20" t="s">
        <v>2432</v>
      </c>
      <c r="AP2100" s="735">
        <v>4.8000000000000001E-2</v>
      </c>
      <c r="AQ2100" s="735">
        <v>1E-3</v>
      </c>
      <c r="AR2100" s="735">
        <v>8.0000000000000002E-3</v>
      </c>
      <c r="AS2100" s="735">
        <v>2E-3</v>
      </c>
      <c r="AT2100" s="735">
        <v>1.0999999999999999E-2</v>
      </c>
      <c r="AU2100" s="735">
        <v>2E-3</v>
      </c>
      <c r="AV2100" s="735">
        <v>0.05</v>
      </c>
      <c r="AW2100" s="735">
        <v>2E-3</v>
      </c>
      <c r="AX2100" s="735">
        <v>2E-3</v>
      </c>
      <c r="AY2100" s="735">
        <v>1E-3</v>
      </c>
      <c r="AZ2100" s="735">
        <v>2.1000000000000001E-2</v>
      </c>
      <c r="BA2100" s="735">
        <v>2E-3</v>
      </c>
      <c r="BB2100" s="735">
        <v>0.25700000000000001</v>
      </c>
      <c r="BC2100" s="735">
        <v>4.0000000000000001E-3</v>
      </c>
      <c r="BD2100" s="735">
        <v>2.1139999999999999</v>
      </c>
      <c r="BE2100" s="735">
        <v>1.9E-2</v>
      </c>
      <c r="BF2100" s="735" t="s">
        <v>121</v>
      </c>
      <c r="BG2100" s="735">
        <v>4.0000000000000001E-3</v>
      </c>
      <c r="BH2100" s="735">
        <v>1.4179999999999999</v>
      </c>
      <c r="BI2100" s="735">
        <v>0.51500000000000001</v>
      </c>
      <c r="BJ2100" s="735" t="s">
        <v>121</v>
      </c>
      <c r="BK2100" s="735">
        <v>2E-3</v>
      </c>
      <c r="BL2100" s="735" t="s">
        <v>121</v>
      </c>
      <c r="BM2100" s="735">
        <v>2E-3</v>
      </c>
      <c r="BN2100" s="735">
        <v>0.125</v>
      </c>
      <c r="BO2100" s="735">
        <v>6.0000000000000001E-3</v>
      </c>
      <c r="BP2100" s="735">
        <v>74.566000000000003</v>
      </c>
      <c r="BQ2100" s="735">
        <v>9.6000000000000002E-2</v>
      </c>
      <c r="BR2100" s="735" t="s">
        <v>121</v>
      </c>
      <c r="BS2100" s="735">
        <v>2E-3</v>
      </c>
      <c r="BT2100" s="735">
        <v>13.843</v>
      </c>
      <c r="BU2100" s="735">
        <v>0.11799999999999999</v>
      </c>
      <c r="BV2100" s="735">
        <v>0.71499999999999997</v>
      </c>
      <c r="BW2100" s="735">
        <v>1.7000000000000001E-2</v>
      </c>
      <c r="BX2100" s="735" t="s">
        <v>121</v>
      </c>
      <c r="BY2100" s="735">
        <v>7.0000000000000001E-3</v>
      </c>
      <c r="BZ2100" s="735">
        <v>0.43</v>
      </c>
      <c r="CA2100" s="735">
        <v>2.1999999999999999E-2</v>
      </c>
      <c r="CB2100" s="735" t="s">
        <v>121</v>
      </c>
      <c r="CC2100" s="735">
        <v>5.3209999999999997</v>
      </c>
      <c r="CD2100" s="735">
        <v>6.3E-2</v>
      </c>
      <c r="CE2100" s="735">
        <v>5.0000000000000001E-3</v>
      </c>
      <c r="CF2100" s="735" t="s">
        <v>121</v>
      </c>
      <c r="CG2100" s="735">
        <v>2E-3</v>
      </c>
      <c r="CH2100" s="735" t="s">
        <v>121</v>
      </c>
      <c r="CI2100" s="735">
        <v>2E-3</v>
      </c>
      <c r="CJ2100" s="735">
        <v>0.435</v>
      </c>
      <c r="CK2100" s="735">
        <v>5.6000000000000001E-2</v>
      </c>
      <c r="CL2100" s="735" t="s">
        <v>121</v>
      </c>
      <c r="CM2100" s="735">
        <v>2E-3</v>
      </c>
      <c r="CN2100" s="735" t="s">
        <v>121</v>
      </c>
      <c r="CO2100" s="735">
        <v>2E-3</v>
      </c>
      <c r="CP2100" s="735">
        <v>0.83499999999999996</v>
      </c>
      <c r="CQ2100" s="735">
        <v>2.5000000000000001E-2</v>
      </c>
      <c r="CR2100" s="735" t="s">
        <v>121</v>
      </c>
      <c r="CS2100" s="735">
        <v>2E-3</v>
      </c>
      <c r="CT2100" s="735">
        <v>3.4870000000000001</v>
      </c>
      <c r="CU2100" s="735">
        <v>0.20300000000000001</v>
      </c>
      <c r="CV2100" s="735">
        <v>0.03</v>
      </c>
      <c r="CW2100" s="735">
        <v>1E-3</v>
      </c>
      <c r="CX2100" s="735">
        <v>1.079</v>
      </c>
      <c r="CY2100" s="735">
        <v>1.7999999999999999E-2</v>
      </c>
      <c r="CZ2100" s="735" t="s">
        <v>121</v>
      </c>
      <c r="DA2100" s="735">
        <v>2E-3</v>
      </c>
      <c r="DB2100" s="735">
        <v>2.9000000000000001E-2</v>
      </c>
      <c r="DC2100" s="735">
        <v>5.0000000000000001E-3</v>
      </c>
      <c r="DD2100" s="735" t="s">
        <v>121</v>
      </c>
      <c r="DE2100" s="735">
        <v>7.0000000000000001E-3</v>
      </c>
      <c r="DF2100" s="735">
        <v>0.41199999999999998</v>
      </c>
      <c r="DG2100" s="735">
        <v>5.0000000000000001E-3</v>
      </c>
      <c r="DH2100" s="735">
        <v>1.2E-2</v>
      </c>
      <c r="DI2100" s="735">
        <v>1E-3</v>
      </c>
      <c r="DJ2100" s="735">
        <v>3.0000000000000001E-3</v>
      </c>
      <c r="DK2100" s="735">
        <v>1E-3</v>
      </c>
      <c r="DL2100" s="61" t="str">
        <f t="shared" si="39"/>
        <v>DK III W2 15.08.2022</v>
      </c>
      <c r="DM2100" s="735">
        <v>-6.57191068382652E-3</v>
      </c>
      <c r="DN2100" s="735">
        <v>5.4527287506805399E-3</v>
      </c>
      <c r="DO2100" s="735">
        <v>1.84928821706066E-2</v>
      </c>
      <c r="DP2100" s="735">
        <v>0.35467551670101299</v>
      </c>
      <c r="DQ2100" s="735">
        <v>2.05727262203746E-2</v>
      </c>
      <c r="DR2100" s="735">
        <v>-2.2776769751533001E-2</v>
      </c>
      <c r="DS2100" s="735">
        <v>0.94211727434982595</v>
      </c>
      <c r="DT2100" s="735">
        <v>-2.9550048588362502E-3</v>
      </c>
      <c r="DU2100" s="735">
        <v>-1.78941318208122E-3</v>
      </c>
      <c r="DV2100" s="735">
        <v>1.0598526537738099E-2</v>
      </c>
      <c r="DW2100" s="735">
        <v>0.32002488154757502</v>
      </c>
      <c r="DX2100" s="735">
        <v>-0.22262137697745699</v>
      </c>
      <c r="DY2100" s="735">
        <v>1203.0287808196499</v>
      </c>
      <c r="DZ2100" s="735">
        <v>0.76328943603952604</v>
      </c>
      <c r="EA2100" s="735">
        <v>0.18195593309885999</v>
      </c>
      <c r="EB2100" s="735">
        <v>98.364724708834899</v>
      </c>
    </row>
    <row r="2101" spans="1:132">
      <c r="A2101" s="11">
        <v>44788</v>
      </c>
      <c r="B2101" s="66"/>
      <c r="C2101" s="25" t="s">
        <v>117</v>
      </c>
      <c r="H2101" s="3" t="e">
        <f>((F2101)/(E2101/100))</f>
        <v>#DIV/0!</v>
      </c>
      <c r="I2101" s="4" t="e">
        <f>E2101/F2101</f>
        <v>#DIV/0!</v>
      </c>
      <c r="J2101" s="4" t="e">
        <f>100/G2101</f>
        <v>#DIV/0!</v>
      </c>
      <c r="N2101" s="37" t="e">
        <f>M2101/(K2101/100)</f>
        <v>#DIV/0!</v>
      </c>
      <c r="O2101" s="37" t="e">
        <f>N2101/J2101</f>
        <v>#DIV/0!</v>
      </c>
      <c r="P2101" s="5" t="e">
        <f>M2101/(L2101/100)</f>
        <v>#DIV/0!</v>
      </c>
      <c r="Q2101" s="5" t="e">
        <f>P2101*I2101</f>
        <v>#DIV/0!</v>
      </c>
      <c r="U2101" s="15" t="e">
        <f>100-(T2101-R2101)/S2101*100</f>
        <v>#DIV/0!</v>
      </c>
      <c r="X2101" s="2">
        <v>11.65</v>
      </c>
      <c r="AB2101" s="14" t="e">
        <f>((AE2101-AC2101)*(1000/AD2101))*1000</f>
        <v>#DIV/0!</v>
      </c>
      <c r="AF2101" s="7" t="e">
        <f>#REF!*0.8</f>
        <v>#REF!</v>
      </c>
      <c r="AG2101" s="2">
        <v>60</v>
      </c>
      <c r="AH2101" s="8" t="e">
        <f>((AG2101)*(H2101/100))</f>
        <v>#DIV/0!</v>
      </c>
      <c r="AI2101" s="7" t="e">
        <f>AG2101/AH2101</f>
        <v>#DIV/0!</v>
      </c>
      <c r="AO2101" s="20" t="s">
        <v>2433</v>
      </c>
      <c r="AP2101" s="735">
        <v>0.22700000000000001</v>
      </c>
      <c r="AQ2101" s="735">
        <v>3.0000000000000001E-3</v>
      </c>
      <c r="AR2101" s="735" t="s">
        <v>121</v>
      </c>
      <c r="AS2101" s="735">
        <v>4.0000000000000001E-3</v>
      </c>
      <c r="AT2101" s="735">
        <v>0.104</v>
      </c>
      <c r="AU2101" s="735">
        <v>3.0000000000000001E-3</v>
      </c>
      <c r="AV2101" s="735">
        <v>8.4000000000000005E-2</v>
      </c>
      <c r="AW2101" s="735">
        <v>3.0000000000000001E-3</v>
      </c>
      <c r="AX2101" s="735">
        <v>1.6E-2</v>
      </c>
      <c r="AY2101" s="735">
        <v>1E-3</v>
      </c>
      <c r="AZ2101" s="735">
        <v>1.7000000000000001E-2</v>
      </c>
      <c r="BA2101" s="735">
        <v>2E-3</v>
      </c>
      <c r="BB2101" s="735">
        <v>7.0999999999999994E-2</v>
      </c>
      <c r="BC2101" s="735">
        <v>2E-3</v>
      </c>
      <c r="BD2101" s="735">
        <v>0.627</v>
      </c>
      <c r="BE2101" s="735">
        <v>1.0999999999999999E-2</v>
      </c>
      <c r="BF2101" s="735" t="s">
        <v>121</v>
      </c>
      <c r="BG2101" s="735">
        <v>8.0000000000000002E-3</v>
      </c>
      <c r="BH2101" s="735" t="s">
        <v>121</v>
      </c>
      <c r="BI2101" s="735">
        <v>2.343</v>
      </c>
      <c r="BJ2101" s="735">
        <v>3.2000000000000001E-2</v>
      </c>
      <c r="BK2101" s="735">
        <v>3.0000000000000001E-3</v>
      </c>
      <c r="BL2101" s="735" t="s">
        <v>121</v>
      </c>
      <c r="BM2101" s="735">
        <v>2E-3</v>
      </c>
      <c r="BN2101" s="735">
        <v>0.109</v>
      </c>
      <c r="BO2101" s="735">
        <v>8.0000000000000002E-3</v>
      </c>
      <c r="BP2101" s="735">
        <v>64.953999999999994</v>
      </c>
      <c r="BQ2101" s="735">
        <v>0.14099999999999999</v>
      </c>
      <c r="BR2101" s="735">
        <v>4.0000000000000001E-3</v>
      </c>
      <c r="BS2101" s="735">
        <v>1E-3</v>
      </c>
      <c r="BT2101" s="735">
        <v>14.048999999999999</v>
      </c>
      <c r="BU2101" s="735">
        <v>0.13700000000000001</v>
      </c>
      <c r="BV2101" s="735">
        <v>10.368</v>
      </c>
      <c r="BW2101" s="735">
        <v>0.11</v>
      </c>
      <c r="BX2101" s="735">
        <v>2.7E-2</v>
      </c>
      <c r="BY2101" s="735">
        <v>3.0000000000000001E-3</v>
      </c>
      <c r="BZ2101" s="735">
        <v>3.2959999999999998</v>
      </c>
      <c r="CA2101" s="735">
        <v>0.05</v>
      </c>
      <c r="CB2101" s="735" t="s">
        <v>121</v>
      </c>
      <c r="CC2101" s="735">
        <v>16.050999999999998</v>
      </c>
      <c r="CD2101" s="735">
        <v>0.03</v>
      </c>
      <c r="CE2101" s="735">
        <v>5.0000000000000001E-3</v>
      </c>
      <c r="CF2101" s="735" t="s">
        <v>121</v>
      </c>
      <c r="CG2101" s="735">
        <v>2E-3</v>
      </c>
      <c r="CH2101" s="735" t="s">
        <v>121</v>
      </c>
      <c r="CI2101" s="735">
        <v>2E-3</v>
      </c>
      <c r="CJ2101" s="735">
        <v>0.215</v>
      </c>
      <c r="CK2101" s="735">
        <v>0.106</v>
      </c>
      <c r="CL2101" s="735" t="s">
        <v>121</v>
      </c>
      <c r="CM2101" s="735">
        <v>2E-3</v>
      </c>
      <c r="CN2101" s="735">
        <v>5.0000000000000001E-3</v>
      </c>
      <c r="CO2101" s="735">
        <v>1E-3</v>
      </c>
      <c r="CP2101" s="735">
        <v>2.012</v>
      </c>
      <c r="CQ2101" s="735">
        <v>5.6000000000000001E-2</v>
      </c>
      <c r="CR2101" s="735" t="s">
        <v>121</v>
      </c>
      <c r="CS2101" s="735">
        <v>2E-3</v>
      </c>
      <c r="CT2101" s="735">
        <v>2.1739999999999999</v>
      </c>
      <c r="CU2101" s="735">
        <v>0.29599999999999999</v>
      </c>
      <c r="CV2101" s="735">
        <v>2.1000000000000001E-2</v>
      </c>
      <c r="CW2101" s="735">
        <v>1E-3</v>
      </c>
      <c r="CX2101" s="735">
        <v>0.248</v>
      </c>
      <c r="CY2101" s="735">
        <v>0.01</v>
      </c>
      <c r="CZ2101" s="735" t="s">
        <v>121</v>
      </c>
      <c r="DA2101" s="735">
        <v>2E-3</v>
      </c>
      <c r="DB2101" s="735">
        <v>5.0000000000000001E-3</v>
      </c>
      <c r="DC2101" s="735">
        <v>3.0000000000000001E-3</v>
      </c>
      <c r="DD2101" s="735" t="s">
        <v>121</v>
      </c>
      <c r="DE2101" s="735">
        <v>1.7999999999999999E-2</v>
      </c>
      <c r="DF2101" s="735">
        <v>1.218</v>
      </c>
      <c r="DG2101" s="735">
        <v>1.0999999999999999E-2</v>
      </c>
      <c r="DH2101" s="735">
        <v>7.0000000000000001E-3</v>
      </c>
      <c r="DI2101" s="735">
        <v>1E-3</v>
      </c>
      <c r="DJ2101" s="735">
        <v>7.0000000000000007E-2</v>
      </c>
      <c r="DK2101" s="735">
        <v>1E-3</v>
      </c>
      <c r="DL2101" s="61" t="str">
        <f t="shared" si="39"/>
        <v>UTV 15.08.2022</v>
      </c>
    </row>
    <row r="2102" spans="1:132">
      <c r="A2102" s="11">
        <v>44788</v>
      </c>
      <c r="B2102" s="66" t="s">
        <v>90</v>
      </c>
      <c r="C2102" s="25" t="s">
        <v>2261</v>
      </c>
      <c r="H2102" s="3" t="e">
        <f>((F2102)/(E2102/100))</f>
        <v>#DIV/0!</v>
      </c>
      <c r="I2102" s="4" t="e">
        <f>E2102/F2102</f>
        <v>#DIV/0!</v>
      </c>
      <c r="J2102" s="4" t="e">
        <f>100/G2102</f>
        <v>#DIV/0!</v>
      </c>
      <c r="N2102" s="37" t="e">
        <f>M2102/(K2102/100)</f>
        <v>#DIV/0!</v>
      </c>
      <c r="O2102" s="37" t="e">
        <f>N2102/J2102</f>
        <v>#DIV/0!</v>
      </c>
      <c r="P2102" s="5" t="e">
        <f>M2102/(L2102/100)</f>
        <v>#DIV/0!</v>
      </c>
      <c r="Q2102" s="5" t="e">
        <f>P2102*I2102</f>
        <v>#DIV/0!</v>
      </c>
      <c r="U2102" s="15" t="e">
        <f>100-(T2102-R2102)/S2102*100</f>
        <v>#DIV/0!</v>
      </c>
      <c r="AB2102" s="14" t="e">
        <f>((AE2102-AC2102)*(1000/AD2102))*1000</f>
        <v>#DIV/0!</v>
      </c>
      <c r="AF2102" s="7" t="e">
        <f>#REF!*0.8</f>
        <v>#REF!</v>
      </c>
      <c r="AH2102" s="8" t="e">
        <f>((AG2102)*(H2102/100))</f>
        <v>#DIV/0!</v>
      </c>
      <c r="AI2102" s="7" t="e">
        <f>AG2102/AH2102</f>
        <v>#DIV/0!</v>
      </c>
      <c r="AO2102" s="20" t="s">
        <v>2435</v>
      </c>
      <c r="AP2102" s="734">
        <v>0.10199999999999999</v>
      </c>
      <c r="AQ2102" s="734">
        <v>2E-3</v>
      </c>
      <c r="AR2102" s="734" t="s">
        <v>121</v>
      </c>
      <c r="AS2102" s="734">
        <v>5.0000000000000001E-3</v>
      </c>
      <c r="AT2102" s="734">
        <v>4.1000000000000002E-2</v>
      </c>
      <c r="AU2102" s="734">
        <v>2E-3</v>
      </c>
      <c r="AV2102" s="734">
        <v>6.5000000000000002E-2</v>
      </c>
      <c r="AW2102" s="734">
        <v>2E-3</v>
      </c>
      <c r="AX2102" s="734">
        <v>4.0000000000000001E-3</v>
      </c>
      <c r="AY2102" s="734">
        <v>1E-3</v>
      </c>
      <c r="AZ2102" s="734">
        <v>1.4999999999999999E-2</v>
      </c>
      <c r="BA2102" s="734">
        <v>2E-3</v>
      </c>
      <c r="BB2102" s="734">
        <v>2.4E-2</v>
      </c>
      <c r="BC2102" s="734">
        <v>2E-3</v>
      </c>
      <c r="BD2102" s="734">
        <v>1.288</v>
      </c>
      <c r="BE2102" s="734">
        <v>1.6E-2</v>
      </c>
      <c r="BF2102" s="734" t="s">
        <v>121</v>
      </c>
      <c r="BG2102" s="734">
        <v>2E-3</v>
      </c>
      <c r="BH2102" s="734" t="s">
        <v>121</v>
      </c>
      <c r="BI2102" s="734">
        <v>2.5590000000000002</v>
      </c>
      <c r="BJ2102" s="734" t="s">
        <v>121</v>
      </c>
      <c r="BK2102" s="734">
        <v>2E-3</v>
      </c>
      <c r="BL2102" s="734" t="s">
        <v>121</v>
      </c>
      <c r="BM2102" s="734">
        <v>2E-3</v>
      </c>
      <c r="BN2102" s="734">
        <v>4.4999999999999998E-2</v>
      </c>
      <c r="BO2102" s="734">
        <v>6.0000000000000001E-3</v>
      </c>
      <c r="BP2102" s="734">
        <v>63.581000000000003</v>
      </c>
      <c r="BQ2102" s="734">
        <v>0.14000000000000001</v>
      </c>
      <c r="BR2102" s="734" t="s">
        <v>121</v>
      </c>
      <c r="BS2102" s="734">
        <v>2E-3</v>
      </c>
      <c r="BT2102" s="734">
        <v>1.9550000000000001</v>
      </c>
      <c r="BU2102" s="734">
        <v>5.1999999999999998E-2</v>
      </c>
      <c r="BV2102" s="734">
        <v>24.026</v>
      </c>
      <c r="BW2102" s="734">
        <v>0.22800000000000001</v>
      </c>
      <c r="BX2102" s="734" t="s">
        <v>121</v>
      </c>
      <c r="BY2102" s="734">
        <v>6.0000000000000001E-3</v>
      </c>
      <c r="BZ2102" s="734">
        <v>0.379</v>
      </c>
      <c r="CA2102" s="734">
        <v>2.1000000000000001E-2</v>
      </c>
      <c r="CB2102" s="734" t="s">
        <v>121</v>
      </c>
      <c r="CC2102" s="734">
        <v>19.059999999999999</v>
      </c>
      <c r="CD2102" s="734">
        <v>1.7000000000000001E-2</v>
      </c>
      <c r="CE2102" s="734">
        <v>4.0000000000000001E-3</v>
      </c>
      <c r="CF2102" s="734" t="s">
        <v>121</v>
      </c>
      <c r="CG2102" s="734">
        <v>2E-3</v>
      </c>
      <c r="CH2102" s="734" t="s">
        <v>121</v>
      </c>
      <c r="CI2102" s="734">
        <v>2E-3</v>
      </c>
      <c r="CJ2102" s="734" t="s">
        <v>121</v>
      </c>
      <c r="CK2102" s="734">
        <v>0.224</v>
      </c>
      <c r="CL2102" s="734" t="s">
        <v>121</v>
      </c>
      <c r="CM2102" s="734">
        <v>2E-3</v>
      </c>
      <c r="CN2102" s="734">
        <v>3.0000000000000001E-3</v>
      </c>
      <c r="CO2102" s="734">
        <v>1E-3</v>
      </c>
      <c r="CP2102" s="734">
        <v>3.5169999999999999</v>
      </c>
      <c r="CQ2102" s="734">
        <v>8.5000000000000006E-2</v>
      </c>
      <c r="CR2102" s="734" t="s">
        <v>121</v>
      </c>
      <c r="CS2102" s="734">
        <v>2E-3</v>
      </c>
      <c r="CT2102" s="734">
        <v>2.222</v>
      </c>
      <c r="CU2102" s="734">
        <v>0.39</v>
      </c>
      <c r="CV2102" s="734">
        <v>7.0000000000000001E-3</v>
      </c>
      <c r="CW2102" s="734">
        <v>1E-3</v>
      </c>
      <c r="CX2102" s="734">
        <v>7.5999999999999998E-2</v>
      </c>
      <c r="CY2102" s="734">
        <v>5.0000000000000001E-3</v>
      </c>
      <c r="CZ2102" s="734" t="s">
        <v>121</v>
      </c>
      <c r="DA2102" s="734">
        <v>2E-3</v>
      </c>
      <c r="DB2102" s="734" t="s">
        <v>121</v>
      </c>
      <c r="DC2102" s="734">
        <v>3.0000000000000001E-3</v>
      </c>
      <c r="DD2102" s="734">
        <v>5.1999999999999998E-2</v>
      </c>
      <c r="DE2102" s="734">
        <v>5.0000000000000001E-3</v>
      </c>
      <c r="DF2102" s="734">
        <v>0.49099999999999999</v>
      </c>
      <c r="DG2102" s="734">
        <v>6.0000000000000001E-3</v>
      </c>
      <c r="DH2102" s="734">
        <v>2E-3</v>
      </c>
      <c r="DI2102" s="734">
        <v>1E-3</v>
      </c>
      <c r="DJ2102" s="734">
        <v>0.151</v>
      </c>
      <c r="DK2102" s="734">
        <v>2E-3</v>
      </c>
      <c r="DL2102" s="61" t="str">
        <f t="shared" si="39"/>
        <v>NL 2779 15.08.2022</v>
      </c>
    </row>
    <row r="2103" spans="1:132">
      <c r="A2103" s="11">
        <v>44789</v>
      </c>
      <c r="B2103" s="66"/>
      <c r="C2103" s="25" t="s">
        <v>117</v>
      </c>
      <c r="H2103" s="3" t="e">
        <f>((F2103)/(E2103/100))</f>
        <v>#DIV/0!</v>
      </c>
      <c r="I2103" s="4" t="e">
        <f>E2103/F2103</f>
        <v>#DIV/0!</v>
      </c>
      <c r="J2103" s="4" t="e">
        <f>100/G2103</f>
        <v>#DIV/0!</v>
      </c>
      <c r="N2103" s="37" t="e">
        <f>M2103/(K2103/100)</f>
        <v>#DIV/0!</v>
      </c>
      <c r="O2103" s="37" t="e">
        <f>N2103/J2103</f>
        <v>#DIV/0!</v>
      </c>
      <c r="P2103" s="5" t="e">
        <f>M2103/(L2103/100)</f>
        <v>#DIV/0!</v>
      </c>
      <c r="Q2103" s="5" t="e">
        <f>P2103*I2103</f>
        <v>#DIV/0!</v>
      </c>
      <c r="U2103" s="15" t="e">
        <f>100-(T2103-R2103)/S2103*100</f>
        <v>#DIV/0!</v>
      </c>
      <c r="X2103" s="2">
        <v>11.03</v>
      </c>
      <c r="AB2103" s="14" t="e">
        <f>((AE2103-AC2103)*(1000/AD2103))*1000</f>
        <v>#DIV/0!</v>
      </c>
      <c r="AF2103" s="7" t="e">
        <f>#REF!*0.8</f>
        <v>#REF!</v>
      </c>
      <c r="AG2103" s="2">
        <v>60</v>
      </c>
      <c r="AH2103" s="8" t="e">
        <f>((AG2103)*(H2103/100))</f>
        <v>#DIV/0!</v>
      </c>
      <c r="AI2103" s="7" t="e">
        <f>AG2103/AH2103</f>
        <v>#DIV/0!</v>
      </c>
      <c r="AO2103" s="20" t="s">
        <v>2436</v>
      </c>
      <c r="AP2103" s="736">
        <v>0.20599999999999999</v>
      </c>
      <c r="AQ2103" s="736">
        <v>3.0000000000000001E-3</v>
      </c>
      <c r="AR2103" s="736">
        <v>8.9999999999999993E-3</v>
      </c>
      <c r="AS2103" s="736">
        <v>3.0000000000000001E-3</v>
      </c>
      <c r="AT2103" s="736">
        <v>0.11899999999999999</v>
      </c>
      <c r="AU2103" s="736">
        <v>4.0000000000000001E-3</v>
      </c>
      <c r="AV2103" s="736">
        <v>8.7999999999999995E-2</v>
      </c>
      <c r="AW2103" s="736">
        <v>3.0000000000000001E-3</v>
      </c>
      <c r="AX2103" s="736">
        <v>1.4999999999999999E-2</v>
      </c>
      <c r="AY2103" s="736">
        <v>1E-3</v>
      </c>
      <c r="AZ2103" s="736">
        <v>1.2999999999999999E-2</v>
      </c>
      <c r="BA2103" s="736">
        <v>2E-3</v>
      </c>
      <c r="BB2103" s="736">
        <v>6.6000000000000003E-2</v>
      </c>
      <c r="BC2103" s="736">
        <v>2E-3</v>
      </c>
      <c r="BD2103" s="736">
        <v>0.61099999999999999</v>
      </c>
      <c r="BE2103" s="736">
        <v>1.0999999999999999E-2</v>
      </c>
      <c r="BF2103" s="736" t="s">
        <v>121</v>
      </c>
      <c r="BG2103" s="736">
        <v>1.2E-2</v>
      </c>
      <c r="BH2103" s="736" t="s">
        <v>121</v>
      </c>
      <c r="BI2103" s="736">
        <v>3.3929999999999998</v>
      </c>
      <c r="BJ2103" s="736" t="s">
        <v>121</v>
      </c>
      <c r="BK2103" s="736">
        <v>4.0000000000000001E-3</v>
      </c>
      <c r="BL2103" s="736" t="s">
        <v>121</v>
      </c>
      <c r="BM2103" s="736">
        <v>2E-3</v>
      </c>
      <c r="BN2103" s="736">
        <v>0.14099999999999999</v>
      </c>
      <c r="BO2103" s="736">
        <v>8.0000000000000002E-3</v>
      </c>
      <c r="BP2103" s="736">
        <v>58.988999999999997</v>
      </c>
      <c r="BQ2103" s="736">
        <v>0.161</v>
      </c>
      <c r="BR2103" s="736">
        <v>4.0000000000000001E-3</v>
      </c>
      <c r="BS2103" s="736">
        <v>1E-3</v>
      </c>
      <c r="BT2103" s="736">
        <v>20.702999999999999</v>
      </c>
      <c r="BU2103" s="736">
        <v>0.2</v>
      </c>
      <c r="BV2103" s="736">
        <v>11.401</v>
      </c>
      <c r="BW2103" s="736">
        <v>0.16400000000000001</v>
      </c>
      <c r="BX2103" s="736">
        <v>8.9999999999999993E-3</v>
      </c>
      <c r="BY2103" s="736">
        <v>3.0000000000000001E-3</v>
      </c>
      <c r="BZ2103" s="736">
        <v>3.0830000000000002</v>
      </c>
      <c r="CA2103" s="736">
        <v>5.2999999999999999E-2</v>
      </c>
      <c r="CB2103" s="736" t="s">
        <v>121</v>
      </c>
      <c r="CC2103" s="736">
        <v>20.706</v>
      </c>
      <c r="CD2103" s="736">
        <v>3.7999999999999999E-2</v>
      </c>
      <c r="CE2103" s="736">
        <v>5.0000000000000001E-3</v>
      </c>
      <c r="CF2103" s="736">
        <v>2E-3</v>
      </c>
      <c r="CG2103" s="736">
        <v>1E-3</v>
      </c>
      <c r="CH2103" s="736" t="s">
        <v>121</v>
      </c>
      <c r="CI2103" s="736">
        <v>2E-3</v>
      </c>
      <c r="CJ2103" s="736" t="s">
        <v>121</v>
      </c>
      <c r="CK2103" s="736">
        <v>0.18099999999999999</v>
      </c>
      <c r="CL2103" s="736" t="s">
        <v>121</v>
      </c>
      <c r="CM2103" s="736">
        <v>2E-3</v>
      </c>
      <c r="CN2103" s="736">
        <v>7.0000000000000001E-3</v>
      </c>
      <c r="CO2103" s="736">
        <v>1E-3</v>
      </c>
      <c r="CP2103" s="736">
        <v>1.6279999999999999</v>
      </c>
      <c r="CQ2103" s="736">
        <v>5.7000000000000002E-2</v>
      </c>
      <c r="CR2103" s="736" t="s">
        <v>121</v>
      </c>
      <c r="CS2103" s="736">
        <v>2E-3</v>
      </c>
      <c r="CT2103" s="736">
        <v>1.4430000000000001</v>
      </c>
      <c r="CU2103" s="736">
        <v>0.30199999999999999</v>
      </c>
      <c r="CV2103" s="736">
        <v>0.02</v>
      </c>
      <c r="CW2103" s="736">
        <v>1E-3</v>
      </c>
      <c r="CX2103" s="736">
        <v>0.16200000000000001</v>
      </c>
      <c r="CY2103" s="736">
        <v>1.2E-2</v>
      </c>
      <c r="CZ2103" s="736" t="s">
        <v>121</v>
      </c>
      <c r="DA2103" s="736">
        <v>2E-3</v>
      </c>
      <c r="DB2103" s="736" t="s">
        <v>121</v>
      </c>
      <c r="DC2103" s="736">
        <v>6.0000000000000001E-3</v>
      </c>
      <c r="DD2103" s="736">
        <v>3.3000000000000002E-2</v>
      </c>
      <c r="DE2103" s="736">
        <v>8.0000000000000002E-3</v>
      </c>
      <c r="DF2103" s="736">
        <v>1.093</v>
      </c>
      <c r="DG2103" s="736">
        <v>1.0999999999999999E-2</v>
      </c>
      <c r="DH2103" s="736">
        <v>6.0000000000000001E-3</v>
      </c>
      <c r="DI2103" s="736">
        <v>1E-3</v>
      </c>
      <c r="DJ2103" s="736">
        <v>9.8000000000000004E-2</v>
      </c>
      <c r="DK2103" s="736">
        <v>1E-3</v>
      </c>
      <c r="DL2103" s="61" t="str">
        <f t="shared" si="39"/>
        <v>UTV 16.08.2022</v>
      </c>
    </row>
    <row r="2104" spans="1:132">
      <c r="A2104" s="11">
        <v>44789</v>
      </c>
      <c r="B2104" s="66" t="s">
        <v>208</v>
      </c>
      <c r="C2104" s="25" t="s">
        <v>125</v>
      </c>
      <c r="D2104" s="21">
        <v>29</v>
      </c>
      <c r="E2104" s="2">
        <v>100</v>
      </c>
      <c r="F2104" s="2">
        <v>71</v>
      </c>
      <c r="H2104" s="3">
        <f>((F2104)/(E2104/100))</f>
        <v>71</v>
      </c>
      <c r="I2104" s="4">
        <f>E2104/F2104</f>
        <v>1.408450704225352</v>
      </c>
      <c r="J2104" s="4" t="e">
        <f>100/G2104</f>
        <v>#DIV/0!</v>
      </c>
      <c r="N2104" s="37" t="e">
        <f>M2104/(K2104/100)</f>
        <v>#DIV/0!</v>
      </c>
      <c r="O2104" s="37" t="e">
        <f>N2104/J2104</f>
        <v>#DIV/0!</v>
      </c>
      <c r="P2104" s="5" t="e">
        <f>M2104/(L2104/100)</f>
        <v>#DIV/0!</v>
      </c>
      <c r="Q2104" s="5" t="e">
        <f>P2104*I2104</f>
        <v>#DIV/0!</v>
      </c>
      <c r="U2104" s="15" t="e">
        <f>100-(T2104-R2104)/S2104*100</f>
        <v>#DIV/0!</v>
      </c>
      <c r="V2104" s="21">
        <v>0.42499999999999999</v>
      </c>
      <c r="X2104" s="2">
        <v>9.31</v>
      </c>
      <c r="Y2104" s="2">
        <v>9.6</v>
      </c>
      <c r="Z2104" s="21">
        <v>2954</v>
      </c>
      <c r="AB2104" s="14" t="e">
        <f>((AE2104-AC2104)*(1000/AD2104))*1000</f>
        <v>#DIV/0!</v>
      </c>
      <c r="AF2104" s="7" t="e">
        <f>#REF!*0.8</f>
        <v>#REF!</v>
      </c>
      <c r="AG2104" s="2">
        <v>141</v>
      </c>
      <c r="AH2104" s="8">
        <f>((AG2104)*(H2104/100))</f>
        <v>100.11</v>
      </c>
      <c r="AI2104" s="7">
        <f>AG2104/AH2104</f>
        <v>1.408450704225352</v>
      </c>
      <c r="AJ2104" s="6">
        <v>20.78</v>
      </c>
      <c r="AK2104" s="2">
        <v>0.64500000000000002</v>
      </c>
      <c r="AO2104" s="20" t="s">
        <v>2438</v>
      </c>
      <c r="AP2104" s="737">
        <v>9.4E-2</v>
      </c>
      <c r="AQ2104" s="737">
        <v>2E-3</v>
      </c>
      <c r="AR2104" s="737">
        <v>4.2000000000000003E-2</v>
      </c>
      <c r="AS2104" s="737">
        <v>3.0000000000000001E-3</v>
      </c>
      <c r="AT2104" s="737">
        <v>7.0000000000000001E-3</v>
      </c>
      <c r="AU2104" s="737">
        <v>2E-3</v>
      </c>
      <c r="AV2104" s="737">
        <v>1.7999999999999999E-2</v>
      </c>
      <c r="AW2104" s="737">
        <v>2E-3</v>
      </c>
      <c r="AX2104" s="737">
        <v>4.0000000000000001E-3</v>
      </c>
      <c r="AY2104" s="737">
        <v>1E-3</v>
      </c>
      <c r="AZ2104" s="737">
        <v>8.1000000000000003E-2</v>
      </c>
      <c r="BA2104" s="737">
        <v>3.0000000000000001E-3</v>
      </c>
      <c r="BB2104" s="737">
        <v>0.19</v>
      </c>
      <c r="BC2104" s="737">
        <v>4.0000000000000001E-3</v>
      </c>
      <c r="BD2104" s="737">
        <v>3.1040000000000001</v>
      </c>
      <c r="BE2104" s="737">
        <v>2.7E-2</v>
      </c>
      <c r="BF2104" s="737" t="s">
        <v>121</v>
      </c>
      <c r="BG2104" s="737">
        <v>4.0000000000000001E-3</v>
      </c>
      <c r="BH2104" s="737">
        <v>5.1459999999999999</v>
      </c>
      <c r="BI2104" s="737">
        <v>1.353</v>
      </c>
      <c r="BJ2104" s="737" t="s">
        <v>121</v>
      </c>
      <c r="BK2104" s="737">
        <v>2E-3</v>
      </c>
      <c r="BL2104" s="737" t="s">
        <v>121</v>
      </c>
      <c r="BM2104" s="737">
        <v>2E-3</v>
      </c>
      <c r="BN2104" s="737">
        <v>0.26400000000000001</v>
      </c>
      <c r="BO2104" s="737">
        <v>8.9999999999999993E-3</v>
      </c>
      <c r="BP2104" s="737">
        <v>59.323</v>
      </c>
      <c r="BQ2104" s="737">
        <v>0.154</v>
      </c>
      <c r="BR2104" s="737" t="s">
        <v>121</v>
      </c>
      <c r="BS2104" s="737">
        <v>2E-3</v>
      </c>
      <c r="BT2104" s="737">
        <v>14.359</v>
      </c>
      <c r="BU2104" s="737">
        <v>0.13900000000000001</v>
      </c>
      <c r="BV2104" s="737">
        <v>1.3620000000000001</v>
      </c>
      <c r="BW2104" s="737">
        <v>2.5999999999999999E-2</v>
      </c>
      <c r="BX2104" s="737" t="s">
        <v>121</v>
      </c>
      <c r="BY2104" s="737">
        <v>8.9999999999999993E-3</v>
      </c>
      <c r="BZ2104" s="737">
        <v>1.1990000000000001</v>
      </c>
      <c r="CA2104" s="737">
        <v>3.4000000000000002E-2</v>
      </c>
      <c r="CB2104" s="737" t="s">
        <v>121</v>
      </c>
      <c r="CC2104" s="737">
        <v>11.893000000000001</v>
      </c>
      <c r="CD2104" s="737">
        <v>0.12</v>
      </c>
      <c r="CE2104" s="737">
        <v>6.0000000000000001E-3</v>
      </c>
      <c r="CF2104" s="737">
        <v>6.0000000000000001E-3</v>
      </c>
      <c r="CG2104" s="737">
        <v>1E-3</v>
      </c>
      <c r="CH2104" s="737">
        <v>2E-3</v>
      </c>
      <c r="CI2104" s="737">
        <v>1E-3</v>
      </c>
      <c r="CJ2104" s="737">
        <v>0.52600000000000002</v>
      </c>
      <c r="CK2104" s="737">
        <v>7.2999999999999995E-2</v>
      </c>
      <c r="CL2104" s="737" t="s">
        <v>121</v>
      </c>
      <c r="CM2104" s="737">
        <v>2E-3</v>
      </c>
      <c r="CN2104" s="737">
        <v>3.0000000000000001E-3</v>
      </c>
      <c r="CO2104" s="737">
        <v>1E-3</v>
      </c>
      <c r="CP2104" s="737">
        <v>1.655</v>
      </c>
      <c r="CQ2104" s="737">
        <v>3.9E-2</v>
      </c>
      <c r="CR2104" s="737" t="s">
        <v>121</v>
      </c>
      <c r="CS2104" s="737">
        <v>2E-3</v>
      </c>
      <c r="CT2104" s="737">
        <v>10.422000000000001</v>
      </c>
      <c r="CU2104" s="737">
        <v>0.32700000000000001</v>
      </c>
      <c r="CV2104" s="737">
        <v>4.4999999999999998E-2</v>
      </c>
      <c r="CW2104" s="737">
        <v>1E-3</v>
      </c>
      <c r="CX2104" s="737">
        <v>1.121</v>
      </c>
      <c r="CY2104" s="737">
        <v>2.1000000000000001E-2</v>
      </c>
      <c r="CZ2104" s="737" t="s">
        <v>121</v>
      </c>
      <c r="DA2104" s="737">
        <v>2E-3</v>
      </c>
      <c r="DB2104" s="737">
        <v>0.03</v>
      </c>
      <c r="DC2104" s="737">
        <v>6.0000000000000001E-3</v>
      </c>
      <c r="DD2104" s="737" t="s">
        <v>121</v>
      </c>
      <c r="DE2104" s="737">
        <v>1.4999999999999999E-2</v>
      </c>
      <c r="DF2104" s="737">
        <v>0.84</v>
      </c>
      <c r="DG2104" s="737">
        <v>8.9999999999999993E-3</v>
      </c>
      <c r="DH2104" s="737">
        <v>2.4E-2</v>
      </c>
      <c r="DI2104" s="737">
        <v>1E-3</v>
      </c>
      <c r="DJ2104" s="737">
        <v>7.0000000000000001E-3</v>
      </c>
      <c r="DK2104" s="737">
        <v>1E-3</v>
      </c>
      <c r="DL2104" s="61" t="str">
        <f t="shared" si="39"/>
        <v>DK III W1 16.08.2022</v>
      </c>
      <c r="DM2104" s="737">
        <v>-4.5992887960300101E-3</v>
      </c>
      <c r="DN2104" s="737">
        <v>2.9895837370555699E-3</v>
      </c>
      <c r="DO2104" s="737">
        <v>2.67296760094114E-2</v>
      </c>
      <c r="DP2104" s="737">
        <v>0.64489193438255699</v>
      </c>
      <c r="DQ2104" s="737">
        <v>9.3521021979532399E-3</v>
      </c>
      <c r="DR2104" s="737">
        <v>1.11966750296185E-2</v>
      </c>
      <c r="DS2104" s="737">
        <v>4.5513872524277701E-2</v>
      </c>
      <c r="DT2104" s="737">
        <v>4.5505691322523102E-4</v>
      </c>
      <c r="DU2104" s="737">
        <v>-5.5575967278294195E-4</v>
      </c>
      <c r="DV2104" s="737">
        <v>8.0605749830122298E-3</v>
      </c>
      <c r="DW2104" s="737">
        <v>0.136805394091215</v>
      </c>
      <c r="DX2104" s="737">
        <v>-9.0265334120918403E-2</v>
      </c>
      <c r="DY2104" s="737">
        <v>919.31019631683102</v>
      </c>
      <c r="DZ2104" s="737">
        <v>-1.31455010787506E-2</v>
      </c>
      <c r="EA2104" s="737">
        <v>19.163835743065199</v>
      </c>
      <c r="EB2104" s="737">
        <v>97.856724548078304</v>
      </c>
    </row>
    <row r="2105" spans="1:132">
      <c r="A2105" s="11">
        <v>44789</v>
      </c>
      <c r="B2105" s="66"/>
      <c r="C2105" s="25" t="s">
        <v>124</v>
      </c>
      <c r="D2105" s="21">
        <v>27</v>
      </c>
      <c r="E2105" s="2">
        <v>100</v>
      </c>
      <c r="F2105" s="2">
        <v>73</v>
      </c>
      <c r="H2105" s="3">
        <f>((F2105)/(E2105/100))</f>
        <v>73</v>
      </c>
      <c r="I2105" s="4">
        <f>E2105/F2105</f>
        <v>1.3698630136986301</v>
      </c>
      <c r="J2105" s="4" t="e">
        <f>100/G2105</f>
        <v>#DIV/0!</v>
      </c>
      <c r="N2105" s="37" t="e">
        <f>M2105/(K2105/100)</f>
        <v>#DIV/0!</v>
      </c>
      <c r="O2105" s="37" t="e">
        <f>N2105/J2105</f>
        <v>#DIV/0!</v>
      </c>
      <c r="P2105" s="5" t="e">
        <f>M2105/(L2105/100)</f>
        <v>#DIV/0!</v>
      </c>
      <c r="Q2105" s="5" t="e">
        <f>P2105*I2105</f>
        <v>#DIV/0!</v>
      </c>
      <c r="U2105" s="15" t="e">
        <f>100-(T2105-R2105)/S2105*100</f>
        <v>#DIV/0!</v>
      </c>
      <c r="V2105" s="21">
        <v>0.41699999999999998</v>
      </c>
      <c r="X2105" s="2">
        <v>10.72</v>
      </c>
      <c r="Y2105" s="2">
        <v>5.81</v>
      </c>
      <c r="Z2105" s="21">
        <v>1260</v>
      </c>
      <c r="AB2105" s="14" t="e">
        <f>((AE2105-AC2105)*(1000/AD2105))*1000</f>
        <v>#DIV/0!</v>
      </c>
      <c r="AF2105" s="7" t="e">
        <f>#REF!*0.8</f>
        <v>#REF!</v>
      </c>
      <c r="AG2105" s="2">
        <v>137</v>
      </c>
      <c r="AH2105" s="8">
        <f>((AG2105)*(H2105/100))</f>
        <v>100.00999999999999</v>
      </c>
      <c r="AI2105" s="7">
        <f>AG2105/AH2105</f>
        <v>1.3698630136986303</v>
      </c>
      <c r="AJ2105" s="6">
        <v>25.25</v>
      </c>
      <c r="AK2105" s="2">
        <v>0.19500000000000001</v>
      </c>
      <c r="AO2105" s="20" t="s">
        <v>2437</v>
      </c>
      <c r="AP2105" s="737">
        <v>3.6999999999999998E-2</v>
      </c>
      <c r="AQ2105" s="737">
        <v>1E-3</v>
      </c>
      <c r="AR2105" s="737">
        <v>6.3E-2</v>
      </c>
      <c r="AS2105" s="737">
        <v>4.0000000000000001E-3</v>
      </c>
      <c r="AT2105" s="737">
        <v>4.0000000000000001E-3</v>
      </c>
      <c r="AU2105" s="737">
        <v>2E-3</v>
      </c>
      <c r="AV2105" s="737">
        <v>0.02</v>
      </c>
      <c r="AW2105" s="737">
        <v>2E-3</v>
      </c>
      <c r="AX2105" s="737">
        <v>3.0000000000000001E-3</v>
      </c>
      <c r="AY2105" s="737">
        <v>1E-3</v>
      </c>
      <c r="AZ2105" s="737">
        <v>9.2999999999999999E-2</v>
      </c>
      <c r="BA2105" s="737">
        <v>4.0000000000000001E-3</v>
      </c>
      <c r="BB2105" s="737">
        <v>0.10100000000000001</v>
      </c>
      <c r="BC2105" s="737">
        <v>3.0000000000000001E-3</v>
      </c>
      <c r="BD2105" s="737">
        <v>3.774</v>
      </c>
      <c r="BE2105" s="737">
        <v>3.4000000000000002E-2</v>
      </c>
      <c r="BF2105" s="737" t="s">
        <v>121</v>
      </c>
      <c r="BG2105" s="737">
        <v>5.0000000000000001E-3</v>
      </c>
      <c r="BH2105" s="737">
        <v>2.867</v>
      </c>
      <c r="BI2105" s="737">
        <v>0.88300000000000001</v>
      </c>
      <c r="BJ2105" s="737" t="s">
        <v>121</v>
      </c>
      <c r="BK2105" s="737">
        <v>2E-3</v>
      </c>
      <c r="BL2105" s="737" t="s">
        <v>121</v>
      </c>
      <c r="BM2105" s="737">
        <v>2E-3</v>
      </c>
      <c r="BN2105" s="737">
        <v>1.482</v>
      </c>
      <c r="BO2105" s="737">
        <v>2.4E-2</v>
      </c>
      <c r="BP2105" s="737">
        <v>63.878999999999998</v>
      </c>
      <c r="BQ2105" s="737">
        <v>0.16300000000000001</v>
      </c>
      <c r="BR2105" s="737">
        <v>2E-3</v>
      </c>
      <c r="BS2105" s="737">
        <v>1E-3</v>
      </c>
      <c r="BT2105" s="737">
        <v>14.191000000000001</v>
      </c>
      <c r="BU2105" s="737">
        <v>0.14599999999999999</v>
      </c>
      <c r="BV2105" s="737">
        <v>0.76700000000000002</v>
      </c>
      <c r="BW2105" s="737">
        <v>1.9E-2</v>
      </c>
      <c r="BX2105" s="737" t="s">
        <v>121</v>
      </c>
      <c r="BY2105" s="737">
        <v>1.4999999999999999E-2</v>
      </c>
      <c r="BZ2105" s="737">
        <v>0.35</v>
      </c>
      <c r="CA2105" s="737">
        <v>2.5000000000000001E-2</v>
      </c>
      <c r="CB2105" s="737" t="s">
        <v>121</v>
      </c>
      <c r="CC2105" s="737">
        <v>11.25</v>
      </c>
      <c r="CD2105" s="737">
        <v>0.52900000000000003</v>
      </c>
      <c r="CE2105" s="737">
        <v>1.2999999999999999E-2</v>
      </c>
      <c r="CF2105" s="737" t="s">
        <v>121</v>
      </c>
      <c r="CG2105" s="737">
        <v>2E-3</v>
      </c>
      <c r="CH2105" s="737">
        <v>2E-3</v>
      </c>
      <c r="CI2105" s="737">
        <v>1E-3</v>
      </c>
      <c r="CJ2105" s="737">
        <v>0.64500000000000002</v>
      </c>
      <c r="CK2105" s="737">
        <v>7.0999999999999994E-2</v>
      </c>
      <c r="CL2105" s="737" t="s">
        <v>121</v>
      </c>
      <c r="CM2105" s="737">
        <v>2E-3</v>
      </c>
      <c r="CN2105" s="737" t="s">
        <v>121</v>
      </c>
      <c r="CO2105" s="737">
        <v>2E-3</v>
      </c>
      <c r="CP2105" s="737">
        <v>2</v>
      </c>
      <c r="CQ2105" s="737">
        <v>0.04</v>
      </c>
      <c r="CR2105" s="737" t="s">
        <v>121</v>
      </c>
      <c r="CS2105" s="737">
        <v>2E-3</v>
      </c>
      <c r="CT2105" s="737">
        <v>5.2320000000000002</v>
      </c>
      <c r="CU2105" s="737">
        <v>0.251</v>
      </c>
      <c r="CV2105" s="737">
        <v>3.9E-2</v>
      </c>
      <c r="CW2105" s="737">
        <v>1E-3</v>
      </c>
      <c r="CX2105" s="737">
        <v>1.7310000000000001</v>
      </c>
      <c r="CY2105" s="737">
        <v>2.7E-2</v>
      </c>
      <c r="CZ2105" s="737" t="s">
        <v>121</v>
      </c>
      <c r="DA2105" s="737">
        <v>2E-3</v>
      </c>
      <c r="DB2105" s="737">
        <v>1.6E-2</v>
      </c>
      <c r="DC2105" s="737">
        <v>8.0000000000000002E-3</v>
      </c>
      <c r="DD2105" s="737" t="s">
        <v>121</v>
      </c>
      <c r="DE2105" s="737">
        <v>1.7000000000000001E-2</v>
      </c>
      <c r="DF2105" s="737">
        <v>2.137</v>
      </c>
      <c r="DG2105" s="737">
        <v>0.02</v>
      </c>
      <c r="DH2105" s="737">
        <v>2.5000000000000001E-2</v>
      </c>
      <c r="DI2105" s="737">
        <v>1E-3</v>
      </c>
      <c r="DJ2105" s="737">
        <v>3.0000000000000001E-3</v>
      </c>
      <c r="DK2105" s="737">
        <v>1E-3</v>
      </c>
      <c r="DL2105" s="61" t="str">
        <f t="shared" si="39"/>
        <v>DK II 16.08.2022</v>
      </c>
      <c r="DM2105" s="737">
        <v>-7.2597326026104499E-3</v>
      </c>
      <c r="DN2105" s="737">
        <v>-1.5212974314142999E-3</v>
      </c>
      <c r="DO2105" s="737">
        <v>-6.4864621766449497E-3</v>
      </c>
      <c r="DP2105" s="737">
        <v>0.194706980481509</v>
      </c>
      <c r="DQ2105" s="737">
        <v>1.85267916495425E-3</v>
      </c>
      <c r="DR2105" s="737">
        <v>-7.8510816637533795E-4</v>
      </c>
      <c r="DS2105" s="737">
        <v>8.1148178217881797E-2</v>
      </c>
      <c r="DT2105" s="737">
        <v>4.8664703897249801E-3</v>
      </c>
      <c r="DU2105" s="188">
        <v>5.3482530300959897E-5</v>
      </c>
      <c r="DV2105" s="737">
        <v>6.9632327699815002E-3</v>
      </c>
      <c r="DW2105" s="737">
        <v>3.9306493131174597E-2</v>
      </c>
      <c r="DX2105" s="737">
        <v>-4.5017481801991298E-2</v>
      </c>
      <c r="DY2105" s="737">
        <v>659.67360692616796</v>
      </c>
      <c r="DZ2105" s="737">
        <v>0.27540970367475498</v>
      </c>
      <c r="EA2105" s="737">
        <v>1.29875718939458</v>
      </c>
      <c r="EB2105" s="737">
        <v>97.709324895117803</v>
      </c>
    </row>
    <row r="2106" spans="1:132">
      <c r="A2106" s="11">
        <v>44790</v>
      </c>
      <c r="B2106" s="66"/>
      <c r="C2106" s="25" t="s">
        <v>117</v>
      </c>
      <c r="H2106" s="3" t="e">
        <f>((F2106)/(E2106/100))</f>
        <v>#DIV/0!</v>
      </c>
      <c r="I2106" s="4" t="e">
        <f>E2106/F2106</f>
        <v>#DIV/0!</v>
      </c>
      <c r="J2106" s="4" t="e">
        <f>100/G2106</f>
        <v>#DIV/0!</v>
      </c>
      <c r="N2106" s="37" t="e">
        <f>M2106/(K2106/100)</f>
        <v>#DIV/0!</v>
      </c>
      <c r="O2106" s="37" t="e">
        <f>N2106/J2106</f>
        <v>#DIV/0!</v>
      </c>
      <c r="P2106" s="5" t="e">
        <f>M2106/(L2106/100)</f>
        <v>#DIV/0!</v>
      </c>
      <c r="Q2106" s="5" t="e">
        <f>P2106*I2106</f>
        <v>#DIV/0!</v>
      </c>
      <c r="U2106" s="15" t="e">
        <f>100-(T2106-R2106)/S2106*100</f>
        <v>#DIV/0!</v>
      </c>
      <c r="X2106" s="2">
        <v>11.65</v>
      </c>
      <c r="AB2106" s="14" t="e">
        <f>((AE2106-AC2106)*(1000/AD2106))*1000</f>
        <v>#DIV/0!</v>
      </c>
      <c r="AF2106" s="7" t="e">
        <f>#REF!*0.8</f>
        <v>#REF!</v>
      </c>
      <c r="AG2106" s="2">
        <v>60</v>
      </c>
      <c r="AH2106" s="8" t="e">
        <f>((AG2106)*(H2106/100))</f>
        <v>#DIV/0!</v>
      </c>
      <c r="AI2106" s="7" t="e">
        <f>AG2106/AH2106</f>
        <v>#DIV/0!</v>
      </c>
      <c r="AO2106" s="20" t="s">
        <v>2439</v>
      </c>
      <c r="AP2106" s="739">
        <v>0.20799999999999999</v>
      </c>
      <c r="AQ2106" s="739">
        <v>4.0000000000000001E-3</v>
      </c>
      <c r="AR2106" s="739">
        <v>6.0000000000000001E-3</v>
      </c>
      <c r="AS2106" s="739">
        <v>3.0000000000000001E-3</v>
      </c>
      <c r="AT2106" s="739">
        <v>0.08</v>
      </c>
      <c r="AU2106" s="739">
        <v>3.0000000000000001E-3</v>
      </c>
      <c r="AV2106" s="739">
        <v>7.1999999999999995E-2</v>
      </c>
      <c r="AW2106" s="739">
        <v>3.0000000000000001E-3</v>
      </c>
      <c r="AX2106" s="739">
        <v>1.2999999999999999E-2</v>
      </c>
      <c r="AY2106" s="739">
        <v>1E-3</v>
      </c>
      <c r="AZ2106" s="739">
        <v>1.4999999999999999E-2</v>
      </c>
      <c r="BA2106" s="739">
        <v>2E-3</v>
      </c>
      <c r="BB2106" s="739">
        <v>6.8000000000000005E-2</v>
      </c>
      <c r="BC2106" s="739">
        <v>2E-3</v>
      </c>
      <c r="BD2106" s="739">
        <v>0.47099999999999997</v>
      </c>
      <c r="BE2106" s="739">
        <v>1.0999999999999999E-2</v>
      </c>
      <c r="BF2106" s="739" t="s">
        <v>121</v>
      </c>
      <c r="BG2106" s="739">
        <v>1.0999999999999999E-2</v>
      </c>
      <c r="BH2106" s="739" t="s">
        <v>121</v>
      </c>
      <c r="BI2106" s="739">
        <v>3.3250000000000002</v>
      </c>
      <c r="BJ2106" s="739" t="s">
        <v>121</v>
      </c>
      <c r="BK2106" s="739">
        <v>3.0000000000000001E-3</v>
      </c>
      <c r="BL2106" s="739" t="s">
        <v>121</v>
      </c>
      <c r="BM2106" s="739">
        <v>2E-3</v>
      </c>
      <c r="BN2106" s="739">
        <v>8.6999999999999994E-2</v>
      </c>
      <c r="BO2106" s="739">
        <v>8.0000000000000002E-3</v>
      </c>
      <c r="BP2106" s="739">
        <v>52.475000000000001</v>
      </c>
      <c r="BQ2106" s="739">
        <v>0.187</v>
      </c>
      <c r="BR2106" s="739">
        <v>3.0000000000000001E-3</v>
      </c>
      <c r="BS2106" s="739">
        <v>1E-3</v>
      </c>
      <c r="BT2106" s="739">
        <v>12.64</v>
      </c>
      <c r="BU2106" s="739">
        <v>0.155</v>
      </c>
      <c r="BV2106" s="739">
        <v>19.783000000000001</v>
      </c>
      <c r="BW2106" s="739">
        <v>0.33600000000000002</v>
      </c>
      <c r="BX2106" s="739" t="s">
        <v>121</v>
      </c>
      <c r="BY2106" s="739">
        <v>4.0000000000000001E-3</v>
      </c>
      <c r="BZ2106" s="739">
        <v>6.0460000000000003</v>
      </c>
      <c r="CA2106" s="739">
        <v>7.8E-2</v>
      </c>
      <c r="CB2106" s="739" t="s">
        <v>121</v>
      </c>
      <c r="CC2106" s="739">
        <v>26.823</v>
      </c>
      <c r="CD2106" s="739">
        <v>2.1999999999999999E-2</v>
      </c>
      <c r="CE2106" s="739">
        <v>5.0000000000000001E-3</v>
      </c>
      <c r="CF2106" s="739" t="s">
        <v>121</v>
      </c>
      <c r="CG2106" s="739">
        <v>2E-3</v>
      </c>
      <c r="CH2106" s="739" t="s">
        <v>121</v>
      </c>
      <c r="CI2106" s="739">
        <v>2E-3</v>
      </c>
      <c r="CJ2106" s="739" t="s">
        <v>121</v>
      </c>
      <c r="CK2106" s="739">
        <v>0.27800000000000002</v>
      </c>
      <c r="CL2106" s="739" t="s">
        <v>121</v>
      </c>
      <c r="CM2106" s="739">
        <v>2E-3</v>
      </c>
      <c r="CN2106" s="739">
        <v>7.0000000000000001E-3</v>
      </c>
      <c r="CO2106" s="739">
        <v>1E-3</v>
      </c>
      <c r="CP2106" s="739">
        <v>2.19</v>
      </c>
      <c r="CQ2106" s="739">
        <v>7.8E-2</v>
      </c>
      <c r="CR2106" s="739" t="s">
        <v>121</v>
      </c>
      <c r="CS2106" s="739">
        <v>2E-3</v>
      </c>
      <c r="CT2106" s="739">
        <v>1.5660000000000001</v>
      </c>
      <c r="CU2106" s="739">
        <v>0.36599999999999999</v>
      </c>
      <c r="CV2106" s="739">
        <v>0.02</v>
      </c>
      <c r="CW2106" s="739">
        <v>1E-3</v>
      </c>
      <c r="CX2106" s="739">
        <v>0.19</v>
      </c>
      <c r="CY2106" s="739">
        <v>0.01</v>
      </c>
      <c r="CZ2106" s="739" t="s">
        <v>121</v>
      </c>
      <c r="DA2106" s="739">
        <v>2E-3</v>
      </c>
      <c r="DB2106" s="739" t="s">
        <v>121</v>
      </c>
      <c r="DC2106" s="739">
        <v>4.0000000000000001E-3</v>
      </c>
      <c r="DD2106" s="739">
        <v>4.2000000000000003E-2</v>
      </c>
      <c r="DE2106" s="739">
        <v>8.0000000000000002E-3</v>
      </c>
      <c r="DF2106" s="739">
        <v>1</v>
      </c>
      <c r="DG2106" s="739">
        <v>1.2999999999999999E-2</v>
      </c>
      <c r="DH2106" s="739">
        <v>4.0000000000000001E-3</v>
      </c>
      <c r="DI2106" s="739">
        <v>1E-3</v>
      </c>
      <c r="DJ2106" s="739">
        <v>0.11700000000000001</v>
      </c>
      <c r="DK2106" s="739">
        <v>2E-3</v>
      </c>
      <c r="DL2106" s="61" t="str">
        <f t="shared" si="39"/>
        <v>UTV 17.08.2022</v>
      </c>
    </row>
    <row r="2107" spans="1:132">
      <c r="A2107" s="11">
        <v>44790</v>
      </c>
      <c r="B2107" s="66" t="s">
        <v>208</v>
      </c>
      <c r="C2107" s="25" t="s">
        <v>125</v>
      </c>
      <c r="D2107" s="21">
        <v>29</v>
      </c>
      <c r="E2107" s="2">
        <v>100</v>
      </c>
      <c r="F2107" s="2">
        <v>71</v>
      </c>
      <c r="H2107" s="3">
        <f>((F2107)/(E2107/100))</f>
        <v>71</v>
      </c>
      <c r="I2107" s="4">
        <f>E2107/F2107</f>
        <v>1.408450704225352</v>
      </c>
      <c r="J2107" s="4" t="e">
        <f>100/G2107</f>
        <v>#DIV/0!</v>
      </c>
      <c r="N2107" s="37" t="e">
        <f>M2107/(K2107/100)</f>
        <v>#DIV/0!</v>
      </c>
      <c r="O2107" s="37" t="e">
        <f>N2107/J2107</f>
        <v>#DIV/0!</v>
      </c>
      <c r="P2107" s="5" t="e">
        <f>M2107/(L2107/100)</f>
        <v>#DIV/0!</v>
      </c>
      <c r="Q2107" s="5" t="e">
        <f>P2107*I2107</f>
        <v>#DIV/0!</v>
      </c>
      <c r="U2107" s="15" t="e">
        <f>100-(T2107-R2107)/S2107*100</f>
        <v>#DIV/0!</v>
      </c>
      <c r="V2107" s="21">
        <v>3.7309999999999999</v>
      </c>
      <c r="X2107" s="2">
        <v>9.99</v>
      </c>
      <c r="Y2107" s="2">
        <v>11.59</v>
      </c>
      <c r="Z2107" s="21">
        <v>3276</v>
      </c>
      <c r="AB2107" s="14" t="e">
        <f>((AE2107-AC2107)*(1000/AD2107))*1000</f>
        <v>#DIV/0!</v>
      </c>
      <c r="AF2107" s="7" t="e">
        <f>#REF!*0.8</f>
        <v>#REF!</v>
      </c>
      <c r="AG2107" s="2">
        <v>141</v>
      </c>
      <c r="AH2107" s="8">
        <f>((AG2107)*(H2107/100))</f>
        <v>100.11</v>
      </c>
      <c r="AI2107" s="7">
        <f>AG2107/AH2107</f>
        <v>1.408450704225352</v>
      </c>
      <c r="AJ2107" s="6">
        <v>21.77</v>
      </c>
      <c r="AK2107" s="2">
        <v>0.89900000000000002</v>
      </c>
      <c r="AO2107" s="20" t="s">
        <v>2440</v>
      </c>
      <c r="AP2107" s="738">
        <v>6.0999999999999999E-2</v>
      </c>
      <c r="AQ2107" s="738">
        <v>1E-3</v>
      </c>
      <c r="AR2107" s="738">
        <v>6.5000000000000002E-2</v>
      </c>
      <c r="AS2107" s="738">
        <v>3.0000000000000001E-3</v>
      </c>
      <c r="AT2107" s="738">
        <v>7.0000000000000001E-3</v>
      </c>
      <c r="AU2107" s="738">
        <v>2E-3</v>
      </c>
      <c r="AV2107" s="738">
        <v>1.7000000000000001E-2</v>
      </c>
      <c r="AW2107" s="738">
        <v>1E-3</v>
      </c>
      <c r="AX2107" s="738">
        <v>2.3E-2</v>
      </c>
      <c r="AY2107" s="738">
        <v>1E-3</v>
      </c>
      <c r="AZ2107" s="738">
        <v>4.2999999999999997E-2</v>
      </c>
      <c r="BA2107" s="738">
        <v>2E-3</v>
      </c>
      <c r="BB2107" s="738">
        <v>0.19</v>
      </c>
      <c r="BC2107" s="738">
        <v>3.0000000000000001E-3</v>
      </c>
      <c r="BD2107" s="738">
        <v>2.0449999999999999</v>
      </c>
      <c r="BE2107" s="738">
        <v>1.7999999999999999E-2</v>
      </c>
      <c r="BF2107" s="738" t="s">
        <v>121</v>
      </c>
      <c r="BG2107" s="738">
        <v>3.0000000000000001E-3</v>
      </c>
      <c r="BH2107" s="738">
        <v>2.5230000000000001</v>
      </c>
      <c r="BI2107" s="738">
        <v>0.69099999999999995</v>
      </c>
      <c r="BJ2107" s="738" t="s">
        <v>121</v>
      </c>
      <c r="BK2107" s="738">
        <v>2E-3</v>
      </c>
      <c r="BL2107" s="738" t="s">
        <v>121</v>
      </c>
      <c r="BM2107" s="738">
        <v>2E-3</v>
      </c>
      <c r="BN2107" s="738">
        <v>0.16700000000000001</v>
      </c>
      <c r="BO2107" s="738">
        <v>6.0000000000000001E-3</v>
      </c>
      <c r="BP2107" s="738">
        <v>71.626000000000005</v>
      </c>
      <c r="BQ2107" s="738">
        <v>0.107</v>
      </c>
      <c r="BR2107" s="738">
        <v>2E-3</v>
      </c>
      <c r="BS2107" s="738">
        <v>1E-3</v>
      </c>
      <c r="BT2107" s="738">
        <v>9.8689999999999998</v>
      </c>
      <c r="BU2107" s="738">
        <v>0.105</v>
      </c>
      <c r="BV2107" s="738">
        <v>1.0109999999999999</v>
      </c>
      <c r="BW2107" s="738">
        <v>0.02</v>
      </c>
      <c r="BX2107" s="738" t="s">
        <v>121</v>
      </c>
      <c r="BY2107" s="738">
        <v>6.0000000000000001E-3</v>
      </c>
      <c r="BZ2107" s="738">
        <v>0.92800000000000005</v>
      </c>
      <c r="CA2107" s="738">
        <v>2.8000000000000001E-2</v>
      </c>
      <c r="CB2107" s="738" t="s">
        <v>121</v>
      </c>
      <c r="CC2107" s="738">
        <v>9.0890000000000004</v>
      </c>
      <c r="CD2107" s="738">
        <v>0.109</v>
      </c>
      <c r="CE2107" s="738">
        <v>6.0000000000000001E-3</v>
      </c>
      <c r="CF2107" s="738">
        <v>2E-3</v>
      </c>
      <c r="CG2107" s="738">
        <v>1E-3</v>
      </c>
      <c r="CH2107" s="738" t="s">
        <v>121</v>
      </c>
      <c r="CI2107" s="738">
        <v>2E-3</v>
      </c>
      <c r="CJ2107" s="738">
        <v>0.376</v>
      </c>
      <c r="CK2107" s="738">
        <v>5.8000000000000003E-2</v>
      </c>
      <c r="CL2107" s="738" t="s">
        <v>121</v>
      </c>
      <c r="CM2107" s="738">
        <v>2E-3</v>
      </c>
      <c r="CN2107" s="738">
        <v>4.0000000000000001E-3</v>
      </c>
      <c r="CO2107" s="738">
        <v>1E-3</v>
      </c>
      <c r="CP2107" s="738">
        <v>1.6539999999999999</v>
      </c>
      <c r="CQ2107" s="738">
        <v>3.4000000000000002E-2</v>
      </c>
      <c r="CR2107" s="738" t="s">
        <v>121</v>
      </c>
      <c r="CS2107" s="738">
        <v>2E-3</v>
      </c>
      <c r="CT2107" s="738">
        <v>7.1639999999999997</v>
      </c>
      <c r="CU2107" s="738">
        <v>0.255</v>
      </c>
      <c r="CV2107" s="738">
        <v>2.3E-2</v>
      </c>
      <c r="CW2107" s="738">
        <v>1E-3</v>
      </c>
      <c r="CX2107" s="738">
        <v>1.19</v>
      </c>
      <c r="CY2107" s="738">
        <v>1.9E-2</v>
      </c>
      <c r="CZ2107" s="738" t="s">
        <v>121</v>
      </c>
      <c r="DA2107" s="738">
        <v>2E-3</v>
      </c>
      <c r="DB2107" s="738">
        <v>0.109</v>
      </c>
      <c r="DC2107" s="738">
        <v>6.0000000000000001E-3</v>
      </c>
      <c r="DD2107" s="738" t="s">
        <v>121</v>
      </c>
      <c r="DE2107" s="738">
        <v>8.0000000000000002E-3</v>
      </c>
      <c r="DF2107" s="738">
        <v>0.76600000000000001</v>
      </c>
      <c r="DG2107" s="738">
        <v>7.0000000000000001E-3</v>
      </c>
      <c r="DH2107" s="738">
        <v>1.2E-2</v>
      </c>
      <c r="DI2107" s="738">
        <v>1E-3</v>
      </c>
      <c r="DJ2107" s="738">
        <v>1.2E-2</v>
      </c>
      <c r="DK2107" s="738">
        <v>1E-3</v>
      </c>
      <c r="DL2107" s="61" t="str">
        <f t="shared" si="39"/>
        <v>DK III W1 17.08.2022</v>
      </c>
      <c r="DM2107" s="742">
        <v>5.0561823916959901E-3</v>
      </c>
      <c r="DN2107" s="742">
        <v>4.1342575533538699E-2</v>
      </c>
      <c r="DO2107" s="742">
        <v>2.6624379849771E-2</v>
      </c>
      <c r="DP2107" s="742">
        <v>0.89858518815900401</v>
      </c>
      <c r="DQ2107" s="742">
        <v>9.2037821766648396E-3</v>
      </c>
      <c r="DR2107" s="742">
        <v>1.6507637559593901E-2</v>
      </c>
      <c r="DS2107" s="742">
        <v>5.1176302434719198E-2</v>
      </c>
      <c r="DT2107" s="742">
        <v>-4.9962830502711696E-4</v>
      </c>
      <c r="DU2107" s="742">
        <v>2.85086804293091E-3</v>
      </c>
      <c r="DV2107" s="742">
        <v>4.2568759279105799E-2</v>
      </c>
      <c r="DW2107" s="742">
        <v>9.7714561871333594E-2</v>
      </c>
      <c r="DX2107" s="742">
        <v>0.14905939029029699</v>
      </c>
      <c r="DY2107" s="742">
        <v>927.512067650002</v>
      </c>
      <c r="DZ2107" s="742">
        <v>0.24308051546252599</v>
      </c>
      <c r="EA2107" s="742">
        <v>2.7108709502045198</v>
      </c>
      <c r="EB2107" s="742">
        <v>98.157456344821995</v>
      </c>
    </row>
    <row r="2108" spans="1:132">
      <c r="A2108" s="11">
        <v>44790</v>
      </c>
      <c r="B2108" s="66" t="s">
        <v>207</v>
      </c>
      <c r="C2108" s="25" t="s">
        <v>125</v>
      </c>
      <c r="D2108" s="21">
        <v>30</v>
      </c>
      <c r="E2108" s="2">
        <v>100</v>
      </c>
      <c r="F2108" s="2">
        <v>70</v>
      </c>
      <c r="H2108" s="3">
        <f>((F2108)/(E2108/100))</f>
        <v>70</v>
      </c>
      <c r="I2108" s="4">
        <f>E2108/F2108</f>
        <v>1.4285714285714286</v>
      </c>
      <c r="J2108" s="4" t="e">
        <f>100/G2108</f>
        <v>#DIV/0!</v>
      </c>
      <c r="N2108" s="37" t="e">
        <f>M2108/(K2108/100)</f>
        <v>#DIV/0!</v>
      </c>
      <c r="O2108" s="37" t="e">
        <f>N2108/J2108</f>
        <v>#DIV/0!</v>
      </c>
      <c r="P2108" s="5" t="e">
        <f>M2108/(L2108/100)</f>
        <v>#DIV/0!</v>
      </c>
      <c r="Q2108" s="5" t="e">
        <f>P2108*I2108</f>
        <v>#DIV/0!</v>
      </c>
      <c r="U2108" s="15" t="e">
        <f>100-(T2108-R2108)/S2108*100</f>
        <v>#DIV/0!</v>
      </c>
      <c r="V2108" s="21">
        <v>0.65300000000000002</v>
      </c>
      <c r="X2108" s="2">
        <v>10.95</v>
      </c>
      <c r="Y2108" s="2">
        <v>7.22</v>
      </c>
      <c r="Z2108" s="21">
        <v>1851</v>
      </c>
      <c r="AB2108" s="14" t="e">
        <f>((AE2108-AC2108)*(1000/AD2108))*1000</f>
        <v>#DIV/0!</v>
      </c>
      <c r="AF2108" s="7" t="e">
        <f>#REF!*0.8</f>
        <v>#REF!</v>
      </c>
      <c r="AG2108" s="2">
        <v>143</v>
      </c>
      <c r="AH2108" s="8">
        <f>((AG2108)*(H2108/100))</f>
        <v>100.1</v>
      </c>
      <c r="AI2108" s="7">
        <f>AG2108/AH2108</f>
        <v>1.4285714285714286</v>
      </c>
      <c r="AJ2108" s="6">
        <v>43.7</v>
      </c>
      <c r="AK2108" s="2">
        <v>0.47499999999999998</v>
      </c>
      <c r="AO2108" s="20" t="s">
        <v>2441</v>
      </c>
      <c r="AP2108" s="738">
        <v>5.0999999999999997E-2</v>
      </c>
      <c r="AQ2108" s="738">
        <v>1E-3</v>
      </c>
      <c r="AR2108" s="738">
        <v>1.6E-2</v>
      </c>
      <c r="AS2108" s="738">
        <v>3.0000000000000001E-3</v>
      </c>
      <c r="AT2108" s="738">
        <v>8.0000000000000002E-3</v>
      </c>
      <c r="AU2108" s="738">
        <v>2E-3</v>
      </c>
      <c r="AV2108" s="738">
        <v>1.4999999999999999E-2</v>
      </c>
      <c r="AW2108" s="738">
        <v>2E-3</v>
      </c>
      <c r="AX2108" s="738" t="s">
        <v>121</v>
      </c>
      <c r="AY2108" s="738">
        <v>2E-3</v>
      </c>
      <c r="AZ2108" s="738">
        <v>2.5000000000000001E-2</v>
      </c>
      <c r="BA2108" s="738">
        <v>2E-3</v>
      </c>
      <c r="BB2108" s="738">
        <v>0.3</v>
      </c>
      <c r="BC2108" s="738">
        <v>5.0000000000000001E-3</v>
      </c>
      <c r="BD2108" s="738">
        <v>2.927</v>
      </c>
      <c r="BE2108" s="738">
        <v>2.5000000000000001E-2</v>
      </c>
      <c r="BF2108" s="738" t="s">
        <v>121</v>
      </c>
      <c r="BG2108" s="738">
        <v>3.0000000000000001E-3</v>
      </c>
      <c r="BH2108" s="738">
        <v>2.774</v>
      </c>
      <c r="BI2108" s="738">
        <v>0.871</v>
      </c>
      <c r="BJ2108" s="738" t="s">
        <v>121</v>
      </c>
      <c r="BK2108" s="738">
        <v>2E-3</v>
      </c>
      <c r="BL2108" s="738" t="s">
        <v>121</v>
      </c>
      <c r="BM2108" s="738">
        <v>2E-3</v>
      </c>
      <c r="BN2108" s="738">
        <v>0.70299999999999996</v>
      </c>
      <c r="BO2108" s="738">
        <v>1.2E-2</v>
      </c>
      <c r="BP2108" s="738">
        <v>65.751999999999995</v>
      </c>
      <c r="BQ2108" s="738">
        <v>0.13200000000000001</v>
      </c>
      <c r="BR2108" s="738" t="s">
        <v>121</v>
      </c>
      <c r="BS2108" s="738">
        <v>2E-3</v>
      </c>
      <c r="BT2108" s="738">
        <v>13.555</v>
      </c>
      <c r="BU2108" s="738">
        <v>0.127</v>
      </c>
      <c r="BV2108" s="738">
        <v>1.0840000000000001</v>
      </c>
      <c r="BW2108" s="738">
        <v>2.1999999999999999E-2</v>
      </c>
      <c r="BX2108" s="738" t="s">
        <v>121</v>
      </c>
      <c r="BY2108" s="738">
        <v>8.0000000000000002E-3</v>
      </c>
      <c r="BZ2108" s="738">
        <v>0.56499999999999995</v>
      </c>
      <c r="CA2108" s="738">
        <v>2.5000000000000001E-2</v>
      </c>
      <c r="CB2108" s="738" t="s">
        <v>121</v>
      </c>
      <c r="CC2108" s="738">
        <v>11.069000000000001</v>
      </c>
      <c r="CD2108" s="738">
        <v>7.3999999999999996E-2</v>
      </c>
      <c r="CE2108" s="738">
        <v>5.0000000000000001E-3</v>
      </c>
      <c r="CF2108" s="738">
        <v>2E-3</v>
      </c>
      <c r="CG2108" s="738">
        <v>1E-3</v>
      </c>
      <c r="CH2108" s="738">
        <v>2E-3</v>
      </c>
      <c r="CI2108" s="738">
        <v>1E-3</v>
      </c>
      <c r="CJ2108" s="738">
        <v>1.369</v>
      </c>
      <c r="CK2108" s="738">
        <v>8.5000000000000006E-2</v>
      </c>
      <c r="CL2108" s="738" t="s">
        <v>121</v>
      </c>
      <c r="CM2108" s="738">
        <v>2E-3</v>
      </c>
      <c r="CN2108" s="738">
        <v>2E-3</v>
      </c>
      <c r="CO2108" s="738">
        <v>1E-3</v>
      </c>
      <c r="CP2108" s="738">
        <v>1.796</v>
      </c>
      <c r="CQ2108" s="738">
        <v>3.9E-2</v>
      </c>
      <c r="CR2108" s="738" t="s">
        <v>121</v>
      </c>
      <c r="CS2108" s="738">
        <v>2E-3</v>
      </c>
      <c r="CT2108" s="738">
        <v>7.7089999999999996</v>
      </c>
      <c r="CU2108" s="738">
        <v>0.28599999999999998</v>
      </c>
      <c r="CV2108" s="738">
        <v>5.2999999999999999E-2</v>
      </c>
      <c r="CW2108" s="738">
        <v>1E-3</v>
      </c>
      <c r="CX2108" s="738">
        <v>0.86599999999999999</v>
      </c>
      <c r="CY2108" s="738">
        <v>1.9E-2</v>
      </c>
      <c r="CZ2108" s="738" t="s">
        <v>121</v>
      </c>
      <c r="DA2108" s="738">
        <v>2E-3</v>
      </c>
      <c r="DB2108" s="738">
        <v>2.1000000000000001E-2</v>
      </c>
      <c r="DC2108" s="738">
        <v>6.0000000000000001E-3</v>
      </c>
      <c r="DD2108" s="738" t="s">
        <v>121</v>
      </c>
      <c r="DE2108" s="738">
        <v>6.0000000000000001E-3</v>
      </c>
      <c r="DF2108" s="738">
        <v>0.31</v>
      </c>
      <c r="DG2108" s="738">
        <v>4.0000000000000001E-3</v>
      </c>
      <c r="DH2108" s="738">
        <v>1.4E-2</v>
      </c>
      <c r="DI2108" s="738">
        <v>1E-3</v>
      </c>
      <c r="DJ2108" s="738">
        <v>6.0000000000000001E-3</v>
      </c>
      <c r="DK2108" s="738">
        <v>1E-3</v>
      </c>
      <c r="DL2108" s="61" t="str">
        <f t="shared" si="39"/>
        <v>DK III W2 17.08.2022</v>
      </c>
      <c r="DM2108" s="742">
        <v>-1.3350706312754699E-2</v>
      </c>
      <c r="DN2108" s="742">
        <v>1.6354644443733499E-2</v>
      </c>
      <c r="DO2108" s="742">
        <v>3.1354601504063398E-3</v>
      </c>
      <c r="DP2108" s="742">
        <v>0.47521709377580601</v>
      </c>
      <c r="DQ2108" s="742">
        <v>4.5669826525388101E-3</v>
      </c>
      <c r="DR2108" s="742">
        <v>1.0333116365837201E-2</v>
      </c>
      <c r="DS2108" s="742">
        <v>2.9936914855260299E-2</v>
      </c>
      <c r="DT2108" s="742">
        <v>1.6477997536013301E-2</v>
      </c>
      <c r="DU2108" s="742">
        <v>2.8487312485227798E-3</v>
      </c>
      <c r="DV2108" s="742">
        <v>3.5563055852734899E-3</v>
      </c>
      <c r="DW2108" s="742">
        <v>7.5157025958736898E-2</v>
      </c>
      <c r="DX2108" s="742">
        <v>6.7763380365087694E-2</v>
      </c>
      <c r="DY2108" s="742">
        <v>1010.11475126859</v>
      </c>
      <c r="DZ2108" s="742">
        <v>0.13260023994491801</v>
      </c>
      <c r="EA2108" s="742">
        <v>-7.8726653359212001E-2</v>
      </c>
      <c r="EB2108" s="742">
        <v>98.057928230277497</v>
      </c>
    </row>
    <row r="2109" spans="1:132">
      <c r="A2109" s="11">
        <v>44791</v>
      </c>
      <c r="B2109" s="66" t="s">
        <v>208</v>
      </c>
      <c r="C2109" s="25" t="s">
        <v>125</v>
      </c>
      <c r="D2109" s="21">
        <v>27</v>
      </c>
      <c r="E2109" s="2">
        <v>100</v>
      </c>
      <c r="F2109" s="2">
        <v>73</v>
      </c>
      <c r="H2109" s="3">
        <f>((F2109)/(E2109/100))</f>
        <v>73</v>
      </c>
      <c r="I2109" s="4">
        <f>E2109/F2109</f>
        <v>1.3698630136986301</v>
      </c>
      <c r="J2109" s="4" t="e">
        <f>100/G2109</f>
        <v>#DIV/0!</v>
      </c>
      <c r="N2109" s="37" t="e">
        <f>M2109/(K2109/100)</f>
        <v>#DIV/0!</v>
      </c>
      <c r="O2109" s="37" t="e">
        <f>N2109/J2109</f>
        <v>#DIV/0!</v>
      </c>
      <c r="P2109" s="5" t="e">
        <f>M2109/(L2109/100)</f>
        <v>#DIV/0!</v>
      </c>
      <c r="Q2109" s="5" t="e">
        <f>P2109*I2109</f>
        <v>#DIV/0!</v>
      </c>
      <c r="U2109" s="15" t="e">
        <f>100-(T2109-R2109)/S2109*100</f>
        <v>#DIV/0!</v>
      </c>
      <c r="V2109" s="21">
        <v>3.1</v>
      </c>
      <c r="X2109" s="2">
        <v>10.3</v>
      </c>
      <c r="Y2109" s="2">
        <v>10.71</v>
      </c>
      <c r="Z2109" s="21">
        <v>3177</v>
      </c>
      <c r="AB2109" s="14" t="e">
        <f>((AE2109-AC2109)*(1000/AD2109))*1000</f>
        <v>#DIV/0!</v>
      </c>
      <c r="AF2109" s="7" t="e">
        <f>#REF!*0.8</f>
        <v>#REF!</v>
      </c>
      <c r="AG2109" s="2">
        <v>137</v>
      </c>
      <c r="AH2109" s="8">
        <f>((AG2109)*(H2109/100))</f>
        <v>100.00999999999999</v>
      </c>
      <c r="AI2109" s="7">
        <f>AG2109/AH2109</f>
        <v>1.3698630136986303</v>
      </c>
      <c r="AJ2109" s="6">
        <v>22.51</v>
      </c>
      <c r="AK2109" s="2">
        <v>0.66900000000000004</v>
      </c>
      <c r="AO2109" s="20" t="s">
        <v>2442</v>
      </c>
      <c r="AP2109" s="740">
        <v>7.6999999999999999E-2</v>
      </c>
      <c r="AQ2109" s="740">
        <v>2E-3</v>
      </c>
      <c r="AR2109" s="740">
        <v>8.2000000000000003E-2</v>
      </c>
      <c r="AS2109" s="740">
        <v>3.0000000000000001E-3</v>
      </c>
      <c r="AT2109" s="740">
        <v>7.0000000000000001E-3</v>
      </c>
      <c r="AU2109" s="740">
        <v>2E-3</v>
      </c>
      <c r="AV2109" s="740">
        <v>1.7999999999999999E-2</v>
      </c>
      <c r="AW2109" s="740">
        <v>2E-3</v>
      </c>
      <c r="AX2109" s="740">
        <v>4.2999999999999997E-2</v>
      </c>
      <c r="AY2109" s="740">
        <v>2E-3</v>
      </c>
      <c r="AZ2109" s="740">
        <v>6.4000000000000001E-2</v>
      </c>
      <c r="BA2109" s="740">
        <v>3.0000000000000001E-3</v>
      </c>
      <c r="BB2109" s="740">
        <v>0.184</v>
      </c>
      <c r="BC2109" s="740">
        <v>4.0000000000000001E-3</v>
      </c>
      <c r="BD2109" s="740">
        <v>2.7959999999999998</v>
      </c>
      <c r="BE2109" s="740">
        <v>2.4E-2</v>
      </c>
      <c r="BF2109" s="740" t="s">
        <v>121</v>
      </c>
      <c r="BG2109" s="740">
        <v>6.0000000000000001E-3</v>
      </c>
      <c r="BH2109" s="740">
        <v>4.431</v>
      </c>
      <c r="BI2109" s="740">
        <v>1.0029999999999999</v>
      </c>
      <c r="BJ2109" s="740" t="s">
        <v>121</v>
      </c>
      <c r="BK2109" s="740">
        <v>2E-3</v>
      </c>
      <c r="BL2109" s="740" t="s">
        <v>121</v>
      </c>
      <c r="BM2109" s="740">
        <v>2E-3</v>
      </c>
      <c r="BN2109" s="740">
        <v>0.32200000000000001</v>
      </c>
      <c r="BO2109" s="740">
        <v>8.9999999999999993E-3</v>
      </c>
      <c r="BP2109" s="740">
        <v>54.718000000000004</v>
      </c>
      <c r="BQ2109" s="740">
        <v>0.189</v>
      </c>
      <c r="BR2109" s="740">
        <v>3.0000000000000001E-3</v>
      </c>
      <c r="BS2109" s="740">
        <v>1E-3</v>
      </c>
      <c r="BT2109" s="740">
        <v>13.055</v>
      </c>
      <c r="BU2109" s="740">
        <v>0.128</v>
      </c>
      <c r="BV2109" s="740">
        <v>1.2809999999999999</v>
      </c>
      <c r="BW2109" s="740">
        <v>2.4E-2</v>
      </c>
      <c r="BX2109" s="740" t="s">
        <v>121</v>
      </c>
      <c r="BY2109" s="740">
        <v>8.0000000000000002E-3</v>
      </c>
      <c r="BZ2109" s="740">
        <v>1.23</v>
      </c>
      <c r="CA2109" s="740">
        <v>3.4000000000000002E-2</v>
      </c>
      <c r="CB2109" s="740">
        <v>7.81</v>
      </c>
      <c r="CC2109" s="740">
        <v>5.2060000000000004</v>
      </c>
      <c r="CD2109" s="740">
        <v>0.13400000000000001</v>
      </c>
      <c r="CE2109" s="740">
        <v>7.0000000000000001E-3</v>
      </c>
      <c r="CF2109" s="740">
        <v>3.0000000000000001E-3</v>
      </c>
      <c r="CG2109" s="740">
        <v>1E-3</v>
      </c>
      <c r="CH2109" s="740">
        <v>2E-3</v>
      </c>
      <c r="CI2109" s="740">
        <v>1E-3</v>
      </c>
      <c r="CJ2109" s="740">
        <v>0.39700000000000002</v>
      </c>
      <c r="CK2109" s="740">
        <v>6.8000000000000005E-2</v>
      </c>
      <c r="CL2109" s="740" t="s">
        <v>121</v>
      </c>
      <c r="CM2109" s="740">
        <v>2E-3</v>
      </c>
      <c r="CN2109" s="740">
        <v>4.0000000000000001E-3</v>
      </c>
      <c r="CO2109" s="740">
        <v>1E-3</v>
      </c>
      <c r="CP2109" s="740">
        <v>1.8280000000000001</v>
      </c>
      <c r="CQ2109" s="740">
        <v>3.9E-2</v>
      </c>
      <c r="CR2109" s="740" t="s">
        <v>121</v>
      </c>
      <c r="CS2109" s="740">
        <v>2E-3</v>
      </c>
      <c r="CT2109" s="740">
        <v>9.0060000000000002</v>
      </c>
      <c r="CU2109" s="740">
        <v>0.30199999999999999</v>
      </c>
      <c r="CV2109" s="740">
        <v>3.5000000000000003E-2</v>
      </c>
      <c r="CW2109" s="740">
        <v>1E-3</v>
      </c>
      <c r="CX2109" s="740">
        <v>1.365</v>
      </c>
      <c r="CY2109" s="740">
        <v>2.1999999999999999E-2</v>
      </c>
      <c r="CZ2109" s="740" t="s">
        <v>121</v>
      </c>
      <c r="DA2109" s="740">
        <v>2E-3</v>
      </c>
      <c r="DB2109" s="740">
        <v>9.6000000000000002E-2</v>
      </c>
      <c r="DC2109" s="740">
        <v>7.0000000000000001E-3</v>
      </c>
      <c r="DD2109" s="740" t="s">
        <v>121</v>
      </c>
      <c r="DE2109" s="740">
        <v>0.01</v>
      </c>
      <c r="DF2109" s="740">
        <v>0.95699999999999996</v>
      </c>
      <c r="DG2109" s="740">
        <v>8.9999999999999993E-3</v>
      </c>
      <c r="DH2109" s="740">
        <v>2.5999999999999999E-2</v>
      </c>
      <c r="DI2109" s="740">
        <v>1E-3</v>
      </c>
      <c r="DJ2109" s="740">
        <v>1.2999999999999999E-2</v>
      </c>
      <c r="DK2109" s="740">
        <v>1E-3</v>
      </c>
      <c r="DL2109" s="61" t="str">
        <f t="shared" si="39"/>
        <v>DK III W1 18.08.2022</v>
      </c>
      <c r="DM2109" s="742">
        <v>-1.7055402838241002E-2</v>
      </c>
      <c r="DN2109" s="742">
        <v>3.5591106616316599E-2</v>
      </c>
      <c r="DO2109" s="742">
        <v>2.02545953488634E-2</v>
      </c>
      <c r="DP2109" s="742">
        <v>0.66908234863696403</v>
      </c>
      <c r="DQ2109" s="742">
        <v>3.5640553075476603E-2</v>
      </c>
      <c r="DR2109" s="742">
        <v>-4.2885101614269098E-3</v>
      </c>
      <c r="DS2109" s="742">
        <v>0.26352245787377099</v>
      </c>
      <c r="DT2109" s="742">
        <v>5.2489571670492896E-3</v>
      </c>
      <c r="DU2109" s="742">
        <v>4.8151986767941803E-3</v>
      </c>
      <c r="DV2109" s="742">
        <v>8.7057529756077903E-2</v>
      </c>
      <c r="DW2109" s="742">
        <v>0.39308018800603101</v>
      </c>
      <c r="DX2109" s="742">
        <v>0.21478044412323399</v>
      </c>
      <c r="DY2109" s="742">
        <v>1328.4424393921099</v>
      </c>
      <c r="DZ2109" s="742">
        <v>1.23393845654526</v>
      </c>
      <c r="EA2109" s="742">
        <v>0.42686955019891898</v>
      </c>
      <c r="EB2109" s="742">
        <v>96.220622287994203</v>
      </c>
    </row>
    <row r="2110" spans="1:132">
      <c r="A2110" s="11">
        <v>44791</v>
      </c>
      <c r="B2110" s="66" t="s">
        <v>207</v>
      </c>
      <c r="C2110" s="25" t="s">
        <v>125</v>
      </c>
      <c r="D2110" s="21">
        <v>31</v>
      </c>
      <c r="E2110" s="2">
        <v>100</v>
      </c>
      <c r="F2110" s="2">
        <v>69</v>
      </c>
      <c r="H2110" s="3">
        <f>((F2110)/(E2110/100))</f>
        <v>69</v>
      </c>
      <c r="I2110" s="4">
        <f>E2110/F2110</f>
        <v>1.4492753623188406</v>
      </c>
      <c r="J2110" s="4" t="e">
        <f>100/G2110</f>
        <v>#DIV/0!</v>
      </c>
      <c r="N2110" s="37" t="e">
        <f>M2110/(K2110/100)</f>
        <v>#DIV/0!</v>
      </c>
      <c r="O2110" s="37" t="e">
        <f>N2110/J2110</f>
        <v>#DIV/0!</v>
      </c>
      <c r="P2110" s="5" t="e">
        <f>M2110/(L2110/100)</f>
        <v>#DIV/0!</v>
      </c>
      <c r="Q2110" s="5" t="e">
        <f>P2110*I2110</f>
        <v>#DIV/0!</v>
      </c>
      <c r="U2110" s="15" t="e">
        <f>100-(T2110-R2110)/S2110*100</f>
        <v>#DIV/0!</v>
      </c>
      <c r="V2110" s="21">
        <v>0.46500000000000002</v>
      </c>
      <c r="X2110" s="2">
        <v>9.5</v>
      </c>
      <c r="Y2110" s="2">
        <v>5.9</v>
      </c>
      <c r="Z2110" s="21">
        <v>1408</v>
      </c>
      <c r="AB2110" s="14" t="e">
        <f>((AE2110-AC2110)*(1000/AD2110))*1000</f>
        <v>#DIV/0!</v>
      </c>
      <c r="AF2110" s="7" t="e">
        <f>#REF!*0.8</f>
        <v>#REF!</v>
      </c>
      <c r="AG2110" s="2">
        <v>145</v>
      </c>
      <c r="AH2110" s="8">
        <f>((AG2110)*(H2110/100))</f>
        <v>100.05</v>
      </c>
      <c r="AI2110" s="7">
        <f>AG2110/AH2110</f>
        <v>1.4492753623188406</v>
      </c>
      <c r="AJ2110" s="6">
        <v>14.85</v>
      </c>
      <c r="AK2110" s="2">
        <v>0.66600000000000004</v>
      </c>
      <c r="AO2110" s="20" t="s">
        <v>2443</v>
      </c>
      <c r="AP2110" s="742">
        <v>7.0999999999999994E-2</v>
      </c>
      <c r="AQ2110" s="742">
        <v>2E-3</v>
      </c>
      <c r="AR2110" s="742">
        <v>4.2000000000000003E-2</v>
      </c>
      <c r="AS2110" s="742">
        <v>3.0000000000000001E-3</v>
      </c>
      <c r="AT2110" s="742">
        <v>7.0000000000000001E-3</v>
      </c>
      <c r="AU2110" s="742">
        <v>2E-3</v>
      </c>
      <c r="AV2110" s="742">
        <v>1.6E-2</v>
      </c>
      <c r="AW2110" s="742">
        <v>2E-3</v>
      </c>
      <c r="AX2110" s="742" t="s">
        <v>121</v>
      </c>
      <c r="AY2110" s="742">
        <v>2E-3</v>
      </c>
      <c r="AZ2110" s="742">
        <v>3.4000000000000002E-2</v>
      </c>
      <c r="BA2110" s="742">
        <v>3.0000000000000001E-3</v>
      </c>
      <c r="BB2110" s="742">
        <v>0.219</v>
      </c>
      <c r="BC2110" s="742">
        <v>4.0000000000000001E-3</v>
      </c>
      <c r="BD2110" s="742">
        <v>3.9220000000000002</v>
      </c>
      <c r="BE2110" s="742">
        <v>3.3000000000000002E-2</v>
      </c>
      <c r="BF2110" s="742" t="s">
        <v>121</v>
      </c>
      <c r="BG2110" s="742">
        <v>4.0000000000000001E-3</v>
      </c>
      <c r="BH2110" s="742">
        <v>3.3069999999999999</v>
      </c>
      <c r="BI2110" s="742">
        <v>0.85499999999999998</v>
      </c>
      <c r="BJ2110" s="742" t="s">
        <v>121</v>
      </c>
      <c r="BK2110" s="742">
        <v>4.0000000000000001E-3</v>
      </c>
      <c r="BL2110" s="742" t="s">
        <v>121</v>
      </c>
      <c r="BM2110" s="742">
        <v>2E-3</v>
      </c>
      <c r="BN2110" s="742">
        <v>1.726</v>
      </c>
      <c r="BO2110" s="742">
        <v>2.4E-2</v>
      </c>
      <c r="BP2110" s="742">
        <v>67.126000000000005</v>
      </c>
      <c r="BQ2110" s="742">
        <v>0.14799999999999999</v>
      </c>
      <c r="BR2110" s="742" t="s">
        <v>121</v>
      </c>
      <c r="BS2110" s="742">
        <v>2E-3</v>
      </c>
      <c r="BT2110" s="742">
        <v>11.896000000000001</v>
      </c>
      <c r="BU2110" s="742">
        <v>0.123</v>
      </c>
      <c r="BV2110" s="742">
        <v>0.80500000000000005</v>
      </c>
      <c r="BW2110" s="742">
        <v>2.1000000000000001E-2</v>
      </c>
      <c r="BX2110" s="742" t="s">
        <v>121</v>
      </c>
      <c r="BY2110" s="742">
        <v>1.4E-2</v>
      </c>
      <c r="BZ2110" s="742">
        <v>0.52900000000000003</v>
      </c>
      <c r="CA2110" s="742">
        <v>2.5000000000000001E-2</v>
      </c>
      <c r="CB2110" s="742" t="s">
        <v>121</v>
      </c>
      <c r="CC2110" s="742">
        <v>8.1449999999999996</v>
      </c>
      <c r="CD2110" s="742">
        <v>0.1</v>
      </c>
      <c r="CE2110" s="742">
        <v>7.0000000000000001E-3</v>
      </c>
      <c r="CF2110" s="742">
        <v>4.0000000000000001E-3</v>
      </c>
      <c r="CG2110" s="742">
        <v>1E-3</v>
      </c>
      <c r="CH2110" s="742">
        <v>2E-3</v>
      </c>
      <c r="CI2110" s="742">
        <v>1E-3</v>
      </c>
      <c r="CJ2110" s="742">
        <v>1.0900000000000001</v>
      </c>
      <c r="CK2110" s="742">
        <v>8.3000000000000004E-2</v>
      </c>
      <c r="CL2110" s="742" t="s">
        <v>121</v>
      </c>
      <c r="CM2110" s="742">
        <v>2E-3</v>
      </c>
      <c r="CN2110" s="742">
        <v>2E-3</v>
      </c>
      <c r="CO2110" s="742">
        <v>1E-3</v>
      </c>
      <c r="CP2110" s="742">
        <v>1.6140000000000001</v>
      </c>
      <c r="CQ2110" s="742">
        <v>3.9E-2</v>
      </c>
      <c r="CR2110" s="742" t="s">
        <v>121</v>
      </c>
      <c r="CS2110" s="742">
        <v>2E-3</v>
      </c>
      <c r="CT2110" s="742">
        <v>6.0739999999999998</v>
      </c>
      <c r="CU2110" s="742">
        <v>0.28100000000000003</v>
      </c>
      <c r="CV2110" s="742">
        <v>0.28399999999999997</v>
      </c>
      <c r="CW2110" s="742">
        <v>3.0000000000000001E-3</v>
      </c>
      <c r="CX2110" s="742">
        <v>0.76</v>
      </c>
      <c r="CY2110" s="742">
        <v>2.1000000000000001E-2</v>
      </c>
      <c r="CZ2110" s="742" t="s">
        <v>121</v>
      </c>
      <c r="DA2110" s="742">
        <v>2E-3</v>
      </c>
      <c r="DB2110" s="742">
        <v>3.7999999999999999E-2</v>
      </c>
      <c r="DC2110" s="742">
        <v>7.0000000000000001E-3</v>
      </c>
      <c r="DD2110" s="742" t="s">
        <v>121</v>
      </c>
      <c r="DE2110" s="742">
        <v>7.0000000000000001E-3</v>
      </c>
      <c r="DF2110" s="742">
        <v>0.32</v>
      </c>
      <c r="DG2110" s="742">
        <v>5.0000000000000001E-3</v>
      </c>
      <c r="DH2110" s="742">
        <v>6.0000000000000001E-3</v>
      </c>
      <c r="DI2110" s="742">
        <v>1E-3</v>
      </c>
      <c r="DJ2110" s="742">
        <v>5.0000000000000001E-3</v>
      </c>
      <c r="DK2110" s="742">
        <v>1E-3</v>
      </c>
      <c r="DL2110" s="61" t="str">
        <f t="shared" si="39"/>
        <v>DK III W2 18.08.2022</v>
      </c>
      <c r="DM2110" s="742">
        <v>-1.7341483285451299E-2</v>
      </c>
      <c r="DN2110" s="742">
        <v>1.06209846905018E-2</v>
      </c>
      <c r="DO2110" s="742">
        <v>3.6749545773823097E-2</v>
      </c>
      <c r="DP2110" s="742">
        <v>0.66586440003763103</v>
      </c>
      <c r="DQ2110" s="742">
        <v>8.5965506412558502E-3</v>
      </c>
      <c r="DR2110" s="742">
        <v>-1.6189141176476698E-2</v>
      </c>
      <c r="DS2110" s="742">
        <v>0.101700706311404</v>
      </c>
      <c r="DT2110" s="742">
        <v>5.2710836962624004E-3</v>
      </c>
      <c r="DU2110" s="742">
        <v>2.8156814435688201E-3</v>
      </c>
      <c r="DV2110" s="742">
        <v>1.13897491682234E-2</v>
      </c>
      <c r="DW2110" s="742">
        <v>0.16231694410261799</v>
      </c>
      <c r="DX2110" s="742">
        <v>-0.22274010721192</v>
      </c>
      <c r="DY2110" s="742">
        <v>777.33857457619001</v>
      </c>
      <c r="DZ2110" s="742">
        <v>0.59947339763594198</v>
      </c>
      <c r="EA2110" s="742">
        <v>6.8190103066815304</v>
      </c>
      <c r="EB2110" s="742">
        <v>97.351820445730297</v>
      </c>
    </row>
    <row r="2111" spans="1:132">
      <c r="A2111" s="11">
        <v>44791</v>
      </c>
      <c r="B2111" s="66"/>
      <c r="C2111" s="25" t="s">
        <v>117</v>
      </c>
      <c r="H2111" s="3" t="e">
        <f>((F2111)/(E2111/100))</f>
        <v>#DIV/0!</v>
      </c>
      <c r="I2111" s="4" t="e">
        <f>E2111/F2111</f>
        <v>#DIV/0!</v>
      </c>
      <c r="J2111" s="4" t="e">
        <f>100/G2111</f>
        <v>#DIV/0!</v>
      </c>
      <c r="N2111" s="37" t="e">
        <f>M2111/(K2111/100)</f>
        <v>#DIV/0!</v>
      </c>
      <c r="O2111" s="37" t="e">
        <f>N2111/J2111</f>
        <v>#DIV/0!</v>
      </c>
      <c r="P2111" s="5" t="e">
        <f>M2111/(L2111/100)</f>
        <v>#DIV/0!</v>
      </c>
      <c r="Q2111" s="5" t="e">
        <f>P2111*I2111</f>
        <v>#DIV/0!</v>
      </c>
      <c r="U2111" s="15" t="e">
        <f>100-(T2111-R2111)/S2111*100</f>
        <v>#DIV/0!</v>
      </c>
      <c r="X2111" s="2">
        <v>11.89</v>
      </c>
      <c r="AB2111" s="14" t="e">
        <f>((AE2111-AC2111)*(1000/AD2111))*1000</f>
        <v>#DIV/0!</v>
      </c>
      <c r="AF2111" s="7" t="e">
        <f>#REF!*0.8</f>
        <v>#REF!</v>
      </c>
      <c r="AG2111" s="2">
        <v>60</v>
      </c>
      <c r="AH2111" s="8" t="e">
        <f>((AG2111)*(H2111/100))</f>
        <v>#DIV/0!</v>
      </c>
      <c r="AI2111" s="7" t="e">
        <f>AG2111/AH2111</f>
        <v>#DIV/0!</v>
      </c>
      <c r="AO2111" s="20" t="s">
        <v>2444</v>
      </c>
      <c r="AP2111" s="741">
        <v>0.245</v>
      </c>
      <c r="AQ2111" s="741">
        <v>4.0000000000000001E-3</v>
      </c>
      <c r="AR2111" s="741">
        <v>1.0999999999999999E-2</v>
      </c>
      <c r="AS2111" s="741">
        <v>3.0000000000000001E-3</v>
      </c>
      <c r="AT2111" s="741">
        <v>0.13</v>
      </c>
      <c r="AU2111" s="741">
        <v>4.0000000000000001E-3</v>
      </c>
      <c r="AV2111" s="741">
        <v>8.6999999999999994E-2</v>
      </c>
      <c r="AW2111" s="741">
        <v>3.0000000000000001E-3</v>
      </c>
      <c r="AX2111" s="741">
        <v>1.6E-2</v>
      </c>
      <c r="AY2111" s="741">
        <v>1E-3</v>
      </c>
      <c r="AZ2111" s="741">
        <v>2.7E-2</v>
      </c>
      <c r="BA2111" s="741">
        <v>2E-3</v>
      </c>
      <c r="BB2111" s="741">
        <v>0.08</v>
      </c>
      <c r="BC2111" s="741">
        <v>3.0000000000000001E-3</v>
      </c>
      <c r="BD2111" s="741">
        <v>0.89300000000000002</v>
      </c>
      <c r="BE2111" s="741">
        <v>1.4999999999999999E-2</v>
      </c>
      <c r="BF2111" s="741" t="s">
        <v>121</v>
      </c>
      <c r="BG2111" s="741">
        <v>1.4E-2</v>
      </c>
      <c r="BH2111" s="741" t="s">
        <v>121</v>
      </c>
      <c r="BI2111" s="741">
        <v>2.8370000000000002</v>
      </c>
      <c r="BJ2111" s="741" t="s">
        <v>121</v>
      </c>
      <c r="BK2111" s="741">
        <v>4.0000000000000001E-3</v>
      </c>
      <c r="BL2111" s="741" t="s">
        <v>121</v>
      </c>
      <c r="BM2111" s="741">
        <v>2E-3</v>
      </c>
      <c r="BN2111" s="741">
        <v>0.155</v>
      </c>
      <c r="BO2111" s="741">
        <v>8.9999999999999993E-3</v>
      </c>
      <c r="BP2111" s="741">
        <v>55.082000000000001</v>
      </c>
      <c r="BQ2111" s="741">
        <v>0.182</v>
      </c>
      <c r="BR2111" s="741">
        <v>7.0000000000000001E-3</v>
      </c>
      <c r="BS2111" s="741">
        <v>1E-3</v>
      </c>
      <c r="BT2111" s="741">
        <v>13.79</v>
      </c>
      <c r="BU2111" s="741">
        <v>0.17</v>
      </c>
      <c r="BV2111" s="741">
        <v>13.791</v>
      </c>
      <c r="BW2111" s="741">
        <v>0.218</v>
      </c>
      <c r="BX2111" s="741" t="s">
        <v>121</v>
      </c>
      <c r="BY2111" s="741">
        <v>5.0000000000000001E-3</v>
      </c>
      <c r="BZ2111" s="741">
        <v>4.4359999999999999</v>
      </c>
      <c r="CA2111" s="741">
        <v>6.8000000000000005E-2</v>
      </c>
      <c r="CB2111" s="741" t="s">
        <v>121</v>
      </c>
      <c r="CC2111" s="741">
        <v>27.347999999999999</v>
      </c>
      <c r="CD2111" s="741">
        <v>4.7E-2</v>
      </c>
      <c r="CE2111" s="741">
        <v>5.0000000000000001E-3</v>
      </c>
      <c r="CF2111" s="741">
        <v>3.0000000000000001E-3</v>
      </c>
      <c r="CG2111" s="741">
        <v>1E-3</v>
      </c>
      <c r="CH2111" s="741" t="s">
        <v>121</v>
      </c>
      <c r="CI2111" s="741">
        <v>2E-3</v>
      </c>
      <c r="CJ2111" s="741">
        <v>0.245</v>
      </c>
      <c r="CK2111" s="741">
        <v>0.125</v>
      </c>
      <c r="CL2111" s="741" t="s">
        <v>121</v>
      </c>
      <c r="CM2111" s="741">
        <v>2E-3</v>
      </c>
      <c r="CN2111" s="741">
        <v>8.0000000000000002E-3</v>
      </c>
      <c r="CO2111" s="741">
        <v>1E-3</v>
      </c>
      <c r="CP2111" s="741">
        <v>3.113</v>
      </c>
      <c r="CQ2111" s="741">
        <v>8.5999999999999993E-2</v>
      </c>
      <c r="CR2111" s="741" t="s">
        <v>121</v>
      </c>
      <c r="CS2111" s="741">
        <v>2E-3</v>
      </c>
      <c r="CT2111" s="741">
        <v>3.3809999999999998</v>
      </c>
      <c r="CU2111" s="741">
        <v>0.35399999999999998</v>
      </c>
      <c r="CV2111" s="741">
        <v>2.7E-2</v>
      </c>
      <c r="CW2111" s="741">
        <v>1E-3</v>
      </c>
      <c r="CX2111" s="741">
        <v>0.36499999999999999</v>
      </c>
      <c r="CY2111" s="741">
        <v>1.2999999999999999E-2</v>
      </c>
      <c r="CZ2111" s="741" t="s">
        <v>121</v>
      </c>
      <c r="DA2111" s="741">
        <v>2E-3</v>
      </c>
      <c r="DB2111" s="741">
        <v>7.0000000000000001E-3</v>
      </c>
      <c r="DC2111" s="741">
        <v>4.0000000000000001E-3</v>
      </c>
      <c r="DD2111" s="741">
        <v>2.4E-2</v>
      </c>
      <c r="DE2111" s="741">
        <v>8.9999999999999993E-3</v>
      </c>
      <c r="DF2111" s="741">
        <v>1.3560000000000001</v>
      </c>
      <c r="DG2111" s="741">
        <v>1.7000000000000001E-2</v>
      </c>
      <c r="DH2111" s="741">
        <v>0.01</v>
      </c>
      <c r="DI2111" s="741">
        <v>1E-3</v>
      </c>
      <c r="DJ2111" s="741">
        <v>9.5000000000000001E-2</v>
      </c>
      <c r="DK2111" s="741">
        <v>2E-3</v>
      </c>
      <c r="DL2111" s="61" t="str">
        <f t="shared" si="39"/>
        <v>UTV 18.08.2022</v>
      </c>
    </row>
    <row r="2112" spans="1:132">
      <c r="A2112" s="11">
        <v>44791</v>
      </c>
      <c r="B2112" s="66" t="s">
        <v>2445</v>
      </c>
      <c r="C2112" s="25" t="s">
        <v>2254</v>
      </c>
      <c r="H2112" s="3" t="e">
        <f>((F2112)/(E2112/100))</f>
        <v>#DIV/0!</v>
      </c>
      <c r="I2112" s="4" t="e">
        <f>E2112/F2112</f>
        <v>#DIV/0!</v>
      </c>
      <c r="J2112" s="4" t="e">
        <f>100/G2112</f>
        <v>#DIV/0!</v>
      </c>
      <c r="N2112" s="37" t="e">
        <f>M2112/(K2112/100)</f>
        <v>#DIV/0!</v>
      </c>
      <c r="O2112" s="37" t="e">
        <f>N2112/J2112</f>
        <v>#DIV/0!</v>
      </c>
      <c r="P2112" s="5" t="e">
        <f>M2112/(L2112/100)</f>
        <v>#DIV/0!</v>
      </c>
      <c r="Q2112" s="5" t="e">
        <f>P2112*I2112</f>
        <v>#DIV/0!</v>
      </c>
      <c r="U2112" s="15" t="e">
        <f>100-(T2112-R2112)/S2112*100</f>
        <v>#DIV/0!</v>
      </c>
      <c r="AB2112" s="14" t="e">
        <f>((AE2112-AC2112)*(1000/AD2112))*1000</f>
        <v>#DIV/0!</v>
      </c>
      <c r="AF2112" s="7" t="e">
        <f>#REF!*0.8</f>
        <v>#REF!</v>
      </c>
      <c r="AH2112" s="8" t="e">
        <f>((AG2112)*(H2112/100))</f>
        <v>#DIV/0!</v>
      </c>
      <c r="AI2112" s="7" t="e">
        <f>AG2112/AH2112</f>
        <v>#DIV/0!</v>
      </c>
      <c r="AO2112" s="58" t="s">
        <v>2445</v>
      </c>
      <c r="DL2112" s="61" t="str">
        <f t="shared" si="39"/>
        <v>Anlieferung 39 1-32 Entsorgung</v>
      </c>
    </row>
    <row r="2113" spans="1:132">
      <c r="A2113" s="11">
        <v>44792</v>
      </c>
      <c r="B2113" s="66" t="s">
        <v>208</v>
      </c>
      <c r="C2113" s="25" t="s">
        <v>125</v>
      </c>
      <c r="D2113" s="21">
        <v>33</v>
      </c>
      <c r="E2113" s="2">
        <v>100</v>
      </c>
      <c r="F2113" s="2">
        <v>67</v>
      </c>
      <c r="H2113" s="3">
        <f>((F2113)/(E2113/100))</f>
        <v>67</v>
      </c>
      <c r="I2113" s="4">
        <f>E2113/F2113</f>
        <v>1.4925373134328359</v>
      </c>
      <c r="J2113" s="4" t="e">
        <f>100/G2113</f>
        <v>#DIV/0!</v>
      </c>
      <c r="N2113" s="37" t="e">
        <f>M2113/(K2113/100)</f>
        <v>#DIV/0!</v>
      </c>
      <c r="O2113" s="37" t="e">
        <f>N2113/J2113</f>
        <v>#DIV/0!</v>
      </c>
      <c r="P2113" s="5" t="e">
        <f>M2113/(L2113/100)</f>
        <v>#DIV/0!</v>
      </c>
      <c r="Q2113" s="5" t="e">
        <f>P2113*I2113</f>
        <v>#DIV/0!</v>
      </c>
      <c r="U2113" s="15" t="e">
        <f>100-(T2113-R2113)/S2113*100</f>
        <v>#DIV/0!</v>
      </c>
      <c r="V2113" s="21">
        <v>0.34</v>
      </c>
      <c r="X2113" s="2">
        <v>9.58</v>
      </c>
      <c r="Y2113" s="2">
        <v>12.12</v>
      </c>
      <c r="Z2113" s="21">
        <v>3089</v>
      </c>
      <c r="AB2113" s="14" t="e">
        <f>((AE2113-AC2113)*(1000/AD2113))*1000</f>
        <v>#DIV/0!</v>
      </c>
      <c r="AF2113" s="7" t="e">
        <f>#REF!*0.8</f>
        <v>#REF!</v>
      </c>
      <c r="AG2113" s="2">
        <v>150</v>
      </c>
      <c r="AH2113" s="8">
        <f>((AG2113)*(H2113/100))</f>
        <v>100.5</v>
      </c>
      <c r="AI2113" s="7">
        <f>AG2113/AH2113</f>
        <v>1.4925373134328359</v>
      </c>
      <c r="AJ2113" s="6">
        <v>31.47</v>
      </c>
      <c r="AK2113" s="2">
        <v>0.87</v>
      </c>
      <c r="AO2113" s="20" t="s">
        <v>2446</v>
      </c>
      <c r="AP2113" s="744">
        <v>0.106</v>
      </c>
      <c r="AQ2113" s="744">
        <v>2E-3</v>
      </c>
      <c r="AR2113" s="744">
        <v>0.11899999999999999</v>
      </c>
      <c r="AS2113" s="744">
        <v>4.0000000000000001E-3</v>
      </c>
      <c r="AT2113" s="744">
        <v>8.9999999999999993E-3</v>
      </c>
      <c r="AU2113" s="744">
        <v>2E-3</v>
      </c>
      <c r="AV2113" s="744">
        <v>2.5999999999999999E-2</v>
      </c>
      <c r="AW2113" s="744">
        <v>2E-3</v>
      </c>
      <c r="AX2113" s="744">
        <v>8.0000000000000002E-3</v>
      </c>
      <c r="AY2113" s="744">
        <v>1E-3</v>
      </c>
      <c r="AZ2113" s="744">
        <v>6.5000000000000002E-2</v>
      </c>
      <c r="BA2113" s="744">
        <v>3.0000000000000001E-3</v>
      </c>
      <c r="BB2113" s="744">
        <v>0.182</v>
      </c>
      <c r="BC2113" s="744">
        <v>3.0000000000000001E-3</v>
      </c>
      <c r="BD2113" s="744">
        <v>2.9590000000000001</v>
      </c>
      <c r="BE2113" s="744">
        <v>2.4E-2</v>
      </c>
      <c r="BF2113" s="744" t="s">
        <v>121</v>
      </c>
      <c r="BG2113" s="744">
        <v>4.0000000000000001E-3</v>
      </c>
      <c r="BH2113" s="744">
        <v>3.4580000000000002</v>
      </c>
      <c r="BI2113" s="744">
        <v>0.74399999999999999</v>
      </c>
      <c r="BJ2113" s="744" t="s">
        <v>121</v>
      </c>
      <c r="BK2113" s="744">
        <v>4.0000000000000001E-3</v>
      </c>
      <c r="BL2113" s="744" t="s">
        <v>121</v>
      </c>
      <c r="BM2113" s="744">
        <v>2E-3</v>
      </c>
      <c r="BN2113" s="744">
        <v>0.14599999999999999</v>
      </c>
      <c r="BO2113" s="744">
        <v>7.0000000000000001E-3</v>
      </c>
      <c r="BP2113" s="744">
        <v>67.358000000000004</v>
      </c>
      <c r="BQ2113" s="744">
        <v>0.127</v>
      </c>
      <c r="BR2113" s="744">
        <v>6.0000000000000001E-3</v>
      </c>
      <c r="BS2113" s="744">
        <v>1E-3</v>
      </c>
      <c r="BT2113" s="744">
        <v>11.119</v>
      </c>
      <c r="BU2113" s="744">
        <v>0.114</v>
      </c>
      <c r="BV2113" s="744">
        <v>1.284</v>
      </c>
      <c r="BW2113" s="744">
        <v>2.3E-2</v>
      </c>
      <c r="BX2113" s="744" t="s">
        <v>121</v>
      </c>
      <c r="BY2113" s="744">
        <v>8.0000000000000002E-3</v>
      </c>
      <c r="BZ2113" s="744">
        <v>1.28</v>
      </c>
      <c r="CA2113" s="744">
        <v>3.3000000000000002E-2</v>
      </c>
      <c r="CB2113" s="744" t="s">
        <v>121</v>
      </c>
      <c r="CC2113" s="744">
        <v>5.9459999999999997</v>
      </c>
      <c r="CD2113" s="744">
        <v>0.129</v>
      </c>
      <c r="CE2113" s="744">
        <v>6.0000000000000001E-3</v>
      </c>
      <c r="CF2113" s="744">
        <v>3.0000000000000001E-3</v>
      </c>
      <c r="CG2113" s="744">
        <v>1E-3</v>
      </c>
      <c r="CH2113" s="744" t="s">
        <v>121</v>
      </c>
      <c r="CI2113" s="744">
        <v>2E-3</v>
      </c>
      <c r="CJ2113" s="744">
        <v>0.44</v>
      </c>
      <c r="CK2113" s="744">
        <v>6.4000000000000001E-2</v>
      </c>
      <c r="CL2113" s="744" t="s">
        <v>121</v>
      </c>
      <c r="CM2113" s="744">
        <v>2E-3</v>
      </c>
      <c r="CN2113" s="744">
        <v>4.0000000000000001E-3</v>
      </c>
      <c r="CO2113" s="744">
        <v>1E-3</v>
      </c>
      <c r="CP2113" s="744">
        <v>1.6850000000000001</v>
      </c>
      <c r="CQ2113" s="744">
        <v>3.5999999999999997E-2</v>
      </c>
      <c r="CR2113" s="744" t="s">
        <v>121</v>
      </c>
      <c r="CS2113" s="744">
        <v>2E-3</v>
      </c>
      <c r="CT2113" s="744">
        <v>7.7869999999999999</v>
      </c>
      <c r="CU2113" s="744">
        <v>0.27700000000000002</v>
      </c>
      <c r="CV2113" s="744">
        <v>3.4000000000000002E-2</v>
      </c>
      <c r="CW2113" s="744">
        <v>1E-3</v>
      </c>
      <c r="CX2113" s="744">
        <v>0.84399999999999997</v>
      </c>
      <c r="CY2113" s="744">
        <v>1.7000000000000001E-2</v>
      </c>
      <c r="CZ2113" s="744" t="s">
        <v>121</v>
      </c>
      <c r="DA2113" s="744">
        <v>2E-3</v>
      </c>
      <c r="DB2113" s="744">
        <v>7.6999999999999999E-2</v>
      </c>
      <c r="DC2113" s="744">
        <v>6.0000000000000001E-3</v>
      </c>
      <c r="DD2113" s="744" t="s">
        <v>121</v>
      </c>
      <c r="DE2113" s="744">
        <v>8.9999999999999993E-3</v>
      </c>
      <c r="DF2113" s="744">
        <v>0.83299999999999996</v>
      </c>
      <c r="DG2113" s="744">
        <v>8.0000000000000002E-3</v>
      </c>
      <c r="DH2113" s="744">
        <v>2.1000000000000001E-2</v>
      </c>
      <c r="DI2113" s="744">
        <v>1E-3</v>
      </c>
      <c r="DJ2113" s="744">
        <v>8.0000000000000002E-3</v>
      </c>
      <c r="DK2113" s="744">
        <v>1E-3</v>
      </c>
      <c r="DL2113" s="61" t="str">
        <f t="shared" si="39"/>
        <v>DK III W1 19.08.2022</v>
      </c>
      <c r="DM2113" s="744">
        <v>-2.5247682404261399E-2</v>
      </c>
      <c r="DN2113" s="744">
        <v>1.27397126592805E-2</v>
      </c>
      <c r="DO2113" s="744">
        <v>7.0552877951078993E-2</v>
      </c>
      <c r="DP2113" s="744">
        <v>0.87068745439375395</v>
      </c>
      <c r="DQ2113" s="744">
        <v>9.8434961419732701E-3</v>
      </c>
      <c r="DR2113" s="744">
        <v>2.01430831309919E-2</v>
      </c>
      <c r="DS2113" s="744">
        <v>0.18105866367680001</v>
      </c>
      <c r="DT2113" s="744">
        <v>2.0041875287794698E-2</v>
      </c>
      <c r="DU2113" s="744">
        <v>5.5807331143111804E-3</v>
      </c>
      <c r="DV2113" s="744">
        <v>0.12781023657982299</v>
      </c>
      <c r="DW2113" s="744">
        <v>0.40887541315970499</v>
      </c>
      <c r="DX2113" s="744">
        <v>-0.19102668742883</v>
      </c>
      <c r="DY2113" s="744">
        <v>1039.48969680044</v>
      </c>
      <c r="DZ2113" s="744">
        <v>0.893425218091633</v>
      </c>
      <c r="EA2113" s="744">
        <v>19.430304018547901</v>
      </c>
      <c r="EB2113" s="744">
        <v>147.44681425050399</v>
      </c>
    </row>
    <row r="2114" spans="1:132">
      <c r="A2114" s="11">
        <v>44792</v>
      </c>
      <c r="B2114" s="66" t="s">
        <v>207</v>
      </c>
      <c r="C2114" s="25" t="s">
        <v>125</v>
      </c>
      <c r="D2114" s="21">
        <v>34</v>
      </c>
      <c r="E2114" s="2">
        <v>100</v>
      </c>
      <c r="F2114" s="2">
        <v>66</v>
      </c>
      <c r="H2114" s="3">
        <f>((F2114)/(E2114/100))</f>
        <v>66</v>
      </c>
      <c r="I2114" s="4">
        <f>E2114/F2114</f>
        <v>1.5151515151515151</v>
      </c>
      <c r="J2114" s="4" t="e">
        <f>100/G2114</f>
        <v>#DIV/0!</v>
      </c>
      <c r="N2114" s="37" t="e">
        <f>M2114/(K2114/100)</f>
        <v>#DIV/0!</v>
      </c>
      <c r="O2114" s="37" t="e">
        <f>N2114/J2114</f>
        <v>#DIV/0!</v>
      </c>
      <c r="P2114" s="5" t="e">
        <f>M2114/(L2114/100)</f>
        <v>#DIV/0!</v>
      </c>
      <c r="Q2114" s="5" t="e">
        <f>P2114*I2114</f>
        <v>#DIV/0!</v>
      </c>
      <c r="U2114" s="15" t="e">
        <f>100-(T2114-R2114)/S2114*100</f>
        <v>#DIV/0!</v>
      </c>
      <c r="V2114" s="21">
        <v>0.434</v>
      </c>
      <c r="X2114" s="2">
        <v>10.45</v>
      </c>
      <c r="Y2114" s="2">
        <v>5.67</v>
      </c>
      <c r="Z2114" s="21">
        <v>1288</v>
      </c>
      <c r="AB2114" s="14" t="e">
        <f>((AE2114-AC2114)*(1000/AD2114))*1000</f>
        <v>#DIV/0!</v>
      </c>
      <c r="AF2114" s="7" t="e">
        <f>#REF!*0.8</f>
        <v>#REF!</v>
      </c>
      <c r="AG2114" s="2">
        <v>152</v>
      </c>
      <c r="AH2114" s="8">
        <f>((AG2114)*(H2114/100))</f>
        <v>100.32000000000001</v>
      </c>
      <c r="AI2114" s="7">
        <f>AG2114/AH2114</f>
        <v>1.5151515151515151</v>
      </c>
      <c r="AJ2114" s="6">
        <v>24.41</v>
      </c>
      <c r="AK2114" s="2">
        <v>0.51600000000000001</v>
      </c>
      <c r="AO2114" s="20" t="s">
        <v>2447</v>
      </c>
      <c r="AP2114" s="743">
        <v>1.7999999999999999E-2</v>
      </c>
      <c r="AQ2114" s="743">
        <v>1E-3</v>
      </c>
      <c r="AR2114" s="743">
        <v>8.1000000000000003E-2</v>
      </c>
      <c r="AS2114" s="743">
        <v>4.0000000000000001E-3</v>
      </c>
      <c r="AT2114" s="743">
        <v>4.0000000000000001E-3</v>
      </c>
      <c r="AU2114" s="743">
        <v>2E-3</v>
      </c>
      <c r="AV2114" s="743">
        <v>8.0000000000000002E-3</v>
      </c>
      <c r="AW2114" s="743">
        <v>2E-3</v>
      </c>
      <c r="AX2114" s="743" t="s">
        <v>121</v>
      </c>
      <c r="AY2114" s="743">
        <v>2E-3</v>
      </c>
      <c r="AZ2114" s="743">
        <v>2.8000000000000001E-2</v>
      </c>
      <c r="BA2114" s="743">
        <v>3.0000000000000001E-3</v>
      </c>
      <c r="BB2114" s="743">
        <v>0.25</v>
      </c>
      <c r="BC2114" s="743">
        <v>5.0000000000000001E-3</v>
      </c>
      <c r="BD2114" s="743">
        <v>3.573</v>
      </c>
      <c r="BE2114" s="743">
        <v>3.6999999999999998E-2</v>
      </c>
      <c r="BF2114" s="743" t="s">
        <v>121</v>
      </c>
      <c r="BG2114" s="743">
        <v>3.0000000000000001E-3</v>
      </c>
      <c r="BH2114" s="743">
        <v>3.0830000000000002</v>
      </c>
      <c r="BI2114" s="743">
        <v>0.90200000000000002</v>
      </c>
      <c r="BJ2114" s="743">
        <v>3.0000000000000001E-3</v>
      </c>
      <c r="BK2114" s="743">
        <v>1E-3</v>
      </c>
      <c r="BL2114" s="743">
        <v>3.0000000000000001E-3</v>
      </c>
      <c r="BM2114" s="743">
        <v>1E-3</v>
      </c>
      <c r="BN2114" s="743">
        <v>6.2080000000000002</v>
      </c>
      <c r="BO2114" s="743">
        <v>0.105</v>
      </c>
      <c r="BP2114" s="743">
        <v>62.98</v>
      </c>
      <c r="BQ2114" s="743">
        <v>0.186</v>
      </c>
      <c r="BR2114" s="743">
        <v>2E-3</v>
      </c>
      <c r="BS2114" s="743">
        <v>1E-3</v>
      </c>
      <c r="BT2114" s="743">
        <v>11.125999999999999</v>
      </c>
      <c r="BU2114" s="743">
        <v>0.121</v>
      </c>
      <c r="BV2114" s="743">
        <v>0.70099999999999996</v>
      </c>
      <c r="BW2114" s="743">
        <v>1.7999999999999999E-2</v>
      </c>
      <c r="BX2114" s="743" t="s">
        <v>121</v>
      </c>
      <c r="BY2114" s="743">
        <v>1.0999999999999999E-2</v>
      </c>
      <c r="BZ2114" s="743">
        <v>0.38900000000000001</v>
      </c>
      <c r="CA2114" s="743">
        <v>2.3E-2</v>
      </c>
      <c r="CB2114" s="743" t="s">
        <v>121</v>
      </c>
      <c r="CC2114" s="743">
        <v>11.731</v>
      </c>
      <c r="CD2114" s="743">
        <v>0.13500000000000001</v>
      </c>
      <c r="CE2114" s="743">
        <v>8.0000000000000002E-3</v>
      </c>
      <c r="CF2114" s="743">
        <v>2E-3</v>
      </c>
      <c r="CG2114" s="743">
        <v>1E-3</v>
      </c>
      <c r="CH2114" s="743">
        <v>2E-3</v>
      </c>
      <c r="CI2114" s="743">
        <v>1E-3</v>
      </c>
      <c r="CJ2114" s="743">
        <v>1.66</v>
      </c>
      <c r="CK2114" s="743">
        <v>8.5000000000000006E-2</v>
      </c>
      <c r="CL2114" s="743" t="s">
        <v>121</v>
      </c>
      <c r="CM2114" s="743">
        <v>2E-3</v>
      </c>
      <c r="CN2114" s="743">
        <v>2E-3</v>
      </c>
      <c r="CO2114" s="743">
        <v>1E-3</v>
      </c>
      <c r="CP2114" s="743">
        <v>1.7689999999999999</v>
      </c>
      <c r="CQ2114" s="743">
        <v>3.6999999999999998E-2</v>
      </c>
      <c r="CR2114" s="743" t="s">
        <v>121</v>
      </c>
      <c r="CS2114" s="743">
        <v>2E-3</v>
      </c>
      <c r="CT2114" s="743">
        <v>6.7</v>
      </c>
      <c r="CU2114" s="743">
        <v>0.26500000000000001</v>
      </c>
      <c r="CV2114" s="743">
        <v>7.0000000000000007E-2</v>
      </c>
      <c r="CW2114" s="743">
        <v>1E-3</v>
      </c>
      <c r="CX2114" s="743">
        <v>0.95099999999999996</v>
      </c>
      <c r="CY2114" s="743">
        <v>2.9000000000000001E-2</v>
      </c>
      <c r="CZ2114" s="743" t="s">
        <v>121</v>
      </c>
      <c r="DA2114" s="743">
        <v>2E-3</v>
      </c>
      <c r="DB2114" s="743">
        <v>2.5999999999999999E-2</v>
      </c>
      <c r="DC2114" s="743">
        <v>1.0999999999999999E-2</v>
      </c>
      <c r="DD2114" s="743" t="s">
        <v>121</v>
      </c>
      <c r="DE2114" s="743">
        <v>7.0000000000000001E-3</v>
      </c>
      <c r="DF2114" s="743">
        <v>0.20399999999999999</v>
      </c>
      <c r="DG2114" s="743">
        <v>4.0000000000000001E-3</v>
      </c>
      <c r="DH2114" s="743">
        <v>1.2E-2</v>
      </c>
      <c r="DI2114" s="743">
        <v>1E-3</v>
      </c>
      <c r="DJ2114" s="743">
        <v>4.0000000000000001E-3</v>
      </c>
      <c r="DK2114" s="743">
        <v>1E-3</v>
      </c>
      <c r="DL2114" s="61" t="str">
        <f t="shared" si="39"/>
        <v>DK III W2 19.08.2022</v>
      </c>
      <c r="DM2114" s="744">
        <v>-3.3930629724379997E-2</v>
      </c>
      <c r="DN2114" s="744">
        <v>-4.2038963448975796E-3</v>
      </c>
      <c r="DO2114" s="744">
        <v>4.9105034205601597E-2</v>
      </c>
      <c r="DP2114" s="744">
        <v>0.51621109734213</v>
      </c>
      <c r="DQ2114" s="744">
        <v>7.0428903726613996E-3</v>
      </c>
      <c r="DR2114" s="744">
        <v>1.9579578720643798E-2</v>
      </c>
      <c r="DS2114" s="744">
        <v>3.3794909305453702E-2</v>
      </c>
      <c r="DT2114" s="744">
        <v>-9.5898161031224508E-3</v>
      </c>
      <c r="DU2114" s="744">
        <v>5.3249345224542499E-3</v>
      </c>
      <c r="DV2114" s="744">
        <v>3.57044648005755E-2</v>
      </c>
      <c r="DW2114" s="744">
        <v>0.12660446175274601</v>
      </c>
      <c r="DX2114" s="744">
        <v>-0.24384727470402401</v>
      </c>
      <c r="DY2114" s="744">
        <v>960.59901483456599</v>
      </c>
      <c r="DZ2114" s="744">
        <v>0.45813384323934397</v>
      </c>
      <c r="EA2114" s="744">
        <v>1.32313817030311</v>
      </c>
      <c r="EB2114" s="744">
        <v>149.09533409200299</v>
      </c>
    </row>
    <row r="2115" spans="1:132">
      <c r="A2115" s="11">
        <v>44792</v>
      </c>
      <c r="B2115" s="66" t="s">
        <v>2448</v>
      </c>
      <c r="C2115" s="25" t="s">
        <v>117</v>
      </c>
      <c r="H2115" s="3" t="e">
        <f>((F2115)/(E2115/100))</f>
        <v>#DIV/0!</v>
      </c>
      <c r="I2115" s="4" t="e">
        <f>E2115/F2115</f>
        <v>#DIV/0!</v>
      </c>
      <c r="J2115" s="4" t="e">
        <f>100/G2115</f>
        <v>#DIV/0!</v>
      </c>
      <c r="N2115" s="37" t="e">
        <f>M2115/(K2115/100)</f>
        <v>#DIV/0!</v>
      </c>
      <c r="O2115" s="37" t="e">
        <f>N2115/J2115</f>
        <v>#DIV/0!</v>
      </c>
      <c r="P2115" s="5" t="e">
        <f>M2115/(L2115/100)</f>
        <v>#DIV/0!</v>
      </c>
      <c r="Q2115" s="5" t="e">
        <f>P2115*I2115</f>
        <v>#DIV/0!</v>
      </c>
      <c r="U2115" s="15" t="e">
        <f>100-(T2115-R2115)/S2115*100</f>
        <v>#DIV/0!</v>
      </c>
      <c r="AB2115" s="14" t="e">
        <f>((AE2115-AC2115)*(1000/AD2115))*1000</f>
        <v>#DIV/0!</v>
      </c>
      <c r="AF2115" s="7" t="e">
        <f>#REF!*0.8</f>
        <v>#REF!</v>
      </c>
      <c r="AH2115" s="8" t="e">
        <f>((AG2115)*(H2115/100))</f>
        <v>#DIV/0!</v>
      </c>
      <c r="AI2115" s="7" t="e">
        <f>AG2115/AH2115</f>
        <v>#DIV/0!</v>
      </c>
      <c r="AO2115" s="20"/>
      <c r="DL2115" s="61">
        <f t="shared" si="39"/>
        <v>0</v>
      </c>
    </row>
    <row r="2116" spans="1:132">
      <c r="A2116" s="11">
        <v>44795</v>
      </c>
      <c r="B2116" s="66" t="s">
        <v>208</v>
      </c>
      <c r="C2116" s="25" t="s">
        <v>125</v>
      </c>
      <c r="D2116" s="21">
        <v>40</v>
      </c>
      <c r="E2116" s="2">
        <v>100</v>
      </c>
      <c r="F2116" s="2">
        <v>60</v>
      </c>
      <c r="H2116" s="3">
        <f>((F2116)/(E2116/100))</f>
        <v>60</v>
      </c>
      <c r="I2116" s="4">
        <f>E2116/F2116</f>
        <v>1.6666666666666667</v>
      </c>
      <c r="J2116" s="4" t="e">
        <f>100/G2116</f>
        <v>#DIV/0!</v>
      </c>
      <c r="N2116" s="37" t="e">
        <f>M2116/(K2116/100)</f>
        <v>#DIV/0!</v>
      </c>
      <c r="O2116" s="37" t="e">
        <f>N2116/J2116</f>
        <v>#DIV/0!</v>
      </c>
      <c r="P2116" s="5" t="e">
        <f>M2116/(L2116/100)</f>
        <v>#DIV/0!</v>
      </c>
      <c r="Q2116" s="5" t="e">
        <f>P2116*I2116</f>
        <v>#DIV/0!</v>
      </c>
      <c r="U2116" s="15" t="e">
        <f>100-(T2116-R2116)/S2116*100</f>
        <v>#DIV/0!</v>
      </c>
      <c r="V2116" s="21">
        <v>1.353</v>
      </c>
      <c r="X2116" s="2">
        <v>10.27</v>
      </c>
      <c r="Y2116" s="2">
        <v>11.24</v>
      </c>
      <c r="Z2116" s="21">
        <v>3075</v>
      </c>
      <c r="AB2116" s="14" t="e">
        <f>((AE2116-AC2116)*(1000/AD2116))*1000</f>
        <v>#DIV/0!</v>
      </c>
      <c r="AF2116" s="7" t="e">
        <f>#REF!*0.8</f>
        <v>#REF!</v>
      </c>
      <c r="AG2116" s="2">
        <v>168</v>
      </c>
      <c r="AH2116" s="8">
        <f>((AG2116)*(H2116/100))</f>
        <v>100.8</v>
      </c>
      <c r="AI2116" s="7">
        <f>AG2116/AH2116</f>
        <v>1.6666666666666667</v>
      </c>
      <c r="AJ2116" s="6">
        <v>50.68</v>
      </c>
      <c r="AK2116" s="2">
        <v>0.999</v>
      </c>
      <c r="AO2116" s="20" t="s">
        <v>2449</v>
      </c>
      <c r="AP2116" s="2">
        <v>0.14799999999999999</v>
      </c>
      <c r="AQ2116" s="2">
        <v>2E-3</v>
      </c>
      <c r="AR2116" s="2">
        <v>7.5999999999999998E-2</v>
      </c>
      <c r="AS2116" s="2">
        <v>3.0000000000000001E-3</v>
      </c>
      <c r="AT2116" s="2">
        <v>5.0000000000000001E-3</v>
      </c>
      <c r="AU2116" s="2">
        <v>2E-3</v>
      </c>
      <c r="AV2116" s="2">
        <v>1.4E-2</v>
      </c>
      <c r="AW2116" s="2">
        <v>1E-3</v>
      </c>
      <c r="AX2116" s="2">
        <v>2.7E-2</v>
      </c>
      <c r="AY2116" s="2">
        <v>1E-3</v>
      </c>
      <c r="AZ2116" s="2">
        <v>0.05</v>
      </c>
      <c r="BA2116" s="2">
        <v>2E-3</v>
      </c>
      <c r="BB2116" s="2">
        <v>0.11600000000000001</v>
      </c>
      <c r="BC2116" s="2">
        <v>3.0000000000000001E-3</v>
      </c>
      <c r="BD2116" s="2">
        <v>2.1869999999999998</v>
      </c>
      <c r="BE2116" s="2">
        <v>1.9E-2</v>
      </c>
      <c r="BF2116" s="2" t="s">
        <v>121</v>
      </c>
      <c r="BG2116" s="2">
        <v>3.0000000000000001E-3</v>
      </c>
      <c r="BH2116" s="2">
        <v>1.8260000000000001</v>
      </c>
      <c r="BI2116" s="2">
        <v>0.48499999999999999</v>
      </c>
      <c r="BJ2116" s="2">
        <v>8.0000000000000002E-3</v>
      </c>
      <c r="BK2116" s="2">
        <v>2E-3</v>
      </c>
      <c r="BL2116" s="2" t="s">
        <v>121</v>
      </c>
      <c r="BM2116" s="2">
        <v>2E-3</v>
      </c>
      <c r="BN2116" s="2">
        <v>0.126</v>
      </c>
      <c r="BO2116" s="2">
        <v>6.0000000000000001E-3</v>
      </c>
      <c r="BP2116" s="2">
        <v>74.551000000000002</v>
      </c>
      <c r="BQ2116" s="2">
        <v>9.6000000000000002E-2</v>
      </c>
      <c r="BR2116" s="2">
        <v>3.0000000000000001E-3</v>
      </c>
      <c r="BS2116" s="2">
        <v>1E-3</v>
      </c>
      <c r="BT2116" s="2">
        <v>10.037000000000001</v>
      </c>
      <c r="BU2116" s="2">
        <v>0.10199999999999999</v>
      </c>
      <c r="BV2116" s="2">
        <v>1.1319999999999999</v>
      </c>
      <c r="BW2116" s="2">
        <v>1.9E-2</v>
      </c>
      <c r="BX2116" s="2">
        <v>7.0000000000000001E-3</v>
      </c>
      <c r="BY2116" s="2">
        <v>4.0000000000000001E-3</v>
      </c>
      <c r="BZ2116" s="2">
        <v>0.85699999999999998</v>
      </c>
      <c r="CA2116" s="2">
        <v>2.7E-2</v>
      </c>
      <c r="CB2116" s="2" t="s">
        <v>121</v>
      </c>
      <c r="CC2116" s="2">
        <v>4.8739999999999997</v>
      </c>
      <c r="CD2116" s="2">
        <v>0.188</v>
      </c>
      <c r="CE2116" s="2">
        <v>7.0000000000000001E-3</v>
      </c>
      <c r="CF2116" s="2" t="s">
        <v>121</v>
      </c>
      <c r="CG2116" s="2">
        <v>2E-3</v>
      </c>
      <c r="CH2116" s="2" t="s">
        <v>121</v>
      </c>
      <c r="CI2116" s="2">
        <v>2E-3</v>
      </c>
      <c r="CJ2116" s="2">
        <v>0.23599999999999999</v>
      </c>
      <c r="CK2116" s="2">
        <v>0.05</v>
      </c>
      <c r="CL2116" s="2" t="s">
        <v>121</v>
      </c>
      <c r="CM2116" s="2">
        <v>2E-3</v>
      </c>
      <c r="CN2116" s="2">
        <v>4.0000000000000001E-3</v>
      </c>
      <c r="CO2116" s="2">
        <v>1E-3</v>
      </c>
      <c r="CP2116" s="2">
        <v>1.782</v>
      </c>
      <c r="CQ2116" s="2">
        <v>3.1E-2</v>
      </c>
      <c r="CR2116" s="2" t="s">
        <v>121</v>
      </c>
      <c r="CS2116" s="2">
        <v>2E-3</v>
      </c>
      <c r="CT2116" s="2">
        <v>4.8659999999999997</v>
      </c>
      <c r="CU2116" s="2">
        <v>0.20200000000000001</v>
      </c>
      <c r="CV2116" s="2">
        <v>0.02</v>
      </c>
      <c r="CW2116" s="2">
        <v>1E-3</v>
      </c>
      <c r="CX2116" s="2">
        <v>0.81399999999999995</v>
      </c>
      <c r="CY2116" s="2">
        <v>1.6E-2</v>
      </c>
      <c r="CZ2116" s="2" t="s">
        <v>121</v>
      </c>
      <c r="DA2116" s="2">
        <v>2E-3</v>
      </c>
      <c r="DB2116" s="2">
        <v>0.13200000000000001</v>
      </c>
      <c r="DC2116" s="2">
        <v>6.0000000000000001E-3</v>
      </c>
      <c r="DD2116" s="2" t="s">
        <v>121</v>
      </c>
      <c r="DE2116" s="2">
        <v>0.01</v>
      </c>
      <c r="DF2116" s="2">
        <v>0.75600000000000001</v>
      </c>
      <c r="DG2116" s="2">
        <v>6.0000000000000001E-3</v>
      </c>
      <c r="DH2116" s="2">
        <v>1.7000000000000001E-2</v>
      </c>
      <c r="DI2116" s="2">
        <v>1E-3</v>
      </c>
      <c r="DJ2116" s="2">
        <v>1.2999999999999999E-2</v>
      </c>
      <c r="DK2116" s="2">
        <v>1E-3</v>
      </c>
      <c r="DL2116" s="61" t="str">
        <f t="shared" si="39"/>
        <v>DK III W1 22.08.2022</v>
      </c>
      <c r="DM2116" s="746">
        <v>-3.0005274313776701E-2</v>
      </c>
      <c r="DN2116" s="746">
        <v>1.0011549215607899E-2</v>
      </c>
      <c r="DO2116" s="746">
        <v>4.4373159943845502E-3</v>
      </c>
      <c r="DP2116" s="746">
        <v>0.99918124290291299</v>
      </c>
      <c r="DQ2116" s="746">
        <v>1.7938270524488101E-3</v>
      </c>
      <c r="DR2116" s="746">
        <v>-8.7212595819971608E-3</v>
      </c>
      <c r="DS2116" s="746">
        <v>1.03679729971759E-2</v>
      </c>
      <c r="DT2116" s="746">
        <v>1.40408613877542E-2</v>
      </c>
      <c r="DU2116" s="746">
        <v>2.5416469544510198E-3</v>
      </c>
      <c r="DV2116" s="746">
        <v>5.6983614205483799E-2</v>
      </c>
      <c r="DW2116" s="746">
        <v>0.89006364749547495</v>
      </c>
      <c r="DX2116" s="746">
        <v>-6.1256621090388701E-2</v>
      </c>
      <c r="DY2116" s="746">
        <v>1341.8362888742099</v>
      </c>
      <c r="DZ2116" s="746">
        <v>0.35212724874175499</v>
      </c>
      <c r="EA2116" s="746">
        <v>1.1728662012634601</v>
      </c>
      <c r="EB2116" s="746">
        <v>98.342944558864403</v>
      </c>
    </row>
    <row r="2117" spans="1:132">
      <c r="A2117" s="11">
        <v>44795</v>
      </c>
      <c r="B2117" s="66" t="s">
        <v>207</v>
      </c>
      <c r="C2117" s="25" t="s">
        <v>125</v>
      </c>
      <c r="D2117" s="21">
        <v>32</v>
      </c>
      <c r="E2117" s="2">
        <v>100</v>
      </c>
      <c r="F2117" s="2">
        <v>68</v>
      </c>
      <c r="H2117" s="3">
        <f>((F2117)/(E2117/100))</f>
        <v>68</v>
      </c>
      <c r="I2117" s="4">
        <f>E2117/F2117</f>
        <v>1.4705882352941178</v>
      </c>
      <c r="J2117" s="4" t="e">
        <f>100/G2117</f>
        <v>#DIV/0!</v>
      </c>
      <c r="N2117" s="37" t="e">
        <f>M2117/(K2117/100)</f>
        <v>#DIV/0!</v>
      </c>
      <c r="O2117" s="37" t="e">
        <f>N2117/J2117</f>
        <v>#DIV/0!</v>
      </c>
      <c r="P2117" s="5" t="e">
        <f>M2117/(L2117/100)</f>
        <v>#DIV/0!</v>
      </c>
      <c r="Q2117" s="5" t="e">
        <f>P2117*I2117</f>
        <v>#DIV/0!</v>
      </c>
      <c r="U2117" s="15" t="e">
        <f>100-(T2117-R2117)/S2117*100</f>
        <v>#DIV/0!</v>
      </c>
      <c r="V2117" s="21">
        <v>0.42699999999999999</v>
      </c>
      <c r="X2117" s="2">
        <v>10.94</v>
      </c>
      <c r="Y2117" s="2">
        <v>4.28</v>
      </c>
      <c r="Z2117" s="21">
        <v>1876</v>
      </c>
      <c r="AB2117" s="14" t="e">
        <f>((AE2117-AC2117)*(1000/AD2117))*1000</f>
        <v>#DIV/0!</v>
      </c>
      <c r="AF2117" s="7" t="e">
        <f>#REF!*0.8</f>
        <v>#REF!</v>
      </c>
      <c r="AG2117" s="2">
        <v>147</v>
      </c>
      <c r="AH2117" s="8">
        <f>((AG2117)*(H2117/100))</f>
        <v>99.960000000000008</v>
      </c>
      <c r="AI2117" s="7">
        <f>AG2117/AH2117</f>
        <v>1.4705882352941175</v>
      </c>
      <c r="AJ2117" s="6">
        <v>22.51</v>
      </c>
      <c r="AK2117" s="2">
        <v>0.92200000000000004</v>
      </c>
      <c r="AO2117" s="20" t="s">
        <v>2450</v>
      </c>
      <c r="AP2117" s="746">
        <v>3.5000000000000003E-2</v>
      </c>
      <c r="AQ2117" s="746">
        <v>1E-3</v>
      </c>
      <c r="AR2117" s="746">
        <v>7.1999999999999995E-2</v>
      </c>
      <c r="AS2117" s="746">
        <v>4.0000000000000001E-3</v>
      </c>
      <c r="AT2117" s="746" t="s">
        <v>121</v>
      </c>
      <c r="AU2117" s="746">
        <v>3.0000000000000001E-3</v>
      </c>
      <c r="AV2117" s="746">
        <v>7.0000000000000001E-3</v>
      </c>
      <c r="AW2117" s="746">
        <v>2E-3</v>
      </c>
      <c r="AX2117" s="746" t="s">
        <v>121</v>
      </c>
      <c r="AY2117" s="746">
        <v>2E-3</v>
      </c>
      <c r="AZ2117" s="746">
        <v>5.8000000000000003E-2</v>
      </c>
      <c r="BA2117" s="746">
        <v>3.0000000000000001E-3</v>
      </c>
      <c r="BB2117" s="746">
        <v>0.17299999999999999</v>
      </c>
      <c r="BC2117" s="746">
        <v>4.0000000000000001E-3</v>
      </c>
      <c r="BD2117" s="746">
        <v>2.5960000000000001</v>
      </c>
      <c r="BE2117" s="746">
        <v>2.8000000000000001E-2</v>
      </c>
      <c r="BF2117" s="746" t="s">
        <v>121</v>
      </c>
      <c r="BG2117" s="746">
        <v>3.0000000000000001E-3</v>
      </c>
      <c r="BH2117" s="746">
        <v>4.048</v>
      </c>
      <c r="BI2117" s="746">
        <v>0.97599999999999998</v>
      </c>
      <c r="BJ2117" s="746" t="s">
        <v>121</v>
      </c>
      <c r="BK2117" s="746">
        <v>2E-3</v>
      </c>
      <c r="BL2117" s="746">
        <v>2E-3</v>
      </c>
      <c r="BM2117" s="746">
        <v>1E-3</v>
      </c>
      <c r="BN2117" s="746">
        <v>4.7949999999999999</v>
      </c>
      <c r="BO2117" s="746">
        <v>6.7000000000000004E-2</v>
      </c>
      <c r="BP2117" s="746">
        <v>57.295999999999999</v>
      </c>
      <c r="BQ2117" s="746">
        <v>0.21299999999999999</v>
      </c>
      <c r="BR2117" s="746" t="s">
        <v>121</v>
      </c>
      <c r="BS2117" s="746">
        <v>2E-3</v>
      </c>
      <c r="BT2117" s="746">
        <v>11.686</v>
      </c>
      <c r="BU2117" s="746">
        <v>0.11799999999999999</v>
      </c>
      <c r="BV2117" s="746">
        <v>1.21</v>
      </c>
      <c r="BW2117" s="746">
        <v>2.3E-2</v>
      </c>
      <c r="BX2117" s="746" t="s">
        <v>121</v>
      </c>
      <c r="BY2117" s="746">
        <v>1.4E-2</v>
      </c>
      <c r="BZ2117" s="746">
        <v>0.63900000000000001</v>
      </c>
      <c r="CA2117" s="746">
        <v>2.5000000000000001E-2</v>
      </c>
      <c r="CB2117" s="746" t="s">
        <v>121</v>
      </c>
      <c r="CC2117" s="746">
        <v>8.1240000000000006</v>
      </c>
      <c r="CD2117" s="746">
        <v>0.11799999999999999</v>
      </c>
      <c r="CE2117" s="746">
        <v>8.0000000000000002E-3</v>
      </c>
      <c r="CF2117" s="746">
        <v>4.0000000000000001E-3</v>
      </c>
      <c r="CG2117" s="746">
        <v>1E-3</v>
      </c>
      <c r="CH2117" s="746">
        <v>2E-3</v>
      </c>
      <c r="CI2117" s="746">
        <v>1E-3</v>
      </c>
      <c r="CJ2117" s="746">
        <v>0.72799999999999998</v>
      </c>
      <c r="CK2117" s="746">
        <v>7.3999999999999996E-2</v>
      </c>
      <c r="CL2117" s="746" t="s">
        <v>121</v>
      </c>
      <c r="CM2117" s="746">
        <v>2E-3</v>
      </c>
      <c r="CN2117" s="746">
        <v>2E-3</v>
      </c>
      <c r="CO2117" s="746">
        <v>1E-3</v>
      </c>
      <c r="CP2117" s="746">
        <v>1.96</v>
      </c>
      <c r="CQ2117" s="746">
        <v>0.04</v>
      </c>
      <c r="CR2117" s="746" t="s">
        <v>121</v>
      </c>
      <c r="CS2117" s="746">
        <v>2E-3</v>
      </c>
      <c r="CT2117" s="746">
        <v>6.8010000000000002</v>
      </c>
      <c r="CU2117" s="746">
        <v>0.27700000000000002</v>
      </c>
      <c r="CV2117" s="746">
        <v>6.4000000000000001E-2</v>
      </c>
      <c r="CW2117" s="746">
        <v>1E-3</v>
      </c>
      <c r="CX2117" s="746">
        <v>0.93</v>
      </c>
      <c r="CY2117" s="746">
        <v>2.1999999999999999E-2</v>
      </c>
      <c r="CZ2117" s="746" t="s">
        <v>121</v>
      </c>
      <c r="DA2117" s="746">
        <v>2E-3</v>
      </c>
      <c r="DB2117" s="746">
        <v>4.1000000000000002E-2</v>
      </c>
      <c r="DC2117" s="746">
        <v>8.0000000000000002E-3</v>
      </c>
      <c r="DD2117" s="746" t="s">
        <v>121</v>
      </c>
      <c r="DE2117" s="746">
        <v>8.0000000000000002E-3</v>
      </c>
      <c r="DF2117" s="746">
        <v>0.34699999999999998</v>
      </c>
      <c r="DG2117" s="746">
        <v>5.0000000000000001E-3</v>
      </c>
      <c r="DH2117" s="746">
        <v>1.2999999999999999E-2</v>
      </c>
      <c r="DI2117" s="746">
        <v>1E-3</v>
      </c>
      <c r="DJ2117" s="746">
        <v>5.0000000000000001E-3</v>
      </c>
      <c r="DK2117" s="746">
        <v>1E-3</v>
      </c>
      <c r="DL2117" s="61" t="str">
        <f t="shared" si="39"/>
        <v>DK III W2 22.08.2022</v>
      </c>
      <c r="DM2117" s="746">
        <v>-2.41874128539749E-2</v>
      </c>
      <c r="DN2117" s="746">
        <v>1.19560786907281E-2</v>
      </c>
      <c r="DO2117" s="746">
        <v>1.3356854884730599E-2</v>
      </c>
      <c r="DP2117" s="746">
        <v>0.92218430078861602</v>
      </c>
      <c r="DQ2117" s="746">
        <v>-5.2732865638176803E-3</v>
      </c>
      <c r="DR2117" s="746">
        <v>1.07809588961009E-2</v>
      </c>
      <c r="DS2117" s="746">
        <v>-2.21620215843642E-2</v>
      </c>
      <c r="DT2117" s="746">
        <v>-3.14390247464929E-3</v>
      </c>
      <c r="DU2117" s="746">
        <v>4.4326475649786798E-3</v>
      </c>
      <c r="DV2117" s="746">
        <v>8.0182620688812808E-3</v>
      </c>
      <c r="DW2117" s="746">
        <v>0.107476050273432</v>
      </c>
      <c r="DX2117" s="746">
        <v>-7.0325289037371799E-2</v>
      </c>
      <c r="DY2117" s="746">
        <v>1113.2853575653101</v>
      </c>
      <c r="DZ2117" s="746">
        <v>0.23971626833885901</v>
      </c>
      <c r="EA2117" s="746">
        <v>5.1645268489394401E-2</v>
      </c>
      <c r="EB2117" s="746">
        <v>98.891953686453604</v>
      </c>
    </row>
    <row r="2118" spans="1:132">
      <c r="A2118" s="11">
        <v>44795</v>
      </c>
      <c r="B2118" s="66"/>
      <c r="C2118" s="25" t="s">
        <v>117</v>
      </c>
      <c r="H2118" s="3" t="e">
        <f>((F2118)/(E2118/100))</f>
        <v>#DIV/0!</v>
      </c>
      <c r="I2118" s="4" t="e">
        <f>E2118/F2118</f>
        <v>#DIV/0!</v>
      </c>
      <c r="J2118" s="4" t="e">
        <f>100/G2118</f>
        <v>#DIV/0!</v>
      </c>
      <c r="N2118" s="37" t="e">
        <f>M2118/(K2118/100)</f>
        <v>#DIV/0!</v>
      </c>
      <c r="O2118" s="37" t="e">
        <f>N2118/J2118</f>
        <v>#DIV/0!</v>
      </c>
      <c r="P2118" s="5" t="e">
        <f>M2118/(L2118/100)</f>
        <v>#DIV/0!</v>
      </c>
      <c r="Q2118" s="5" t="e">
        <f>P2118*I2118</f>
        <v>#DIV/0!</v>
      </c>
      <c r="U2118" s="15" t="e">
        <f>100-(T2118-R2118)/S2118*100</f>
        <v>#DIV/0!</v>
      </c>
      <c r="X2118" s="2">
        <v>11.72</v>
      </c>
      <c r="AB2118" s="14" t="e">
        <f>((AE2118-AC2118)*(1000/AD2118))*1000</f>
        <v>#DIV/0!</v>
      </c>
      <c r="AF2118" s="7" t="e">
        <f>#REF!*0.8</f>
        <v>#REF!</v>
      </c>
      <c r="AG2118" s="2">
        <v>60</v>
      </c>
      <c r="AH2118" s="8" t="e">
        <f>((AG2118)*(H2118/100))</f>
        <v>#DIV/0!</v>
      </c>
      <c r="AI2118" s="7" t="e">
        <f>AG2118/AH2118</f>
        <v>#DIV/0!</v>
      </c>
      <c r="AO2118" s="20" t="s">
        <v>2451</v>
      </c>
      <c r="AP2118" s="745">
        <v>0.17499999999999999</v>
      </c>
      <c r="AQ2118" s="745">
        <v>3.0000000000000001E-3</v>
      </c>
      <c r="AR2118" s="745">
        <v>6.0000000000000001E-3</v>
      </c>
      <c r="AS2118" s="745">
        <v>3.0000000000000001E-3</v>
      </c>
      <c r="AT2118" s="745">
        <v>9.1999999999999998E-2</v>
      </c>
      <c r="AU2118" s="745">
        <v>3.0000000000000001E-3</v>
      </c>
      <c r="AV2118" s="745">
        <v>7.0999999999999994E-2</v>
      </c>
      <c r="AW2118" s="745">
        <v>2E-3</v>
      </c>
      <c r="AX2118" s="745">
        <v>1.2E-2</v>
      </c>
      <c r="AY2118" s="745">
        <v>1E-3</v>
      </c>
      <c r="AZ2118" s="745">
        <v>1.0999999999999999E-2</v>
      </c>
      <c r="BA2118" s="745">
        <v>2E-3</v>
      </c>
      <c r="BB2118" s="745">
        <v>0.05</v>
      </c>
      <c r="BC2118" s="745">
        <v>2E-3</v>
      </c>
      <c r="BD2118" s="745">
        <v>0.379</v>
      </c>
      <c r="BE2118" s="745">
        <v>8.9999999999999993E-3</v>
      </c>
      <c r="BF2118" s="745" t="s">
        <v>121</v>
      </c>
      <c r="BG2118" s="745">
        <v>8.9999999999999993E-3</v>
      </c>
      <c r="BH2118" s="745" t="s">
        <v>121</v>
      </c>
      <c r="BI2118" s="745">
        <v>2.6920000000000002</v>
      </c>
      <c r="BJ2118" s="745" t="s">
        <v>121</v>
      </c>
      <c r="BK2118" s="745">
        <v>3.0000000000000001E-3</v>
      </c>
      <c r="BL2118" s="745" t="s">
        <v>121</v>
      </c>
      <c r="BM2118" s="745">
        <v>2E-3</v>
      </c>
      <c r="BN2118" s="745">
        <v>8.7999999999999995E-2</v>
      </c>
      <c r="BO2118" s="745">
        <v>7.0000000000000001E-3</v>
      </c>
      <c r="BP2118" s="745">
        <v>58.732999999999997</v>
      </c>
      <c r="BQ2118" s="745">
        <v>0.154</v>
      </c>
      <c r="BR2118" s="745">
        <v>4.0000000000000001E-3</v>
      </c>
      <c r="BS2118" s="745">
        <v>1E-3</v>
      </c>
      <c r="BT2118" s="745">
        <v>25.206</v>
      </c>
      <c r="BU2118" s="745">
        <v>0.22600000000000001</v>
      </c>
      <c r="BV2118" s="745">
        <v>9.6460000000000008</v>
      </c>
      <c r="BW2118" s="745">
        <v>0.13200000000000001</v>
      </c>
      <c r="BX2118" s="745" t="s">
        <v>121</v>
      </c>
      <c r="BY2118" s="745">
        <v>4.0000000000000001E-3</v>
      </c>
      <c r="BZ2118" s="745">
        <v>1.851</v>
      </c>
      <c r="CA2118" s="745">
        <v>4.1000000000000002E-2</v>
      </c>
      <c r="CB2118" s="745" t="s">
        <v>121</v>
      </c>
      <c r="CC2118" s="745">
        <v>17.518999999999998</v>
      </c>
      <c r="CD2118" s="745">
        <v>2.5000000000000001E-2</v>
      </c>
      <c r="CE2118" s="745">
        <v>5.0000000000000001E-3</v>
      </c>
      <c r="CF2118" s="745" t="s">
        <v>121</v>
      </c>
      <c r="CG2118" s="745">
        <v>2E-3</v>
      </c>
      <c r="CH2118" s="745" t="s">
        <v>121</v>
      </c>
      <c r="CI2118" s="745">
        <v>2E-3</v>
      </c>
      <c r="CJ2118" s="745" t="s">
        <v>121</v>
      </c>
      <c r="CK2118" s="745">
        <v>0.154</v>
      </c>
      <c r="CL2118" s="745" t="s">
        <v>121</v>
      </c>
      <c r="CM2118" s="745">
        <v>2E-3</v>
      </c>
      <c r="CN2118" s="745">
        <v>5.0000000000000001E-3</v>
      </c>
      <c r="CO2118" s="745">
        <v>1E-3</v>
      </c>
      <c r="CP2118" s="745">
        <v>1.5860000000000001</v>
      </c>
      <c r="CQ2118" s="745">
        <v>5.5E-2</v>
      </c>
      <c r="CR2118" s="745" t="s">
        <v>121</v>
      </c>
      <c r="CS2118" s="745">
        <v>2E-3</v>
      </c>
      <c r="CT2118" s="745">
        <v>1.0229999999999999</v>
      </c>
      <c r="CU2118" s="745">
        <v>0.28299999999999997</v>
      </c>
      <c r="CV2118" s="745">
        <v>2.1000000000000001E-2</v>
      </c>
      <c r="CW2118" s="745">
        <v>1E-3</v>
      </c>
      <c r="CX2118" s="745">
        <v>9.0999999999999998E-2</v>
      </c>
      <c r="CY2118" s="745">
        <v>1.2E-2</v>
      </c>
      <c r="CZ2118" s="745" t="s">
        <v>121</v>
      </c>
      <c r="DA2118" s="745">
        <v>2E-3</v>
      </c>
      <c r="DB2118" s="745" t="s">
        <v>121</v>
      </c>
      <c r="DC2118" s="745">
        <v>6.0000000000000001E-3</v>
      </c>
      <c r="DD2118" s="745">
        <v>0.03</v>
      </c>
      <c r="DE2118" s="745">
        <v>7.0000000000000001E-3</v>
      </c>
      <c r="DF2118" s="745">
        <v>0.80200000000000005</v>
      </c>
      <c r="DG2118" s="745">
        <v>8.0000000000000002E-3</v>
      </c>
      <c r="DH2118" s="745">
        <v>4.0000000000000001E-3</v>
      </c>
      <c r="DI2118" s="745">
        <v>1E-3</v>
      </c>
      <c r="DJ2118" s="745">
        <v>7.8E-2</v>
      </c>
      <c r="DK2118" s="745">
        <v>1E-3</v>
      </c>
      <c r="DL2118" s="61" t="str">
        <f t="shared" si="39"/>
        <v>UTV 22.08.2022</v>
      </c>
    </row>
    <row r="2119" spans="1:132">
      <c r="A2119" s="11">
        <v>44795</v>
      </c>
      <c r="B2119" s="66"/>
      <c r="C2119" s="25" t="s">
        <v>748</v>
      </c>
      <c r="D2119" s="21">
        <v>100</v>
      </c>
      <c r="H2119" s="3" t="e">
        <f>((F2119)/(E2119/100))</f>
        <v>#DIV/0!</v>
      </c>
      <c r="I2119" s="4" t="e">
        <f>E2119/F2119</f>
        <v>#DIV/0!</v>
      </c>
      <c r="J2119" s="4" t="e">
        <f>100/G2119</f>
        <v>#DIV/0!</v>
      </c>
      <c r="N2119" s="37" t="e">
        <f>M2119/(K2119/100)</f>
        <v>#DIV/0!</v>
      </c>
      <c r="O2119" s="37" t="e">
        <f>N2119/J2119</f>
        <v>#DIV/0!</v>
      </c>
      <c r="P2119" s="5" t="e">
        <f>M2119/(L2119/100)</f>
        <v>#DIV/0!</v>
      </c>
      <c r="Q2119" s="5" t="e">
        <f>P2119*I2119</f>
        <v>#DIV/0!</v>
      </c>
      <c r="U2119" s="15" t="e">
        <f>100-(T2119-R2119)/S2119*100</f>
        <v>#DIV/0!</v>
      </c>
      <c r="V2119" s="21">
        <v>2.3940000000000001</v>
      </c>
      <c r="X2119" s="2">
        <v>8.39</v>
      </c>
      <c r="Y2119" s="2">
        <v>3.42</v>
      </c>
      <c r="Z2119" s="21">
        <v>724</v>
      </c>
      <c r="AB2119" s="14">
        <f>((AE2119-AC2119)*(1000/AD2119))*1000</f>
        <v>2512.9762314330978</v>
      </c>
      <c r="AC2119" s="21">
        <v>87.093000000000004</v>
      </c>
      <c r="AD2119" s="21">
        <v>200.559</v>
      </c>
      <c r="AE2119" s="21">
        <v>87.596999999999994</v>
      </c>
      <c r="AF2119" s="7" t="e">
        <f>#REF!*0.8</f>
        <v>#REF!</v>
      </c>
      <c r="AH2119" s="8" t="e">
        <f>((AG2119)*(H2119/100))</f>
        <v>#DIV/0!</v>
      </c>
      <c r="AI2119" s="7" t="e">
        <f>AG2119/AH2119</f>
        <v>#DIV/0!</v>
      </c>
      <c r="AJ2119" s="6">
        <v>8.7690000000000001</v>
      </c>
      <c r="AK2119" s="2">
        <v>0.42699999999999999</v>
      </c>
      <c r="AO2119" s="20" t="s">
        <v>748</v>
      </c>
      <c r="DL2119" s="61" t="str">
        <f t="shared" si="39"/>
        <v>Becken 2</v>
      </c>
      <c r="DM2119" s="746">
        <v>-6.5725185568509198E-3</v>
      </c>
      <c r="DN2119" s="746">
        <v>4.48374357295121E-3</v>
      </c>
      <c r="DO2119" s="746">
        <v>3.1773879967089301E-3</v>
      </c>
      <c r="DP2119" s="746">
        <v>0.42715061949944899</v>
      </c>
      <c r="DQ2119" s="746">
        <v>-4.91748566644046E-4</v>
      </c>
      <c r="DR2119" s="746">
        <v>2.78062757060576E-2</v>
      </c>
      <c r="DS2119" s="746">
        <v>0.152635409267394</v>
      </c>
      <c r="DT2119" s="746">
        <v>5.8853895578082497E-3</v>
      </c>
      <c r="DU2119" s="746">
        <v>2.5867215062729998E-3</v>
      </c>
      <c r="DV2119" s="746">
        <v>2.6328938933999201E-2</v>
      </c>
      <c r="DW2119" s="746">
        <v>4.62602151006897E-2</v>
      </c>
      <c r="DX2119" s="746">
        <v>-6.5281686121050897E-2</v>
      </c>
      <c r="DY2119" s="746">
        <v>693.52640892844204</v>
      </c>
      <c r="DZ2119" s="746">
        <v>0.27913412802469401</v>
      </c>
      <c r="EA2119" s="746">
        <v>0.80216752638895195</v>
      </c>
      <c r="EB2119" s="746">
        <v>97.909313069888896</v>
      </c>
    </row>
    <row r="2120" spans="1:132">
      <c r="A2120" s="11">
        <v>44795</v>
      </c>
      <c r="B2120" s="66"/>
      <c r="C2120" s="25" t="s">
        <v>749</v>
      </c>
      <c r="D2120" s="21">
        <v>100</v>
      </c>
      <c r="H2120" s="3" t="e">
        <f>((F2120)/(E2120/100))</f>
        <v>#DIV/0!</v>
      </c>
      <c r="I2120" s="4" t="e">
        <f>E2120/F2120</f>
        <v>#DIV/0!</v>
      </c>
      <c r="J2120" s="4" t="e">
        <f>100/G2120</f>
        <v>#DIV/0!</v>
      </c>
      <c r="N2120" s="37" t="e">
        <f>M2120/(K2120/100)</f>
        <v>#DIV/0!</v>
      </c>
      <c r="O2120" s="37" t="e">
        <f>N2120/J2120</f>
        <v>#DIV/0!</v>
      </c>
      <c r="P2120" s="5" t="e">
        <f>M2120/(L2120/100)</f>
        <v>#DIV/0!</v>
      </c>
      <c r="Q2120" s="5" t="e">
        <f>P2120*I2120</f>
        <v>#DIV/0!</v>
      </c>
      <c r="U2120" s="15" t="e">
        <f>100-(T2120-R2120)/S2120*100</f>
        <v>#DIV/0!</v>
      </c>
      <c r="V2120" s="21">
        <v>7.2069999999999999</v>
      </c>
      <c r="X2120" s="2">
        <v>8.32</v>
      </c>
      <c r="Y2120" s="2">
        <v>9.39</v>
      </c>
      <c r="Z2120" s="21">
        <v>2633</v>
      </c>
      <c r="AB2120" s="14">
        <f>((AE2120-AC2120)*(1000/AD2120))*1000</f>
        <v>7004.2645522219982</v>
      </c>
      <c r="AC2120" s="21">
        <v>86.513000000000005</v>
      </c>
      <c r="AD2120" s="21">
        <v>200.02099999999999</v>
      </c>
      <c r="AE2120" s="21">
        <v>87.914000000000001</v>
      </c>
      <c r="AF2120" s="7" t="e">
        <f>#REF!*0.8</f>
        <v>#REF!</v>
      </c>
      <c r="AH2120" s="8" t="e">
        <f>((AG2120)*(H2120/100))</f>
        <v>#DIV/0!</v>
      </c>
      <c r="AI2120" s="7" t="e">
        <f>AG2120/AH2120</f>
        <v>#DIV/0!</v>
      </c>
      <c r="AJ2120" s="6">
        <v>23.1</v>
      </c>
      <c r="AK2120" s="2">
        <v>0.153</v>
      </c>
      <c r="AO2120" s="20" t="s">
        <v>749</v>
      </c>
      <c r="AP2120" s="747" t="s">
        <v>121</v>
      </c>
      <c r="AQ2120" s="747">
        <v>2E-3</v>
      </c>
      <c r="AR2120" s="747" t="s">
        <v>121</v>
      </c>
      <c r="AS2120" s="747">
        <v>5.0000000000000001E-3</v>
      </c>
      <c r="AT2120" s="747" t="s">
        <v>121</v>
      </c>
      <c r="AU2120" s="747">
        <v>4.0000000000000001E-3</v>
      </c>
      <c r="AV2120" s="747" t="s">
        <v>121</v>
      </c>
      <c r="AW2120" s="747">
        <v>4.0000000000000001E-3</v>
      </c>
      <c r="AX2120" s="747" t="s">
        <v>121</v>
      </c>
      <c r="AY2120" s="747">
        <v>2E-3</v>
      </c>
      <c r="AZ2120" s="747">
        <v>5.0000000000000001E-3</v>
      </c>
      <c r="BA2120" s="747">
        <v>2E-3</v>
      </c>
      <c r="BB2120" s="747">
        <v>5.0000000000000001E-3</v>
      </c>
      <c r="BC2120" s="747">
        <v>2E-3</v>
      </c>
      <c r="BD2120" s="747">
        <v>6.0999999999999999E-2</v>
      </c>
      <c r="BE2120" s="747">
        <v>6.0000000000000001E-3</v>
      </c>
      <c r="BF2120" s="747" t="s">
        <v>121</v>
      </c>
      <c r="BG2120" s="747">
        <v>3.0000000000000001E-3</v>
      </c>
      <c r="BH2120" s="747" t="s">
        <v>121</v>
      </c>
      <c r="BI2120" s="747">
        <v>2.3410000000000002</v>
      </c>
      <c r="BJ2120" s="747" t="s">
        <v>121</v>
      </c>
      <c r="BK2120" s="747">
        <v>2E-3</v>
      </c>
      <c r="BL2120" s="747" t="s">
        <v>121</v>
      </c>
      <c r="BM2120" s="747">
        <v>2E-3</v>
      </c>
      <c r="BN2120" s="747" t="s">
        <v>121</v>
      </c>
      <c r="BO2120" s="747">
        <v>1.0999999999999999E-2</v>
      </c>
      <c r="BP2120" s="747">
        <v>64.602000000000004</v>
      </c>
      <c r="BQ2120" s="747">
        <v>0.16600000000000001</v>
      </c>
      <c r="BR2120" s="747" t="s">
        <v>121</v>
      </c>
      <c r="BS2120" s="747">
        <v>2E-3</v>
      </c>
      <c r="BT2120" s="747">
        <v>13.327</v>
      </c>
      <c r="BU2120" s="747">
        <v>0.15</v>
      </c>
      <c r="BV2120" s="747">
        <v>9.8800000000000008</v>
      </c>
      <c r="BW2120" s="747">
        <v>0.11799999999999999</v>
      </c>
      <c r="BX2120" s="747" t="s">
        <v>121</v>
      </c>
      <c r="BY2120" s="747">
        <v>3.0000000000000001E-3</v>
      </c>
      <c r="BZ2120" s="747">
        <v>2.653</v>
      </c>
      <c r="CA2120" s="747">
        <v>5.0999999999999997E-2</v>
      </c>
      <c r="CB2120" s="747" t="s">
        <v>121</v>
      </c>
      <c r="CC2120" s="747">
        <v>16.888000000000002</v>
      </c>
      <c r="CD2120" s="747" t="s">
        <v>121</v>
      </c>
      <c r="CE2120" s="747">
        <v>6.0000000000000001E-3</v>
      </c>
      <c r="CF2120" s="747">
        <v>5.0000000000000001E-3</v>
      </c>
      <c r="CG2120" s="747">
        <v>1E-3</v>
      </c>
      <c r="CH2120" s="747" t="s">
        <v>121</v>
      </c>
      <c r="CI2120" s="747">
        <v>2E-3</v>
      </c>
      <c r="CJ2120" s="747" t="s">
        <v>121</v>
      </c>
      <c r="CK2120" s="747">
        <v>0.24099999999999999</v>
      </c>
      <c r="CL2120" s="747" t="s">
        <v>121</v>
      </c>
      <c r="CM2120" s="747">
        <v>2E-3</v>
      </c>
      <c r="CN2120" s="747">
        <v>1.2999999999999999E-2</v>
      </c>
      <c r="CO2120" s="747">
        <v>1E-3</v>
      </c>
      <c r="CP2120" s="747">
        <v>6.86</v>
      </c>
      <c r="CQ2120" s="747">
        <v>0.121</v>
      </c>
      <c r="CR2120" s="747" t="s">
        <v>121</v>
      </c>
      <c r="CS2120" s="747">
        <v>2E-3</v>
      </c>
      <c r="CT2120" s="747" t="s">
        <v>121</v>
      </c>
      <c r="CU2120" s="747">
        <v>0.48399999999999999</v>
      </c>
      <c r="CV2120" s="747">
        <v>2.7E-2</v>
      </c>
      <c r="CW2120" s="747">
        <v>1E-3</v>
      </c>
      <c r="CX2120" s="747">
        <v>2.3E-2</v>
      </c>
      <c r="CY2120" s="747">
        <v>8.0000000000000002E-3</v>
      </c>
      <c r="CZ2120" s="747" t="s">
        <v>121</v>
      </c>
      <c r="DA2120" s="747">
        <v>2E-3</v>
      </c>
      <c r="DB2120" s="747" t="s">
        <v>121</v>
      </c>
      <c r="DC2120" s="747">
        <v>3.0000000000000001E-3</v>
      </c>
      <c r="DD2120" s="747">
        <v>3.5000000000000003E-2</v>
      </c>
      <c r="DE2120" s="747">
        <v>4.0000000000000001E-3</v>
      </c>
      <c r="DF2120" s="747">
        <v>1.4999999999999999E-2</v>
      </c>
      <c r="DG2120" s="747">
        <v>1E-3</v>
      </c>
      <c r="DH2120" s="747" t="s">
        <v>121</v>
      </c>
      <c r="DI2120" s="747">
        <v>2E-3</v>
      </c>
      <c r="DJ2120" s="747">
        <v>0.109</v>
      </c>
      <c r="DK2120" s="747">
        <v>1E-3</v>
      </c>
      <c r="DL2120" s="61" t="str">
        <f t="shared" si="39"/>
        <v>Becken 4</v>
      </c>
      <c r="DM2120" s="746">
        <v>1.23349862069463E-3</v>
      </c>
      <c r="DN2120" s="746">
        <v>-1.02871645606133E-3</v>
      </c>
      <c r="DO2120" s="746">
        <v>7.1081383316455799E-3</v>
      </c>
      <c r="DP2120" s="746">
        <v>0.15343406193530301</v>
      </c>
      <c r="DQ2120" s="746">
        <v>1.36810144798555E-3</v>
      </c>
      <c r="DR2120" s="746">
        <v>3.0175558886294099E-2</v>
      </c>
      <c r="DS2120" s="746">
        <v>0.103647877125773</v>
      </c>
      <c r="DT2120" s="746">
        <v>2.0992585441020999E-3</v>
      </c>
      <c r="DU2120" s="746">
        <v>3.4431879509309298E-3</v>
      </c>
      <c r="DV2120" s="746">
        <v>1.27112054080554E-2</v>
      </c>
      <c r="DW2120" s="746">
        <v>4.7983212567787703E-2</v>
      </c>
      <c r="DX2120" s="746">
        <v>-8.6748788013340003E-2</v>
      </c>
      <c r="DY2120" s="746">
        <v>293.706025153155</v>
      </c>
      <c r="DZ2120" s="746">
        <v>0.25540526780550898</v>
      </c>
      <c r="EA2120" s="746">
        <v>1.5303308218177101</v>
      </c>
      <c r="EB2120" s="746">
        <v>99.376627502233205</v>
      </c>
    </row>
    <row r="2121" spans="1:132">
      <c r="A2121" s="11">
        <v>44796</v>
      </c>
      <c r="B2121" s="66"/>
      <c r="C2121" s="25" t="s">
        <v>117</v>
      </c>
      <c r="H2121" s="3" t="e">
        <f>((F2121)/(E2121/100))</f>
        <v>#DIV/0!</v>
      </c>
      <c r="I2121" s="4" t="e">
        <f>E2121/F2121</f>
        <v>#DIV/0!</v>
      </c>
      <c r="J2121" s="4" t="e">
        <f>100/G2121</f>
        <v>#DIV/0!</v>
      </c>
      <c r="N2121" s="37" t="e">
        <f>M2121/(K2121/100)</f>
        <v>#DIV/0!</v>
      </c>
      <c r="O2121" s="37" t="e">
        <f>N2121/J2121</f>
        <v>#DIV/0!</v>
      </c>
      <c r="P2121" s="5" t="e">
        <f>M2121/(L2121/100)</f>
        <v>#DIV/0!</v>
      </c>
      <c r="Q2121" s="5" t="e">
        <f>P2121*I2121</f>
        <v>#DIV/0!</v>
      </c>
      <c r="U2121" s="15" t="e">
        <f>100-(T2121-R2121)/S2121*100</f>
        <v>#DIV/0!</v>
      </c>
      <c r="X2121" s="2">
        <v>11.76</v>
      </c>
      <c r="AB2121" s="14" t="e">
        <f>((AE2121-AC2121)*(1000/AD2121))*1000</f>
        <v>#DIV/0!</v>
      </c>
      <c r="AF2121" s="7" t="e">
        <f>#REF!*0.8</f>
        <v>#REF!</v>
      </c>
      <c r="AG2121" s="2">
        <v>60</v>
      </c>
      <c r="AH2121" s="8" t="e">
        <f>((AG2121)*(H2121/100))</f>
        <v>#DIV/0!</v>
      </c>
      <c r="AI2121" s="7" t="e">
        <f>AG2121/AH2121</f>
        <v>#DIV/0!</v>
      </c>
      <c r="AO2121" s="20" t="s">
        <v>2452</v>
      </c>
      <c r="AP2121" s="748">
        <v>0.14000000000000001</v>
      </c>
      <c r="AQ2121" s="748">
        <v>2E-3</v>
      </c>
      <c r="AR2121" s="748">
        <v>5.0000000000000001E-3</v>
      </c>
      <c r="AS2121" s="748">
        <v>3.0000000000000001E-3</v>
      </c>
      <c r="AT2121" s="748">
        <v>4.8000000000000001E-2</v>
      </c>
      <c r="AU2121" s="748">
        <v>3.0000000000000001E-3</v>
      </c>
      <c r="AV2121" s="748">
        <v>4.1000000000000002E-2</v>
      </c>
      <c r="AW2121" s="748">
        <v>2E-3</v>
      </c>
      <c r="AX2121" s="748">
        <v>8.9999999999999993E-3</v>
      </c>
      <c r="AY2121" s="748">
        <v>1E-3</v>
      </c>
      <c r="AZ2121" s="748">
        <v>8.9999999999999993E-3</v>
      </c>
      <c r="BA2121" s="748">
        <v>2E-3</v>
      </c>
      <c r="BB2121" s="748">
        <v>3.4000000000000002E-2</v>
      </c>
      <c r="BC2121" s="748">
        <v>2E-3</v>
      </c>
      <c r="BD2121" s="748">
        <v>0.21199999999999999</v>
      </c>
      <c r="BE2121" s="748">
        <v>7.0000000000000001E-3</v>
      </c>
      <c r="BF2121" s="748" t="s">
        <v>121</v>
      </c>
      <c r="BG2121" s="748">
        <v>1.0999999999999999E-2</v>
      </c>
      <c r="BH2121" s="748" t="s">
        <v>121</v>
      </c>
      <c r="BI2121" s="748">
        <v>1.9850000000000001</v>
      </c>
      <c r="BJ2121" s="748" t="s">
        <v>121</v>
      </c>
      <c r="BK2121" s="748">
        <v>3.0000000000000001E-3</v>
      </c>
      <c r="BL2121" s="748" t="s">
        <v>121</v>
      </c>
      <c r="BM2121" s="748">
        <v>2E-3</v>
      </c>
      <c r="BN2121" s="748">
        <v>5.7000000000000002E-2</v>
      </c>
      <c r="BO2121" s="748">
        <v>7.0000000000000001E-3</v>
      </c>
      <c r="BP2121" s="748">
        <v>60.816000000000003</v>
      </c>
      <c r="BQ2121" s="748">
        <v>0.14599999999999999</v>
      </c>
      <c r="BR2121" s="748">
        <v>2E-3</v>
      </c>
      <c r="BS2121" s="748">
        <v>1E-3</v>
      </c>
      <c r="BT2121" s="748">
        <v>21.428999999999998</v>
      </c>
      <c r="BU2121" s="748">
        <v>0.185</v>
      </c>
      <c r="BV2121" s="748">
        <v>11.313000000000001</v>
      </c>
      <c r="BW2121" s="748">
        <v>0.14499999999999999</v>
      </c>
      <c r="BX2121" s="748" t="s">
        <v>121</v>
      </c>
      <c r="BY2121" s="748">
        <v>3.0000000000000001E-3</v>
      </c>
      <c r="BZ2121" s="748">
        <v>3.21</v>
      </c>
      <c r="CA2121" s="748">
        <v>0.05</v>
      </c>
      <c r="CB2121" s="748" t="s">
        <v>121</v>
      </c>
      <c r="CC2121" s="748">
        <v>17.033000000000001</v>
      </c>
      <c r="CD2121" s="748">
        <v>1.7999999999999999E-2</v>
      </c>
      <c r="CE2121" s="748">
        <v>4.0000000000000001E-3</v>
      </c>
      <c r="CF2121" s="748" t="s">
        <v>121</v>
      </c>
      <c r="CG2121" s="748">
        <v>2E-3</v>
      </c>
      <c r="CH2121" s="748" t="s">
        <v>121</v>
      </c>
      <c r="CI2121" s="748">
        <v>2E-3</v>
      </c>
      <c r="CJ2121" s="748" t="s">
        <v>121</v>
      </c>
      <c r="CK2121" s="748">
        <v>0.249</v>
      </c>
      <c r="CL2121" s="748" t="s">
        <v>121</v>
      </c>
      <c r="CM2121" s="748">
        <v>2E-3</v>
      </c>
      <c r="CN2121" s="748">
        <v>5.0000000000000001E-3</v>
      </c>
      <c r="CO2121" s="748">
        <v>1E-3</v>
      </c>
      <c r="CP2121" s="748">
        <v>1.1559999999999999</v>
      </c>
      <c r="CQ2121" s="748">
        <v>4.8000000000000001E-2</v>
      </c>
      <c r="CR2121" s="748" t="s">
        <v>121</v>
      </c>
      <c r="CS2121" s="748">
        <v>2E-3</v>
      </c>
      <c r="CT2121" s="748">
        <v>0.80300000000000005</v>
      </c>
      <c r="CU2121" s="748">
        <v>0.28299999999999997</v>
      </c>
      <c r="CV2121" s="748">
        <v>1.2E-2</v>
      </c>
      <c r="CW2121" s="748">
        <v>1E-3</v>
      </c>
      <c r="CX2121" s="748">
        <v>5.1999999999999998E-2</v>
      </c>
      <c r="CY2121" s="748">
        <v>0.01</v>
      </c>
      <c r="CZ2121" s="748" t="s">
        <v>121</v>
      </c>
      <c r="DA2121" s="748">
        <v>2E-3</v>
      </c>
      <c r="DB2121" s="748" t="s">
        <v>121</v>
      </c>
      <c r="DC2121" s="748">
        <v>5.0000000000000001E-3</v>
      </c>
      <c r="DD2121" s="748">
        <v>3.6999999999999998E-2</v>
      </c>
      <c r="DE2121" s="748">
        <v>6.0000000000000001E-3</v>
      </c>
      <c r="DF2121" s="748">
        <v>0.49399999999999999</v>
      </c>
      <c r="DG2121" s="748">
        <v>6.0000000000000001E-3</v>
      </c>
      <c r="DH2121" s="748">
        <v>2E-3</v>
      </c>
      <c r="DI2121" s="748">
        <v>1E-3</v>
      </c>
      <c r="DJ2121" s="748">
        <v>8.4000000000000005E-2</v>
      </c>
      <c r="DK2121" s="748">
        <v>1E-3</v>
      </c>
      <c r="DL2121" s="61" t="str">
        <f t="shared" si="39"/>
        <v>UTV 23.08.2022</v>
      </c>
    </row>
    <row r="2122" spans="1:132">
      <c r="A2122" s="11">
        <v>44796</v>
      </c>
      <c r="B2122" s="66" t="s">
        <v>207</v>
      </c>
      <c r="C2122" s="25" t="s">
        <v>125</v>
      </c>
      <c r="D2122" s="21">
        <v>31</v>
      </c>
      <c r="E2122" s="2">
        <v>100</v>
      </c>
      <c r="F2122" s="2">
        <v>79</v>
      </c>
      <c r="H2122" s="3">
        <f>((F2122)/(E2122/100))</f>
        <v>79</v>
      </c>
      <c r="I2122" s="4">
        <f>E2122/F2122</f>
        <v>1.2658227848101267</v>
      </c>
      <c r="J2122" s="4" t="e">
        <f>100/G2122</f>
        <v>#DIV/0!</v>
      </c>
      <c r="N2122" s="37" t="e">
        <f>M2122/(K2122/100)</f>
        <v>#DIV/0!</v>
      </c>
      <c r="O2122" s="37" t="e">
        <f>N2122/J2122</f>
        <v>#DIV/0!</v>
      </c>
      <c r="P2122" s="5" t="e">
        <f>M2122/(L2122/100)</f>
        <v>#DIV/0!</v>
      </c>
      <c r="Q2122" s="5" t="e">
        <f>P2122*I2122</f>
        <v>#DIV/0!</v>
      </c>
      <c r="U2122" s="15" t="e">
        <f>100-(T2122-R2122)/S2122*100</f>
        <v>#DIV/0!</v>
      </c>
      <c r="V2122" s="21">
        <v>1.82</v>
      </c>
      <c r="X2122" s="2">
        <v>11.1</v>
      </c>
      <c r="Y2122" s="2">
        <v>10.14</v>
      </c>
      <c r="Z2122" s="21">
        <v>2685</v>
      </c>
      <c r="AB2122" s="14" t="e">
        <f>((AE2122-AC2122)*(1000/AD2122))*1000</f>
        <v>#DIV/0!</v>
      </c>
      <c r="AF2122" s="7" t="e">
        <f>#REF!*0.8</f>
        <v>#REF!</v>
      </c>
      <c r="AG2122" s="2">
        <v>145</v>
      </c>
      <c r="AH2122" s="8">
        <f>((AG2122)*(H2122/100))</f>
        <v>114.55000000000001</v>
      </c>
      <c r="AI2122" s="7">
        <f>AG2122/AH2122</f>
        <v>1.2658227848101264</v>
      </c>
      <c r="AJ2122" s="6">
        <v>54.64</v>
      </c>
      <c r="AK2122" s="2">
        <v>1.5780000000000001</v>
      </c>
      <c r="AO2122" s="20" t="s">
        <v>2453</v>
      </c>
      <c r="AP2122" s="751">
        <v>6.2E-2</v>
      </c>
      <c r="AQ2122" s="751">
        <v>1E-3</v>
      </c>
      <c r="AR2122" s="751">
        <v>3.5999999999999997E-2</v>
      </c>
      <c r="AS2122" s="751">
        <v>3.0000000000000001E-3</v>
      </c>
      <c r="AT2122" s="751">
        <v>7.0000000000000001E-3</v>
      </c>
      <c r="AU2122" s="751">
        <v>2E-3</v>
      </c>
      <c r="AV2122" s="751">
        <v>1.4E-2</v>
      </c>
      <c r="AW2122" s="751">
        <v>2E-3</v>
      </c>
      <c r="AX2122" s="751" t="s">
        <v>121</v>
      </c>
      <c r="AY2122" s="751">
        <v>2E-3</v>
      </c>
      <c r="AZ2122" s="751">
        <v>4.5999999999999999E-2</v>
      </c>
      <c r="BA2122" s="751">
        <v>2E-3</v>
      </c>
      <c r="BB2122" s="751">
        <v>0.30299999999999999</v>
      </c>
      <c r="BC2122" s="751">
        <v>4.0000000000000001E-3</v>
      </c>
      <c r="BD2122" s="751">
        <v>2.5550000000000002</v>
      </c>
      <c r="BE2122" s="751">
        <v>2.1999999999999999E-2</v>
      </c>
      <c r="BF2122" s="751" t="s">
        <v>121</v>
      </c>
      <c r="BG2122" s="751">
        <v>3.0000000000000001E-3</v>
      </c>
      <c r="BH2122" s="751">
        <v>3.323</v>
      </c>
      <c r="BI2122" s="751">
        <v>0.92</v>
      </c>
      <c r="BJ2122" s="751" t="s">
        <v>121</v>
      </c>
      <c r="BK2122" s="751">
        <v>3.0000000000000001E-3</v>
      </c>
      <c r="BL2122" s="751" t="s">
        <v>121</v>
      </c>
      <c r="BM2122" s="751">
        <v>2E-3</v>
      </c>
      <c r="BN2122" s="751">
        <v>0.16900000000000001</v>
      </c>
      <c r="BO2122" s="751">
        <v>7.0000000000000001E-3</v>
      </c>
      <c r="BP2122" s="751">
        <v>64.683999999999997</v>
      </c>
      <c r="BQ2122" s="751">
        <v>0.13</v>
      </c>
      <c r="BR2122" s="751" t="s">
        <v>121</v>
      </c>
      <c r="BS2122" s="751">
        <v>2E-3</v>
      </c>
      <c r="BT2122" s="751">
        <v>14.67</v>
      </c>
      <c r="BU2122" s="751">
        <v>0.13</v>
      </c>
      <c r="BV2122" s="751">
        <v>1.0860000000000001</v>
      </c>
      <c r="BW2122" s="751">
        <v>2.1999999999999999E-2</v>
      </c>
      <c r="BX2122" s="751" t="s">
        <v>121</v>
      </c>
      <c r="BY2122" s="751">
        <v>7.0000000000000001E-3</v>
      </c>
      <c r="BZ2122" s="751">
        <v>0.69</v>
      </c>
      <c r="CA2122" s="751">
        <v>2.5999999999999999E-2</v>
      </c>
      <c r="CB2122" s="751" t="s">
        <v>121</v>
      </c>
      <c r="CC2122" s="751">
        <v>9.9629999999999992</v>
      </c>
      <c r="CD2122" s="751">
        <v>7.8E-2</v>
      </c>
      <c r="CE2122" s="751">
        <v>5.0000000000000001E-3</v>
      </c>
      <c r="CF2122" s="751">
        <v>2E-3</v>
      </c>
      <c r="CG2122" s="751">
        <v>1E-3</v>
      </c>
      <c r="CH2122" s="751" t="s">
        <v>121</v>
      </c>
      <c r="CI2122" s="751">
        <v>2E-3</v>
      </c>
      <c r="CJ2122" s="751">
        <v>0.81799999999999995</v>
      </c>
      <c r="CK2122" s="751">
        <v>7.5999999999999998E-2</v>
      </c>
      <c r="CL2122" s="751" t="s">
        <v>121</v>
      </c>
      <c r="CM2122" s="751">
        <v>2E-3</v>
      </c>
      <c r="CN2122" s="751">
        <v>2E-3</v>
      </c>
      <c r="CO2122" s="751">
        <v>1E-3</v>
      </c>
      <c r="CP2122" s="751">
        <v>1.9610000000000001</v>
      </c>
      <c r="CQ2122" s="751">
        <v>0.04</v>
      </c>
      <c r="CR2122" s="751" t="s">
        <v>121</v>
      </c>
      <c r="CS2122" s="751">
        <v>2E-3</v>
      </c>
      <c r="CT2122" s="751">
        <v>8.3450000000000006</v>
      </c>
      <c r="CU2122" s="751">
        <v>0.29299999999999998</v>
      </c>
      <c r="CV2122" s="751">
        <v>3.2000000000000001E-2</v>
      </c>
      <c r="CW2122" s="751">
        <v>1E-3</v>
      </c>
      <c r="CX2122" s="751">
        <v>0.747</v>
      </c>
      <c r="CY2122" s="751">
        <v>1.7000000000000001E-2</v>
      </c>
      <c r="CZ2122" s="751" t="s">
        <v>121</v>
      </c>
      <c r="DA2122" s="751">
        <v>2E-3</v>
      </c>
      <c r="DB2122" s="751">
        <v>3.1E-2</v>
      </c>
      <c r="DC2122" s="751">
        <v>5.0000000000000001E-3</v>
      </c>
      <c r="DD2122" s="751" t="s">
        <v>121</v>
      </c>
      <c r="DE2122" s="751">
        <v>6.0000000000000001E-3</v>
      </c>
      <c r="DF2122" s="751">
        <v>0.316</v>
      </c>
      <c r="DG2122" s="751">
        <v>4.0000000000000001E-3</v>
      </c>
      <c r="DH2122" s="751">
        <v>1.6E-2</v>
      </c>
      <c r="DI2122" s="751">
        <v>1E-3</v>
      </c>
      <c r="DJ2122" s="751">
        <v>5.0000000000000001E-3</v>
      </c>
      <c r="DK2122" s="751">
        <v>1E-3</v>
      </c>
      <c r="DL2122" s="61" t="str">
        <f t="shared" si="39"/>
        <v>DK III W2 23.08.2022</v>
      </c>
      <c r="DM2122" s="751">
        <v>3.06454223419867E-3</v>
      </c>
      <c r="DN2122" s="751">
        <v>3.43705729136266E-3</v>
      </c>
      <c r="DO2122" s="751">
        <v>6.6797151634781601E-2</v>
      </c>
      <c r="DP2122" s="751">
        <v>1.5781223236922</v>
      </c>
      <c r="DQ2122" s="751">
        <v>1.4433026205323599E-3</v>
      </c>
      <c r="DR2122" s="751">
        <v>-2.34543322852422E-3</v>
      </c>
      <c r="DS2122" s="751">
        <v>5.9254716109600702E-2</v>
      </c>
      <c r="DT2122" s="751">
        <v>-3.0493612026656299E-3</v>
      </c>
      <c r="DU2122" s="751">
        <v>3.6316555713551599E-3</v>
      </c>
      <c r="DV2122" s="751">
        <v>4.2745596539497603E-2</v>
      </c>
      <c r="DW2122" s="751">
        <v>1.17409811449471</v>
      </c>
      <c r="DX2122" s="751">
        <v>-1.51832525280049E-2</v>
      </c>
      <c r="DY2122" s="751">
        <v>774.25109741819301</v>
      </c>
      <c r="DZ2122" s="751">
        <v>0.991313756369959</v>
      </c>
      <c r="EA2122" s="751">
        <v>0.51022707157066904</v>
      </c>
      <c r="EB2122" s="751">
        <v>98.958137388024099</v>
      </c>
    </row>
    <row r="2123" spans="1:132">
      <c r="A2123" s="11">
        <v>44796</v>
      </c>
      <c r="B2123" s="66" t="s">
        <v>213</v>
      </c>
      <c r="C2123" s="25" t="s">
        <v>2454</v>
      </c>
      <c r="D2123" s="21">
        <v>0.2</v>
      </c>
      <c r="E2123" s="2">
        <v>100</v>
      </c>
      <c r="F2123" s="2">
        <v>100</v>
      </c>
      <c r="G2123" s="2">
        <v>99.8</v>
      </c>
      <c r="H2123" s="3">
        <f>((F2123)/(E2123/100))</f>
        <v>100</v>
      </c>
      <c r="I2123" s="4">
        <f>E2123/F2123</f>
        <v>1</v>
      </c>
      <c r="J2123" s="4">
        <f>100/G2123</f>
        <v>1.0020040080160322</v>
      </c>
      <c r="N2123" s="37" t="e">
        <f>M2123/(K2123/100)</f>
        <v>#DIV/0!</v>
      </c>
      <c r="O2123" s="37" t="e">
        <f>N2123/J2123</f>
        <v>#DIV/0!</v>
      </c>
      <c r="P2123" s="5" t="e">
        <f>M2123/(L2123/100)</f>
        <v>#DIV/0!</v>
      </c>
      <c r="Q2123" s="5" t="e">
        <f>P2123*I2123</f>
        <v>#DIV/0!</v>
      </c>
      <c r="R2123" s="21">
        <v>54.875</v>
      </c>
      <c r="S2123" s="21">
        <v>9.9589999999999996</v>
      </c>
      <c r="T2123" s="21">
        <v>64.733999999999995</v>
      </c>
      <c r="U2123" s="15">
        <f>100-(T2123-R2123)/S2123*100</f>
        <v>1.004116879204787</v>
      </c>
      <c r="V2123" s="21">
        <v>2.34</v>
      </c>
      <c r="X2123" s="2">
        <v>10.69</v>
      </c>
      <c r="Y2123" s="2">
        <v>3.84</v>
      </c>
      <c r="Z2123" s="21">
        <v>745</v>
      </c>
      <c r="AB2123" s="14" t="e">
        <f>((AE2123-AC2123)*(1000/AD2123))*1000</f>
        <v>#DIV/0!</v>
      </c>
      <c r="AF2123" s="7" t="e">
        <f>#REF!*0.8</f>
        <v>#REF!</v>
      </c>
      <c r="AG2123" s="2">
        <v>100</v>
      </c>
      <c r="AH2123" s="8">
        <f>((AG2123)*(H2123/100))</f>
        <v>100</v>
      </c>
      <c r="AI2123" s="7">
        <f>AG2123/AH2123</f>
        <v>1</v>
      </c>
      <c r="AJ2123" s="6">
        <v>5.1189999999999998</v>
      </c>
      <c r="AK2123" s="2">
        <v>0.59499999999999997</v>
      </c>
      <c r="AM2123" s="21">
        <v>0.56999999999999995</v>
      </c>
      <c r="AN2123" s="21">
        <v>0.57999999999999996</v>
      </c>
      <c r="AO2123" s="20" t="s">
        <v>2454</v>
      </c>
      <c r="AP2123" s="749">
        <v>0.3</v>
      </c>
      <c r="AQ2123" s="749">
        <v>8.0000000000000002E-3</v>
      </c>
      <c r="AR2123" s="749">
        <v>2.4E-2</v>
      </c>
      <c r="AS2123" s="749">
        <v>7.0000000000000001E-3</v>
      </c>
      <c r="AT2123" s="749" t="s">
        <v>121</v>
      </c>
      <c r="AU2123" s="749">
        <v>8.9999999999999993E-3</v>
      </c>
      <c r="AV2123" s="749">
        <v>0.03</v>
      </c>
      <c r="AW2123" s="749">
        <v>4.0000000000000001E-3</v>
      </c>
      <c r="AX2123" s="749">
        <v>2.5000000000000001E-2</v>
      </c>
      <c r="AY2123" s="749">
        <v>3.0000000000000001E-3</v>
      </c>
      <c r="AZ2123" s="749">
        <v>0.224</v>
      </c>
      <c r="BA2123" s="749">
        <v>8.9999999999999993E-3</v>
      </c>
      <c r="BB2123" s="749">
        <v>0.14799999999999999</v>
      </c>
      <c r="BC2123" s="749">
        <v>7.0000000000000001E-3</v>
      </c>
      <c r="BD2123" s="749">
        <v>31.452999999999999</v>
      </c>
      <c r="BE2123" s="749">
        <v>0.28699999999999998</v>
      </c>
      <c r="BF2123" s="749" t="s">
        <v>121</v>
      </c>
      <c r="BG2123" s="749">
        <v>1.4E-2</v>
      </c>
      <c r="BH2123" s="749" t="s">
        <v>121</v>
      </c>
      <c r="BI2123" s="749">
        <v>1.4530000000000001</v>
      </c>
      <c r="BJ2123" s="749" t="s">
        <v>121</v>
      </c>
      <c r="BK2123" s="749">
        <v>8.9999999999999993E-3</v>
      </c>
      <c r="BL2123" s="749" t="s">
        <v>121</v>
      </c>
      <c r="BM2123" s="749">
        <v>4.0000000000000001E-3</v>
      </c>
      <c r="BN2123" s="749">
        <v>0.121</v>
      </c>
      <c r="BO2123" s="749">
        <v>1.7999999999999999E-2</v>
      </c>
      <c r="BP2123" s="749">
        <v>35.658000000000001</v>
      </c>
      <c r="BQ2123" s="749">
        <v>0.55600000000000005</v>
      </c>
      <c r="BR2123" s="749" t="s">
        <v>121</v>
      </c>
      <c r="BS2123" s="749">
        <v>2E-3</v>
      </c>
      <c r="BT2123" s="749">
        <v>7.0439999999999996</v>
      </c>
      <c r="BU2123" s="749">
        <v>0.182</v>
      </c>
      <c r="BV2123" s="749">
        <v>0.43</v>
      </c>
      <c r="BW2123" s="749">
        <v>1.4999999999999999E-2</v>
      </c>
      <c r="BX2123" s="749" t="s">
        <v>121</v>
      </c>
      <c r="BY2123" s="749">
        <v>3.3000000000000002E-2</v>
      </c>
      <c r="BZ2123" s="749">
        <v>0.35299999999999998</v>
      </c>
      <c r="CA2123" s="749">
        <v>4.2999999999999997E-2</v>
      </c>
      <c r="CB2123" s="749" t="s">
        <v>121</v>
      </c>
      <c r="CC2123" s="749">
        <v>11.657999999999999</v>
      </c>
      <c r="CD2123" s="749">
        <v>1.6240000000000001</v>
      </c>
      <c r="CE2123" s="749">
        <v>2.7E-2</v>
      </c>
      <c r="CF2123" s="749">
        <v>3.0000000000000001E-3</v>
      </c>
      <c r="CG2123" s="749">
        <v>1E-3</v>
      </c>
      <c r="CH2123" s="749">
        <v>5.0000000000000001E-3</v>
      </c>
      <c r="CI2123" s="749">
        <v>1E-3</v>
      </c>
      <c r="CJ2123" s="749">
        <v>6.8000000000000005E-2</v>
      </c>
      <c r="CK2123" s="749">
        <v>4.1000000000000002E-2</v>
      </c>
      <c r="CL2123" s="749" t="s">
        <v>121</v>
      </c>
      <c r="CM2123" s="749">
        <v>2E-3</v>
      </c>
      <c r="CN2123" s="749" t="s">
        <v>121</v>
      </c>
      <c r="CO2123" s="749">
        <v>2E-3</v>
      </c>
      <c r="CP2123" s="749">
        <v>0.29599999999999999</v>
      </c>
      <c r="CQ2123" s="749">
        <v>1.7999999999999999E-2</v>
      </c>
      <c r="CR2123" s="749" t="s">
        <v>121</v>
      </c>
      <c r="CS2123" s="749">
        <v>2E-3</v>
      </c>
      <c r="CT2123" s="749">
        <v>0.95199999999999996</v>
      </c>
      <c r="CU2123" s="749">
        <v>0.14199999999999999</v>
      </c>
      <c r="CV2123" s="749">
        <v>1.9E-2</v>
      </c>
      <c r="CW2123" s="749">
        <v>1E-3</v>
      </c>
      <c r="CX2123" s="749">
        <v>0.09</v>
      </c>
      <c r="CY2123" s="749">
        <v>1.7999999999999999E-2</v>
      </c>
      <c r="CZ2123" s="749" t="s">
        <v>121</v>
      </c>
      <c r="DA2123" s="749">
        <v>3.0000000000000001E-3</v>
      </c>
      <c r="DB2123" s="749">
        <v>2.3E-2</v>
      </c>
      <c r="DC2123" s="749">
        <v>8.0000000000000002E-3</v>
      </c>
      <c r="DD2123" s="749" t="s">
        <v>121</v>
      </c>
      <c r="DE2123" s="749">
        <v>7.1999999999999995E-2</v>
      </c>
      <c r="DF2123" s="749">
        <v>11.337999999999999</v>
      </c>
      <c r="DG2123" s="749">
        <v>0.155</v>
      </c>
      <c r="DH2123" s="749">
        <v>5.0000000000000001E-3</v>
      </c>
      <c r="DI2123" s="749">
        <v>1E-3</v>
      </c>
      <c r="DJ2123" s="749">
        <v>4.0000000000000001E-3</v>
      </c>
      <c r="DK2123" s="749">
        <v>1E-3</v>
      </c>
      <c r="DL2123" s="61" t="str">
        <f t="shared" si="39"/>
        <v>22-0187</v>
      </c>
      <c r="DM2123" s="751">
        <v>6.5566529267908104E-3</v>
      </c>
      <c r="DN2123" s="751">
        <v>2.7933552378430998E-3</v>
      </c>
      <c r="DO2123" s="751">
        <v>8.2516471732151098E-2</v>
      </c>
      <c r="DP2123" s="751">
        <v>0.59520095459127498</v>
      </c>
      <c r="DQ2123" s="751">
        <v>1.40135441954976</v>
      </c>
      <c r="DR2123" s="751">
        <v>1.9793489202631302E-2</v>
      </c>
      <c r="DS2123" s="751">
        <v>1.79331547526085E-2</v>
      </c>
      <c r="DT2123" s="751">
        <v>7.4710735259534604E-3</v>
      </c>
      <c r="DU2123" s="751">
        <v>3.1343607919810199E-3</v>
      </c>
      <c r="DV2123" s="751">
        <v>7.5482822764058599E-3</v>
      </c>
      <c r="DW2123" s="751">
        <v>0.67239628286049802</v>
      </c>
      <c r="DX2123" s="751">
        <v>-0.21184392802767099</v>
      </c>
      <c r="DY2123" s="751">
        <v>210.67199253749899</v>
      </c>
      <c r="DZ2123" s="751">
        <v>0.771308525330065</v>
      </c>
      <c r="EA2123" s="751">
        <v>1.6983616425822099</v>
      </c>
      <c r="EB2123" s="751">
        <v>99.970816522501707</v>
      </c>
    </row>
    <row r="2124" spans="1:132">
      <c r="A2124" s="11">
        <v>44796</v>
      </c>
      <c r="B2124" s="66"/>
      <c r="C2124" s="25" t="s">
        <v>746</v>
      </c>
      <c r="H2124" s="3" t="e">
        <f>((F2124)/(E2124/100))</f>
        <v>#DIV/0!</v>
      </c>
      <c r="I2124" s="4" t="e">
        <f>E2124/F2124</f>
        <v>#DIV/0!</v>
      </c>
      <c r="J2124" s="4" t="e">
        <f>100/G2124</f>
        <v>#DIV/0!</v>
      </c>
      <c r="N2124" s="37" t="e">
        <f>M2124/(K2124/100)</f>
        <v>#DIV/0!</v>
      </c>
      <c r="O2124" s="37" t="e">
        <f>N2124/J2124</f>
        <v>#DIV/0!</v>
      </c>
      <c r="P2124" s="5" t="e">
        <f>M2124/(L2124/100)</f>
        <v>#DIV/0!</v>
      </c>
      <c r="Q2124" s="5" t="e">
        <f>P2124*I2124</f>
        <v>#DIV/0!</v>
      </c>
      <c r="U2124" s="15" t="e">
        <f>100-(T2124-R2124)/S2124*100</f>
        <v>#DIV/0!</v>
      </c>
      <c r="AB2124" s="14" t="e">
        <f>((AE2124-AC2124)*(1000/AD2124))*1000</f>
        <v>#DIV/0!</v>
      </c>
      <c r="AF2124" s="7" t="e">
        <f>#REF!*0.8</f>
        <v>#REF!</v>
      </c>
      <c r="AH2124" s="8" t="e">
        <f>((AG2124)*(H2124/100))</f>
        <v>#DIV/0!</v>
      </c>
      <c r="AI2124" s="7" t="e">
        <f>AG2124/AH2124</f>
        <v>#DIV/0!</v>
      </c>
      <c r="AO2124" s="20" t="s">
        <v>746</v>
      </c>
      <c r="AP2124" s="750">
        <v>0.372</v>
      </c>
      <c r="AQ2124" s="750">
        <v>6.0000000000000001E-3</v>
      </c>
      <c r="AR2124" s="750" t="s">
        <v>121</v>
      </c>
      <c r="AS2124" s="750">
        <v>5.0000000000000001E-3</v>
      </c>
      <c r="AT2124" s="750">
        <v>9.7000000000000003E-2</v>
      </c>
      <c r="AU2124" s="750">
        <v>4.0000000000000001E-3</v>
      </c>
      <c r="AV2124" s="750">
        <v>7.5999999999999998E-2</v>
      </c>
      <c r="AW2124" s="750">
        <v>3.0000000000000001E-3</v>
      </c>
      <c r="AX2124" s="750">
        <v>2.1999999999999999E-2</v>
      </c>
      <c r="AY2124" s="750">
        <v>2E-3</v>
      </c>
      <c r="AZ2124" s="750">
        <v>1.9E-2</v>
      </c>
      <c r="BA2124" s="750">
        <v>3.0000000000000001E-3</v>
      </c>
      <c r="BB2124" s="750">
        <v>0.10100000000000001</v>
      </c>
      <c r="BC2124" s="750">
        <v>3.0000000000000001E-3</v>
      </c>
      <c r="BD2124" s="750">
        <v>0.35399999999999998</v>
      </c>
      <c r="BE2124" s="750">
        <v>0.01</v>
      </c>
      <c r="BF2124" s="750" t="s">
        <v>121</v>
      </c>
      <c r="BG2124" s="750">
        <v>6.0000000000000001E-3</v>
      </c>
      <c r="BH2124" s="750" t="s">
        <v>121</v>
      </c>
      <c r="BI2124" s="750">
        <v>4.6150000000000002</v>
      </c>
      <c r="BJ2124" s="750" t="s">
        <v>121</v>
      </c>
      <c r="BK2124" s="750">
        <v>6.0000000000000001E-3</v>
      </c>
      <c r="BL2124" s="750" t="s">
        <v>121</v>
      </c>
      <c r="BM2124" s="750">
        <v>2E-3</v>
      </c>
      <c r="BN2124" s="750">
        <v>4.9000000000000002E-2</v>
      </c>
      <c r="BO2124" s="750">
        <v>8.9999999999999993E-3</v>
      </c>
      <c r="BP2124" s="750">
        <v>46.48</v>
      </c>
      <c r="BQ2124" s="750">
        <v>0.23200000000000001</v>
      </c>
      <c r="BR2124" s="750">
        <v>5.0000000000000001E-3</v>
      </c>
      <c r="BS2124" s="750">
        <v>1E-3</v>
      </c>
      <c r="BT2124" s="750">
        <v>20.725000000000001</v>
      </c>
      <c r="BU2124" s="750">
        <v>0.27500000000000002</v>
      </c>
      <c r="BV2124" s="750">
        <v>22.704999999999998</v>
      </c>
      <c r="BW2124" s="750">
        <v>0.73799999999999999</v>
      </c>
      <c r="BX2124" s="750" t="s">
        <v>121</v>
      </c>
      <c r="BY2124" s="750">
        <v>4.0000000000000001E-3</v>
      </c>
      <c r="BZ2124" s="750">
        <v>1.9850000000000001</v>
      </c>
      <c r="CA2124" s="750">
        <v>5.1999999999999998E-2</v>
      </c>
      <c r="CB2124" s="750" t="s">
        <v>121</v>
      </c>
      <c r="CC2124" s="750">
        <v>40.378999999999998</v>
      </c>
      <c r="CD2124" s="750">
        <v>2.8000000000000001E-2</v>
      </c>
      <c r="CE2124" s="750">
        <v>5.0000000000000001E-3</v>
      </c>
      <c r="CF2124" s="750">
        <v>2E-3</v>
      </c>
      <c r="CG2124" s="750">
        <v>1E-3</v>
      </c>
      <c r="CH2124" s="750" t="s">
        <v>121</v>
      </c>
      <c r="CI2124" s="750">
        <v>2E-3</v>
      </c>
      <c r="CJ2124" s="750">
        <v>0.41499999999999998</v>
      </c>
      <c r="CK2124" s="750">
        <v>0.17299999999999999</v>
      </c>
      <c r="CL2124" s="750" t="s">
        <v>121</v>
      </c>
      <c r="CM2124" s="750">
        <v>2E-3</v>
      </c>
      <c r="CN2124" s="750">
        <v>0.01</v>
      </c>
      <c r="CO2124" s="750">
        <v>1E-3</v>
      </c>
      <c r="CP2124" s="750">
        <v>3.758</v>
      </c>
      <c r="CQ2124" s="750">
        <v>0.185</v>
      </c>
      <c r="CR2124" s="750" t="s">
        <v>121</v>
      </c>
      <c r="CS2124" s="750">
        <v>2E-3</v>
      </c>
      <c r="CT2124" s="750">
        <v>0.66500000000000004</v>
      </c>
      <c r="CU2124" s="750">
        <v>0.40200000000000002</v>
      </c>
      <c r="CV2124" s="750">
        <v>1.7000000000000001E-2</v>
      </c>
      <c r="CW2124" s="750">
        <v>1E-3</v>
      </c>
      <c r="CX2124" s="750">
        <v>7.0000000000000007E-2</v>
      </c>
      <c r="CY2124" s="750">
        <v>1.2E-2</v>
      </c>
      <c r="CZ2124" s="750" t="s">
        <v>121</v>
      </c>
      <c r="DA2124" s="750">
        <v>3.0000000000000001E-3</v>
      </c>
      <c r="DB2124" s="750" t="s">
        <v>121</v>
      </c>
      <c r="DC2124" s="750">
        <v>5.0000000000000001E-3</v>
      </c>
      <c r="DD2124" s="750">
        <v>6.9000000000000006E-2</v>
      </c>
      <c r="DE2124" s="750">
        <v>1.0999999999999999E-2</v>
      </c>
      <c r="DF2124" s="750">
        <v>1.752</v>
      </c>
      <c r="DG2124" s="750">
        <v>2.1000000000000001E-2</v>
      </c>
      <c r="DH2124" s="750">
        <v>2E-3</v>
      </c>
      <c r="DI2124" s="750">
        <v>1E-3</v>
      </c>
      <c r="DJ2124" s="750">
        <v>0.21299999999999999</v>
      </c>
      <c r="DK2124" s="750">
        <v>3.0000000000000001E-3</v>
      </c>
      <c r="DL2124" s="61" t="str">
        <f t="shared" si="39"/>
        <v>ENE 2021</v>
      </c>
    </row>
    <row r="2125" spans="1:132">
      <c r="A2125" s="11">
        <v>44796</v>
      </c>
      <c r="B2125" s="66" t="s">
        <v>2456</v>
      </c>
      <c r="C2125" s="25" t="s">
        <v>737</v>
      </c>
      <c r="H2125" s="3" t="e">
        <f>((F2125)/(E2125/100))</f>
        <v>#DIV/0!</v>
      </c>
      <c r="I2125" s="4" t="e">
        <f>E2125/F2125</f>
        <v>#DIV/0!</v>
      </c>
      <c r="J2125" s="4" t="e">
        <f>100/G2125</f>
        <v>#DIV/0!</v>
      </c>
      <c r="N2125" s="37" t="e">
        <f>M2125/(K2125/100)</f>
        <v>#DIV/0!</v>
      </c>
      <c r="O2125" s="37" t="e">
        <f>N2125/J2125</f>
        <v>#DIV/0!</v>
      </c>
      <c r="P2125" s="5" t="e">
        <f>M2125/(L2125/100)</f>
        <v>#DIV/0!</v>
      </c>
      <c r="Q2125" s="5" t="e">
        <f>P2125*I2125</f>
        <v>#DIV/0!</v>
      </c>
      <c r="U2125" s="15" t="e">
        <f>100-(T2125-R2125)/S2125*100</f>
        <v>#DIV/0!</v>
      </c>
      <c r="V2125" s="21">
        <v>12.27</v>
      </c>
      <c r="AB2125" s="14" t="e">
        <f>((AE2125-AC2125)*(1000/AD2125))*1000</f>
        <v>#DIV/0!</v>
      </c>
      <c r="AF2125" s="7" t="e">
        <f>#REF!*0.8</f>
        <v>#REF!</v>
      </c>
      <c r="AH2125" s="8" t="e">
        <f>((AG2125)*(H2125/100))</f>
        <v>#DIV/0!</v>
      </c>
      <c r="AI2125" s="7" t="e">
        <f>AG2125/AH2125</f>
        <v>#DIV/0!</v>
      </c>
      <c r="AO2125" s="20" t="s">
        <v>2457</v>
      </c>
      <c r="DL2125" s="61" t="str">
        <f t="shared" si="39"/>
        <v>VNE 1675 03-08-2022</v>
      </c>
    </row>
    <row r="2126" spans="1:132">
      <c r="A2126" s="11">
        <v>44796</v>
      </c>
      <c r="B2126" s="66" t="s">
        <v>2455</v>
      </c>
      <c r="C2126" s="25" t="s">
        <v>737</v>
      </c>
      <c r="H2126" s="3" t="e">
        <f>((F2126)/(E2126/100))</f>
        <v>#DIV/0!</v>
      </c>
      <c r="I2126" s="4" t="e">
        <f>E2126/F2126</f>
        <v>#DIV/0!</v>
      </c>
      <c r="J2126" s="4" t="e">
        <f>100/G2126</f>
        <v>#DIV/0!</v>
      </c>
      <c r="N2126" s="37" t="e">
        <f>M2126/(K2126/100)</f>
        <v>#DIV/0!</v>
      </c>
      <c r="O2126" s="37" t="e">
        <f>N2126/J2126</f>
        <v>#DIV/0!</v>
      </c>
      <c r="P2126" s="5" t="e">
        <f>M2126/(L2126/100)</f>
        <v>#DIV/0!</v>
      </c>
      <c r="Q2126" s="5" t="e">
        <f>P2126*I2126</f>
        <v>#DIV/0!</v>
      </c>
      <c r="U2126" s="15" t="e">
        <f>100-(T2126-R2126)/S2126*100</f>
        <v>#DIV/0!</v>
      </c>
      <c r="V2126" s="21">
        <v>11.73</v>
      </c>
      <c r="AB2126" s="14" t="e">
        <f>((AE2126-AC2126)*(1000/AD2126))*1000</f>
        <v>#DIV/0!</v>
      </c>
      <c r="AF2126" s="7" t="e">
        <f>#REF!*0.8</f>
        <v>#REF!</v>
      </c>
      <c r="AH2126" s="8" t="e">
        <f>((AG2126)*(H2126/100))</f>
        <v>#DIV/0!</v>
      </c>
      <c r="AI2126" s="7" t="e">
        <f>AG2126/AH2126</f>
        <v>#DIV/0!</v>
      </c>
      <c r="AO2126" s="20" t="s">
        <v>2458</v>
      </c>
      <c r="DL2126" s="61" t="str">
        <f t="shared" si="39"/>
        <v>VNE 1675 19-08-2022</v>
      </c>
    </row>
    <row r="2127" spans="1:132">
      <c r="A2127" s="11">
        <v>44797</v>
      </c>
      <c r="B2127" s="66"/>
      <c r="C2127" s="25" t="s">
        <v>117</v>
      </c>
      <c r="H2127" s="3" t="e">
        <f>((F2127)/(E2127/100))</f>
        <v>#DIV/0!</v>
      </c>
      <c r="I2127" s="4" t="e">
        <f>E2127/F2127</f>
        <v>#DIV/0!</v>
      </c>
      <c r="J2127" s="4" t="e">
        <f>100/G2127</f>
        <v>#DIV/0!</v>
      </c>
      <c r="N2127" s="37" t="e">
        <f>M2127/(K2127/100)</f>
        <v>#DIV/0!</v>
      </c>
      <c r="O2127" s="37" t="e">
        <f>N2127/J2127</f>
        <v>#DIV/0!</v>
      </c>
      <c r="P2127" s="5" t="e">
        <f>M2127/(L2127/100)</f>
        <v>#DIV/0!</v>
      </c>
      <c r="Q2127" s="5" t="e">
        <f>P2127*I2127</f>
        <v>#DIV/0!</v>
      </c>
      <c r="U2127" s="15" t="e">
        <f>100-(T2127-R2127)/S2127*100</f>
        <v>#DIV/0!</v>
      </c>
      <c r="X2127" s="2">
        <v>11.65</v>
      </c>
      <c r="AB2127" s="14" t="e">
        <f>((AE2127-AC2127)*(1000/AD2127))*1000</f>
        <v>#DIV/0!</v>
      </c>
      <c r="AF2127" s="7" t="e">
        <f>#REF!*0.8</f>
        <v>#REF!</v>
      </c>
      <c r="AG2127" s="2">
        <v>60</v>
      </c>
      <c r="AH2127" s="8" t="e">
        <f>((AG2127)*(H2127/100))</f>
        <v>#DIV/0!</v>
      </c>
      <c r="AI2127" s="7" t="e">
        <f>AG2127/AH2127</f>
        <v>#DIV/0!</v>
      </c>
      <c r="AO2127" s="20" t="s">
        <v>2459</v>
      </c>
      <c r="AP2127" s="752">
        <v>0.185</v>
      </c>
      <c r="AQ2127" s="752">
        <v>3.0000000000000001E-3</v>
      </c>
      <c r="AR2127" s="752" t="s">
        <v>121</v>
      </c>
      <c r="AS2127" s="752">
        <v>4.0000000000000001E-3</v>
      </c>
      <c r="AT2127" s="752">
        <v>5.6000000000000001E-2</v>
      </c>
      <c r="AU2127" s="752">
        <v>3.0000000000000001E-3</v>
      </c>
      <c r="AV2127" s="752">
        <v>4.7E-2</v>
      </c>
      <c r="AW2127" s="752">
        <v>2E-3</v>
      </c>
      <c r="AX2127" s="752">
        <v>1.0999999999999999E-2</v>
      </c>
      <c r="AY2127" s="752">
        <v>1E-3</v>
      </c>
      <c r="AZ2127" s="752">
        <v>6.0000000000000001E-3</v>
      </c>
      <c r="BA2127" s="752">
        <v>2E-3</v>
      </c>
      <c r="BB2127" s="752">
        <v>5.7000000000000002E-2</v>
      </c>
      <c r="BC2127" s="752">
        <v>2E-3</v>
      </c>
      <c r="BD2127" s="752">
        <v>0.182</v>
      </c>
      <c r="BE2127" s="752">
        <v>7.0000000000000001E-3</v>
      </c>
      <c r="BF2127" s="752" t="s">
        <v>121</v>
      </c>
      <c r="BG2127" s="752">
        <v>1.2999999999999999E-2</v>
      </c>
      <c r="BH2127" s="752" t="s">
        <v>121</v>
      </c>
      <c r="BI2127" s="752">
        <v>2.5299999999999998</v>
      </c>
      <c r="BJ2127" s="752" t="s">
        <v>121</v>
      </c>
      <c r="BK2127" s="752">
        <v>3.0000000000000001E-3</v>
      </c>
      <c r="BL2127" s="752" t="s">
        <v>121</v>
      </c>
      <c r="BM2127" s="752">
        <v>2E-3</v>
      </c>
      <c r="BN2127" s="752">
        <v>5.8999999999999997E-2</v>
      </c>
      <c r="BO2127" s="752">
        <v>7.0000000000000001E-3</v>
      </c>
      <c r="BP2127" s="752">
        <v>59.972000000000001</v>
      </c>
      <c r="BQ2127" s="752">
        <v>0.155</v>
      </c>
      <c r="BR2127" s="752">
        <v>2E-3</v>
      </c>
      <c r="BS2127" s="752">
        <v>1E-3</v>
      </c>
      <c r="BT2127" s="752">
        <v>22.309000000000001</v>
      </c>
      <c r="BU2127" s="752">
        <v>0.219</v>
      </c>
      <c r="BV2127" s="752">
        <v>12.57</v>
      </c>
      <c r="BW2127" s="752">
        <v>0.19900000000000001</v>
      </c>
      <c r="BX2127" s="752" t="s">
        <v>121</v>
      </c>
      <c r="BY2127" s="752">
        <v>3.0000000000000001E-3</v>
      </c>
      <c r="BZ2127" s="752">
        <v>2.452</v>
      </c>
      <c r="CA2127" s="752">
        <v>4.7E-2</v>
      </c>
      <c r="CB2127" s="752" t="s">
        <v>121</v>
      </c>
      <c r="CC2127" s="752">
        <v>21.22</v>
      </c>
      <c r="CD2127" s="752">
        <v>2.3E-2</v>
      </c>
      <c r="CE2127" s="752">
        <v>5.0000000000000001E-3</v>
      </c>
      <c r="CF2127" s="752" t="s">
        <v>121</v>
      </c>
      <c r="CG2127" s="752">
        <v>2E-3</v>
      </c>
      <c r="CH2127" s="752" t="s">
        <v>121</v>
      </c>
      <c r="CI2127" s="752">
        <v>2E-3</v>
      </c>
      <c r="CJ2127" s="752" t="s">
        <v>121</v>
      </c>
      <c r="CK2127" s="752">
        <v>0.16400000000000001</v>
      </c>
      <c r="CL2127" s="752" t="s">
        <v>121</v>
      </c>
      <c r="CM2127" s="752">
        <v>2E-3</v>
      </c>
      <c r="CN2127" s="752">
        <v>5.0000000000000001E-3</v>
      </c>
      <c r="CO2127" s="752">
        <v>1E-3</v>
      </c>
      <c r="CP2127" s="752">
        <v>1.0920000000000001</v>
      </c>
      <c r="CQ2127" s="752">
        <v>0.05</v>
      </c>
      <c r="CR2127" s="752" t="s">
        <v>121</v>
      </c>
      <c r="CS2127" s="752">
        <v>2E-3</v>
      </c>
      <c r="CT2127" s="752" t="s">
        <v>121</v>
      </c>
      <c r="CU2127" s="752">
        <v>0.62</v>
      </c>
      <c r="CV2127" s="752">
        <v>1.2999999999999999E-2</v>
      </c>
      <c r="CW2127" s="752">
        <v>1E-3</v>
      </c>
      <c r="CX2127" s="752">
        <v>4.2999999999999997E-2</v>
      </c>
      <c r="CY2127" s="752">
        <v>0.01</v>
      </c>
      <c r="CZ2127" s="752" t="s">
        <v>121</v>
      </c>
      <c r="DA2127" s="752">
        <v>2E-3</v>
      </c>
      <c r="DB2127" s="752" t="s">
        <v>121</v>
      </c>
      <c r="DC2127" s="752">
        <v>3.0000000000000001E-3</v>
      </c>
      <c r="DD2127" s="752">
        <v>3.9E-2</v>
      </c>
      <c r="DE2127" s="752">
        <v>7.0000000000000001E-3</v>
      </c>
      <c r="DF2127" s="752">
        <v>0.754</v>
      </c>
      <c r="DG2127" s="752">
        <v>8.0000000000000002E-3</v>
      </c>
      <c r="DH2127" s="752" t="s">
        <v>121</v>
      </c>
      <c r="DI2127" s="752">
        <v>2E-3</v>
      </c>
      <c r="DJ2127" s="752">
        <v>0.108</v>
      </c>
      <c r="DK2127" s="752">
        <v>1E-3</v>
      </c>
      <c r="DL2127" s="61" t="str">
        <f t="shared" si="39"/>
        <v>UTV 24.08.2022</v>
      </c>
    </row>
    <row r="2128" spans="1:132">
      <c r="A2128" s="11">
        <v>44797</v>
      </c>
      <c r="B2128" s="66" t="s">
        <v>207</v>
      </c>
      <c r="C2128" s="25" t="s">
        <v>125</v>
      </c>
      <c r="D2128" s="21">
        <v>35</v>
      </c>
      <c r="E2128" s="2">
        <v>100</v>
      </c>
      <c r="F2128" s="2">
        <v>65</v>
      </c>
      <c r="H2128" s="3">
        <f>((F2128)/(E2128/100))</f>
        <v>65</v>
      </c>
      <c r="I2128" s="4">
        <f>E2128/F2128</f>
        <v>1.5384615384615385</v>
      </c>
      <c r="J2128" s="4" t="e">
        <f>100/G2128</f>
        <v>#DIV/0!</v>
      </c>
      <c r="N2128" s="37" t="e">
        <f>M2128/(K2128/100)</f>
        <v>#DIV/0!</v>
      </c>
      <c r="O2128" s="37" t="e">
        <f>N2128/J2128</f>
        <v>#DIV/0!</v>
      </c>
      <c r="P2128" s="5" t="e">
        <f>M2128/(L2128/100)</f>
        <v>#DIV/0!</v>
      </c>
      <c r="Q2128" s="5" t="e">
        <f>P2128*I2128</f>
        <v>#DIV/0!</v>
      </c>
      <c r="U2128" s="15" t="e">
        <f>100-(T2128-R2128)/S2128*100</f>
        <v>#DIV/0!</v>
      </c>
      <c r="V2128" s="21">
        <v>0.69399999999999995</v>
      </c>
      <c r="X2128" s="2">
        <v>10.71</v>
      </c>
      <c r="Y2128" s="2">
        <v>6.37</v>
      </c>
      <c r="Z2128" s="21">
        <v>1304</v>
      </c>
      <c r="AB2128" s="14" t="e">
        <f>((AE2128-AC2128)*(1000/AD2128))*1000</f>
        <v>#DIV/0!</v>
      </c>
      <c r="AF2128" s="7" t="e">
        <f>#REF!*0.8</f>
        <v>#REF!</v>
      </c>
      <c r="AG2128" s="2">
        <v>155</v>
      </c>
      <c r="AH2128" s="8">
        <f>((AG2128)*(H2128/100))</f>
        <v>100.75</v>
      </c>
      <c r="AI2128" s="7">
        <f>AG2128/AH2128</f>
        <v>1.5384615384615385</v>
      </c>
      <c r="AJ2128" s="6">
        <v>45.36</v>
      </c>
      <c r="AK2128" s="2">
        <v>1.2030000000000001</v>
      </c>
      <c r="AM2128" s="21">
        <v>7.37</v>
      </c>
      <c r="AN2128" s="21">
        <v>4.03</v>
      </c>
      <c r="AO2128" s="20" t="s">
        <v>2460</v>
      </c>
      <c r="AP2128" s="753">
        <v>2.4E-2</v>
      </c>
      <c r="AQ2128" s="753">
        <v>1E-3</v>
      </c>
      <c r="AR2128" s="753">
        <v>0.184</v>
      </c>
      <c r="AS2128" s="753">
        <v>4.0000000000000001E-3</v>
      </c>
      <c r="AT2128" s="753">
        <v>3.0000000000000001E-3</v>
      </c>
      <c r="AU2128" s="753">
        <v>2E-3</v>
      </c>
      <c r="AV2128" s="753">
        <v>1.7000000000000001E-2</v>
      </c>
      <c r="AW2128" s="753">
        <v>2E-3</v>
      </c>
      <c r="AX2128" s="753">
        <v>6.9000000000000006E-2</v>
      </c>
      <c r="AY2128" s="753">
        <v>2E-3</v>
      </c>
      <c r="AZ2128" s="753">
        <v>9.1999999999999998E-2</v>
      </c>
      <c r="BA2128" s="753">
        <v>3.0000000000000001E-3</v>
      </c>
      <c r="BB2128" s="753">
        <v>0.19900000000000001</v>
      </c>
      <c r="BC2128" s="753">
        <v>4.0000000000000001E-3</v>
      </c>
      <c r="BD2128" s="753">
        <v>2.7229999999999999</v>
      </c>
      <c r="BE2128" s="753">
        <v>2.3E-2</v>
      </c>
      <c r="BF2128" s="753" t="s">
        <v>121</v>
      </c>
      <c r="BG2128" s="753">
        <v>3.0000000000000001E-3</v>
      </c>
      <c r="BH2128" s="753">
        <v>1.925</v>
      </c>
      <c r="BI2128" s="753">
        <v>0.55800000000000005</v>
      </c>
      <c r="BJ2128" s="753" t="s">
        <v>121</v>
      </c>
      <c r="BK2128" s="753">
        <v>2E-3</v>
      </c>
      <c r="BL2128" s="753" t="s">
        <v>121</v>
      </c>
      <c r="BM2128" s="753">
        <v>2E-3</v>
      </c>
      <c r="BN2128" s="753">
        <v>0.503</v>
      </c>
      <c r="BO2128" s="753">
        <v>0.01</v>
      </c>
      <c r="BP2128" s="753">
        <v>72.114000000000004</v>
      </c>
      <c r="BQ2128" s="753">
        <v>0.114</v>
      </c>
      <c r="BR2128" s="753" t="s">
        <v>121</v>
      </c>
      <c r="BS2128" s="753">
        <v>2E-3</v>
      </c>
      <c r="BT2128" s="753">
        <v>10.705</v>
      </c>
      <c r="BU2128" s="753">
        <v>0.111</v>
      </c>
      <c r="BV2128" s="753">
        <v>0.59199999999999997</v>
      </c>
      <c r="BW2128" s="753">
        <v>1.6E-2</v>
      </c>
      <c r="BX2128" s="753" t="s">
        <v>121</v>
      </c>
      <c r="BY2128" s="753">
        <v>8.0000000000000002E-3</v>
      </c>
      <c r="BZ2128" s="753">
        <v>0.49299999999999999</v>
      </c>
      <c r="CA2128" s="753">
        <v>2.4E-2</v>
      </c>
      <c r="CB2128" s="753" t="s">
        <v>121</v>
      </c>
      <c r="CC2128" s="753">
        <v>5.3819999999999997</v>
      </c>
      <c r="CD2128" s="753">
        <v>7.9000000000000001E-2</v>
      </c>
      <c r="CE2128" s="753">
        <v>6.0000000000000001E-3</v>
      </c>
      <c r="CF2128" s="753">
        <v>8.0000000000000002E-3</v>
      </c>
      <c r="CG2128" s="753">
        <v>1E-3</v>
      </c>
      <c r="CH2128" s="753">
        <v>3.0000000000000001E-3</v>
      </c>
      <c r="CI2128" s="753">
        <v>1E-3</v>
      </c>
      <c r="CJ2128" s="753">
        <v>0.86399999999999999</v>
      </c>
      <c r="CK2128" s="753">
        <v>6.7000000000000004E-2</v>
      </c>
      <c r="CL2128" s="753" t="s">
        <v>121</v>
      </c>
      <c r="CM2128" s="753">
        <v>2E-3</v>
      </c>
      <c r="CN2128" s="753" t="s">
        <v>121</v>
      </c>
      <c r="CO2128" s="753">
        <v>2E-3</v>
      </c>
      <c r="CP2128" s="753">
        <v>1.502</v>
      </c>
      <c r="CQ2128" s="753">
        <v>3.2000000000000001E-2</v>
      </c>
      <c r="CR2128" s="753" t="s">
        <v>121</v>
      </c>
      <c r="CS2128" s="753">
        <v>2E-3</v>
      </c>
      <c r="CT2128" s="753">
        <v>5.4020000000000001</v>
      </c>
      <c r="CU2128" s="753">
        <v>0.23400000000000001</v>
      </c>
      <c r="CV2128" s="753">
        <v>2.4E-2</v>
      </c>
      <c r="CW2128" s="753">
        <v>1E-3</v>
      </c>
      <c r="CX2128" s="753">
        <v>0.73</v>
      </c>
      <c r="CY2128" s="753">
        <v>1.7000000000000001E-2</v>
      </c>
      <c r="CZ2128" s="753" t="s">
        <v>121</v>
      </c>
      <c r="DA2128" s="753">
        <v>2E-3</v>
      </c>
      <c r="DB2128" s="753">
        <v>9.7000000000000003E-2</v>
      </c>
      <c r="DC2128" s="753">
        <v>6.0000000000000001E-3</v>
      </c>
      <c r="DD2128" s="753" t="s">
        <v>121</v>
      </c>
      <c r="DE2128" s="753">
        <v>1.2999999999999999E-2</v>
      </c>
      <c r="DF2128" s="753">
        <v>1.6180000000000001</v>
      </c>
      <c r="DG2128" s="753">
        <v>1.2E-2</v>
      </c>
      <c r="DH2128" s="753">
        <v>8.9999999999999993E-3</v>
      </c>
      <c r="DI2128" s="753">
        <v>1E-3</v>
      </c>
      <c r="DJ2128" s="753">
        <v>1.6E-2</v>
      </c>
      <c r="DK2128" s="753">
        <v>1E-3</v>
      </c>
      <c r="DL2128" s="61" t="str">
        <f t="shared" si="39"/>
        <v>DK III W2 24.08.2022</v>
      </c>
      <c r="DM2128" s="753">
        <v>1.4023476036806299E-2</v>
      </c>
      <c r="DN2128" s="753">
        <v>2.1963030598859502E-2</v>
      </c>
      <c r="DO2128" s="753">
        <v>7.8093510515450798E-3</v>
      </c>
      <c r="DP2128" s="753">
        <v>1.2033118251403001</v>
      </c>
      <c r="DQ2128" s="753">
        <v>-1.58773431771111E-3</v>
      </c>
      <c r="DR2128" s="753">
        <v>-8.7447706087349503E-3</v>
      </c>
      <c r="DS2128" s="753">
        <v>-9.5684109462556399E-2</v>
      </c>
      <c r="DT2128" s="753">
        <v>-2.7418025309850401E-2</v>
      </c>
      <c r="DU2128" s="753">
        <v>-3.5215617414524301E-3</v>
      </c>
      <c r="DV2128" s="753">
        <v>1.32701312296415E-2</v>
      </c>
      <c r="DW2128" s="753">
        <v>0.12680170313650499</v>
      </c>
      <c r="DX2128" s="753">
        <v>-0.15757398158970601</v>
      </c>
      <c r="DY2128" s="753">
        <v>890.823392022912</v>
      </c>
      <c r="DZ2128" s="753">
        <v>-0.21069773262494099</v>
      </c>
      <c r="EA2128" s="753">
        <v>0.61440043428298796</v>
      </c>
      <c r="EB2128" s="753">
        <v>98.9422041865121</v>
      </c>
    </row>
    <row r="2129" spans="1:132">
      <c r="A2129" s="11">
        <v>44798</v>
      </c>
      <c r="B2129" s="66"/>
      <c r="C2129" s="25" t="s">
        <v>117</v>
      </c>
      <c r="H2129" s="3" t="e">
        <f>((F2129)/(E2129/100))</f>
        <v>#DIV/0!</v>
      </c>
      <c r="I2129" s="4" t="e">
        <f>E2129/F2129</f>
        <v>#DIV/0!</v>
      </c>
      <c r="J2129" s="4" t="e">
        <f>100/G2129</f>
        <v>#DIV/0!</v>
      </c>
      <c r="N2129" s="37" t="e">
        <f>M2129/(K2129/100)</f>
        <v>#DIV/0!</v>
      </c>
      <c r="O2129" s="37" t="e">
        <f>N2129/J2129</f>
        <v>#DIV/0!</v>
      </c>
      <c r="P2129" s="5" t="e">
        <f>M2129/(L2129/100)</f>
        <v>#DIV/0!</v>
      </c>
      <c r="Q2129" s="5" t="e">
        <f>P2129*I2129</f>
        <v>#DIV/0!</v>
      </c>
      <c r="U2129" s="15" t="e">
        <f>100-(T2129-R2129)/S2129*100</f>
        <v>#DIV/0!</v>
      </c>
      <c r="AB2129" s="14" t="e">
        <f>((AE2129-AC2129)*(1000/AD2129))*1000</f>
        <v>#DIV/0!</v>
      </c>
      <c r="AF2129" s="7" t="e">
        <f>#REF!*0.8</f>
        <v>#REF!</v>
      </c>
      <c r="AG2129" s="2">
        <v>60</v>
      </c>
      <c r="AH2129" s="8" t="e">
        <f>((AG2129)*(H2129/100))</f>
        <v>#DIV/0!</v>
      </c>
      <c r="AI2129" s="7" t="e">
        <f>AG2129/AH2129</f>
        <v>#DIV/0!</v>
      </c>
      <c r="AO2129" s="20" t="s">
        <v>2461</v>
      </c>
      <c r="AP2129" s="754">
        <v>0.13500000000000001</v>
      </c>
      <c r="AQ2129" s="754">
        <v>2E-3</v>
      </c>
      <c r="AR2129" s="754" t="s">
        <v>121</v>
      </c>
      <c r="AS2129" s="754">
        <v>3.0000000000000001E-3</v>
      </c>
      <c r="AT2129" s="754">
        <v>4.8000000000000001E-2</v>
      </c>
      <c r="AU2129" s="754">
        <v>2E-3</v>
      </c>
      <c r="AV2129" s="754">
        <v>3.4000000000000002E-2</v>
      </c>
      <c r="AW2129" s="754">
        <v>2E-3</v>
      </c>
      <c r="AX2129" s="754">
        <v>7.0000000000000001E-3</v>
      </c>
      <c r="AY2129" s="754">
        <v>1E-3</v>
      </c>
      <c r="AZ2129" s="754">
        <v>1.0999999999999999E-2</v>
      </c>
      <c r="BA2129" s="754">
        <v>1E-3</v>
      </c>
      <c r="BB2129" s="754">
        <v>6.7000000000000004E-2</v>
      </c>
      <c r="BC2129" s="754">
        <v>2E-3</v>
      </c>
      <c r="BD2129" s="754">
        <v>0.624</v>
      </c>
      <c r="BE2129" s="754">
        <v>0.01</v>
      </c>
      <c r="BF2129" s="754" t="s">
        <v>121</v>
      </c>
      <c r="BG2129" s="754">
        <v>5.0000000000000001E-3</v>
      </c>
      <c r="BH2129" s="754" t="s">
        <v>121</v>
      </c>
      <c r="BI2129" s="754">
        <v>1.127</v>
      </c>
      <c r="BJ2129" s="754" t="s">
        <v>121</v>
      </c>
      <c r="BK2129" s="754">
        <v>2E-3</v>
      </c>
      <c r="BL2129" s="754" t="s">
        <v>121</v>
      </c>
      <c r="BM2129" s="754">
        <v>2E-3</v>
      </c>
      <c r="BN2129" s="754">
        <v>7.0000000000000007E-2</v>
      </c>
      <c r="BO2129" s="754">
        <v>7.0000000000000001E-3</v>
      </c>
      <c r="BP2129" s="754">
        <v>75.88</v>
      </c>
      <c r="BQ2129" s="754">
        <v>9.7000000000000003E-2</v>
      </c>
      <c r="BR2129" s="754">
        <v>2E-3</v>
      </c>
      <c r="BS2129" s="754">
        <v>1E-3</v>
      </c>
      <c r="BT2129" s="754">
        <v>7.7690000000000001</v>
      </c>
      <c r="BU2129" s="754">
        <v>8.2000000000000003E-2</v>
      </c>
      <c r="BV2129" s="754">
        <v>6.4139999999999997</v>
      </c>
      <c r="BW2129" s="754">
        <v>0.06</v>
      </c>
      <c r="BX2129" s="754" t="s">
        <v>121</v>
      </c>
      <c r="BY2129" s="754">
        <v>5.0000000000000001E-3</v>
      </c>
      <c r="BZ2129" s="754">
        <v>1.9039999999999999</v>
      </c>
      <c r="CA2129" s="754">
        <v>3.1E-2</v>
      </c>
      <c r="CB2129" s="754" t="s">
        <v>121</v>
      </c>
      <c r="CC2129" s="754">
        <v>9.17</v>
      </c>
      <c r="CD2129" s="754">
        <v>1.9E-2</v>
      </c>
      <c r="CE2129" s="754">
        <v>4.0000000000000001E-3</v>
      </c>
      <c r="CF2129" s="754">
        <v>2E-3</v>
      </c>
      <c r="CG2129" s="754">
        <v>1E-3</v>
      </c>
      <c r="CH2129" s="754" t="s">
        <v>121</v>
      </c>
      <c r="CI2129" s="754">
        <v>2E-3</v>
      </c>
      <c r="CJ2129" s="754">
        <v>0.255</v>
      </c>
      <c r="CK2129" s="754">
        <v>8.8999999999999996E-2</v>
      </c>
      <c r="CL2129" s="754" t="s">
        <v>121</v>
      </c>
      <c r="CM2129" s="754">
        <v>2E-3</v>
      </c>
      <c r="CN2129" s="754">
        <v>4.0000000000000001E-3</v>
      </c>
      <c r="CO2129" s="754">
        <v>1E-3</v>
      </c>
      <c r="CP2129" s="754">
        <v>3.625</v>
      </c>
      <c r="CQ2129" s="754">
        <v>5.8999999999999997E-2</v>
      </c>
      <c r="CR2129" s="754" t="s">
        <v>121</v>
      </c>
      <c r="CS2129" s="754">
        <v>2E-3</v>
      </c>
      <c r="CT2129" s="754">
        <v>1.462</v>
      </c>
      <c r="CU2129" s="754">
        <v>0.22700000000000001</v>
      </c>
      <c r="CV2129" s="754">
        <v>1.7000000000000001E-2</v>
      </c>
      <c r="CW2129" s="754">
        <v>1E-3</v>
      </c>
      <c r="CX2129" s="754">
        <v>0.19500000000000001</v>
      </c>
      <c r="CY2129" s="754">
        <v>7.0000000000000001E-3</v>
      </c>
      <c r="CZ2129" s="754" t="s">
        <v>121</v>
      </c>
      <c r="DA2129" s="754">
        <v>2E-3</v>
      </c>
      <c r="DB2129" s="754" t="s">
        <v>121</v>
      </c>
      <c r="DC2129" s="754">
        <v>3.0000000000000001E-3</v>
      </c>
      <c r="DD2129" s="754" t="s">
        <v>121</v>
      </c>
      <c r="DE2129" s="754">
        <v>1.4E-2</v>
      </c>
      <c r="DF2129" s="754">
        <v>0.63100000000000001</v>
      </c>
      <c r="DG2129" s="754">
        <v>6.0000000000000001E-3</v>
      </c>
      <c r="DH2129" s="754">
        <v>8.0000000000000002E-3</v>
      </c>
      <c r="DI2129" s="754">
        <v>1E-3</v>
      </c>
      <c r="DJ2129" s="754">
        <v>4.4999999999999998E-2</v>
      </c>
      <c r="DK2129" s="754">
        <v>1E-3</v>
      </c>
      <c r="DL2129" s="61" t="str">
        <f t="shared" si="39"/>
        <v>UTV 25.08.2022</v>
      </c>
    </row>
    <row r="2130" spans="1:132">
      <c r="A2130" s="11">
        <v>44798</v>
      </c>
      <c r="B2130" s="66" t="s">
        <v>207</v>
      </c>
      <c r="C2130" s="25" t="s">
        <v>125</v>
      </c>
      <c r="D2130" s="21">
        <v>32</v>
      </c>
      <c r="E2130" s="2">
        <v>100</v>
      </c>
      <c r="F2130" s="2">
        <v>78</v>
      </c>
      <c r="H2130" s="3">
        <f>((F2130)/(E2130/100))</f>
        <v>78</v>
      </c>
      <c r="I2130" s="4">
        <f>E2130/F2130</f>
        <v>1.2820512820512822</v>
      </c>
      <c r="J2130" s="4" t="e">
        <f>100/G2130</f>
        <v>#DIV/0!</v>
      </c>
      <c r="N2130" s="37" t="e">
        <f>M2130/(K2130/100)</f>
        <v>#DIV/0!</v>
      </c>
      <c r="O2130" s="37" t="e">
        <f>N2130/J2130</f>
        <v>#DIV/0!</v>
      </c>
      <c r="P2130" s="5" t="e">
        <f>M2130/(L2130/100)</f>
        <v>#DIV/0!</v>
      </c>
      <c r="Q2130" s="5" t="e">
        <f>P2130*I2130</f>
        <v>#DIV/0!</v>
      </c>
      <c r="U2130" s="15" t="e">
        <f>100-(T2130-R2130)/S2130*100</f>
        <v>#DIV/0!</v>
      </c>
      <c r="V2130" s="21">
        <v>0.246</v>
      </c>
      <c r="X2130" s="2">
        <v>10.31</v>
      </c>
      <c r="Y2130" s="2">
        <v>8.93</v>
      </c>
      <c r="Z2130" s="21">
        <v>2755</v>
      </c>
      <c r="AB2130" s="14" t="e">
        <f>((AE2130-AC2130)*(1000/AD2130))*1000</f>
        <v>#DIV/0!</v>
      </c>
      <c r="AF2130" s="7" t="e">
        <f>#REF!*0.8</f>
        <v>#REF!</v>
      </c>
      <c r="AG2130" s="2">
        <v>147</v>
      </c>
      <c r="AH2130" s="8">
        <f>((AG2130)*(H2130/100))</f>
        <v>114.66000000000001</v>
      </c>
      <c r="AI2130" s="7">
        <f>AG2130/AH2130</f>
        <v>1.2820512820512819</v>
      </c>
      <c r="AJ2130" s="6">
        <v>23.46</v>
      </c>
      <c r="AK2130" s="2">
        <v>2.8170000000000002</v>
      </c>
      <c r="AO2130" s="20" t="s">
        <v>2462</v>
      </c>
      <c r="AP2130" s="755">
        <v>9.8000000000000004E-2</v>
      </c>
      <c r="AQ2130" s="755">
        <v>2E-3</v>
      </c>
      <c r="AR2130" s="755">
        <v>0.14699999999999999</v>
      </c>
      <c r="AS2130" s="755">
        <v>5.0000000000000001E-3</v>
      </c>
      <c r="AT2130" s="755">
        <v>4.0000000000000001E-3</v>
      </c>
      <c r="AU2130" s="755">
        <v>2E-3</v>
      </c>
      <c r="AV2130" s="755">
        <v>3.4000000000000002E-2</v>
      </c>
      <c r="AW2130" s="755">
        <v>2E-3</v>
      </c>
      <c r="AX2130" s="755" t="s">
        <v>121</v>
      </c>
      <c r="AY2130" s="755">
        <v>2E-3</v>
      </c>
      <c r="AZ2130" s="755">
        <v>8.7999999999999995E-2</v>
      </c>
      <c r="BA2130" s="755">
        <v>4.0000000000000001E-3</v>
      </c>
      <c r="BB2130" s="755">
        <v>0.21199999999999999</v>
      </c>
      <c r="BC2130" s="755">
        <v>5.0000000000000001E-3</v>
      </c>
      <c r="BD2130" s="755">
        <v>4.1520000000000001</v>
      </c>
      <c r="BE2130" s="755">
        <v>4.1000000000000002E-2</v>
      </c>
      <c r="BF2130" s="755" t="s">
        <v>121</v>
      </c>
      <c r="BG2130" s="755">
        <v>3.0000000000000001E-3</v>
      </c>
      <c r="BH2130" s="755">
        <v>2.472</v>
      </c>
      <c r="BI2130" s="755">
        <v>0.90100000000000002</v>
      </c>
      <c r="BJ2130" s="755">
        <v>3.0000000000000001E-3</v>
      </c>
      <c r="BK2130" s="755">
        <v>2E-3</v>
      </c>
      <c r="BL2130" s="755">
        <v>2E-3</v>
      </c>
      <c r="BM2130" s="755">
        <v>1E-3</v>
      </c>
      <c r="BN2130" s="755">
        <v>4.8810000000000002</v>
      </c>
      <c r="BO2130" s="755">
        <v>8.1000000000000003E-2</v>
      </c>
      <c r="BP2130" s="755">
        <v>65.837999999999994</v>
      </c>
      <c r="BQ2130" s="755">
        <v>0.17199999999999999</v>
      </c>
      <c r="BR2130" s="755" t="s">
        <v>121</v>
      </c>
      <c r="BS2130" s="755">
        <v>2E-3</v>
      </c>
      <c r="BT2130" s="755">
        <v>9.1969999999999992</v>
      </c>
      <c r="BU2130" s="755">
        <v>0.113</v>
      </c>
      <c r="BV2130" s="755">
        <v>1.736</v>
      </c>
      <c r="BW2130" s="755">
        <v>0.03</v>
      </c>
      <c r="BX2130" s="755">
        <v>0.02</v>
      </c>
      <c r="BY2130" s="755">
        <v>8.0000000000000002E-3</v>
      </c>
      <c r="BZ2130" s="755">
        <v>0.52400000000000002</v>
      </c>
      <c r="CA2130" s="755">
        <v>2.5999999999999999E-2</v>
      </c>
      <c r="CB2130" s="755" t="s">
        <v>121</v>
      </c>
      <c r="CC2130" s="755">
        <v>12.276</v>
      </c>
      <c r="CD2130" s="755">
        <v>0.17899999999999999</v>
      </c>
      <c r="CE2130" s="755">
        <v>8.9999999999999993E-3</v>
      </c>
      <c r="CF2130" s="755">
        <v>5.0000000000000001E-3</v>
      </c>
      <c r="CG2130" s="755">
        <v>1E-3</v>
      </c>
      <c r="CH2130" s="755">
        <v>2E-3</v>
      </c>
      <c r="CI2130" s="755">
        <v>1E-3</v>
      </c>
      <c r="CJ2130" s="755">
        <v>0.45800000000000002</v>
      </c>
      <c r="CK2130" s="755">
        <v>7.2999999999999995E-2</v>
      </c>
      <c r="CL2130" s="755" t="s">
        <v>121</v>
      </c>
      <c r="CM2130" s="755">
        <v>2E-3</v>
      </c>
      <c r="CN2130" s="755">
        <v>2E-3</v>
      </c>
      <c r="CO2130" s="755">
        <v>1E-3</v>
      </c>
      <c r="CP2130" s="755">
        <v>1.821</v>
      </c>
      <c r="CQ2130" s="755">
        <v>4.1000000000000002E-2</v>
      </c>
      <c r="CR2130" s="755" t="s">
        <v>121</v>
      </c>
      <c r="CS2130" s="755">
        <v>2E-3</v>
      </c>
      <c r="CT2130" s="755">
        <v>6.2960000000000003</v>
      </c>
      <c r="CU2130" s="755">
        <v>0.29099999999999998</v>
      </c>
      <c r="CV2130" s="755">
        <v>5.2999999999999999E-2</v>
      </c>
      <c r="CW2130" s="755">
        <v>1E-3</v>
      </c>
      <c r="CX2130" s="755">
        <v>1.0669999999999999</v>
      </c>
      <c r="CY2130" s="755">
        <v>2.8000000000000001E-2</v>
      </c>
      <c r="CZ2130" s="755" t="s">
        <v>121</v>
      </c>
      <c r="DA2130" s="755">
        <v>2E-3</v>
      </c>
      <c r="DB2130" s="755">
        <v>3.9E-2</v>
      </c>
      <c r="DC2130" s="755">
        <v>0.01</v>
      </c>
      <c r="DD2130" s="755" t="s">
        <v>121</v>
      </c>
      <c r="DE2130" s="755">
        <v>0.01</v>
      </c>
      <c r="DF2130" s="755">
        <v>0.65</v>
      </c>
      <c r="DG2130" s="755">
        <v>8.9999999999999993E-3</v>
      </c>
      <c r="DH2130" s="755">
        <v>1.4E-2</v>
      </c>
      <c r="DI2130" s="755">
        <v>1E-3</v>
      </c>
      <c r="DJ2130" s="755">
        <v>4.0000000000000001E-3</v>
      </c>
      <c r="DK2130" s="755">
        <v>1E-3</v>
      </c>
      <c r="DL2130" s="61" t="str">
        <f t="shared" si="39"/>
        <v>DK III W2 25.08.2022</v>
      </c>
      <c r="DM2130" s="765">
        <v>1.07994733824447E-2</v>
      </c>
      <c r="DN2130" s="765">
        <v>2.6317397032337101E-2</v>
      </c>
      <c r="DO2130" s="765">
        <v>4.86177242978603E-2</v>
      </c>
      <c r="DP2130" s="765">
        <v>1.17924591832382</v>
      </c>
      <c r="DQ2130" s="765">
        <v>1.30886791940332E-2</v>
      </c>
      <c r="DR2130" s="765">
        <v>2.2996088041534499E-3</v>
      </c>
      <c r="DS2130" s="765">
        <v>8.64282519957211E-2</v>
      </c>
      <c r="DT2130" s="765">
        <v>2.1920481592017701E-2</v>
      </c>
      <c r="DU2130" s="765">
        <v>1.04063490401496E-3</v>
      </c>
      <c r="DV2130" s="765">
        <v>0.13242142862734599</v>
      </c>
      <c r="DW2130" s="765">
        <v>0.33464495850357701</v>
      </c>
      <c r="DX2130" s="765">
        <v>9.5968778054292006E-2</v>
      </c>
      <c r="DY2130" s="765">
        <v>834.09057887854999</v>
      </c>
      <c r="DZ2130" s="765">
        <v>0.98264844160486897</v>
      </c>
      <c r="EA2130" s="765">
        <v>1.2258633295160799</v>
      </c>
      <c r="EB2130" s="765">
        <v>147.164254031718</v>
      </c>
    </row>
    <row r="2131" spans="1:132">
      <c r="A2131" s="11">
        <v>44798</v>
      </c>
      <c r="B2131" s="66" t="s">
        <v>2464</v>
      </c>
      <c r="C2131" s="25" t="s">
        <v>2463</v>
      </c>
      <c r="H2131" s="3" t="e">
        <f>((F2131)/(E2131/100))</f>
        <v>#DIV/0!</v>
      </c>
      <c r="I2131" s="4" t="e">
        <f>E2131/F2131</f>
        <v>#DIV/0!</v>
      </c>
      <c r="J2131" s="4" t="e">
        <f>100/G2131</f>
        <v>#DIV/0!</v>
      </c>
      <c r="N2131" s="37" t="e">
        <f>M2131/(K2131/100)</f>
        <v>#DIV/0!</v>
      </c>
      <c r="O2131" s="37" t="e">
        <f>N2131/J2131</f>
        <v>#DIV/0!</v>
      </c>
      <c r="P2131" s="5" t="e">
        <f>M2131/(L2131/100)</f>
        <v>#DIV/0!</v>
      </c>
      <c r="Q2131" s="5" t="e">
        <f>P2131*I2131</f>
        <v>#DIV/0!</v>
      </c>
      <c r="U2131" s="15" t="e">
        <f>100-(T2131-R2131)/S2131*100</f>
        <v>#DIV/0!</v>
      </c>
      <c r="AB2131" s="14" t="e">
        <f>((AE2131-AC2131)*(1000/AD2131))*1000</f>
        <v>#DIV/0!</v>
      </c>
      <c r="AF2131" s="7" t="e">
        <f>#REF!*0.8</f>
        <v>#REF!</v>
      </c>
      <c r="AH2131" s="8" t="e">
        <f>((AG2131)*(H2131/100))</f>
        <v>#DIV/0!</v>
      </c>
      <c r="AI2131" s="7" t="e">
        <f>AG2131/AH2131</f>
        <v>#DIV/0!</v>
      </c>
      <c r="AO2131" s="20" t="s">
        <v>2463</v>
      </c>
      <c r="AP2131" s="756">
        <v>0.41299999999999998</v>
      </c>
      <c r="AQ2131" s="756">
        <v>0.11899999999999999</v>
      </c>
      <c r="AR2131" s="756" t="s">
        <v>121</v>
      </c>
      <c r="AS2131" s="756">
        <v>4.0000000000000001E-3</v>
      </c>
      <c r="AT2131" s="756">
        <v>6.0000000000000001E-3</v>
      </c>
      <c r="AU2131" s="756">
        <v>3.0000000000000001E-3</v>
      </c>
      <c r="AV2131" s="756">
        <v>3.4000000000000002E-2</v>
      </c>
      <c r="AW2131" s="756">
        <v>1.0999999999999999E-2</v>
      </c>
      <c r="AX2131" s="756">
        <v>3.0000000000000001E-3</v>
      </c>
      <c r="AY2131" s="756">
        <v>1E-3</v>
      </c>
      <c r="AZ2131" s="756">
        <v>1.2999999999999999E-2</v>
      </c>
      <c r="BA2131" s="756">
        <v>4.0000000000000001E-3</v>
      </c>
      <c r="BB2131" s="756">
        <v>4.0000000000000001E-3</v>
      </c>
      <c r="BC2131" s="756">
        <v>2E-3</v>
      </c>
      <c r="BD2131" s="756">
        <v>0.11799999999999999</v>
      </c>
      <c r="BE2131" s="756">
        <v>3.3000000000000002E-2</v>
      </c>
      <c r="BF2131" s="756" t="s">
        <v>121</v>
      </c>
      <c r="BG2131" s="756">
        <v>5.0000000000000001E-3</v>
      </c>
      <c r="BH2131" s="756" t="s">
        <v>121</v>
      </c>
      <c r="BI2131" s="756">
        <v>4.3789999999999996</v>
      </c>
      <c r="BJ2131" s="756">
        <v>8.0000000000000002E-3</v>
      </c>
      <c r="BK2131" s="756">
        <v>4.0000000000000001E-3</v>
      </c>
      <c r="BL2131" s="756" t="s">
        <v>121</v>
      </c>
      <c r="BM2131" s="756">
        <v>3.0000000000000001E-3</v>
      </c>
      <c r="BN2131" s="756">
        <v>3.4000000000000002E-2</v>
      </c>
      <c r="BO2131" s="756">
        <v>1.2999999999999999E-2</v>
      </c>
      <c r="BP2131" s="756">
        <v>52.667999999999999</v>
      </c>
      <c r="BQ2131" s="756">
        <v>0.16600000000000001</v>
      </c>
      <c r="BR2131" s="756">
        <v>4.0000000000000001E-3</v>
      </c>
      <c r="BS2131" s="756">
        <v>1E-3</v>
      </c>
      <c r="BT2131" s="756">
        <v>26.256</v>
      </c>
      <c r="BU2131" s="756">
        <v>5.31</v>
      </c>
      <c r="BV2131" s="756">
        <v>2.048</v>
      </c>
      <c r="BW2131" s="756">
        <v>0.45700000000000002</v>
      </c>
      <c r="BX2131" s="756" t="s">
        <v>121</v>
      </c>
      <c r="BY2131" s="756">
        <v>3.0000000000000001E-3</v>
      </c>
      <c r="BZ2131" s="756">
        <v>1.123</v>
      </c>
      <c r="CA2131" s="756">
        <v>0.20399999999999999</v>
      </c>
      <c r="CB2131" s="756" t="s">
        <v>121</v>
      </c>
      <c r="CC2131" s="756">
        <v>25.736999999999998</v>
      </c>
      <c r="CD2131" s="756">
        <v>8.9999999999999993E-3</v>
      </c>
      <c r="CE2131" s="756">
        <v>5.0000000000000001E-3</v>
      </c>
      <c r="CF2131" s="756" t="s">
        <v>121</v>
      </c>
      <c r="CG2131" s="756">
        <v>2E-3</v>
      </c>
      <c r="CH2131" s="756" t="s">
        <v>121</v>
      </c>
      <c r="CI2131" s="756">
        <v>2E-3</v>
      </c>
      <c r="CJ2131" s="756" t="s">
        <v>121</v>
      </c>
      <c r="CK2131" s="756">
        <v>3.0830000000000002</v>
      </c>
      <c r="CL2131" s="756" t="s">
        <v>121</v>
      </c>
      <c r="CM2131" s="756">
        <v>2E-3</v>
      </c>
      <c r="CN2131" s="756">
        <v>5.0000000000000001E-3</v>
      </c>
      <c r="CO2131" s="756">
        <v>2E-3</v>
      </c>
      <c r="CP2131" s="756">
        <v>17.018000000000001</v>
      </c>
      <c r="CQ2131" s="756">
        <v>2.2050000000000001</v>
      </c>
      <c r="CR2131" s="756">
        <v>0.158</v>
      </c>
      <c r="CS2131" s="756">
        <v>4.5999999999999999E-2</v>
      </c>
      <c r="CT2131" s="756" t="s">
        <v>121</v>
      </c>
      <c r="CU2131" s="756">
        <v>64.959000000000003</v>
      </c>
      <c r="CV2131" s="756">
        <v>1.2999999999999999E-2</v>
      </c>
      <c r="CW2131" s="756">
        <v>4.0000000000000001E-3</v>
      </c>
      <c r="CX2131" s="756">
        <v>0.02</v>
      </c>
      <c r="CY2131" s="756">
        <v>1.2E-2</v>
      </c>
      <c r="CZ2131" s="756" t="s">
        <v>121</v>
      </c>
      <c r="DA2131" s="756">
        <v>2E-3</v>
      </c>
      <c r="DB2131" s="756" t="s">
        <v>121</v>
      </c>
      <c r="DC2131" s="756">
        <v>3.0000000000000001E-3</v>
      </c>
      <c r="DD2131" s="756" t="s">
        <v>121</v>
      </c>
      <c r="DE2131" s="756">
        <v>1.2999999999999999E-2</v>
      </c>
      <c r="DF2131" s="756">
        <v>0.03</v>
      </c>
      <c r="DG2131" s="756">
        <v>8.0000000000000002E-3</v>
      </c>
      <c r="DH2131" s="756" t="s">
        <v>121</v>
      </c>
      <c r="DI2131" s="756">
        <v>2E-3</v>
      </c>
      <c r="DJ2131" s="756">
        <v>8.0000000000000002E-3</v>
      </c>
      <c r="DK2131" s="756">
        <v>2E-3</v>
      </c>
      <c r="DL2131" s="61" t="str">
        <f t="shared" si="39"/>
        <v>08-0045</v>
      </c>
    </row>
    <row r="2132" spans="1:132">
      <c r="A2132" s="11">
        <v>44799</v>
      </c>
      <c r="B2132" s="66"/>
      <c r="C2132" s="25" t="s">
        <v>117</v>
      </c>
      <c r="H2132" s="3" t="e">
        <f>((F2132)/(E2132/100))</f>
        <v>#DIV/0!</v>
      </c>
      <c r="I2132" s="4" t="e">
        <f>E2132/F2132</f>
        <v>#DIV/0!</v>
      </c>
      <c r="J2132" s="4" t="e">
        <f>100/G2132</f>
        <v>#DIV/0!</v>
      </c>
      <c r="N2132" s="37" t="e">
        <f>M2132/(K2132/100)</f>
        <v>#DIV/0!</v>
      </c>
      <c r="O2132" s="37" t="e">
        <f>N2132/J2132</f>
        <v>#DIV/0!</v>
      </c>
      <c r="P2132" s="5" t="e">
        <f>M2132/(L2132/100)</f>
        <v>#DIV/0!</v>
      </c>
      <c r="Q2132" s="5" t="e">
        <f>P2132*I2132</f>
        <v>#DIV/0!</v>
      </c>
      <c r="U2132" s="15" t="e">
        <f>100-(T2132-R2132)/S2132*100</f>
        <v>#DIV/0!</v>
      </c>
      <c r="X2132" s="2">
        <v>11.32</v>
      </c>
      <c r="AB2132" s="14" t="e">
        <f>((AE2132-AC2132)*(1000/AD2132))*1000</f>
        <v>#DIV/0!</v>
      </c>
      <c r="AF2132" s="7" t="e">
        <f>#REF!*0.8</f>
        <v>#REF!</v>
      </c>
      <c r="AG2132" s="2">
        <v>60</v>
      </c>
      <c r="AH2132" s="8" t="e">
        <f>((AG2132)*(H2132/100))</f>
        <v>#DIV/0!</v>
      </c>
      <c r="AI2132" s="7" t="e">
        <f>AG2132/AH2132</f>
        <v>#DIV/0!</v>
      </c>
      <c r="AO2132" s="20" t="s">
        <v>2465</v>
      </c>
      <c r="AP2132" s="757">
        <v>0.22500000000000001</v>
      </c>
      <c r="AQ2132" s="757">
        <v>3.0000000000000001E-3</v>
      </c>
      <c r="AR2132" s="757">
        <v>8.9999999999999993E-3</v>
      </c>
      <c r="AS2132" s="757">
        <v>3.0000000000000001E-3</v>
      </c>
      <c r="AT2132" s="757">
        <v>0.11</v>
      </c>
      <c r="AU2132" s="757">
        <v>4.0000000000000001E-3</v>
      </c>
      <c r="AV2132" s="757">
        <v>8.8999999999999996E-2</v>
      </c>
      <c r="AW2132" s="757">
        <v>3.0000000000000001E-3</v>
      </c>
      <c r="AX2132" s="757">
        <v>1.4E-2</v>
      </c>
      <c r="AY2132" s="757">
        <v>1E-3</v>
      </c>
      <c r="AZ2132" s="757">
        <v>0.02</v>
      </c>
      <c r="BA2132" s="757">
        <v>2E-3</v>
      </c>
      <c r="BB2132" s="757">
        <v>8.3000000000000004E-2</v>
      </c>
      <c r="BC2132" s="757">
        <v>3.0000000000000001E-3</v>
      </c>
      <c r="BD2132" s="757">
        <v>0.67</v>
      </c>
      <c r="BE2132" s="757">
        <v>1.2E-2</v>
      </c>
      <c r="BF2132" s="757" t="s">
        <v>121</v>
      </c>
      <c r="BG2132" s="757">
        <v>1.0999999999999999E-2</v>
      </c>
      <c r="BH2132" s="757" t="s">
        <v>121</v>
      </c>
      <c r="BI2132" s="757">
        <v>3.665</v>
      </c>
      <c r="BJ2132" s="757" t="s">
        <v>121</v>
      </c>
      <c r="BK2132" s="757">
        <v>4.0000000000000001E-3</v>
      </c>
      <c r="BL2132" s="757" t="s">
        <v>121</v>
      </c>
      <c r="BM2132" s="757">
        <v>2E-3</v>
      </c>
      <c r="BN2132" s="757">
        <v>0.157</v>
      </c>
      <c r="BO2132" s="757">
        <v>8.9999999999999993E-3</v>
      </c>
      <c r="BP2132" s="757">
        <v>57.63</v>
      </c>
      <c r="BQ2132" s="757">
        <v>0.16800000000000001</v>
      </c>
      <c r="BR2132" s="757">
        <v>6.0000000000000001E-3</v>
      </c>
      <c r="BS2132" s="757">
        <v>1E-3</v>
      </c>
      <c r="BT2132" s="757">
        <v>16.63</v>
      </c>
      <c r="BU2132" s="757">
        <v>0.184</v>
      </c>
      <c r="BV2132" s="757">
        <v>13.895</v>
      </c>
      <c r="BW2132" s="757">
        <v>0.222</v>
      </c>
      <c r="BX2132" s="757" t="s">
        <v>121</v>
      </c>
      <c r="BY2132" s="757">
        <v>5.0000000000000001E-3</v>
      </c>
      <c r="BZ2132" s="757">
        <v>2.157</v>
      </c>
      <c r="CA2132" s="757">
        <v>4.5999999999999999E-2</v>
      </c>
      <c r="CB2132" s="757" t="s">
        <v>121</v>
      </c>
      <c r="CC2132" s="757">
        <v>26.536000000000001</v>
      </c>
      <c r="CD2132" s="757">
        <v>0.04</v>
      </c>
      <c r="CE2132" s="757">
        <v>5.0000000000000001E-3</v>
      </c>
      <c r="CF2132" s="757">
        <v>2E-3</v>
      </c>
      <c r="CG2132" s="757">
        <v>1E-3</v>
      </c>
      <c r="CH2132" s="757" t="s">
        <v>121</v>
      </c>
      <c r="CI2132" s="757">
        <v>2E-3</v>
      </c>
      <c r="CJ2132" s="757" t="s">
        <v>121</v>
      </c>
      <c r="CK2132" s="757">
        <v>0.27100000000000002</v>
      </c>
      <c r="CL2132" s="757" t="s">
        <v>121</v>
      </c>
      <c r="CM2132" s="757">
        <v>2E-3</v>
      </c>
      <c r="CN2132" s="757">
        <v>6.0000000000000001E-3</v>
      </c>
      <c r="CO2132" s="757">
        <v>1E-3</v>
      </c>
      <c r="CP2132" s="757">
        <v>3.9390000000000001</v>
      </c>
      <c r="CQ2132" s="757">
        <v>0.105</v>
      </c>
      <c r="CR2132" s="757" t="s">
        <v>121</v>
      </c>
      <c r="CS2132" s="757">
        <v>2E-3</v>
      </c>
      <c r="CT2132" s="757">
        <v>2.5129999999999999</v>
      </c>
      <c r="CU2132" s="757">
        <v>0.34899999999999998</v>
      </c>
      <c r="CV2132" s="757">
        <v>2.1999999999999999E-2</v>
      </c>
      <c r="CW2132" s="757">
        <v>1E-3</v>
      </c>
      <c r="CX2132" s="757">
        <v>0.29299999999999998</v>
      </c>
      <c r="CY2132" s="757">
        <v>1.2999999999999999E-2</v>
      </c>
      <c r="CZ2132" s="757" t="s">
        <v>121</v>
      </c>
      <c r="DA2132" s="757">
        <v>2E-3</v>
      </c>
      <c r="DB2132" s="757" t="s">
        <v>121</v>
      </c>
      <c r="DC2132" s="757">
        <v>8.9999999999999993E-3</v>
      </c>
      <c r="DD2132" s="757">
        <v>1.7999999999999999E-2</v>
      </c>
      <c r="DE2132" s="757">
        <v>8.9999999999999993E-3</v>
      </c>
      <c r="DF2132" s="757">
        <v>1.355</v>
      </c>
      <c r="DG2132" s="757">
        <v>1.4E-2</v>
      </c>
      <c r="DH2132" s="757">
        <v>7.0000000000000001E-3</v>
      </c>
      <c r="DI2132" s="757">
        <v>1E-3</v>
      </c>
      <c r="DJ2132" s="757">
        <v>9.6000000000000002E-2</v>
      </c>
      <c r="DK2132" s="757">
        <v>1E-3</v>
      </c>
      <c r="DL2132" s="61" t="str">
        <f t="shared" si="39"/>
        <v>UTV 26.08.2022</v>
      </c>
    </row>
    <row r="2133" spans="1:132">
      <c r="A2133" s="11">
        <v>44799</v>
      </c>
      <c r="B2133" s="66" t="s">
        <v>207</v>
      </c>
      <c r="C2133" s="25" t="s">
        <v>125</v>
      </c>
      <c r="D2133" s="21">
        <v>36</v>
      </c>
      <c r="E2133" s="2">
        <v>100</v>
      </c>
      <c r="F2133" s="2">
        <v>64</v>
      </c>
      <c r="H2133" s="3">
        <f>((F2133)/(E2133/100))</f>
        <v>64</v>
      </c>
      <c r="I2133" s="4">
        <f>E2133/F2133</f>
        <v>1.5625</v>
      </c>
      <c r="J2133" s="4" t="e">
        <f>100/G2133</f>
        <v>#DIV/0!</v>
      </c>
      <c r="N2133" s="37" t="e">
        <f>M2133/(K2133/100)</f>
        <v>#DIV/0!</v>
      </c>
      <c r="O2133" s="37" t="e">
        <f>N2133/J2133</f>
        <v>#DIV/0!</v>
      </c>
      <c r="P2133" s="5" t="e">
        <f>M2133/(L2133/100)</f>
        <v>#DIV/0!</v>
      </c>
      <c r="Q2133" s="5" t="e">
        <f>P2133*I2133</f>
        <v>#DIV/0!</v>
      </c>
      <c r="U2133" s="15" t="e">
        <f>100-(T2133-R2133)/S2133*100</f>
        <v>#DIV/0!</v>
      </c>
      <c r="V2133" s="21">
        <v>1.45</v>
      </c>
      <c r="X2133" s="2">
        <v>10.67</v>
      </c>
      <c r="Y2133" s="2">
        <v>6.78</v>
      </c>
      <c r="Z2133" s="21">
        <v>1642</v>
      </c>
      <c r="AB2133" s="14" t="e">
        <f>((AE2133-AC2133)*(1000/AD2133))*1000</f>
        <v>#DIV/0!</v>
      </c>
      <c r="AF2133" s="7" t="e">
        <f>#REF!*0.8</f>
        <v>#REF!</v>
      </c>
      <c r="AG2133" s="2">
        <v>157</v>
      </c>
      <c r="AH2133" s="8">
        <f>((AG2133)*(H2133/100))</f>
        <v>100.48</v>
      </c>
      <c r="AI2133" s="7">
        <f>AG2133/AH2133</f>
        <v>1.5625</v>
      </c>
      <c r="AJ2133" s="6">
        <v>48.54</v>
      </c>
      <c r="AK2133" s="2">
        <v>1.179</v>
      </c>
      <c r="AM2133" s="21">
        <v>8.24</v>
      </c>
      <c r="AN2133" s="21">
        <v>4.5999999999999996</v>
      </c>
      <c r="AO2133" s="20" t="s">
        <v>2466</v>
      </c>
      <c r="AP2133" s="760">
        <v>3.5000000000000003E-2</v>
      </c>
      <c r="AQ2133" s="760">
        <v>1E-3</v>
      </c>
      <c r="AR2133" s="760">
        <v>0.05</v>
      </c>
      <c r="AS2133" s="760">
        <v>3.0000000000000001E-3</v>
      </c>
      <c r="AT2133" s="760">
        <v>7.0000000000000001E-3</v>
      </c>
      <c r="AU2133" s="760">
        <v>2E-3</v>
      </c>
      <c r="AV2133" s="760">
        <v>1.6E-2</v>
      </c>
      <c r="AW2133" s="760">
        <v>2E-3</v>
      </c>
      <c r="AX2133" s="760" t="s">
        <v>121</v>
      </c>
      <c r="AY2133" s="760">
        <v>2E-3</v>
      </c>
      <c r="AZ2133" s="760">
        <v>4.8000000000000001E-2</v>
      </c>
      <c r="BA2133" s="760">
        <v>3.0000000000000001E-3</v>
      </c>
      <c r="BB2133" s="760">
        <v>9.9000000000000005E-2</v>
      </c>
      <c r="BC2133" s="760">
        <v>3.0000000000000001E-3</v>
      </c>
      <c r="BD2133" s="760">
        <v>3.641</v>
      </c>
      <c r="BE2133" s="760">
        <v>2.9000000000000001E-2</v>
      </c>
      <c r="BF2133" s="760" t="s">
        <v>121</v>
      </c>
      <c r="BG2133" s="760">
        <v>3.0000000000000001E-3</v>
      </c>
      <c r="BH2133" s="760">
        <v>2.6059999999999999</v>
      </c>
      <c r="BI2133" s="760">
        <v>0.75600000000000001</v>
      </c>
      <c r="BJ2133" s="760">
        <v>2E-3</v>
      </c>
      <c r="BK2133" s="760">
        <v>1E-3</v>
      </c>
      <c r="BL2133" s="760" t="s">
        <v>121</v>
      </c>
      <c r="BM2133" s="760">
        <v>2E-3</v>
      </c>
      <c r="BN2133" s="760">
        <v>0.92400000000000004</v>
      </c>
      <c r="BO2133" s="760">
        <v>1.4E-2</v>
      </c>
      <c r="BP2133" s="760">
        <v>68.700999999999993</v>
      </c>
      <c r="BQ2133" s="760">
        <v>0.126</v>
      </c>
      <c r="BR2133" s="760" t="s">
        <v>121</v>
      </c>
      <c r="BS2133" s="760">
        <v>2E-3</v>
      </c>
      <c r="BT2133" s="760">
        <v>12.121</v>
      </c>
      <c r="BU2133" s="760">
        <v>0.124</v>
      </c>
      <c r="BV2133" s="760">
        <v>0.88200000000000001</v>
      </c>
      <c r="BW2133" s="760">
        <v>0.02</v>
      </c>
      <c r="BX2133" s="760" t="s">
        <v>121</v>
      </c>
      <c r="BY2133" s="760">
        <v>8.9999999999999993E-3</v>
      </c>
      <c r="BZ2133" s="760">
        <v>0.63800000000000001</v>
      </c>
      <c r="CA2133" s="760">
        <v>2.7E-2</v>
      </c>
      <c r="CB2133" s="760" t="s">
        <v>121</v>
      </c>
      <c r="CC2133" s="760">
        <v>9.0259999999999998</v>
      </c>
      <c r="CD2133" s="760">
        <v>9.5000000000000001E-2</v>
      </c>
      <c r="CE2133" s="760">
        <v>6.0000000000000001E-3</v>
      </c>
      <c r="CF2133" s="760">
        <v>2E-3</v>
      </c>
      <c r="CG2133" s="760">
        <v>1E-3</v>
      </c>
      <c r="CH2133" s="760" t="s">
        <v>121</v>
      </c>
      <c r="CI2133" s="760">
        <v>2E-3</v>
      </c>
      <c r="CJ2133" s="760">
        <v>0.99099999999999999</v>
      </c>
      <c r="CK2133" s="760">
        <v>7.4999999999999997E-2</v>
      </c>
      <c r="CL2133" s="760" t="s">
        <v>121</v>
      </c>
      <c r="CM2133" s="760">
        <v>2E-3</v>
      </c>
      <c r="CN2133" s="760">
        <v>2E-3</v>
      </c>
      <c r="CO2133" s="760">
        <v>1E-3</v>
      </c>
      <c r="CP2133" s="760">
        <v>1.6679999999999999</v>
      </c>
      <c r="CQ2133" s="760">
        <v>3.5999999999999997E-2</v>
      </c>
      <c r="CR2133" s="760" t="s">
        <v>121</v>
      </c>
      <c r="CS2133" s="760">
        <v>2E-3</v>
      </c>
      <c r="CT2133" s="760">
        <v>6.1159999999999997</v>
      </c>
      <c r="CU2133" s="760">
        <v>0.25900000000000001</v>
      </c>
      <c r="CV2133" s="760">
        <v>3.6999999999999998E-2</v>
      </c>
      <c r="CW2133" s="760">
        <v>1E-3</v>
      </c>
      <c r="CX2133" s="760">
        <v>0.89900000000000002</v>
      </c>
      <c r="CY2133" s="760">
        <v>2.1999999999999999E-2</v>
      </c>
      <c r="CZ2133" s="760" t="s">
        <v>121</v>
      </c>
      <c r="DA2133" s="760">
        <v>2E-3</v>
      </c>
      <c r="DB2133" s="760">
        <v>2.7E-2</v>
      </c>
      <c r="DC2133" s="760">
        <v>8.0000000000000002E-3</v>
      </c>
      <c r="DD2133" s="760" t="s">
        <v>121</v>
      </c>
      <c r="DE2133" s="760">
        <v>7.0000000000000001E-3</v>
      </c>
      <c r="DF2133" s="760">
        <v>0.35099999999999998</v>
      </c>
      <c r="DG2133" s="760">
        <v>5.0000000000000001E-3</v>
      </c>
      <c r="DH2133" s="760">
        <v>2.5000000000000001E-2</v>
      </c>
      <c r="DI2133" s="760">
        <v>1E-3</v>
      </c>
      <c r="DJ2133" s="760">
        <v>5.0000000000000001E-3</v>
      </c>
      <c r="DK2133" s="760">
        <v>1E-3</v>
      </c>
      <c r="DL2133" s="61" t="str">
        <f t="shared" si="39"/>
        <v>DK III W2 26.08.2022</v>
      </c>
      <c r="DM2133" s="760">
        <v>1.07994733824447E-2</v>
      </c>
      <c r="DN2133" s="760">
        <v>2.6317397032337101E-2</v>
      </c>
      <c r="DO2133" s="760">
        <v>4.86177242978603E-2</v>
      </c>
      <c r="DP2133" s="760">
        <v>1.17924591832382</v>
      </c>
      <c r="DQ2133" s="760">
        <v>1.30886791940332E-2</v>
      </c>
      <c r="DR2133" s="760">
        <v>2.2996088041534499E-3</v>
      </c>
      <c r="DS2133" s="760">
        <v>8.64282519957211E-2</v>
      </c>
      <c r="DT2133" s="760">
        <v>2.1920481592017701E-2</v>
      </c>
      <c r="DU2133" s="760">
        <v>1.04063490401496E-3</v>
      </c>
      <c r="DV2133" s="760">
        <v>0.13242142862734599</v>
      </c>
      <c r="DW2133" s="760">
        <v>0.33464495850357701</v>
      </c>
      <c r="DX2133" s="760">
        <v>9.5968778054292006E-2</v>
      </c>
      <c r="DY2133" s="760">
        <v>834.09057887854999</v>
      </c>
      <c r="DZ2133" s="760">
        <v>0.98264844160486897</v>
      </c>
      <c r="EA2133" s="760">
        <v>1.2258633295160799</v>
      </c>
      <c r="EB2133" s="760">
        <v>147.164254031718</v>
      </c>
    </row>
    <row r="2134" spans="1:132">
      <c r="A2134" s="11">
        <v>44799</v>
      </c>
      <c r="B2134" s="66" t="s">
        <v>2469</v>
      </c>
      <c r="C2134" s="25" t="s">
        <v>2467</v>
      </c>
      <c r="D2134" s="21">
        <v>2</v>
      </c>
      <c r="E2134" s="2">
        <v>100</v>
      </c>
      <c r="F2134" s="2">
        <v>100</v>
      </c>
      <c r="G2134" s="2">
        <v>98</v>
      </c>
      <c r="H2134" s="3">
        <f>((F2134)/(E2134/100))</f>
        <v>100</v>
      </c>
      <c r="I2134" s="4">
        <f>E2134/F2134</f>
        <v>1</v>
      </c>
      <c r="J2134" s="4">
        <f>100/G2134</f>
        <v>1.0204081632653061</v>
      </c>
      <c r="K2134" s="2">
        <v>20</v>
      </c>
      <c r="M2134" s="2">
        <f>104.434-101.015</f>
        <v>3.4189999999999969</v>
      </c>
      <c r="N2134" s="37">
        <f>M2134/(K2134/100)</f>
        <v>17.094999999999985</v>
      </c>
      <c r="O2134" s="37">
        <f>N2134/J2134</f>
        <v>16.753099999999986</v>
      </c>
      <c r="P2134" s="5" t="e">
        <f>M2134/(L2134/100)</f>
        <v>#DIV/0!</v>
      </c>
      <c r="Q2134" s="5" t="e">
        <f>P2134*I2134</f>
        <v>#DIV/0!</v>
      </c>
      <c r="R2134" s="21">
        <v>56.616</v>
      </c>
      <c r="S2134" s="21">
        <v>10.760999999999999</v>
      </c>
      <c r="T2134" s="21">
        <v>60.036000000000001</v>
      </c>
      <c r="U2134" s="15">
        <f>100-(T2134-R2134)/S2134*100</f>
        <v>68.218567047672138</v>
      </c>
      <c r="V2134" s="21">
        <v>0.23599999999999999</v>
      </c>
      <c r="X2134" s="2">
        <v>9.1300000000000008</v>
      </c>
      <c r="Y2134" s="2">
        <v>3.83</v>
      </c>
      <c r="Z2134" s="20">
        <v>1221</v>
      </c>
      <c r="AB2134" s="14" t="e">
        <f>((AE2134-AC2134)*(1000/AD2134))*1000</f>
        <v>#DIV/0!</v>
      </c>
      <c r="AF2134" s="7" t="e">
        <f>#REF!*0.8</f>
        <v>#REF!</v>
      </c>
      <c r="AG2134" s="2">
        <v>100</v>
      </c>
      <c r="AH2134" s="8">
        <f>((AG2134)*(H2134/100))</f>
        <v>100</v>
      </c>
      <c r="AI2134" s="7">
        <f>AG2134/AH2134</f>
        <v>1</v>
      </c>
      <c r="AJ2134" s="6">
        <v>245.8</v>
      </c>
      <c r="AK2134" s="2">
        <v>4.9000000000000002E-2</v>
      </c>
      <c r="AM2134" s="21">
        <v>69.42</v>
      </c>
      <c r="AN2134" s="21">
        <v>33.39</v>
      </c>
      <c r="AO2134" s="20" t="s">
        <v>2467</v>
      </c>
      <c r="AP2134" s="781">
        <v>1.0999999999999999E-2</v>
      </c>
      <c r="AQ2134" s="781">
        <v>1E-3</v>
      </c>
      <c r="AR2134" s="781">
        <v>0.04</v>
      </c>
      <c r="AS2134" s="781">
        <v>2E-3</v>
      </c>
      <c r="AT2134" s="781">
        <v>1.2E-2</v>
      </c>
      <c r="AU2134" s="781">
        <v>1E-3</v>
      </c>
      <c r="AV2134" s="781">
        <v>9.4E-2</v>
      </c>
      <c r="AW2134" s="781">
        <v>2E-3</v>
      </c>
      <c r="AX2134" s="781">
        <v>2E-3</v>
      </c>
      <c r="AY2134" s="781">
        <v>1E-3</v>
      </c>
      <c r="AZ2134" s="781">
        <v>4.5999999999999999E-2</v>
      </c>
      <c r="BA2134" s="781">
        <v>2E-3</v>
      </c>
      <c r="BB2134" s="781">
        <v>4.7E-2</v>
      </c>
      <c r="BC2134" s="781">
        <v>2E-3</v>
      </c>
      <c r="BD2134" s="781">
        <v>0.72599999999999998</v>
      </c>
      <c r="BE2134" s="781">
        <v>8.9999999999999993E-3</v>
      </c>
      <c r="BF2134" s="781" t="s">
        <v>121</v>
      </c>
      <c r="BG2134" s="781">
        <v>2E-3</v>
      </c>
      <c r="BH2134" s="781">
        <v>1.1299999999999999</v>
      </c>
      <c r="BI2134" s="781">
        <v>0.46500000000000002</v>
      </c>
      <c r="BJ2134" s="781" t="s">
        <v>121</v>
      </c>
      <c r="BK2134" s="781">
        <v>2E-3</v>
      </c>
      <c r="BL2134" s="781" t="s">
        <v>121</v>
      </c>
      <c r="BM2134" s="781">
        <v>2E-3</v>
      </c>
      <c r="BN2134" s="781">
        <v>0.10100000000000001</v>
      </c>
      <c r="BO2134" s="781">
        <v>5.0000000000000001E-3</v>
      </c>
      <c r="BP2134" s="781">
        <v>79.239000000000004</v>
      </c>
      <c r="BQ2134" s="781">
        <v>7.0999999999999994E-2</v>
      </c>
      <c r="BR2134" s="781" t="s">
        <v>121</v>
      </c>
      <c r="BS2134" s="781">
        <v>2E-3</v>
      </c>
      <c r="BT2134" s="781">
        <v>7.681</v>
      </c>
      <c r="BU2134" s="781">
        <v>8.6999999999999994E-2</v>
      </c>
      <c r="BV2134" s="781">
        <v>1.982</v>
      </c>
      <c r="BW2134" s="781">
        <v>2.7E-2</v>
      </c>
      <c r="BX2134" s="781" t="s">
        <v>121</v>
      </c>
      <c r="BY2134" s="781">
        <v>4.0000000000000001E-3</v>
      </c>
      <c r="BZ2134" s="781">
        <v>0.52300000000000002</v>
      </c>
      <c r="CA2134" s="781">
        <v>2.1999999999999999E-2</v>
      </c>
      <c r="CB2134" s="781" t="s">
        <v>121</v>
      </c>
      <c r="CC2134" s="781">
        <v>5.6909999999999998</v>
      </c>
      <c r="CD2134" s="781" t="s">
        <v>121</v>
      </c>
      <c r="CE2134" s="781">
        <v>5.0000000000000001E-3</v>
      </c>
      <c r="CF2134" s="781" t="s">
        <v>121</v>
      </c>
      <c r="CG2134" s="781">
        <v>2E-3</v>
      </c>
      <c r="CH2134" s="781">
        <v>2E-3</v>
      </c>
      <c r="CI2134" s="781">
        <v>1E-3</v>
      </c>
      <c r="CJ2134" s="781">
        <v>0.185</v>
      </c>
      <c r="CK2134" s="781">
        <v>4.8000000000000001E-2</v>
      </c>
      <c r="CL2134" s="781" t="s">
        <v>121</v>
      </c>
      <c r="CM2134" s="781">
        <v>2E-3</v>
      </c>
      <c r="CN2134" s="781" t="s">
        <v>121</v>
      </c>
      <c r="CO2134" s="781">
        <v>2E-3</v>
      </c>
      <c r="CP2134" s="781">
        <v>0.28999999999999998</v>
      </c>
      <c r="CQ2134" s="781">
        <v>1.7000000000000001E-2</v>
      </c>
      <c r="CR2134" s="781" t="s">
        <v>121</v>
      </c>
      <c r="CS2134" s="781">
        <v>2E-3</v>
      </c>
      <c r="CT2134" s="781">
        <v>2.544</v>
      </c>
      <c r="CU2134" s="781">
        <v>0.183</v>
      </c>
      <c r="CV2134" s="781">
        <v>8.9999999999999993E-3</v>
      </c>
      <c r="CW2134" s="781">
        <v>1E-3</v>
      </c>
      <c r="CX2134" s="781">
        <v>5.1539999999999999</v>
      </c>
      <c r="CY2134" s="781">
        <v>3.4000000000000002E-2</v>
      </c>
      <c r="CZ2134" s="781" t="s">
        <v>121</v>
      </c>
      <c r="DA2134" s="781">
        <v>2E-3</v>
      </c>
      <c r="DB2134" s="781">
        <v>2.1999999999999999E-2</v>
      </c>
      <c r="DC2134" s="781">
        <v>8.0000000000000002E-3</v>
      </c>
      <c r="DD2134" s="781" t="s">
        <v>121</v>
      </c>
      <c r="DE2134" s="781">
        <v>4.0000000000000001E-3</v>
      </c>
      <c r="DF2134" s="781">
        <v>0.13800000000000001</v>
      </c>
      <c r="DG2134" s="781">
        <v>2E-3</v>
      </c>
      <c r="DH2134" s="781">
        <v>8.9999999999999993E-3</v>
      </c>
      <c r="DI2134" s="781">
        <v>1E-3</v>
      </c>
      <c r="DJ2134" s="781">
        <v>8.9999999999999993E-3</v>
      </c>
      <c r="DK2134" s="781">
        <v>1E-3</v>
      </c>
      <c r="DL2134" s="61" t="str">
        <f t="shared" si="39"/>
        <v>22-0169</v>
      </c>
      <c r="DM2134" s="765">
        <v>4.7894338928934403E-2</v>
      </c>
      <c r="DN2134" s="765">
        <v>6.5990139166882303E-2</v>
      </c>
      <c r="DO2134" s="765">
        <v>0.35407158628564001</v>
      </c>
      <c r="DP2134" s="765">
        <v>4.883922758282E-2</v>
      </c>
      <c r="DQ2134" s="765">
        <v>2.1928780268428E-2</v>
      </c>
      <c r="DR2134" s="765">
        <v>1.2653640134730399E-2</v>
      </c>
      <c r="DS2134" s="765">
        <v>5.2065123429373301</v>
      </c>
      <c r="DT2134" s="765">
        <v>-2.46516818621152E-2</v>
      </c>
      <c r="DU2134" s="765">
        <v>8.2266443951042201E-3</v>
      </c>
      <c r="DV2134" s="765">
        <v>1.34696984405078E-3</v>
      </c>
      <c r="DW2134" s="765">
        <v>2.0242976382082598</v>
      </c>
      <c r="DX2134" s="765">
        <v>-3.3515492600530897E-2</v>
      </c>
      <c r="DY2134" s="765">
        <v>350.89814057271701</v>
      </c>
      <c r="DZ2134" s="765">
        <v>0.35253527392129103</v>
      </c>
      <c r="EA2134" s="765">
        <v>12.0680789766743</v>
      </c>
      <c r="EB2134" s="765">
        <v>99.674594160379101</v>
      </c>
    </row>
    <row r="2135" spans="1:132">
      <c r="A2135" s="11">
        <v>44799</v>
      </c>
      <c r="B2135" s="66" t="s">
        <v>715</v>
      </c>
      <c r="C2135" s="25" t="s">
        <v>2468</v>
      </c>
      <c r="D2135" s="21">
        <v>75</v>
      </c>
      <c r="E2135" s="2">
        <v>100</v>
      </c>
      <c r="F2135" s="2">
        <v>100</v>
      </c>
      <c r="G2135" s="2">
        <v>25</v>
      </c>
      <c r="H2135" s="3">
        <f>((F2135)/(E2135/100))</f>
        <v>100</v>
      </c>
      <c r="I2135" s="4">
        <f>E2135/F2135</f>
        <v>1</v>
      </c>
      <c r="J2135" s="4">
        <f>100/G2135</f>
        <v>4</v>
      </c>
      <c r="N2135" s="37" t="e">
        <f>M2135/(K2135/100)</f>
        <v>#DIV/0!</v>
      </c>
      <c r="O2135" s="37" t="e">
        <f>N2135/J2135</f>
        <v>#DIV/0!</v>
      </c>
      <c r="P2135" s="5" t="e">
        <f>M2135/(L2135/100)</f>
        <v>#DIV/0!</v>
      </c>
      <c r="Q2135" s="5" t="e">
        <f>P2135*I2135</f>
        <v>#DIV/0!</v>
      </c>
      <c r="R2135" s="21">
        <v>54.978999999999999</v>
      </c>
      <c r="S2135" s="21">
        <v>10.808</v>
      </c>
      <c r="T2135" s="21">
        <v>63.899000000000001</v>
      </c>
      <c r="U2135" s="15">
        <f>100-(T2135-R2135)/S2135*100</f>
        <v>17.468541820873412</v>
      </c>
      <c r="X2135" s="2">
        <v>5.81</v>
      </c>
      <c r="Y2135" s="2">
        <v>31.2</v>
      </c>
      <c r="AB2135" s="14">
        <f>((AE2135-AC2135)*(1000/AD2135))*1000</f>
        <v>34084.807575641389</v>
      </c>
      <c r="AC2135" s="21">
        <v>86.503</v>
      </c>
      <c r="AD2135" s="21">
        <v>143.40700000000001</v>
      </c>
      <c r="AE2135" s="21">
        <v>91.391000000000005</v>
      </c>
      <c r="AF2135" s="7" t="e">
        <f>#REF!*0.8</f>
        <v>#REF!</v>
      </c>
      <c r="AG2135" s="2">
        <v>60</v>
      </c>
      <c r="AH2135" s="8">
        <f>((AG2135)*(H2135/100))</f>
        <v>60</v>
      </c>
      <c r="AI2135" s="7">
        <f>AG2135/AH2135</f>
        <v>1</v>
      </c>
      <c r="AM2135" s="21">
        <v>3.63</v>
      </c>
      <c r="AN2135" s="21">
        <v>0</v>
      </c>
      <c r="AO2135" s="20" t="s">
        <v>2468</v>
      </c>
      <c r="AP2135" s="758" t="s">
        <v>121</v>
      </c>
      <c r="AQ2135" s="758">
        <v>2E-3</v>
      </c>
      <c r="AR2135" s="758" t="s">
        <v>121</v>
      </c>
      <c r="AS2135" s="758">
        <v>2E-3</v>
      </c>
      <c r="AT2135" s="758" t="s">
        <v>121</v>
      </c>
      <c r="AU2135" s="758">
        <v>2E-3</v>
      </c>
      <c r="AV2135" s="758">
        <v>2E-3</v>
      </c>
      <c r="AW2135" s="758">
        <v>1E-3</v>
      </c>
      <c r="AX2135" s="758">
        <v>2E-3</v>
      </c>
      <c r="AY2135" s="758">
        <v>1E-3</v>
      </c>
      <c r="AZ2135" s="758">
        <v>4.0000000000000001E-3</v>
      </c>
      <c r="BA2135" s="758">
        <v>1E-3</v>
      </c>
      <c r="BB2135" s="758" t="s">
        <v>121</v>
      </c>
      <c r="BC2135" s="758">
        <v>2E-3</v>
      </c>
      <c r="BD2135" s="758">
        <v>6.4000000000000001E-2</v>
      </c>
      <c r="BE2135" s="758">
        <v>3.0000000000000001E-3</v>
      </c>
      <c r="BF2135" s="758" t="s">
        <v>121</v>
      </c>
      <c r="BG2135" s="758">
        <v>2E-3</v>
      </c>
      <c r="BH2135" s="758">
        <v>1.7749999999999999</v>
      </c>
      <c r="BI2135" s="758">
        <v>0.20399999999999999</v>
      </c>
      <c r="BJ2135" s="758" t="s">
        <v>121</v>
      </c>
      <c r="BK2135" s="758">
        <v>2E-3</v>
      </c>
      <c r="BL2135" s="758" t="s">
        <v>121</v>
      </c>
      <c r="BM2135" s="758">
        <v>2E-3</v>
      </c>
      <c r="BN2135" s="758" t="s">
        <v>121</v>
      </c>
      <c r="BO2135" s="758">
        <v>4.0000000000000001E-3</v>
      </c>
      <c r="BP2135" s="758">
        <v>96.69</v>
      </c>
      <c r="BQ2135" s="758">
        <v>1.2999999999999999E-2</v>
      </c>
      <c r="BR2135" s="758" t="s">
        <v>121</v>
      </c>
      <c r="BS2135" s="758">
        <v>2E-3</v>
      </c>
      <c r="BT2135" s="758">
        <v>0.13200000000000001</v>
      </c>
      <c r="BU2135" s="758">
        <v>8.9999999999999993E-3</v>
      </c>
      <c r="BV2135" s="758">
        <v>4.8000000000000001E-2</v>
      </c>
      <c r="BW2135" s="758">
        <v>4.0000000000000001E-3</v>
      </c>
      <c r="BX2135" s="758" t="s">
        <v>121</v>
      </c>
      <c r="BY2135" s="758">
        <v>2E-3</v>
      </c>
      <c r="BZ2135" s="758" t="s">
        <v>121</v>
      </c>
      <c r="CA2135" s="758">
        <v>7.0000000000000001E-3</v>
      </c>
      <c r="CB2135" s="758" t="s">
        <v>121</v>
      </c>
      <c r="CC2135" s="758">
        <v>1.5940000000000001</v>
      </c>
      <c r="CD2135" s="758" t="s">
        <v>121</v>
      </c>
      <c r="CE2135" s="758">
        <v>3.0000000000000001E-3</v>
      </c>
      <c r="CF2135" s="758" t="s">
        <v>121</v>
      </c>
      <c r="CG2135" s="758">
        <v>2E-3</v>
      </c>
      <c r="CH2135" s="758" t="s">
        <v>121</v>
      </c>
      <c r="CI2135" s="758">
        <v>2E-3</v>
      </c>
      <c r="CJ2135" s="758" t="s">
        <v>121</v>
      </c>
      <c r="CK2135" s="758">
        <v>3.5999999999999997E-2</v>
      </c>
      <c r="CL2135" s="758" t="s">
        <v>121</v>
      </c>
      <c r="CM2135" s="758">
        <v>2E-3</v>
      </c>
      <c r="CN2135" s="758" t="s">
        <v>121</v>
      </c>
      <c r="CO2135" s="758">
        <v>2E-3</v>
      </c>
      <c r="CP2135" s="758">
        <v>1.0860000000000001</v>
      </c>
      <c r="CQ2135" s="758">
        <v>1.7999999999999999E-2</v>
      </c>
      <c r="CR2135" s="758" t="s">
        <v>121</v>
      </c>
      <c r="CS2135" s="758">
        <v>2E-3</v>
      </c>
      <c r="CT2135" s="758">
        <v>0.17399999999999999</v>
      </c>
      <c r="CU2135" s="758">
        <v>5.1999999999999998E-2</v>
      </c>
      <c r="CV2135" s="758" t="s">
        <v>121</v>
      </c>
      <c r="CW2135" s="758">
        <v>2E-3</v>
      </c>
      <c r="CX2135" s="758">
        <v>6.0000000000000001E-3</v>
      </c>
      <c r="CY2135" s="758">
        <v>2E-3</v>
      </c>
      <c r="CZ2135" s="758" t="s">
        <v>121</v>
      </c>
      <c r="DA2135" s="758">
        <v>2E-3</v>
      </c>
      <c r="DB2135" s="758" t="s">
        <v>121</v>
      </c>
      <c r="DC2135" s="758">
        <v>2E-3</v>
      </c>
      <c r="DD2135" s="758" t="s">
        <v>121</v>
      </c>
      <c r="DE2135" s="758">
        <v>2E-3</v>
      </c>
      <c r="DF2135" s="758">
        <v>1.4999999999999999E-2</v>
      </c>
      <c r="DG2135" s="758">
        <v>1E-3</v>
      </c>
      <c r="DH2135" s="758" t="s">
        <v>121</v>
      </c>
      <c r="DI2135" s="758">
        <v>2E-3</v>
      </c>
      <c r="DJ2135" s="758" t="s">
        <v>121</v>
      </c>
      <c r="DK2135" s="758">
        <v>2E-3</v>
      </c>
      <c r="DL2135" s="61" t="str">
        <f t="shared" si="39"/>
        <v>22-0181</v>
      </c>
    </row>
    <row r="2136" spans="1:132">
      <c r="A2136" s="11">
        <v>44799</v>
      </c>
      <c r="B2136" s="66" t="s">
        <v>649</v>
      </c>
      <c r="C2136" s="25" t="s">
        <v>2470</v>
      </c>
      <c r="D2136" s="21">
        <v>82</v>
      </c>
      <c r="E2136" s="2">
        <v>100</v>
      </c>
      <c r="F2136" s="2">
        <v>100</v>
      </c>
      <c r="G2136" s="2">
        <v>18</v>
      </c>
      <c r="H2136" s="3">
        <f>((F2136)/(E2136/100))</f>
        <v>100</v>
      </c>
      <c r="I2136" s="4">
        <f>E2136/F2136</f>
        <v>1</v>
      </c>
      <c r="J2136" s="4">
        <f>100/G2136</f>
        <v>5.5555555555555554</v>
      </c>
      <c r="K2136" s="2">
        <v>20</v>
      </c>
      <c r="M2136" s="2">
        <f>99.611-99.568</f>
        <v>4.3000000000006366E-2</v>
      </c>
      <c r="N2136" s="37">
        <f>M2136/(K2136/100)</f>
        <v>0.21500000000003183</v>
      </c>
      <c r="O2136" s="37">
        <f>N2136/J2136</f>
        <v>3.870000000000573E-2</v>
      </c>
      <c r="P2136" s="5" t="e">
        <f>M2136/(L2136/100)</f>
        <v>#DIV/0!</v>
      </c>
      <c r="Q2136" s="5" t="e">
        <f>P2136*I2136</f>
        <v>#DIV/0!</v>
      </c>
      <c r="R2136" s="21">
        <v>54.738999999999997</v>
      </c>
      <c r="S2136" s="21">
        <v>10.657999999999999</v>
      </c>
      <c r="T2136" s="21">
        <v>63.997</v>
      </c>
      <c r="U2136" s="15">
        <f>100-(T2136-R2136)/S2136*100</f>
        <v>13.135672734096431</v>
      </c>
      <c r="V2136" s="21">
        <v>20.03</v>
      </c>
      <c r="X2136" s="2">
        <v>7.48</v>
      </c>
      <c r="Y2136" s="2">
        <v>6.95</v>
      </c>
      <c r="Z2136" s="21">
        <v>1423</v>
      </c>
      <c r="AB2136" s="14" t="e">
        <f>((AE2136-AC2136)*(1000/AD2136))*1000</f>
        <v>#DIV/0!</v>
      </c>
      <c r="AF2136" s="7" t="e">
        <f>#REF!*0.8</f>
        <v>#REF!</v>
      </c>
      <c r="AG2136" s="2">
        <v>100</v>
      </c>
      <c r="AH2136" s="8">
        <f>((AG2136)*(H2136/100))</f>
        <v>100</v>
      </c>
      <c r="AI2136" s="7">
        <f>AG2136/AH2136</f>
        <v>1</v>
      </c>
      <c r="AJ2136" s="6">
        <v>81.459999999999994</v>
      </c>
      <c r="AK2136" s="2">
        <v>5.0000000000000001E-3</v>
      </c>
      <c r="AM2136" s="21">
        <v>1.53</v>
      </c>
      <c r="AN2136" s="21">
        <v>0.37</v>
      </c>
      <c r="AO2136" s="20" t="s">
        <v>2470</v>
      </c>
      <c r="AP2136" s="776" t="s">
        <v>121</v>
      </c>
      <c r="AQ2136" s="776">
        <v>2E-3</v>
      </c>
      <c r="AR2136" s="776" t="s">
        <v>121</v>
      </c>
      <c r="AS2136" s="776">
        <v>4.0000000000000001E-3</v>
      </c>
      <c r="AT2136" s="776" t="s">
        <v>121</v>
      </c>
      <c r="AU2136" s="776">
        <v>3.0000000000000001E-3</v>
      </c>
      <c r="AV2136" s="776" t="s">
        <v>121</v>
      </c>
      <c r="AW2136" s="776">
        <v>3.0000000000000001E-3</v>
      </c>
      <c r="AX2136" s="776" t="s">
        <v>121</v>
      </c>
      <c r="AY2136" s="776">
        <v>2E-3</v>
      </c>
      <c r="AZ2136" s="776">
        <v>0.27100000000000002</v>
      </c>
      <c r="BA2136" s="776">
        <v>5.0000000000000001E-3</v>
      </c>
      <c r="BB2136" s="776">
        <v>4.0000000000000001E-3</v>
      </c>
      <c r="BC2136" s="776">
        <v>2E-3</v>
      </c>
      <c r="BD2136" s="776">
        <v>5.0949999999999998</v>
      </c>
      <c r="BE2136" s="776">
        <v>3.3000000000000002E-2</v>
      </c>
      <c r="BF2136" s="776" t="s">
        <v>121</v>
      </c>
      <c r="BG2136" s="776">
        <v>4.0000000000000001E-3</v>
      </c>
      <c r="BH2136" s="776" t="s">
        <v>121</v>
      </c>
      <c r="BI2136" s="776">
        <v>0.441</v>
      </c>
      <c r="BJ2136" s="776" t="s">
        <v>121</v>
      </c>
      <c r="BK2136" s="776">
        <v>2E-3</v>
      </c>
      <c r="BL2136" s="776">
        <v>2E-3</v>
      </c>
      <c r="BM2136" s="776">
        <v>1E-3</v>
      </c>
      <c r="BN2136" s="776">
        <v>1.4E-2</v>
      </c>
      <c r="BO2136" s="776">
        <v>7.0000000000000001E-3</v>
      </c>
      <c r="BP2136" s="776">
        <v>81.221000000000004</v>
      </c>
      <c r="BQ2136" s="776">
        <v>0.112</v>
      </c>
      <c r="BR2136" s="776" t="s">
        <v>121</v>
      </c>
      <c r="BS2136" s="776">
        <v>2E-3</v>
      </c>
      <c r="BT2136" s="776">
        <v>0.152</v>
      </c>
      <c r="BU2136" s="776">
        <v>2.1999999999999999E-2</v>
      </c>
      <c r="BV2136" s="776">
        <v>0.28199999999999997</v>
      </c>
      <c r="BW2136" s="776">
        <v>8.9999999999999993E-3</v>
      </c>
      <c r="BX2136" s="776">
        <v>2.8000000000000001E-2</v>
      </c>
      <c r="BY2136" s="776">
        <v>7.0000000000000001E-3</v>
      </c>
      <c r="BZ2136" s="776">
        <v>7.3999999999999996E-2</v>
      </c>
      <c r="CA2136" s="776">
        <v>1.7000000000000001E-2</v>
      </c>
      <c r="CB2136" s="776" t="s">
        <v>121</v>
      </c>
      <c r="CC2136" s="776">
        <v>3.0979999999999999</v>
      </c>
      <c r="CD2136" s="776">
        <v>5.2999999999999999E-2</v>
      </c>
      <c r="CE2136" s="776">
        <v>6.0000000000000001E-3</v>
      </c>
      <c r="CF2136" s="776" t="s">
        <v>121</v>
      </c>
      <c r="CG2136" s="776">
        <v>2E-3</v>
      </c>
      <c r="CH2136" s="776" t="s">
        <v>121</v>
      </c>
      <c r="CI2136" s="776">
        <v>2E-3</v>
      </c>
      <c r="CJ2136" s="776">
        <v>5.6000000000000001E-2</v>
      </c>
      <c r="CK2136" s="776">
        <v>2.1000000000000001E-2</v>
      </c>
      <c r="CL2136" s="776" t="s">
        <v>121</v>
      </c>
      <c r="CM2136" s="776">
        <v>2E-3</v>
      </c>
      <c r="CN2136" s="776" t="s">
        <v>121</v>
      </c>
      <c r="CO2136" s="776">
        <v>2E-3</v>
      </c>
      <c r="CP2136" s="776">
        <v>0.16600000000000001</v>
      </c>
      <c r="CQ2136" s="776">
        <v>8.9999999999999993E-3</v>
      </c>
      <c r="CR2136" s="776" t="s">
        <v>121</v>
      </c>
      <c r="CS2136" s="776">
        <v>2E-3</v>
      </c>
      <c r="CT2136" s="776">
        <v>0.14599999999999999</v>
      </c>
      <c r="CU2136" s="776">
        <v>5.8000000000000003E-2</v>
      </c>
      <c r="CV2136" s="776" t="s">
        <v>121</v>
      </c>
      <c r="CW2136" s="776">
        <v>2E-3</v>
      </c>
      <c r="CX2136" s="776">
        <v>1.4999999999999999E-2</v>
      </c>
      <c r="CY2136" s="776">
        <v>6.0000000000000001E-3</v>
      </c>
      <c r="CZ2136" s="776" t="s">
        <v>121</v>
      </c>
      <c r="DA2136" s="776">
        <v>2E-3</v>
      </c>
      <c r="DB2136" s="776" t="s">
        <v>121</v>
      </c>
      <c r="DC2136" s="776">
        <v>4.0000000000000001E-3</v>
      </c>
      <c r="DD2136" s="776" t="s">
        <v>121</v>
      </c>
      <c r="DE2136" s="776">
        <v>4.5999999999999999E-2</v>
      </c>
      <c r="DF2136" s="776">
        <v>9.8539999999999992</v>
      </c>
      <c r="DG2136" s="776">
        <v>6.9000000000000006E-2</v>
      </c>
      <c r="DH2136" s="776" t="s">
        <v>121</v>
      </c>
      <c r="DI2136" s="776">
        <v>2E-3</v>
      </c>
      <c r="DJ2136" s="776" t="s">
        <v>121</v>
      </c>
      <c r="DK2136" s="776">
        <v>2E-3</v>
      </c>
      <c r="DL2136" s="61" t="str">
        <f t="shared" ref="DL2136:DL2199" si="40">AO2136</f>
        <v>22-0189</v>
      </c>
      <c r="DM2136" s="765">
        <v>8.0739285156690502E-3</v>
      </c>
      <c r="DN2136" s="765">
        <v>1.1834397797631201E-2</v>
      </c>
      <c r="DO2136" s="765">
        <v>-3.3255019683032798E-3</v>
      </c>
      <c r="DP2136" s="765">
        <v>4.6432925109678403E-3</v>
      </c>
      <c r="DQ2136" s="765">
        <v>2.62256486247615E-2</v>
      </c>
      <c r="DR2136" s="765">
        <v>1.19664913942274E-2</v>
      </c>
      <c r="DS2136" s="765">
        <v>3.2687140400052401</v>
      </c>
      <c r="DT2136" s="765">
        <v>2.1166100854063601E-2</v>
      </c>
      <c r="DU2136" s="765">
        <v>2.6237406997202399E-3</v>
      </c>
      <c r="DV2136" s="765">
        <v>1.7415034727490699E-2</v>
      </c>
      <c r="DW2136" s="765">
        <v>0.20590558817450499</v>
      </c>
      <c r="DX2136" s="765">
        <v>0.34553469150007798</v>
      </c>
      <c r="DY2136" s="765">
        <v>29.978845968175499</v>
      </c>
      <c r="DZ2136" s="765">
        <v>0.57767021599622903</v>
      </c>
      <c r="EA2136" s="765">
        <v>0.33928433629253302</v>
      </c>
      <c r="EB2136" s="765">
        <v>99.160021581838706</v>
      </c>
    </row>
    <row r="2137" spans="1:132">
      <c r="A2137" s="11">
        <v>44799</v>
      </c>
      <c r="B2137" s="66"/>
      <c r="C2137" s="25" t="s">
        <v>181</v>
      </c>
      <c r="H2137" s="3" t="e">
        <f>((F2137)/(E2137/100))</f>
        <v>#DIV/0!</v>
      </c>
      <c r="I2137" s="4" t="e">
        <f>E2137/F2137</f>
        <v>#DIV/0!</v>
      </c>
      <c r="J2137" s="4" t="e">
        <f>100/G2137</f>
        <v>#DIV/0!</v>
      </c>
      <c r="N2137" s="37" t="e">
        <f>M2137/(K2137/100)</f>
        <v>#DIV/0!</v>
      </c>
      <c r="O2137" s="37" t="e">
        <f>N2137/J2137</f>
        <v>#DIV/0!</v>
      </c>
      <c r="P2137" s="5" t="e">
        <f>M2137/(L2137/100)</f>
        <v>#DIV/0!</v>
      </c>
      <c r="Q2137" s="5" t="e">
        <f>P2137*I2137</f>
        <v>#DIV/0!</v>
      </c>
      <c r="U2137" s="15" t="e">
        <f>100-(T2137-R2137)/S2137*100</f>
        <v>#DIV/0!</v>
      </c>
      <c r="AB2137" s="14" t="e">
        <f>((AE2137-AC2137)*(1000/AD2137))*1000</f>
        <v>#DIV/0!</v>
      </c>
      <c r="AF2137" s="7" t="e">
        <f>#REF!*0.8</f>
        <v>#REF!</v>
      </c>
      <c r="AH2137" s="8" t="e">
        <f>((AG2137)*(H2137/100))</f>
        <v>#DIV/0!</v>
      </c>
      <c r="AI2137" s="7" t="e">
        <f>AG2137/AH2137</f>
        <v>#DIV/0!</v>
      </c>
      <c r="AO2137" s="20" t="s">
        <v>181</v>
      </c>
      <c r="AP2137" s="759">
        <v>0.02</v>
      </c>
      <c r="AQ2137" s="759">
        <v>3.0000000000000001E-3</v>
      </c>
      <c r="AR2137" s="759">
        <v>8.3000000000000004E-2</v>
      </c>
      <c r="AS2137" s="759">
        <v>8.9999999999999993E-3</v>
      </c>
      <c r="AT2137" s="759" t="s">
        <v>121</v>
      </c>
      <c r="AU2137" s="759">
        <v>7.0000000000000001E-3</v>
      </c>
      <c r="AV2137" s="759">
        <v>3.3000000000000002E-2</v>
      </c>
      <c r="AW2137" s="759">
        <v>4.0000000000000001E-3</v>
      </c>
      <c r="AX2137" s="759" t="s">
        <v>121</v>
      </c>
      <c r="AY2137" s="759">
        <v>2E-3</v>
      </c>
      <c r="AZ2137" s="759">
        <v>0.121</v>
      </c>
      <c r="BA2137" s="759">
        <v>8.0000000000000002E-3</v>
      </c>
      <c r="BB2137" s="759">
        <v>0.16800000000000001</v>
      </c>
      <c r="BC2137" s="759">
        <v>8.0000000000000002E-3</v>
      </c>
      <c r="BD2137" s="759">
        <v>54.475000000000001</v>
      </c>
      <c r="BE2137" s="759">
        <v>0.47099999999999997</v>
      </c>
      <c r="BF2137" s="759" t="s">
        <v>121</v>
      </c>
      <c r="BG2137" s="759">
        <v>2.1000000000000001E-2</v>
      </c>
      <c r="BH2137" s="759">
        <v>0.93700000000000006</v>
      </c>
      <c r="BI2137" s="759">
        <v>0.23699999999999999</v>
      </c>
      <c r="BJ2137" s="759">
        <v>7.0000000000000001E-3</v>
      </c>
      <c r="BK2137" s="759">
        <v>2E-3</v>
      </c>
      <c r="BL2137" s="759" t="s">
        <v>121</v>
      </c>
      <c r="BM2137" s="759">
        <v>3.0000000000000001E-3</v>
      </c>
      <c r="BN2137" s="759">
        <v>5.5E-2</v>
      </c>
      <c r="BO2137" s="759">
        <v>1.2999999999999999E-2</v>
      </c>
      <c r="BP2137" s="759">
        <v>38.042000000000002</v>
      </c>
      <c r="BQ2137" s="759">
        <v>0.496</v>
      </c>
      <c r="BR2137" s="759" t="s">
        <v>121</v>
      </c>
      <c r="BS2137" s="759">
        <v>2E-3</v>
      </c>
      <c r="BT2137" s="759">
        <v>2.5510000000000002</v>
      </c>
      <c r="BU2137" s="759">
        <v>0.11700000000000001</v>
      </c>
      <c r="BV2137" s="759">
        <v>0.08</v>
      </c>
      <c r="BW2137" s="759">
        <v>3.0000000000000001E-3</v>
      </c>
      <c r="BX2137" s="759" t="s">
        <v>121</v>
      </c>
      <c r="BY2137" s="759">
        <v>4.2999999999999997E-2</v>
      </c>
      <c r="BZ2137" s="759">
        <v>0.14699999999999999</v>
      </c>
      <c r="CA2137" s="759">
        <v>3.4000000000000002E-2</v>
      </c>
      <c r="CB2137" s="759" t="s">
        <v>121</v>
      </c>
      <c r="CC2137" s="759">
        <v>4.5460000000000003</v>
      </c>
      <c r="CD2137" s="759">
        <v>0.85299999999999998</v>
      </c>
      <c r="CE2137" s="759">
        <v>1.9E-2</v>
      </c>
      <c r="CF2137" s="759">
        <v>2.5000000000000001E-2</v>
      </c>
      <c r="CG2137" s="759">
        <v>1E-3</v>
      </c>
      <c r="CH2137" s="759">
        <v>4.0000000000000001E-3</v>
      </c>
      <c r="CI2137" s="759">
        <v>1E-3</v>
      </c>
      <c r="CJ2137" s="759">
        <v>6.8000000000000005E-2</v>
      </c>
      <c r="CK2137" s="759">
        <v>1.0999999999999999E-2</v>
      </c>
      <c r="CL2137" s="759" t="s">
        <v>121</v>
      </c>
      <c r="CM2137" s="759">
        <v>2E-3</v>
      </c>
      <c r="CN2137" s="759" t="s">
        <v>121</v>
      </c>
      <c r="CO2137" s="759">
        <v>2E-3</v>
      </c>
      <c r="CP2137" s="759">
        <v>0.17</v>
      </c>
      <c r="CQ2137" s="759">
        <v>5.0000000000000001E-3</v>
      </c>
      <c r="CR2137" s="759" t="s">
        <v>121</v>
      </c>
      <c r="CS2137" s="759">
        <v>2E-3</v>
      </c>
      <c r="CT2137" s="759">
        <v>1.341</v>
      </c>
      <c r="CU2137" s="759">
        <v>0.05</v>
      </c>
      <c r="CV2137" s="759">
        <v>4.0000000000000001E-3</v>
      </c>
      <c r="CW2137" s="759">
        <v>1E-3</v>
      </c>
      <c r="CX2137" s="759">
        <v>0.113</v>
      </c>
      <c r="CY2137" s="759">
        <v>1.7000000000000001E-2</v>
      </c>
      <c r="CZ2137" s="759" t="s">
        <v>121</v>
      </c>
      <c r="DA2137" s="759">
        <v>2E-3</v>
      </c>
      <c r="DB2137" s="759">
        <v>2.1999999999999999E-2</v>
      </c>
      <c r="DC2137" s="759">
        <v>8.0000000000000002E-3</v>
      </c>
      <c r="DD2137" s="759" t="s">
        <v>121</v>
      </c>
      <c r="DE2137" s="759">
        <v>2.1000000000000001E-2</v>
      </c>
      <c r="DF2137" s="759">
        <v>0.65400000000000003</v>
      </c>
      <c r="DG2137" s="759">
        <v>1.4999999999999999E-2</v>
      </c>
      <c r="DH2137" s="759">
        <v>4.0000000000000001E-3</v>
      </c>
      <c r="DI2137" s="759">
        <v>1E-3</v>
      </c>
      <c r="DJ2137" s="759" t="s">
        <v>121</v>
      </c>
      <c r="DK2137" s="759">
        <v>2E-3</v>
      </c>
      <c r="DL2137" s="61" t="str">
        <f t="shared" si="40"/>
        <v>Liapor</v>
      </c>
    </row>
    <row r="2138" spans="1:132">
      <c r="A2138" s="11">
        <v>44799</v>
      </c>
      <c r="B2138" s="66" t="s">
        <v>2471</v>
      </c>
      <c r="C2138" s="25" t="s">
        <v>737</v>
      </c>
      <c r="H2138" s="3" t="e">
        <f>((F2138)/(E2138/100))</f>
        <v>#DIV/0!</v>
      </c>
      <c r="I2138" s="4" t="e">
        <f>E2138/F2138</f>
        <v>#DIV/0!</v>
      </c>
      <c r="J2138" s="4" t="e">
        <f>100/G2138</f>
        <v>#DIV/0!</v>
      </c>
      <c r="N2138" s="37" t="e">
        <f>M2138/(K2138/100)</f>
        <v>#DIV/0!</v>
      </c>
      <c r="O2138" s="37" t="e">
        <f>N2138/J2138</f>
        <v>#DIV/0!</v>
      </c>
      <c r="P2138" s="5" t="e">
        <f>M2138/(L2138/100)</f>
        <v>#DIV/0!</v>
      </c>
      <c r="Q2138" s="5" t="e">
        <f>P2138*I2138</f>
        <v>#DIV/0!</v>
      </c>
      <c r="U2138" s="15" t="e">
        <f>100-(T2138-R2138)/S2138*100</f>
        <v>#DIV/0!</v>
      </c>
      <c r="V2138" s="21">
        <v>13.26</v>
      </c>
      <c r="AB2138" s="14" t="e">
        <f>((AE2138-AC2138)*(1000/AD2138))*1000</f>
        <v>#DIV/0!</v>
      </c>
      <c r="AF2138" s="7" t="e">
        <f>#REF!*0.8</f>
        <v>#REF!</v>
      </c>
      <c r="AH2138" s="8" t="e">
        <f>((AG2138)*(H2138/100))</f>
        <v>#DIV/0!</v>
      </c>
      <c r="AI2138" s="7" t="e">
        <f>AG2138/AH2138</f>
        <v>#DIV/0!</v>
      </c>
      <c r="AO2138" s="20" t="s">
        <v>2472</v>
      </c>
      <c r="DL2138" s="61" t="str">
        <f t="shared" si="40"/>
        <v xml:space="preserve">VNE 1675 </v>
      </c>
    </row>
    <row r="2139" spans="1:132">
      <c r="A2139" s="11">
        <v>44802</v>
      </c>
      <c r="B2139" s="66"/>
      <c r="C2139" s="25" t="s">
        <v>2261</v>
      </c>
      <c r="H2139" s="3" t="e">
        <f>((F2139)/(E2139/100))</f>
        <v>#DIV/0!</v>
      </c>
      <c r="I2139" s="4" t="e">
        <f>E2139/F2139</f>
        <v>#DIV/0!</v>
      </c>
      <c r="J2139" s="4" t="e">
        <f>100/G2139</f>
        <v>#DIV/0!</v>
      </c>
      <c r="N2139" s="37" t="e">
        <f>M2139/(K2139/100)</f>
        <v>#DIV/0!</v>
      </c>
      <c r="O2139" s="37" t="e">
        <f>N2139/J2139</f>
        <v>#DIV/0!</v>
      </c>
      <c r="P2139" s="5" t="e">
        <f>M2139/(L2139/100)</f>
        <v>#DIV/0!</v>
      </c>
      <c r="Q2139" s="5" t="e">
        <f>P2139*I2139</f>
        <v>#DIV/0!</v>
      </c>
      <c r="U2139" s="15" t="e">
        <f>100-(T2139-R2139)/S2139*100</f>
        <v>#DIV/0!</v>
      </c>
      <c r="AB2139" s="14" t="e">
        <f>((AE2139-AC2139)*(1000/AD2139))*1000</f>
        <v>#DIV/0!</v>
      </c>
      <c r="AF2139" s="7" t="e">
        <f>#REF!*0.8</f>
        <v>#REF!</v>
      </c>
      <c r="AH2139" s="8" t="e">
        <f>((AG2139)*(H2139/100))</f>
        <v>#DIV/0!</v>
      </c>
      <c r="AI2139" s="7" t="e">
        <f>AG2139/AH2139</f>
        <v>#DIV/0!</v>
      </c>
      <c r="AO2139" s="20" t="s">
        <v>2476</v>
      </c>
      <c r="AP2139" s="761">
        <v>0.112</v>
      </c>
      <c r="AQ2139" s="761">
        <v>2E-3</v>
      </c>
      <c r="AR2139" s="761" t="s">
        <v>121</v>
      </c>
      <c r="AS2139" s="761">
        <v>4.0000000000000001E-3</v>
      </c>
      <c r="AT2139" s="761">
        <v>4.1000000000000002E-2</v>
      </c>
      <c r="AU2139" s="761">
        <v>2E-3</v>
      </c>
      <c r="AV2139" s="761">
        <v>2.7E-2</v>
      </c>
      <c r="AW2139" s="761">
        <v>2E-3</v>
      </c>
      <c r="AX2139" s="761">
        <v>5.0000000000000001E-3</v>
      </c>
      <c r="AY2139" s="761">
        <v>1E-3</v>
      </c>
      <c r="AZ2139" s="761">
        <v>1.2E-2</v>
      </c>
      <c r="BA2139" s="761">
        <v>2E-3</v>
      </c>
      <c r="BB2139" s="761">
        <v>3.2000000000000001E-2</v>
      </c>
      <c r="BC2139" s="761">
        <v>2E-3</v>
      </c>
      <c r="BD2139" s="761">
        <v>0.19</v>
      </c>
      <c r="BE2139" s="761">
        <v>6.0000000000000001E-3</v>
      </c>
      <c r="BF2139" s="761" t="s">
        <v>121</v>
      </c>
      <c r="BG2139" s="761">
        <v>4.0000000000000001E-3</v>
      </c>
      <c r="BH2139" s="761" t="s">
        <v>121</v>
      </c>
      <c r="BI2139" s="761">
        <v>3.17</v>
      </c>
      <c r="BJ2139" s="761" t="s">
        <v>121</v>
      </c>
      <c r="BK2139" s="761">
        <v>3.0000000000000001E-3</v>
      </c>
      <c r="BL2139" s="761" t="s">
        <v>121</v>
      </c>
      <c r="BM2139" s="761">
        <v>2E-3</v>
      </c>
      <c r="BN2139" s="761" t="s">
        <v>121</v>
      </c>
      <c r="BO2139" s="761">
        <v>1.4999999999999999E-2</v>
      </c>
      <c r="BP2139" s="761">
        <v>68.084000000000003</v>
      </c>
      <c r="BQ2139" s="761">
        <v>0.128</v>
      </c>
      <c r="BR2139" s="761" t="s">
        <v>121</v>
      </c>
      <c r="BS2139" s="761">
        <v>2E-3</v>
      </c>
      <c r="BT2139" s="761">
        <v>3.3879999999999999</v>
      </c>
      <c r="BU2139" s="761">
        <v>6.5000000000000002E-2</v>
      </c>
      <c r="BV2139" s="761">
        <v>23.38</v>
      </c>
      <c r="BW2139" s="761">
        <v>0.23400000000000001</v>
      </c>
      <c r="BX2139" s="761" t="s">
        <v>121</v>
      </c>
      <c r="BY2139" s="761">
        <v>3.0000000000000001E-3</v>
      </c>
      <c r="BZ2139" s="761">
        <v>0.436</v>
      </c>
      <c r="CA2139" s="761">
        <v>2.1999999999999999E-2</v>
      </c>
      <c r="CB2139" s="761" t="s">
        <v>121</v>
      </c>
      <c r="CC2139" s="761">
        <v>19.079000000000001</v>
      </c>
      <c r="CD2139" s="761" t="s">
        <v>121</v>
      </c>
      <c r="CE2139" s="761">
        <v>6.0000000000000001E-3</v>
      </c>
      <c r="CF2139" s="761" t="s">
        <v>121</v>
      </c>
      <c r="CG2139" s="761">
        <v>2E-3</v>
      </c>
      <c r="CH2139" s="761" t="s">
        <v>121</v>
      </c>
      <c r="CI2139" s="761">
        <v>2E-3</v>
      </c>
      <c r="CJ2139" s="761">
        <v>0.38200000000000001</v>
      </c>
      <c r="CK2139" s="761">
        <v>0.155</v>
      </c>
      <c r="CL2139" s="761" t="s">
        <v>121</v>
      </c>
      <c r="CM2139" s="761">
        <v>2E-3</v>
      </c>
      <c r="CN2139" s="761">
        <v>4.0000000000000001E-3</v>
      </c>
      <c r="CO2139" s="761">
        <v>1E-3</v>
      </c>
      <c r="CP2139" s="761">
        <v>2.65</v>
      </c>
      <c r="CQ2139" s="761">
        <v>7.8E-2</v>
      </c>
      <c r="CR2139" s="761" t="s">
        <v>121</v>
      </c>
      <c r="CS2139" s="761">
        <v>2E-3</v>
      </c>
      <c r="CT2139" s="761" t="s">
        <v>121</v>
      </c>
      <c r="CU2139" s="761">
        <v>0.54700000000000004</v>
      </c>
      <c r="CV2139" s="761">
        <v>5.0000000000000001E-3</v>
      </c>
      <c r="CW2139" s="761">
        <v>1E-3</v>
      </c>
      <c r="CX2139" s="761">
        <v>2.8000000000000001E-2</v>
      </c>
      <c r="CY2139" s="761">
        <v>5.0000000000000001E-3</v>
      </c>
      <c r="CZ2139" s="761" t="s">
        <v>121</v>
      </c>
      <c r="DA2139" s="761">
        <v>2E-3</v>
      </c>
      <c r="DB2139" s="761" t="s">
        <v>121</v>
      </c>
      <c r="DC2139" s="761">
        <v>3.0000000000000001E-3</v>
      </c>
      <c r="DD2139" s="761">
        <v>6.0999999999999999E-2</v>
      </c>
      <c r="DE2139" s="761">
        <v>6.0000000000000001E-3</v>
      </c>
      <c r="DF2139" s="761">
        <v>0.59099999999999997</v>
      </c>
      <c r="DG2139" s="761">
        <v>6.0000000000000001E-3</v>
      </c>
      <c r="DH2139" s="761" t="s">
        <v>121</v>
      </c>
      <c r="DI2139" s="761">
        <v>2E-3</v>
      </c>
      <c r="DJ2139" s="761">
        <v>0.183</v>
      </c>
      <c r="DK2139" s="761">
        <v>2E-3</v>
      </c>
      <c r="DL2139" s="61" t="str">
        <f t="shared" si="40"/>
        <v>NL 2779 29.08.2022</v>
      </c>
    </row>
    <row r="2140" spans="1:132">
      <c r="A2140" s="11">
        <v>44802</v>
      </c>
      <c r="B2140" s="66"/>
      <c r="C2140" s="25" t="s">
        <v>117</v>
      </c>
      <c r="H2140" s="3" t="e">
        <f>((F2140)/(E2140/100))</f>
        <v>#DIV/0!</v>
      </c>
      <c r="I2140" s="4" t="e">
        <f>E2140/F2140</f>
        <v>#DIV/0!</v>
      </c>
      <c r="J2140" s="4" t="e">
        <f>100/G2140</f>
        <v>#DIV/0!</v>
      </c>
      <c r="N2140" s="37" t="e">
        <f>M2140/(K2140/100)</f>
        <v>#DIV/0!</v>
      </c>
      <c r="O2140" s="37" t="e">
        <f>N2140/J2140</f>
        <v>#DIV/0!</v>
      </c>
      <c r="P2140" s="5" t="e">
        <f>M2140/(L2140/100)</f>
        <v>#DIV/0!</v>
      </c>
      <c r="Q2140" s="5" t="e">
        <f>P2140*I2140</f>
        <v>#DIV/0!</v>
      </c>
      <c r="U2140" s="15" t="e">
        <f>100-(T2140-R2140)/S2140*100</f>
        <v>#DIV/0!</v>
      </c>
      <c r="X2140" s="2">
        <v>11.53</v>
      </c>
      <c r="AB2140" s="14" t="e">
        <f>((AE2140-AC2140)*(1000/AD2140))*1000</f>
        <v>#DIV/0!</v>
      </c>
      <c r="AF2140" s="7" t="e">
        <f>#REF!*0.8</f>
        <v>#REF!</v>
      </c>
      <c r="AG2140" s="2">
        <v>60</v>
      </c>
      <c r="AH2140" s="8" t="e">
        <f>((AG2140)*(H2140/100))</f>
        <v>#DIV/0!</v>
      </c>
      <c r="AI2140" s="7" t="e">
        <f>AG2140/AH2140</f>
        <v>#DIV/0!</v>
      </c>
      <c r="AO2140" s="20" t="s">
        <v>2473</v>
      </c>
      <c r="AP2140" s="765">
        <v>0.20100000000000001</v>
      </c>
      <c r="AQ2140" s="765">
        <v>3.0000000000000001E-3</v>
      </c>
      <c r="AR2140" s="765" t="s">
        <v>121</v>
      </c>
      <c r="AS2140" s="765">
        <v>6.0000000000000001E-3</v>
      </c>
      <c r="AT2140" s="765">
        <v>4.8000000000000001E-2</v>
      </c>
      <c r="AU2140" s="765">
        <v>3.0000000000000001E-3</v>
      </c>
      <c r="AV2140" s="765">
        <v>0.04</v>
      </c>
      <c r="AW2140" s="765">
        <v>2E-3</v>
      </c>
      <c r="AX2140" s="765">
        <v>1.0999999999999999E-2</v>
      </c>
      <c r="AY2140" s="765">
        <v>1E-3</v>
      </c>
      <c r="AZ2140" s="765">
        <v>7.0000000000000001E-3</v>
      </c>
      <c r="BA2140" s="765">
        <v>2E-3</v>
      </c>
      <c r="BB2140" s="765">
        <v>4.9000000000000002E-2</v>
      </c>
      <c r="BC2140" s="765">
        <v>2E-3</v>
      </c>
      <c r="BD2140" s="765">
        <v>0.20799999999999999</v>
      </c>
      <c r="BE2140" s="765">
        <v>7.0000000000000001E-3</v>
      </c>
      <c r="BF2140" s="765" t="s">
        <v>121</v>
      </c>
      <c r="BG2140" s="765">
        <v>5.0000000000000001E-3</v>
      </c>
      <c r="BH2140" s="765" t="s">
        <v>121</v>
      </c>
      <c r="BI2140" s="765">
        <v>1.7689999999999999</v>
      </c>
      <c r="BJ2140" s="765" t="s">
        <v>121</v>
      </c>
      <c r="BK2140" s="765">
        <v>3.0000000000000001E-3</v>
      </c>
      <c r="BL2140" s="765" t="s">
        <v>121</v>
      </c>
      <c r="BM2140" s="765">
        <v>2E-3</v>
      </c>
      <c r="BN2140" s="765">
        <v>4.1000000000000002E-2</v>
      </c>
      <c r="BO2140" s="765">
        <v>7.0000000000000001E-3</v>
      </c>
      <c r="BP2140" s="765">
        <v>61.82</v>
      </c>
      <c r="BQ2140" s="765">
        <v>0.14499999999999999</v>
      </c>
      <c r="BR2140" s="765" t="s">
        <v>121</v>
      </c>
      <c r="BS2140" s="765">
        <v>2E-3</v>
      </c>
      <c r="BT2140" s="765">
        <v>22.763000000000002</v>
      </c>
      <c r="BU2140" s="765">
        <v>0.19600000000000001</v>
      </c>
      <c r="BV2140" s="765">
        <v>10.004</v>
      </c>
      <c r="BW2140" s="765">
        <v>0.123</v>
      </c>
      <c r="BX2140" s="765" t="s">
        <v>121</v>
      </c>
      <c r="BY2140" s="765">
        <v>3.0000000000000001E-3</v>
      </c>
      <c r="BZ2140" s="765">
        <v>2.3069999999999999</v>
      </c>
      <c r="CA2140" s="765">
        <v>4.3999999999999997E-2</v>
      </c>
      <c r="CB2140" s="765" t="s">
        <v>121</v>
      </c>
      <c r="CC2140" s="765">
        <v>15.773</v>
      </c>
      <c r="CD2140" s="765">
        <v>2.1000000000000001E-2</v>
      </c>
      <c r="CE2140" s="765">
        <v>4.0000000000000001E-3</v>
      </c>
      <c r="CF2140" s="765" t="s">
        <v>121</v>
      </c>
      <c r="CG2140" s="765">
        <v>2E-3</v>
      </c>
      <c r="CH2140" s="765" t="s">
        <v>121</v>
      </c>
      <c r="CI2140" s="765">
        <v>2E-3</v>
      </c>
      <c r="CJ2140" s="765" t="s">
        <v>121</v>
      </c>
      <c r="CK2140" s="765">
        <v>0.14799999999999999</v>
      </c>
      <c r="CL2140" s="765" t="s">
        <v>121</v>
      </c>
      <c r="CM2140" s="765">
        <v>2E-3</v>
      </c>
      <c r="CN2140" s="765">
        <v>5.0000000000000001E-3</v>
      </c>
      <c r="CO2140" s="765">
        <v>1E-3</v>
      </c>
      <c r="CP2140" s="765">
        <v>0.874</v>
      </c>
      <c r="CQ2140" s="765">
        <v>4.2000000000000003E-2</v>
      </c>
      <c r="CR2140" s="765" t="s">
        <v>121</v>
      </c>
      <c r="CS2140" s="765">
        <v>2E-3</v>
      </c>
      <c r="CT2140" s="765">
        <v>0.74</v>
      </c>
      <c r="CU2140" s="765">
        <v>0.26700000000000002</v>
      </c>
      <c r="CV2140" s="765">
        <v>1.2E-2</v>
      </c>
      <c r="CW2140" s="765">
        <v>1E-3</v>
      </c>
      <c r="CX2140" s="765">
        <v>8.1000000000000003E-2</v>
      </c>
      <c r="CY2140" s="765">
        <v>1.0999999999999999E-2</v>
      </c>
      <c r="CZ2140" s="765" t="s">
        <v>121</v>
      </c>
      <c r="DA2140" s="765">
        <v>2E-3</v>
      </c>
      <c r="DB2140" s="765" t="s">
        <v>121</v>
      </c>
      <c r="DC2140" s="765">
        <v>4.0000000000000001E-3</v>
      </c>
      <c r="DD2140" s="765">
        <v>0.03</v>
      </c>
      <c r="DE2140" s="765">
        <v>6.0000000000000001E-3</v>
      </c>
      <c r="DF2140" s="765">
        <v>0.63700000000000001</v>
      </c>
      <c r="DG2140" s="765">
        <v>7.0000000000000001E-3</v>
      </c>
      <c r="DH2140" s="765" t="s">
        <v>121</v>
      </c>
      <c r="DI2140" s="765">
        <v>2E-3</v>
      </c>
      <c r="DJ2140" s="765">
        <v>9.7000000000000003E-2</v>
      </c>
      <c r="DK2140" s="765">
        <v>1E-3</v>
      </c>
      <c r="DL2140" s="61" t="str">
        <f t="shared" si="40"/>
        <v>UTV 29.08.2022</v>
      </c>
    </row>
    <row r="2141" spans="1:132">
      <c r="A2141" s="11">
        <v>44802</v>
      </c>
      <c r="B2141" s="66" t="s">
        <v>208</v>
      </c>
      <c r="C2141" s="25" t="s">
        <v>125</v>
      </c>
      <c r="D2141" s="21">
        <v>36</v>
      </c>
      <c r="E2141" s="2">
        <v>100</v>
      </c>
      <c r="F2141" s="2">
        <v>64</v>
      </c>
      <c r="H2141" s="3">
        <f>((F2141)/(E2141/100))</f>
        <v>64</v>
      </c>
      <c r="I2141" s="4">
        <f>E2141/F2141</f>
        <v>1.5625</v>
      </c>
      <c r="J2141" s="4" t="e">
        <f>100/G2141</f>
        <v>#DIV/0!</v>
      </c>
      <c r="N2141" s="37" t="e">
        <f>M2141/(K2141/100)</f>
        <v>#DIV/0!</v>
      </c>
      <c r="O2141" s="37" t="e">
        <f>N2141/J2141</f>
        <v>#DIV/0!</v>
      </c>
      <c r="P2141" s="5" t="e">
        <f>M2141/(L2141/100)</f>
        <v>#DIV/0!</v>
      </c>
      <c r="Q2141" s="5" t="e">
        <f>P2141*I2141</f>
        <v>#DIV/0!</v>
      </c>
      <c r="U2141" s="15" t="e">
        <f>100-(T2141-R2141)/S2141*100</f>
        <v>#DIV/0!</v>
      </c>
      <c r="V2141" s="21">
        <v>12.07</v>
      </c>
      <c r="X2141" s="2">
        <v>9.34</v>
      </c>
      <c r="Y2141" s="2">
        <v>12.15</v>
      </c>
      <c r="Z2141" s="21">
        <v>3566</v>
      </c>
      <c r="AB2141" s="14" t="e">
        <f>((AE2141-AC2141)*(1000/AD2141))*1000</f>
        <v>#DIV/0!</v>
      </c>
      <c r="AF2141" s="7" t="e">
        <f>#REF!*0.8</f>
        <v>#REF!</v>
      </c>
      <c r="AG2141" s="2">
        <v>157</v>
      </c>
      <c r="AH2141" s="8">
        <f>((AG2141)*(H2141/100))</f>
        <v>100.48</v>
      </c>
      <c r="AI2141" s="7">
        <f>AG2141/AH2141</f>
        <v>1.5625</v>
      </c>
      <c r="AJ2141" s="6">
        <v>75.849999999999994</v>
      </c>
      <c r="AK2141" s="2">
        <v>1.2270000000000001</v>
      </c>
      <c r="AO2141" s="20" t="s">
        <v>2474</v>
      </c>
      <c r="AP2141" s="764">
        <v>0.109</v>
      </c>
      <c r="AQ2141" s="764">
        <v>2E-3</v>
      </c>
      <c r="AR2141" s="764">
        <v>7.0000000000000007E-2</v>
      </c>
      <c r="AS2141" s="764">
        <v>4.0000000000000001E-3</v>
      </c>
      <c r="AT2141" s="764">
        <v>5.0000000000000001E-3</v>
      </c>
      <c r="AU2141" s="764">
        <v>2E-3</v>
      </c>
      <c r="AV2141" s="764">
        <v>0.23</v>
      </c>
      <c r="AW2141" s="764">
        <v>4.0000000000000001E-3</v>
      </c>
      <c r="AX2141" s="764">
        <v>3.0000000000000001E-3</v>
      </c>
      <c r="AY2141" s="764">
        <v>1E-3</v>
      </c>
      <c r="AZ2141" s="764">
        <v>6.7000000000000004E-2</v>
      </c>
      <c r="BA2141" s="764">
        <v>3.0000000000000001E-3</v>
      </c>
      <c r="BB2141" s="764">
        <v>0.13100000000000001</v>
      </c>
      <c r="BC2141" s="764">
        <v>3.0000000000000001E-3</v>
      </c>
      <c r="BD2141" s="764">
        <v>3.3</v>
      </c>
      <c r="BE2141" s="764">
        <v>2.9000000000000001E-2</v>
      </c>
      <c r="BF2141" s="764" t="s">
        <v>121</v>
      </c>
      <c r="BG2141" s="764">
        <v>4.0000000000000001E-3</v>
      </c>
      <c r="BH2141" s="764">
        <v>2.3140000000000001</v>
      </c>
      <c r="BI2141" s="764">
        <v>0.72</v>
      </c>
      <c r="BJ2141" s="764">
        <v>7.0000000000000001E-3</v>
      </c>
      <c r="BK2141" s="764">
        <v>2E-3</v>
      </c>
      <c r="BL2141" s="764" t="s">
        <v>121</v>
      </c>
      <c r="BM2141" s="764">
        <v>2E-3</v>
      </c>
      <c r="BN2141" s="764">
        <v>1.732</v>
      </c>
      <c r="BO2141" s="764">
        <v>2.4E-2</v>
      </c>
      <c r="BP2141" s="764">
        <v>69.394000000000005</v>
      </c>
      <c r="BQ2141" s="764">
        <v>0.13900000000000001</v>
      </c>
      <c r="BR2141" s="764">
        <v>5.0000000000000001E-3</v>
      </c>
      <c r="BS2141" s="764">
        <v>1E-3</v>
      </c>
      <c r="BT2141" s="764">
        <v>9.2650000000000006</v>
      </c>
      <c r="BU2141" s="764">
        <v>0.109</v>
      </c>
      <c r="BV2141" s="764">
        <v>1.456</v>
      </c>
      <c r="BW2141" s="764">
        <v>2.7E-2</v>
      </c>
      <c r="BX2141" s="764" t="s">
        <v>121</v>
      </c>
      <c r="BY2141" s="764">
        <v>1.0999999999999999E-2</v>
      </c>
      <c r="BZ2141" s="764">
        <v>1.21</v>
      </c>
      <c r="CA2141" s="764">
        <v>3.3000000000000002E-2</v>
      </c>
      <c r="CB2141" s="764" t="s">
        <v>121</v>
      </c>
      <c r="CC2141" s="764">
        <v>6.9969999999999999</v>
      </c>
      <c r="CD2141" s="764">
        <v>0.151</v>
      </c>
      <c r="CE2141" s="764">
        <v>8.0000000000000002E-3</v>
      </c>
      <c r="CF2141" s="764">
        <v>3.0000000000000001E-3</v>
      </c>
      <c r="CG2141" s="764">
        <v>1E-3</v>
      </c>
      <c r="CH2141" s="764" t="s">
        <v>121</v>
      </c>
      <c r="CI2141" s="764">
        <v>2E-3</v>
      </c>
      <c r="CJ2141" s="764">
        <v>0.501</v>
      </c>
      <c r="CK2141" s="764">
        <v>7.0000000000000007E-2</v>
      </c>
      <c r="CL2141" s="764" t="s">
        <v>121</v>
      </c>
      <c r="CM2141" s="764">
        <v>2E-3</v>
      </c>
      <c r="CN2141" s="764">
        <v>8.0000000000000002E-3</v>
      </c>
      <c r="CO2141" s="764">
        <v>1E-3</v>
      </c>
      <c r="CP2141" s="764">
        <v>1.4770000000000001</v>
      </c>
      <c r="CQ2141" s="764">
        <v>3.6999999999999998E-2</v>
      </c>
      <c r="CR2141" s="764" t="s">
        <v>121</v>
      </c>
      <c r="CS2141" s="764">
        <v>2E-3</v>
      </c>
      <c r="CT2141" s="764">
        <v>6.38</v>
      </c>
      <c r="CU2141" s="764">
        <v>0.28399999999999997</v>
      </c>
      <c r="CV2141" s="764">
        <v>3.5000000000000003E-2</v>
      </c>
      <c r="CW2141" s="764">
        <v>1E-3</v>
      </c>
      <c r="CX2141" s="764">
        <v>1.1459999999999999</v>
      </c>
      <c r="CY2141" s="764">
        <v>2.1999999999999999E-2</v>
      </c>
      <c r="CZ2141" s="764" t="s">
        <v>121</v>
      </c>
      <c r="DA2141" s="764">
        <v>2E-3</v>
      </c>
      <c r="DB2141" s="764">
        <v>4.1000000000000002E-2</v>
      </c>
      <c r="DC2141" s="764">
        <v>8.0000000000000002E-3</v>
      </c>
      <c r="DD2141" s="764" t="s">
        <v>121</v>
      </c>
      <c r="DE2141" s="764">
        <v>1.0999999999999999E-2</v>
      </c>
      <c r="DF2141" s="764">
        <v>0.93</v>
      </c>
      <c r="DG2141" s="764">
        <v>8.9999999999999993E-3</v>
      </c>
      <c r="DH2141" s="764">
        <v>1.6E-2</v>
      </c>
      <c r="DI2141" s="764">
        <v>1E-3</v>
      </c>
      <c r="DJ2141" s="764">
        <v>1.2E-2</v>
      </c>
      <c r="DK2141" s="764">
        <v>1E-3</v>
      </c>
      <c r="DL2141" s="61" t="str">
        <f t="shared" si="40"/>
        <v>DK III W1 29.08.2022</v>
      </c>
      <c r="DM2141" s="765">
        <v>4.6105718682329802E-3</v>
      </c>
      <c r="DN2141" s="765">
        <v>2.1581572818181901E-2</v>
      </c>
      <c r="DO2141" s="765">
        <v>3.3367131248088502E-2</v>
      </c>
      <c r="DP2141" s="765">
        <v>1.2774099845470701</v>
      </c>
      <c r="DQ2141" s="765">
        <v>4.91431829859219E-3</v>
      </c>
      <c r="DR2141" s="765">
        <v>5.0941380565536501E-2</v>
      </c>
      <c r="DS2141" s="765">
        <v>0.112299133105231</v>
      </c>
      <c r="DT2141" s="765">
        <v>6.1334787675695699E-3</v>
      </c>
      <c r="DU2141" s="765">
        <v>1.9454407683150701E-3</v>
      </c>
      <c r="DV2141" s="765">
        <v>0.124915306647019</v>
      </c>
      <c r="DW2141" s="765">
        <v>0.40755828654826098</v>
      </c>
      <c r="DX2141" s="765">
        <v>7.9136285081443505E-2</v>
      </c>
      <c r="DY2141" s="765">
        <v>692.17501015470498</v>
      </c>
      <c r="DZ2141" s="765">
        <v>0.55907632926276696</v>
      </c>
      <c r="EA2141" s="765">
        <v>18.4613919628611</v>
      </c>
      <c r="EB2141" s="765">
        <v>97.838373203919701</v>
      </c>
    </row>
    <row r="2142" spans="1:132">
      <c r="A2142" s="11">
        <v>44802</v>
      </c>
      <c r="B2142" s="66" t="s">
        <v>2478</v>
      </c>
      <c r="C2142" s="25" t="s">
        <v>119</v>
      </c>
      <c r="D2142" s="21">
        <v>17</v>
      </c>
      <c r="E2142" s="2">
        <v>100</v>
      </c>
      <c r="F2142" s="2">
        <v>83</v>
      </c>
      <c r="H2142" s="3">
        <f>((F2142)/(E2142/100))</f>
        <v>83</v>
      </c>
      <c r="I2142" s="4">
        <f>E2142/F2142</f>
        <v>1.2048192771084338</v>
      </c>
      <c r="J2142" s="4" t="e">
        <f>100/G2142</f>
        <v>#DIV/0!</v>
      </c>
      <c r="N2142" s="37" t="e">
        <f>M2142/(K2142/100)</f>
        <v>#DIV/0!</v>
      </c>
      <c r="O2142" s="37" t="e">
        <f>N2142/J2142</f>
        <v>#DIV/0!</v>
      </c>
      <c r="P2142" s="5" t="e">
        <f>M2142/(L2142/100)</f>
        <v>#DIV/0!</v>
      </c>
      <c r="Q2142" s="5" t="e">
        <f>P2142*I2142</f>
        <v>#DIV/0!</v>
      </c>
      <c r="U2142" s="15" t="e">
        <f>100-(T2142-R2142)/S2142*100</f>
        <v>#DIV/0!</v>
      </c>
      <c r="V2142" s="21">
        <v>59.01</v>
      </c>
      <c r="X2142" s="2">
        <v>10.73</v>
      </c>
      <c r="Y2142" s="2">
        <v>8.15</v>
      </c>
      <c r="Z2142" s="21">
        <v>1043</v>
      </c>
      <c r="AB2142" s="14" t="e">
        <f>((AE2142-AC2142)*(1000/AD2142))*1000</f>
        <v>#DIV/0!</v>
      </c>
      <c r="AF2142" s="7" t="e">
        <f>#REF!*0.8</f>
        <v>#REF!</v>
      </c>
      <c r="AG2142" s="2">
        <v>120</v>
      </c>
      <c r="AH2142" s="8">
        <f>((AG2142)*(H2142/100))</f>
        <v>99.6</v>
      </c>
      <c r="AI2142" s="7">
        <f>AG2142/AH2142</f>
        <v>1.2048192771084338</v>
      </c>
      <c r="AJ2142" s="6">
        <v>40.340000000000003</v>
      </c>
      <c r="AK2142" s="2">
        <v>1.528</v>
      </c>
      <c r="AO2142" s="20" t="s">
        <v>2475</v>
      </c>
      <c r="AP2142" s="763">
        <v>0.02</v>
      </c>
      <c r="AQ2142" s="763">
        <v>1E-3</v>
      </c>
      <c r="AR2142" s="763">
        <v>4.0000000000000001E-3</v>
      </c>
      <c r="AS2142" s="763">
        <v>2E-3</v>
      </c>
      <c r="AT2142" s="763">
        <v>8.0000000000000002E-3</v>
      </c>
      <c r="AU2142" s="763">
        <v>2E-3</v>
      </c>
      <c r="AV2142" s="763">
        <v>3.2000000000000001E-2</v>
      </c>
      <c r="AW2142" s="763">
        <v>2E-3</v>
      </c>
      <c r="AX2142" s="763" t="s">
        <v>121</v>
      </c>
      <c r="AY2142" s="763">
        <v>2E-3</v>
      </c>
      <c r="AZ2142" s="763">
        <v>3.3000000000000002E-2</v>
      </c>
      <c r="BA2142" s="763">
        <v>2E-3</v>
      </c>
      <c r="BB2142" s="763">
        <v>9.9000000000000005E-2</v>
      </c>
      <c r="BC2142" s="763">
        <v>2E-3</v>
      </c>
      <c r="BD2142" s="763">
        <v>3.2810000000000001</v>
      </c>
      <c r="BE2142" s="763">
        <v>2.4E-2</v>
      </c>
      <c r="BF2142" s="763" t="s">
        <v>121</v>
      </c>
      <c r="BG2142" s="763">
        <v>2E-3</v>
      </c>
      <c r="BH2142" s="763">
        <v>5.9820000000000002</v>
      </c>
      <c r="BI2142" s="763">
        <v>0.90100000000000002</v>
      </c>
      <c r="BJ2142" s="763" t="s">
        <v>121</v>
      </c>
      <c r="BK2142" s="763">
        <v>2E-3</v>
      </c>
      <c r="BL2142" s="763" t="s">
        <v>121</v>
      </c>
      <c r="BM2142" s="763">
        <v>2E-3</v>
      </c>
      <c r="BN2142" s="763">
        <v>0.107</v>
      </c>
      <c r="BO2142" s="763">
        <v>6.0000000000000001E-3</v>
      </c>
      <c r="BP2142" s="763">
        <v>62.08</v>
      </c>
      <c r="BQ2142" s="763">
        <v>0.14699999999999999</v>
      </c>
      <c r="BR2142" s="763">
        <v>2E-3</v>
      </c>
      <c r="BS2142" s="763">
        <v>1E-3</v>
      </c>
      <c r="BT2142" s="763">
        <v>10.686999999999999</v>
      </c>
      <c r="BU2142" s="763">
        <v>0.106</v>
      </c>
      <c r="BV2142" s="763">
        <v>0.86</v>
      </c>
      <c r="BW2142" s="763">
        <v>1.9E-2</v>
      </c>
      <c r="BX2142" s="763" t="s">
        <v>121</v>
      </c>
      <c r="BY2142" s="763">
        <v>8.0000000000000002E-3</v>
      </c>
      <c r="BZ2142" s="763">
        <v>0.66100000000000003</v>
      </c>
      <c r="CA2142" s="763">
        <v>2.5000000000000001E-2</v>
      </c>
      <c r="CB2142" s="763" t="s">
        <v>121</v>
      </c>
      <c r="CC2142" s="763">
        <v>5.5590000000000002</v>
      </c>
      <c r="CD2142" s="763">
        <v>7.5999999999999998E-2</v>
      </c>
      <c r="CE2142" s="763">
        <v>5.0000000000000001E-3</v>
      </c>
      <c r="CF2142" s="763">
        <v>3.0000000000000001E-3</v>
      </c>
      <c r="CG2142" s="763">
        <v>1E-3</v>
      </c>
      <c r="CH2142" s="763" t="s">
        <v>121</v>
      </c>
      <c r="CI2142" s="763">
        <v>2E-3</v>
      </c>
      <c r="CJ2142" s="763">
        <v>0.56399999999999995</v>
      </c>
      <c r="CK2142" s="763">
        <v>5.8000000000000003E-2</v>
      </c>
      <c r="CL2142" s="763" t="s">
        <v>121</v>
      </c>
      <c r="CM2142" s="763">
        <v>2E-3</v>
      </c>
      <c r="CN2142" s="763">
        <v>3.0000000000000001E-3</v>
      </c>
      <c r="CO2142" s="763">
        <v>1E-3</v>
      </c>
      <c r="CP2142" s="763">
        <v>0.76</v>
      </c>
      <c r="CQ2142" s="763">
        <v>2.4E-2</v>
      </c>
      <c r="CR2142" s="763" t="s">
        <v>121</v>
      </c>
      <c r="CS2142" s="763">
        <v>2E-3</v>
      </c>
      <c r="CT2142" s="763">
        <v>8.81</v>
      </c>
      <c r="CU2142" s="763">
        <v>0.27400000000000002</v>
      </c>
      <c r="CV2142" s="763">
        <v>2.1999999999999999E-2</v>
      </c>
      <c r="CW2142" s="763">
        <v>1E-3</v>
      </c>
      <c r="CX2142" s="763">
        <v>0.52900000000000003</v>
      </c>
      <c r="CY2142" s="763">
        <v>1.2999999999999999E-2</v>
      </c>
      <c r="CZ2142" s="763" t="s">
        <v>121</v>
      </c>
      <c r="DA2142" s="763">
        <v>2E-3</v>
      </c>
      <c r="DB2142" s="763">
        <v>8.9999999999999993E-3</v>
      </c>
      <c r="DC2142" s="763">
        <v>4.0000000000000001E-3</v>
      </c>
      <c r="DD2142" s="763" t="s">
        <v>121</v>
      </c>
      <c r="DE2142" s="763">
        <v>5.0000000000000001E-3</v>
      </c>
      <c r="DF2142" s="763">
        <v>0.17599999999999999</v>
      </c>
      <c r="DG2142" s="763">
        <v>3.0000000000000001E-3</v>
      </c>
      <c r="DH2142" s="763">
        <v>0.02</v>
      </c>
      <c r="DI2142" s="763">
        <v>1E-3</v>
      </c>
      <c r="DJ2142" s="763">
        <v>8.0000000000000002E-3</v>
      </c>
      <c r="DK2142" s="763">
        <v>1E-3</v>
      </c>
      <c r="DL2142" s="61" t="str">
        <f t="shared" si="40"/>
        <v>DK III W2 29.08.2022</v>
      </c>
      <c r="DM2142" s="765">
        <v>-1.4053936672564301E-2</v>
      </c>
      <c r="DN2142" s="765">
        <v>1.46657752996135E-2</v>
      </c>
      <c r="DO2142" s="765">
        <v>2.4248950223176701E-2</v>
      </c>
      <c r="DP2142" s="765">
        <v>1.52807852423512</v>
      </c>
      <c r="DQ2142" s="765">
        <v>6.4763513410109802E-2</v>
      </c>
      <c r="DR2142" s="765">
        <v>0.58028200901703497</v>
      </c>
      <c r="DS2142" s="765">
        <v>6.1529498886230702E-2</v>
      </c>
      <c r="DT2142" s="765">
        <v>-2.9245641513195302E-2</v>
      </c>
      <c r="DU2142" s="765">
        <v>2.4363467993932602E-3</v>
      </c>
      <c r="DV2142" s="765">
        <v>1.35323186415903E-2</v>
      </c>
      <c r="DW2142" s="765">
        <v>0.24549483123801299</v>
      </c>
      <c r="DX2142" s="765">
        <v>3.0073171341749498</v>
      </c>
      <c r="DY2142" s="765">
        <v>34.400932129592199</v>
      </c>
      <c r="DZ2142" s="765">
        <v>0.64427304804296304</v>
      </c>
      <c r="EA2142" s="765">
        <v>464.25867278478103</v>
      </c>
      <c r="EB2142" s="765">
        <v>99.077060980400702</v>
      </c>
    </row>
    <row r="2143" spans="1:132">
      <c r="A2143" s="11">
        <v>44802</v>
      </c>
      <c r="B2143" s="66" t="s">
        <v>649</v>
      </c>
      <c r="C2143" s="25" t="s">
        <v>2477</v>
      </c>
      <c r="D2143" s="21">
        <v>3</v>
      </c>
      <c r="E2143" s="2">
        <v>100</v>
      </c>
      <c r="F2143" s="2">
        <v>100</v>
      </c>
      <c r="G2143" s="2">
        <v>97</v>
      </c>
      <c r="H2143" s="3">
        <f>((F2143)/(E2143/100))</f>
        <v>100</v>
      </c>
      <c r="I2143" s="4">
        <f>E2143/F2143</f>
        <v>1</v>
      </c>
      <c r="J2143" s="4">
        <f>100/G2143</f>
        <v>1.0309278350515463</v>
      </c>
      <c r="K2143" s="2">
        <v>20</v>
      </c>
      <c r="M2143" s="2">
        <f>98.626-98.611</f>
        <v>1.5000000000000568E-2</v>
      </c>
      <c r="N2143" s="37">
        <f>M2143/(K2143/100)</f>
        <v>7.5000000000002842E-2</v>
      </c>
      <c r="O2143" s="37">
        <f>N2143/J2143</f>
        <v>7.2750000000002771E-2</v>
      </c>
      <c r="P2143" s="5" t="e">
        <f>M2143/(L2143/100)</f>
        <v>#DIV/0!</v>
      </c>
      <c r="Q2143" s="5" t="e">
        <f>P2143*I2143</f>
        <v>#DIV/0!</v>
      </c>
      <c r="R2143" s="21">
        <v>61.744999999999997</v>
      </c>
      <c r="S2143" s="21">
        <v>11.086</v>
      </c>
      <c r="T2143" s="21">
        <v>72.224999999999994</v>
      </c>
      <c r="U2143" s="15">
        <f>100-(T2143-R2143)/S2143*100</f>
        <v>5.4663539599495152</v>
      </c>
      <c r="V2143" s="21">
        <v>3.94</v>
      </c>
      <c r="X2143" s="2">
        <v>7.15</v>
      </c>
      <c r="Y2143" s="2">
        <v>1.5</v>
      </c>
      <c r="AB2143" s="14" t="e">
        <f>((AE2143-AC2143)*(1000/AD2143))*1000</f>
        <v>#DIV/0!</v>
      </c>
      <c r="AF2143" s="7" t="e">
        <f>#REF!*0.8</f>
        <v>#REF!</v>
      </c>
      <c r="AG2143" s="2">
        <v>100</v>
      </c>
      <c r="AH2143" s="8">
        <f>((AG2143)*(H2143/100))</f>
        <v>100</v>
      </c>
      <c r="AI2143" s="7">
        <f>AG2143/AH2143</f>
        <v>1</v>
      </c>
      <c r="AJ2143" s="6">
        <v>144.80000000000001</v>
      </c>
      <c r="AK2143" s="2">
        <v>0.22</v>
      </c>
      <c r="AO2143" s="20" t="s">
        <v>2477</v>
      </c>
      <c r="AP2143" s="762" t="s">
        <v>121</v>
      </c>
      <c r="AQ2143" s="762">
        <v>2E-3</v>
      </c>
      <c r="AR2143" s="762" t="s">
        <v>121</v>
      </c>
      <c r="AS2143" s="762">
        <v>7.0000000000000001E-3</v>
      </c>
      <c r="AT2143" s="762" t="s">
        <v>121</v>
      </c>
      <c r="AU2143" s="762">
        <v>4.0000000000000001E-3</v>
      </c>
      <c r="AV2143" s="762">
        <v>6.0000000000000001E-3</v>
      </c>
      <c r="AW2143" s="762">
        <v>2E-3</v>
      </c>
      <c r="AX2143" s="762" t="s">
        <v>121</v>
      </c>
      <c r="AY2143" s="762">
        <v>2E-3</v>
      </c>
      <c r="AZ2143" s="762" t="s">
        <v>121</v>
      </c>
      <c r="BA2143" s="762">
        <v>8.9999999999999993E-3</v>
      </c>
      <c r="BB2143" s="762">
        <v>1.4999999999999999E-2</v>
      </c>
      <c r="BC2143" s="762">
        <v>3.0000000000000001E-3</v>
      </c>
      <c r="BD2143" s="762">
        <v>0.53</v>
      </c>
      <c r="BE2143" s="762">
        <v>1.2999999999999999E-2</v>
      </c>
      <c r="BF2143" s="762" t="s">
        <v>121</v>
      </c>
      <c r="BG2143" s="762">
        <v>1.4999999999999999E-2</v>
      </c>
      <c r="BH2143" s="762">
        <v>9.3629999999999995</v>
      </c>
      <c r="BI2143" s="762">
        <v>1.8480000000000001</v>
      </c>
      <c r="BJ2143" s="762">
        <v>0.01</v>
      </c>
      <c r="BK2143" s="762">
        <v>1E-3</v>
      </c>
      <c r="BL2143" s="762">
        <v>0.14299999999999999</v>
      </c>
      <c r="BM2143" s="762">
        <v>6.0000000000000001E-3</v>
      </c>
      <c r="BN2143" s="762">
        <v>3.4000000000000002E-2</v>
      </c>
      <c r="BO2143" s="762">
        <v>0.01</v>
      </c>
      <c r="BP2143" s="762">
        <v>11.481999999999999</v>
      </c>
      <c r="BQ2143" s="762">
        <v>0.44700000000000001</v>
      </c>
      <c r="BR2143" s="762" t="s">
        <v>121</v>
      </c>
      <c r="BS2143" s="762">
        <v>2E-3</v>
      </c>
      <c r="BT2143" s="762">
        <v>1.635</v>
      </c>
      <c r="BU2143" s="762">
        <v>7.0000000000000007E-2</v>
      </c>
      <c r="BV2143" s="762">
        <v>9.0999999999999998E-2</v>
      </c>
      <c r="BW2143" s="762">
        <v>1.2E-2</v>
      </c>
      <c r="BX2143" s="762" t="s">
        <v>121</v>
      </c>
      <c r="BY2143" s="762">
        <v>5.0000000000000001E-3</v>
      </c>
      <c r="BZ2143" s="762">
        <v>5.1999999999999998E-2</v>
      </c>
      <c r="CA2143" s="762">
        <v>2.3E-2</v>
      </c>
      <c r="CB2143" s="762">
        <v>19.163</v>
      </c>
      <c r="CC2143" s="762">
        <v>7.1159999999999997</v>
      </c>
      <c r="CD2143" s="762" t="s">
        <v>121</v>
      </c>
      <c r="CE2143" s="762">
        <v>0.01</v>
      </c>
      <c r="CF2143" s="762" t="s">
        <v>121</v>
      </c>
      <c r="CG2143" s="762">
        <v>2E-3</v>
      </c>
      <c r="CH2143" s="762">
        <v>5.7000000000000002E-2</v>
      </c>
      <c r="CI2143" s="762">
        <v>1E-3</v>
      </c>
      <c r="CJ2143" s="762">
        <v>0.28299999999999997</v>
      </c>
      <c r="CK2143" s="762">
        <v>8.1000000000000003E-2</v>
      </c>
      <c r="CL2143" s="762" t="s">
        <v>121</v>
      </c>
      <c r="CM2143" s="762">
        <v>2E-3</v>
      </c>
      <c r="CN2143" s="762" t="s">
        <v>121</v>
      </c>
      <c r="CO2143" s="762">
        <v>2E-3</v>
      </c>
      <c r="CP2143" s="762">
        <v>0.19400000000000001</v>
      </c>
      <c r="CQ2143" s="762">
        <v>0.03</v>
      </c>
      <c r="CR2143" s="762">
        <v>4.8000000000000001E-2</v>
      </c>
      <c r="CS2143" s="762">
        <v>2E-3</v>
      </c>
      <c r="CT2143" s="762">
        <v>13.875</v>
      </c>
      <c r="CU2143" s="762">
        <v>0.41</v>
      </c>
      <c r="CV2143" s="762">
        <v>1.0999999999999999E-2</v>
      </c>
      <c r="CW2143" s="762">
        <v>1E-3</v>
      </c>
      <c r="CX2143" s="762">
        <v>36.896999999999998</v>
      </c>
      <c r="CY2143" s="762">
        <v>0.34100000000000003</v>
      </c>
      <c r="CZ2143" s="762">
        <v>6.0000000000000001E-3</v>
      </c>
      <c r="DA2143" s="762">
        <v>1E-3</v>
      </c>
      <c r="DB2143" s="762">
        <v>0.99399999999999999</v>
      </c>
      <c r="DC2143" s="762">
        <v>3.9E-2</v>
      </c>
      <c r="DD2143" s="762">
        <v>5.0730000000000004</v>
      </c>
      <c r="DE2143" s="762">
        <v>0.06</v>
      </c>
      <c r="DF2143" s="762" t="s">
        <v>121</v>
      </c>
      <c r="DG2143" s="762">
        <v>8.9999999999999993E-3</v>
      </c>
      <c r="DH2143" s="762">
        <v>1.4999999999999999E-2</v>
      </c>
      <c r="DI2143" s="762">
        <v>1E-3</v>
      </c>
      <c r="DJ2143" s="762">
        <v>0.01</v>
      </c>
      <c r="DK2143" s="762">
        <v>1E-3</v>
      </c>
      <c r="DL2143" s="61" t="str">
        <f t="shared" si="40"/>
        <v>22-0180</v>
      </c>
      <c r="DM2143" s="765">
        <v>0.80639839477456199</v>
      </c>
      <c r="DN2143" s="765">
        <v>-1.21051660635993E-2</v>
      </c>
      <c r="DO2143" s="765">
        <v>8.8548864330698294</v>
      </c>
      <c r="DP2143" s="765">
        <v>0.22008323366195401</v>
      </c>
      <c r="DQ2143" s="765">
        <v>0.51890009067174103</v>
      </c>
      <c r="DR2143" s="765">
        <v>-0.54311315809695404</v>
      </c>
      <c r="DS2143" s="765">
        <v>18.386970535814299</v>
      </c>
      <c r="DT2143" s="765">
        <v>-0.65048633809052603</v>
      </c>
      <c r="DU2143" s="765">
        <v>0.155240822822968</v>
      </c>
      <c r="DV2143" s="765">
        <v>-0.14356610631855701</v>
      </c>
      <c r="DW2143" s="765">
        <v>-0.44796146092320199</v>
      </c>
      <c r="DX2143" s="765">
        <v>1.5971750587318201</v>
      </c>
      <c r="DY2143" s="765">
        <v>22.420512569537902</v>
      </c>
      <c r="DZ2143" s="765">
        <v>1.39733942412516</v>
      </c>
      <c r="EA2143" s="765">
        <v>29.7652515770097</v>
      </c>
      <c r="EB2143" s="765">
        <v>93.027600046919602</v>
      </c>
    </row>
    <row r="2144" spans="1:132">
      <c r="A2144" s="11">
        <v>44802</v>
      </c>
      <c r="B2144" s="66" t="s">
        <v>2479</v>
      </c>
      <c r="C2144" s="25" t="s">
        <v>2468</v>
      </c>
      <c r="D2144" s="21">
        <v>75</v>
      </c>
      <c r="E2144" s="2">
        <v>100</v>
      </c>
      <c r="F2144" s="2">
        <v>100</v>
      </c>
      <c r="G2144" s="2">
        <v>25</v>
      </c>
      <c r="H2144" s="3">
        <f>((F2144)/(E2144/100))</f>
        <v>100</v>
      </c>
      <c r="I2144" s="4">
        <f>E2144/F2144</f>
        <v>1</v>
      </c>
      <c r="J2144" s="4">
        <f>100/G2144</f>
        <v>4</v>
      </c>
      <c r="N2144" s="37" t="e">
        <f>M2144/(K2144/100)</f>
        <v>#DIV/0!</v>
      </c>
      <c r="O2144" s="37" t="e">
        <f>N2144/J2144</f>
        <v>#DIV/0!</v>
      </c>
      <c r="P2144" s="5" t="e">
        <f>M2144/(L2144/100)</f>
        <v>#DIV/0!</v>
      </c>
      <c r="Q2144" s="5" t="e">
        <f>P2144*I2144</f>
        <v>#DIV/0!</v>
      </c>
      <c r="U2144" s="15" t="e">
        <f>100-(T2144-R2144)/S2144*100</f>
        <v>#DIV/0!</v>
      </c>
      <c r="AB2144" s="14">
        <f>((AE2144-AC2144)*(1000/AD2144))*1000</f>
        <v>32303.381225982364</v>
      </c>
      <c r="AC2144" s="21">
        <v>87.093000000000004</v>
      </c>
      <c r="AD2144" s="21">
        <v>134.53700000000001</v>
      </c>
      <c r="AE2144" s="21">
        <v>91.438999999999993</v>
      </c>
      <c r="AF2144" s="7" t="e">
        <f>#REF!*0.8</f>
        <v>#REF!</v>
      </c>
      <c r="AH2144" s="8">
        <f>((AG2144)*(H2144/100))</f>
        <v>0</v>
      </c>
      <c r="AI2144" s="7" t="e">
        <f>AG2144/AH2144</f>
        <v>#DIV/0!</v>
      </c>
      <c r="AO2144" s="20"/>
      <c r="DL2144" s="61">
        <f t="shared" si="40"/>
        <v>0</v>
      </c>
    </row>
    <row r="2145" spans="1:132">
      <c r="A2145" s="11">
        <v>44803</v>
      </c>
      <c r="B2145" s="66" t="s">
        <v>2485</v>
      </c>
      <c r="C2145" s="25" t="s">
        <v>2480</v>
      </c>
      <c r="H2145" s="3" t="e">
        <f>((F2145)/(E2145/100))</f>
        <v>#DIV/0!</v>
      </c>
      <c r="I2145" s="4" t="e">
        <f>E2145/F2145</f>
        <v>#DIV/0!</v>
      </c>
      <c r="J2145" s="4" t="e">
        <f>100/G2145</f>
        <v>#DIV/0!</v>
      </c>
      <c r="N2145" s="37" t="e">
        <f>M2145/(K2145/100)</f>
        <v>#DIV/0!</v>
      </c>
      <c r="O2145" s="37" t="e">
        <f>N2145/J2145</f>
        <v>#DIV/0!</v>
      </c>
      <c r="P2145" s="5" t="e">
        <f>M2145/(L2145/100)</f>
        <v>#DIV/0!</v>
      </c>
      <c r="Q2145" s="5" t="e">
        <f>P2145*I2145</f>
        <v>#DIV/0!</v>
      </c>
      <c r="U2145" s="15" t="e">
        <f>100-(T2145-R2145)/S2145*100</f>
        <v>#DIV/0!</v>
      </c>
      <c r="X2145" s="2">
        <v>12.43</v>
      </c>
      <c r="Y2145" s="2">
        <v>10.38</v>
      </c>
      <c r="AB2145" s="14" t="e">
        <f>((AE2145-AC2145)*(1000/AD2145))*1000</f>
        <v>#DIV/0!</v>
      </c>
      <c r="AF2145" s="7" t="e">
        <f>#REF!*0.8</f>
        <v>#REF!</v>
      </c>
      <c r="AG2145" s="2">
        <v>100</v>
      </c>
      <c r="AH2145" s="8" t="e">
        <f>((AG2145)*(H2145/100))</f>
        <v>#DIV/0!</v>
      </c>
      <c r="AI2145" s="7" t="e">
        <f>AG2145/AH2145</f>
        <v>#DIV/0!</v>
      </c>
      <c r="AO2145" s="20" t="s">
        <v>2480</v>
      </c>
      <c r="AP2145" s="766">
        <v>4.3999999999999997E-2</v>
      </c>
      <c r="AQ2145" s="766">
        <v>6.0000000000000001E-3</v>
      </c>
      <c r="AR2145" s="766" t="s">
        <v>121</v>
      </c>
      <c r="AS2145" s="766">
        <v>4.0000000000000001E-3</v>
      </c>
      <c r="AT2145" s="766" t="s">
        <v>121</v>
      </c>
      <c r="AU2145" s="766">
        <v>3.0000000000000001E-3</v>
      </c>
      <c r="AV2145" s="766" t="s">
        <v>121</v>
      </c>
      <c r="AW2145" s="766">
        <v>2E-3</v>
      </c>
      <c r="AX2145" s="766" t="s">
        <v>121</v>
      </c>
      <c r="AY2145" s="766">
        <v>2E-3</v>
      </c>
      <c r="AZ2145" s="766">
        <v>3.9E-2</v>
      </c>
      <c r="BA2145" s="766">
        <v>6.0000000000000001E-3</v>
      </c>
      <c r="BB2145" s="766">
        <v>3.0000000000000001E-3</v>
      </c>
      <c r="BC2145" s="766">
        <v>1E-3</v>
      </c>
      <c r="BD2145" s="766">
        <v>1.552</v>
      </c>
      <c r="BE2145" s="766">
        <v>0.222</v>
      </c>
      <c r="BF2145" s="766" t="s">
        <v>121</v>
      </c>
      <c r="BG2145" s="766">
        <v>8.0000000000000002E-3</v>
      </c>
      <c r="BH2145" s="766">
        <v>3.2280000000000002</v>
      </c>
      <c r="BI2145" s="766">
        <v>1.149</v>
      </c>
      <c r="BJ2145" s="766" t="s">
        <v>121</v>
      </c>
      <c r="BK2145" s="766">
        <v>2E-3</v>
      </c>
      <c r="BL2145" s="766" t="s">
        <v>121</v>
      </c>
      <c r="BM2145" s="766">
        <v>2E-3</v>
      </c>
      <c r="BN2145" s="766">
        <v>0.03</v>
      </c>
      <c r="BO2145" s="766">
        <v>7.0000000000000001E-3</v>
      </c>
      <c r="BP2145" s="766">
        <v>73.111999999999995</v>
      </c>
      <c r="BQ2145" s="766">
        <v>0.106</v>
      </c>
      <c r="BR2145" s="766">
        <v>3.0000000000000001E-3</v>
      </c>
      <c r="BS2145" s="766">
        <v>1E-3</v>
      </c>
      <c r="BT2145" s="766">
        <v>19.652999999999999</v>
      </c>
      <c r="BU2145" s="766">
        <v>2.4550000000000001</v>
      </c>
      <c r="BV2145" s="766">
        <v>0.35</v>
      </c>
      <c r="BW2145" s="766">
        <v>0.14799999999999999</v>
      </c>
      <c r="BX2145" s="766" t="s">
        <v>121</v>
      </c>
      <c r="BY2145" s="766">
        <v>6.0000000000000001E-3</v>
      </c>
      <c r="BZ2145" s="766">
        <v>8.3000000000000004E-2</v>
      </c>
      <c r="CA2145" s="766">
        <v>2.1000000000000001E-2</v>
      </c>
      <c r="CB2145" s="766" t="s">
        <v>121</v>
      </c>
      <c r="CC2145" s="766">
        <v>9.2870000000000008</v>
      </c>
      <c r="CD2145" s="766">
        <v>0.874</v>
      </c>
      <c r="CE2145" s="766">
        <v>0.125</v>
      </c>
      <c r="CF2145" s="766">
        <v>2E-3</v>
      </c>
      <c r="CG2145" s="766">
        <v>1E-3</v>
      </c>
      <c r="CH2145" s="766">
        <v>3.0000000000000001E-3</v>
      </c>
      <c r="CI2145" s="766">
        <v>1E-3</v>
      </c>
      <c r="CJ2145" s="766" t="s">
        <v>121</v>
      </c>
      <c r="CK2145" s="766">
        <v>3.1259999999999999</v>
      </c>
      <c r="CL2145" s="766" t="s">
        <v>121</v>
      </c>
      <c r="CM2145" s="766">
        <v>2E-3</v>
      </c>
      <c r="CN2145" s="766" t="s">
        <v>121</v>
      </c>
      <c r="CO2145" s="766">
        <v>2E-3</v>
      </c>
      <c r="CP2145" s="766">
        <v>0.47899999999999998</v>
      </c>
      <c r="CQ2145" s="766">
        <v>0.105</v>
      </c>
      <c r="CR2145" s="766" t="s">
        <v>121</v>
      </c>
      <c r="CS2145" s="766">
        <v>2E-3</v>
      </c>
      <c r="CT2145" s="766" t="s">
        <v>121</v>
      </c>
      <c r="CU2145" s="766">
        <v>45.744</v>
      </c>
      <c r="CV2145" s="766">
        <v>2.5000000000000001E-2</v>
      </c>
      <c r="CW2145" s="766">
        <v>3.0000000000000001E-3</v>
      </c>
      <c r="CX2145" s="766">
        <v>0.35899999999999999</v>
      </c>
      <c r="CY2145" s="766">
        <v>5.0999999999999997E-2</v>
      </c>
      <c r="CZ2145" s="766" t="s">
        <v>121</v>
      </c>
      <c r="DA2145" s="766">
        <v>2E-3</v>
      </c>
      <c r="DB2145" s="766">
        <v>0.01</v>
      </c>
      <c r="DC2145" s="766">
        <v>4.0000000000000001E-3</v>
      </c>
      <c r="DD2145" s="766" t="s">
        <v>121</v>
      </c>
      <c r="DE2145" s="766">
        <v>4.0000000000000001E-3</v>
      </c>
      <c r="DF2145" s="766">
        <v>1.6E-2</v>
      </c>
      <c r="DG2145" s="766">
        <v>2E-3</v>
      </c>
      <c r="DH2145" s="766">
        <v>0.123</v>
      </c>
      <c r="DI2145" s="766">
        <v>1.7000000000000001E-2</v>
      </c>
      <c r="DJ2145" s="766" t="s">
        <v>121</v>
      </c>
      <c r="DK2145" s="766">
        <v>2E-3</v>
      </c>
      <c r="DL2145" s="61" t="str">
        <f t="shared" si="40"/>
        <v>ENE 2100</v>
      </c>
    </row>
    <row r="2146" spans="1:132">
      <c r="A2146" s="11">
        <v>44803</v>
      </c>
      <c r="B2146" s="66"/>
      <c r="C2146" s="25" t="s">
        <v>117</v>
      </c>
      <c r="H2146" s="3" t="e">
        <f>((F2146)/(E2146/100))</f>
        <v>#DIV/0!</v>
      </c>
      <c r="I2146" s="4" t="e">
        <f>E2146/F2146</f>
        <v>#DIV/0!</v>
      </c>
      <c r="J2146" s="4" t="e">
        <f>100/G2146</f>
        <v>#DIV/0!</v>
      </c>
      <c r="N2146" s="37" t="e">
        <f>M2146/(K2146/100)</f>
        <v>#DIV/0!</v>
      </c>
      <c r="O2146" s="37" t="e">
        <f>N2146/J2146</f>
        <v>#DIV/0!</v>
      </c>
      <c r="P2146" s="5" t="e">
        <f>M2146/(L2146/100)</f>
        <v>#DIV/0!</v>
      </c>
      <c r="Q2146" s="5" t="e">
        <f>P2146*I2146</f>
        <v>#DIV/0!</v>
      </c>
      <c r="U2146" s="15" t="e">
        <f>100-(T2146-R2146)/S2146*100</f>
        <v>#DIV/0!</v>
      </c>
      <c r="X2146" s="2">
        <v>11.35</v>
      </c>
      <c r="AB2146" s="14" t="e">
        <f>((AE2146-AC2146)*(1000/AD2146))*1000</f>
        <v>#DIV/0!</v>
      </c>
      <c r="AF2146" s="7" t="e">
        <f>#REF!*0.8</f>
        <v>#REF!</v>
      </c>
      <c r="AG2146" s="2">
        <v>60</v>
      </c>
      <c r="AH2146" s="8" t="e">
        <f>((AG2146)*(H2146/100))</f>
        <v>#DIV/0!</v>
      </c>
      <c r="AI2146" s="7" t="e">
        <f>AG2146/AH2146</f>
        <v>#DIV/0!</v>
      </c>
      <c r="AO2146" s="20" t="s">
        <v>2481</v>
      </c>
      <c r="AP2146" s="769">
        <v>0.187</v>
      </c>
      <c r="AQ2146" s="769">
        <v>3.0000000000000001E-3</v>
      </c>
      <c r="AR2146" s="769">
        <v>4.0000000000000001E-3</v>
      </c>
      <c r="AS2146" s="769">
        <v>3.0000000000000001E-3</v>
      </c>
      <c r="AT2146" s="769">
        <v>9.1999999999999998E-2</v>
      </c>
      <c r="AU2146" s="769">
        <v>3.0000000000000001E-3</v>
      </c>
      <c r="AV2146" s="769">
        <v>6.7000000000000004E-2</v>
      </c>
      <c r="AW2146" s="769">
        <v>3.0000000000000001E-3</v>
      </c>
      <c r="AX2146" s="769">
        <v>1.2E-2</v>
      </c>
      <c r="AY2146" s="769">
        <v>1E-3</v>
      </c>
      <c r="AZ2146" s="769">
        <v>1.0999999999999999E-2</v>
      </c>
      <c r="BA2146" s="769">
        <v>2E-3</v>
      </c>
      <c r="BB2146" s="769">
        <v>5.5E-2</v>
      </c>
      <c r="BC2146" s="769">
        <v>2E-3</v>
      </c>
      <c r="BD2146" s="769">
        <v>0.41</v>
      </c>
      <c r="BE2146" s="769">
        <v>8.9999999999999993E-3</v>
      </c>
      <c r="BF2146" s="769" t="s">
        <v>121</v>
      </c>
      <c r="BG2146" s="769">
        <v>8.9999999999999993E-3</v>
      </c>
      <c r="BH2146" s="769" t="s">
        <v>121</v>
      </c>
      <c r="BI2146" s="769">
        <v>2.887</v>
      </c>
      <c r="BJ2146" s="769" t="s">
        <v>121</v>
      </c>
      <c r="BK2146" s="769">
        <v>3.0000000000000001E-3</v>
      </c>
      <c r="BL2146" s="769" t="s">
        <v>121</v>
      </c>
      <c r="BM2146" s="769">
        <v>2E-3</v>
      </c>
      <c r="BN2146" s="769">
        <v>0.11799999999999999</v>
      </c>
      <c r="BO2146" s="769">
        <v>8.0000000000000002E-3</v>
      </c>
      <c r="BP2146" s="769">
        <v>60.58</v>
      </c>
      <c r="BQ2146" s="769">
        <v>0.153</v>
      </c>
      <c r="BR2146" s="769">
        <v>4.0000000000000001E-3</v>
      </c>
      <c r="BS2146" s="769">
        <v>1E-3</v>
      </c>
      <c r="BT2146" s="769">
        <v>24.657</v>
      </c>
      <c r="BU2146" s="769">
        <v>0.23400000000000001</v>
      </c>
      <c r="BV2146" s="769">
        <v>8.1669999999999998</v>
      </c>
      <c r="BW2146" s="769">
        <v>0.11700000000000001</v>
      </c>
      <c r="BX2146" s="769" t="s">
        <v>121</v>
      </c>
      <c r="BY2146" s="769">
        <v>5.0000000000000001E-3</v>
      </c>
      <c r="BZ2146" s="769">
        <v>2.36</v>
      </c>
      <c r="CA2146" s="769">
        <v>4.7E-2</v>
      </c>
      <c r="CB2146" s="769" t="s">
        <v>121</v>
      </c>
      <c r="CC2146" s="769">
        <v>18.106000000000002</v>
      </c>
      <c r="CD2146" s="769">
        <v>0.03</v>
      </c>
      <c r="CE2146" s="769">
        <v>5.0000000000000001E-3</v>
      </c>
      <c r="CF2146" s="769">
        <v>3.0000000000000001E-3</v>
      </c>
      <c r="CG2146" s="769">
        <v>1E-3</v>
      </c>
      <c r="CH2146" s="769" t="s">
        <v>121</v>
      </c>
      <c r="CI2146" s="769">
        <v>2E-3</v>
      </c>
      <c r="CJ2146" s="769" t="s">
        <v>121</v>
      </c>
      <c r="CK2146" s="769">
        <v>0.14000000000000001</v>
      </c>
      <c r="CL2146" s="769" t="s">
        <v>121</v>
      </c>
      <c r="CM2146" s="769">
        <v>2E-3</v>
      </c>
      <c r="CN2146" s="769">
        <v>6.0000000000000001E-3</v>
      </c>
      <c r="CO2146" s="769">
        <v>1E-3</v>
      </c>
      <c r="CP2146" s="769">
        <v>1.0680000000000001</v>
      </c>
      <c r="CQ2146" s="769">
        <v>4.3999999999999997E-2</v>
      </c>
      <c r="CR2146" s="769" t="s">
        <v>121</v>
      </c>
      <c r="CS2146" s="769">
        <v>2E-3</v>
      </c>
      <c r="CT2146" s="769">
        <v>1.0049999999999999</v>
      </c>
      <c r="CU2146" s="769">
        <v>0.26200000000000001</v>
      </c>
      <c r="CV2146" s="769">
        <v>2.1999999999999999E-2</v>
      </c>
      <c r="CW2146" s="769">
        <v>1E-3</v>
      </c>
      <c r="CX2146" s="769">
        <v>0.13100000000000001</v>
      </c>
      <c r="CY2146" s="769">
        <v>1.2E-2</v>
      </c>
      <c r="CZ2146" s="769" t="s">
        <v>121</v>
      </c>
      <c r="DA2146" s="769">
        <v>2E-3</v>
      </c>
      <c r="DB2146" s="769" t="s">
        <v>121</v>
      </c>
      <c r="DC2146" s="769">
        <v>5.0000000000000001E-3</v>
      </c>
      <c r="DD2146" s="769">
        <v>3.3000000000000002E-2</v>
      </c>
      <c r="DE2146" s="769">
        <v>7.0000000000000001E-3</v>
      </c>
      <c r="DF2146" s="769">
        <v>0.86799999999999999</v>
      </c>
      <c r="DG2146" s="769">
        <v>8.9999999999999993E-3</v>
      </c>
      <c r="DH2146" s="769">
        <v>4.0000000000000001E-3</v>
      </c>
      <c r="DI2146" s="769">
        <v>1E-3</v>
      </c>
      <c r="DJ2146" s="769">
        <v>9.0999999999999998E-2</v>
      </c>
      <c r="DK2146" s="769">
        <v>1E-3</v>
      </c>
      <c r="DL2146" s="61" t="str">
        <f t="shared" si="40"/>
        <v>UTV 30.08.2022</v>
      </c>
    </row>
    <row r="2147" spans="1:132">
      <c r="A2147" s="11">
        <v>44803</v>
      </c>
      <c r="B2147" s="66"/>
      <c r="C2147" s="25" t="s">
        <v>122</v>
      </c>
      <c r="D2147" s="21">
        <v>30</v>
      </c>
      <c r="E2147" s="2">
        <v>100</v>
      </c>
      <c r="F2147" s="2">
        <v>70</v>
      </c>
      <c r="H2147" s="3">
        <f>((F2147)/(E2147/100))</f>
        <v>70</v>
      </c>
      <c r="I2147" s="4">
        <f>E2147/F2147</f>
        <v>1.4285714285714286</v>
      </c>
      <c r="J2147" s="4" t="e">
        <f>100/G2147</f>
        <v>#DIV/0!</v>
      </c>
      <c r="N2147" s="37" t="e">
        <f>M2147/(K2147/100)</f>
        <v>#DIV/0!</v>
      </c>
      <c r="O2147" s="37" t="e">
        <f>N2147/J2147</f>
        <v>#DIV/0!</v>
      </c>
      <c r="P2147" s="5" t="e">
        <f>M2147/(L2147/100)</f>
        <v>#DIV/0!</v>
      </c>
      <c r="Q2147" s="5" t="e">
        <f>P2147*I2147</f>
        <v>#DIV/0!</v>
      </c>
      <c r="U2147" s="15" t="e">
        <f>100-(T2147-R2147)/S2147*100</f>
        <v>#DIV/0!</v>
      </c>
      <c r="V2147" s="21">
        <v>3.24</v>
      </c>
      <c r="X2147" s="2">
        <v>9.6199999999999992</v>
      </c>
      <c r="Y2147" s="2">
        <v>5.08</v>
      </c>
      <c r="Z2147" s="21">
        <v>999</v>
      </c>
      <c r="AB2147" s="14" t="e">
        <f>((AE2147-AC2147)*(1000/AD2147))*1000</f>
        <v>#DIV/0!</v>
      </c>
      <c r="AF2147" s="7" t="e">
        <f>#REF!*0.8</f>
        <v>#REF!</v>
      </c>
      <c r="AG2147" s="2">
        <v>143</v>
      </c>
      <c r="AH2147" s="8">
        <f>((AG2147)*(H2147/100))</f>
        <v>100.1</v>
      </c>
      <c r="AI2147" s="7">
        <f>AG2147/AH2147</f>
        <v>1.4285714285714286</v>
      </c>
      <c r="AK2147" s="2">
        <v>0.13300000000000001</v>
      </c>
      <c r="AO2147" s="20" t="s">
        <v>2482</v>
      </c>
      <c r="AP2147" s="767">
        <v>3.9E-2</v>
      </c>
      <c r="AQ2147" s="767">
        <v>1E-3</v>
      </c>
      <c r="AR2147" s="767">
        <v>3.4000000000000002E-2</v>
      </c>
      <c r="AS2147" s="767">
        <v>3.0000000000000001E-3</v>
      </c>
      <c r="AT2147" s="767">
        <v>4.0000000000000001E-3</v>
      </c>
      <c r="AU2147" s="767">
        <v>2E-3</v>
      </c>
      <c r="AV2147" s="767">
        <v>1.4999999999999999E-2</v>
      </c>
      <c r="AW2147" s="767">
        <v>2E-3</v>
      </c>
      <c r="AX2147" s="767" t="s">
        <v>121</v>
      </c>
      <c r="AY2147" s="767">
        <v>2E-3</v>
      </c>
      <c r="AZ2147" s="767">
        <v>0.04</v>
      </c>
      <c r="BA2147" s="767">
        <v>3.0000000000000001E-3</v>
      </c>
      <c r="BB2147" s="767">
        <v>0.129</v>
      </c>
      <c r="BC2147" s="767">
        <v>3.0000000000000001E-3</v>
      </c>
      <c r="BD2147" s="767">
        <v>3.5680000000000001</v>
      </c>
      <c r="BE2147" s="767">
        <v>3.4000000000000002E-2</v>
      </c>
      <c r="BF2147" s="767" t="s">
        <v>121</v>
      </c>
      <c r="BG2147" s="767">
        <v>5.0000000000000001E-3</v>
      </c>
      <c r="BH2147" s="767">
        <v>2.4079999999999999</v>
      </c>
      <c r="BI2147" s="767">
        <v>1.006</v>
      </c>
      <c r="BJ2147" s="767" t="s">
        <v>121</v>
      </c>
      <c r="BK2147" s="767">
        <v>2E-3</v>
      </c>
      <c r="BL2147" s="767" t="s">
        <v>121</v>
      </c>
      <c r="BM2147" s="767">
        <v>2E-3</v>
      </c>
      <c r="BN2147" s="767">
        <v>1.76</v>
      </c>
      <c r="BO2147" s="767">
        <v>0.03</v>
      </c>
      <c r="BP2147" s="767">
        <v>62.686999999999998</v>
      </c>
      <c r="BQ2147" s="767">
        <v>0.16500000000000001</v>
      </c>
      <c r="BR2147" s="767" t="s">
        <v>121</v>
      </c>
      <c r="BS2147" s="767">
        <v>2E-3</v>
      </c>
      <c r="BT2147" s="767">
        <v>14.474</v>
      </c>
      <c r="BU2147" s="767">
        <v>0.153</v>
      </c>
      <c r="BV2147" s="767">
        <v>0.57299999999999995</v>
      </c>
      <c r="BW2147" s="767">
        <v>1.7999999999999999E-2</v>
      </c>
      <c r="BX2147" s="767">
        <v>1.4E-2</v>
      </c>
      <c r="BY2147" s="767">
        <v>7.0000000000000001E-3</v>
      </c>
      <c r="BZ2147" s="767">
        <v>0.34499999999999997</v>
      </c>
      <c r="CA2147" s="767">
        <v>2.5000000000000001E-2</v>
      </c>
      <c r="CB2147" s="767" t="s">
        <v>121</v>
      </c>
      <c r="CC2147" s="767">
        <v>15.336</v>
      </c>
      <c r="CD2147" s="767">
        <v>0.57799999999999996</v>
      </c>
      <c r="CE2147" s="767">
        <v>1.2999999999999999E-2</v>
      </c>
      <c r="CF2147" s="767">
        <v>2E-3</v>
      </c>
      <c r="CG2147" s="767">
        <v>1E-3</v>
      </c>
      <c r="CH2147" s="767" t="s">
        <v>121</v>
      </c>
      <c r="CI2147" s="767">
        <v>2E-3</v>
      </c>
      <c r="CJ2147" s="767">
        <v>0.97</v>
      </c>
      <c r="CK2147" s="767">
        <v>9.1999999999999998E-2</v>
      </c>
      <c r="CL2147" s="767" t="s">
        <v>121</v>
      </c>
      <c r="CM2147" s="767">
        <v>2E-3</v>
      </c>
      <c r="CN2147" s="767" t="s">
        <v>121</v>
      </c>
      <c r="CO2147" s="767">
        <v>2E-3</v>
      </c>
      <c r="CP2147" s="767">
        <v>4.5839999999999996</v>
      </c>
      <c r="CQ2147" s="767">
        <v>6.6000000000000003E-2</v>
      </c>
      <c r="CR2147" s="767" t="s">
        <v>121</v>
      </c>
      <c r="CS2147" s="767">
        <v>2E-3</v>
      </c>
      <c r="CT2147" s="767">
        <v>5.0430000000000001</v>
      </c>
      <c r="CU2147" s="767">
        <v>0.26600000000000001</v>
      </c>
      <c r="CV2147" s="767">
        <v>3.3000000000000002E-2</v>
      </c>
      <c r="CW2147" s="767">
        <v>1E-3</v>
      </c>
      <c r="CX2147" s="767">
        <v>0.70199999999999996</v>
      </c>
      <c r="CY2147" s="767">
        <v>2.1999999999999999E-2</v>
      </c>
      <c r="CZ2147" s="767" t="s">
        <v>121</v>
      </c>
      <c r="DA2147" s="767">
        <v>2E-3</v>
      </c>
      <c r="DB2147" s="767">
        <v>1.4999999999999999E-2</v>
      </c>
      <c r="DC2147" s="767">
        <v>8.0000000000000002E-3</v>
      </c>
      <c r="DD2147" s="767">
        <v>3.4000000000000002E-2</v>
      </c>
      <c r="DE2147" s="767">
        <v>1.0999999999999999E-2</v>
      </c>
      <c r="DF2147" s="767">
        <v>1.925</v>
      </c>
      <c r="DG2147" s="767">
        <v>0.02</v>
      </c>
      <c r="DH2147" s="767">
        <v>1.4999999999999999E-2</v>
      </c>
      <c r="DI2147" s="767">
        <v>1E-3</v>
      </c>
      <c r="DJ2147" s="767">
        <v>2E-3</v>
      </c>
      <c r="DK2147" s="767">
        <v>1E-3</v>
      </c>
      <c r="DL2147" s="61" t="str">
        <f t="shared" si="40"/>
        <v>DK II 30.08.2022</v>
      </c>
      <c r="DM2147" s="769">
        <v>9.4434591511762603E-3</v>
      </c>
      <c r="DN2147" s="769">
        <v>5.31503837513573E-3</v>
      </c>
      <c r="DO2147" s="769">
        <v>-1.26034570048866E-2</v>
      </c>
      <c r="DP2147" s="769">
        <v>0.113077363031703</v>
      </c>
      <c r="DQ2147" s="769">
        <v>1.0434948055730001E-3</v>
      </c>
      <c r="DR2147" s="769">
        <v>6.7814429403967799E-3</v>
      </c>
      <c r="DS2147" s="769">
        <v>5.1396995758719297E-2</v>
      </c>
      <c r="DT2147" s="769">
        <v>-3.0943144083099799E-3</v>
      </c>
      <c r="DU2147" s="769">
        <v>-5.57651423674587E-4</v>
      </c>
      <c r="DV2147" s="769">
        <v>4.9331932703251102E-3</v>
      </c>
      <c r="DW2147" s="769">
        <v>8.4024169076568594E-2</v>
      </c>
      <c r="DX2147" s="769">
        <v>-2.4224183630234E-2</v>
      </c>
      <c r="DY2147" s="769">
        <v>276.60890368430398</v>
      </c>
      <c r="DZ2147" s="769">
        <v>9.5139661972542006E-2</v>
      </c>
      <c r="EA2147" s="769">
        <v>1.0098765052426999</v>
      </c>
      <c r="EB2147" s="769">
        <v>97.357987754153299</v>
      </c>
    </row>
    <row r="2148" spans="1:132">
      <c r="A2148" s="11">
        <v>44803</v>
      </c>
      <c r="B2148" s="66" t="s">
        <v>208</v>
      </c>
      <c r="C2148" s="25" t="s">
        <v>119</v>
      </c>
      <c r="D2148" s="21">
        <v>36</v>
      </c>
      <c r="E2148" s="2">
        <v>100</v>
      </c>
      <c r="F2148" s="2">
        <v>64</v>
      </c>
      <c r="H2148" s="3">
        <f>((F2148)/(E2148/100))</f>
        <v>64</v>
      </c>
      <c r="I2148" s="4">
        <f>E2148/F2148</f>
        <v>1.5625</v>
      </c>
      <c r="J2148" s="4" t="e">
        <f>100/G2148</f>
        <v>#DIV/0!</v>
      </c>
      <c r="N2148" s="37" t="e">
        <f>M2148/(K2148/100)</f>
        <v>#DIV/0!</v>
      </c>
      <c r="O2148" s="37" t="e">
        <f>N2148/J2148</f>
        <v>#DIV/0!</v>
      </c>
      <c r="P2148" s="5" t="e">
        <f>M2148/(L2148/100)</f>
        <v>#DIV/0!</v>
      </c>
      <c r="Q2148" s="5" t="e">
        <f>P2148*I2148</f>
        <v>#DIV/0!</v>
      </c>
      <c r="U2148" s="15" t="e">
        <f>100-(T2148-R2148)/S2148*100</f>
        <v>#DIV/0!</v>
      </c>
      <c r="V2148" s="21">
        <v>1.75</v>
      </c>
      <c r="X2148" s="2">
        <v>9.34</v>
      </c>
      <c r="Y2148" s="2">
        <v>12.9</v>
      </c>
      <c r="Z2148" s="21">
        <v>3905</v>
      </c>
      <c r="AB2148" s="14" t="e">
        <f>((AE2148-AC2148)*(1000/AD2148))*1000</f>
        <v>#DIV/0!</v>
      </c>
      <c r="AF2148" s="7" t="e">
        <f>#REF!*0.8</f>
        <v>#REF!</v>
      </c>
      <c r="AG2148" s="2">
        <v>160</v>
      </c>
      <c r="AH2148" s="8">
        <f>((AG2148)*(H2148/100))</f>
        <v>102.4</v>
      </c>
      <c r="AI2148" s="7">
        <f>AG2148/AH2148</f>
        <v>1.5625</v>
      </c>
      <c r="AJ2148" s="6">
        <v>24.3</v>
      </c>
      <c r="AK2148" s="2">
        <v>1.4239999999999999</v>
      </c>
      <c r="AO2148" s="20" t="s">
        <v>2483</v>
      </c>
      <c r="AP2148" s="768">
        <v>7.4999999999999997E-2</v>
      </c>
      <c r="AQ2148" s="768">
        <v>2E-3</v>
      </c>
      <c r="AR2148" s="768">
        <v>6.3E-2</v>
      </c>
      <c r="AS2148" s="768">
        <v>3.0000000000000001E-3</v>
      </c>
      <c r="AT2148" s="768">
        <v>2.7E-2</v>
      </c>
      <c r="AU2148" s="768">
        <v>2E-3</v>
      </c>
      <c r="AV2148" s="768">
        <v>5.7000000000000002E-2</v>
      </c>
      <c r="AW2148" s="768">
        <v>2E-3</v>
      </c>
      <c r="AX2148" s="768">
        <v>5.3999999999999999E-2</v>
      </c>
      <c r="AY2148" s="768">
        <v>2E-3</v>
      </c>
      <c r="AZ2148" s="768">
        <v>6.2E-2</v>
      </c>
      <c r="BA2148" s="768">
        <v>3.0000000000000001E-3</v>
      </c>
      <c r="BB2148" s="768">
        <v>0.17799999999999999</v>
      </c>
      <c r="BC2148" s="768">
        <v>4.0000000000000001E-3</v>
      </c>
      <c r="BD2148" s="768">
        <v>2.9849999999999999</v>
      </c>
      <c r="BE2148" s="768">
        <v>2.5999999999999999E-2</v>
      </c>
      <c r="BF2148" s="768" t="s">
        <v>121</v>
      </c>
      <c r="BG2148" s="768">
        <v>3.0000000000000001E-3</v>
      </c>
      <c r="BH2148" s="768">
        <v>3.2519999999999998</v>
      </c>
      <c r="BI2148" s="768">
        <v>0.80400000000000005</v>
      </c>
      <c r="BJ2148" s="768">
        <v>4.0000000000000001E-3</v>
      </c>
      <c r="BK2148" s="768">
        <v>1E-3</v>
      </c>
      <c r="BL2148" s="768" t="s">
        <v>121</v>
      </c>
      <c r="BM2148" s="768">
        <v>2E-3</v>
      </c>
      <c r="BN2148" s="768">
        <v>0.67700000000000005</v>
      </c>
      <c r="BO2148" s="768">
        <v>1.2E-2</v>
      </c>
      <c r="BP2148" s="768">
        <v>70.311000000000007</v>
      </c>
      <c r="BQ2148" s="768">
        <v>0.128</v>
      </c>
      <c r="BR2148" s="768" t="s">
        <v>121</v>
      </c>
      <c r="BS2148" s="768">
        <v>2E-3</v>
      </c>
      <c r="BT2148" s="768">
        <v>10.103</v>
      </c>
      <c r="BU2148" s="768">
        <v>0.113</v>
      </c>
      <c r="BV2148" s="768">
        <v>1.425</v>
      </c>
      <c r="BW2148" s="768">
        <v>2.4E-2</v>
      </c>
      <c r="BX2148" s="768">
        <v>0.01</v>
      </c>
      <c r="BY2148" s="768">
        <v>6.0000000000000001E-3</v>
      </c>
      <c r="BZ2148" s="768">
        <v>0.91600000000000004</v>
      </c>
      <c r="CA2148" s="768">
        <v>2.9000000000000001E-2</v>
      </c>
      <c r="CB2148" s="768" t="s">
        <v>121</v>
      </c>
      <c r="CC2148" s="768">
        <v>9.0519999999999996</v>
      </c>
      <c r="CD2148" s="768">
        <v>9.4E-2</v>
      </c>
      <c r="CE2148" s="768">
        <v>6.0000000000000001E-3</v>
      </c>
      <c r="CF2148" s="768">
        <v>5.0000000000000001E-3</v>
      </c>
      <c r="CG2148" s="768">
        <v>1E-3</v>
      </c>
      <c r="CH2148" s="768">
        <v>4.0000000000000001E-3</v>
      </c>
      <c r="CI2148" s="768">
        <v>1E-3</v>
      </c>
      <c r="CJ2148" s="768">
        <v>0.54500000000000004</v>
      </c>
      <c r="CK2148" s="768">
        <v>6.2E-2</v>
      </c>
      <c r="CL2148" s="768" t="s">
        <v>121</v>
      </c>
      <c r="CM2148" s="768">
        <v>2E-3</v>
      </c>
      <c r="CN2148" s="768">
        <v>2E-3</v>
      </c>
      <c r="CO2148" s="768">
        <v>1E-3</v>
      </c>
      <c r="CP2148" s="768">
        <v>1.381</v>
      </c>
      <c r="CQ2148" s="768">
        <v>3.2000000000000001E-2</v>
      </c>
      <c r="CR2148" s="768" t="s">
        <v>121</v>
      </c>
      <c r="CS2148" s="768">
        <v>2E-3</v>
      </c>
      <c r="CT2148" s="768">
        <v>5.5670000000000002</v>
      </c>
      <c r="CU2148" s="768">
        <v>0.24099999999999999</v>
      </c>
      <c r="CV2148" s="768">
        <v>2.5999999999999999E-2</v>
      </c>
      <c r="CW2148" s="768">
        <v>1E-3</v>
      </c>
      <c r="CX2148" s="768">
        <v>0.755</v>
      </c>
      <c r="CY2148" s="768">
        <v>1.7999999999999999E-2</v>
      </c>
      <c r="CZ2148" s="768" t="s">
        <v>121</v>
      </c>
      <c r="DA2148" s="768">
        <v>2E-3</v>
      </c>
      <c r="DB2148" s="768">
        <v>0.03</v>
      </c>
      <c r="DC2148" s="768">
        <v>6.0000000000000001E-3</v>
      </c>
      <c r="DD2148" s="768">
        <v>1.4999999999999999E-2</v>
      </c>
      <c r="DE2148" s="768">
        <v>8.0000000000000002E-3</v>
      </c>
      <c r="DF2148" s="768">
        <v>1.3089999999999999</v>
      </c>
      <c r="DG2148" s="768">
        <v>1.2E-2</v>
      </c>
      <c r="DH2148" s="768">
        <v>0.02</v>
      </c>
      <c r="DI2148" s="768">
        <v>1E-3</v>
      </c>
      <c r="DJ2148" s="768">
        <v>4.8000000000000001E-2</v>
      </c>
      <c r="DK2148" s="768">
        <v>1E-3</v>
      </c>
      <c r="DL2148" s="61" t="str">
        <f t="shared" si="40"/>
        <v>DK III W1 30.08.2022</v>
      </c>
      <c r="DM2148" s="769">
        <v>-2.4342522631966698E-3</v>
      </c>
      <c r="DN2148" s="769">
        <v>7.5072608513292102E-3</v>
      </c>
      <c r="DO2148" s="769">
        <v>7.3518043458964902E-3</v>
      </c>
      <c r="DP2148" s="769">
        <v>1.4244744404041101</v>
      </c>
      <c r="DQ2148" s="769">
        <v>8.3101293658554305E-3</v>
      </c>
      <c r="DR2148" s="769">
        <v>0.120498746116687</v>
      </c>
      <c r="DS2148" s="769">
        <v>3.6451031175742901E-2</v>
      </c>
      <c r="DT2148" s="769">
        <v>-8.2753020805398508E-3</v>
      </c>
      <c r="DU2148" s="769">
        <v>2.88992109434229E-2</v>
      </c>
      <c r="DV2148" s="769">
        <v>5.3675747114919098E-2</v>
      </c>
      <c r="DW2148" s="769">
        <v>0.319213037764985</v>
      </c>
      <c r="DX2148" s="769">
        <v>1.3449220207057E-2</v>
      </c>
      <c r="DY2148" s="769">
        <v>1737.24536711526</v>
      </c>
      <c r="DZ2148" s="769">
        <v>0.242188369474865</v>
      </c>
      <c r="EA2148" s="769">
        <v>9.6147770576372995</v>
      </c>
      <c r="EB2148" s="769">
        <v>97.0942946724671</v>
      </c>
    </row>
    <row r="2149" spans="1:132">
      <c r="A2149" s="11">
        <v>44804</v>
      </c>
      <c r="B2149" s="66" t="s">
        <v>2484</v>
      </c>
      <c r="C2149" s="25" t="s">
        <v>737</v>
      </c>
      <c r="H2149" s="3" t="e">
        <f>((F2149)/(E2149/100))</f>
        <v>#DIV/0!</v>
      </c>
      <c r="I2149" s="4" t="e">
        <f>E2149/F2149</f>
        <v>#DIV/0!</v>
      </c>
      <c r="J2149" s="4" t="e">
        <f>100/G2149</f>
        <v>#DIV/0!</v>
      </c>
      <c r="N2149" s="37" t="e">
        <f>M2149/(K2149/100)</f>
        <v>#DIV/0!</v>
      </c>
      <c r="O2149" s="37" t="e">
        <f>N2149/J2149</f>
        <v>#DIV/0!</v>
      </c>
      <c r="P2149" s="5" t="e">
        <f>M2149/(L2149/100)</f>
        <v>#DIV/0!</v>
      </c>
      <c r="Q2149" s="5" t="e">
        <f>P2149*I2149</f>
        <v>#DIV/0!</v>
      </c>
      <c r="U2149" s="15" t="e">
        <f>100-(T2149-R2149)/S2149*100</f>
        <v>#DIV/0!</v>
      </c>
      <c r="V2149" s="21">
        <v>47.54</v>
      </c>
      <c r="X2149" s="2">
        <v>9.2100000000000009</v>
      </c>
      <c r="Y2149" s="2">
        <v>1.38</v>
      </c>
      <c r="AB2149" s="14" t="e">
        <f>((AE2149-AC2149)*(1000/AD2149))*1000</f>
        <v>#DIV/0!</v>
      </c>
      <c r="AF2149" s="7" t="e">
        <f>#REF!*0.8</f>
        <v>#REF!</v>
      </c>
      <c r="AG2149" s="2">
        <v>100</v>
      </c>
      <c r="AH2149" s="8" t="e">
        <f>((AG2149)*(H2149/100))</f>
        <v>#DIV/0!</v>
      </c>
      <c r="AI2149" s="7" t="e">
        <f>AG2149/AH2149</f>
        <v>#DIV/0!</v>
      </c>
      <c r="AO2149" s="20" t="s">
        <v>2472</v>
      </c>
      <c r="DL2149" s="61" t="str">
        <f t="shared" si="40"/>
        <v xml:space="preserve">VNE 1675 </v>
      </c>
    </row>
    <row r="2150" spans="1:132">
      <c r="A2150" s="11">
        <v>44804</v>
      </c>
      <c r="B2150" s="66" t="s">
        <v>718</v>
      </c>
      <c r="C2150" s="25" t="s">
        <v>2254</v>
      </c>
      <c r="H2150" s="3" t="e">
        <f>((F2150)/(E2150/100))</f>
        <v>#DIV/0!</v>
      </c>
      <c r="I2150" s="4" t="e">
        <f>E2150/F2150</f>
        <v>#DIV/0!</v>
      </c>
      <c r="J2150" s="4" t="e">
        <f>100/G2150</f>
        <v>#DIV/0!</v>
      </c>
      <c r="N2150" s="37" t="e">
        <f>M2150/(K2150/100)</f>
        <v>#DIV/0!</v>
      </c>
      <c r="O2150" s="37" t="e">
        <f>N2150/J2150</f>
        <v>#DIV/0!</v>
      </c>
      <c r="P2150" s="5" t="e">
        <f>M2150/(L2150/100)</f>
        <v>#DIV/0!</v>
      </c>
      <c r="Q2150" s="5" t="e">
        <f>P2150*I2150</f>
        <v>#DIV/0!</v>
      </c>
      <c r="U2150" s="15" t="e">
        <f>100-(T2150-R2150)/S2150*100</f>
        <v>#DIV/0!</v>
      </c>
      <c r="AB2150" s="14" t="e">
        <f>((AE2150-AC2150)*(1000/AD2150))*1000</f>
        <v>#DIV/0!</v>
      </c>
      <c r="AF2150" s="7" t="e">
        <f>#REF!*0.8</f>
        <v>#REF!</v>
      </c>
      <c r="AH2150" s="8" t="e">
        <f>((AG2150)*(H2150/100))</f>
        <v>#DIV/0!</v>
      </c>
      <c r="AI2150" s="7" t="e">
        <f>AG2150/AH2150</f>
        <v>#DIV/0!</v>
      </c>
      <c r="AO2150" s="58" t="s">
        <v>718</v>
      </c>
      <c r="AP2150" s="770" t="s">
        <v>121</v>
      </c>
      <c r="AQ2150" s="770">
        <v>3.0000000000000001E-3</v>
      </c>
      <c r="AR2150" s="770" t="s">
        <v>121</v>
      </c>
      <c r="AS2150" s="770">
        <v>1.2E-2</v>
      </c>
      <c r="AT2150" s="770" t="s">
        <v>121</v>
      </c>
      <c r="AU2150" s="770">
        <v>8.0000000000000002E-3</v>
      </c>
      <c r="AV2150" s="770">
        <v>6.2270000000000003</v>
      </c>
      <c r="AW2150" s="770">
        <v>0.104</v>
      </c>
      <c r="AX2150" s="770">
        <v>6.0000000000000001E-3</v>
      </c>
      <c r="AY2150" s="770">
        <v>3.0000000000000001E-3</v>
      </c>
      <c r="AZ2150" s="770">
        <v>1.125</v>
      </c>
      <c r="BA2150" s="770">
        <v>1.7999999999999999E-2</v>
      </c>
      <c r="BB2150" s="770">
        <v>6.8819999999999997</v>
      </c>
      <c r="BC2150" s="770">
        <v>9.4E-2</v>
      </c>
      <c r="BD2150" s="770">
        <v>17.254999999999999</v>
      </c>
      <c r="BE2150" s="770">
        <v>0.19</v>
      </c>
      <c r="BF2150" s="770" t="s">
        <v>121</v>
      </c>
      <c r="BG2150" s="770">
        <v>8.9999999999999993E-3</v>
      </c>
      <c r="BH2150" s="770">
        <v>1.087</v>
      </c>
      <c r="BI2150" s="770">
        <v>0.32800000000000001</v>
      </c>
      <c r="BJ2150" s="770">
        <v>6.0000000000000001E-3</v>
      </c>
      <c r="BK2150" s="770">
        <v>2E-3</v>
      </c>
      <c r="BL2150" s="770" t="s">
        <v>121</v>
      </c>
      <c r="BM2150" s="770">
        <v>4.0000000000000001E-3</v>
      </c>
      <c r="BN2150" s="770">
        <v>6.1689999999999996</v>
      </c>
      <c r="BO2150" s="770">
        <v>0.13100000000000001</v>
      </c>
      <c r="BP2150" s="770">
        <v>51.235999999999997</v>
      </c>
      <c r="BQ2150" s="770">
        <v>0.55100000000000005</v>
      </c>
      <c r="BR2150" s="770">
        <v>4.0000000000000001E-3</v>
      </c>
      <c r="BS2150" s="770">
        <v>1E-3</v>
      </c>
      <c r="BT2150" s="770">
        <v>0.77400000000000002</v>
      </c>
      <c r="BU2150" s="770">
        <v>8.6999999999999994E-2</v>
      </c>
      <c r="BV2150" s="770">
        <v>2.5000000000000001E-2</v>
      </c>
      <c r="BW2150" s="770">
        <v>4.0000000000000001E-3</v>
      </c>
      <c r="BX2150" s="770" t="s">
        <v>121</v>
      </c>
      <c r="BY2150" s="770">
        <v>4.3999999999999997E-2</v>
      </c>
      <c r="BZ2150" s="770">
        <v>0.29899999999999999</v>
      </c>
      <c r="CA2150" s="770">
        <v>0.05</v>
      </c>
      <c r="CB2150" s="770" t="s">
        <v>121</v>
      </c>
      <c r="CC2150" s="770">
        <v>5.5110000000000001</v>
      </c>
      <c r="CD2150" s="770">
        <v>0.184</v>
      </c>
      <c r="CE2150" s="770">
        <v>1.6E-2</v>
      </c>
      <c r="CF2150" s="770">
        <v>2E-3</v>
      </c>
      <c r="CG2150" s="770">
        <v>1E-3</v>
      </c>
      <c r="CH2150" s="770" t="s">
        <v>121</v>
      </c>
      <c r="CI2150" s="770">
        <v>2E-3</v>
      </c>
      <c r="CJ2150" s="770" t="s">
        <v>121</v>
      </c>
      <c r="CK2150" s="770">
        <v>0.03</v>
      </c>
      <c r="CL2150" s="770" t="s">
        <v>121</v>
      </c>
      <c r="CM2150" s="770">
        <v>2E-3</v>
      </c>
      <c r="CN2150" s="770">
        <v>3.0000000000000001E-3</v>
      </c>
      <c r="CO2150" s="770">
        <v>1E-3</v>
      </c>
      <c r="CP2150" s="770">
        <v>1.5820000000000001</v>
      </c>
      <c r="CQ2150" s="770">
        <v>1.7000000000000001E-2</v>
      </c>
      <c r="CR2150" s="770" t="s">
        <v>121</v>
      </c>
      <c r="CS2150" s="770">
        <v>2E-3</v>
      </c>
      <c r="CT2150" s="770">
        <v>2.5070000000000001</v>
      </c>
      <c r="CU2150" s="770">
        <v>0.08</v>
      </c>
      <c r="CV2150" s="770">
        <v>0.13200000000000001</v>
      </c>
      <c r="CW2150" s="770">
        <v>3.0000000000000001E-3</v>
      </c>
      <c r="CX2150" s="770" t="s">
        <v>121</v>
      </c>
      <c r="CY2150" s="770">
        <v>8.8999999999999996E-2</v>
      </c>
      <c r="CZ2150" s="770" t="s">
        <v>121</v>
      </c>
      <c r="DA2150" s="770">
        <v>2E-3</v>
      </c>
      <c r="DB2150" s="770" t="s">
        <v>121</v>
      </c>
      <c r="DC2150" s="770">
        <v>3.5999999999999997E-2</v>
      </c>
      <c r="DD2150" s="770">
        <v>0.122</v>
      </c>
      <c r="DE2150" s="770">
        <v>2.9000000000000001E-2</v>
      </c>
      <c r="DF2150" s="770">
        <v>4.2770000000000001</v>
      </c>
      <c r="DG2150" s="770">
        <v>0.06</v>
      </c>
      <c r="DH2150" s="770">
        <v>0.02</v>
      </c>
      <c r="DI2150" s="770">
        <v>1E-3</v>
      </c>
      <c r="DJ2150" s="770" t="s">
        <v>121</v>
      </c>
      <c r="DK2150" s="770">
        <v>2E-3</v>
      </c>
      <c r="DL2150" s="61" t="str">
        <f t="shared" si="40"/>
        <v>Anlieferung 39-1</v>
      </c>
    </row>
    <row r="2151" spans="1:132">
      <c r="A2151" s="11">
        <v>44804</v>
      </c>
      <c r="B2151" s="66" t="s">
        <v>719</v>
      </c>
      <c r="C2151" s="25" t="s">
        <v>2254</v>
      </c>
      <c r="H2151" s="3" t="e">
        <f>((F2151)/(E2151/100))</f>
        <v>#DIV/0!</v>
      </c>
      <c r="I2151" s="4" t="e">
        <f>E2151/F2151</f>
        <v>#DIV/0!</v>
      </c>
      <c r="J2151" s="4" t="e">
        <f>100/G2151</f>
        <v>#DIV/0!</v>
      </c>
      <c r="N2151" s="37" t="e">
        <f>M2151/(K2151/100)</f>
        <v>#DIV/0!</v>
      </c>
      <c r="O2151" s="37" t="e">
        <f>N2151/J2151</f>
        <v>#DIV/0!</v>
      </c>
      <c r="P2151" s="5" t="e">
        <f>M2151/(L2151/100)</f>
        <v>#DIV/0!</v>
      </c>
      <c r="Q2151" s="5" t="e">
        <f>P2151*I2151</f>
        <v>#DIV/0!</v>
      </c>
      <c r="U2151" s="15" t="e">
        <f>100-(T2151-R2151)/S2151*100</f>
        <v>#DIV/0!</v>
      </c>
      <c r="AB2151" s="14" t="e">
        <f>((AE2151-AC2151)*(1000/AD2151))*1000</f>
        <v>#DIV/0!</v>
      </c>
      <c r="AF2151" s="7" t="e">
        <f>#REF!*0.8</f>
        <v>#REF!</v>
      </c>
      <c r="AH2151" s="8" t="e">
        <f>((AG2151)*(H2151/100))</f>
        <v>#DIV/0!</v>
      </c>
      <c r="AI2151" s="7" t="e">
        <f>AG2151/AH2151</f>
        <v>#DIV/0!</v>
      </c>
      <c r="AO2151" s="58" t="s">
        <v>719</v>
      </c>
      <c r="AP2151" s="770" t="s">
        <v>121</v>
      </c>
      <c r="AQ2151" s="770">
        <v>6.0000000000000001E-3</v>
      </c>
      <c r="AR2151" s="770" t="s">
        <v>121</v>
      </c>
      <c r="AS2151" s="770">
        <v>0.01</v>
      </c>
      <c r="AT2151" s="770" t="s">
        <v>121</v>
      </c>
      <c r="AU2151" s="770">
        <v>8.0000000000000002E-3</v>
      </c>
      <c r="AV2151" s="770">
        <v>7.5670000000000002</v>
      </c>
      <c r="AW2151" s="770">
        <v>0.184</v>
      </c>
      <c r="AX2151" s="770">
        <v>0.01</v>
      </c>
      <c r="AY2151" s="770">
        <v>3.0000000000000001E-3</v>
      </c>
      <c r="AZ2151" s="770">
        <v>1.9690000000000001</v>
      </c>
      <c r="BA2151" s="770">
        <v>3.2000000000000001E-2</v>
      </c>
      <c r="BB2151" s="770">
        <v>13.695</v>
      </c>
      <c r="BC2151" s="770">
        <v>0.255</v>
      </c>
      <c r="BD2151" s="770">
        <v>9.26</v>
      </c>
      <c r="BE2151" s="770">
        <v>0.20200000000000001</v>
      </c>
      <c r="BF2151" s="770" t="s">
        <v>121</v>
      </c>
      <c r="BG2151" s="770">
        <v>8.9999999999999993E-3</v>
      </c>
      <c r="BH2151" s="770">
        <v>6.851</v>
      </c>
      <c r="BI2151" s="770">
        <v>0.51900000000000002</v>
      </c>
      <c r="BJ2151" s="770" t="s">
        <v>121</v>
      </c>
      <c r="BK2151" s="770">
        <v>5.0000000000000001E-3</v>
      </c>
      <c r="BL2151" s="770" t="s">
        <v>121</v>
      </c>
      <c r="BM2151" s="770">
        <v>6.0000000000000001E-3</v>
      </c>
      <c r="BN2151" s="770">
        <v>0.58399999999999996</v>
      </c>
      <c r="BO2151" s="770">
        <v>3.5999999999999997E-2</v>
      </c>
      <c r="BP2151" s="770">
        <v>49.213999999999999</v>
      </c>
      <c r="BQ2151" s="770">
        <v>0.56699999999999995</v>
      </c>
      <c r="BR2151" s="770">
        <v>0.20899999999999999</v>
      </c>
      <c r="BS2151" s="770">
        <v>5.0000000000000001E-3</v>
      </c>
      <c r="BT2151" s="770">
        <v>0.68700000000000006</v>
      </c>
      <c r="BU2151" s="770">
        <v>8.5000000000000006E-2</v>
      </c>
      <c r="BV2151" s="770" t="s">
        <v>121</v>
      </c>
      <c r="BW2151" s="770">
        <v>6.9000000000000006E-2</v>
      </c>
      <c r="BX2151" s="770">
        <v>2.7E-2</v>
      </c>
      <c r="BY2151" s="770">
        <v>1.4999999999999999E-2</v>
      </c>
      <c r="BZ2151" s="770">
        <v>0.16800000000000001</v>
      </c>
      <c r="CA2151" s="770">
        <v>4.2999999999999997E-2</v>
      </c>
      <c r="CB2151" s="770">
        <v>6.0369999999999999</v>
      </c>
      <c r="CC2151" s="770">
        <v>2.6349999999999998</v>
      </c>
      <c r="CD2151" s="770">
        <v>7.8E-2</v>
      </c>
      <c r="CE2151" s="770">
        <v>1.6E-2</v>
      </c>
      <c r="CF2151" s="770" t="s">
        <v>121</v>
      </c>
      <c r="CG2151" s="770">
        <v>2E-3</v>
      </c>
      <c r="CH2151" s="770" t="s">
        <v>121</v>
      </c>
      <c r="CI2151" s="770">
        <v>2E-3</v>
      </c>
      <c r="CJ2151" s="770" t="s">
        <v>121</v>
      </c>
      <c r="CK2151" s="770">
        <v>0.84799999999999998</v>
      </c>
      <c r="CL2151" s="770" t="s">
        <v>121</v>
      </c>
      <c r="CM2151" s="770">
        <v>2E-3</v>
      </c>
      <c r="CN2151" s="770" t="s">
        <v>121</v>
      </c>
      <c r="CO2151" s="770">
        <v>2E-3</v>
      </c>
      <c r="CP2151" s="770">
        <v>1.46</v>
      </c>
      <c r="CQ2151" s="770">
        <v>6.2E-2</v>
      </c>
      <c r="CR2151" s="770" t="s">
        <v>121</v>
      </c>
      <c r="CS2151" s="770">
        <v>2E-3</v>
      </c>
      <c r="CT2151" s="770" t="s">
        <v>121</v>
      </c>
      <c r="CU2151" s="770">
        <v>24.024999999999999</v>
      </c>
      <c r="CV2151" s="770">
        <v>1.2999999999999999E-2</v>
      </c>
      <c r="CW2151" s="770">
        <v>1E-3</v>
      </c>
      <c r="CX2151" s="770">
        <v>0.32100000000000001</v>
      </c>
      <c r="CY2151" s="770">
        <v>2.4E-2</v>
      </c>
      <c r="CZ2151" s="770" t="s">
        <v>121</v>
      </c>
      <c r="DA2151" s="770">
        <v>2E-3</v>
      </c>
      <c r="DB2151" s="770">
        <v>1.4999999999999999E-2</v>
      </c>
      <c r="DC2151" s="770">
        <v>8.9999999999999993E-3</v>
      </c>
      <c r="DD2151" s="770" t="s">
        <v>121</v>
      </c>
      <c r="DE2151" s="770">
        <v>2.1000000000000001E-2</v>
      </c>
      <c r="DF2151" s="770">
        <v>1.2769999999999999</v>
      </c>
      <c r="DG2151" s="770">
        <v>2.8000000000000001E-2</v>
      </c>
      <c r="DH2151" s="770">
        <v>0.55300000000000005</v>
      </c>
      <c r="DI2151" s="770">
        <v>8.9999999999999993E-3</v>
      </c>
      <c r="DJ2151" s="770" t="s">
        <v>121</v>
      </c>
      <c r="DK2151" s="770">
        <v>2E-3</v>
      </c>
      <c r="DL2151" s="61" t="str">
        <f t="shared" si="40"/>
        <v>Anlieferung 39-2</v>
      </c>
    </row>
    <row r="2152" spans="1:132">
      <c r="A2152" s="11">
        <v>44804</v>
      </c>
      <c r="B2152" s="66" t="s">
        <v>720</v>
      </c>
      <c r="C2152" s="25" t="s">
        <v>2254</v>
      </c>
      <c r="H2152" s="3" t="e">
        <f>((F2152)/(E2152/100))</f>
        <v>#DIV/0!</v>
      </c>
      <c r="I2152" s="4" t="e">
        <f>E2152/F2152</f>
        <v>#DIV/0!</v>
      </c>
      <c r="J2152" s="4" t="e">
        <f>100/G2152</f>
        <v>#DIV/0!</v>
      </c>
      <c r="N2152" s="37" t="e">
        <f>M2152/(K2152/100)</f>
        <v>#DIV/0!</v>
      </c>
      <c r="O2152" s="37" t="e">
        <f>N2152/J2152</f>
        <v>#DIV/0!</v>
      </c>
      <c r="P2152" s="5" t="e">
        <f>M2152/(L2152/100)</f>
        <v>#DIV/0!</v>
      </c>
      <c r="Q2152" s="5" t="e">
        <f>P2152*I2152</f>
        <v>#DIV/0!</v>
      </c>
      <c r="U2152" s="15" t="e">
        <f>100-(T2152-R2152)/S2152*100</f>
        <v>#DIV/0!</v>
      </c>
      <c r="AB2152" s="14" t="e">
        <f>((AE2152-AC2152)*(1000/AD2152))*1000</f>
        <v>#DIV/0!</v>
      </c>
      <c r="AF2152" s="7" t="e">
        <f>#REF!*0.8</f>
        <v>#REF!</v>
      </c>
      <c r="AH2152" s="8" t="e">
        <f>((AG2152)*(H2152/100))</f>
        <v>#DIV/0!</v>
      </c>
      <c r="AI2152" s="7" t="e">
        <f>AG2152/AH2152</f>
        <v>#DIV/0!</v>
      </c>
      <c r="AO2152" s="58" t="s">
        <v>720</v>
      </c>
      <c r="AP2152" s="770">
        <v>8.4000000000000005E-2</v>
      </c>
      <c r="AQ2152" s="770">
        <v>0.01</v>
      </c>
      <c r="AR2152" s="770">
        <v>1.7999999999999999E-2</v>
      </c>
      <c r="AS2152" s="770">
        <v>8.0000000000000002E-3</v>
      </c>
      <c r="AT2152" s="770">
        <v>4.7E-2</v>
      </c>
      <c r="AU2152" s="770">
        <v>6.0000000000000001E-3</v>
      </c>
      <c r="AV2152" s="770">
        <v>5.4710000000000001</v>
      </c>
      <c r="AW2152" s="770">
        <v>0.11799999999999999</v>
      </c>
      <c r="AX2152" s="770" t="s">
        <v>121</v>
      </c>
      <c r="AY2152" s="770">
        <v>6.0000000000000001E-3</v>
      </c>
      <c r="AZ2152" s="770">
        <v>2.0920000000000001</v>
      </c>
      <c r="BA2152" s="770">
        <v>3.9E-2</v>
      </c>
      <c r="BB2152" s="770">
        <v>0.16200000000000001</v>
      </c>
      <c r="BC2152" s="770">
        <v>7.0000000000000001E-3</v>
      </c>
      <c r="BD2152" s="770">
        <v>7.399</v>
      </c>
      <c r="BE2152" s="770">
        <v>0.13</v>
      </c>
      <c r="BF2152" s="770" t="s">
        <v>121</v>
      </c>
      <c r="BG2152" s="770">
        <v>1.2E-2</v>
      </c>
      <c r="BH2152" s="770">
        <v>1.1000000000000001</v>
      </c>
      <c r="BI2152" s="770">
        <v>0.31900000000000001</v>
      </c>
      <c r="BJ2152" s="770">
        <v>1.4E-2</v>
      </c>
      <c r="BK2152" s="770">
        <v>8.0000000000000002E-3</v>
      </c>
      <c r="BL2152" s="770" t="s">
        <v>121</v>
      </c>
      <c r="BM2152" s="770">
        <v>8.0000000000000002E-3</v>
      </c>
      <c r="BN2152" s="770">
        <v>6.6120000000000001</v>
      </c>
      <c r="BO2152" s="770">
        <v>0.26300000000000001</v>
      </c>
      <c r="BP2152" s="770">
        <v>65.409000000000006</v>
      </c>
      <c r="BQ2152" s="770">
        <v>0.45300000000000001</v>
      </c>
      <c r="BR2152" s="770">
        <v>4.9059999999999997</v>
      </c>
      <c r="BS2152" s="770">
        <v>7.0000000000000007E-2</v>
      </c>
      <c r="BT2152" s="770">
        <v>0.65</v>
      </c>
      <c r="BU2152" s="770">
        <v>7.1999999999999995E-2</v>
      </c>
      <c r="BV2152" s="770" t="s">
        <v>121</v>
      </c>
      <c r="BW2152" s="770">
        <v>7.8E-2</v>
      </c>
      <c r="BX2152" s="770" t="s">
        <v>121</v>
      </c>
      <c r="BY2152" s="770">
        <v>2.4E-2</v>
      </c>
      <c r="BZ2152" s="770">
        <v>0.20699999999999999</v>
      </c>
      <c r="CA2152" s="770">
        <v>0.04</v>
      </c>
      <c r="CB2152" s="770">
        <v>3.8149999999999999</v>
      </c>
      <c r="CC2152" s="770">
        <v>2.278</v>
      </c>
      <c r="CD2152" s="770">
        <v>0.17299999999999999</v>
      </c>
      <c r="CE2152" s="770">
        <v>2.1999999999999999E-2</v>
      </c>
      <c r="CF2152" s="770">
        <v>1.9E-2</v>
      </c>
      <c r="CG2152" s="770">
        <v>1E-3</v>
      </c>
      <c r="CH2152" s="770">
        <v>2E-3</v>
      </c>
      <c r="CI2152" s="770">
        <v>1E-3</v>
      </c>
      <c r="CJ2152" s="770" t="s">
        <v>121</v>
      </c>
      <c r="CK2152" s="770">
        <v>0.82399999999999995</v>
      </c>
      <c r="CL2152" s="770" t="s">
        <v>121</v>
      </c>
      <c r="CM2152" s="770">
        <v>2E-3</v>
      </c>
      <c r="CN2152" s="770">
        <v>2.9000000000000001E-2</v>
      </c>
      <c r="CO2152" s="770">
        <v>3.0000000000000001E-3</v>
      </c>
      <c r="CP2152" s="770">
        <v>1.361</v>
      </c>
      <c r="CQ2152" s="770">
        <v>7.6999999999999999E-2</v>
      </c>
      <c r="CR2152" s="770" t="s">
        <v>121</v>
      </c>
      <c r="CS2152" s="770">
        <v>0.01</v>
      </c>
      <c r="CT2152" s="770" t="s">
        <v>121</v>
      </c>
      <c r="CU2152" s="770">
        <v>24.364999999999998</v>
      </c>
      <c r="CV2152" s="770">
        <v>0.115</v>
      </c>
      <c r="CW2152" s="770">
        <v>3.0000000000000001E-3</v>
      </c>
      <c r="CX2152" s="770">
        <v>7.9000000000000001E-2</v>
      </c>
      <c r="CY2152" s="770">
        <v>0.05</v>
      </c>
      <c r="CZ2152" s="770" t="s">
        <v>121</v>
      </c>
      <c r="DA2152" s="770">
        <v>4.0000000000000001E-3</v>
      </c>
      <c r="DB2152" s="770" t="s">
        <v>121</v>
      </c>
      <c r="DC2152" s="770">
        <v>5.0999999999999997E-2</v>
      </c>
      <c r="DD2152" s="770" t="s">
        <v>121</v>
      </c>
      <c r="DE2152" s="770">
        <v>2.4E-2</v>
      </c>
      <c r="DF2152" s="770">
        <v>0.17599999999999999</v>
      </c>
      <c r="DG2152" s="770">
        <v>6.0000000000000001E-3</v>
      </c>
      <c r="DH2152" s="770">
        <v>5.0999999999999997E-2</v>
      </c>
      <c r="DI2152" s="770">
        <v>2E-3</v>
      </c>
      <c r="DJ2152" s="770" t="s">
        <v>121</v>
      </c>
      <c r="DK2152" s="770">
        <v>2E-3</v>
      </c>
      <c r="DL2152" s="61" t="str">
        <f t="shared" si="40"/>
        <v>Anlieferung 39-3</v>
      </c>
    </row>
    <row r="2153" spans="1:132">
      <c r="A2153" s="11">
        <v>44804</v>
      </c>
      <c r="B2153" s="66"/>
      <c r="C2153" s="25" t="s">
        <v>117</v>
      </c>
      <c r="H2153" s="3" t="e">
        <f>((F2153)/(E2153/100))</f>
        <v>#DIV/0!</v>
      </c>
      <c r="I2153" s="4" t="e">
        <f>E2153/F2153</f>
        <v>#DIV/0!</v>
      </c>
      <c r="J2153" s="4" t="e">
        <f>100/G2153</f>
        <v>#DIV/0!</v>
      </c>
      <c r="N2153" s="37" t="e">
        <f>M2153/(K2153/100)</f>
        <v>#DIV/0!</v>
      </c>
      <c r="O2153" s="37" t="e">
        <f>N2153/J2153</f>
        <v>#DIV/0!</v>
      </c>
      <c r="P2153" s="5" t="e">
        <f>M2153/(L2153/100)</f>
        <v>#DIV/0!</v>
      </c>
      <c r="Q2153" s="5" t="e">
        <f>P2153*I2153</f>
        <v>#DIV/0!</v>
      </c>
      <c r="U2153" s="15" t="e">
        <f>100-(T2153-R2153)/S2153*100</f>
        <v>#DIV/0!</v>
      </c>
      <c r="X2153" s="2">
        <v>11.63</v>
      </c>
      <c r="AB2153" s="14" t="e">
        <f>((AE2153-AC2153)*(1000/AD2153))*1000</f>
        <v>#DIV/0!</v>
      </c>
      <c r="AF2153" s="7" t="e">
        <f>#REF!*0.8</f>
        <v>#REF!</v>
      </c>
      <c r="AG2153" s="2">
        <v>60</v>
      </c>
      <c r="AH2153" s="8" t="e">
        <f>((AG2153)*(H2153/100))</f>
        <v>#DIV/0!</v>
      </c>
      <c r="AI2153" s="7" t="e">
        <f>AG2153/AH2153</f>
        <v>#DIV/0!</v>
      </c>
      <c r="AO2153" s="20" t="s">
        <v>2486</v>
      </c>
      <c r="AP2153" s="773">
        <v>0.15</v>
      </c>
      <c r="AQ2153" s="773">
        <v>2E-3</v>
      </c>
      <c r="AR2153" s="773">
        <v>5.0000000000000001E-3</v>
      </c>
      <c r="AS2153" s="773">
        <v>3.0000000000000001E-3</v>
      </c>
      <c r="AT2153" s="773">
        <v>4.5999999999999999E-2</v>
      </c>
      <c r="AU2153" s="773">
        <v>3.0000000000000001E-3</v>
      </c>
      <c r="AV2153" s="773">
        <v>4.3999999999999997E-2</v>
      </c>
      <c r="AW2153" s="773">
        <v>2E-3</v>
      </c>
      <c r="AX2153" s="773">
        <v>8.0000000000000002E-3</v>
      </c>
      <c r="AY2153" s="773">
        <v>1E-3</v>
      </c>
      <c r="AZ2153" s="773">
        <v>3.3000000000000002E-2</v>
      </c>
      <c r="BA2153" s="773">
        <v>2E-3</v>
      </c>
      <c r="BB2153" s="773">
        <v>5.6000000000000001E-2</v>
      </c>
      <c r="BC2153" s="773">
        <v>2E-3</v>
      </c>
      <c r="BD2153" s="773">
        <v>0.214</v>
      </c>
      <c r="BE2153" s="773">
        <v>7.0000000000000001E-3</v>
      </c>
      <c r="BF2153" s="773" t="s">
        <v>121</v>
      </c>
      <c r="BG2153" s="773">
        <v>8.0000000000000002E-3</v>
      </c>
      <c r="BH2153" s="773" t="s">
        <v>121</v>
      </c>
      <c r="BI2153" s="773">
        <v>4.1420000000000003</v>
      </c>
      <c r="BJ2153" s="773" t="s">
        <v>121</v>
      </c>
      <c r="BK2153" s="773">
        <v>3.0000000000000001E-3</v>
      </c>
      <c r="BL2153" s="773" t="s">
        <v>121</v>
      </c>
      <c r="BM2153" s="773">
        <v>2E-3</v>
      </c>
      <c r="BN2153" s="773">
        <v>5.8000000000000003E-2</v>
      </c>
      <c r="BO2153" s="773">
        <v>8.0000000000000002E-3</v>
      </c>
      <c r="BP2153" s="773">
        <v>44.728000000000002</v>
      </c>
      <c r="BQ2153" s="773">
        <v>0.23100000000000001</v>
      </c>
      <c r="BR2153" s="773">
        <v>5.0000000000000001E-3</v>
      </c>
      <c r="BS2153" s="773">
        <v>1E-3</v>
      </c>
      <c r="BT2153" s="773">
        <v>22.885999999999999</v>
      </c>
      <c r="BU2153" s="773">
        <v>0.24299999999999999</v>
      </c>
      <c r="BV2153" s="773">
        <v>11.461</v>
      </c>
      <c r="BW2153" s="773">
        <v>0.19900000000000001</v>
      </c>
      <c r="BX2153" s="773" t="s">
        <v>121</v>
      </c>
      <c r="BY2153" s="773">
        <v>4.0000000000000001E-3</v>
      </c>
      <c r="BZ2153" s="773">
        <v>1.883</v>
      </c>
      <c r="CA2153" s="773">
        <v>4.2000000000000003E-2</v>
      </c>
      <c r="CB2153" s="773" t="s">
        <v>121</v>
      </c>
      <c r="CC2153" s="773">
        <v>18.460999999999999</v>
      </c>
      <c r="CD2153" s="773">
        <v>1.7000000000000001E-2</v>
      </c>
      <c r="CE2153" s="773">
        <v>5.0000000000000001E-3</v>
      </c>
      <c r="CF2153" s="773" t="s">
        <v>121</v>
      </c>
      <c r="CG2153" s="773">
        <v>2E-3</v>
      </c>
      <c r="CH2153" s="773" t="s">
        <v>121</v>
      </c>
      <c r="CI2153" s="773">
        <v>2E-3</v>
      </c>
      <c r="CJ2153" s="773" t="s">
        <v>121</v>
      </c>
      <c r="CK2153" s="773">
        <v>0.218</v>
      </c>
      <c r="CL2153" s="773" t="s">
        <v>121</v>
      </c>
      <c r="CM2153" s="773">
        <v>2E-3</v>
      </c>
      <c r="CN2153" s="773">
        <v>5.0000000000000001E-3</v>
      </c>
      <c r="CO2153" s="773">
        <v>1E-3</v>
      </c>
      <c r="CP2153" s="773">
        <v>1.0549999999999999</v>
      </c>
      <c r="CQ2153" s="773">
        <v>4.9000000000000002E-2</v>
      </c>
      <c r="CR2153" s="773" t="s">
        <v>121</v>
      </c>
      <c r="CS2153" s="773">
        <v>2E-3</v>
      </c>
      <c r="CT2153" s="773">
        <v>1.018</v>
      </c>
      <c r="CU2153" s="773">
        <v>0.29299999999999998</v>
      </c>
      <c r="CV2153" s="773">
        <v>1.7000000000000001E-2</v>
      </c>
      <c r="CW2153" s="773">
        <v>1E-3</v>
      </c>
      <c r="CX2153" s="773">
        <v>5.0999999999999997E-2</v>
      </c>
      <c r="CY2153" s="773">
        <v>1.0999999999999999E-2</v>
      </c>
      <c r="CZ2153" s="773" t="s">
        <v>121</v>
      </c>
      <c r="DA2153" s="773">
        <v>2E-3</v>
      </c>
      <c r="DB2153" s="773" t="s">
        <v>121</v>
      </c>
      <c r="DC2153" s="773">
        <v>4.0000000000000001E-3</v>
      </c>
      <c r="DD2153" s="773">
        <v>3.9E-2</v>
      </c>
      <c r="DE2153" s="773">
        <v>6.0000000000000001E-3</v>
      </c>
      <c r="DF2153" s="773">
        <v>0.52200000000000002</v>
      </c>
      <c r="DG2153" s="773">
        <v>6.0000000000000001E-3</v>
      </c>
      <c r="DH2153" s="773" t="s">
        <v>121</v>
      </c>
      <c r="DI2153" s="773">
        <v>2E-3</v>
      </c>
      <c r="DJ2153" s="773">
        <v>9.1999999999999998E-2</v>
      </c>
      <c r="DK2153" s="773">
        <v>1E-3</v>
      </c>
      <c r="DL2153" s="61" t="str">
        <f t="shared" si="40"/>
        <v>UTV 31-08-2022</v>
      </c>
    </row>
    <row r="2154" spans="1:132">
      <c r="A2154" s="11">
        <v>44804</v>
      </c>
      <c r="B2154" s="66" t="s">
        <v>208</v>
      </c>
      <c r="C2154" s="25" t="s">
        <v>119</v>
      </c>
      <c r="D2154" s="21">
        <v>31</v>
      </c>
      <c r="E2154" s="2">
        <v>100</v>
      </c>
      <c r="F2154" s="2">
        <v>69</v>
      </c>
      <c r="H2154" s="3">
        <f>((F2154)/(E2154/100))</f>
        <v>69</v>
      </c>
      <c r="I2154" s="4">
        <f>E2154/F2154</f>
        <v>1.4492753623188406</v>
      </c>
      <c r="J2154" s="4" t="e">
        <f>100/G2154</f>
        <v>#DIV/0!</v>
      </c>
      <c r="N2154" s="37" t="e">
        <f>M2154/(K2154/100)</f>
        <v>#DIV/0!</v>
      </c>
      <c r="O2154" s="37" t="e">
        <f>N2154/J2154</f>
        <v>#DIV/0!</v>
      </c>
      <c r="P2154" s="5" t="e">
        <f>M2154/(L2154/100)</f>
        <v>#DIV/0!</v>
      </c>
      <c r="Q2154" s="5" t="e">
        <f>P2154*I2154</f>
        <v>#DIV/0!</v>
      </c>
      <c r="U2154" s="15" t="e">
        <f>100-(T2154-R2154)/S2154*100</f>
        <v>#DIV/0!</v>
      </c>
      <c r="V2154" s="21">
        <v>3.74</v>
      </c>
      <c r="X2154" s="2">
        <v>10.35</v>
      </c>
      <c r="Y2154" s="2">
        <v>8.01</v>
      </c>
      <c r="Z2154" s="21">
        <v>2113</v>
      </c>
      <c r="AB2154" s="14" t="e">
        <f>((AE2154-AC2154)*(1000/AD2154))*1000</f>
        <v>#DIV/0!</v>
      </c>
      <c r="AF2154" s="7" t="e">
        <f>#REF!*0.8</f>
        <v>#REF!</v>
      </c>
      <c r="AG2154" s="2">
        <v>145</v>
      </c>
      <c r="AH2154" s="8">
        <f>((AG2154)*(H2154/100))</f>
        <v>100.05</v>
      </c>
      <c r="AI2154" s="7">
        <f>AG2154/AH2154</f>
        <v>1.4492753623188406</v>
      </c>
      <c r="AJ2154" s="6">
        <v>35</v>
      </c>
      <c r="AK2154" s="2">
        <v>1.242</v>
      </c>
      <c r="AO2154" s="20" t="s">
        <v>2487</v>
      </c>
      <c r="AP2154" s="771">
        <v>7.3999999999999996E-2</v>
      </c>
      <c r="AQ2154" s="771">
        <v>7.0000000000000001E-3</v>
      </c>
      <c r="AR2154" s="771">
        <v>7.6999999999999999E-2</v>
      </c>
      <c r="AS2154" s="771">
        <v>8.9999999999999993E-3</v>
      </c>
      <c r="AT2154" s="771">
        <v>1.2E-2</v>
      </c>
      <c r="AU2154" s="771">
        <v>2E-3</v>
      </c>
      <c r="AV2154" s="771">
        <v>2.5999999999999999E-2</v>
      </c>
      <c r="AW2154" s="771">
        <v>3.0000000000000001E-3</v>
      </c>
      <c r="AX2154" s="771">
        <v>6.0000000000000001E-3</v>
      </c>
      <c r="AY2154" s="771">
        <v>1E-3</v>
      </c>
      <c r="AZ2154" s="771">
        <v>0.14199999999999999</v>
      </c>
      <c r="BA2154" s="771">
        <v>1.6E-2</v>
      </c>
      <c r="BB2154" s="771">
        <v>9.6000000000000002E-2</v>
      </c>
      <c r="BC2154" s="771">
        <v>0.01</v>
      </c>
      <c r="BD2154" s="771">
        <v>5.4450000000000003</v>
      </c>
      <c r="BE2154" s="771">
        <v>0.60199999999999998</v>
      </c>
      <c r="BF2154" s="771" t="s">
        <v>121</v>
      </c>
      <c r="BG2154" s="771">
        <v>3.0000000000000001E-3</v>
      </c>
      <c r="BH2154" s="771">
        <v>3.742</v>
      </c>
      <c r="BI2154" s="771">
        <v>0.91400000000000003</v>
      </c>
      <c r="BJ2154" s="771">
        <v>5.0000000000000001E-3</v>
      </c>
      <c r="BK2154" s="771">
        <v>2E-3</v>
      </c>
      <c r="BL2154" s="771" t="s">
        <v>121</v>
      </c>
      <c r="BM2154" s="771">
        <v>2E-3</v>
      </c>
      <c r="BN2154" s="771">
        <v>1.236</v>
      </c>
      <c r="BO2154" s="771">
        <v>9.6000000000000002E-2</v>
      </c>
      <c r="BP2154" s="771">
        <v>73.597999999999999</v>
      </c>
      <c r="BQ2154" s="771">
        <v>0.126</v>
      </c>
      <c r="BR2154" s="771">
        <v>5.0000000000000001E-3</v>
      </c>
      <c r="BS2154" s="771">
        <v>1E-3</v>
      </c>
      <c r="BT2154" s="771">
        <v>9.7230000000000008</v>
      </c>
      <c r="BU2154" s="771">
        <v>0.96799999999999997</v>
      </c>
      <c r="BV2154" s="771">
        <v>0.86099999999999999</v>
      </c>
      <c r="BW2154" s="771">
        <v>0.14499999999999999</v>
      </c>
      <c r="BX2154" s="771" t="s">
        <v>121</v>
      </c>
      <c r="BY2154" s="771">
        <v>1.4999999999999999E-2</v>
      </c>
      <c r="BZ2154" s="771">
        <v>0.96699999999999997</v>
      </c>
      <c r="CA2154" s="771">
        <v>9.5000000000000001E-2</v>
      </c>
      <c r="CB2154" s="771" t="s">
        <v>121</v>
      </c>
      <c r="CC2154" s="771">
        <v>7.1459999999999999</v>
      </c>
      <c r="CD2154" s="771">
        <v>0.21099999999999999</v>
      </c>
      <c r="CE2154" s="771">
        <v>2.5000000000000001E-2</v>
      </c>
      <c r="CF2154" s="771">
        <v>5.0000000000000001E-3</v>
      </c>
      <c r="CG2154" s="771">
        <v>1E-3</v>
      </c>
      <c r="CH2154" s="771">
        <v>2E-3</v>
      </c>
      <c r="CI2154" s="771">
        <v>1E-3</v>
      </c>
      <c r="CJ2154" s="771" t="s">
        <v>121</v>
      </c>
      <c r="CK2154" s="771">
        <v>2.6320000000000001</v>
      </c>
      <c r="CL2154" s="771" t="s">
        <v>121</v>
      </c>
      <c r="CM2154" s="771">
        <v>2E-3</v>
      </c>
      <c r="CN2154" s="771">
        <v>3.0000000000000001E-3</v>
      </c>
      <c r="CO2154" s="771">
        <v>1E-3</v>
      </c>
      <c r="CP2154" s="771">
        <v>1.123</v>
      </c>
      <c r="CQ2154" s="771">
        <v>0.13400000000000001</v>
      </c>
      <c r="CR2154" s="771" t="s">
        <v>121</v>
      </c>
      <c r="CS2154" s="771">
        <v>2E-3</v>
      </c>
      <c r="CT2154" s="771" t="s">
        <v>121</v>
      </c>
      <c r="CU2154" s="771">
        <v>44.033999999999999</v>
      </c>
      <c r="CV2154" s="771">
        <v>3.7999999999999999E-2</v>
      </c>
      <c r="CW2154" s="771">
        <v>4.0000000000000001E-3</v>
      </c>
      <c r="CX2154" s="771">
        <v>1.3680000000000001</v>
      </c>
      <c r="CY2154" s="771">
        <v>0.155</v>
      </c>
      <c r="CZ2154" s="771" t="s">
        <v>121</v>
      </c>
      <c r="DA2154" s="771">
        <v>2E-3</v>
      </c>
      <c r="DB2154" s="771">
        <v>2.7E-2</v>
      </c>
      <c r="DC2154" s="771">
        <v>8.9999999999999993E-3</v>
      </c>
      <c r="DD2154" s="771">
        <v>3.4000000000000002E-2</v>
      </c>
      <c r="DE2154" s="771">
        <v>8.9999999999999993E-3</v>
      </c>
      <c r="DF2154" s="771">
        <v>1.0740000000000001</v>
      </c>
      <c r="DG2154" s="771">
        <v>0.108</v>
      </c>
      <c r="DH2154" s="771">
        <v>7.6999999999999999E-2</v>
      </c>
      <c r="DI2154" s="771">
        <v>7.0000000000000001E-3</v>
      </c>
      <c r="DJ2154" s="771">
        <v>1.7999999999999999E-2</v>
      </c>
      <c r="DK2154" s="771">
        <v>2E-3</v>
      </c>
      <c r="DL2154" s="61" t="str">
        <f t="shared" si="40"/>
        <v>DK III W1 31-08-2022</v>
      </c>
      <c r="DM2154" s="773">
        <v>2.9628784641395602E-2</v>
      </c>
      <c r="DN2154" s="773">
        <v>2.32020662209916E-2</v>
      </c>
      <c r="DO2154" s="773">
        <v>4.8582630826117801E-3</v>
      </c>
      <c r="DP2154" s="773">
        <v>1.2415771628574901</v>
      </c>
      <c r="DQ2154" s="773">
        <v>6.1507623909186904E-3</v>
      </c>
      <c r="DR2154" s="773">
        <v>3.5108775531307097E-2</v>
      </c>
      <c r="DS2154" s="773">
        <v>7.4728610073701102E-2</v>
      </c>
      <c r="DT2154" s="773">
        <v>-3.6388690484647399E-3</v>
      </c>
      <c r="DU2154" s="773">
        <v>2.1498838783014802E-3</v>
      </c>
      <c r="DV2154" s="773">
        <v>0.11093032585347801</v>
      </c>
      <c r="DW2154" s="773">
        <v>0.355771056805471</v>
      </c>
      <c r="DX2154" s="773">
        <v>3.23774952972882E-2</v>
      </c>
      <c r="DY2154" s="773">
        <v>790.75290793294005</v>
      </c>
      <c r="DZ2154" s="773">
        <v>0.45763698385950002</v>
      </c>
      <c r="EA2154" s="773">
        <v>0.59841030622978597</v>
      </c>
      <c r="EB2154" s="773">
        <v>98.637690647114297</v>
      </c>
    </row>
    <row r="2155" spans="1:132">
      <c r="A2155" s="11">
        <v>44804</v>
      </c>
      <c r="B2155" s="66"/>
      <c r="C2155" s="25" t="s">
        <v>124</v>
      </c>
      <c r="D2155" s="21">
        <v>30</v>
      </c>
      <c r="E2155" s="2">
        <v>100</v>
      </c>
      <c r="F2155" s="2">
        <v>70</v>
      </c>
      <c r="H2155" s="3">
        <f>((F2155)/(E2155/100))</f>
        <v>70</v>
      </c>
      <c r="I2155" s="4">
        <f>E2155/F2155</f>
        <v>1.4285714285714286</v>
      </c>
      <c r="J2155" s="4" t="e">
        <f>100/G2155</f>
        <v>#DIV/0!</v>
      </c>
      <c r="N2155" s="37" t="e">
        <f>M2155/(K2155/100)</f>
        <v>#DIV/0!</v>
      </c>
      <c r="O2155" s="37" t="e">
        <f>N2155/J2155</f>
        <v>#DIV/0!</v>
      </c>
      <c r="P2155" s="5" t="e">
        <f>M2155/(L2155/100)</f>
        <v>#DIV/0!</v>
      </c>
      <c r="Q2155" s="5" t="e">
        <f>P2155*I2155</f>
        <v>#DIV/0!</v>
      </c>
      <c r="U2155" s="15" t="e">
        <f>100-(T2155-R2155)/S2155*100</f>
        <v>#DIV/0!</v>
      </c>
      <c r="V2155" s="21">
        <v>3.23</v>
      </c>
      <c r="X2155" s="2">
        <v>8.8699999999999992</v>
      </c>
      <c r="Y2155" s="2">
        <v>5.75</v>
      </c>
      <c r="Z2155" s="21">
        <v>1250</v>
      </c>
      <c r="AB2155" s="14" t="e">
        <f>((AE2155-AC2155)*(1000/AD2155))*1000</f>
        <v>#DIV/0!</v>
      </c>
      <c r="AF2155" s="7" t="e">
        <f>#REF!*0.8</f>
        <v>#REF!</v>
      </c>
      <c r="AG2155" s="2">
        <v>143</v>
      </c>
      <c r="AH2155" s="8">
        <f>((AG2155)*(H2155/100))</f>
        <v>100.1</v>
      </c>
      <c r="AI2155" s="7">
        <f>AG2155/AH2155</f>
        <v>1.4285714285714286</v>
      </c>
      <c r="AJ2155" s="6">
        <v>74.02</v>
      </c>
      <c r="AK2155" s="2">
        <v>0.49</v>
      </c>
      <c r="AO2155" s="20" t="s">
        <v>2488</v>
      </c>
      <c r="AP2155" s="772">
        <v>6.0999999999999999E-2</v>
      </c>
      <c r="AQ2155" s="772">
        <v>2E-3</v>
      </c>
      <c r="AR2155" s="772">
        <v>3.9E-2</v>
      </c>
      <c r="AS2155" s="772">
        <v>3.0000000000000001E-3</v>
      </c>
      <c r="AT2155" s="772">
        <v>7.0000000000000001E-3</v>
      </c>
      <c r="AU2155" s="772">
        <v>2E-3</v>
      </c>
      <c r="AV2155" s="772">
        <v>2.9000000000000001E-2</v>
      </c>
      <c r="AW2155" s="772">
        <v>2E-3</v>
      </c>
      <c r="AX2155" s="772" t="s">
        <v>121</v>
      </c>
      <c r="AY2155" s="772">
        <v>2E-3</v>
      </c>
      <c r="AZ2155" s="772">
        <v>3.7999999999999999E-2</v>
      </c>
      <c r="BA2155" s="772">
        <v>3.0000000000000001E-3</v>
      </c>
      <c r="BB2155" s="772">
        <v>0.122</v>
      </c>
      <c r="BC2155" s="772">
        <v>3.0000000000000001E-3</v>
      </c>
      <c r="BD2155" s="772">
        <v>4.1159999999999997</v>
      </c>
      <c r="BE2155" s="772">
        <v>3.5999999999999997E-2</v>
      </c>
      <c r="BF2155" s="772" t="s">
        <v>121</v>
      </c>
      <c r="BG2155" s="772">
        <v>4.0000000000000001E-3</v>
      </c>
      <c r="BH2155" s="772">
        <v>2.7120000000000002</v>
      </c>
      <c r="BI2155" s="772">
        <v>0.76400000000000001</v>
      </c>
      <c r="BJ2155" s="772" t="s">
        <v>121</v>
      </c>
      <c r="BK2155" s="772">
        <v>3.0000000000000001E-3</v>
      </c>
      <c r="BL2155" s="772" t="s">
        <v>121</v>
      </c>
      <c r="BM2155" s="772">
        <v>2E-3</v>
      </c>
      <c r="BN2155" s="772">
        <v>2.8519999999999999</v>
      </c>
      <c r="BO2155" s="772">
        <v>3.9E-2</v>
      </c>
      <c r="BP2155" s="772">
        <v>67.16</v>
      </c>
      <c r="BQ2155" s="772">
        <v>0.156</v>
      </c>
      <c r="BR2155" s="772">
        <v>5.0000000000000001E-3</v>
      </c>
      <c r="BS2155" s="772">
        <v>1E-3</v>
      </c>
      <c r="BT2155" s="772">
        <v>10.573</v>
      </c>
      <c r="BU2155" s="772">
        <v>0.121</v>
      </c>
      <c r="BV2155" s="772">
        <v>0.746</v>
      </c>
      <c r="BW2155" s="772">
        <v>1.7999999999999999E-2</v>
      </c>
      <c r="BX2155" s="772">
        <v>2.1999999999999999E-2</v>
      </c>
      <c r="BY2155" s="772">
        <v>7.0000000000000001E-3</v>
      </c>
      <c r="BZ2155" s="772">
        <v>0.45600000000000002</v>
      </c>
      <c r="CA2155" s="772">
        <v>2.5000000000000001E-2</v>
      </c>
      <c r="CB2155" s="772" t="s">
        <v>121</v>
      </c>
      <c r="CC2155" s="772">
        <v>8.4830000000000005</v>
      </c>
      <c r="CD2155" s="772">
        <v>0.36499999999999999</v>
      </c>
      <c r="CE2155" s="772">
        <v>1.0999999999999999E-2</v>
      </c>
      <c r="CF2155" s="772">
        <v>2E-3</v>
      </c>
      <c r="CG2155" s="772">
        <v>1E-3</v>
      </c>
      <c r="CH2155" s="772">
        <v>2E-3</v>
      </c>
      <c r="CI2155" s="772">
        <v>1E-3</v>
      </c>
      <c r="CJ2155" s="772">
        <v>1.0860000000000001</v>
      </c>
      <c r="CK2155" s="772">
        <v>7.8E-2</v>
      </c>
      <c r="CL2155" s="772" t="s">
        <v>121</v>
      </c>
      <c r="CM2155" s="772">
        <v>2E-3</v>
      </c>
      <c r="CN2155" s="772">
        <v>2E-3</v>
      </c>
      <c r="CO2155" s="772">
        <v>1E-3</v>
      </c>
      <c r="CP2155" s="772">
        <v>2.5129999999999999</v>
      </c>
      <c r="CQ2155" s="772">
        <v>4.2999999999999997E-2</v>
      </c>
      <c r="CR2155" s="772" t="s">
        <v>121</v>
      </c>
      <c r="CS2155" s="772">
        <v>2E-3</v>
      </c>
      <c r="CT2155" s="772">
        <v>4.6619999999999999</v>
      </c>
      <c r="CU2155" s="772">
        <v>0.23499999999999999</v>
      </c>
      <c r="CV2155" s="772">
        <v>3.6999999999999998E-2</v>
      </c>
      <c r="CW2155" s="772">
        <v>1E-3</v>
      </c>
      <c r="CX2155" s="772">
        <v>1.319</v>
      </c>
      <c r="CY2155" s="772">
        <v>2.5000000000000001E-2</v>
      </c>
      <c r="CZ2155" s="772" t="s">
        <v>121</v>
      </c>
      <c r="DA2155" s="772">
        <v>2E-3</v>
      </c>
      <c r="DB2155" s="772">
        <v>1.7999999999999999E-2</v>
      </c>
      <c r="DC2155" s="772">
        <v>8.0000000000000002E-3</v>
      </c>
      <c r="DD2155" s="772" t="s">
        <v>121</v>
      </c>
      <c r="DE2155" s="772">
        <v>1.2E-2</v>
      </c>
      <c r="DF2155" s="772">
        <v>1.032</v>
      </c>
      <c r="DG2155" s="772">
        <v>1.0999999999999999E-2</v>
      </c>
      <c r="DH2155" s="772">
        <v>1.7999999999999999E-2</v>
      </c>
      <c r="DI2155" s="772">
        <v>1E-3</v>
      </c>
      <c r="DJ2155" s="772">
        <v>3.0000000000000001E-3</v>
      </c>
      <c r="DK2155" s="772">
        <v>1E-3</v>
      </c>
      <c r="DL2155" s="61" t="str">
        <f t="shared" si="40"/>
        <v>DK II 31-08-2022</v>
      </c>
      <c r="DM2155" s="188">
        <v>-7.8234341929409195E-5</v>
      </c>
      <c r="DN2155" s="773">
        <v>2.7671414859922602E-3</v>
      </c>
      <c r="DO2155" s="773">
        <v>1.13722307891267E-4</v>
      </c>
      <c r="DP2155" s="773">
        <v>0.48952113152223298</v>
      </c>
      <c r="DQ2155" s="773">
        <v>1.5480071041162601E-4</v>
      </c>
      <c r="DR2155" s="773">
        <v>1.6269191971590199E-2</v>
      </c>
      <c r="DS2155" s="773">
        <v>8.8653395387896197E-2</v>
      </c>
      <c r="DT2155" s="773">
        <v>-1.0569374811401199E-3</v>
      </c>
      <c r="DU2155" s="773">
        <v>3.8718097708930101E-4</v>
      </c>
      <c r="DV2155" s="773">
        <v>8.2387718507704703E-3</v>
      </c>
      <c r="DW2155" s="773">
        <v>0.212779074583195</v>
      </c>
      <c r="DX2155" s="773">
        <v>-3.3213306148314303E-2</v>
      </c>
      <c r="DY2155" s="773">
        <v>897.37776648810404</v>
      </c>
      <c r="DZ2155" s="773">
        <v>0.18020560402701999</v>
      </c>
      <c r="EA2155" s="773">
        <v>2.8557206697048501</v>
      </c>
      <c r="EB2155" s="773">
        <v>96.634764983366395</v>
      </c>
    </row>
    <row r="2156" spans="1:132">
      <c r="A2156" s="11">
        <v>44805</v>
      </c>
      <c r="B2156" s="66" t="s">
        <v>2489</v>
      </c>
      <c r="C2156" s="25" t="s">
        <v>1509</v>
      </c>
      <c r="H2156" s="3" t="e">
        <f>((F2156)/(E2156/100))</f>
        <v>#DIV/0!</v>
      </c>
      <c r="I2156" s="4" t="e">
        <f>E2156/F2156</f>
        <v>#DIV/0!</v>
      </c>
      <c r="J2156" s="4" t="e">
        <f>100/G2156</f>
        <v>#DIV/0!</v>
      </c>
      <c r="N2156" s="37" t="e">
        <f>M2156/(K2156/100)</f>
        <v>#DIV/0!</v>
      </c>
      <c r="O2156" s="37" t="e">
        <f>N2156/J2156</f>
        <v>#DIV/0!</v>
      </c>
      <c r="P2156" s="5" t="e">
        <f>M2156/(L2156/100)</f>
        <v>#DIV/0!</v>
      </c>
      <c r="Q2156" s="5" t="e">
        <f>P2156*I2156</f>
        <v>#DIV/0!</v>
      </c>
      <c r="U2156" s="15" t="e">
        <f>100-(T2156-R2156)/S2156*100</f>
        <v>#DIV/0!</v>
      </c>
      <c r="X2156" s="2">
        <v>12.32</v>
      </c>
      <c r="Y2156" s="2">
        <v>12.04</v>
      </c>
      <c r="AB2156" s="14" t="e">
        <f>((AE2156-AC2156)*(1000/AD2156))*1000</f>
        <v>#DIV/0!</v>
      </c>
      <c r="AF2156" s="7" t="e">
        <f>#REF!*0.8</f>
        <v>#REF!</v>
      </c>
      <c r="AG2156" s="2">
        <v>100</v>
      </c>
      <c r="AH2156" s="8" t="e">
        <f>((AG2156)*(H2156/100))</f>
        <v>#DIV/0!</v>
      </c>
      <c r="AI2156" s="7" t="e">
        <f>AG2156/AH2156</f>
        <v>#DIV/0!</v>
      </c>
      <c r="AK2156" s="2">
        <v>0.83299999999999996</v>
      </c>
      <c r="DL2156" s="61" t="s">
        <v>2496</v>
      </c>
      <c r="DM2156" s="775">
        <v>-1.0906431202212401E-2</v>
      </c>
      <c r="DN2156" s="775">
        <v>-7.0000548115243602E-3</v>
      </c>
      <c r="DO2156" s="775">
        <v>1.12953672251934</v>
      </c>
      <c r="DP2156" s="775">
        <v>0.833461965169916</v>
      </c>
      <c r="DQ2156" s="775">
        <v>0.103172098006288</v>
      </c>
      <c r="DR2156" s="775">
        <v>1.39718011715836E-2</v>
      </c>
      <c r="DS2156" s="188">
        <v>5.6393532868497103E-5</v>
      </c>
      <c r="DT2156" s="775">
        <v>4.7262074401260099E-3</v>
      </c>
      <c r="DU2156" s="775">
        <v>-2.1777049545483799E-3</v>
      </c>
      <c r="DV2156" s="775">
        <v>1.1287301123571999E-2</v>
      </c>
      <c r="DW2156" s="775">
        <v>0.61324609197764601</v>
      </c>
      <c r="DX2156" s="775">
        <v>-0.111045390036364</v>
      </c>
      <c r="DY2156" s="775">
        <v>1021.96399705282</v>
      </c>
      <c r="DZ2156" s="775">
        <v>0.33207589370169299</v>
      </c>
      <c r="EA2156" s="775">
        <v>-0.67111310565104898</v>
      </c>
      <c r="EB2156" s="775">
        <v>99.067260508974201</v>
      </c>
    </row>
    <row r="2157" spans="1:132">
      <c r="A2157" s="11">
        <v>44805</v>
      </c>
      <c r="B2157" s="66" t="s">
        <v>30</v>
      </c>
      <c r="C2157" s="25" t="s">
        <v>2490</v>
      </c>
      <c r="H2157" s="3" t="e">
        <f>((F2157)/(E2157/100))</f>
        <v>#DIV/0!</v>
      </c>
      <c r="I2157" s="4" t="e">
        <f>E2157/F2157</f>
        <v>#DIV/0!</v>
      </c>
      <c r="J2157" s="4" t="e">
        <f>100/G2157</f>
        <v>#DIV/0!</v>
      </c>
      <c r="N2157" s="37" t="e">
        <f>M2157/(K2157/100)</f>
        <v>#DIV/0!</v>
      </c>
      <c r="O2157" s="37" t="e">
        <f>N2157/J2157</f>
        <v>#DIV/0!</v>
      </c>
      <c r="P2157" s="5" t="e">
        <f>M2157/(L2157/100)</f>
        <v>#DIV/0!</v>
      </c>
      <c r="Q2157" s="5" t="e">
        <f>P2157*I2157</f>
        <v>#DIV/0!</v>
      </c>
      <c r="U2157" s="15" t="e">
        <f>100-(T2157-R2157)/S2157*100</f>
        <v>#DIV/0!</v>
      </c>
      <c r="X2157" s="10" t="s">
        <v>2494</v>
      </c>
      <c r="Y2157" s="10" t="s">
        <v>2495</v>
      </c>
      <c r="AB2157" s="14" t="e">
        <f>((AE2157-AC2157)*(1000/AD2157))*1000</f>
        <v>#DIV/0!</v>
      </c>
      <c r="AF2157" s="7" t="e">
        <f>#REF!*0.8</f>
        <v>#REF!</v>
      </c>
      <c r="AH2157" s="8" t="e">
        <f>((AG2157)*(H2157/100))</f>
        <v>#DIV/0!</v>
      </c>
      <c r="AI2157" s="7" t="e">
        <f>AG2157/AH2157</f>
        <v>#DIV/0!</v>
      </c>
      <c r="AK2157" s="2">
        <v>21.492000000000001</v>
      </c>
      <c r="AO2157" s="20" t="s">
        <v>2491</v>
      </c>
      <c r="DL2157" s="61" t="str">
        <f t="shared" si="40"/>
        <v>ENE 2188 01.09.2022</v>
      </c>
      <c r="DM2157" s="775">
        <v>494.56128666042599</v>
      </c>
      <c r="DN2157" s="775">
        <v>1.35460642259079E-2</v>
      </c>
      <c r="DO2157" s="775">
        <v>130.151848589217</v>
      </c>
      <c r="DP2157" s="775">
        <v>21.4918483785967</v>
      </c>
      <c r="DQ2157" s="775">
        <v>0.15767976243520099</v>
      </c>
      <c r="DR2157" s="775">
        <v>8.7859115302148894</v>
      </c>
      <c r="DS2157" s="775">
        <v>29.092581805264</v>
      </c>
      <c r="DT2157" s="775">
        <v>2.0719898820695599</v>
      </c>
      <c r="DU2157" s="775">
        <v>2.6802929070427499</v>
      </c>
      <c r="DV2157" s="775">
        <v>3.7978499658558103E-2</v>
      </c>
      <c r="DW2157" s="775">
        <v>0.27848895511820698</v>
      </c>
      <c r="DX2157" s="775">
        <v>3.1179724845357399</v>
      </c>
      <c r="DY2157" s="775">
        <v>48.313896667483398</v>
      </c>
      <c r="DZ2157" s="775">
        <v>2.4558391699761599</v>
      </c>
      <c r="EA2157" s="775">
        <v>1107.1527228233099</v>
      </c>
      <c r="EB2157" s="775">
        <v>97.720907762048199</v>
      </c>
    </row>
    <row r="2158" spans="1:132">
      <c r="A2158" s="11">
        <v>44805</v>
      </c>
      <c r="B2158" s="66"/>
      <c r="C2158" s="25" t="s">
        <v>117</v>
      </c>
      <c r="H2158" s="3" t="e">
        <f>((F2158)/(E2158/100))</f>
        <v>#DIV/0!</v>
      </c>
      <c r="I2158" s="4" t="e">
        <f>E2158/F2158</f>
        <v>#DIV/0!</v>
      </c>
      <c r="J2158" s="4" t="e">
        <f>100/G2158</f>
        <v>#DIV/0!</v>
      </c>
      <c r="N2158" s="37" t="e">
        <f>M2158/(K2158/100)</f>
        <v>#DIV/0!</v>
      </c>
      <c r="O2158" s="37" t="e">
        <f>N2158/J2158</f>
        <v>#DIV/0!</v>
      </c>
      <c r="P2158" s="5" t="e">
        <f>M2158/(L2158/100)</f>
        <v>#DIV/0!</v>
      </c>
      <c r="Q2158" s="5" t="e">
        <f>P2158*I2158</f>
        <v>#DIV/0!</v>
      </c>
      <c r="U2158" s="15" t="e">
        <f>100-(T2158-R2158)/S2158*100</f>
        <v>#DIV/0!</v>
      </c>
      <c r="X2158" s="2">
        <v>11.66</v>
      </c>
      <c r="AB2158" s="14" t="e">
        <f>((AE2158-AC2158)*(1000/AD2158))*1000</f>
        <v>#DIV/0!</v>
      </c>
      <c r="AF2158" s="7" t="e">
        <f>#REF!*0.8</f>
        <v>#REF!</v>
      </c>
      <c r="AH2158" s="8" t="e">
        <f>((AG2158)*(H2158/100))</f>
        <v>#DIV/0!</v>
      </c>
      <c r="AI2158" s="7" t="e">
        <f>AG2158/AH2158</f>
        <v>#DIV/0!</v>
      </c>
      <c r="AO2158" s="20" t="s">
        <v>177</v>
      </c>
      <c r="AP2158" s="775">
        <v>0.14299999999999999</v>
      </c>
      <c r="AQ2158" s="775">
        <v>2E-3</v>
      </c>
      <c r="AR2158" s="775">
        <v>6.0000000000000001E-3</v>
      </c>
      <c r="AS2158" s="775">
        <v>3.0000000000000001E-3</v>
      </c>
      <c r="AT2158" s="775">
        <v>5.3999999999999999E-2</v>
      </c>
      <c r="AU2158" s="775">
        <v>3.0000000000000001E-3</v>
      </c>
      <c r="AV2158" s="775">
        <v>4.7E-2</v>
      </c>
      <c r="AW2158" s="775">
        <v>2E-3</v>
      </c>
      <c r="AX2158" s="775">
        <v>8.9999999999999993E-3</v>
      </c>
      <c r="AY2158" s="775">
        <v>1E-3</v>
      </c>
      <c r="AZ2158" s="775">
        <v>1.2E-2</v>
      </c>
      <c r="BA2158" s="775">
        <v>2E-3</v>
      </c>
      <c r="BB2158" s="775">
        <v>5.1999999999999998E-2</v>
      </c>
      <c r="BC2158" s="775">
        <v>2E-3</v>
      </c>
      <c r="BD2158" s="775">
        <v>0.313</v>
      </c>
      <c r="BE2158" s="775">
        <v>8.0000000000000002E-3</v>
      </c>
      <c r="BF2158" s="775" t="s">
        <v>121</v>
      </c>
      <c r="BG2158" s="775">
        <v>8.0000000000000002E-3</v>
      </c>
      <c r="BH2158" s="775" t="s">
        <v>121</v>
      </c>
      <c r="BI2158" s="775">
        <v>2.9329999999999998</v>
      </c>
      <c r="BJ2158" s="775" t="s">
        <v>121</v>
      </c>
      <c r="BK2158" s="775">
        <v>3.0000000000000001E-3</v>
      </c>
      <c r="BL2158" s="775" t="s">
        <v>121</v>
      </c>
      <c r="BM2158" s="775">
        <v>2E-3</v>
      </c>
      <c r="BN2158" s="775">
        <v>7.4999999999999997E-2</v>
      </c>
      <c r="BO2158" s="775">
        <v>7.0000000000000001E-3</v>
      </c>
      <c r="BP2158" s="775">
        <v>57.848999999999997</v>
      </c>
      <c r="BQ2158" s="775">
        <v>0.157</v>
      </c>
      <c r="BR2158" s="775">
        <v>2E-3</v>
      </c>
      <c r="BS2158" s="775">
        <v>1E-3</v>
      </c>
      <c r="BT2158" s="775">
        <v>24.838999999999999</v>
      </c>
      <c r="BU2158" s="775">
        <v>0.22600000000000001</v>
      </c>
      <c r="BV2158" s="775">
        <v>11.641</v>
      </c>
      <c r="BW2158" s="775">
        <v>0.16500000000000001</v>
      </c>
      <c r="BX2158" s="775" t="s">
        <v>121</v>
      </c>
      <c r="BY2158" s="775">
        <v>5.0000000000000001E-3</v>
      </c>
      <c r="BZ2158" s="775">
        <v>1.776</v>
      </c>
      <c r="CA2158" s="775">
        <v>4.1000000000000002E-2</v>
      </c>
      <c r="CB2158" s="775" t="s">
        <v>121</v>
      </c>
      <c r="CC2158" s="775">
        <v>18.571999999999999</v>
      </c>
      <c r="CD2158" s="775">
        <v>2.5999999999999999E-2</v>
      </c>
      <c r="CE2158" s="775">
        <v>5.0000000000000001E-3</v>
      </c>
      <c r="CF2158" s="775" t="s">
        <v>121</v>
      </c>
      <c r="CG2158" s="775">
        <v>2E-3</v>
      </c>
      <c r="CH2158" s="775" t="s">
        <v>121</v>
      </c>
      <c r="CI2158" s="775">
        <v>2E-3</v>
      </c>
      <c r="CJ2158" s="775" t="s">
        <v>121</v>
      </c>
      <c r="CK2158" s="775">
        <v>0.254</v>
      </c>
      <c r="CL2158" s="775" t="s">
        <v>121</v>
      </c>
      <c r="CM2158" s="775">
        <v>2E-3</v>
      </c>
      <c r="CN2158" s="775">
        <v>5.0000000000000001E-3</v>
      </c>
      <c r="CO2158" s="775">
        <v>1E-3</v>
      </c>
      <c r="CP2158" s="775">
        <v>1.389</v>
      </c>
      <c r="CQ2158" s="775">
        <v>5.3999999999999999E-2</v>
      </c>
      <c r="CR2158" s="775" t="s">
        <v>121</v>
      </c>
      <c r="CS2158" s="775">
        <v>2E-3</v>
      </c>
      <c r="CT2158" s="775">
        <v>0.84399999999999997</v>
      </c>
      <c r="CU2158" s="775">
        <v>0.29199999999999998</v>
      </c>
      <c r="CV2158" s="775">
        <v>1.7999999999999999E-2</v>
      </c>
      <c r="CW2158" s="775">
        <v>1E-3</v>
      </c>
      <c r="CX2158" s="775">
        <v>8.8999999999999996E-2</v>
      </c>
      <c r="CY2158" s="775">
        <v>1.2E-2</v>
      </c>
      <c r="CZ2158" s="775" t="s">
        <v>121</v>
      </c>
      <c r="DA2158" s="775">
        <v>2E-3</v>
      </c>
      <c r="DB2158" s="775" t="s">
        <v>121</v>
      </c>
      <c r="DC2158" s="775">
        <v>5.0000000000000001E-3</v>
      </c>
      <c r="DD2158" s="775">
        <v>3.4000000000000002E-2</v>
      </c>
      <c r="DE2158" s="775">
        <v>6.0000000000000001E-3</v>
      </c>
      <c r="DF2158" s="775">
        <v>0.68100000000000005</v>
      </c>
      <c r="DG2158" s="775">
        <v>7.0000000000000001E-3</v>
      </c>
      <c r="DH2158" s="775">
        <v>3.0000000000000001E-3</v>
      </c>
      <c r="DI2158" s="775">
        <v>1E-3</v>
      </c>
      <c r="DJ2158" s="775">
        <v>8.4000000000000005E-2</v>
      </c>
      <c r="DK2158" s="775">
        <v>1E-3</v>
      </c>
      <c r="DL2158" s="61" t="str">
        <f t="shared" si="40"/>
        <v xml:space="preserve">UTV </v>
      </c>
    </row>
    <row r="2159" spans="1:132">
      <c r="A2159" s="11">
        <v>44805</v>
      </c>
      <c r="B2159" s="66" t="s">
        <v>208</v>
      </c>
      <c r="C2159" s="25" t="s">
        <v>119</v>
      </c>
      <c r="D2159" s="21">
        <v>43</v>
      </c>
      <c r="E2159" s="2">
        <v>100</v>
      </c>
      <c r="F2159" s="2">
        <v>57</v>
      </c>
      <c r="H2159" s="3">
        <f>((F2159)/(E2159/100))</f>
        <v>57</v>
      </c>
      <c r="I2159" s="4">
        <f>E2159/F2159</f>
        <v>1.7543859649122806</v>
      </c>
      <c r="J2159" s="4" t="e">
        <f>100/G2159</f>
        <v>#DIV/0!</v>
      </c>
      <c r="N2159" s="37" t="e">
        <f>M2159/(K2159/100)</f>
        <v>#DIV/0!</v>
      </c>
      <c r="O2159" s="37" t="e">
        <f>N2159/J2159</f>
        <v>#DIV/0!</v>
      </c>
      <c r="P2159" s="5" t="e">
        <f>M2159/(L2159/100)</f>
        <v>#DIV/0!</v>
      </c>
      <c r="Q2159" s="5" t="e">
        <f>P2159*I2159</f>
        <v>#DIV/0!</v>
      </c>
      <c r="U2159" s="15" t="e">
        <f>100-(T2159-R2159)/S2159*100</f>
        <v>#DIV/0!</v>
      </c>
      <c r="V2159" s="21">
        <v>4.3380000000000001</v>
      </c>
      <c r="X2159" s="2">
        <v>11.59</v>
      </c>
      <c r="Y2159" s="2">
        <v>11.18</v>
      </c>
      <c r="Z2159" s="21">
        <v>2940</v>
      </c>
      <c r="AB2159" s="14" t="e">
        <f>((AE2159-AC2159)*(1000/AD2159))*1000</f>
        <v>#DIV/0!</v>
      </c>
      <c r="AF2159" s="7" t="e">
        <f>#REF!*0.8</f>
        <v>#REF!</v>
      </c>
      <c r="AG2159" s="2">
        <v>176</v>
      </c>
      <c r="AH2159" s="8">
        <f>((AG2159)*(H2159/100))</f>
        <v>100.32</v>
      </c>
      <c r="AI2159" s="7">
        <f>AG2159/AH2159</f>
        <v>1.7543859649122808</v>
      </c>
      <c r="AJ2159" s="6">
        <v>56.47</v>
      </c>
      <c r="AK2159" s="2">
        <v>1.639</v>
      </c>
      <c r="AO2159" s="20" t="s">
        <v>2492</v>
      </c>
      <c r="AP2159" s="774">
        <v>8.5000000000000006E-2</v>
      </c>
      <c r="AQ2159" s="774">
        <v>1.2999999999999999E-2</v>
      </c>
      <c r="AR2159" s="774">
        <v>6.3E-2</v>
      </c>
      <c r="AS2159" s="774">
        <v>1.0999999999999999E-2</v>
      </c>
      <c r="AT2159" s="774">
        <v>1.2999999999999999E-2</v>
      </c>
      <c r="AU2159" s="774">
        <v>3.0000000000000001E-3</v>
      </c>
      <c r="AV2159" s="774">
        <v>0.13</v>
      </c>
      <c r="AW2159" s="774">
        <v>0.02</v>
      </c>
      <c r="AX2159" s="774">
        <v>5.0000000000000001E-3</v>
      </c>
      <c r="AY2159" s="774">
        <v>1E-3</v>
      </c>
      <c r="AZ2159" s="774">
        <v>0.247</v>
      </c>
      <c r="BA2159" s="774">
        <v>4.1000000000000002E-2</v>
      </c>
      <c r="BB2159" s="774">
        <v>0.14000000000000001</v>
      </c>
      <c r="BC2159" s="774">
        <v>2.3E-2</v>
      </c>
      <c r="BD2159" s="774">
        <v>3.3940000000000001</v>
      </c>
      <c r="BE2159" s="774">
        <v>0.56899999999999995</v>
      </c>
      <c r="BF2159" s="774" t="s">
        <v>121</v>
      </c>
      <c r="BG2159" s="774">
        <v>4.0000000000000001E-3</v>
      </c>
      <c r="BH2159" s="774">
        <v>2.0390000000000001</v>
      </c>
      <c r="BI2159" s="774">
        <v>1.0109999999999999</v>
      </c>
      <c r="BJ2159" s="774" t="s">
        <v>121</v>
      </c>
      <c r="BK2159" s="774">
        <v>3.0000000000000001E-3</v>
      </c>
      <c r="BL2159" s="774" t="s">
        <v>121</v>
      </c>
      <c r="BM2159" s="774">
        <v>2E-3</v>
      </c>
      <c r="BN2159" s="774">
        <v>0.30199999999999999</v>
      </c>
      <c r="BO2159" s="774">
        <v>4.3999999999999997E-2</v>
      </c>
      <c r="BP2159" s="774">
        <v>77.358000000000004</v>
      </c>
      <c r="BQ2159" s="774">
        <v>9.8000000000000004E-2</v>
      </c>
      <c r="BR2159" s="774">
        <v>8.0000000000000002E-3</v>
      </c>
      <c r="BS2159" s="774">
        <v>1E-3</v>
      </c>
      <c r="BT2159" s="774">
        <v>10.458</v>
      </c>
      <c r="BU2159" s="774">
        <v>1.57</v>
      </c>
      <c r="BV2159" s="774">
        <v>1.742</v>
      </c>
      <c r="BW2159" s="774">
        <v>0.30099999999999999</v>
      </c>
      <c r="BX2159" s="774" t="s">
        <v>121</v>
      </c>
      <c r="BY2159" s="774">
        <v>8.9999999999999993E-3</v>
      </c>
      <c r="BZ2159" s="774">
        <v>1.1160000000000001</v>
      </c>
      <c r="CA2159" s="774">
        <v>0.16200000000000001</v>
      </c>
      <c r="CB2159" s="774" t="s">
        <v>121</v>
      </c>
      <c r="CC2159" s="774">
        <v>13.951000000000001</v>
      </c>
      <c r="CD2159" s="774">
        <v>0.26</v>
      </c>
      <c r="CE2159" s="774">
        <v>4.3999999999999997E-2</v>
      </c>
      <c r="CF2159" s="774">
        <v>6.0000000000000001E-3</v>
      </c>
      <c r="CG2159" s="774">
        <v>1E-3</v>
      </c>
      <c r="CH2159" s="774">
        <v>3.0000000000000001E-3</v>
      </c>
      <c r="CI2159" s="774">
        <v>1E-3</v>
      </c>
      <c r="CJ2159" s="774" t="s">
        <v>121</v>
      </c>
      <c r="CK2159" s="774">
        <v>3.4239999999999999</v>
      </c>
      <c r="CL2159" s="774" t="s">
        <v>121</v>
      </c>
      <c r="CM2159" s="774">
        <v>2E-3</v>
      </c>
      <c r="CN2159" s="774">
        <v>5.0000000000000001E-3</v>
      </c>
      <c r="CO2159" s="774">
        <v>1E-3</v>
      </c>
      <c r="CP2159" s="774">
        <v>1.365</v>
      </c>
      <c r="CQ2159" s="774">
        <v>0.22700000000000001</v>
      </c>
      <c r="CR2159" s="774" t="s">
        <v>121</v>
      </c>
      <c r="CS2159" s="774">
        <v>2E-3</v>
      </c>
      <c r="CT2159" s="774" t="s">
        <v>121</v>
      </c>
      <c r="CU2159" s="774">
        <v>45.871000000000002</v>
      </c>
      <c r="CV2159" s="774">
        <v>2.5000000000000001E-2</v>
      </c>
      <c r="CW2159" s="774">
        <v>4.0000000000000001E-3</v>
      </c>
      <c r="CX2159" s="774">
        <v>0.40200000000000002</v>
      </c>
      <c r="CY2159" s="774">
        <v>6.8000000000000005E-2</v>
      </c>
      <c r="CZ2159" s="774" t="s">
        <v>121</v>
      </c>
      <c r="DA2159" s="774">
        <v>2E-3</v>
      </c>
      <c r="DB2159" s="774">
        <v>4.2000000000000003E-2</v>
      </c>
      <c r="DC2159" s="774">
        <v>8.9999999999999993E-3</v>
      </c>
      <c r="DD2159" s="774" t="s">
        <v>121</v>
      </c>
      <c r="DE2159" s="774">
        <v>1.0999999999999999E-2</v>
      </c>
      <c r="DF2159" s="774">
        <v>0.67700000000000005</v>
      </c>
      <c r="DG2159" s="774">
        <v>0.108</v>
      </c>
      <c r="DH2159" s="774">
        <v>8.7999999999999995E-2</v>
      </c>
      <c r="DI2159" s="774">
        <v>1.4E-2</v>
      </c>
      <c r="DJ2159" s="774">
        <v>1.2999999999999999E-2</v>
      </c>
      <c r="DK2159" s="774">
        <v>2E-3</v>
      </c>
      <c r="DL2159" s="61" t="str">
        <f t="shared" si="40"/>
        <v>DK III W1 01-09-2022</v>
      </c>
      <c r="DM2159" s="775">
        <v>1.5868081050558602E-2</v>
      </c>
      <c r="DN2159" s="775">
        <v>2.0376533876239802E-3</v>
      </c>
      <c r="DO2159" s="775">
        <v>3.2653675993350402E-2</v>
      </c>
      <c r="DP2159" s="775">
        <v>1.63897873192445</v>
      </c>
      <c r="DQ2159" s="775">
        <v>1.31920234614716E-3</v>
      </c>
      <c r="DR2159" s="775">
        <v>-7.6972105084991997E-3</v>
      </c>
      <c r="DS2159" s="775">
        <v>-8.2162618234177406E-2</v>
      </c>
      <c r="DT2159" s="775">
        <v>1.266437374826E-2</v>
      </c>
      <c r="DU2159" s="775">
        <v>-3.0968619599593501E-3</v>
      </c>
      <c r="DV2159" s="775">
        <v>8.5531656108430304E-2</v>
      </c>
      <c r="DW2159" s="775">
        <v>0.48257163565663702</v>
      </c>
      <c r="DX2159" s="775">
        <v>3.8232844917520603E-2</v>
      </c>
      <c r="DY2159" s="775">
        <v>411.472732276214</v>
      </c>
      <c r="DZ2159" s="775">
        <v>0.32339256900086599</v>
      </c>
      <c r="EA2159" s="775">
        <v>0.74073367549695501</v>
      </c>
      <c r="EB2159" s="775">
        <v>99.512367892829701</v>
      </c>
    </row>
    <row r="2160" spans="1:132">
      <c r="A2160" s="11">
        <v>44805</v>
      </c>
      <c r="B2160" s="66" t="s">
        <v>207</v>
      </c>
      <c r="C2160" s="25" t="s">
        <v>119</v>
      </c>
      <c r="D2160" s="21">
        <v>20</v>
      </c>
      <c r="E2160" s="2">
        <v>100</v>
      </c>
      <c r="F2160" s="2">
        <v>80</v>
      </c>
      <c r="H2160" s="3">
        <f>((F2160)/(E2160/100))</f>
        <v>80</v>
      </c>
      <c r="I2160" s="4">
        <f>E2160/F2160</f>
        <v>1.25</v>
      </c>
      <c r="J2160" s="4" t="e">
        <f>100/G2160</f>
        <v>#DIV/0!</v>
      </c>
      <c r="N2160" s="37" t="e">
        <f>M2160/(K2160/100)</f>
        <v>#DIV/0!</v>
      </c>
      <c r="O2160" s="37" t="e">
        <f>N2160/J2160</f>
        <v>#DIV/0!</v>
      </c>
      <c r="P2160" s="5" t="e">
        <f>M2160/(L2160/100)</f>
        <v>#DIV/0!</v>
      </c>
      <c r="Q2160" s="5" t="e">
        <f>P2160*I2160</f>
        <v>#DIV/0!</v>
      </c>
      <c r="U2160" s="15" t="e">
        <f>100-(T2160-R2160)/S2160*100</f>
        <v>#DIV/0!</v>
      </c>
      <c r="V2160" s="21">
        <v>3.3980000000000001</v>
      </c>
      <c r="X2160" s="2">
        <v>12.42</v>
      </c>
      <c r="Y2160" s="2">
        <v>10.77</v>
      </c>
      <c r="Z2160" s="21">
        <v>1888</v>
      </c>
      <c r="AB2160" s="14" t="e">
        <f>((AE2160-AC2160)*(1000/AD2160))*1000</f>
        <v>#DIV/0!</v>
      </c>
      <c r="AF2160" s="7" t="e">
        <f>#REF!*0.8</f>
        <v>#REF!</v>
      </c>
      <c r="AG2160" s="2">
        <v>124</v>
      </c>
      <c r="AH2160" s="8">
        <f>((AG2160)*(H2160/100))</f>
        <v>99.2</v>
      </c>
      <c r="AI2160" s="7">
        <f>AG2160/AH2160</f>
        <v>1.25</v>
      </c>
      <c r="AJ2160" s="6">
        <v>89.04</v>
      </c>
      <c r="AK2160" s="2">
        <v>0.745</v>
      </c>
      <c r="AO2160" s="20" t="s">
        <v>2493</v>
      </c>
      <c r="AP2160" s="774">
        <v>5.3999999999999999E-2</v>
      </c>
      <c r="AQ2160" s="774">
        <v>1E-3</v>
      </c>
      <c r="AR2160" s="774">
        <v>8.9999999999999993E-3</v>
      </c>
      <c r="AS2160" s="774">
        <v>2E-3</v>
      </c>
      <c r="AT2160" s="774">
        <v>1.7000000000000001E-2</v>
      </c>
      <c r="AU2160" s="774">
        <v>2E-3</v>
      </c>
      <c r="AV2160" s="774">
        <v>1.2E-2</v>
      </c>
      <c r="AW2160" s="774">
        <v>2E-3</v>
      </c>
      <c r="AX2160" s="774" t="s">
        <v>121</v>
      </c>
      <c r="AY2160" s="774">
        <v>2E-3</v>
      </c>
      <c r="AZ2160" s="774">
        <v>4.4999999999999998E-2</v>
      </c>
      <c r="BA2160" s="774">
        <v>3.0000000000000001E-3</v>
      </c>
      <c r="BB2160" s="774">
        <v>0.125</v>
      </c>
      <c r="BC2160" s="774">
        <v>3.0000000000000001E-3</v>
      </c>
      <c r="BD2160" s="774">
        <v>2.1920000000000002</v>
      </c>
      <c r="BE2160" s="774">
        <v>2.1000000000000001E-2</v>
      </c>
      <c r="BF2160" s="774" t="s">
        <v>121</v>
      </c>
      <c r="BG2160" s="774">
        <v>5.0000000000000001E-3</v>
      </c>
      <c r="BH2160" s="774">
        <v>4.3789999999999996</v>
      </c>
      <c r="BI2160" s="774">
        <v>1.054</v>
      </c>
      <c r="BJ2160" s="774">
        <v>1.2E-2</v>
      </c>
      <c r="BK2160" s="774">
        <v>1E-3</v>
      </c>
      <c r="BL2160" s="774" t="s">
        <v>121</v>
      </c>
      <c r="BM2160" s="774">
        <v>2E-3</v>
      </c>
      <c r="BN2160" s="774">
        <v>0.16500000000000001</v>
      </c>
      <c r="BO2160" s="774">
        <v>7.0000000000000001E-3</v>
      </c>
      <c r="BP2160" s="774">
        <v>62.712000000000003</v>
      </c>
      <c r="BQ2160" s="774">
        <v>0.14099999999999999</v>
      </c>
      <c r="BR2160" s="774">
        <v>4.0000000000000001E-3</v>
      </c>
      <c r="BS2160" s="774">
        <v>1E-3</v>
      </c>
      <c r="BT2160" s="774">
        <v>15.855</v>
      </c>
      <c r="BU2160" s="774">
        <v>0.13600000000000001</v>
      </c>
      <c r="BV2160" s="774">
        <v>1.276</v>
      </c>
      <c r="BW2160" s="774">
        <v>2.5000000000000001E-2</v>
      </c>
      <c r="BX2160" s="774" t="s">
        <v>121</v>
      </c>
      <c r="BY2160" s="774">
        <v>7.0000000000000001E-3</v>
      </c>
      <c r="BZ2160" s="774">
        <v>1.4330000000000001</v>
      </c>
      <c r="CA2160" s="774">
        <v>3.5000000000000003E-2</v>
      </c>
      <c r="CB2160" s="774" t="s">
        <v>121</v>
      </c>
      <c r="CC2160" s="774">
        <v>9.0589999999999993</v>
      </c>
      <c r="CD2160" s="774">
        <v>9.8000000000000004E-2</v>
      </c>
      <c r="CE2160" s="774">
        <v>6.0000000000000001E-3</v>
      </c>
      <c r="CF2160" s="774" t="s">
        <v>121</v>
      </c>
      <c r="CG2160" s="774">
        <v>2E-3</v>
      </c>
      <c r="CH2160" s="774" t="s">
        <v>121</v>
      </c>
      <c r="CI2160" s="774">
        <v>2E-3</v>
      </c>
      <c r="CJ2160" s="774">
        <v>0.82599999999999996</v>
      </c>
      <c r="CK2160" s="774">
        <v>7.6999999999999999E-2</v>
      </c>
      <c r="CL2160" s="774" t="s">
        <v>121</v>
      </c>
      <c r="CM2160" s="774">
        <v>2E-3</v>
      </c>
      <c r="CN2160" s="774">
        <v>5.0000000000000001E-3</v>
      </c>
      <c r="CO2160" s="774">
        <v>1E-3</v>
      </c>
      <c r="CP2160" s="774">
        <v>1.375</v>
      </c>
      <c r="CQ2160" s="774">
        <v>3.5000000000000003E-2</v>
      </c>
      <c r="CR2160" s="774" t="s">
        <v>121</v>
      </c>
      <c r="CS2160" s="774">
        <v>4.0000000000000001E-3</v>
      </c>
      <c r="CT2160" s="774">
        <v>8.3569999999999993</v>
      </c>
      <c r="CU2160" s="774">
        <v>0.30299999999999999</v>
      </c>
      <c r="CV2160" s="774">
        <v>3.6999999999999998E-2</v>
      </c>
      <c r="CW2160" s="774">
        <v>1E-3</v>
      </c>
      <c r="CX2160" s="774">
        <v>0.66700000000000004</v>
      </c>
      <c r="CY2160" s="774">
        <v>1.7000000000000001E-2</v>
      </c>
      <c r="CZ2160" s="774" t="s">
        <v>121</v>
      </c>
      <c r="DA2160" s="774">
        <v>2E-3</v>
      </c>
      <c r="DB2160" s="774">
        <v>1.7000000000000001E-2</v>
      </c>
      <c r="DC2160" s="774">
        <v>5.0000000000000001E-3</v>
      </c>
      <c r="DD2160" s="774" t="s">
        <v>121</v>
      </c>
      <c r="DE2160" s="774">
        <v>0.01</v>
      </c>
      <c r="DF2160" s="774">
        <v>0.27900000000000003</v>
      </c>
      <c r="DG2160" s="774">
        <v>4.0000000000000001E-3</v>
      </c>
      <c r="DH2160" s="774">
        <v>1.7999999999999999E-2</v>
      </c>
      <c r="DI2160" s="774">
        <v>1E-3</v>
      </c>
      <c r="DJ2160" s="774">
        <v>0.02</v>
      </c>
      <c r="DK2160" s="774">
        <v>1E-3</v>
      </c>
      <c r="DL2160" s="61" t="str">
        <f t="shared" si="40"/>
        <v>DK III W2 01-09-2022</v>
      </c>
      <c r="DM2160" s="775">
        <v>3.6503714511585401E-3</v>
      </c>
      <c r="DN2160" s="775">
        <v>1.5906928499927499E-3</v>
      </c>
      <c r="DO2160" s="775">
        <v>0.18067010515717499</v>
      </c>
      <c r="DP2160" s="775">
        <v>0.745449382711734</v>
      </c>
      <c r="DQ2160" s="775">
        <v>7.7831194113189506E-2</v>
      </c>
      <c r="DR2160" s="775">
        <v>3.2838245631028599E-2</v>
      </c>
      <c r="DS2160" s="775">
        <v>-3.00934048153206E-2</v>
      </c>
      <c r="DT2160" s="775">
        <v>1.81455236773958E-3</v>
      </c>
      <c r="DU2160" s="775">
        <v>-5.3025036039592499E-3</v>
      </c>
      <c r="DV2160" s="775">
        <v>8.0875247011778697E-3</v>
      </c>
      <c r="DW2160" s="775">
        <v>2.3922192263686202</v>
      </c>
      <c r="DX2160" s="775">
        <v>-0.20491451019283199</v>
      </c>
      <c r="DY2160" s="775">
        <v>496.04180305407198</v>
      </c>
      <c r="DZ2160" s="775">
        <v>0.207174812500142</v>
      </c>
      <c r="EA2160" s="775">
        <v>-0.48611736733942501</v>
      </c>
      <c r="EB2160" s="775">
        <v>99.843251573433704</v>
      </c>
    </row>
    <row r="2161" spans="1:132">
      <c r="A2161" s="11">
        <v>44806</v>
      </c>
      <c r="B2161" s="66"/>
      <c r="C2161" s="25" t="s">
        <v>117</v>
      </c>
      <c r="H2161" s="3" t="e">
        <f>((F2161)/(E2161/100))</f>
        <v>#DIV/0!</v>
      </c>
      <c r="I2161" s="4" t="e">
        <f>E2161/F2161</f>
        <v>#DIV/0!</v>
      </c>
      <c r="J2161" s="4" t="e">
        <f>100/G2161</f>
        <v>#DIV/0!</v>
      </c>
      <c r="N2161" s="37" t="e">
        <f>M2161/(K2161/100)</f>
        <v>#DIV/0!</v>
      </c>
      <c r="O2161" s="37" t="e">
        <f>N2161/J2161</f>
        <v>#DIV/0!</v>
      </c>
      <c r="P2161" s="5" t="e">
        <f>M2161/(L2161/100)</f>
        <v>#DIV/0!</v>
      </c>
      <c r="Q2161" s="5" t="e">
        <f>P2161*I2161</f>
        <v>#DIV/0!</v>
      </c>
      <c r="U2161" s="15" t="e">
        <f>100-(T2161-R2161)/S2161*100</f>
        <v>#DIV/0!</v>
      </c>
      <c r="X2161" s="2">
        <v>11.66</v>
      </c>
      <c r="AB2161" s="14" t="e">
        <f>((AE2161-AC2161)*(1000/AD2161))*1000</f>
        <v>#DIV/0!</v>
      </c>
      <c r="AF2161" s="7" t="e">
        <f>#REF!*0.8</f>
        <v>#REF!</v>
      </c>
      <c r="AH2161" s="8" t="e">
        <f>((AG2161)*(H2161/100))</f>
        <v>#DIV/0!</v>
      </c>
      <c r="AI2161" s="7" t="e">
        <f>AG2161/AH2161</f>
        <v>#DIV/0!</v>
      </c>
      <c r="AO2161" s="20" t="s">
        <v>2497</v>
      </c>
      <c r="AP2161" s="778">
        <v>0.192</v>
      </c>
      <c r="AQ2161" s="778">
        <v>3.0000000000000001E-3</v>
      </c>
      <c r="AR2161" s="778">
        <v>8.9999999999999993E-3</v>
      </c>
      <c r="AS2161" s="778">
        <v>3.0000000000000001E-3</v>
      </c>
      <c r="AT2161" s="778">
        <v>7.5999999999999998E-2</v>
      </c>
      <c r="AU2161" s="778">
        <v>3.0000000000000001E-3</v>
      </c>
      <c r="AV2161" s="778">
        <v>6.7000000000000004E-2</v>
      </c>
      <c r="AW2161" s="778">
        <v>3.0000000000000001E-3</v>
      </c>
      <c r="AX2161" s="778">
        <v>1.2999999999999999E-2</v>
      </c>
      <c r="AY2161" s="778">
        <v>1E-3</v>
      </c>
      <c r="AZ2161" s="778">
        <v>1.7000000000000001E-2</v>
      </c>
      <c r="BA2161" s="778">
        <v>2E-3</v>
      </c>
      <c r="BB2161" s="778">
        <v>7.3999999999999996E-2</v>
      </c>
      <c r="BC2161" s="778">
        <v>2E-3</v>
      </c>
      <c r="BD2161" s="778">
        <v>0.52</v>
      </c>
      <c r="BE2161" s="778">
        <v>0.01</v>
      </c>
      <c r="BF2161" s="778" t="s">
        <v>121</v>
      </c>
      <c r="BG2161" s="778">
        <v>8.0000000000000002E-3</v>
      </c>
      <c r="BH2161" s="778" t="s">
        <v>121</v>
      </c>
      <c r="BI2161" s="778">
        <v>2.1019999999999999</v>
      </c>
      <c r="BJ2161" s="778" t="s">
        <v>121</v>
      </c>
      <c r="BK2161" s="778">
        <v>3.0000000000000001E-3</v>
      </c>
      <c r="BL2161" s="778" t="s">
        <v>121</v>
      </c>
      <c r="BM2161" s="778">
        <v>2E-3</v>
      </c>
      <c r="BN2161" s="778">
        <v>0.109</v>
      </c>
      <c r="BO2161" s="778">
        <v>8.0000000000000002E-3</v>
      </c>
      <c r="BP2161" s="778">
        <v>60.061999999999998</v>
      </c>
      <c r="BQ2161" s="778">
        <v>0.158</v>
      </c>
      <c r="BR2161" s="778">
        <v>5.0000000000000001E-3</v>
      </c>
      <c r="BS2161" s="778">
        <v>1E-3</v>
      </c>
      <c r="BT2161" s="778">
        <v>18.212</v>
      </c>
      <c r="BU2161" s="778">
        <v>0.16700000000000001</v>
      </c>
      <c r="BV2161" s="778">
        <v>11.191000000000001</v>
      </c>
      <c r="BW2161" s="778">
        <v>0.123</v>
      </c>
      <c r="BX2161" s="778" t="s">
        <v>121</v>
      </c>
      <c r="BY2161" s="778">
        <v>5.0000000000000001E-3</v>
      </c>
      <c r="BZ2161" s="778">
        <v>2.113</v>
      </c>
      <c r="CA2161" s="778">
        <v>4.2000000000000003E-2</v>
      </c>
      <c r="CB2161" s="778" t="s">
        <v>121</v>
      </c>
      <c r="CC2161" s="778">
        <v>16.256</v>
      </c>
      <c r="CD2161" s="778">
        <v>3.3000000000000002E-2</v>
      </c>
      <c r="CE2161" s="778">
        <v>5.0000000000000001E-3</v>
      </c>
      <c r="CF2161" s="778" t="s">
        <v>121</v>
      </c>
      <c r="CG2161" s="778">
        <v>2E-3</v>
      </c>
      <c r="CH2161" s="778" t="s">
        <v>121</v>
      </c>
      <c r="CI2161" s="778">
        <v>2E-3</v>
      </c>
      <c r="CJ2161" s="778" t="s">
        <v>121</v>
      </c>
      <c r="CK2161" s="778">
        <v>0.19800000000000001</v>
      </c>
      <c r="CL2161" s="778" t="s">
        <v>121</v>
      </c>
      <c r="CM2161" s="778">
        <v>2E-3</v>
      </c>
      <c r="CN2161" s="778">
        <v>5.0000000000000001E-3</v>
      </c>
      <c r="CO2161" s="778">
        <v>1E-3</v>
      </c>
      <c r="CP2161" s="778">
        <v>2.2930000000000001</v>
      </c>
      <c r="CQ2161" s="778">
        <v>6.2E-2</v>
      </c>
      <c r="CR2161" s="778" t="s">
        <v>121</v>
      </c>
      <c r="CS2161" s="778">
        <v>2E-3</v>
      </c>
      <c r="CT2161" s="778">
        <v>1.8129999999999999</v>
      </c>
      <c r="CU2161" s="778">
        <v>0.30499999999999999</v>
      </c>
      <c r="CV2161" s="778">
        <v>1.9E-2</v>
      </c>
      <c r="CW2161" s="778">
        <v>1E-3</v>
      </c>
      <c r="CX2161" s="778">
        <v>0.19600000000000001</v>
      </c>
      <c r="CY2161" s="778">
        <v>1.0999999999999999E-2</v>
      </c>
      <c r="CZ2161" s="778" t="s">
        <v>121</v>
      </c>
      <c r="DA2161" s="778">
        <v>2E-3</v>
      </c>
      <c r="DB2161" s="778" t="s">
        <v>121</v>
      </c>
      <c r="DC2161" s="778">
        <v>5.0000000000000001E-3</v>
      </c>
      <c r="DD2161" s="778">
        <v>2.3E-2</v>
      </c>
      <c r="DE2161" s="778">
        <v>8.0000000000000002E-3</v>
      </c>
      <c r="DF2161" s="778">
        <v>1.075</v>
      </c>
      <c r="DG2161" s="778">
        <v>1.0999999999999999E-2</v>
      </c>
      <c r="DH2161" s="778">
        <v>4.0000000000000001E-3</v>
      </c>
      <c r="DI2161" s="778">
        <v>1E-3</v>
      </c>
      <c r="DJ2161" s="778">
        <v>7.9000000000000001E-2</v>
      </c>
      <c r="DK2161" s="778">
        <v>1E-3</v>
      </c>
      <c r="DL2161" s="61" t="str">
        <f t="shared" si="40"/>
        <v>UTV 02.09.2022</v>
      </c>
    </row>
    <row r="2162" spans="1:132">
      <c r="A2162" s="11">
        <v>44806</v>
      </c>
      <c r="B2162" s="66" t="s">
        <v>208</v>
      </c>
      <c r="C2162" s="25" t="s">
        <v>119</v>
      </c>
      <c r="D2162" s="21">
        <v>27</v>
      </c>
      <c r="E2162" s="2">
        <v>100</v>
      </c>
      <c r="F2162" s="2">
        <v>73</v>
      </c>
      <c r="H2162" s="3">
        <f>((F2162)/(E2162/100))</f>
        <v>73</v>
      </c>
      <c r="I2162" s="4">
        <f>E2162/F2162</f>
        <v>1.3698630136986301</v>
      </c>
      <c r="J2162" s="4" t="e">
        <f>100/G2162</f>
        <v>#DIV/0!</v>
      </c>
      <c r="N2162" s="37" t="e">
        <f>M2162/(K2162/100)</f>
        <v>#DIV/0!</v>
      </c>
      <c r="O2162" s="37" t="e">
        <f>N2162/J2162</f>
        <v>#DIV/0!</v>
      </c>
      <c r="P2162" s="5" t="e">
        <f>M2162/(L2162/100)</f>
        <v>#DIV/0!</v>
      </c>
      <c r="Q2162" s="5" t="e">
        <f>P2162*I2162</f>
        <v>#DIV/0!</v>
      </c>
      <c r="U2162" s="15" t="e">
        <f>100-(T2162-R2162)/S2162*100</f>
        <v>#DIV/0!</v>
      </c>
      <c r="V2162" s="21">
        <v>7.806</v>
      </c>
      <c r="X2162" s="2">
        <v>11.23</v>
      </c>
      <c r="Y2162" s="2">
        <v>8.27</v>
      </c>
      <c r="Z2162" s="21">
        <v>2049</v>
      </c>
      <c r="AB2162" s="14" t="e">
        <f>((AE2162-AC2162)*(1000/AD2162))*1000</f>
        <v>#DIV/0!</v>
      </c>
      <c r="AF2162" s="7" t="e">
        <f>#REF!*0.8</f>
        <v>#REF!</v>
      </c>
      <c r="AG2162" s="2">
        <v>137</v>
      </c>
      <c r="AH2162" s="8">
        <f>((AG2162)*(H2162/100))</f>
        <v>100.00999999999999</v>
      </c>
      <c r="AI2162" s="7">
        <f>AG2162/AH2162</f>
        <v>1.3698630136986303</v>
      </c>
      <c r="AJ2162" s="6">
        <v>57.53</v>
      </c>
      <c r="AK2162" s="2">
        <v>1.3069999999999999</v>
      </c>
      <c r="AO2162" s="20" t="s">
        <v>2498</v>
      </c>
      <c r="AP2162" s="777">
        <v>0.13300000000000001</v>
      </c>
      <c r="AQ2162" s="777">
        <v>8.0000000000000002E-3</v>
      </c>
      <c r="AR2162" s="777">
        <v>4.1000000000000002E-2</v>
      </c>
      <c r="AS2162" s="777">
        <v>4.0000000000000001E-3</v>
      </c>
      <c r="AT2162" s="777">
        <v>1.4999999999999999E-2</v>
      </c>
      <c r="AU2162" s="777">
        <v>2E-3</v>
      </c>
      <c r="AV2162" s="777">
        <v>9.8000000000000004E-2</v>
      </c>
      <c r="AW2162" s="777">
        <v>6.0000000000000001E-3</v>
      </c>
      <c r="AX2162" s="777">
        <v>1.0999999999999999E-2</v>
      </c>
      <c r="AY2162" s="777">
        <v>1E-3</v>
      </c>
      <c r="AZ2162" s="777">
        <v>0.17899999999999999</v>
      </c>
      <c r="BA2162" s="777">
        <v>1.4E-2</v>
      </c>
      <c r="BB2162" s="777">
        <v>0.105</v>
      </c>
      <c r="BC2162" s="777">
        <v>7.0000000000000001E-3</v>
      </c>
      <c r="BD2162" s="777">
        <v>6.21</v>
      </c>
      <c r="BE2162" s="777">
        <v>0.46200000000000002</v>
      </c>
      <c r="BF2162" s="777" t="s">
        <v>121</v>
      </c>
      <c r="BG2162" s="777">
        <v>6.0000000000000001E-3</v>
      </c>
      <c r="BH2162" s="777">
        <v>2.4409999999999998</v>
      </c>
      <c r="BI2162" s="777">
        <v>0.78600000000000003</v>
      </c>
      <c r="BJ2162" s="777" t="s">
        <v>121</v>
      </c>
      <c r="BK2162" s="777">
        <v>3.0000000000000001E-3</v>
      </c>
      <c r="BL2162" s="777" t="s">
        <v>121</v>
      </c>
      <c r="BM2162" s="777">
        <v>2E-3</v>
      </c>
      <c r="BN2162" s="777">
        <v>0.252</v>
      </c>
      <c r="BO2162" s="777">
        <v>1.4999999999999999E-2</v>
      </c>
      <c r="BP2162" s="777">
        <v>63.97</v>
      </c>
      <c r="BQ2162" s="777">
        <v>0.16500000000000001</v>
      </c>
      <c r="BR2162" s="777">
        <v>5.0000000000000001E-3</v>
      </c>
      <c r="BS2162" s="777">
        <v>1E-3</v>
      </c>
      <c r="BT2162" s="777">
        <v>14.286</v>
      </c>
      <c r="BU2162" s="777">
        <v>0.873</v>
      </c>
      <c r="BV2162" s="777">
        <v>0.82799999999999996</v>
      </c>
      <c r="BW2162" s="777">
        <v>0.113</v>
      </c>
      <c r="BX2162" s="777" t="s">
        <v>121</v>
      </c>
      <c r="BY2162" s="777">
        <v>1.4E-2</v>
      </c>
      <c r="BZ2162" s="777">
        <v>0.99099999999999999</v>
      </c>
      <c r="CA2162" s="777">
        <v>6.3E-2</v>
      </c>
      <c r="CB2162" s="777" t="s">
        <v>121</v>
      </c>
      <c r="CC2162" s="777">
        <v>7.2990000000000004</v>
      </c>
      <c r="CD2162" s="777">
        <v>0.22</v>
      </c>
      <c r="CE2162" s="777">
        <v>1.7999999999999999E-2</v>
      </c>
      <c r="CF2162" s="777">
        <v>5.0000000000000001E-3</v>
      </c>
      <c r="CG2162" s="777">
        <v>1E-3</v>
      </c>
      <c r="CH2162" s="777">
        <v>2E-3</v>
      </c>
      <c r="CI2162" s="777">
        <v>1E-3</v>
      </c>
      <c r="CJ2162" s="777" t="s">
        <v>121</v>
      </c>
      <c r="CK2162" s="777">
        <v>2.0449999999999999</v>
      </c>
      <c r="CL2162" s="777" t="s">
        <v>121</v>
      </c>
      <c r="CM2162" s="777">
        <v>2E-3</v>
      </c>
      <c r="CN2162" s="777">
        <v>2E-3</v>
      </c>
      <c r="CO2162" s="777">
        <v>1E-3</v>
      </c>
      <c r="CP2162" s="777">
        <v>1.2949999999999999</v>
      </c>
      <c r="CQ2162" s="777">
        <v>0.10100000000000001</v>
      </c>
      <c r="CR2162" s="777" t="s">
        <v>121</v>
      </c>
      <c r="CS2162" s="777">
        <v>2E-3</v>
      </c>
      <c r="CT2162" s="777" t="s">
        <v>121</v>
      </c>
      <c r="CU2162" s="777">
        <v>38.073</v>
      </c>
      <c r="CV2162" s="777">
        <v>2.8000000000000001E-2</v>
      </c>
      <c r="CW2162" s="777">
        <v>2E-3</v>
      </c>
      <c r="CX2162" s="777">
        <v>0.85599999999999998</v>
      </c>
      <c r="CY2162" s="777">
        <v>6.5000000000000002E-2</v>
      </c>
      <c r="CZ2162" s="777" t="s">
        <v>121</v>
      </c>
      <c r="DA2162" s="777">
        <v>2E-3</v>
      </c>
      <c r="DB2162" s="777">
        <v>1.9E-2</v>
      </c>
      <c r="DC2162" s="777">
        <v>7.0000000000000001E-3</v>
      </c>
      <c r="DD2162" s="777">
        <v>1.4999999999999999E-2</v>
      </c>
      <c r="DE2162" s="777">
        <v>7.0000000000000001E-3</v>
      </c>
      <c r="DF2162" s="777">
        <v>0.74</v>
      </c>
      <c r="DG2162" s="777">
        <v>4.5999999999999999E-2</v>
      </c>
      <c r="DH2162" s="777">
        <v>0.08</v>
      </c>
      <c r="DI2162" s="777">
        <v>5.0000000000000001E-3</v>
      </c>
      <c r="DJ2162" s="777">
        <v>7.0000000000000001E-3</v>
      </c>
      <c r="DK2162" s="777">
        <v>1E-3</v>
      </c>
      <c r="DL2162" s="61" t="str">
        <f t="shared" si="40"/>
        <v>DK III W1 02.09.2022</v>
      </c>
      <c r="DM2162" s="779">
        <v>3.5909030642424102E-2</v>
      </c>
      <c r="DN2162" s="779">
        <v>2.6308315325346099E-3</v>
      </c>
      <c r="DO2162" s="779">
        <v>4.88569534935148E-2</v>
      </c>
      <c r="DP2162" s="779">
        <v>1.3071369279092999</v>
      </c>
      <c r="DQ2162" s="779">
        <v>7.15774545651259E-3</v>
      </c>
      <c r="DR2162" s="779">
        <v>-1.78619362133219E-2</v>
      </c>
      <c r="DS2162" s="779">
        <v>0.18482805069403099</v>
      </c>
      <c r="DT2162" s="779">
        <v>2.9518472410276799E-2</v>
      </c>
      <c r="DU2162" s="779">
        <v>-3.3119320213876002E-4</v>
      </c>
      <c r="DV2162" s="779">
        <v>0.286696938404021</v>
      </c>
      <c r="DW2162" s="779">
        <v>0.21577191593101999</v>
      </c>
      <c r="DX2162" s="779">
        <v>0.69987607765146398</v>
      </c>
      <c r="DY2162" s="779">
        <v>106.497839900198</v>
      </c>
      <c r="DZ2162" s="779">
        <v>1.1442796147873999</v>
      </c>
      <c r="EA2162" s="779">
        <v>2.9246009970914502</v>
      </c>
      <c r="EB2162" s="779">
        <v>99.471629581172493</v>
      </c>
    </row>
    <row r="2163" spans="1:132">
      <c r="A2163" s="11">
        <v>44806</v>
      </c>
      <c r="B2163" s="66" t="s">
        <v>207</v>
      </c>
      <c r="C2163" s="25" t="s">
        <v>124</v>
      </c>
      <c r="D2163" s="21">
        <v>30</v>
      </c>
      <c r="E2163" s="2">
        <v>100</v>
      </c>
      <c r="F2163" s="2">
        <v>70</v>
      </c>
      <c r="H2163" s="3">
        <f>((F2163)/(E2163/100))</f>
        <v>70</v>
      </c>
      <c r="I2163" s="4">
        <f>E2163/F2163</f>
        <v>1.4285714285714286</v>
      </c>
      <c r="J2163" s="4" t="e">
        <f>100/G2163</f>
        <v>#DIV/0!</v>
      </c>
      <c r="N2163" s="37" t="e">
        <f>M2163/(K2163/100)</f>
        <v>#DIV/0!</v>
      </c>
      <c r="O2163" s="37" t="e">
        <f>N2163/J2163</f>
        <v>#DIV/0!</v>
      </c>
      <c r="P2163" s="5" t="e">
        <f>M2163/(L2163/100)</f>
        <v>#DIV/0!</v>
      </c>
      <c r="Q2163" s="5" t="e">
        <f>P2163*I2163</f>
        <v>#DIV/0!</v>
      </c>
      <c r="U2163" s="15" t="e">
        <f>100-(T2163-R2163)/S2163*100</f>
        <v>#DIV/0!</v>
      </c>
      <c r="V2163" s="21">
        <v>0.52100000000000002</v>
      </c>
      <c r="X2163" s="2">
        <v>11.26</v>
      </c>
      <c r="Y2163" s="2">
        <v>6.15</v>
      </c>
      <c r="Z2163" s="21">
        <v>1199</v>
      </c>
      <c r="AB2163" s="14" t="e">
        <f>((AE2163-AC2163)*(1000/AD2163))*1000</f>
        <v>#DIV/0!</v>
      </c>
      <c r="AF2163" s="7" t="e">
        <f>#REF!*0.8</f>
        <v>#REF!</v>
      </c>
      <c r="AG2163" s="2">
        <v>143</v>
      </c>
      <c r="AH2163" s="8">
        <f>((AG2163)*(H2163/100))</f>
        <v>100.1</v>
      </c>
      <c r="AI2163" s="7">
        <f>AG2163/AH2163</f>
        <v>1.4285714285714286</v>
      </c>
      <c r="AJ2163" s="6">
        <v>9.0850000000000009</v>
      </c>
      <c r="AK2163" s="2">
        <v>0.40600000000000003</v>
      </c>
      <c r="AO2163" s="20" t="s">
        <v>2499</v>
      </c>
      <c r="AP2163" s="779">
        <v>3.3000000000000002E-2</v>
      </c>
      <c r="AQ2163" s="779">
        <v>1E-3</v>
      </c>
      <c r="AR2163" s="779">
        <v>3.5999999999999997E-2</v>
      </c>
      <c r="AS2163" s="779">
        <v>4.0000000000000001E-3</v>
      </c>
      <c r="AT2163" s="779">
        <v>5.0000000000000001E-3</v>
      </c>
      <c r="AU2163" s="779">
        <v>2E-3</v>
      </c>
      <c r="AV2163" s="779">
        <v>1.0999999999999999E-2</v>
      </c>
      <c r="AW2163" s="779">
        <v>2E-3</v>
      </c>
      <c r="AX2163" s="779" t="s">
        <v>121</v>
      </c>
      <c r="AY2163" s="779">
        <v>2E-3</v>
      </c>
      <c r="AZ2163" s="779">
        <v>2.7E-2</v>
      </c>
      <c r="BA2163" s="779">
        <v>3.0000000000000001E-3</v>
      </c>
      <c r="BB2163" s="779">
        <v>7.6999999999999999E-2</v>
      </c>
      <c r="BC2163" s="779">
        <v>3.0000000000000001E-3</v>
      </c>
      <c r="BD2163" s="779">
        <v>4.1440000000000001</v>
      </c>
      <c r="BE2163" s="779">
        <v>4.4999999999999998E-2</v>
      </c>
      <c r="BF2163" s="779" t="s">
        <v>121</v>
      </c>
      <c r="BG2163" s="779">
        <v>3.0000000000000001E-3</v>
      </c>
      <c r="BH2163" s="779">
        <v>5.218</v>
      </c>
      <c r="BI2163" s="779">
        <v>1.6619999999999999</v>
      </c>
      <c r="BJ2163" s="779" t="s">
        <v>121</v>
      </c>
      <c r="BK2163" s="779">
        <v>3.0000000000000001E-3</v>
      </c>
      <c r="BL2163" s="779">
        <v>3.0000000000000001E-3</v>
      </c>
      <c r="BM2163" s="779">
        <v>1E-3</v>
      </c>
      <c r="BN2163" s="779">
        <v>3.6120000000000001</v>
      </c>
      <c r="BO2163" s="779">
        <v>7.0999999999999994E-2</v>
      </c>
      <c r="BP2163" s="779">
        <v>54.223999999999997</v>
      </c>
      <c r="BQ2163" s="779">
        <v>0.21</v>
      </c>
      <c r="BR2163" s="779">
        <v>2E-3</v>
      </c>
      <c r="BS2163" s="779">
        <v>1E-3</v>
      </c>
      <c r="BT2163" s="779">
        <v>18.884</v>
      </c>
      <c r="BU2163" s="779">
        <v>0.18</v>
      </c>
      <c r="BV2163" s="779">
        <v>0.89200000000000002</v>
      </c>
      <c r="BW2163" s="779">
        <v>2.5000000000000001E-2</v>
      </c>
      <c r="BX2163" s="779" t="s">
        <v>121</v>
      </c>
      <c r="BY2163" s="779">
        <v>1.0999999999999999E-2</v>
      </c>
      <c r="BZ2163" s="779">
        <v>0.499</v>
      </c>
      <c r="CA2163" s="779">
        <v>2.7E-2</v>
      </c>
      <c r="CB2163" s="779" t="s">
        <v>121</v>
      </c>
      <c r="CC2163" s="779">
        <v>15.805999999999999</v>
      </c>
      <c r="CD2163" s="779">
        <v>0.24099999999999999</v>
      </c>
      <c r="CE2163" s="779">
        <v>0.01</v>
      </c>
      <c r="CF2163" s="779">
        <v>2E-3</v>
      </c>
      <c r="CG2163" s="779">
        <v>1E-3</v>
      </c>
      <c r="CH2163" s="779">
        <v>2E-3</v>
      </c>
      <c r="CI2163" s="779">
        <v>1E-3</v>
      </c>
      <c r="CJ2163" s="779">
        <v>1.1870000000000001</v>
      </c>
      <c r="CK2163" s="779">
        <v>0.10100000000000001</v>
      </c>
      <c r="CL2163" s="779" t="s">
        <v>121</v>
      </c>
      <c r="CM2163" s="779">
        <v>2E-3</v>
      </c>
      <c r="CN2163" s="779">
        <v>2E-3</v>
      </c>
      <c r="CO2163" s="779">
        <v>1E-3</v>
      </c>
      <c r="CP2163" s="779">
        <v>2.1549999999999998</v>
      </c>
      <c r="CQ2163" s="779">
        <v>0.05</v>
      </c>
      <c r="CR2163" s="779" t="s">
        <v>121</v>
      </c>
      <c r="CS2163" s="779">
        <v>2E-3</v>
      </c>
      <c r="CT2163" s="779">
        <v>6.9729999999999999</v>
      </c>
      <c r="CU2163" s="779">
        <v>0.33300000000000002</v>
      </c>
      <c r="CV2163" s="779">
        <v>5.6000000000000001E-2</v>
      </c>
      <c r="CW2163" s="779">
        <v>1E-3</v>
      </c>
      <c r="CX2163" s="779">
        <v>1.085</v>
      </c>
      <c r="CY2163" s="779">
        <v>2.5999999999999999E-2</v>
      </c>
      <c r="CZ2163" s="779" t="s">
        <v>121</v>
      </c>
      <c r="DA2163" s="779">
        <v>2E-3</v>
      </c>
      <c r="DB2163" s="779">
        <v>1.6E-2</v>
      </c>
      <c r="DC2163" s="779">
        <v>8.9999999999999993E-3</v>
      </c>
      <c r="DD2163" s="779" t="s">
        <v>121</v>
      </c>
      <c r="DE2163" s="779">
        <v>0.01</v>
      </c>
      <c r="DF2163" s="779">
        <v>0.57799999999999996</v>
      </c>
      <c r="DG2163" s="779">
        <v>8.9999999999999993E-3</v>
      </c>
      <c r="DH2163" s="779">
        <v>2.1999999999999999E-2</v>
      </c>
      <c r="DI2163" s="779">
        <v>1E-3</v>
      </c>
      <c r="DJ2163" s="779">
        <v>3.0000000000000001E-3</v>
      </c>
      <c r="DK2163" s="779">
        <v>1E-3</v>
      </c>
      <c r="DL2163" s="61" t="str">
        <f t="shared" si="40"/>
        <v>DK II W2 02.09.2022</v>
      </c>
      <c r="DM2163" s="779">
        <v>4.9872768809504199E-3</v>
      </c>
      <c r="DN2163" s="779">
        <v>-9.5607281275155599E-3</v>
      </c>
      <c r="DO2163" s="779">
        <v>1.4119066928569599E-2</v>
      </c>
      <c r="DP2163" s="779">
        <v>0.40574214056913299</v>
      </c>
      <c r="DQ2163" s="779">
        <v>3.0246418567588598E-3</v>
      </c>
      <c r="DR2163" s="779">
        <v>-6.3967343711918397E-3</v>
      </c>
      <c r="DS2163" s="779">
        <v>3.8443376375968598E-2</v>
      </c>
      <c r="DT2163" s="779">
        <v>5.92485260138667E-3</v>
      </c>
      <c r="DU2163" s="779">
        <v>-8.5188533629250397E-4</v>
      </c>
      <c r="DV2163" s="779">
        <v>6.1230623508645296E-3</v>
      </c>
      <c r="DW2163" s="779">
        <v>0.20548433575931899</v>
      </c>
      <c r="DX2163" s="779">
        <v>0.20224607828957</v>
      </c>
      <c r="DY2163" s="779">
        <v>689.42654525505702</v>
      </c>
      <c r="DZ2163" s="779">
        <v>0.28104185265494802</v>
      </c>
      <c r="EA2163" s="779">
        <v>4.57817007393818E-2</v>
      </c>
      <c r="EB2163" s="779">
        <v>97.378537226887104</v>
      </c>
    </row>
    <row r="2164" spans="1:132">
      <c r="A2164" s="11">
        <v>44809</v>
      </c>
      <c r="B2164" s="66" t="s">
        <v>2501</v>
      </c>
      <c r="C2164" s="25" t="s">
        <v>2500</v>
      </c>
      <c r="D2164" s="21">
        <v>1</v>
      </c>
      <c r="E2164" s="2">
        <v>100</v>
      </c>
      <c r="F2164" s="2">
        <v>99</v>
      </c>
      <c r="H2164" s="3">
        <f>((F2164)/(E2164/100))</f>
        <v>99</v>
      </c>
      <c r="I2164" s="4">
        <f>E2164/F2164</f>
        <v>1.0101010101010102</v>
      </c>
      <c r="J2164" s="4" t="e">
        <f>100/G2164</f>
        <v>#DIV/0!</v>
      </c>
      <c r="N2164" s="37" t="e">
        <f>M2164/(K2164/100)</f>
        <v>#DIV/0!</v>
      </c>
      <c r="O2164" s="37" t="e">
        <f>N2164/J2164</f>
        <v>#DIV/0!</v>
      </c>
      <c r="P2164" s="5" t="e">
        <f>M2164/(L2164/100)</f>
        <v>#DIV/0!</v>
      </c>
      <c r="Q2164" s="5" t="e">
        <f>P2164*I2164</f>
        <v>#DIV/0!</v>
      </c>
      <c r="R2164" s="21">
        <v>56.103000000000002</v>
      </c>
      <c r="S2164" s="21">
        <v>10.035</v>
      </c>
      <c r="T2164" s="21">
        <v>65.805000000000007</v>
      </c>
      <c r="U2164" s="15">
        <f>100-(T2164-R2164)/S2164*100</f>
        <v>3.3183856502241582</v>
      </c>
      <c r="V2164" s="21">
        <v>3.1429999999999998</v>
      </c>
      <c r="X2164" s="2">
        <v>11.38</v>
      </c>
      <c r="Y2164" s="2">
        <v>24.8</v>
      </c>
      <c r="Z2164" s="21">
        <v>7908</v>
      </c>
      <c r="AB2164" s="14">
        <f>((AE2164-AC2164)*(1000/AD2164))*1000</f>
        <v>19545.788287718107</v>
      </c>
      <c r="AC2164" s="21">
        <v>86.486999999999995</v>
      </c>
      <c r="AD2164" s="21">
        <v>157.988</v>
      </c>
      <c r="AE2164" s="21">
        <v>89.575000000000003</v>
      </c>
      <c r="AF2164" s="7" t="e">
        <f>#REF!*0.8</f>
        <v>#REF!</v>
      </c>
      <c r="AG2164" s="2">
        <v>100</v>
      </c>
      <c r="AH2164" s="8">
        <f>((AG2164)*(H2164/100))</f>
        <v>99</v>
      </c>
      <c r="AI2164" s="7">
        <f>AG2164/AH2164</f>
        <v>1.0101010101010102</v>
      </c>
      <c r="AJ2164" s="6">
        <v>1.64</v>
      </c>
      <c r="AK2164" s="2">
        <v>0.54400000000000004</v>
      </c>
      <c r="AM2164" s="21">
        <v>1.96</v>
      </c>
      <c r="AN2164" s="21">
        <v>1.26</v>
      </c>
      <c r="AO2164" s="20" t="s">
        <v>2500</v>
      </c>
      <c r="AP2164" s="780">
        <v>0.29299999999999998</v>
      </c>
      <c r="AQ2164" s="780">
        <v>4.0000000000000001E-3</v>
      </c>
      <c r="AR2164" s="780" t="s">
        <v>121</v>
      </c>
      <c r="AS2164" s="780">
        <v>5.0000000000000001E-3</v>
      </c>
      <c r="AT2164" s="780">
        <v>5.6000000000000001E-2</v>
      </c>
      <c r="AU2164" s="780">
        <v>4.0000000000000001E-3</v>
      </c>
      <c r="AV2164" s="780">
        <v>4.3999999999999997E-2</v>
      </c>
      <c r="AW2164" s="780">
        <v>3.0000000000000001E-3</v>
      </c>
      <c r="AX2164" s="780">
        <v>4.0000000000000001E-3</v>
      </c>
      <c r="AY2164" s="780">
        <v>1E-3</v>
      </c>
      <c r="AZ2164" s="780">
        <v>3.9E-2</v>
      </c>
      <c r="BA2164" s="780">
        <v>3.0000000000000001E-3</v>
      </c>
      <c r="BB2164" s="780">
        <v>0.11799999999999999</v>
      </c>
      <c r="BC2164" s="780">
        <v>3.0000000000000001E-3</v>
      </c>
      <c r="BD2164" s="780">
        <v>3.1930000000000001</v>
      </c>
      <c r="BE2164" s="780">
        <v>3.1E-2</v>
      </c>
      <c r="BF2164" s="780" t="s">
        <v>121</v>
      </c>
      <c r="BG2164" s="780">
        <v>6.0000000000000001E-3</v>
      </c>
      <c r="BH2164" s="780">
        <v>1.7050000000000001</v>
      </c>
      <c r="BI2164" s="780">
        <v>1.038</v>
      </c>
      <c r="BJ2164" s="780" t="s">
        <v>121</v>
      </c>
      <c r="BK2164" s="780">
        <v>5.0000000000000001E-3</v>
      </c>
      <c r="BL2164" s="780" t="s">
        <v>121</v>
      </c>
      <c r="BM2164" s="780">
        <v>2E-3</v>
      </c>
      <c r="BN2164" s="780">
        <v>0.249</v>
      </c>
      <c r="BO2164" s="780">
        <v>1.2E-2</v>
      </c>
      <c r="BP2164" s="780">
        <v>60.863999999999997</v>
      </c>
      <c r="BQ2164" s="780">
        <v>0.17699999999999999</v>
      </c>
      <c r="BR2164" s="780" t="s">
        <v>121</v>
      </c>
      <c r="BS2164" s="780">
        <v>2E-3</v>
      </c>
      <c r="BT2164" s="780">
        <v>13.557</v>
      </c>
      <c r="BU2164" s="780">
        <v>0.14699999999999999</v>
      </c>
      <c r="BV2164" s="780">
        <v>4.7229999999999999</v>
      </c>
      <c r="BW2164" s="780">
        <v>5.7000000000000002E-2</v>
      </c>
      <c r="BX2164" s="780" t="s">
        <v>121</v>
      </c>
      <c r="BY2164" s="780">
        <v>0.01</v>
      </c>
      <c r="BZ2164" s="780">
        <v>3.2559999999999998</v>
      </c>
      <c r="CA2164" s="780">
        <v>5.5E-2</v>
      </c>
      <c r="CB2164" s="780" t="s">
        <v>121</v>
      </c>
      <c r="CC2164" s="780">
        <v>12.776999999999999</v>
      </c>
      <c r="CD2164" s="780">
        <v>0.14599999999999999</v>
      </c>
      <c r="CE2164" s="780">
        <v>8.0000000000000002E-3</v>
      </c>
      <c r="CF2164" s="780">
        <v>3.0000000000000001E-3</v>
      </c>
      <c r="CG2164" s="780">
        <v>1E-3</v>
      </c>
      <c r="CH2164" s="780" t="s">
        <v>121</v>
      </c>
      <c r="CI2164" s="780">
        <v>2E-3</v>
      </c>
      <c r="CJ2164" s="780">
        <v>0.34799999999999998</v>
      </c>
      <c r="CK2164" s="780">
        <v>9.1999999999999998E-2</v>
      </c>
      <c r="CL2164" s="780" t="s">
        <v>121</v>
      </c>
      <c r="CM2164" s="780">
        <v>2E-3</v>
      </c>
      <c r="CN2164" s="780">
        <v>0.01</v>
      </c>
      <c r="CO2164" s="780">
        <v>1E-3</v>
      </c>
      <c r="CP2164" s="780">
        <v>2.33</v>
      </c>
      <c r="CQ2164" s="780">
        <v>5.2999999999999999E-2</v>
      </c>
      <c r="CR2164" s="780" t="s">
        <v>121</v>
      </c>
      <c r="CS2164" s="780">
        <v>2E-3</v>
      </c>
      <c r="CT2164" s="780">
        <v>6.7210000000000001</v>
      </c>
      <c r="CU2164" s="780">
        <v>0.33900000000000002</v>
      </c>
      <c r="CV2164" s="780">
        <v>0.04</v>
      </c>
      <c r="CW2164" s="780">
        <v>1E-3</v>
      </c>
      <c r="CX2164" s="780">
        <v>0.60099999999999998</v>
      </c>
      <c r="CY2164" s="780">
        <v>1.7000000000000001E-2</v>
      </c>
      <c r="CZ2164" s="780" t="s">
        <v>121</v>
      </c>
      <c r="DA2164" s="780">
        <v>2E-3</v>
      </c>
      <c r="DB2164" s="780" t="s">
        <v>121</v>
      </c>
      <c r="DC2164" s="780">
        <v>1.2E-2</v>
      </c>
      <c r="DD2164" s="780" t="s">
        <v>121</v>
      </c>
      <c r="DE2164" s="780">
        <v>1.6E-2</v>
      </c>
      <c r="DF2164" s="780">
        <v>1.577</v>
      </c>
      <c r="DG2164" s="780">
        <v>1.4999999999999999E-2</v>
      </c>
      <c r="DH2164" s="780">
        <v>0.02</v>
      </c>
      <c r="DI2164" s="780">
        <v>1E-3</v>
      </c>
      <c r="DJ2164" s="780">
        <v>7.6999999999999999E-2</v>
      </c>
      <c r="DK2164" s="780">
        <v>1E-3</v>
      </c>
      <c r="DL2164" s="61" t="str">
        <f t="shared" si="40"/>
        <v>19-0505</v>
      </c>
      <c r="DM2164" s="782">
        <v>2.8375286871969298E-2</v>
      </c>
      <c r="DN2164" s="782">
        <v>-1.10000188144479E-3</v>
      </c>
      <c r="DO2164" s="782">
        <v>2.5515000850908701E-2</v>
      </c>
      <c r="DP2164" s="782">
        <v>0.54396293310030597</v>
      </c>
      <c r="DQ2164" s="782">
        <v>0.16667704391514501</v>
      </c>
      <c r="DR2164" s="782">
        <v>2.9784351253885701E-2</v>
      </c>
      <c r="DS2164" s="782">
        <v>1.1521734968687101</v>
      </c>
      <c r="DT2164" s="782">
        <v>0.15980423477581099</v>
      </c>
      <c r="DU2164" s="782">
        <v>-1.8241326061660199E-3</v>
      </c>
      <c r="DV2164" s="782">
        <v>8.6514150247307305E-3</v>
      </c>
      <c r="DW2164" s="782">
        <v>1.0772111190595901</v>
      </c>
      <c r="DX2164" s="782">
        <v>9.4020882329343899E-2</v>
      </c>
      <c r="DY2164" s="782">
        <v>2261.8572166331401</v>
      </c>
      <c r="DZ2164" s="782">
        <v>0.72171723960364897</v>
      </c>
      <c r="EA2164" s="782">
        <v>-0.19843428838126101</v>
      </c>
      <c r="EB2164" s="782">
        <v>97.203635448961407</v>
      </c>
    </row>
    <row r="2165" spans="1:132">
      <c r="A2165" s="11">
        <v>44809</v>
      </c>
      <c r="B2165" s="66"/>
      <c r="C2165" s="25" t="s">
        <v>117</v>
      </c>
      <c r="H2165" s="3" t="e">
        <f>((F2165)/(E2165/100))</f>
        <v>#DIV/0!</v>
      </c>
      <c r="I2165" s="4" t="e">
        <f>E2165/F2165</f>
        <v>#DIV/0!</v>
      </c>
      <c r="J2165" s="4" t="e">
        <f>100/G2165</f>
        <v>#DIV/0!</v>
      </c>
      <c r="N2165" s="37" t="e">
        <f>M2165/(K2165/100)</f>
        <v>#DIV/0!</v>
      </c>
      <c r="O2165" s="37" t="e">
        <f>N2165/J2165</f>
        <v>#DIV/0!</v>
      </c>
      <c r="P2165" s="5" t="e">
        <f>M2165/(L2165/100)</f>
        <v>#DIV/0!</v>
      </c>
      <c r="Q2165" s="5" t="e">
        <f>P2165*I2165</f>
        <v>#DIV/0!</v>
      </c>
      <c r="U2165" s="15" t="e">
        <f>100-(T2165-R2165)/S2165*100</f>
        <v>#DIV/0!</v>
      </c>
      <c r="X2165" s="2">
        <v>11.89</v>
      </c>
      <c r="AB2165" s="14" t="e">
        <f>((AE2165-AC2165)*(1000/AD2165))*1000</f>
        <v>#DIV/0!</v>
      </c>
      <c r="AF2165" s="7" t="e">
        <f>#REF!*0.8</f>
        <v>#REF!</v>
      </c>
      <c r="AG2165" s="2">
        <v>60</v>
      </c>
      <c r="AH2165" s="8" t="e">
        <f>((AG2165)*(H2165/100))</f>
        <v>#DIV/0!</v>
      </c>
      <c r="AI2165" s="7" t="e">
        <f>AG2165/AH2165</f>
        <v>#DIV/0!</v>
      </c>
      <c r="AO2165" s="20" t="s">
        <v>2502</v>
      </c>
      <c r="AP2165" s="781">
        <v>0.23499999999999999</v>
      </c>
      <c r="AQ2165" s="781">
        <v>3.0000000000000001E-3</v>
      </c>
      <c r="AR2165" s="781" t="s">
        <v>121</v>
      </c>
      <c r="AS2165" s="781">
        <v>6.0000000000000001E-3</v>
      </c>
      <c r="AT2165" s="781">
        <v>9.2999999999999999E-2</v>
      </c>
      <c r="AU2165" s="781">
        <v>3.0000000000000001E-3</v>
      </c>
      <c r="AV2165" s="781">
        <v>6.6000000000000003E-2</v>
      </c>
      <c r="AW2165" s="781">
        <v>3.0000000000000001E-3</v>
      </c>
      <c r="AX2165" s="781">
        <v>1.2E-2</v>
      </c>
      <c r="AY2165" s="781">
        <v>1E-3</v>
      </c>
      <c r="AZ2165" s="781">
        <v>2.1999999999999999E-2</v>
      </c>
      <c r="BA2165" s="781">
        <v>2E-3</v>
      </c>
      <c r="BB2165" s="781">
        <v>7.8E-2</v>
      </c>
      <c r="BC2165" s="781">
        <v>3.0000000000000001E-3</v>
      </c>
      <c r="BD2165" s="781">
        <v>0.73799999999999999</v>
      </c>
      <c r="BE2165" s="781">
        <v>1.2E-2</v>
      </c>
      <c r="BF2165" s="781" t="s">
        <v>121</v>
      </c>
      <c r="BG2165" s="781">
        <v>6.0000000000000001E-3</v>
      </c>
      <c r="BH2165" s="781" t="s">
        <v>121</v>
      </c>
      <c r="BI2165" s="781">
        <v>1.96</v>
      </c>
      <c r="BJ2165" s="781" t="s">
        <v>121</v>
      </c>
      <c r="BK2165" s="781">
        <v>4.0000000000000001E-3</v>
      </c>
      <c r="BL2165" s="781" t="s">
        <v>121</v>
      </c>
      <c r="BM2165" s="781">
        <v>2E-3</v>
      </c>
      <c r="BN2165" s="781">
        <v>0.104</v>
      </c>
      <c r="BO2165" s="781">
        <v>8.0000000000000002E-3</v>
      </c>
      <c r="BP2165" s="781">
        <v>62.634999999999998</v>
      </c>
      <c r="BQ2165" s="781">
        <v>0.15</v>
      </c>
      <c r="BR2165" s="781">
        <v>3.0000000000000001E-3</v>
      </c>
      <c r="BS2165" s="781">
        <v>1E-3</v>
      </c>
      <c r="BT2165" s="781">
        <v>15.532</v>
      </c>
      <c r="BU2165" s="781">
        <v>0.156</v>
      </c>
      <c r="BV2165" s="781">
        <v>10.257999999999999</v>
      </c>
      <c r="BW2165" s="781">
        <v>0.12</v>
      </c>
      <c r="BX2165" s="781">
        <v>5.0000000000000001E-3</v>
      </c>
      <c r="BY2165" s="781">
        <v>3.0000000000000001E-3</v>
      </c>
      <c r="BZ2165" s="781">
        <v>2.375</v>
      </c>
      <c r="CA2165" s="781">
        <v>4.3999999999999997E-2</v>
      </c>
      <c r="CB2165" s="781" t="s">
        <v>121</v>
      </c>
      <c r="CC2165" s="781">
        <v>18.757000000000001</v>
      </c>
      <c r="CD2165" s="781">
        <v>3.4000000000000002E-2</v>
      </c>
      <c r="CE2165" s="781">
        <v>5.0000000000000001E-3</v>
      </c>
      <c r="CF2165" s="781" t="s">
        <v>121</v>
      </c>
      <c r="CG2165" s="781">
        <v>2E-3</v>
      </c>
      <c r="CH2165" s="781" t="s">
        <v>121</v>
      </c>
      <c r="CI2165" s="781">
        <v>2E-3</v>
      </c>
      <c r="CJ2165" s="781" t="s">
        <v>121</v>
      </c>
      <c r="CK2165" s="781">
        <v>0.24299999999999999</v>
      </c>
      <c r="CL2165" s="781" t="s">
        <v>121</v>
      </c>
      <c r="CM2165" s="781">
        <v>2E-3</v>
      </c>
      <c r="CN2165" s="781">
        <v>6.0000000000000001E-3</v>
      </c>
      <c r="CO2165" s="781">
        <v>1E-3</v>
      </c>
      <c r="CP2165" s="781">
        <v>2.2250000000000001</v>
      </c>
      <c r="CQ2165" s="781">
        <v>5.8999999999999997E-2</v>
      </c>
      <c r="CR2165" s="781" t="s">
        <v>121</v>
      </c>
      <c r="CS2165" s="781">
        <v>2E-3</v>
      </c>
      <c r="CT2165" s="781">
        <v>2.1139999999999999</v>
      </c>
      <c r="CU2165" s="781">
        <v>0.29299999999999998</v>
      </c>
      <c r="CV2165" s="781">
        <v>2.7E-2</v>
      </c>
      <c r="CW2165" s="781">
        <v>1E-3</v>
      </c>
      <c r="CX2165" s="781">
        <v>0.372</v>
      </c>
      <c r="CY2165" s="781">
        <v>1.2E-2</v>
      </c>
      <c r="CZ2165" s="781" t="s">
        <v>121</v>
      </c>
      <c r="DA2165" s="781">
        <v>2E-3</v>
      </c>
      <c r="DB2165" s="781" t="s">
        <v>121</v>
      </c>
      <c r="DC2165" s="781">
        <v>5.0000000000000001E-3</v>
      </c>
      <c r="DD2165" s="781">
        <v>1.4999999999999999E-2</v>
      </c>
      <c r="DE2165" s="781">
        <v>8.0000000000000002E-3</v>
      </c>
      <c r="DF2165" s="781">
        <v>1.2030000000000001</v>
      </c>
      <c r="DG2165" s="781">
        <v>1.2E-2</v>
      </c>
      <c r="DH2165" s="781">
        <v>6.0000000000000001E-3</v>
      </c>
      <c r="DI2165" s="781">
        <v>1E-3</v>
      </c>
      <c r="DJ2165" s="781">
        <v>7.9000000000000001E-2</v>
      </c>
      <c r="DK2165" s="781">
        <v>1E-3</v>
      </c>
      <c r="DL2165" s="61" t="str">
        <f t="shared" si="40"/>
        <v>UTV 05.09.2022</v>
      </c>
    </row>
    <row r="2166" spans="1:132">
      <c r="A2166" s="11">
        <v>44809</v>
      </c>
      <c r="B2166" s="66" t="s">
        <v>208</v>
      </c>
      <c r="C2166" s="25" t="s">
        <v>125</v>
      </c>
      <c r="D2166" s="21">
        <v>33</v>
      </c>
      <c r="E2166" s="2">
        <v>100</v>
      </c>
      <c r="F2166" s="2">
        <v>67</v>
      </c>
      <c r="H2166" s="3">
        <f>((F2166)/(E2166/100))</f>
        <v>67</v>
      </c>
      <c r="I2166" s="4">
        <f>E2166/F2166</f>
        <v>1.4925373134328359</v>
      </c>
      <c r="J2166" s="4" t="e">
        <f>100/G2166</f>
        <v>#DIV/0!</v>
      </c>
      <c r="N2166" s="37" t="e">
        <f>M2166/(K2166/100)</f>
        <v>#DIV/0!</v>
      </c>
      <c r="O2166" s="37" t="e">
        <f>N2166/J2166</f>
        <v>#DIV/0!</v>
      </c>
      <c r="P2166" s="5" t="e">
        <f>M2166/(L2166/100)</f>
        <v>#DIV/0!</v>
      </c>
      <c r="Q2166" s="5" t="e">
        <f>P2166*I2166</f>
        <v>#DIV/0!</v>
      </c>
      <c r="U2166" s="15" t="e">
        <f>100-(T2166-R2166)/S2166*100</f>
        <v>#DIV/0!</v>
      </c>
      <c r="V2166" s="21">
        <v>4.0609999999999999</v>
      </c>
      <c r="X2166" s="2">
        <v>10.15</v>
      </c>
      <c r="Y2166" s="2">
        <v>9.18</v>
      </c>
      <c r="Z2166" s="21">
        <v>2278</v>
      </c>
      <c r="AB2166" s="14" t="e">
        <f>((AE2166-AC2166)*(1000/AD2166))*1000</f>
        <v>#DIV/0!</v>
      </c>
      <c r="AF2166" s="7" t="e">
        <f>#REF!*0.8</f>
        <v>#REF!</v>
      </c>
      <c r="AG2166" s="2">
        <v>150</v>
      </c>
      <c r="AH2166" s="8">
        <f>((AG2166)*(H2166/100))</f>
        <v>100.5</v>
      </c>
      <c r="AI2166" s="7">
        <f>AG2166/AH2166</f>
        <v>1.4925373134328359</v>
      </c>
      <c r="AJ2166" s="6">
        <v>33.97</v>
      </c>
      <c r="AK2166" s="2">
        <v>1.994</v>
      </c>
      <c r="AO2166" s="20" t="s">
        <v>2503</v>
      </c>
      <c r="AP2166" s="782">
        <v>0.126</v>
      </c>
      <c r="AQ2166" s="782">
        <v>8.9999999999999993E-3</v>
      </c>
      <c r="AR2166" s="782">
        <v>0.121</v>
      </c>
      <c r="AS2166" s="782">
        <v>0.01</v>
      </c>
      <c r="AT2166" s="782">
        <v>5.0000000000000001E-3</v>
      </c>
      <c r="AU2166" s="782">
        <v>2E-3</v>
      </c>
      <c r="AV2166" s="782">
        <v>0.04</v>
      </c>
      <c r="AW2166" s="782">
        <v>3.0000000000000001E-3</v>
      </c>
      <c r="AX2166" s="782">
        <v>3.0000000000000001E-3</v>
      </c>
      <c r="AY2166" s="782">
        <v>1E-3</v>
      </c>
      <c r="AZ2166" s="782">
        <v>0.11</v>
      </c>
      <c r="BA2166" s="782">
        <v>0.01</v>
      </c>
      <c r="BB2166" s="782">
        <v>0.17899999999999999</v>
      </c>
      <c r="BC2166" s="782">
        <v>1.4E-2</v>
      </c>
      <c r="BD2166" s="782">
        <v>4.9139999999999997</v>
      </c>
      <c r="BE2166" s="782">
        <v>0.41199999999999998</v>
      </c>
      <c r="BF2166" s="782" t="s">
        <v>121</v>
      </c>
      <c r="BG2166" s="782">
        <v>3.0000000000000001E-3</v>
      </c>
      <c r="BH2166" s="782">
        <v>1.409</v>
      </c>
      <c r="BI2166" s="782">
        <v>0.61</v>
      </c>
      <c r="BJ2166" s="782">
        <v>6.0000000000000001E-3</v>
      </c>
      <c r="BK2166" s="782">
        <v>2E-3</v>
      </c>
      <c r="BL2166" s="782" t="s">
        <v>121</v>
      </c>
      <c r="BM2166" s="782">
        <v>2E-3</v>
      </c>
      <c r="BN2166" s="782">
        <v>1.1539999999999999</v>
      </c>
      <c r="BO2166" s="782">
        <v>6.3E-2</v>
      </c>
      <c r="BP2166" s="782">
        <v>72.188000000000002</v>
      </c>
      <c r="BQ2166" s="782">
        <v>0.13</v>
      </c>
      <c r="BR2166" s="782">
        <v>1.4E-2</v>
      </c>
      <c r="BS2166" s="782">
        <v>1E-3</v>
      </c>
      <c r="BT2166" s="782">
        <v>10.084</v>
      </c>
      <c r="BU2166" s="782">
        <v>0.76400000000000001</v>
      </c>
      <c r="BV2166" s="782">
        <v>0.98299999999999998</v>
      </c>
      <c r="BW2166" s="782">
        <v>0.12</v>
      </c>
      <c r="BX2166" s="782" t="s">
        <v>121</v>
      </c>
      <c r="BY2166" s="782">
        <v>1.2E-2</v>
      </c>
      <c r="BZ2166" s="782">
        <v>0.88900000000000001</v>
      </c>
      <c r="CA2166" s="782">
        <v>6.9000000000000006E-2</v>
      </c>
      <c r="CB2166" s="782" t="s">
        <v>121</v>
      </c>
      <c r="CC2166" s="782">
        <v>6.1820000000000004</v>
      </c>
      <c r="CD2166" s="782">
        <v>0.20100000000000001</v>
      </c>
      <c r="CE2166" s="782">
        <v>1.9E-2</v>
      </c>
      <c r="CF2166" s="782">
        <v>5.0000000000000001E-3</v>
      </c>
      <c r="CG2166" s="782">
        <v>1E-3</v>
      </c>
      <c r="CH2166" s="782">
        <v>2E-3</v>
      </c>
      <c r="CI2166" s="782">
        <v>1E-3</v>
      </c>
      <c r="CJ2166" s="782" t="s">
        <v>121</v>
      </c>
      <c r="CK2166" s="782">
        <v>2.3620000000000001</v>
      </c>
      <c r="CL2166" s="782" t="s">
        <v>121</v>
      </c>
      <c r="CM2166" s="782">
        <v>2E-3</v>
      </c>
      <c r="CN2166" s="782">
        <v>4.0000000000000001E-3</v>
      </c>
      <c r="CO2166" s="782">
        <v>1E-3</v>
      </c>
      <c r="CP2166" s="782">
        <v>1.377</v>
      </c>
      <c r="CQ2166" s="782">
        <v>0.122</v>
      </c>
      <c r="CR2166" s="782" t="s">
        <v>121</v>
      </c>
      <c r="CS2166" s="782">
        <v>2E-3</v>
      </c>
      <c r="CT2166" s="782" t="s">
        <v>121</v>
      </c>
      <c r="CU2166" s="782">
        <v>41.835999999999999</v>
      </c>
      <c r="CV2166" s="782">
        <v>2.9000000000000001E-2</v>
      </c>
      <c r="CW2166" s="782">
        <v>2E-3</v>
      </c>
      <c r="CX2166" s="782">
        <v>0.871</v>
      </c>
      <c r="CY2166" s="782">
        <v>7.5999999999999998E-2</v>
      </c>
      <c r="CZ2166" s="782" t="s">
        <v>121</v>
      </c>
      <c r="DA2166" s="782">
        <v>2E-3</v>
      </c>
      <c r="DB2166" s="782">
        <v>0.09</v>
      </c>
      <c r="DC2166" s="782">
        <v>1.0999999999999999E-2</v>
      </c>
      <c r="DD2166" s="782" t="s">
        <v>121</v>
      </c>
      <c r="DE2166" s="782">
        <v>0.01</v>
      </c>
      <c r="DF2166" s="782">
        <v>0.76500000000000001</v>
      </c>
      <c r="DG2166" s="782">
        <v>5.7000000000000002E-2</v>
      </c>
      <c r="DH2166" s="782">
        <v>8.5000000000000006E-2</v>
      </c>
      <c r="DI2166" s="782">
        <v>6.0000000000000001E-3</v>
      </c>
      <c r="DJ2166" s="782">
        <v>0.01</v>
      </c>
      <c r="DK2166" s="782">
        <v>1E-3</v>
      </c>
      <c r="DL2166" s="61" t="str">
        <f t="shared" si="40"/>
        <v>DK III W1 05.09.2022</v>
      </c>
      <c r="DM2166" s="782">
        <v>2.8170211479693001E-2</v>
      </c>
      <c r="DN2166" s="782">
        <v>6.15297615157383E-3</v>
      </c>
      <c r="DO2166" s="782">
        <v>3.3820879571379803E-2</v>
      </c>
      <c r="DP2166" s="782">
        <v>1.99398034667522</v>
      </c>
      <c r="DQ2166" s="782">
        <v>-7.5652571625165995E-4</v>
      </c>
      <c r="DR2166" s="782">
        <v>3.5229071127705902E-2</v>
      </c>
      <c r="DS2166" s="782">
        <v>0.104218985431608</v>
      </c>
      <c r="DT2166" s="782">
        <v>2.9500135062665699E-2</v>
      </c>
      <c r="DU2166" s="782">
        <v>2.2649537603614401E-3</v>
      </c>
      <c r="DV2166" s="782">
        <v>7.3065367537201303E-2</v>
      </c>
      <c r="DW2166" s="782">
        <v>0.14160166898909499</v>
      </c>
      <c r="DX2166" s="782">
        <v>2.66684344101141E-2</v>
      </c>
      <c r="DY2166" s="782">
        <v>690.496490107608</v>
      </c>
      <c r="DZ2166" s="782">
        <v>0.48544291487388702</v>
      </c>
      <c r="EA2166" s="782">
        <v>0.92021777967496099</v>
      </c>
      <c r="EB2166" s="782">
        <v>98.795021544303097</v>
      </c>
    </row>
    <row r="2167" spans="1:132">
      <c r="A2167" s="11">
        <v>44809</v>
      </c>
      <c r="B2167" s="66" t="s">
        <v>207</v>
      </c>
      <c r="C2167" s="25" t="s">
        <v>119</v>
      </c>
      <c r="D2167" s="21">
        <v>45</v>
      </c>
      <c r="E2167" s="2">
        <v>100</v>
      </c>
      <c r="F2167" s="2">
        <v>55</v>
      </c>
      <c r="H2167" s="3">
        <f>((F2167)/(E2167/100))</f>
        <v>55</v>
      </c>
      <c r="I2167" s="4">
        <f>E2167/F2167</f>
        <v>1.8181818181818181</v>
      </c>
      <c r="J2167" s="4" t="e">
        <f>100/G2167</f>
        <v>#DIV/0!</v>
      </c>
      <c r="N2167" s="37" t="e">
        <f>M2167/(K2167/100)</f>
        <v>#DIV/0!</v>
      </c>
      <c r="O2167" s="37" t="e">
        <f>N2167/J2167</f>
        <v>#DIV/0!</v>
      </c>
      <c r="P2167" s="5" t="e">
        <f>M2167/(L2167/100)</f>
        <v>#DIV/0!</v>
      </c>
      <c r="Q2167" s="5" t="e">
        <f>P2167*I2167</f>
        <v>#DIV/0!</v>
      </c>
      <c r="U2167" s="15" t="e">
        <f>100-(T2167-R2167)/S2167*100</f>
        <v>#DIV/0!</v>
      </c>
      <c r="V2167" s="21">
        <v>1.109</v>
      </c>
      <c r="X2167" s="2">
        <v>11.27</v>
      </c>
      <c r="Y2167" s="2">
        <v>10.83</v>
      </c>
      <c r="Z2167" s="21">
        <v>2186</v>
      </c>
      <c r="AB2167" s="14" t="e">
        <f>((AE2167-AC2167)*(1000/AD2167))*1000</f>
        <v>#DIV/0!</v>
      </c>
      <c r="AF2167" s="7" t="e">
        <f>#REF!*0.8</f>
        <v>#REF!</v>
      </c>
      <c r="AG2167" s="2">
        <v>183</v>
      </c>
      <c r="AH2167" s="8">
        <f>((AG2167)*(H2167/100))</f>
        <v>100.65</v>
      </c>
      <c r="AI2167" s="7">
        <f>AG2167/AH2167</f>
        <v>1.8181818181818181</v>
      </c>
      <c r="AJ2167" s="6">
        <v>49.27</v>
      </c>
      <c r="AK2167" s="2">
        <v>0.97199999999999998</v>
      </c>
      <c r="AO2167" s="20" t="s">
        <v>2504</v>
      </c>
      <c r="AP2167" s="782">
        <v>1.9E-2</v>
      </c>
      <c r="AQ2167" s="782">
        <v>1E-3</v>
      </c>
      <c r="AR2167" s="782">
        <v>2.8000000000000001E-2</v>
      </c>
      <c r="AS2167" s="782">
        <v>3.0000000000000001E-3</v>
      </c>
      <c r="AT2167" s="782">
        <v>6.0000000000000001E-3</v>
      </c>
      <c r="AU2167" s="782">
        <v>2E-3</v>
      </c>
      <c r="AV2167" s="782">
        <v>8.0000000000000002E-3</v>
      </c>
      <c r="AW2167" s="782">
        <v>1E-3</v>
      </c>
      <c r="AX2167" s="782" t="s">
        <v>121</v>
      </c>
      <c r="AY2167" s="782">
        <v>2E-3</v>
      </c>
      <c r="AZ2167" s="782">
        <v>1.6E-2</v>
      </c>
      <c r="BA2167" s="782">
        <v>2E-3</v>
      </c>
      <c r="BB2167" s="782">
        <v>0.13100000000000001</v>
      </c>
      <c r="BC2167" s="782">
        <v>3.0000000000000001E-3</v>
      </c>
      <c r="BD2167" s="782">
        <v>2.218</v>
      </c>
      <c r="BE2167" s="782">
        <v>1.7999999999999999E-2</v>
      </c>
      <c r="BF2167" s="782" t="s">
        <v>121</v>
      </c>
      <c r="BG2167" s="782">
        <v>2E-3</v>
      </c>
      <c r="BH2167" s="782">
        <v>2.0960000000000001</v>
      </c>
      <c r="BI2167" s="782">
        <v>0.60699999999999998</v>
      </c>
      <c r="BJ2167" s="782" t="s">
        <v>121</v>
      </c>
      <c r="BK2167" s="782">
        <v>2E-3</v>
      </c>
      <c r="BL2167" s="782" t="s">
        <v>121</v>
      </c>
      <c r="BM2167" s="782">
        <v>2E-3</v>
      </c>
      <c r="BN2167" s="782">
        <v>0.14899999999999999</v>
      </c>
      <c r="BO2167" s="782">
        <v>6.0000000000000001E-3</v>
      </c>
      <c r="BP2167" s="782">
        <v>74.626000000000005</v>
      </c>
      <c r="BQ2167" s="782">
        <v>9.2999999999999999E-2</v>
      </c>
      <c r="BR2167" s="782">
        <v>2E-3</v>
      </c>
      <c r="BS2167" s="782">
        <v>1E-3</v>
      </c>
      <c r="BT2167" s="782">
        <v>11.335000000000001</v>
      </c>
      <c r="BU2167" s="782">
        <v>0.105</v>
      </c>
      <c r="BV2167" s="782">
        <v>0.59699999999999998</v>
      </c>
      <c r="BW2167" s="782">
        <v>1.7000000000000001E-2</v>
      </c>
      <c r="BX2167" s="782" t="s">
        <v>121</v>
      </c>
      <c r="BY2167" s="782">
        <v>8.0000000000000002E-3</v>
      </c>
      <c r="BZ2167" s="782">
        <v>0.42</v>
      </c>
      <c r="CA2167" s="782">
        <v>2.1000000000000001E-2</v>
      </c>
      <c r="CB2167" s="782" t="s">
        <v>121</v>
      </c>
      <c r="CC2167" s="782">
        <v>5.8120000000000003</v>
      </c>
      <c r="CD2167" s="782">
        <v>7.0000000000000007E-2</v>
      </c>
      <c r="CE2167" s="782">
        <v>5.0000000000000001E-3</v>
      </c>
      <c r="CF2167" s="782" t="s">
        <v>121</v>
      </c>
      <c r="CG2167" s="782">
        <v>2E-3</v>
      </c>
      <c r="CH2167" s="782" t="s">
        <v>121</v>
      </c>
      <c r="CI2167" s="782">
        <v>2E-3</v>
      </c>
      <c r="CJ2167" s="782">
        <v>0.78</v>
      </c>
      <c r="CK2167" s="782">
        <v>7.2999999999999995E-2</v>
      </c>
      <c r="CL2167" s="782" t="s">
        <v>121</v>
      </c>
      <c r="CM2167" s="782">
        <v>2E-3</v>
      </c>
      <c r="CN2167" s="782">
        <v>2E-3</v>
      </c>
      <c r="CO2167" s="782">
        <v>1E-3</v>
      </c>
      <c r="CP2167" s="782">
        <v>1.891</v>
      </c>
      <c r="CQ2167" s="782">
        <v>3.9E-2</v>
      </c>
      <c r="CR2167" s="782" t="s">
        <v>121</v>
      </c>
      <c r="CS2167" s="782">
        <v>2E-3</v>
      </c>
      <c r="CT2167" s="782">
        <v>4.7910000000000004</v>
      </c>
      <c r="CU2167" s="782">
        <v>0.245</v>
      </c>
      <c r="CV2167" s="782">
        <v>2.1000000000000001E-2</v>
      </c>
      <c r="CW2167" s="782">
        <v>1E-3</v>
      </c>
      <c r="CX2167" s="782">
        <v>0.44700000000000001</v>
      </c>
      <c r="CY2167" s="782">
        <v>1.2999999999999999E-2</v>
      </c>
      <c r="CZ2167" s="782" t="s">
        <v>121</v>
      </c>
      <c r="DA2167" s="782">
        <v>2E-3</v>
      </c>
      <c r="DB2167" s="782">
        <v>9.7000000000000003E-2</v>
      </c>
      <c r="DC2167" s="782">
        <v>5.0000000000000001E-3</v>
      </c>
      <c r="DD2167" s="782" t="s">
        <v>121</v>
      </c>
      <c r="DE2167" s="782">
        <v>5.0000000000000001E-3</v>
      </c>
      <c r="DF2167" s="782">
        <v>0.22900000000000001</v>
      </c>
      <c r="DG2167" s="782">
        <v>3.0000000000000001E-3</v>
      </c>
      <c r="DH2167" s="782">
        <v>1.2999999999999999E-2</v>
      </c>
      <c r="DI2167" s="782">
        <v>1E-3</v>
      </c>
      <c r="DJ2167" s="782">
        <v>4.0000000000000001E-3</v>
      </c>
      <c r="DK2167" s="782">
        <v>1E-3</v>
      </c>
      <c r="DL2167" s="61" t="str">
        <f t="shared" si="40"/>
        <v>DK III W2 05.09.2022</v>
      </c>
      <c r="DM2167" s="782">
        <v>2.8944368153365201E-2</v>
      </c>
      <c r="DN2167" s="782">
        <v>-1.6979081999412698E-2</v>
      </c>
      <c r="DO2167" s="782">
        <v>3.1522777763967801E-2</v>
      </c>
      <c r="DP2167" s="782">
        <v>0.97169647920005198</v>
      </c>
      <c r="DQ2167" s="782">
        <v>3.50140079159039E-3</v>
      </c>
      <c r="DR2167" s="782">
        <v>2.2056655714288598E-2</v>
      </c>
      <c r="DS2167" s="782">
        <v>0.25478868644275698</v>
      </c>
      <c r="DT2167" s="782">
        <v>1.9080279449101501E-2</v>
      </c>
      <c r="DU2167" s="782">
        <v>-9.5925790963250401E-4</v>
      </c>
      <c r="DV2167" s="782">
        <v>1.6399204423025799E-2</v>
      </c>
      <c r="DW2167" s="782">
        <v>0.13078614933036201</v>
      </c>
      <c r="DX2167" s="782">
        <v>0.214775685289845</v>
      </c>
      <c r="DY2167" s="782">
        <v>384.08502942449297</v>
      </c>
      <c r="DZ2167" s="782">
        <v>0.99293182099779698</v>
      </c>
      <c r="EA2167" s="782">
        <v>0.156566965178947</v>
      </c>
      <c r="EB2167" s="782">
        <v>99.012847641070707</v>
      </c>
    </row>
    <row r="2168" spans="1:132">
      <c r="A2168" s="11">
        <v>44810</v>
      </c>
      <c r="B2168" s="66" t="s">
        <v>2506</v>
      </c>
      <c r="C2168" s="25" t="s">
        <v>2505</v>
      </c>
      <c r="H2168" s="3" t="e">
        <f>((F2168)/(E2168/100))</f>
        <v>#DIV/0!</v>
      </c>
      <c r="I2168" s="4" t="e">
        <f>E2168/F2168</f>
        <v>#DIV/0!</v>
      </c>
      <c r="J2168" s="4" t="e">
        <f>100/G2168</f>
        <v>#DIV/0!</v>
      </c>
      <c r="N2168" s="37" t="e">
        <f>M2168/(K2168/100)</f>
        <v>#DIV/0!</v>
      </c>
      <c r="O2168" s="37" t="e">
        <f>N2168/J2168</f>
        <v>#DIV/0!</v>
      </c>
      <c r="P2168" s="5" t="e">
        <f>M2168/(L2168/100)</f>
        <v>#DIV/0!</v>
      </c>
      <c r="Q2168" s="5" t="e">
        <f>P2168*I2168</f>
        <v>#DIV/0!</v>
      </c>
      <c r="U2168" s="15" t="e">
        <f>100-(T2168-R2168)/S2168*100</f>
        <v>#DIV/0!</v>
      </c>
      <c r="AB2168" s="14" t="e">
        <f>((AE2168-AC2168)*(1000/AD2168))*1000</f>
        <v>#DIV/0!</v>
      </c>
      <c r="AF2168" s="7" t="e">
        <f>#REF!*0.8</f>
        <v>#REF!</v>
      </c>
      <c r="AH2168" s="8" t="e">
        <f>((AG2168)*(H2168/100))</f>
        <v>#DIV/0!</v>
      </c>
      <c r="AI2168" s="7" t="e">
        <f>AG2168/AH2168</f>
        <v>#DIV/0!</v>
      </c>
      <c r="AO2168" s="20" t="s">
        <v>2507</v>
      </c>
      <c r="AP2168" s="784" t="s">
        <v>121</v>
      </c>
      <c r="AQ2168" s="784">
        <v>2E-3</v>
      </c>
      <c r="AR2168" s="784" t="s">
        <v>121</v>
      </c>
      <c r="AS2168" s="784">
        <v>2E-3</v>
      </c>
      <c r="AT2168" s="784" t="s">
        <v>121</v>
      </c>
      <c r="AU2168" s="784">
        <v>2E-3</v>
      </c>
      <c r="AV2168" s="784" t="s">
        <v>121</v>
      </c>
      <c r="AW2168" s="784">
        <v>2E-3</v>
      </c>
      <c r="AX2168" s="784">
        <v>2E-3</v>
      </c>
      <c r="AY2168" s="784">
        <v>1E-3</v>
      </c>
      <c r="AZ2168" s="784">
        <v>6.0000000000000001E-3</v>
      </c>
      <c r="BA2168" s="784">
        <v>1E-3</v>
      </c>
      <c r="BB2168" s="784" t="s">
        <v>121</v>
      </c>
      <c r="BC2168" s="784">
        <v>2E-3</v>
      </c>
      <c r="BD2168" s="784">
        <v>1.036</v>
      </c>
      <c r="BE2168" s="784">
        <v>0.01</v>
      </c>
      <c r="BF2168" s="784" t="s">
        <v>121</v>
      </c>
      <c r="BG2168" s="784">
        <v>2E-3</v>
      </c>
      <c r="BH2168" s="784">
        <v>1.6850000000000001</v>
      </c>
      <c r="BI2168" s="784">
        <v>0.34799999999999998</v>
      </c>
      <c r="BJ2168" s="784" t="s">
        <v>121</v>
      </c>
      <c r="BK2168" s="784">
        <v>2E-3</v>
      </c>
      <c r="BL2168" s="784" t="s">
        <v>121</v>
      </c>
      <c r="BM2168" s="784">
        <v>2E-3</v>
      </c>
      <c r="BN2168" s="784" t="s">
        <v>121</v>
      </c>
      <c r="BO2168" s="784">
        <v>5.0000000000000001E-3</v>
      </c>
      <c r="BP2168" s="784">
        <v>85.242999999999995</v>
      </c>
      <c r="BQ2168" s="784">
        <v>5.2999999999999999E-2</v>
      </c>
      <c r="BR2168" s="784" t="s">
        <v>121</v>
      </c>
      <c r="BS2168" s="784">
        <v>2E-3</v>
      </c>
      <c r="BT2168" s="784">
        <v>0.19400000000000001</v>
      </c>
      <c r="BU2168" s="784">
        <v>1.4999999999999999E-2</v>
      </c>
      <c r="BV2168" s="784">
        <v>5.7000000000000002E-2</v>
      </c>
      <c r="BW2168" s="784">
        <v>6.0000000000000001E-3</v>
      </c>
      <c r="BX2168" s="784" t="s">
        <v>121</v>
      </c>
      <c r="BY2168" s="784">
        <v>4.0000000000000001E-3</v>
      </c>
      <c r="BZ2168" s="784">
        <v>0.42199999999999999</v>
      </c>
      <c r="CA2168" s="784">
        <v>1.6E-2</v>
      </c>
      <c r="CB2168" s="784" t="s">
        <v>121</v>
      </c>
      <c r="CC2168" s="784">
        <v>2.9790000000000001</v>
      </c>
      <c r="CD2168" s="784" t="s">
        <v>121</v>
      </c>
      <c r="CE2168" s="784">
        <v>4.0000000000000001E-3</v>
      </c>
      <c r="CF2168" s="784" t="s">
        <v>121</v>
      </c>
      <c r="CG2168" s="784">
        <v>2E-3</v>
      </c>
      <c r="CH2168" s="784" t="s">
        <v>121</v>
      </c>
      <c r="CI2168" s="784">
        <v>2E-3</v>
      </c>
      <c r="CJ2168" s="784">
        <v>3.9590000000000001</v>
      </c>
      <c r="CK2168" s="784">
        <v>9.0999999999999998E-2</v>
      </c>
      <c r="CL2168" s="784" t="s">
        <v>121</v>
      </c>
      <c r="CM2168" s="784">
        <v>2E-3</v>
      </c>
      <c r="CN2168" s="784">
        <v>2E-3</v>
      </c>
      <c r="CO2168" s="784">
        <v>1E-3</v>
      </c>
      <c r="CP2168" s="784">
        <v>2.25</v>
      </c>
      <c r="CQ2168" s="784">
        <v>3.3000000000000002E-2</v>
      </c>
      <c r="CR2168" s="784" t="s">
        <v>121</v>
      </c>
      <c r="CS2168" s="784">
        <v>2E-3</v>
      </c>
      <c r="CT2168" s="784">
        <v>5.0970000000000004</v>
      </c>
      <c r="CU2168" s="784">
        <v>0.19400000000000001</v>
      </c>
      <c r="CV2168" s="784" t="s">
        <v>121</v>
      </c>
      <c r="CW2168" s="784">
        <v>2E-3</v>
      </c>
      <c r="CX2168" s="784">
        <v>2.3E-2</v>
      </c>
      <c r="CY2168" s="784">
        <v>3.0000000000000001E-3</v>
      </c>
      <c r="CZ2168" s="784" t="s">
        <v>121</v>
      </c>
      <c r="DA2168" s="784">
        <v>2E-3</v>
      </c>
      <c r="DB2168" s="784" t="s">
        <v>121</v>
      </c>
      <c r="DC2168" s="784">
        <v>3.0000000000000001E-3</v>
      </c>
      <c r="DD2168" s="784" t="s">
        <v>121</v>
      </c>
      <c r="DE2168" s="784">
        <v>2E-3</v>
      </c>
      <c r="DF2168" s="784">
        <v>1.9E-2</v>
      </c>
      <c r="DG2168" s="784">
        <v>1E-3</v>
      </c>
      <c r="DH2168" s="784" t="s">
        <v>121</v>
      </c>
      <c r="DI2168" s="784">
        <v>2E-3</v>
      </c>
      <c r="DJ2168" s="784" t="s">
        <v>121</v>
      </c>
      <c r="DK2168" s="784">
        <v>2E-3</v>
      </c>
      <c r="DL2168" s="61" t="str">
        <f t="shared" si="40"/>
        <v>ENE 2120 02.09.2022</v>
      </c>
    </row>
    <row r="2169" spans="1:132">
      <c r="A2169" s="11">
        <v>44810</v>
      </c>
      <c r="B2169" s="66"/>
      <c r="C2169" s="25" t="s">
        <v>117</v>
      </c>
      <c r="H2169" s="3" t="e">
        <f>((F2169)/(E2169/100))</f>
        <v>#DIV/0!</v>
      </c>
      <c r="I2169" s="4" t="e">
        <f>E2169/F2169</f>
        <v>#DIV/0!</v>
      </c>
      <c r="J2169" s="4" t="e">
        <f>100/G2169</f>
        <v>#DIV/0!</v>
      </c>
      <c r="N2169" s="37" t="e">
        <f>M2169/(K2169/100)</f>
        <v>#DIV/0!</v>
      </c>
      <c r="O2169" s="37" t="e">
        <f>N2169/J2169</f>
        <v>#DIV/0!</v>
      </c>
      <c r="P2169" s="5" t="e">
        <f>M2169/(L2169/100)</f>
        <v>#DIV/0!</v>
      </c>
      <c r="Q2169" s="5" t="e">
        <f>P2169*I2169</f>
        <v>#DIV/0!</v>
      </c>
      <c r="U2169" s="15" t="e">
        <f>100-(T2169-R2169)/S2169*100</f>
        <v>#DIV/0!</v>
      </c>
      <c r="AB2169" s="14" t="e">
        <f>((AE2169-AC2169)*(1000/AD2169))*1000</f>
        <v>#DIV/0!</v>
      </c>
      <c r="AF2169" s="7" t="e">
        <f>#REF!*0.8</f>
        <v>#REF!</v>
      </c>
      <c r="AG2169" s="2">
        <v>60</v>
      </c>
      <c r="AH2169" s="8" t="e">
        <f>((AG2169)*(H2169/100))</f>
        <v>#DIV/0!</v>
      </c>
      <c r="AI2169" s="7" t="e">
        <f>AG2169/AH2169</f>
        <v>#DIV/0!</v>
      </c>
      <c r="AO2169" s="24" t="s">
        <v>2508</v>
      </c>
      <c r="AP2169" s="783">
        <v>0.23300000000000001</v>
      </c>
      <c r="AQ2169" s="783">
        <v>3.0000000000000001E-3</v>
      </c>
      <c r="AR2169" s="783" t="s">
        <v>121</v>
      </c>
      <c r="AS2169" s="783">
        <v>6.0000000000000001E-3</v>
      </c>
      <c r="AT2169" s="783">
        <v>9.2999999999999999E-2</v>
      </c>
      <c r="AU2169" s="783">
        <v>3.0000000000000001E-3</v>
      </c>
      <c r="AV2169" s="783">
        <v>7.9000000000000001E-2</v>
      </c>
      <c r="AW2169" s="783">
        <v>3.0000000000000001E-3</v>
      </c>
      <c r="AX2169" s="783">
        <v>1.4E-2</v>
      </c>
      <c r="AY2169" s="783">
        <v>1E-3</v>
      </c>
      <c r="AZ2169" s="783">
        <v>3.3000000000000002E-2</v>
      </c>
      <c r="BA2169" s="783">
        <v>2E-3</v>
      </c>
      <c r="BB2169" s="783">
        <v>7.6999999999999999E-2</v>
      </c>
      <c r="BC2169" s="783">
        <v>3.0000000000000001E-3</v>
      </c>
      <c r="BD2169" s="783">
        <v>1.0089999999999999</v>
      </c>
      <c r="BE2169" s="783">
        <v>1.4999999999999999E-2</v>
      </c>
      <c r="BF2169" s="783" t="s">
        <v>121</v>
      </c>
      <c r="BG2169" s="783">
        <v>7.0000000000000001E-3</v>
      </c>
      <c r="BH2169" s="783" t="s">
        <v>121</v>
      </c>
      <c r="BI2169" s="783">
        <v>2.3210000000000002</v>
      </c>
      <c r="BJ2169" s="783" t="s">
        <v>121</v>
      </c>
      <c r="BK2169" s="783">
        <v>4.0000000000000001E-3</v>
      </c>
      <c r="BL2169" s="783" t="s">
        <v>121</v>
      </c>
      <c r="BM2169" s="783">
        <v>2E-3</v>
      </c>
      <c r="BN2169" s="783">
        <v>0.122</v>
      </c>
      <c r="BO2169" s="783">
        <v>8.0000000000000002E-3</v>
      </c>
      <c r="BP2169" s="783">
        <v>56.107999999999997</v>
      </c>
      <c r="BQ2169" s="783">
        <v>0.17199999999999999</v>
      </c>
      <c r="BR2169" s="783">
        <v>6.0000000000000001E-3</v>
      </c>
      <c r="BS2169" s="783">
        <v>1E-3</v>
      </c>
      <c r="BT2169" s="783">
        <v>16.402000000000001</v>
      </c>
      <c r="BU2169" s="783">
        <v>0.158</v>
      </c>
      <c r="BV2169" s="783">
        <v>12.186999999999999</v>
      </c>
      <c r="BW2169" s="783">
        <v>0.13</v>
      </c>
      <c r="BX2169" s="783" t="s">
        <v>121</v>
      </c>
      <c r="BY2169" s="783">
        <v>7.0000000000000001E-3</v>
      </c>
      <c r="BZ2169" s="783">
        <v>3.052</v>
      </c>
      <c r="CA2169" s="783">
        <v>0.05</v>
      </c>
      <c r="CB2169" s="783" t="s">
        <v>121</v>
      </c>
      <c r="CC2169" s="783">
        <v>17.498000000000001</v>
      </c>
      <c r="CD2169" s="783">
        <v>4.1000000000000002E-2</v>
      </c>
      <c r="CE2169" s="783">
        <v>5.0000000000000001E-3</v>
      </c>
      <c r="CF2169" s="783">
        <v>2E-3</v>
      </c>
      <c r="CG2169" s="783">
        <v>1E-3</v>
      </c>
      <c r="CH2169" s="783" t="s">
        <v>121</v>
      </c>
      <c r="CI2169" s="783">
        <v>2E-3</v>
      </c>
      <c r="CJ2169" s="783">
        <v>0.27</v>
      </c>
      <c r="CK2169" s="783">
        <v>0.12</v>
      </c>
      <c r="CL2169" s="783" t="s">
        <v>121</v>
      </c>
      <c r="CM2169" s="783">
        <v>2E-3</v>
      </c>
      <c r="CN2169" s="783">
        <v>8.0000000000000002E-3</v>
      </c>
      <c r="CO2169" s="783">
        <v>1E-3</v>
      </c>
      <c r="CP2169" s="783">
        <v>2.8479999999999999</v>
      </c>
      <c r="CQ2169" s="783">
        <v>6.9000000000000006E-2</v>
      </c>
      <c r="CR2169" s="783" t="s">
        <v>121</v>
      </c>
      <c r="CS2169" s="783">
        <v>2E-3</v>
      </c>
      <c r="CT2169" s="783">
        <v>3.4180000000000001</v>
      </c>
      <c r="CU2169" s="783">
        <v>0.34399999999999997</v>
      </c>
      <c r="CV2169" s="783">
        <v>2.8000000000000001E-2</v>
      </c>
      <c r="CW2169" s="783">
        <v>1E-3</v>
      </c>
      <c r="CX2169" s="783">
        <v>0.40899999999999997</v>
      </c>
      <c r="CY2169" s="783">
        <v>1.2999999999999999E-2</v>
      </c>
      <c r="CZ2169" s="783" t="s">
        <v>121</v>
      </c>
      <c r="DA2169" s="783">
        <v>2E-3</v>
      </c>
      <c r="DB2169" s="783" t="s">
        <v>121</v>
      </c>
      <c r="DC2169" s="783">
        <v>6.0000000000000001E-3</v>
      </c>
      <c r="DD2169" s="783">
        <v>1.9E-2</v>
      </c>
      <c r="DE2169" s="783">
        <v>8.0000000000000002E-3</v>
      </c>
      <c r="DF2169" s="783">
        <v>1.232</v>
      </c>
      <c r="DG2169" s="783">
        <v>1.2E-2</v>
      </c>
      <c r="DH2169" s="783">
        <v>1.2999999999999999E-2</v>
      </c>
      <c r="DI2169" s="783">
        <v>1E-3</v>
      </c>
      <c r="DJ2169" s="783">
        <v>9.0999999999999998E-2</v>
      </c>
      <c r="DK2169" s="783">
        <v>1E-3</v>
      </c>
      <c r="DL2169" s="61" t="str">
        <f t="shared" si="40"/>
        <v>UTV 06.09.2022</v>
      </c>
    </row>
    <row r="2170" spans="1:132">
      <c r="A2170" s="11">
        <v>44810</v>
      </c>
      <c r="B2170" s="66" t="s">
        <v>208</v>
      </c>
      <c r="C2170" s="25" t="s">
        <v>125</v>
      </c>
      <c r="D2170" s="21">
        <v>33</v>
      </c>
      <c r="E2170" s="2">
        <v>100</v>
      </c>
      <c r="F2170" s="2">
        <v>67</v>
      </c>
      <c r="H2170" s="3">
        <f>((F2170)/(E2170/100))</f>
        <v>67</v>
      </c>
      <c r="I2170" s="4">
        <f>E2170/F2170</f>
        <v>1.4925373134328359</v>
      </c>
      <c r="J2170" s="4" t="e">
        <f>100/G2170</f>
        <v>#DIV/0!</v>
      </c>
      <c r="N2170" s="37" t="e">
        <f>M2170/(K2170/100)</f>
        <v>#DIV/0!</v>
      </c>
      <c r="O2170" s="37" t="e">
        <f>N2170/J2170</f>
        <v>#DIV/0!</v>
      </c>
      <c r="P2170" s="5" t="e">
        <f>M2170/(L2170/100)</f>
        <v>#DIV/0!</v>
      </c>
      <c r="Q2170" s="5" t="e">
        <f>P2170*I2170</f>
        <v>#DIV/0!</v>
      </c>
      <c r="U2170" s="15" t="e">
        <f>100-(T2170-R2170)/S2170*100</f>
        <v>#DIV/0!</v>
      </c>
      <c r="V2170" s="21">
        <v>1.417</v>
      </c>
      <c r="X2170" s="2">
        <v>10.31</v>
      </c>
      <c r="Y2170" s="2">
        <v>7.85</v>
      </c>
      <c r="Z2170" s="21">
        <v>1834</v>
      </c>
      <c r="AB2170" s="14" t="e">
        <f>((AE2170-AC2170)*(1000/AD2170))*1000</f>
        <v>#DIV/0!</v>
      </c>
      <c r="AF2170" s="7" t="e">
        <f>#REF!*0.8</f>
        <v>#REF!</v>
      </c>
      <c r="AG2170" s="2">
        <v>150</v>
      </c>
      <c r="AH2170" s="8">
        <f>((AG2170)*(H2170/100))</f>
        <v>100.5</v>
      </c>
      <c r="AI2170" s="7">
        <f>AG2170/AH2170</f>
        <v>1.4925373134328359</v>
      </c>
      <c r="AJ2170" s="6">
        <v>22.41</v>
      </c>
      <c r="AK2170" s="2">
        <v>0.89800000000000002</v>
      </c>
      <c r="AO2170" s="24" t="s">
        <v>2509</v>
      </c>
      <c r="AP2170" s="786">
        <v>0.19800000000000001</v>
      </c>
      <c r="AQ2170" s="786">
        <v>2.5000000000000001E-2</v>
      </c>
      <c r="AR2170" s="786">
        <v>0.128</v>
      </c>
      <c r="AS2170" s="786">
        <v>1.7999999999999999E-2</v>
      </c>
      <c r="AT2170" s="786">
        <v>8.0000000000000002E-3</v>
      </c>
      <c r="AU2170" s="786">
        <v>2E-3</v>
      </c>
      <c r="AV2170" s="786">
        <v>4.9000000000000002E-2</v>
      </c>
      <c r="AW2170" s="786">
        <v>7.0000000000000001E-3</v>
      </c>
      <c r="AX2170" s="786">
        <v>2E-3</v>
      </c>
      <c r="AY2170" s="786">
        <v>1E-3</v>
      </c>
      <c r="AZ2170" s="786">
        <v>6.0999999999999999E-2</v>
      </c>
      <c r="BA2170" s="786">
        <v>8.9999999999999993E-3</v>
      </c>
      <c r="BB2170" s="786">
        <v>0.12</v>
      </c>
      <c r="BC2170" s="786">
        <v>1.6E-2</v>
      </c>
      <c r="BD2170" s="786">
        <v>3.121</v>
      </c>
      <c r="BE2170" s="786">
        <v>0.44700000000000001</v>
      </c>
      <c r="BF2170" s="786" t="s">
        <v>121</v>
      </c>
      <c r="BG2170" s="786">
        <v>3.0000000000000001E-3</v>
      </c>
      <c r="BH2170" s="786">
        <v>2.5190000000000001</v>
      </c>
      <c r="BI2170" s="786">
        <v>0.90300000000000002</v>
      </c>
      <c r="BJ2170" s="786" t="s">
        <v>121</v>
      </c>
      <c r="BK2170" s="786">
        <v>6.0000000000000001E-3</v>
      </c>
      <c r="BL2170" s="786" t="s">
        <v>121</v>
      </c>
      <c r="BM2170" s="786">
        <v>2E-3</v>
      </c>
      <c r="BN2170" s="786">
        <v>3.93</v>
      </c>
      <c r="BO2170" s="786">
        <v>0.29199999999999998</v>
      </c>
      <c r="BP2170" s="786">
        <v>72.058000000000007</v>
      </c>
      <c r="BQ2170" s="786">
        <v>0.14699999999999999</v>
      </c>
      <c r="BR2170" s="786">
        <v>2E-3</v>
      </c>
      <c r="BS2170" s="786">
        <v>1E-3</v>
      </c>
      <c r="BT2170" s="786">
        <v>11.048</v>
      </c>
      <c r="BU2170" s="786">
        <v>1.661</v>
      </c>
      <c r="BV2170" s="786">
        <v>1.034</v>
      </c>
      <c r="BW2170" s="786">
        <v>0.20200000000000001</v>
      </c>
      <c r="BX2170" s="786" t="s">
        <v>121</v>
      </c>
      <c r="BY2170" s="786">
        <v>1.4E-2</v>
      </c>
      <c r="BZ2170" s="786">
        <v>0.98299999999999998</v>
      </c>
      <c r="CA2170" s="786">
        <v>0.14399999999999999</v>
      </c>
      <c r="CB2170" s="786" t="s">
        <v>121</v>
      </c>
      <c r="CC2170" s="786">
        <v>8.3840000000000003</v>
      </c>
      <c r="CD2170" s="786">
        <v>0.19400000000000001</v>
      </c>
      <c r="CE2170" s="786">
        <v>0.03</v>
      </c>
      <c r="CF2170" s="786">
        <v>3.0000000000000001E-3</v>
      </c>
      <c r="CG2170" s="786">
        <v>1E-3</v>
      </c>
      <c r="CH2170" s="786">
        <v>3.0000000000000001E-3</v>
      </c>
      <c r="CI2170" s="786">
        <v>1E-3</v>
      </c>
      <c r="CJ2170" s="786" t="s">
        <v>121</v>
      </c>
      <c r="CK2170" s="786">
        <v>3.1059999999999999</v>
      </c>
      <c r="CL2170" s="786" t="s">
        <v>121</v>
      </c>
      <c r="CM2170" s="786">
        <v>2E-3</v>
      </c>
      <c r="CN2170" s="786">
        <v>3.0000000000000001E-3</v>
      </c>
      <c r="CO2170" s="786">
        <v>1E-3</v>
      </c>
      <c r="CP2170" s="786">
        <v>2.0739999999999998</v>
      </c>
      <c r="CQ2170" s="786">
        <v>0.32800000000000001</v>
      </c>
      <c r="CR2170" s="786" t="s">
        <v>121</v>
      </c>
      <c r="CS2170" s="786">
        <v>2E-3</v>
      </c>
      <c r="CT2170" s="786" t="s">
        <v>121</v>
      </c>
      <c r="CU2170" s="786">
        <v>45.982999999999997</v>
      </c>
      <c r="CV2170" s="786">
        <v>4.1000000000000002E-2</v>
      </c>
      <c r="CW2170" s="786">
        <v>5.0000000000000001E-3</v>
      </c>
      <c r="CX2170" s="786">
        <v>1.2330000000000001</v>
      </c>
      <c r="CY2170" s="786">
        <v>0.20100000000000001</v>
      </c>
      <c r="CZ2170" s="786" t="s">
        <v>121</v>
      </c>
      <c r="DA2170" s="786">
        <v>2E-3</v>
      </c>
      <c r="DB2170" s="786">
        <v>2.9000000000000001E-2</v>
      </c>
      <c r="DC2170" s="786">
        <v>8.9999999999999993E-3</v>
      </c>
      <c r="DD2170" s="786" t="s">
        <v>121</v>
      </c>
      <c r="DE2170" s="786">
        <v>1.7000000000000001E-2</v>
      </c>
      <c r="DF2170" s="786">
        <v>1.071</v>
      </c>
      <c r="DG2170" s="786">
        <v>0.14299999999999999</v>
      </c>
      <c r="DH2170" s="786">
        <v>8.1000000000000003E-2</v>
      </c>
      <c r="DI2170" s="786">
        <v>0.01</v>
      </c>
      <c r="DJ2170" s="786">
        <v>6.0000000000000001E-3</v>
      </c>
      <c r="DK2170" s="786">
        <v>1E-3</v>
      </c>
      <c r="DL2170" s="61" t="str">
        <f t="shared" si="40"/>
        <v>DK III W1 06.09.2022</v>
      </c>
      <c r="DM2170" s="786">
        <v>-1.97233825337426E-2</v>
      </c>
      <c r="DN2170" s="786">
        <v>3.3115564127048497E-2</v>
      </c>
      <c r="DO2170" s="786">
        <v>3.1884588279934997E-2</v>
      </c>
      <c r="DP2170" s="786">
        <v>0.89811135188074598</v>
      </c>
      <c r="DQ2170" s="786">
        <v>3.43352868330516E-2</v>
      </c>
      <c r="DR2170" s="786">
        <v>-5.8761613107085201E-3</v>
      </c>
      <c r="DS2170" s="786">
        <v>-1.2054172516182101E-2</v>
      </c>
      <c r="DT2170" s="786">
        <v>6.7701060753786901E-2</v>
      </c>
      <c r="DU2170" s="786">
        <v>-2.1598053517386299E-3</v>
      </c>
      <c r="DV2170" s="786">
        <v>3.36330646227994E-2</v>
      </c>
      <c r="DW2170" s="786">
        <v>0.200554655230857</v>
      </c>
      <c r="DX2170" s="786">
        <v>0.187080916067837</v>
      </c>
      <c r="DY2170" s="786">
        <v>705.96131784704596</v>
      </c>
      <c r="DZ2170" s="786">
        <v>7.9182173524372804E-2</v>
      </c>
      <c r="EA2170" s="786">
        <v>1.4728558549089501</v>
      </c>
      <c r="EB2170" s="786">
        <v>97.430547670102698</v>
      </c>
    </row>
    <row r="2171" spans="1:132">
      <c r="A2171" s="11">
        <v>44810</v>
      </c>
      <c r="B2171" s="66"/>
      <c r="C2171" s="25" t="s">
        <v>124</v>
      </c>
      <c r="D2171" s="21">
        <v>21</v>
      </c>
      <c r="E2171" s="2">
        <v>100</v>
      </c>
      <c r="F2171" s="2">
        <v>79</v>
      </c>
      <c r="H2171" s="3">
        <f>((F2171)/(E2171/100))</f>
        <v>79</v>
      </c>
      <c r="I2171" s="4">
        <f>E2171/F2171</f>
        <v>1.2658227848101267</v>
      </c>
      <c r="J2171" s="4" t="e">
        <f>100/G2171</f>
        <v>#DIV/0!</v>
      </c>
      <c r="N2171" s="37" t="e">
        <f>M2171/(K2171/100)</f>
        <v>#DIV/0!</v>
      </c>
      <c r="O2171" s="37" t="e">
        <f>N2171/J2171</f>
        <v>#DIV/0!</v>
      </c>
      <c r="P2171" s="5" t="e">
        <f>M2171/(L2171/100)</f>
        <v>#DIV/0!</v>
      </c>
      <c r="Q2171" s="5" t="e">
        <f>P2171*I2171</f>
        <v>#DIV/0!</v>
      </c>
      <c r="U2171" s="15" t="e">
        <f>100-(T2171-R2171)/S2171*100</f>
        <v>#DIV/0!</v>
      </c>
      <c r="V2171" s="21">
        <v>1.4830000000000001</v>
      </c>
      <c r="X2171" s="2">
        <v>11.79</v>
      </c>
      <c r="Y2171" s="2">
        <v>7.25</v>
      </c>
      <c r="Z2171" s="21">
        <v>885</v>
      </c>
      <c r="AB2171" s="14" t="e">
        <f>((AE2171-AC2171)*(1000/AD2171))*1000</f>
        <v>#DIV/0!</v>
      </c>
      <c r="AF2171" s="7" t="e">
        <f>#REF!*0.8</f>
        <v>#REF!</v>
      </c>
      <c r="AG2171" s="2">
        <v>126</v>
      </c>
      <c r="AH2171" s="8">
        <f>((AG2171)*(H2171/100))</f>
        <v>99.54</v>
      </c>
      <c r="AI2171" s="7">
        <f>AG2171/AH2171</f>
        <v>1.2658227848101264</v>
      </c>
      <c r="AJ2171" s="6">
        <v>11.47</v>
      </c>
      <c r="AK2171" s="2">
        <v>0.20899999999999999</v>
      </c>
      <c r="AO2171" s="24" t="s">
        <v>2510</v>
      </c>
      <c r="AP2171" s="785">
        <v>0.107</v>
      </c>
      <c r="AQ2171" s="785">
        <v>2E-3</v>
      </c>
      <c r="AR2171" s="785">
        <v>1.6E-2</v>
      </c>
      <c r="AS2171" s="785">
        <v>3.0000000000000001E-3</v>
      </c>
      <c r="AT2171" s="785" t="s">
        <v>121</v>
      </c>
      <c r="AU2171" s="785">
        <v>4.0000000000000001E-3</v>
      </c>
      <c r="AV2171" s="785">
        <v>1.2E-2</v>
      </c>
      <c r="AW2171" s="785">
        <v>2E-3</v>
      </c>
      <c r="AX2171" s="785">
        <v>5.0000000000000001E-3</v>
      </c>
      <c r="AY2171" s="785">
        <v>1E-3</v>
      </c>
      <c r="AZ2171" s="785">
        <v>2.9000000000000001E-2</v>
      </c>
      <c r="BA2171" s="785">
        <v>4.0000000000000001E-3</v>
      </c>
      <c r="BB2171" s="785">
        <v>7.6999999999999999E-2</v>
      </c>
      <c r="BC2171" s="785">
        <v>3.0000000000000001E-3</v>
      </c>
      <c r="BD2171" s="785">
        <v>9.9879999999999995</v>
      </c>
      <c r="BE2171" s="785">
        <v>7.1999999999999995E-2</v>
      </c>
      <c r="BF2171" s="785" t="s">
        <v>121</v>
      </c>
      <c r="BG2171" s="785">
        <v>5.0000000000000001E-3</v>
      </c>
      <c r="BH2171" s="785">
        <v>4.2619999999999996</v>
      </c>
      <c r="BI2171" s="785">
        <v>1.407</v>
      </c>
      <c r="BJ2171" s="785" t="s">
        <v>121</v>
      </c>
      <c r="BK2171" s="785">
        <v>5.0000000000000001E-3</v>
      </c>
      <c r="BL2171" s="785" t="s">
        <v>121</v>
      </c>
      <c r="BM2171" s="785">
        <v>2E-3</v>
      </c>
      <c r="BN2171" s="785">
        <v>0.245</v>
      </c>
      <c r="BO2171" s="785">
        <v>0.01</v>
      </c>
      <c r="BP2171" s="785">
        <v>50.655000000000001</v>
      </c>
      <c r="BQ2171" s="785">
        <v>0.22</v>
      </c>
      <c r="BR2171" s="785" t="s">
        <v>121</v>
      </c>
      <c r="BS2171" s="785">
        <v>2E-3</v>
      </c>
      <c r="BT2171" s="785">
        <v>17.503</v>
      </c>
      <c r="BU2171" s="785">
        <v>0.19800000000000001</v>
      </c>
      <c r="BV2171" s="785">
        <v>0.68</v>
      </c>
      <c r="BW2171" s="785">
        <v>2.1000000000000001E-2</v>
      </c>
      <c r="BX2171" s="785">
        <v>1.6E-2</v>
      </c>
      <c r="BY2171" s="785">
        <v>0.01</v>
      </c>
      <c r="BZ2171" s="785">
        <v>0.39900000000000002</v>
      </c>
      <c r="CA2171" s="785">
        <v>3.2000000000000001E-2</v>
      </c>
      <c r="CB2171" s="785" t="s">
        <v>121</v>
      </c>
      <c r="CC2171" s="785">
        <v>14.092000000000001</v>
      </c>
      <c r="CD2171" s="785">
        <v>0.41599999999999998</v>
      </c>
      <c r="CE2171" s="785">
        <v>1.0999999999999999E-2</v>
      </c>
      <c r="CF2171" s="785" t="s">
        <v>121</v>
      </c>
      <c r="CG2171" s="785">
        <v>2E-3</v>
      </c>
      <c r="CH2171" s="785" t="s">
        <v>121</v>
      </c>
      <c r="CI2171" s="785">
        <v>2E-3</v>
      </c>
      <c r="CJ2171" s="785">
        <v>1.6279999999999999</v>
      </c>
      <c r="CK2171" s="785">
        <v>0.111</v>
      </c>
      <c r="CL2171" s="785" t="s">
        <v>121</v>
      </c>
      <c r="CM2171" s="785">
        <v>2E-3</v>
      </c>
      <c r="CN2171" s="785" t="s">
        <v>121</v>
      </c>
      <c r="CO2171" s="785">
        <v>2E-3</v>
      </c>
      <c r="CP2171" s="785">
        <v>3.9729999999999999</v>
      </c>
      <c r="CQ2171" s="785">
        <v>6.6000000000000003E-2</v>
      </c>
      <c r="CR2171" s="785" t="s">
        <v>121</v>
      </c>
      <c r="CS2171" s="785">
        <v>2E-3</v>
      </c>
      <c r="CT2171" s="785">
        <v>5.73</v>
      </c>
      <c r="CU2171" s="785">
        <v>0.30299999999999999</v>
      </c>
      <c r="CV2171" s="785">
        <v>2.9000000000000001E-2</v>
      </c>
      <c r="CW2171" s="785">
        <v>1E-3</v>
      </c>
      <c r="CX2171" s="785">
        <v>0.752</v>
      </c>
      <c r="CY2171" s="785">
        <v>2.5999999999999999E-2</v>
      </c>
      <c r="CZ2171" s="785" t="s">
        <v>121</v>
      </c>
      <c r="DA2171" s="785">
        <v>2E-3</v>
      </c>
      <c r="DB2171" s="785" t="s">
        <v>121</v>
      </c>
      <c r="DC2171" s="785">
        <v>1.2999999999999999E-2</v>
      </c>
      <c r="DD2171" s="785">
        <v>0.183</v>
      </c>
      <c r="DE2171" s="785">
        <v>1.4999999999999999E-2</v>
      </c>
      <c r="DF2171" s="785">
        <v>3.2639999999999998</v>
      </c>
      <c r="DG2171" s="785">
        <v>3.4000000000000002E-2</v>
      </c>
      <c r="DH2171" s="785">
        <v>8.0000000000000002E-3</v>
      </c>
      <c r="DI2171" s="785">
        <v>1E-3</v>
      </c>
      <c r="DJ2171" s="785">
        <v>4.0000000000000001E-3</v>
      </c>
      <c r="DK2171" s="785">
        <v>1E-3</v>
      </c>
      <c r="DL2171" s="61" t="str">
        <f t="shared" si="40"/>
        <v>DK II 06.09.2022</v>
      </c>
      <c r="DM2171" s="786">
        <v>-2.0411815017881202E-3</v>
      </c>
      <c r="DN2171" s="786">
        <v>6.27498012041344E-3</v>
      </c>
      <c r="DO2171" s="786">
        <v>-1.12087737114452E-2</v>
      </c>
      <c r="DP2171" s="786">
        <v>0.20898504940403001</v>
      </c>
      <c r="DQ2171" s="786">
        <v>1.5772373914230801E-2</v>
      </c>
      <c r="DR2171" s="786">
        <v>-2.7766882816574298E-3</v>
      </c>
      <c r="DS2171" s="786">
        <v>0.56282037453829203</v>
      </c>
      <c r="DT2171" s="786">
        <v>2.80104089571886E-2</v>
      </c>
      <c r="DU2171" s="786">
        <v>-5.6912494703675897E-4</v>
      </c>
      <c r="DV2171" s="786">
        <v>9.6237273526722702E-3</v>
      </c>
      <c r="DW2171" s="786">
        <v>0.13048593386607801</v>
      </c>
      <c r="DX2171" s="786">
        <v>8.3009212619075803E-2</v>
      </c>
      <c r="DY2171" s="786">
        <v>851.59779431115703</v>
      </c>
      <c r="DZ2171" s="786">
        <v>0.242445582888974</v>
      </c>
      <c r="EA2171" s="786">
        <v>6.9718621590245999E-2</v>
      </c>
      <c r="EB2171" s="786">
        <v>96.266502318104102</v>
      </c>
    </row>
    <row r="2172" spans="1:132">
      <c r="A2172" s="11">
        <v>44811</v>
      </c>
      <c r="B2172" s="66" t="s">
        <v>208</v>
      </c>
      <c r="C2172" s="25" t="s">
        <v>125</v>
      </c>
      <c r="D2172" s="21">
        <v>38</v>
      </c>
      <c r="E2172" s="2">
        <v>100</v>
      </c>
      <c r="F2172" s="2">
        <v>62</v>
      </c>
      <c r="H2172" s="3">
        <f>((F2172)/(E2172/100))</f>
        <v>62</v>
      </c>
      <c r="I2172" s="4">
        <f>E2172/F2172</f>
        <v>1.6129032258064515</v>
      </c>
      <c r="J2172" s="4" t="e">
        <f>100/G2172</f>
        <v>#DIV/0!</v>
      </c>
      <c r="N2172" s="37" t="e">
        <f>M2172/(K2172/100)</f>
        <v>#DIV/0!</v>
      </c>
      <c r="O2172" s="37" t="e">
        <f>N2172/J2172</f>
        <v>#DIV/0!</v>
      </c>
      <c r="P2172" s="5" t="e">
        <f>M2172/(L2172/100)</f>
        <v>#DIV/0!</v>
      </c>
      <c r="Q2172" s="5" t="e">
        <f>P2172*I2172</f>
        <v>#DIV/0!</v>
      </c>
      <c r="U2172" s="15" t="e">
        <f>100-(T2172-R2172)/S2172*100</f>
        <v>#DIV/0!</v>
      </c>
      <c r="V2172" s="21">
        <v>1.903</v>
      </c>
      <c r="X2172" s="2">
        <v>10.59</v>
      </c>
      <c r="Y2172" s="2">
        <v>7.76</v>
      </c>
      <c r="Z2172" s="21">
        <v>1925</v>
      </c>
      <c r="AB2172" s="14" t="e">
        <f>((AE2172-AC2172)*(1000/AD2172))*1000</f>
        <v>#DIV/0!</v>
      </c>
      <c r="AF2172" s="7" t="e">
        <f>#REF!*0.8</f>
        <v>#REF!</v>
      </c>
      <c r="AG2172" s="2">
        <v>163</v>
      </c>
      <c r="AH2172" s="8">
        <f>((AG2172)*(H2172/100))</f>
        <v>101.06</v>
      </c>
      <c r="AI2172" s="7">
        <f>AG2172/AH2172</f>
        <v>1.6129032258064515</v>
      </c>
      <c r="AJ2172" s="6">
        <v>33.46</v>
      </c>
      <c r="AK2172" s="2">
        <v>0.90400000000000003</v>
      </c>
      <c r="AO2172" s="20" t="s">
        <v>2511</v>
      </c>
      <c r="AP2172" s="790">
        <v>0.11700000000000001</v>
      </c>
      <c r="AQ2172" s="790">
        <v>2E-3</v>
      </c>
      <c r="AR2172" s="790">
        <v>9.7000000000000003E-2</v>
      </c>
      <c r="AS2172" s="790">
        <v>4.0000000000000001E-3</v>
      </c>
      <c r="AT2172" s="790">
        <v>4.0000000000000001E-3</v>
      </c>
      <c r="AU2172" s="790">
        <v>2E-3</v>
      </c>
      <c r="AV2172" s="790">
        <v>1.7999999999999999E-2</v>
      </c>
      <c r="AW2172" s="790">
        <v>2E-3</v>
      </c>
      <c r="AX2172" s="790">
        <v>3.0000000000000001E-3</v>
      </c>
      <c r="AY2172" s="790">
        <v>1E-3</v>
      </c>
      <c r="AZ2172" s="790">
        <v>0.10199999999999999</v>
      </c>
      <c r="BA2172" s="790">
        <v>3.0000000000000001E-3</v>
      </c>
      <c r="BB2172" s="790">
        <v>0.104</v>
      </c>
      <c r="BC2172" s="790">
        <v>3.0000000000000001E-3</v>
      </c>
      <c r="BD2172" s="790">
        <v>4.1260000000000003</v>
      </c>
      <c r="BE2172" s="790">
        <v>3.5999999999999997E-2</v>
      </c>
      <c r="BF2172" s="790" t="s">
        <v>121</v>
      </c>
      <c r="BG2172" s="790">
        <v>3.0000000000000001E-3</v>
      </c>
      <c r="BH2172" s="790">
        <v>1.9379999999999999</v>
      </c>
      <c r="BI2172" s="790">
        <v>0.68600000000000005</v>
      </c>
      <c r="BJ2172" s="790" t="s">
        <v>121</v>
      </c>
      <c r="BK2172" s="790">
        <v>3.0000000000000001E-3</v>
      </c>
      <c r="BL2172" s="790" t="s">
        <v>121</v>
      </c>
      <c r="BM2172" s="790">
        <v>2E-3</v>
      </c>
      <c r="BN2172" s="790">
        <v>3.7120000000000002</v>
      </c>
      <c r="BO2172" s="790">
        <v>5.1999999999999998E-2</v>
      </c>
      <c r="BP2172" s="790">
        <v>70.552000000000007</v>
      </c>
      <c r="BQ2172" s="790">
        <v>0.14399999999999999</v>
      </c>
      <c r="BR2172" s="790">
        <v>2E-3</v>
      </c>
      <c r="BS2172" s="790">
        <v>1E-3</v>
      </c>
      <c r="BT2172" s="790">
        <v>8.0730000000000004</v>
      </c>
      <c r="BU2172" s="790">
        <v>0.10299999999999999</v>
      </c>
      <c r="BV2172" s="790">
        <v>0.98</v>
      </c>
      <c r="BW2172" s="790">
        <v>2.1000000000000001E-2</v>
      </c>
      <c r="BX2172" s="790" t="s">
        <v>121</v>
      </c>
      <c r="BY2172" s="790">
        <v>1.4999999999999999E-2</v>
      </c>
      <c r="BZ2172" s="790">
        <v>0.73</v>
      </c>
      <c r="CA2172" s="790">
        <v>2.7E-2</v>
      </c>
      <c r="CB2172" s="790" t="s">
        <v>121</v>
      </c>
      <c r="CC2172" s="790">
        <v>9.2949999999999999</v>
      </c>
      <c r="CD2172" s="790">
        <v>0.23200000000000001</v>
      </c>
      <c r="CE2172" s="790">
        <v>8.9999999999999993E-3</v>
      </c>
      <c r="CF2172" s="790">
        <v>3.0000000000000001E-3</v>
      </c>
      <c r="CG2172" s="790">
        <v>1E-3</v>
      </c>
      <c r="CH2172" s="790">
        <v>2E-3</v>
      </c>
      <c r="CI2172" s="790">
        <v>1E-3</v>
      </c>
      <c r="CJ2172" s="790">
        <v>0.29399999999999998</v>
      </c>
      <c r="CK2172" s="790">
        <v>6.0999999999999999E-2</v>
      </c>
      <c r="CL2172" s="790" t="s">
        <v>121</v>
      </c>
      <c r="CM2172" s="790">
        <v>2E-3</v>
      </c>
      <c r="CN2172" s="790">
        <v>3.0000000000000001E-3</v>
      </c>
      <c r="CO2172" s="790">
        <v>1E-3</v>
      </c>
      <c r="CP2172" s="790">
        <v>1.623</v>
      </c>
      <c r="CQ2172" s="790">
        <v>3.6999999999999998E-2</v>
      </c>
      <c r="CR2172" s="790" t="s">
        <v>121</v>
      </c>
      <c r="CS2172" s="790">
        <v>2E-3</v>
      </c>
      <c r="CT2172" s="790">
        <v>4.9329999999999998</v>
      </c>
      <c r="CU2172" s="790">
        <v>0.25</v>
      </c>
      <c r="CV2172" s="790">
        <v>0.04</v>
      </c>
      <c r="CW2172" s="790">
        <v>1E-3</v>
      </c>
      <c r="CX2172" s="790">
        <v>1.355</v>
      </c>
      <c r="CY2172" s="790">
        <v>2.3E-2</v>
      </c>
      <c r="CZ2172" s="790" t="s">
        <v>121</v>
      </c>
      <c r="DA2172" s="790">
        <v>2E-3</v>
      </c>
      <c r="DB2172" s="790">
        <v>0.108</v>
      </c>
      <c r="DC2172" s="790">
        <v>8.0000000000000002E-3</v>
      </c>
      <c r="DD2172" s="790" t="s">
        <v>121</v>
      </c>
      <c r="DE2172" s="790">
        <v>1.0999999999999999E-2</v>
      </c>
      <c r="DF2172" s="790">
        <v>0.82</v>
      </c>
      <c r="DG2172" s="790">
        <v>8.9999999999999993E-3</v>
      </c>
      <c r="DH2172" s="790">
        <v>1.9E-2</v>
      </c>
      <c r="DI2172" s="790">
        <v>1E-3</v>
      </c>
      <c r="DJ2172" s="790">
        <v>8.9999999999999993E-3</v>
      </c>
      <c r="DK2172" s="790">
        <v>1E-3</v>
      </c>
      <c r="DL2172" s="61" t="str">
        <f t="shared" si="40"/>
        <v>DK III W1 07.09.2022</v>
      </c>
      <c r="DM2172" s="791">
        <v>1.2990257239058599E-2</v>
      </c>
      <c r="DN2172" s="791">
        <v>2.7394671972461999E-2</v>
      </c>
      <c r="DO2172" s="791">
        <v>1.1097326366762601E-2</v>
      </c>
      <c r="DP2172" s="791">
        <v>0.90417469533265205</v>
      </c>
      <c r="DQ2172" s="791">
        <v>1.2051103208961699E-2</v>
      </c>
      <c r="DR2172" s="791">
        <v>-1.3418321227678E-2</v>
      </c>
      <c r="DS2172" s="791">
        <v>-0.16305026625480401</v>
      </c>
      <c r="DT2172" s="791">
        <v>2.6103491821630301E-2</v>
      </c>
      <c r="DU2172" s="791">
        <v>-5.6073117539043001E-4</v>
      </c>
      <c r="DV2172" s="791">
        <v>1.9637264641545402E-2</v>
      </c>
      <c r="DW2172" s="791">
        <v>6.6645955602952694E-2</v>
      </c>
      <c r="DX2172" s="791">
        <v>1.14613734361383</v>
      </c>
      <c r="DY2172" s="791">
        <v>864.52202367379698</v>
      </c>
      <c r="DZ2172" s="791">
        <v>0.11339628425802099</v>
      </c>
      <c r="EA2172" s="791">
        <v>0.55588949533489196</v>
      </c>
      <c r="EB2172" s="791">
        <v>98.236297435054098</v>
      </c>
    </row>
    <row r="2173" spans="1:132">
      <c r="A2173" s="11">
        <v>44811</v>
      </c>
      <c r="B2173" s="66" t="s">
        <v>207</v>
      </c>
      <c r="C2173" s="25" t="s">
        <v>119</v>
      </c>
      <c r="D2173" s="21">
        <v>30</v>
      </c>
      <c r="E2173" s="2">
        <v>100</v>
      </c>
      <c r="F2173" s="2">
        <v>70</v>
      </c>
      <c r="H2173" s="3">
        <f>((F2173)/(E2173/100))</f>
        <v>70</v>
      </c>
      <c r="I2173" s="4">
        <f>E2173/F2173</f>
        <v>1.4285714285714286</v>
      </c>
      <c r="J2173" s="4" t="e">
        <f>100/G2173</f>
        <v>#DIV/0!</v>
      </c>
      <c r="N2173" s="37" t="e">
        <f>M2173/(K2173/100)</f>
        <v>#DIV/0!</v>
      </c>
      <c r="O2173" s="37" t="e">
        <f>N2173/J2173</f>
        <v>#DIV/0!</v>
      </c>
      <c r="P2173" s="5" t="e">
        <f>M2173/(L2173/100)</f>
        <v>#DIV/0!</v>
      </c>
      <c r="Q2173" s="5" t="e">
        <f>P2173*I2173</f>
        <v>#DIV/0!</v>
      </c>
      <c r="U2173" s="15" t="e">
        <f>100-(T2173-R2173)/S2173*100</f>
        <v>#DIV/0!</v>
      </c>
      <c r="V2173" s="21">
        <v>1.5249999999999999</v>
      </c>
      <c r="X2173" s="2">
        <v>11.4</v>
      </c>
      <c r="Y2173" s="2">
        <v>7.65</v>
      </c>
      <c r="Z2173" s="21">
        <v>1733</v>
      </c>
      <c r="AB2173" s="14" t="e">
        <f>((AE2173-AC2173)*(1000/AD2173))*1000</f>
        <v>#DIV/0!</v>
      </c>
      <c r="AF2173" s="7" t="e">
        <f>#REF!*0.8</f>
        <v>#REF!</v>
      </c>
      <c r="AG2173" s="2">
        <v>143</v>
      </c>
      <c r="AH2173" s="8">
        <f>((AG2173)*(H2173/100))</f>
        <v>100.1</v>
      </c>
      <c r="AI2173" s="7">
        <f>AG2173/AH2173</f>
        <v>1.4285714285714286</v>
      </c>
      <c r="AJ2173" s="6">
        <v>35.68</v>
      </c>
      <c r="AK2173" s="2">
        <v>0.52500000000000002</v>
      </c>
      <c r="AO2173" s="20" t="s">
        <v>2512</v>
      </c>
      <c r="AP2173" s="789">
        <v>5.5E-2</v>
      </c>
      <c r="AQ2173" s="789">
        <v>1E-3</v>
      </c>
      <c r="AR2173" s="789">
        <v>2.8000000000000001E-2</v>
      </c>
      <c r="AS2173" s="789">
        <v>3.0000000000000001E-3</v>
      </c>
      <c r="AT2173" s="789">
        <v>8.9999999999999993E-3</v>
      </c>
      <c r="AU2173" s="789">
        <v>2E-3</v>
      </c>
      <c r="AV2173" s="789">
        <v>2.5000000000000001E-2</v>
      </c>
      <c r="AW2173" s="789">
        <v>2E-3</v>
      </c>
      <c r="AX2173" s="789">
        <v>2E-3</v>
      </c>
      <c r="AY2173" s="789">
        <v>1E-3</v>
      </c>
      <c r="AZ2173" s="789">
        <v>2.9000000000000001E-2</v>
      </c>
      <c r="BA2173" s="789">
        <v>2E-3</v>
      </c>
      <c r="BB2173" s="789">
        <v>0.187</v>
      </c>
      <c r="BC2173" s="789">
        <v>3.0000000000000001E-3</v>
      </c>
      <c r="BD2173" s="789">
        <v>2.5030000000000001</v>
      </c>
      <c r="BE2173" s="789">
        <v>2.1000000000000001E-2</v>
      </c>
      <c r="BF2173" s="789" t="s">
        <v>121</v>
      </c>
      <c r="BG2173" s="789">
        <v>2E-3</v>
      </c>
      <c r="BH2173" s="789">
        <v>2.75</v>
      </c>
      <c r="BI2173" s="789">
        <v>0.69699999999999995</v>
      </c>
      <c r="BJ2173" s="789" t="s">
        <v>121</v>
      </c>
      <c r="BK2173" s="789">
        <v>2E-3</v>
      </c>
      <c r="BL2173" s="789" t="s">
        <v>121</v>
      </c>
      <c r="BM2173" s="789">
        <v>2E-3</v>
      </c>
      <c r="BN2173" s="789">
        <v>0.432</v>
      </c>
      <c r="BO2173" s="789">
        <v>8.9999999999999993E-3</v>
      </c>
      <c r="BP2173" s="789">
        <v>65.91</v>
      </c>
      <c r="BQ2173" s="789">
        <v>0.125</v>
      </c>
      <c r="BR2173" s="789" t="s">
        <v>121</v>
      </c>
      <c r="BS2173" s="789">
        <v>2E-3</v>
      </c>
      <c r="BT2173" s="789">
        <v>13.442</v>
      </c>
      <c r="BU2173" s="789">
        <v>0.122</v>
      </c>
      <c r="BV2173" s="789">
        <v>0.80800000000000005</v>
      </c>
      <c r="BW2173" s="789">
        <v>1.9E-2</v>
      </c>
      <c r="BX2173" s="789" t="s">
        <v>121</v>
      </c>
      <c r="BY2173" s="789">
        <v>7.0000000000000001E-3</v>
      </c>
      <c r="BZ2173" s="789">
        <v>0.998</v>
      </c>
      <c r="CA2173" s="789">
        <v>0.03</v>
      </c>
      <c r="CB2173" s="789" t="s">
        <v>121</v>
      </c>
      <c r="CC2173" s="789">
        <v>6.1580000000000004</v>
      </c>
      <c r="CD2173" s="789">
        <v>9.7000000000000003E-2</v>
      </c>
      <c r="CE2173" s="789">
        <v>6.0000000000000001E-3</v>
      </c>
      <c r="CF2173" s="789">
        <v>2E-3</v>
      </c>
      <c r="CG2173" s="789">
        <v>1E-3</v>
      </c>
      <c r="CH2173" s="789" t="s">
        <v>121</v>
      </c>
      <c r="CI2173" s="789">
        <v>2E-3</v>
      </c>
      <c r="CJ2173" s="789">
        <v>0.85299999999999998</v>
      </c>
      <c r="CK2173" s="789">
        <v>7.1999999999999995E-2</v>
      </c>
      <c r="CL2173" s="789" t="s">
        <v>121</v>
      </c>
      <c r="CM2173" s="789">
        <v>2E-3</v>
      </c>
      <c r="CN2173" s="789">
        <v>2E-3</v>
      </c>
      <c r="CO2173" s="789">
        <v>1E-3</v>
      </c>
      <c r="CP2173" s="789">
        <v>1.5309999999999999</v>
      </c>
      <c r="CQ2173" s="789">
        <v>3.5000000000000003E-2</v>
      </c>
      <c r="CR2173" s="789" t="s">
        <v>121</v>
      </c>
      <c r="CS2173" s="789">
        <v>2E-3</v>
      </c>
      <c r="CT2173" s="789">
        <v>8.7530000000000001</v>
      </c>
      <c r="CU2173" s="789">
        <v>0.29099999999999998</v>
      </c>
      <c r="CV2173" s="789">
        <v>3.3000000000000002E-2</v>
      </c>
      <c r="CW2173" s="789">
        <v>1E-3</v>
      </c>
      <c r="CX2173" s="789">
        <v>1.159</v>
      </c>
      <c r="CY2173" s="789">
        <v>2.1000000000000001E-2</v>
      </c>
      <c r="CZ2173" s="789" t="s">
        <v>121</v>
      </c>
      <c r="DA2173" s="789">
        <v>2E-3</v>
      </c>
      <c r="DB2173" s="789">
        <v>3.4000000000000002E-2</v>
      </c>
      <c r="DC2173" s="789">
        <v>7.0000000000000001E-3</v>
      </c>
      <c r="DD2173" s="789" t="s">
        <v>121</v>
      </c>
      <c r="DE2173" s="789">
        <v>6.0000000000000001E-3</v>
      </c>
      <c r="DF2173" s="789">
        <v>0.32900000000000001</v>
      </c>
      <c r="DG2173" s="789">
        <v>4.0000000000000001E-3</v>
      </c>
      <c r="DH2173" s="789">
        <v>1.7000000000000001E-2</v>
      </c>
      <c r="DI2173" s="789">
        <v>1E-3</v>
      </c>
      <c r="DJ2173" s="789">
        <v>5.0000000000000001E-3</v>
      </c>
      <c r="DK2173" s="789">
        <v>1E-3</v>
      </c>
      <c r="DL2173" s="61" t="str">
        <f t="shared" si="40"/>
        <v>DK III W2 07.09.2022</v>
      </c>
      <c r="DM2173" s="791">
        <v>1.4176907390708901E-3</v>
      </c>
      <c r="DN2173" s="791">
        <v>-4.3244603849051602E-4</v>
      </c>
      <c r="DO2173" s="791">
        <v>2.2586275542397999E-3</v>
      </c>
      <c r="DP2173" s="791">
        <v>0.52539511010740703</v>
      </c>
      <c r="DQ2173" s="791">
        <v>0.41485647776919499</v>
      </c>
      <c r="DR2173" s="791">
        <v>-1.18566960272922E-2</v>
      </c>
      <c r="DS2173" s="791">
        <v>-0.27350696547012998</v>
      </c>
      <c r="DT2173" s="791">
        <v>-6.0722980434935302E-3</v>
      </c>
      <c r="DU2173" s="791">
        <v>-2.6795797554461502E-3</v>
      </c>
      <c r="DV2173" s="791">
        <v>-1.15656413558211E-2</v>
      </c>
      <c r="DW2173" s="791">
        <v>0.15875642222830399</v>
      </c>
      <c r="DX2173" s="791">
        <v>0.42480827283358202</v>
      </c>
      <c r="DY2173" s="791">
        <v>887.98175490662197</v>
      </c>
      <c r="DZ2173" s="791">
        <v>-0.45749374633536599</v>
      </c>
      <c r="EA2173" s="791">
        <v>-0.19316227572490399</v>
      </c>
      <c r="EB2173" s="791">
        <v>98.421524088400204</v>
      </c>
    </row>
    <row r="2174" spans="1:132">
      <c r="A2174" s="11">
        <v>44811</v>
      </c>
      <c r="B2174" s="66"/>
      <c r="C2174" s="25" t="s">
        <v>117</v>
      </c>
      <c r="H2174" s="3" t="e">
        <f>((F2174)/(E2174/100))</f>
        <v>#DIV/0!</v>
      </c>
      <c r="I2174" s="4" t="e">
        <f>E2174/F2174</f>
        <v>#DIV/0!</v>
      </c>
      <c r="J2174" s="4" t="e">
        <f>100/G2174</f>
        <v>#DIV/0!</v>
      </c>
      <c r="N2174" s="37" t="e">
        <f>M2174/(K2174/100)</f>
        <v>#DIV/0!</v>
      </c>
      <c r="O2174" s="37" t="e">
        <f>N2174/J2174</f>
        <v>#DIV/0!</v>
      </c>
      <c r="P2174" s="5" t="e">
        <f>M2174/(L2174/100)</f>
        <v>#DIV/0!</v>
      </c>
      <c r="Q2174" s="5" t="e">
        <f>P2174*I2174</f>
        <v>#DIV/0!</v>
      </c>
      <c r="U2174" s="15" t="e">
        <f>100-(T2174-R2174)/S2174*100</f>
        <v>#DIV/0!</v>
      </c>
      <c r="X2174" s="2">
        <v>11.65</v>
      </c>
      <c r="AB2174" s="14" t="e">
        <f>((AE2174-AC2174)*(1000/AD2174))*1000</f>
        <v>#DIV/0!</v>
      </c>
      <c r="AF2174" s="7" t="e">
        <f>#REF!*0.8</f>
        <v>#REF!</v>
      </c>
      <c r="AG2174" s="2">
        <v>60</v>
      </c>
      <c r="AH2174" s="8" t="e">
        <f>((AG2174)*(H2174/100))</f>
        <v>#DIV/0!</v>
      </c>
      <c r="AI2174" s="7" t="e">
        <f>AG2174/AH2174</f>
        <v>#DIV/0!</v>
      </c>
      <c r="AO2174" s="20" t="s">
        <v>2513</v>
      </c>
      <c r="AP2174" s="791">
        <v>0.16200000000000001</v>
      </c>
      <c r="AQ2174" s="791">
        <v>3.0000000000000001E-3</v>
      </c>
      <c r="AR2174" s="791" t="s">
        <v>121</v>
      </c>
      <c r="AS2174" s="791">
        <v>4.0000000000000001E-3</v>
      </c>
      <c r="AT2174" s="791">
        <v>7.4999999999999997E-2</v>
      </c>
      <c r="AU2174" s="791">
        <v>3.0000000000000001E-3</v>
      </c>
      <c r="AV2174" s="791">
        <v>6.0999999999999999E-2</v>
      </c>
      <c r="AW2174" s="791">
        <v>2E-3</v>
      </c>
      <c r="AX2174" s="791">
        <v>1.0999999999999999E-2</v>
      </c>
      <c r="AY2174" s="791">
        <v>1E-3</v>
      </c>
      <c r="AZ2174" s="791">
        <v>1.2E-2</v>
      </c>
      <c r="BA2174" s="791">
        <v>2E-3</v>
      </c>
      <c r="BB2174" s="791">
        <v>4.8000000000000001E-2</v>
      </c>
      <c r="BC2174" s="791">
        <v>2E-3</v>
      </c>
      <c r="BD2174" s="791">
        <v>0.55800000000000005</v>
      </c>
      <c r="BE2174" s="791">
        <v>1.0999999999999999E-2</v>
      </c>
      <c r="BF2174" s="791" t="s">
        <v>121</v>
      </c>
      <c r="BG2174" s="791">
        <v>1.0999999999999999E-2</v>
      </c>
      <c r="BH2174" s="791" t="s">
        <v>121</v>
      </c>
      <c r="BI2174" s="791">
        <v>1.9950000000000001</v>
      </c>
      <c r="BJ2174" s="791" t="s">
        <v>121</v>
      </c>
      <c r="BK2174" s="791">
        <v>3.0000000000000001E-3</v>
      </c>
      <c r="BL2174" s="791" t="s">
        <v>121</v>
      </c>
      <c r="BM2174" s="791">
        <v>2E-3</v>
      </c>
      <c r="BN2174" s="791">
        <v>9.7000000000000003E-2</v>
      </c>
      <c r="BO2174" s="791">
        <v>8.0000000000000002E-3</v>
      </c>
      <c r="BP2174" s="791">
        <v>61.622</v>
      </c>
      <c r="BQ2174" s="791">
        <v>0.14699999999999999</v>
      </c>
      <c r="BR2174" s="791">
        <v>4.0000000000000001E-3</v>
      </c>
      <c r="BS2174" s="791">
        <v>1E-3</v>
      </c>
      <c r="BT2174" s="791">
        <v>17.907</v>
      </c>
      <c r="BU2174" s="791">
        <v>0.188</v>
      </c>
      <c r="BV2174" s="791">
        <v>10.785</v>
      </c>
      <c r="BW2174" s="791">
        <v>0.16700000000000001</v>
      </c>
      <c r="BX2174" s="791" t="s">
        <v>121</v>
      </c>
      <c r="BY2174" s="791">
        <v>6.0000000000000001E-3</v>
      </c>
      <c r="BZ2174" s="791">
        <v>3.165</v>
      </c>
      <c r="CA2174" s="791">
        <v>5.5E-2</v>
      </c>
      <c r="CB2174" s="791" t="s">
        <v>121</v>
      </c>
      <c r="CC2174" s="791">
        <v>23.463999999999999</v>
      </c>
      <c r="CD2174" s="791">
        <v>3.5000000000000003E-2</v>
      </c>
      <c r="CE2174" s="791">
        <v>5.0000000000000001E-3</v>
      </c>
      <c r="CF2174" s="791" t="s">
        <v>121</v>
      </c>
      <c r="CG2174" s="791">
        <v>2E-3</v>
      </c>
      <c r="CH2174" s="791" t="s">
        <v>121</v>
      </c>
      <c r="CI2174" s="791">
        <v>2E-3</v>
      </c>
      <c r="CJ2174" s="791" t="s">
        <v>121</v>
      </c>
      <c r="CK2174" s="791">
        <v>0.20100000000000001</v>
      </c>
      <c r="CL2174" s="791" t="s">
        <v>121</v>
      </c>
      <c r="CM2174" s="791">
        <v>2E-3</v>
      </c>
      <c r="CN2174" s="791">
        <v>6.0000000000000001E-3</v>
      </c>
      <c r="CO2174" s="791">
        <v>1E-3</v>
      </c>
      <c r="CP2174" s="791">
        <v>1.764</v>
      </c>
      <c r="CQ2174" s="791">
        <v>5.8999999999999997E-2</v>
      </c>
      <c r="CR2174" s="791" t="s">
        <v>121</v>
      </c>
      <c r="CS2174" s="791">
        <v>2E-3</v>
      </c>
      <c r="CT2174" s="791">
        <v>2.3889999999999998</v>
      </c>
      <c r="CU2174" s="791">
        <v>0.31</v>
      </c>
      <c r="CV2174" s="791">
        <v>1.7999999999999999E-2</v>
      </c>
      <c r="CW2174" s="791">
        <v>1E-3</v>
      </c>
      <c r="CX2174" s="791">
        <v>0.223</v>
      </c>
      <c r="CY2174" s="791">
        <v>1.0999999999999999E-2</v>
      </c>
      <c r="CZ2174" s="791" t="s">
        <v>121</v>
      </c>
      <c r="DA2174" s="791">
        <v>2E-3</v>
      </c>
      <c r="DB2174" s="791" t="s">
        <v>121</v>
      </c>
      <c r="DC2174" s="791">
        <v>5.0000000000000001E-3</v>
      </c>
      <c r="DD2174" s="791">
        <v>2.4E-2</v>
      </c>
      <c r="DE2174" s="791">
        <v>7.0000000000000001E-3</v>
      </c>
      <c r="DF2174" s="791">
        <v>0.93300000000000005</v>
      </c>
      <c r="DG2174" s="791">
        <v>0.01</v>
      </c>
      <c r="DH2174" s="791">
        <v>6.0000000000000001E-3</v>
      </c>
      <c r="DI2174" s="791">
        <v>1E-3</v>
      </c>
      <c r="DJ2174" s="791">
        <v>0.08</v>
      </c>
      <c r="DK2174" s="791">
        <v>1E-3</v>
      </c>
      <c r="DL2174" s="61" t="str">
        <f t="shared" si="40"/>
        <v>UTV 07.09.2022</v>
      </c>
    </row>
    <row r="2175" spans="1:132">
      <c r="A2175" s="11">
        <v>44811</v>
      </c>
      <c r="B2175" s="66" t="s">
        <v>2519</v>
      </c>
      <c r="C2175" s="25" t="s">
        <v>2514</v>
      </c>
      <c r="D2175" s="21">
        <v>22</v>
      </c>
      <c r="E2175" s="2">
        <v>100</v>
      </c>
      <c r="F2175" s="2">
        <v>78</v>
      </c>
      <c r="H2175" s="3">
        <f>((F2175)/(E2175/100))</f>
        <v>78</v>
      </c>
      <c r="I2175" s="4">
        <f>E2175/F2175</f>
        <v>1.2820512820512822</v>
      </c>
      <c r="J2175" s="4" t="e">
        <f>100/G2175</f>
        <v>#DIV/0!</v>
      </c>
      <c r="N2175" s="37" t="e">
        <f>M2175/(K2175/100)</f>
        <v>#DIV/0!</v>
      </c>
      <c r="O2175" s="37" t="e">
        <f>N2175/J2175</f>
        <v>#DIV/0!</v>
      </c>
      <c r="P2175" s="5" t="e">
        <f>M2175/(L2175/100)</f>
        <v>#DIV/0!</v>
      </c>
      <c r="Q2175" s="5" t="e">
        <f>P2175*I2175</f>
        <v>#DIV/0!</v>
      </c>
      <c r="U2175" s="15" t="e">
        <f>100-(T2175-R2175)/S2175*100</f>
        <v>#DIV/0!</v>
      </c>
      <c r="X2175" s="2">
        <v>2.74</v>
      </c>
      <c r="Y2175" s="2">
        <v>9.44</v>
      </c>
      <c r="AB2175" s="14" t="e">
        <f>((AE2175-AC2175)*(1000/AD2175))*1000</f>
        <v>#DIV/0!</v>
      </c>
      <c r="AF2175" s="7" t="e">
        <f>#REF!*0.8</f>
        <v>#REF!</v>
      </c>
      <c r="AG2175" s="2">
        <v>128</v>
      </c>
      <c r="AH2175" s="8">
        <f>((AG2175)*(H2175/100))</f>
        <v>99.84</v>
      </c>
      <c r="AI2175" s="7">
        <f>AG2175/AH2175</f>
        <v>1.2820512820512819</v>
      </c>
      <c r="AO2175" s="20" t="s">
        <v>2515</v>
      </c>
      <c r="AP2175" s="787" t="s">
        <v>121</v>
      </c>
      <c r="AQ2175" s="787">
        <v>2E-3</v>
      </c>
      <c r="AR2175" s="787" t="s">
        <v>121</v>
      </c>
      <c r="AS2175" s="787">
        <v>2E-3</v>
      </c>
      <c r="AT2175" s="787" t="s">
        <v>121</v>
      </c>
      <c r="AU2175" s="787">
        <v>2E-3</v>
      </c>
      <c r="AV2175" s="787" t="s">
        <v>121</v>
      </c>
      <c r="AW2175" s="787">
        <v>2E-3</v>
      </c>
      <c r="AX2175" s="787" t="s">
        <v>121</v>
      </c>
      <c r="AY2175" s="787">
        <v>2E-3</v>
      </c>
      <c r="AZ2175" s="787">
        <v>6.0000000000000001E-3</v>
      </c>
      <c r="BA2175" s="787">
        <v>1E-3</v>
      </c>
      <c r="BB2175" s="787">
        <v>4.0000000000000001E-3</v>
      </c>
      <c r="BC2175" s="787">
        <v>1E-3</v>
      </c>
      <c r="BD2175" s="787">
        <v>0.86499999999999999</v>
      </c>
      <c r="BE2175" s="787">
        <v>8.9999999999999993E-3</v>
      </c>
      <c r="BF2175" s="787" t="s">
        <v>121</v>
      </c>
      <c r="BG2175" s="787">
        <v>2E-3</v>
      </c>
      <c r="BH2175" s="787">
        <v>0.38700000000000001</v>
      </c>
      <c r="BI2175" s="787">
        <v>0.23400000000000001</v>
      </c>
      <c r="BJ2175" s="787" t="s">
        <v>121</v>
      </c>
      <c r="BK2175" s="787">
        <v>2E-3</v>
      </c>
      <c r="BL2175" s="787" t="s">
        <v>121</v>
      </c>
      <c r="BM2175" s="787">
        <v>2E-3</v>
      </c>
      <c r="BN2175" s="787" t="s">
        <v>121</v>
      </c>
      <c r="BO2175" s="787">
        <v>4.0000000000000001E-3</v>
      </c>
      <c r="BP2175" s="787">
        <v>92.075999999999993</v>
      </c>
      <c r="BQ2175" s="787">
        <v>2.8000000000000001E-2</v>
      </c>
      <c r="BR2175" s="787" t="s">
        <v>121</v>
      </c>
      <c r="BS2175" s="787">
        <v>2E-3</v>
      </c>
      <c r="BT2175" s="787">
        <v>0.66200000000000003</v>
      </c>
      <c r="BU2175" s="787">
        <v>2.9000000000000001E-2</v>
      </c>
      <c r="BV2175" s="787">
        <v>3.7999999999999999E-2</v>
      </c>
      <c r="BW2175" s="787">
        <v>6.0000000000000001E-3</v>
      </c>
      <c r="BX2175" s="787" t="s">
        <v>121</v>
      </c>
      <c r="BY2175" s="787">
        <v>3.0000000000000001E-3</v>
      </c>
      <c r="BZ2175" s="787">
        <v>2.504</v>
      </c>
      <c r="CA2175" s="787">
        <v>3.3000000000000002E-2</v>
      </c>
      <c r="CB2175" s="787" t="s">
        <v>121</v>
      </c>
      <c r="CC2175" s="787">
        <v>2.5179999999999998</v>
      </c>
      <c r="CD2175" s="787" t="s">
        <v>121</v>
      </c>
      <c r="CE2175" s="787">
        <v>4.0000000000000001E-3</v>
      </c>
      <c r="CF2175" s="787" t="s">
        <v>121</v>
      </c>
      <c r="CG2175" s="787">
        <v>2E-3</v>
      </c>
      <c r="CH2175" s="787" t="s">
        <v>121</v>
      </c>
      <c r="CI2175" s="787">
        <v>2E-3</v>
      </c>
      <c r="CJ2175" s="787" t="s">
        <v>121</v>
      </c>
      <c r="CK2175" s="787">
        <v>6.6000000000000003E-2</v>
      </c>
      <c r="CL2175" s="787" t="s">
        <v>121</v>
      </c>
      <c r="CM2175" s="787">
        <v>2E-3</v>
      </c>
      <c r="CN2175" s="787" t="s">
        <v>121</v>
      </c>
      <c r="CO2175" s="787">
        <v>2E-3</v>
      </c>
      <c r="CP2175" s="787">
        <v>2.4079999999999999</v>
      </c>
      <c r="CQ2175" s="787">
        <v>3.2000000000000001E-2</v>
      </c>
      <c r="CR2175" s="787">
        <v>2.5000000000000001E-2</v>
      </c>
      <c r="CS2175" s="787">
        <v>1E-3</v>
      </c>
      <c r="CT2175" s="787">
        <v>0.95399999999999996</v>
      </c>
      <c r="CU2175" s="787">
        <v>0.107</v>
      </c>
      <c r="CV2175" s="787">
        <v>1.2E-2</v>
      </c>
      <c r="CW2175" s="787">
        <v>1E-3</v>
      </c>
      <c r="CX2175" s="787">
        <v>4.9000000000000002E-2</v>
      </c>
      <c r="CY2175" s="787">
        <v>4.0000000000000001E-3</v>
      </c>
      <c r="CZ2175" s="787" t="s">
        <v>121</v>
      </c>
      <c r="DA2175" s="787">
        <v>2E-3</v>
      </c>
      <c r="DB2175" s="787" t="s">
        <v>121</v>
      </c>
      <c r="DC2175" s="787">
        <v>3.0000000000000001E-3</v>
      </c>
      <c r="DD2175" s="787" t="s">
        <v>121</v>
      </c>
      <c r="DE2175" s="787">
        <v>3.0000000000000001E-3</v>
      </c>
      <c r="DF2175" s="787">
        <v>4.0000000000000001E-3</v>
      </c>
      <c r="DG2175" s="787">
        <v>1E-3</v>
      </c>
      <c r="DH2175" s="787" t="s">
        <v>121</v>
      </c>
      <c r="DI2175" s="787">
        <v>2E-3</v>
      </c>
      <c r="DJ2175" s="787" t="s">
        <v>121</v>
      </c>
      <c r="DK2175" s="787">
        <v>2E-3</v>
      </c>
      <c r="DL2175" s="61" t="str">
        <f t="shared" si="40"/>
        <v>VNE 1977 07.09.2022</v>
      </c>
      <c r="DM2175" s="791">
        <v>1.31670832393755E-2</v>
      </c>
      <c r="DN2175" s="791">
        <v>-4.0737448295060101E-4</v>
      </c>
      <c r="DO2175" s="791">
        <v>6.9920758763830397</v>
      </c>
      <c r="DP2175" s="791">
        <v>-8.0428985181112697E-4</v>
      </c>
      <c r="DQ2175" s="791">
        <v>0.14625720182985799</v>
      </c>
      <c r="DR2175" s="791">
        <v>-1.5810356004651398E-2</v>
      </c>
      <c r="DS2175" s="791">
        <v>2.2997486927240001</v>
      </c>
      <c r="DT2175" s="791">
        <v>0.113357002226805</v>
      </c>
      <c r="DU2175" s="791">
        <v>2.10867709196314E-2</v>
      </c>
      <c r="DV2175" s="791">
        <v>0.378082697174492</v>
      </c>
      <c r="DW2175" s="791">
        <v>0.147970984079207</v>
      </c>
      <c r="DX2175" s="791">
        <v>54.187274910982801</v>
      </c>
      <c r="DY2175" s="791">
        <v>355.85204319402601</v>
      </c>
      <c r="DZ2175" s="791">
        <v>3.0090440329918899</v>
      </c>
      <c r="EA2175" s="791">
        <v>91.875080653960097</v>
      </c>
      <c r="EB2175" s="791">
        <v>98.852797870454694</v>
      </c>
    </row>
    <row r="2176" spans="1:132">
      <c r="A2176" s="11">
        <v>44811</v>
      </c>
      <c r="B2176" s="66" t="s">
        <v>2520</v>
      </c>
      <c r="C2176" s="25" t="s">
        <v>2514</v>
      </c>
      <c r="D2176" s="21">
        <v>22</v>
      </c>
      <c r="E2176" s="2">
        <v>100</v>
      </c>
      <c r="F2176" s="2">
        <v>78</v>
      </c>
      <c r="H2176" s="3">
        <f>((F2176)/(E2176/100))</f>
        <v>78</v>
      </c>
      <c r="I2176" s="4">
        <f>E2176/F2176</f>
        <v>1.2820512820512822</v>
      </c>
      <c r="J2176" s="4" t="e">
        <f>100/G2176</f>
        <v>#DIV/0!</v>
      </c>
      <c r="N2176" s="37" t="e">
        <f>M2176/(K2176/100)</f>
        <v>#DIV/0!</v>
      </c>
      <c r="O2176" s="37" t="e">
        <f>N2176/J2176</f>
        <v>#DIV/0!</v>
      </c>
      <c r="P2176" s="5" t="e">
        <f>M2176/(L2176/100)</f>
        <v>#DIV/0!</v>
      </c>
      <c r="Q2176" s="5" t="e">
        <f>P2176*I2176</f>
        <v>#DIV/0!</v>
      </c>
      <c r="U2176" s="15" t="e">
        <f>100-(T2176-R2176)/S2176*100</f>
        <v>#DIV/0!</v>
      </c>
      <c r="X2176" s="2">
        <v>12.36</v>
      </c>
      <c r="Y2176" s="2">
        <v>119</v>
      </c>
      <c r="AB2176" s="14" t="e">
        <f>((AE2176-AC2176)*(1000/AD2176))*1000</f>
        <v>#DIV/0!</v>
      </c>
      <c r="AF2176" s="7" t="e">
        <f>#REF!*0.8</f>
        <v>#REF!</v>
      </c>
      <c r="AG2176" s="2">
        <v>128</v>
      </c>
      <c r="AH2176" s="8">
        <f>((AG2176)*(H2176/100))</f>
        <v>99.84</v>
      </c>
      <c r="AI2176" s="7">
        <f>AG2176/AH2176</f>
        <v>1.2820512820512819</v>
      </c>
      <c r="AO2176" s="20" t="s">
        <v>2521</v>
      </c>
      <c r="DL2176" s="61" t="str">
        <f t="shared" si="40"/>
        <v>VNE 1977 07.09.2022 pH</v>
      </c>
      <c r="DM2176" s="791">
        <v>9.4785876649506301E-2</v>
      </c>
      <c r="DN2176" s="791">
        <v>-2.2777003782577799E-4</v>
      </c>
      <c r="DO2176" s="791">
        <v>11.7815497763411</v>
      </c>
      <c r="DP2176" s="791">
        <v>6.2292840951265097E-2</v>
      </c>
      <c r="DQ2176" s="791">
        <v>-8.6865644030300704E-4</v>
      </c>
      <c r="DR2176" s="791">
        <v>-3.4584118179677999E-2</v>
      </c>
      <c r="DS2176" s="791">
        <v>-0.13587792827393699</v>
      </c>
      <c r="DT2176" s="791">
        <v>2.2493015201566099E-2</v>
      </c>
      <c r="DU2176" s="791">
        <v>-3.1534568588307398E-3</v>
      </c>
      <c r="DV2176" s="791">
        <v>-1.58418442983864E-2</v>
      </c>
      <c r="DW2176" s="791">
        <v>-7.4170342923677204E-2</v>
      </c>
      <c r="DX2176" s="791">
        <v>0.910092881795729</v>
      </c>
      <c r="DY2176" s="791">
        <v>4.2411801897968102</v>
      </c>
      <c r="DZ2176" s="791">
        <v>-0.41967216989719702</v>
      </c>
      <c r="EA2176" s="791">
        <v>41.212908214338803</v>
      </c>
      <c r="EB2176" s="791">
        <v>98.615521844587505</v>
      </c>
    </row>
    <row r="2177" spans="1:132">
      <c r="A2177" s="11">
        <v>44811</v>
      </c>
      <c r="B2177" s="66" t="s">
        <v>2517</v>
      </c>
      <c r="C2177" s="25" t="s">
        <v>2516</v>
      </c>
      <c r="H2177" s="3" t="e">
        <f>((F2177)/(E2177/100))</f>
        <v>#DIV/0!</v>
      </c>
      <c r="I2177" s="4" t="e">
        <f>E2177/F2177</f>
        <v>#DIV/0!</v>
      </c>
      <c r="J2177" s="4" t="e">
        <f>100/G2177</f>
        <v>#DIV/0!</v>
      </c>
      <c r="N2177" s="37" t="e">
        <f>M2177/(K2177/100)</f>
        <v>#DIV/0!</v>
      </c>
      <c r="O2177" s="37" t="e">
        <f>N2177/J2177</f>
        <v>#DIV/0!</v>
      </c>
      <c r="P2177" s="5" t="e">
        <f>M2177/(L2177/100)</f>
        <v>#DIV/0!</v>
      </c>
      <c r="Q2177" s="5" t="e">
        <f>P2177*I2177</f>
        <v>#DIV/0!</v>
      </c>
      <c r="U2177" s="15" t="e">
        <f>100-(T2177-R2177)/S2177*100</f>
        <v>#DIV/0!</v>
      </c>
      <c r="AB2177" s="14" t="e">
        <f>((AE2177-AC2177)*(1000/AD2177))*1000</f>
        <v>#DIV/0!</v>
      </c>
      <c r="AF2177" s="7" t="e">
        <f>#REF!*0.8</f>
        <v>#REF!</v>
      </c>
      <c r="AH2177" s="8" t="e">
        <f>((AG2177)*(H2177/100))</f>
        <v>#DIV/0!</v>
      </c>
      <c r="AI2177" s="7" t="e">
        <f>AG2177/AH2177</f>
        <v>#DIV/0!</v>
      </c>
      <c r="AO2177" s="20" t="s">
        <v>2518</v>
      </c>
      <c r="AP2177" s="788">
        <v>6.7000000000000004E-2</v>
      </c>
      <c r="AQ2177" s="788">
        <v>2E-3</v>
      </c>
      <c r="AR2177" s="788" t="s">
        <v>121</v>
      </c>
      <c r="AS2177" s="788">
        <v>3.0000000000000001E-3</v>
      </c>
      <c r="AT2177" s="788">
        <v>3.2000000000000001E-2</v>
      </c>
      <c r="AU2177" s="788">
        <v>2E-3</v>
      </c>
      <c r="AV2177" s="788">
        <v>1.9E-2</v>
      </c>
      <c r="AW2177" s="788">
        <v>2E-3</v>
      </c>
      <c r="AX2177" s="788">
        <v>3.0000000000000001E-3</v>
      </c>
      <c r="AY2177" s="788">
        <v>1E-3</v>
      </c>
      <c r="AZ2177" s="788">
        <v>0.01</v>
      </c>
      <c r="BA2177" s="788">
        <v>1E-3</v>
      </c>
      <c r="BB2177" s="788">
        <v>1.7999999999999999E-2</v>
      </c>
      <c r="BC2177" s="788">
        <v>1E-3</v>
      </c>
      <c r="BD2177" s="788">
        <v>0.26600000000000001</v>
      </c>
      <c r="BE2177" s="788">
        <v>7.0000000000000001E-3</v>
      </c>
      <c r="BF2177" s="788" t="s">
        <v>121</v>
      </c>
      <c r="BG2177" s="788">
        <v>2E-3</v>
      </c>
      <c r="BH2177" s="788">
        <v>3.839</v>
      </c>
      <c r="BI2177" s="788">
        <v>2.5489999999999999</v>
      </c>
      <c r="BJ2177" s="788" t="s">
        <v>121</v>
      </c>
      <c r="BK2177" s="788">
        <v>2E-3</v>
      </c>
      <c r="BL2177" s="788" t="s">
        <v>121</v>
      </c>
      <c r="BM2177" s="788">
        <v>2E-3</v>
      </c>
      <c r="BN2177" s="788" t="s">
        <v>121</v>
      </c>
      <c r="BO2177" s="788">
        <v>1.2E-2</v>
      </c>
      <c r="BP2177" s="788">
        <v>62.319000000000003</v>
      </c>
      <c r="BQ2177" s="788">
        <v>0.14799999999999999</v>
      </c>
      <c r="BR2177" s="788" t="s">
        <v>121</v>
      </c>
      <c r="BS2177" s="788">
        <v>2E-3</v>
      </c>
      <c r="BT2177" s="788">
        <v>1.377</v>
      </c>
      <c r="BU2177" s="788">
        <v>4.1000000000000002E-2</v>
      </c>
      <c r="BV2177" s="788">
        <v>27.547000000000001</v>
      </c>
      <c r="BW2177" s="788">
        <v>0.38100000000000001</v>
      </c>
      <c r="BX2177" s="788" t="s">
        <v>121</v>
      </c>
      <c r="BY2177" s="788">
        <v>3.0000000000000001E-3</v>
      </c>
      <c r="BZ2177" s="788">
        <v>0.316</v>
      </c>
      <c r="CA2177" s="788">
        <v>1.7000000000000001E-2</v>
      </c>
      <c r="CB2177" s="788" t="s">
        <v>121</v>
      </c>
      <c r="CC2177" s="788">
        <v>25.149000000000001</v>
      </c>
      <c r="CD2177" s="788" t="s">
        <v>121</v>
      </c>
      <c r="CE2177" s="788">
        <v>5.0000000000000001E-3</v>
      </c>
      <c r="CF2177" s="788" t="s">
        <v>121</v>
      </c>
      <c r="CG2177" s="788">
        <v>2E-3</v>
      </c>
      <c r="CH2177" s="788" t="s">
        <v>121</v>
      </c>
      <c r="CI2177" s="788">
        <v>2E-3</v>
      </c>
      <c r="CJ2177" s="788" t="s">
        <v>121</v>
      </c>
      <c r="CK2177" s="788">
        <v>0.23599999999999999</v>
      </c>
      <c r="CL2177" s="788" t="s">
        <v>121</v>
      </c>
      <c r="CM2177" s="788">
        <v>2E-3</v>
      </c>
      <c r="CN2177" s="788">
        <v>3.0000000000000001E-3</v>
      </c>
      <c r="CO2177" s="788">
        <v>1E-3</v>
      </c>
      <c r="CP2177" s="788">
        <v>3.4660000000000002</v>
      </c>
      <c r="CQ2177" s="788">
        <v>9.9000000000000005E-2</v>
      </c>
      <c r="CR2177" s="788" t="s">
        <v>121</v>
      </c>
      <c r="CS2177" s="788">
        <v>2E-3</v>
      </c>
      <c r="CT2177" s="788" t="s">
        <v>121</v>
      </c>
      <c r="CU2177" s="788">
        <v>0.57799999999999996</v>
      </c>
      <c r="CV2177" s="788">
        <v>4.0000000000000001E-3</v>
      </c>
      <c r="CW2177" s="788">
        <v>1E-3</v>
      </c>
      <c r="CX2177" s="788">
        <v>1.7999999999999999E-2</v>
      </c>
      <c r="CY2177" s="788">
        <v>4.0000000000000001E-3</v>
      </c>
      <c r="CZ2177" s="788" t="s">
        <v>121</v>
      </c>
      <c r="DA2177" s="788">
        <v>2E-3</v>
      </c>
      <c r="DB2177" s="788" t="s">
        <v>121</v>
      </c>
      <c r="DC2177" s="788">
        <v>2E-3</v>
      </c>
      <c r="DD2177" s="788">
        <v>7.3999999999999996E-2</v>
      </c>
      <c r="DE2177" s="788">
        <v>5.0000000000000001E-3</v>
      </c>
      <c r="DF2177" s="788">
        <v>0.40200000000000002</v>
      </c>
      <c r="DG2177" s="788">
        <v>6.0000000000000001E-3</v>
      </c>
      <c r="DH2177" s="788" t="s">
        <v>121</v>
      </c>
      <c r="DI2177" s="788">
        <v>2E-3</v>
      </c>
      <c r="DJ2177" s="788">
        <v>0.218</v>
      </c>
      <c r="DK2177" s="788">
        <v>3.0000000000000001E-3</v>
      </c>
      <c r="DL2177" s="61" t="str">
        <f t="shared" si="40"/>
        <v>NL 779 07.09.2022</v>
      </c>
    </row>
    <row r="2178" spans="1:132">
      <c r="A2178" s="11">
        <v>44812</v>
      </c>
      <c r="B2178" s="66" t="s">
        <v>208</v>
      </c>
      <c r="C2178" s="25" t="s">
        <v>125</v>
      </c>
      <c r="D2178" s="21">
        <v>33</v>
      </c>
      <c r="E2178" s="2">
        <v>100</v>
      </c>
      <c r="F2178" s="2">
        <v>67</v>
      </c>
      <c r="H2178" s="3">
        <f>((F2178)/(E2178/100))</f>
        <v>67</v>
      </c>
      <c r="I2178" s="4">
        <f>E2178/F2178</f>
        <v>1.4925373134328359</v>
      </c>
      <c r="J2178" s="4" t="e">
        <f>100/G2178</f>
        <v>#DIV/0!</v>
      </c>
      <c r="N2178" s="37" t="e">
        <f>M2178/(K2178/100)</f>
        <v>#DIV/0!</v>
      </c>
      <c r="O2178" s="37" t="e">
        <f>N2178/J2178</f>
        <v>#DIV/0!</v>
      </c>
      <c r="P2178" s="5" t="e">
        <f>M2178/(L2178/100)</f>
        <v>#DIV/0!</v>
      </c>
      <c r="Q2178" s="5" t="e">
        <f>P2178*I2178</f>
        <v>#DIV/0!</v>
      </c>
      <c r="U2178" s="15" t="e">
        <f>100-(T2178-R2178)/S2178*100</f>
        <v>#DIV/0!</v>
      </c>
      <c r="V2178" s="21">
        <v>1.4870000000000001</v>
      </c>
      <c r="X2178" s="2">
        <v>10.53</v>
      </c>
      <c r="Y2178" s="2">
        <v>10.01</v>
      </c>
      <c r="Z2178" s="21">
        <v>2658</v>
      </c>
      <c r="AB2178" s="14" t="e">
        <f>((AE2178-AC2178)*(1000/AD2178))*1000</f>
        <v>#DIV/0!</v>
      </c>
      <c r="AF2178" s="7" t="e">
        <f>#REF!*0.8</f>
        <v>#REF!</v>
      </c>
      <c r="AG2178" s="2">
        <v>150</v>
      </c>
      <c r="AH2178" s="8">
        <f>((AG2178)*(H2178/100))</f>
        <v>100.5</v>
      </c>
      <c r="AI2178" s="7">
        <f>AG2178/AH2178</f>
        <v>1.4925373134328359</v>
      </c>
      <c r="AJ2178" s="6">
        <v>16.97</v>
      </c>
      <c r="AK2178" s="2">
        <v>0.95699999999999996</v>
      </c>
      <c r="AM2178" s="21">
        <v>8.2100000000000009</v>
      </c>
      <c r="AN2178" s="21">
        <v>4.4800000000000004</v>
      </c>
      <c r="AO2178" s="20" t="s">
        <v>2522</v>
      </c>
      <c r="AP2178" s="794">
        <v>0.14199999999999999</v>
      </c>
      <c r="AQ2178" s="794">
        <v>2E-3</v>
      </c>
      <c r="AR2178" s="794">
        <v>5.6000000000000001E-2</v>
      </c>
      <c r="AS2178" s="794">
        <v>3.0000000000000001E-3</v>
      </c>
      <c r="AT2178" s="794">
        <v>8.9999999999999993E-3</v>
      </c>
      <c r="AU2178" s="794">
        <v>2E-3</v>
      </c>
      <c r="AV2178" s="794">
        <v>4.9000000000000002E-2</v>
      </c>
      <c r="AW2178" s="794">
        <v>2E-3</v>
      </c>
      <c r="AX2178" s="794">
        <v>8.0000000000000002E-3</v>
      </c>
      <c r="AY2178" s="794">
        <v>1E-3</v>
      </c>
      <c r="AZ2178" s="794">
        <v>5.5E-2</v>
      </c>
      <c r="BA2178" s="794">
        <v>3.0000000000000001E-3</v>
      </c>
      <c r="BB2178" s="794">
        <v>0.16800000000000001</v>
      </c>
      <c r="BC2178" s="794">
        <v>3.0000000000000001E-3</v>
      </c>
      <c r="BD2178" s="794">
        <v>4.3579999999999997</v>
      </c>
      <c r="BE2178" s="794">
        <v>3.3000000000000002E-2</v>
      </c>
      <c r="BF2178" s="794" t="s">
        <v>121</v>
      </c>
      <c r="BG2178" s="794">
        <v>4.0000000000000001E-3</v>
      </c>
      <c r="BH2178" s="794">
        <v>2.9319999999999999</v>
      </c>
      <c r="BI2178" s="794">
        <v>0.81100000000000005</v>
      </c>
      <c r="BJ2178" s="794">
        <v>4.0000000000000001E-3</v>
      </c>
      <c r="BK2178" s="794">
        <v>2E-3</v>
      </c>
      <c r="BL2178" s="794" t="s">
        <v>121</v>
      </c>
      <c r="BM2178" s="794">
        <v>2E-3</v>
      </c>
      <c r="BN2178" s="794">
        <v>0.42599999999999999</v>
      </c>
      <c r="BO2178" s="794">
        <v>0.01</v>
      </c>
      <c r="BP2178" s="794">
        <v>65.988</v>
      </c>
      <c r="BQ2178" s="794">
        <v>0.13700000000000001</v>
      </c>
      <c r="BR2178" s="794" t="s">
        <v>121</v>
      </c>
      <c r="BS2178" s="794">
        <v>2E-3</v>
      </c>
      <c r="BT2178" s="794">
        <v>10.986000000000001</v>
      </c>
      <c r="BU2178" s="794">
        <v>0.122</v>
      </c>
      <c r="BV2178" s="794">
        <v>1.329</v>
      </c>
      <c r="BW2178" s="794">
        <v>2.4E-2</v>
      </c>
      <c r="BX2178" s="794" t="s">
        <v>121</v>
      </c>
      <c r="BY2178" s="794">
        <v>1.4E-2</v>
      </c>
      <c r="BZ2178" s="794">
        <v>1.262</v>
      </c>
      <c r="CA2178" s="794">
        <v>3.5000000000000003E-2</v>
      </c>
      <c r="CB2178" s="794" t="s">
        <v>121</v>
      </c>
      <c r="CC2178" s="794">
        <v>9.3460000000000001</v>
      </c>
      <c r="CD2178" s="794">
        <v>0.182</v>
      </c>
      <c r="CE2178" s="794">
        <v>7.0000000000000001E-3</v>
      </c>
      <c r="CF2178" s="794">
        <v>3.0000000000000001E-3</v>
      </c>
      <c r="CG2178" s="794">
        <v>1E-3</v>
      </c>
      <c r="CH2178" s="794" t="s">
        <v>121</v>
      </c>
      <c r="CI2178" s="794">
        <v>2E-3</v>
      </c>
      <c r="CJ2178" s="794">
        <v>0.47799999999999998</v>
      </c>
      <c r="CK2178" s="794">
        <v>6.6000000000000003E-2</v>
      </c>
      <c r="CL2178" s="794" t="s">
        <v>121</v>
      </c>
      <c r="CM2178" s="794">
        <v>2E-3</v>
      </c>
      <c r="CN2178" s="794">
        <v>5.0000000000000001E-3</v>
      </c>
      <c r="CO2178" s="794">
        <v>1E-3</v>
      </c>
      <c r="CP2178" s="794">
        <v>1.74</v>
      </c>
      <c r="CQ2178" s="794">
        <v>3.6999999999999998E-2</v>
      </c>
      <c r="CR2178" s="794" t="s">
        <v>121</v>
      </c>
      <c r="CS2178" s="794">
        <v>2E-3</v>
      </c>
      <c r="CT2178" s="794">
        <v>7.79</v>
      </c>
      <c r="CU2178" s="794">
        <v>0.28000000000000003</v>
      </c>
      <c r="CV2178" s="794">
        <v>2.5000000000000001E-2</v>
      </c>
      <c r="CW2178" s="794">
        <v>1E-3</v>
      </c>
      <c r="CX2178" s="794">
        <v>0.93</v>
      </c>
      <c r="CY2178" s="794">
        <v>1.9E-2</v>
      </c>
      <c r="CZ2178" s="794" t="s">
        <v>121</v>
      </c>
      <c r="DA2178" s="794">
        <v>2E-3</v>
      </c>
      <c r="DB2178" s="794">
        <v>5.7000000000000002E-2</v>
      </c>
      <c r="DC2178" s="794">
        <v>6.0000000000000001E-3</v>
      </c>
      <c r="DD2178" s="794" t="s">
        <v>121</v>
      </c>
      <c r="DE2178" s="794">
        <v>1.0999999999999999E-2</v>
      </c>
      <c r="DF2178" s="794">
        <v>0.98499999999999999</v>
      </c>
      <c r="DG2178" s="794">
        <v>8.9999999999999993E-3</v>
      </c>
      <c r="DH2178" s="794">
        <v>1.7999999999999999E-2</v>
      </c>
      <c r="DI2178" s="794">
        <v>1E-3</v>
      </c>
      <c r="DJ2178" s="794">
        <v>8.9999999999999993E-3</v>
      </c>
      <c r="DK2178" s="794">
        <v>1E-3</v>
      </c>
      <c r="DL2178" s="61" t="str">
        <f t="shared" si="40"/>
        <v>DK III W1 08.09.2022</v>
      </c>
      <c r="DM2178" s="794">
        <v>1.06364821394465E-2</v>
      </c>
      <c r="DN2178" s="794">
        <v>2.2422014926399E-2</v>
      </c>
      <c r="DO2178" s="794">
        <v>3.3738628090717898E-2</v>
      </c>
      <c r="DP2178" s="794">
        <v>0.95701862517577296</v>
      </c>
      <c r="DQ2178" s="794">
        <v>0.120646176921262</v>
      </c>
      <c r="DR2178" s="794">
        <v>-9.4909886192068409E-3</v>
      </c>
      <c r="DS2178" s="794">
        <v>-0.51123421633021604</v>
      </c>
      <c r="DT2178" s="794">
        <v>-4.7704772149932398E-3</v>
      </c>
      <c r="DU2178" s="794">
        <v>-5.3105589521174295E-4</v>
      </c>
      <c r="DV2178" s="794">
        <v>-9.1148912970663697E-3</v>
      </c>
      <c r="DW2178" s="794">
        <v>6.8555940907769605E-2</v>
      </c>
      <c r="DX2178" s="794">
        <v>2.7811246068792098E-2</v>
      </c>
      <c r="DY2178" s="794">
        <v>962.01276375627504</v>
      </c>
      <c r="DZ2178" s="794">
        <v>-1.27160498925535</v>
      </c>
      <c r="EA2178" s="794">
        <v>0.68810020397320704</v>
      </c>
      <c r="EB2178" s="794">
        <v>98.995007198846494</v>
      </c>
    </row>
    <row r="2179" spans="1:132">
      <c r="A2179" s="11">
        <v>44812</v>
      </c>
      <c r="B2179" s="66" t="s">
        <v>207</v>
      </c>
      <c r="C2179" s="25" t="s">
        <v>119</v>
      </c>
      <c r="D2179" s="21">
        <v>37</v>
      </c>
      <c r="E2179" s="2">
        <v>100</v>
      </c>
      <c r="F2179" s="2">
        <v>63</v>
      </c>
      <c r="H2179" s="3">
        <f>((F2179)/(E2179/100))</f>
        <v>63</v>
      </c>
      <c r="I2179" s="4">
        <f>E2179/F2179</f>
        <v>1.5873015873015872</v>
      </c>
      <c r="J2179" s="4" t="e">
        <f>100/G2179</f>
        <v>#DIV/0!</v>
      </c>
      <c r="N2179" s="37" t="e">
        <f>M2179/(K2179/100)</f>
        <v>#DIV/0!</v>
      </c>
      <c r="O2179" s="37" t="e">
        <f>N2179/J2179</f>
        <v>#DIV/0!</v>
      </c>
      <c r="P2179" s="5" t="e">
        <f>M2179/(L2179/100)</f>
        <v>#DIV/0!</v>
      </c>
      <c r="Q2179" s="5" t="e">
        <f>P2179*I2179</f>
        <v>#DIV/0!</v>
      </c>
      <c r="U2179" s="15" t="e">
        <f>100-(T2179-R2179)/S2179*100</f>
        <v>#DIV/0!</v>
      </c>
      <c r="V2179" s="21">
        <v>3.17</v>
      </c>
      <c r="X2179" s="2">
        <v>12</v>
      </c>
      <c r="Y2179" s="2">
        <v>9.75</v>
      </c>
      <c r="Z2179" s="21">
        <v>2243</v>
      </c>
      <c r="AB2179" s="14" t="e">
        <f>((AE2179-AC2179)*(1000/AD2179))*1000</f>
        <v>#DIV/0!</v>
      </c>
      <c r="AF2179" s="7" t="e">
        <f>#REF!*0.8</f>
        <v>#REF!</v>
      </c>
      <c r="AG2179" s="2">
        <v>160</v>
      </c>
      <c r="AH2179" s="8">
        <f>((AG2179)*(H2179/100))</f>
        <v>100.8</v>
      </c>
      <c r="AI2179" s="7">
        <f>AG2179/AH2179</f>
        <v>1.5873015873015874</v>
      </c>
      <c r="AJ2179" s="6">
        <v>101.7</v>
      </c>
      <c r="AK2179" s="2">
        <v>0.371</v>
      </c>
      <c r="AM2179" s="21">
        <v>8.32</v>
      </c>
      <c r="AN2179" s="21">
        <v>3.82</v>
      </c>
      <c r="AO2179" s="20" t="s">
        <v>2523</v>
      </c>
      <c r="AP2179" s="794">
        <v>2.5999999999999999E-2</v>
      </c>
      <c r="AQ2179" s="794">
        <v>1E-3</v>
      </c>
      <c r="AR2179" s="794">
        <v>5.0000000000000001E-3</v>
      </c>
      <c r="AS2179" s="794">
        <v>2E-3</v>
      </c>
      <c r="AT2179" s="794">
        <v>3.0000000000000001E-3</v>
      </c>
      <c r="AU2179" s="794">
        <v>1E-3</v>
      </c>
      <c r="AV2179" s="794">
        <v>1.0999999999999999E-2</v>
      </c>
      <c r="AW2179" s="794">
        <v>1E-3</v>
      </c>
      <c r="AX2179" s="794" t="s">
        <v>121</v>
      </c>
      <c r="AY2179" s="794">
        <v>2E-3</v>
      </c>
      <c r="AZ2179" s="794">
        <v>7.3999999999999996E-2</v>
      </c>
      <c r="BA2179" s="794">
        <v>2E-3</v>
      </c>
      <c r="BB2179" s="794">
        <v>0.41</v>
      </c>
      <c r="BC2179" s="794">
        <v>5.0000000000000001E-3</v>
      </c>
      <c r="BD2179" s="794">
        <v>1.994</v>
      </c>
      <c r="BE2179" s="794">
        <v>1.7000000000000001E-2</v>
      </c>
      <c r="BF2179" s="794" t="s">
        <v>121</v>
      </c>
      <c r="BG2179" s="794">
        <v>3.0000000000000001E-3</v>
      </c>
      <c r="BH2179" s="794">
        <v>2.222</v>
      </c>
      <c r="BI2179" s="794">
        <v>0.57099999999999995</v>
      </c>
      <c r="BJ2179" s="794" t="s">
        <v>121</v>
      </c>
      <c r="BK2179" s="794">
        <v>2E-3</v>
      </c>
      <c r="BL2179" s="794" t="s">
        <v>121</v>
      </c>
      <c r="BM2179" s="794">
        <v>2E-3</v>
      </c>
      <c r="BN2179" s="794">
        <v>6.2E-2</v>
      </c>
      <c r="BO2179" s="794">
        <v>5.0000000000000001E-3</v>
      </c>
      <c r="BP2179" s="794">
        <v>67.655000000000001</v>
      </c>
      <c r="BQ2179" s="794">
        <v>0.12</v>
      </c>
      <c r="BR2179" s="794" t="s">
        <v>121</v>
      </c>
      <c r="BS2179" s="794">
        <v>2E-3</v>
      </c>
      <c r="BT2179" s="794">
        <v>9.8979999999999997</v>
      </c>
      <c r="BU2179" s="794">
        <v>9.9000000000000005E-2</v>
      </c>
      <c r="BV2179" s="794">
        <v>1.1659999999999999</v>
      </c>
      <c r="BW2179" s="794">
        <v>2.1000000000000001E-2</v>
      </c>
      <c r="BX2179" s="794" t="s">
        <v>121</v>
      </c>
      <c r="BY2179" s="794">
        <v>6.0000000000000001E-3</v>
      </c>
      <c r="BZ2179" s="794">
        <v>0.58099999999999996</v>
      </c>
      <c r="CA2179" s="794">
        <v>2.3E-2</v>
      </c>
      <c r="CB2179" s="794" t="s">
        <v>121</v>
      </c>
      <c r="CC2179" s="794">
        <v>5.1980000000000004</v>
      </c>
      <c r="CD2179" s="794">
        <v>3.7999999999999999E-2</v>
      </c>
      <c r="CE2179" s="794">
        <v>5.0000000000000001E-3</v>
      </c>
      <c r="CF2179" s="794" t="s">
        <v>121</v>
      </c>
      <c r="CG2179" s="794">
        <v>2E-3</v>
      </c>
      <c r="CH2179" s="794" t="s">
        <v>121</v>
      </c>
      <c r="CI2179" s="794">
        <v>2E-3</v>
      </c>
      <c r="CJ2179" s="794">
        <v>1.034</v>
      </c>
      <c r="CK2179" s="794">
        <v>6.6000000000000003E-2</v>
      </c>
      <c r="CL2179" s="794" t="s">
        <v>121</v>
      </c>
      <c r="CM2179" s="794">
        <v>2E-3</v>
      </c>
      <c r="CN2179" s="794">
        <v>2E-3</v>
      </c>
      <c r="CO2179" s="794">
        <v>1E-3</v>
      </c>
      <c r="CP2179" s="794">
        <v>0.84</v>
      </c>
      <c r="CQ2179" s="794">
        <v>2.4E-2</v>
      </c>
      <c r="CR2179" s="794" t="s">
        <v>121</v>
      </c>
      <c r="CS2179" s="794">
        <v>2E-3</v>
      </c>
      <c r="CT2179" s="794">
        <v>9.8130000000000006</v>
      </c>
      <c r="CU2179" s="794">
        <v>0.27500000000000002</v>
      </c>
      <c r="CV2179" s="794">
        <v>1.6E-2</v>
      </c>
      <c r="CW2179" s="794">
        <v>1E-3</v>
      </c>
      <c r="CX2179" s="794">
        <v>0.41099999999999998</v>
      </c>
      <c r="CY2179" s="794">
        <v>1.0999999999999999E-2</v>
      </c>
      <c r="CZ2179" s="794" t="s">
        <v>121</v>
      </c>
      <c r="DA2179" s="794">
        <v>2E-3</v>
      </c>
      <c r="DB2179" s="794">
        <v>1.9E-2</v>
      </c>
      <c r="DC2179" s="794">
        <v>4.0000000000000001E-3</v>
      </c>
      <c r="DD2179" s="794" t="s">
        <v>121</v>
      </c>
      <c r="DE2179" s="794">
        <v>5.0000000000000001E-3</v>
      </c>
      <c r="DF2179" s="794">
        <v>0.153</v>
      </c>
      <c r="DG2179" s="794">
        <v>3.0000000000000001E-3</v>
      </c>
      <c r="DH2179" s="794">
        <v>7.0000000000000001E-3</v>
      </c>
      <c r="DI2179" s="794">
        <v>1E-3</v>
      </c>
      <c r="DJ2179" s="794">
        <v>6.0000000000000001E-3</v>
      </c>
      <c r="DK2179" s="794">
        <v>1E-3</v>
      </c>
      <c r="DL2179" s="61" t="str">
        <f t="shared" si="40"/>
        <v>DK III W2 08.09.2022</v>
      </c>
      <c r="DM2179" s="794">
        <v>3.9787285582544704E-3</v>
      </c>
      <c r="DN2179" s="794">
        <v>2.9815768909505699E-3</v>
      </c>
      <c r="DO2179" s="794">
        <v>-4.4782523016019003E-2</v>
      </c>
      <c r="DP2179" s="794">
        <v>0.37050857356364503</v>
      </c>
      <c r="DQ2179" s="794">
        <v>4.1584505487855701E-2</v>
      </c>
      <c r="DR2179" s="794">
        <v>-1.79405912406881E-2</v>
      </c>
      <c r="DS2179" s="794">
        <v>-0.38782418111132599</v>
      </c>
      <c r="DT2179" s="794">
        <v>1.97827921240676E-2</v>
      </c>
      <c r="DU2179" s="794">
        <v>2.1059211349527099E-4</v>
      </c>
      <c r="DV2179" s="794">
        <v>-1.6570074389688601E-2</v>
      </c>
      <c r="DW2179" s="794">
        <v>1.2681604466702101</v>
      </c>
      <c r="DX2179" s="794">
        <v>-3.17163684638187E-2</v>
      </c>
      <c r="DY2179" s="794">
        <v>1161.85445031577</v>
      </c>
      <c r="DZ2179" s="794">
        <v>-1.1754439850980001</v>
      </c>
      <c r="EA2179" s="794">
        <v>-8.9346642704309101E-2</v>
      </c>
      <c r="EB2179" s="794">
        <v>98.661012397370897</v>
      </c>
    </row>
    <row r="2180" spans="1:132">
      <c r="A2180" s="11">
        <v>44812</v>
      </c>
      <c r="B2180" s="66"/>
      <c r="C2180" s="25" t="s">
        <v>117</v>
      </c>
      <c r="H2180" s="3" t="e">
        <f>((F2180)/(E2180/100))</f>
        <v>#DIV/0!</v>
      </c>
      <c r="I2180" s="4" t="e">
        <f>E2180/F2180</f>
        <v>#DIV/0!</v>
      </c>
      <c r="J2180" s="4" t="e">
        <f>100/G2180</f>
        <v>#DIV/0!</v>
      </c>
      <c r="N2180" s="37" t="e">
        <f>M2180/(K2180/100)</f>
        <v>#DIV/0!</v>
      </c>
      <c r="O2180" s="37" t="e">
        <f>N2180/J2180</f>
        <v>#DIV/0!</v>
      </c>
      <c r="P2180" s="5" t="e">
        <f>M2180/(L2180/100)</f>
        <v>#DIV/0!</v>
      </c>
      <c r="Q2180" s="5" t="e">
        <f>P2180*I2180</f>
        <v>#DIV/0!</v>
      </c>
      <c r="U2180" s="15" t="e">
        <f>100-(T2180-R2180)/S2180*100</f>
        <v>#DIV/0!</v>
      </c>
      <c r="X2180" s="2">
        <v>11.73</v>
      </c>
      <c r="AB2180" s="14" t="e">
        <f>((AE2180-AC2180)*(1000/AD2180))*1000</f>
        <v>#DIV/0!</v>
      </c>
      <c r="AF2180" s="7" t="e">
        <f>#REF!*0.8</f>
        <v>#REF!</v>
      </c>
      <c r="AH2180" s="8" t="e">
        <f>((AG2180)*(H2180/100))</f>
        <v>#DIV/0!</v>
      </c>
      <c r="AI2180" s="7" t="e">
        <f>AG2180/AH2180</f>
        <v>#DIV/0!</v>
      </c>
      <c r="AO2180" s="20" t="s">
        <v>2513</v>
      </c>
      <c r="AP2180" s="793">
        <v>0.20799999999999999</v>
      </c>
      <c r="AQ2180" s="793">
        <v>3.0000000000000001E-3</v>
      </c>
      <c r="AR2180" s="793">
        <v>7.0000000000000001E-3</v>
      </c>
      <c r="AS2180" s="793">
        <v>3.0000000000000001E-3</v>
      </c>
      <c r="AT2180" s="793">
        <v>7.4999999999999997E-2</v>
      </c>
      <c r="AU2180" s="793">
        <v>3.0000000000000001E-3</v>
      </c>
      <c r="AV2180" s="793">
        <v>8.8999999999999996E-2</v>
      </c>
      <c r="AW2180" s="793">
        <v>3.0000000000000001E-3</v>
      </c>
      <c r="AX2180" s="793">
        <v>1.0999999999999999E-2</v>
      </c>
      <c r="AY2180" s="793">
        <v>1E-3</v>
      </c>
      <c r="AZ2180" s="793">
        <v>1.7000000000000001E-2</v>
      </c>
      <c r="BA2180" s="793">
        <v>2E-3</v>
      </c>
      <c r="BB2180" s="793">
        <v>6.4000000000000001E-2</v>
      </c>
      <c r="BC2180" s="793">
        <v>2E-3</v>
      </c>
      <c r="BD2180" s="793">
        <v>0.48799999999999999</v>
      </c>
      <c r="BE2180" s="793">
        <v>0.01</v>
      </c>
      <c r="BF2180" s="793" t="s">
        <v>121</v>
      </c>
      <c r="BG2180" s="793">
        <v>7.0000000000000001E-3</v>
      </c>
      <c r="BH2180" s="793" t="s">
        <v>121</v>
      </c>
      <c r="BI2180" s="793">
        <v>2.6070000000000002</v>
      </c>
      <c r="BJ2180" s="793" t="s">
        <v>121</v>
      </c>
      <c r="BK2180" s="793">
        <v>3.0000000000000001E-3</v>
      </c>
      <c r="BL2180" s="793" t="s">
        <v>121</v>
      </c>
      <c r="BM2180" s="793">
        <v>2E-3</v>
      </c>
      <c r="BN2180" s="793">
        <v>9.1999999999999998E-2</v>
      </c>
      <c r="BO2180" s="793">
        <v>8.0000000000000002E-3</v>
      </c>
      <c r="BP2180" s="793">
        <v>54.398000000000003</v>
      </c>
      <c r="BQ2180" s="793">
        <v>0.17599999999999999</v>
      </c>
      <c r="BR2180" s="793">
        <v>3.0000000000000001E-3</v>
      </c>
      <c r="BS2180" s="793">
        <v>1E-3</v>
      </c>
      <c r="BT2180" s="793">
        <v>20.317</v>
      </c>
      <c r="BU2180" s="793">
        <v>0.192</v>
      </c>
      <c r="BV2180" s="793">
        <v>14.201000000000001</v>
      </c>
      <c r="BW2180" s="793">
        <v>0.17599999999999999</v>
      </c>
      <c r="BX2180" s="793" t="s">
        <v>121</v>
      </c>
      <c r="BY2180" s="793">
        <v>5.0000000000000001E-3</v>
      </c>
      <c r="BZ2180" s="793">
        <v>1.9630000000000001</v>
      </c>
      <c r="CA2180" s="793">
        <v>4.2000000000000003E-2</v>
      </c>
      <c r="CB2180" s="793" t="s">
        <v>121</v>
      </c>
      <c r="CC2180" s="793">
        <v>19.266999999999999</v>
      </c>
      <c r="CD2180" s="793">
        <v>2.8000000000000001E-2</v>
      </c>
      <c r="CE2180" s="793">
        <v>5.0000000000000001E-3</v>
      </c>
      <c r="CF2180" s="793" t="s">
        <v>121</v>
      </c>
      <c r="CG2180" s="793">
        <v>2E-3</v>
      </c>
      <c r="CH2180" s="793" t="s">
        <v>121</v>
      </c>
      <c r="CI2180" s="793">
        <v>2E-3</v>
      </c>
      <c r="CJ2180" s="793" t="s">
        <v>121</v>
      </c>
      <c r="CK2180" s="793">
        <v>0.184</v>
      </c>
      <c r="CL2180" s="793" t="s">
        <v>121</v>
      </c>
      <c r="CM2180" s="793">
        <v>2E-3</v>
      </c>
      <c r="CN2180" s="793">
        <v>5.0000000000000001E-3</v>
      </c>
      <c r="CO2180" s="793">
        <v>1E-3</v>
      </c>
      <c r="CP2180" s="793">
        <v>2.8580000000000001</v>
      </c>
      <c r="CQ2180" s="793">
        <v>7.5999999999999998E-2</v>
      </c>
      <c r="CR2180" s="793" t="s">
        <v>121</v>
      </c>
      <c r="CS2180" s="793">
        <v>2E-3</v>
      </c>
      <c r="CT2180" s="793">
        <v>1.726</v>
      </c>
      <c r="CU2180" s="793">
        <v>0.33600000000000002</v>
      </c>
      <c r="CV2180" s="793">
        <v>2.3E-2</v>
      </c>
      <c r="CW2180" s="793">
        <v>1E-3</v>
      </c>
      <c r="CX2180" s="793">
        <v>0.17599999999999999</v>
      </c>
      <c r="CY2180" s="793">
        <v>1.2E-2</v>
      </c>
      <c r="CZ2180" s="793" t="s">
        <v>121</v>
      </c>
      <c r="DA2180" s="793">
        <v>2E-3</v>
      </c>
      <c r="DB2180" s="793" t="s">
        <v>121</v>
      </c>
      <c r="DC2180" s="793">
        <v>5.0000000000000001E-3</v>
      </c>
      <c r="DD2180" s="793">
        <v>2.5999999999999999E-2</v>
      </c>
      <c r="DE2180" s="793">
        <v>7.0000000000000001E-3</v>
      </c>
      <c r="DF2180" s="793">
        <v>0.96099999999999997</v>
      </c>
      <c r="DG2180" s="793">
        <v>0.01</v>
      </c>
      <c r="DH2180" s="793">
        <v>8.0000000000000002E-3</v>
      </c>
      <c r="DI2180" s="793">
        <v>1E-3</v>
      </c>
      <c r="DJ2180" s="793">
        <v>0.1</v>
      </c>
      <c r="DK2180" s="793">
        <v>1E-3</v>
      </c>
      <c r="DL2180" s="61" t="str">
        <f t="shared" si="40"/>
        <v>UTV 07.09.2022</v>
      </c>
    </row>
    <row r="2181" spans="1:132">
      <c r="A2181" s="11">
        <v>44812</v>
      </c>
      <c r="B2181" s="66" t="s">
        <v>2528</v>
      </c>
      <c r="C2181" s="25" t="s">
        <v>2524</v>
      </c>
      <c r="D2181" s="21">
        <v>2</v>
      </c>
      <c r="E2181" s="2">
        <v>100</v>
      </c>
      <c r="F2181" s="2">
        <v>98</v>
      </c>
      <c r="H2181" s="3">
        <f>((F2181)/(E2181/100))</f>
        <v>98</v>
      </c>
      <c r="I2181" s="4">
        <f>E2181/F2181</f>
        <v>1.0204081632653061</v>
      </c>
      <c r="J2181" s="4" t="e">
        <f>100/G2181</f>
        <v>#DIV/0!</v>
      </c>
      <c r="N2181" s="37" t="e">
        <f>M2181/(K2181/100)</f>
        <v>#DIV/0!</v>
      </c>
      <c r="O2181" s="37" t="e">
        <f>N2181/J2181</f>
        <v>#DIV/0!</v>
      </c>
      <c r="P2181" s="5" t="e">
        <f>M2181/(L2181/100)</f>
        <v>#DIV/0!</v>
      </c>
      <c r="Q2181" s="5" t="e">
        <f>P2181*I2181</f>
        <v>#DIV/0!</v>
      </c>
      <c r="R2181" s="21">
        <v>56.716000000000001</v>
      </c>
      <c r="S2181" s="21">
        <v>10.818</v>
      </c>
      <c r="T2181" s="21">
        <v>66.491</v>
      </c>
      <c r="U2181" s="15">
        <f>100-(T2181-R2181)/S2181*100</f>
        <v>9.6413385098909288</v>
      </c>
      <c r="Y2181" s="2">
        <v>10.95</v>
      </c>
      <c r="AB2181" s="14" t="e">
        <f>((AE2181-AC2181)*(1000/AD2181))*1000</f>
        <v>#DIV/0!</v>
      </c>
      <c r="AF2181" s="7" t="e">
        <f>#REF!*0.8</f>
        <v>#REF!</v>
      </c>
      <c r="AH2181" s="8">
        <f>((AG2181)*(H2181/100))</f>
        <v>0</v>
      </c>
      <c r="AI2181" s="7" t="e">
        <f>AG2181/AH2181</f>
        <v>#DIV/0!</v>
      </c>
      <c r="AM2181" s="21">
        <v>1.59</v>
      </c>
      <c r="AN2181" s="21">
        <v>1.46</v>
      </c>
      <c r="AO2181" s="20" t="s">
        <v>2524</v>
      </c>
      <c r="AP2181" s="792">
        <v>0.16800000000000001</v>
      </c>
      <c r="AQ2181" s="792">
        <v>3.0000000000000001E-3</v>
      </c>
      <c r="AR2181" s="792" t="s">
        <v>121</v>
      </c>
      <c r="AS2181" s="792">
        <v>6.0000000000000001E-3</v>
      </c>
      <c r="AT2181" s="792">
        <v>3.2000000000000001E-2</v>
      </c>
      <c r="AU2181" s="792">
        <v>3.0000000000000001E-3</v>
      </c>
      <c r="AV2181" s="792">
        <v>3.6999999999999998E-2</v>
      </c>
      <c r="AW2181" s="792">
        <v>2E-3</v>
      </c>
      <c r="AX2181" s="792">
        <v>3.0000000000000001E-3</v>
      </c>
      <c r="AY2181" s="792">
        <v>1E-3</v>
      </c>
      <c r="AZ2181" s="792">
        <v>2.3E-2</v>
      </c>
      <c r="BA2181" s="792">
        <v>3.0000000000000001E-3</v>
      </c>
      <c r="BB2181" s="792">
        <v>0.24299999999999999</v>
      </c>
      <c r="BC2181" s="792">
        <v>5.0000000000000001E-3</v>
      </c>
      <c r="BD2181" s="792">
        <v>1.0089999999999999</v>
      </c>
      <c r="BE2181" s="792">
        <v>1.7999999999999999E-2</v>
      </c>
      <c r="BF2181" s="792" t="s">
        <v>121</v>
      </c>
      <c r="BG2181" s="792">
        <v>5.0000000000000001E-3</v>
      </c>
      <c r="BH2181" s="792">
        <v>5.42</v>
      </c>
      <c r="BI2181" s="792">
        <v>2.6240000000000001</v>
      </c>
      <c r="BJ2181" s="792" t="s">
        <v>121</v>
      </c>
      <c r="BK2181" s="792">
        <v>3.0000000000000001E-3</v>
      </c>
      <c r="BL2181" s="792" t="s">
        <v>121</v>
      </c>
      <c r="BM2181" s="792">
        <v>2E-3</v>
      </c>
      <c r="BN2181" s="792">
        <v>0.17299999999999999</v>
      </c>
      <c r="BO2181" s="792">
        <v>0.01</v>
      </c>
      <c r="BP2181" s="792">
        <v>48.107999999999997</v>
      </c>
      <c r="BQ2181" s="792">
        <v>0.21299999999999999</v>
      </c>
      <c r="BR2181" s="792" t="s">
        <v>121</v>
      </c>
      <c r="BS2181" s="792">
        <v>2E-3</v>
      </c>
      <c r="BT2181" s="792">
        <v>27.696999999999999</v>
      </c>
      <c r="BU2181" s="792">
        <v>0.36099999999999999</v>
      </c>
      <c r="BV2181" s="792">
        <v>7.2919999999999998</v>
      </c>
      <c r="BW2181" s="792">
        <v>0.124</v>
      </c>
      <c r="BX2181" s="792" t="s">
        <v>121</v>
      </c>
      <c r="BY2181" s="792">
        <v>8.9999999999999993E-3</v>
      </c>
      <c r="BZ2181" s="792">
        <v>0.92600000000000005</v>
      </c>
      <c r="CA2181" s="792">
        <v>3.5999999999999997E-2</v>
      </c>
      <c r="CB2181" s="792" t="s">
        <v>121</v>
      </c>
      <c r="CC2181" s="792">
        <v>24.145</v>
      </c>
      <c r="CD2181" s="792">
        <v>5.8000000000000003E-2</v>
      </c>
      <c r="CE2181" s="792">
        <v>6.0000000000000001E-3</v>
      </c>
      <c r="CF2181" s="792" t="s">
        <v>121</v>
      </c>
      <c r="CG2181" s="792">
        <v>2E-3</v>
      </c>
      <c r="CH2181" s="792" t="s">
        <v>121</v>
      </c>
      <c r="CI2181" s="792">
        <v>2E-3</v>
      </c>
      <c r="CJ2181" s="792" t="s">
        <v>121</v>
      </c>
      <c r="CK2181" s="792">
        <v>0.16300000000000001</v>
      </c>
      <c r="CL2181" s="792" t="s">
        <v>121</v>
      </c>
      <c r="CM2181" s="792">
        <v>2E-3</v>
      </c>
      <c r="CN2181" s="792">
        <v>3.0000000000000001E-3</v>
      </c>
      <c r="CO2181" s="792">
        <v>1E-3</v>
      </c>
      <c r="CP2181" s="792">
        <v>1.835</v>
      </c>
      <c r="CQ2181" s="792">
        <v>6.0999999999999999E-2</v>
      </c>
      <c r="CR2181" s="792" t="s">
        <v>121</v>
      </c>
      <c r="CS2181" s="792">
        <v>2E-3</v>
      </c>
      <c r="CT2181" s="792">
        <v>5.5730000000000004</v>
      </c>
      <c r="CU2181" s="792">
        <v>0.378</v>
      </c>
      <c r="CV2181" s="792">
        <v>8.1000000000000003E-2</v>
      </c>
      <c r="CW2181" s="792">
        <v>1E-3</v>
      </c>
      <c r="CX2181" s="792">
        <v>0.79</v>
      </c>
      <c r="CY2181" s="792">
        <v>2.3E-2</v>
      </c>
      <c r="CZ2181" s="792" t="s">
        <v>121</v>
      </c>
      <c r="DA2181" s="792">
        <v>2E-3</v>
      </c>
      <c r="DB2181" s="792" t="s">
        <v>121</v>
      </c>
      <c r="DC2181" s="792">
        <v>8.9999999999999993E-3</v>
      </c>
      <c r="DD2181" s="792">
        <v>1.7000000000000001E-2</v>
      </c>
      <c r="DE2181" s="792">
        <v>5.0000000000000001E-3</v>
      </c>
      <c r="DF2181" s="792">
        <v>0.31900000000000001</v>
      </c>
      <c r="DG2181" s="792">
        <v>6.0000000000000001E-3</v>
      </c>
      <c r="DH2181" s="792">
        <v>8.9999999999999993E-3</v>
      </c>
      <c r="DI2181" s="792">
        <v>1E-3</v>
      </c>
      <c r="DJ2181" s="792">
        <v>5.1999999999999998E-2</v>
      </c>
      <c r="DK2181" s="792">
        <v>1E-3</v>
      </c>
      <c r="DL2181" s="61" t="str">
        <f t="shared" si="40"/>
        <v>12-0068</v>
      </c>
    </row>
    <row r="2182" spans="1:132">
      <c r="A2182" s="11">
        <v>44812</v>
      </c>
      <c r="B2182" s="66" t="s">
        <v>750</v>
      </c>
      <c r="C2182" s="25" t="s">
        <v>737</v>
      </c>
      <c r="H2182" s="3" t="e">
        <f>((F2182)/(E2182/100))</f>
        <v>#DIV/0!</v>
      </c>
      <c r="I2182" s="4" t="e">
        <f>E2182/F2182</f>
        <v>#DIV/0!</v>
      </c>
      <c r="J2182" s="4" t="e">
        <f>100/G2182</f>
        <v>#DIV/0!</v>
      </c>
      <c r="N2182" s="37" t="e">
        <f>M2182/(K2182/100)</f>
        <v>#DIV/0!</v>
      </c>
      <c r="O2182" s="37" t="e">
        <f>N2182/J2182</f>
        <v>#DIV/0!</v>
      </c>
      <c r="P2182" s="5" t="e">
        <f>M2182/(L2182/100)</f>
        <v>#DIV/0!</v>
      </c>
      <c r="Q2182" s="5" t="e">
        <f>P2182*I2182</f>
        <v>#DIV/0!</v>
      </c>
      <c r="U2182" s="15" t="e">
        <f>100-(T2182-R2182)/S2182*100</f>
        <v>#DIV/0!</v>
      </c>
      <c r="V2182" s="21">
        <v>20.22</v>
      </c>
      <c r="AB2182" s="14" t="e">
        <f>((AE2182-AC2182)*(1000/AD2182))*1000</f>
        <v>#DIV/0!</v>
      </c>
      <c r="AF2182" s="7" t="e">
        <f>#REF!*0.8</f>
        <v>#REF!</v>
      </c>
      <c r="AH2182" s="8" t="e">
        <f>((AG2182)*(H2182/100))</f>
        <v>#DIV/0!</v>
      </c>
      <c r="AI2182" s="7" t="e">
        <f>AG2182/AH2182</f>
        <v>#DIV/0!</v>
      </c>
      <c r="DL2182" s="61">
        <f t="shared" si="40"/>
        <v>0</v>
      </c>
    </row>
    <row r="2183" spans="1:132">
      <c r="A2183" s="11">
        <v>44813</v>
      </c>
      <c r="B2183" s="66"/>
      <c r="C2183" s="25" t="s">
        <v>125</v>
      </c>
      <c r="D2183" s="21">
        <v>35</v>
      </c>
      <c r="E2183" s="2">
        <v>100</v>
      </c>
      <c r="F2183" s="2">
        <v>65</v>
      </c>
      <c r="H2183" s="3">
        <f>((F2183)/(E2183/100))</f>
        <v>65</v>
      </c>
      <c r="I2183" s="4">
        <f>E2183/F2183</f>
        <v>1.5384615384615385</v>
      </c>
      <c r="J2183" s="4" t="e">
        <f>100/G2183</f>
        <v>#DIV/0!</v>
      </c>
      <c r="N2183" s="37" t="e">
        <f>M2183/(K2183/100)</f>
        <v>#DIV/0!</v>
      </c>
      <c r="O2183" s="37" t="e">
        <f>N2183/J2183</f>
        <v>#DIV/0!</v>
      </c>
      <c r="P2183" s="5" t="e">
        <f>M2183/(L2183/100)</f>
        <v>#DIV/0!</v>
      </c>
      <c r="Q2183" s="5" t="e">
        <f>P2183*I2183</f>
        <v>#DIV/0!</v>
      </c>
      <c r="U2183" s="15" t="e">
        <f>100-(T2183-R2183)/S2183*100</f>
        <v>#DIV/0!</v>
      </c>
      <c r="V2183" s="21">
        <v>2.85</v>
      </c>
      <c r="X2183" s="2">
        <v>11.87</v>
      </c>
      <c r="Y2183" s="2">
        <v>11.92</v>
      </c>
      <c r="Z2183" s="21">
        <v>2044</v>
      </c>
      <c r="AB2183" s="14" t="e">
        <f>((AE2183-AC2183)*(1000/AD2183))*1000</f>
        <v>#DIV/0!</v>
      </c>
      <c r="AF2183" s="7" t="e">
        <f>#REF!*0.8</f>
        <v>#REF!</v>
      </c>
      <c r="AG2183" s="2">
        <v>155</v>
      </c>
      <c r="AH2183" s="8">
        <f>((AG2183)*(H2183/100))</f>
        <v>100.75</v>
      </c>
      <c r="AI2183" s="7">
        <f>AG2183/AH2183</f>
        <v>1.5384615384615385</v>
      </c>
      <c r="AJ2183" s="6">
        <v>137</v>
      </c>
      <c r="AK2183" s="2">
        <v>1.08</v>
      </c>
      <c r="AO2183" s="20" t="s">
        <v>2525</v>
      </c>
      <c r="AP2183" s="797">
        <v>0.11899999999999999</v>
      </c>
      <c r="AQ2183" s="797">
        <v>2E-3</v>
      </c>
      <c r="AR2183" s="797">
        <v>2.4E-2</v>
      </c>
      <c r="AS2183" s="797">
        <v>3.0000000000000001E-3</v>
      </c>
      <c r="AT2183" s="797">
        <v>7.0000000000000001E-3</v>
      </c>
      <c r="AU2183" s="797">
        <v>2E-3</v>
      </c>
      <c r="AV2183" s="797">
        <v>3.7999999999999999E-2</v>
      </c>
      <c r="AW2183" s="797">
        <v>2E-3</v>
      </c>
      <c r="AX2183" s="797" t="s">
        <v>121</v>
      </c>
      <c r="AY2183" s="797">
        <v>2E-3</v>
      </c>
      <c r="AZ2183" s="797">
        <v>2.1000000000000001E-2</v>
      </c>
      <c r="BA2183" s="797">
        <v>2E-3</v>
      </c>
      <c r="BB2183" s="797">
        <v>0.26600000000000001</v>
      </c>
      <c r="BC2183" s="797">
        <v>4.0000000000000001E-3</v>
      </c>
      <c r="BD2183" s="797">
        <v>1.966</v>
      </c>
      <c r="BE2183" s="797">
        <v>0.02</v>
      </c>
      <c r="BF2183" s="797" t="s">
        <v>121</v>
      </c>
      <c r="BG2183" s="797">
        <v>3.0000000000000001E-3</v>
      </c>
      <c r="BH2183" s="797">
        <v>4.3630000000000004</v>
      </c>
      <c r="BI2183" s="797">
        <v>1.254</v>
      </c>
      <c r="BJ2183" s="797" t="s">
        <v>121</v>
      </c>
      <c r="BK2183" s="797">
        <v>2E-3</v>
      </c>
      <c r="BL2183" s="797" t="s">
        <v>121</v>
      </c>
      <c r="BM2183" s="797">
        <v>2E-3</v>
      </c>
      <c r="BN2183" s="797">
        <v>0.58199999999999996</v>
      </c>
      <c r="BO2183" s="797">
        <v>1.0999999999999999E-2</v>
      </c>
      <c r="BP2183" s="797">
        <v>64.149000000000001</v>
      </c>
      <c r="BQ2183" s="797">
        <v>0.13700000000000001</v>
      </c>
      <c r="BR2183" s="797" t="s">
        <v>121</v>
      </c>
      <c r="BS2183" s="797">
        <v>2E-3</v>
      </c>
      <c r="BT2183" s="797">
        <v>14.613</v>
      </c>
      <c r="BU2183" s="797">
        <v>0.13200000000000001</v>
      </c>
      <c r="BV2183" s="797">
        <v>1.587</v>
      </c>
      <c r="BW2183" s="797">
        <v>2.8000000000000001E-2</v>
      </c>
      <c r="BX2183" s="797" t="s">
        <v>121</v>
      </c>
      <c r="BY2183" s="797">
        <v>7.0000000000000001E-3</v>
      </c>
      <c r="BZ2183" s="797">
        <v>0.80200000000000005</v>
      </c>
      <c r="CA2183" s="797">
        <v>2.7E-2</v>
      </c>
      <c r="CB2183" s="797" t="s">
        <v>121</v>
      </c>
      <c r="CC2183" s="797">
        <v>12.208</v>
      </c>
      <c r="CD2183" s="797">
        <v>7.2999999999999995E-2</v>
      </c>
      <c r="CE2183" s="797">
        <v>5.0000000000000001E-3</v>
      </c>
      <c r="CF2183" s="797">
        <v>2E-3</v>
      </c>
      <c r="CG2183" s="797">
        <v>1E-3</v>
      </c>
      <c r="CH2183" s="797" t="s">
        <v>121</v>
      </c>
      <c r="CI2183" s="797">
        <v>2E-3</v>
      </c>
      <c r="CJ2183" s="797">
        <v>0.67200000000000004</v>
      </c>
      <c r="CK2183" s="797">
        <v>0.08</v>
      </c>
      <c r="CL2183" s="797" t="s">
        <v>121</v>
      </c>
      <c r="CM2183" s="797">
        <v>2E-3</v>
      </c>
      <c r="CN2183" s="797">
        <v>3.0000000000000001E-3</v>
      </c>
      <c r="CO2183" s="797">
        <v>1E-3</v>
      </c>
      <c r="CP2183" s="797">
        <v>2.169</v>
      </c>
      <c r="CQ2183" s="797">
        <v>4.3999999999999997E-2</v>
      </c>
      <c r="CR2183" s="797" t="s">
        <v>121</v>
      </c>
      <c r="CS2183" s="797">
        <v>2E-3</v>
      </c>
      <c r="CT2183" s="797">
        <v>7.5540000000000003</v>
      </c>
      <c r="CU2183" s="797">
        <v>0.29899999999999999</v>
      </c>
      <c r="CV2183" s="797">
        <v>3.1E-2</v>
      </c>
      <c r="CW2183" s="797">
        <v>1E-3</v>
      </c>
      <c r="CX2183" s="797">
        <v>0.45900000000000002</v>
      </c>
      <c r="CY2183" s="797">
        <v>1.7999999999999999E-2</v>
      </c>
      <c r="CZ2183" s="797" t="s">
        <v>121</v>
      </c>
      <c r="DA2183" s="797">
        <v>2E-3</v>
      </c>
      <c r="DB2183" s="797">
        <v>1.9E-2</v>
      </c>
      <c r="DC2183" s="797">
        <v>6.0000000000000001E-3</v>
      </c>
      <c r="DD2183" s="797" t="s">
        <v>121</v>
      </c>
      <c r="DE2183" s="797">
        <v>7.0000000000000001E-3</v>
      </c>
      <c r="DF2183" s="797">
        <v>0.443</v>
      </c>
      <c r="DG2183" s="797">
        <v>5.0000000000000001E-3</v>
      </c>
      <c r="DH2183" s="797">
        <v>2.1000000000000001E-2</v>
      </c>
      <c r="DI2183" s="797">
        <v>1E-3</v>
      </c>
      <c r="DJ2183" s="797">
        <v>1.2E-2</v>
      </c>
      <c r="DK2183" s="797">
        <v>1E-3</v>
      </c>
      <c r="DL2183" s="61" t="str">
        <f t="shared" si="40"/>
        <v>DK III W1 09.09.2022</v>
      </c>
      <c r="DM2183" s="798">
        <v>1.77935241346171E-2</v>
      </c>
      <c r="DN2183" s="798">
        <v>3.4654124705099501E-2</v>
      </c>
      <c r="DO2183" s="798">
        <v>8.9842410098636097E-2</v>
      </c>
      <c r="DP2183" s="798">
        <v>1.08258034095204</v>
      </c>
      <c r="DQ2183" s="798">
        <v>1.5911735343160802E-2</v>
      </c>
      <c r="DR2183" s="798">
        <v>1.6134249149497001E-2</v>
      </c>
      <c r="DS2183" s="798">
        <v>0.87809711925794498</v>
      </c>
      <c r="DT2183" s="798">
        <v>1.69598671987926E-2</v>
      </c>
      <c r="DU2183" s="798">
        <v>4.8168511468214701E-4</v>
      </c>
      <c r="DV2183" s="798">
        <v>2.65357223370099E-2</v>
      </c>
      <c r="DW2183" s="798">
        <v>1.7868367563524299</v>
      </c>
      <c r="DX2183" s="798">
        <v>1.80519848356539E-2</v>
      </c>
      <c r="DY2183" s="798">
        <v>1983.1743900764</v>
      </c>
      <c r="DZ2183" s="798">
        <v>5.8187871669310803E-2</v>
      </c>
      <c r="EA2183" s="798">
        <v>-0.13948491472264599</v>
      </c>
      <c r="EB2183" s="798">
        <v>96.223272520654305</v>
      </c>
    </row>
    <row r="2184" spans="1:132">
      <c r="A2184" s="11">
        <v>44813</v>
      </c>
      <c r="B2184" s="66"/>
      <c r="C2184" s="25" t="s">
        <v>124</v>
      </c>
      <c r="D2184" s="21">
        <v>18</v>
      </c>
      <c r="E2184" s="2">
        <v>100</v>
      </c>
      <c r="F2184" s="2">
        <v>82</v>
      </c>
      <c r="H2184" s="3">
        <f>((F2184)/(E2184/100))</f>
        <v>82</v>
      </c>
      <c r="I2184" s="4">
        <f>E2184/F2184</f>
        <v>1.2195121951219512</v>
      </c>
      <c r="J2184" s="4" t="e">
        <f>100/G2184</f>
        <v>#DIV/0!</v>
      </c>
      <c r="N2184" s="37" t="e">
        <f>M2184/(K2184/100)</f>
        <v>#DIV/0!</v>
      </c>
      <c r="O2184" s="37" t="e">
        <f>N2184/J2184</f>
        <v>#DIV/0!</v>
      </c>
      <c r="P2184" s="5" t="e">
        <f>M2184/(L2184/100)</f>
        <v>#DIV/0!</v>
      </c>
      <c r="Q2184" s="5" t="e">
        <f>P2184*I2184</f>
        <v>#DIV/0!</v>
      </c>
      <c r="U2184" s="15" t="e">
        <f>100-(T2184-R2184)/S2184*100</f>
        <v>#DIV/0!</v>
      </c>
      <c r="V2184" s="21">
        <v>0.68600000000000005</v>
      </c>
      <c r="X2184" s="2">
        <v>11.2</v>
      </c>
      <c r="Y2184" s="2">
        <v>4.1500000000000004</v>
      </c>
      <c r="Z2184" s="21">
        <v>572</v>
      </c>
      <c r="AB2184" s="14" t="e">
        <f>((AE2184-AC2184)*(1000/AD2184))*1000</f>
        <v>#DIV/0!</v>
      </c>
      <c r="AF2184" s="7" t="e">
        <f>#REF!*0.8</f>
        <v>#REF!</v>
      </c>
      <c r="AG2184" s="2">
        <v>121</v>
      </c>
      <c r="AH2184" s="8">
        <f>((AG2184)*(H2184/100))</f>
        <v>99.22</v>
      </c>
      <c r="AI2184" s="7">
        <f>AG2184/AH2184</f>
        <v>1.2195121951219512</v>
      </c>
      <c r="AJ2184" s="6">
        <v>18.39</v>
      </c>
      <c r="AK2184" s="2">
        <v>0.56999999999999995</v>
      </c>
      <c r="AO2184" s="20" t="s">
        <v>2527</v>
      </c>
      <c r="AP2184" s="795">
        <v>5.8999999999999997E-2</v>
      </c>
      <c r="AQ2184" s="795">
        <v>2E-3</v>
      </c>
      <c r="AR2184" s="795">
        <v>1.0999999999999999E-2</v>
      </c>
      <c r="AS2184" s="795">
        <v>3.0000000000000001E-3</v>
      </c>
      <c r="AT2184" s="795" t="s">
        <v>121</v>
      </c>
      <c r="AU2184" s="795">
        <v>4.0000000000000001E-3</v>
      </c>
      <c r="AV2184" s="795">
        <v>0.01</v>
      </c>
      <c r="AW2184" s="795">
        <v>2E-3</v>
      </c>
      <c r="AX2184" s="795" t="s">
        <v>121</v>
      </c>
      <c r="AY2184" s="795">
        <v>2E-3</v>
      </c>
      <c r="AZ2184" s="795">
        <v>1.6E-2</v>
      </c>
      <c r="BA2184" s="795">
        <v>3.0000000000000001E-3</v>
      </c>
      <c r="BB2184" s="795">
        <v>4.7E-2</v>
      </c>
      <c r="BC2184" s="795">
        <v>2E-3</v>
      </c>
      <c r="BD2184" s="795">
        <v>7.8380000000000001</v>
      </c>
      <c r="BE2184" s="795">
        <v>5.5E-2</v>
      </c>
      <c r="BF2184" s="795" t="s">
        <v>121</v>
      </c>
      <c r="BG2184" s="795">
        <v>7.0000000000000001E-3</v>
      </c>
      <c r="BH2184" s="795">
        <v>3.448</v>
      </c>
      <c r="BI2184" s="795">
        <v>1.1930000000000001</v>
      </c>
      <c r="BJ2184" s="795" t="s">
        <v>121</v>
      </c>
      <c r="BK2184" s="795">
        <v>2E-3</v>
      </c>
      <c r="BL2184" s="795" t="s">
        <v>121</v>
      </c>
      <c r="BM2184" s="795">
        <v>2E-3</v>
      </c>
      <c r="BN2184" s="795">
        <v>0.377</v>
      </c>
      <c r="BO2184" s="795">
        <v>1.0999999999999999E-2</v>
      </c>
      <c r="BP2184" s="795">
        <v>54.271999999999998</v>
      </c>
      <c r="BQ2184" s="795">
        <v>0.183</v>
      </c>
      <c r="BR2184" s="795">
        <v>3.0000000000000001E-3</v>
      </c>
      <c r="BS2184" s="795">
        <v>1E-3</v>
      </c>
      <c r="BT2184" s="795">
        <v>17.048999999999999</v>
      </c>
      <c r="BU2184" s="795">
        <v>0.17299999999999999</v>
      </c>
      <c r="BV2184" s="795">
        <v>0.57299999999999995</v>
      </c>
      <c r="BW2184" s="795">
        <v>0.02</v>
      </c>
      <c r="BX2184" s="795" t="s">
        <v>121</v>
      </c>
      <c r="BY2184" s="795">
        <v>1.2999999999999999E-2</v>
      </c>
      <c r="BZ2184" s="795">
        <v>0.48099999999999998</v>
      </c>
      <c r="CA2184" s="795">
        <v>3.1E-2</v>
      </c>
      <c r="CB2184" s="795" t="s">
        <v>121</v>
      </c>
      <c r="CC2184" s="795">
        <v>11.333</v>
      </c>
      <c r="CD2184" s="795">
        <v>0.20399999999999999</v>
      </c>
      <c r="CE2184" s="795">
        <v>8.0000000000000002E-3</v>
      </c>
      <c r="CF2184" s="795">
        <v>2E-3</v>
      </c>
      <c r="CG2184" s="795">
        <v>1E-3</v>
      </c>
      <c r="CH2184" s="795">
        <v>2E-3</v>
      </c>
      <c r="CI2184" s="795">
        <v>1E-3</v>
      </c>
      <c r="CJ2184" s="795">
        <v>2.3170000000000002</v>
      </c>
      <c r="CK2184" s="795">
        <v>0.121</v>
      </c>
      <c r="CL2184" s="795" t="s">
        <v>121</v>
      </c>
      <c r="CM2184" s="795">
        <v>2E-3</v>
      </c>
      <c r="CN2184" s="795">
        <v>2E-3</v>
      </c>
      <c r="CO2184" s="795">
        <v>1E-3</v>
      </c>
      <c r="CP2184" s="795">
        <v>4.415</v>
      </c>
      <c r="CQ2184" s="795">
        <v>6.7000000000000004E-2</v>
      </c>
      <c r="CR2184" s="795" t="s">
        <v>121</v>
      </c>
      <c r="CS2184" s="795">
        <v>2E-3</v>
      </c>
      <c r="CT2184" s="795">
        <v>6.7889999999999997</v>
      </c>
      <c r="CU2184" s="795">
        <v>0.316</v>
      </c>
      <c r="CV2184" s="795">
        <v>3.1E-2</v>
      </c>
      <c r="CW2184" s="795">
        <v>1E-3</v>
      </c>
      <c r="CX2184" s="795">
        <v>1.288</v>
      </c>
      <c r="CY2184" s="795">
        <v>2.5999999999999999E-2</v>
      </c>
      <c r="CZ2184" s="795" t="s">
        <v>121</v>
      </c>
      <c r="DA2184" s="795">
        <v>2E-3</v>
      </c>
      <c r="DB2184" s="795">
        <v>1.4999999999999999E-2</v>
      </c>
      <c r="DC2184" s="795">
        <v>8.0000000000000002E-3</v>
      </c>
      <c r="DD2184" s="795" t="s">
        <v>121</v>
      </c>
      <c r="DE2184" s="795">
        <v>0.01</v>
      </c>
      <c r="DF2184" s="795">
        <v>0.72</v>
      </c>
      <c r="DG2184" s="795">
        <v>8.0000000000000002E-3</v>
      </c>
      <c r="DH2184" s="795">
        <v>0.02</v>
      </c>
      <c r="DI2184" s="795">
        <v>1E-3</v>
      </c>
      <c r="DJ2184" s="795">
        <v>3.0000000000000001E-3</v>
      </c>
      <c r="DK2184" s="795">
        <v>1E-3</v>
      </c>
      <c r="DL2184" s="61" t="str">
        <f t="shared" si="40"/>
        <v>DK II 09.09.2022</v>
      </c>
      <c r="DM2184" s="798">
        <v>9.7392203546457206E-3</v>
      </c>
      <c r="DN2184" s="798">
        <v>5.2211786625833596E-3</v>
      </c>
      <c r="DO2184" s="798">
        <v>8.8002937605379403E-2</v>
      </c>
      <c r="DP2184" s="798">
        <v>0.57240885830187205</v>
      </c>
      <c r="DQ2184" s="798">
        <v>2.1249279869079998E-2</v>
      </c>
      <c r="DR2184" s="798">
        <v>3.5172558657330199E-3</v>
      </c>
      <c r="DS2184" s="798">
        <v>0.34218203660546997</v>
      </c>
      <c r="DT2184" s="798">
        <v>2.1690081983426101E-2</v>
      </c>
      <c r="DU2184" s="798">
        <v>-1.568132037297E-4</v>
      </c>
      <c r="DV2184" s="798">
        <v>2.85904869526022E-2</v>
      </c>
      <c r="DW2184" s="798">
        <v>0.19601894066338599</v>
      </c>
      <c r="DX2184" s="798">
        <v>1.7412305812279101E-2</v>
      </c>
      <c r="DY2184" s="798">
        <v>1017.69723599962</v>
      </c>
      <c r="DZ2184" s="798">
        <v>0.35658197371926598</v>
      </c>
      <c r="EA2184" s="798">
        <v>0.432705978936678</v>
      </c>
      <c r="EB2184" s="798">
        <v>96.982383947334199</v>
      </c>
    </row>
    <row r="2185" spans="1:132">
      <c r="A2185" s="11">
        <v>44813</v>
      </c>
      <c r="B2185" s="66" t="s">
        <v>2531</v>
      </c>
      <c r="C2185" s="25" t="s">
        <v>117</v>
      </c>
      <c r="H2185" s="3" t="e">
        <f>((F2185)/(E2185/100))</f>
        <v>#DIV/0!</v>
      </c>
      <c r="I2185" s="4" t="e">
        <f>E2185/F2185</f>
        <v>#DIV/0!</v>
      </c>
      <c r="J2185" s="4" t="e">
        <f>100/G2185</f>
        <v>#DIV/0!</v>
      </c>
      <c r="N2185" s="37" t="e">
        <f>M2185/(K2185/100)</f>
        <v>#DIV/0!</v>
      </c>
      <c r="O2185" s="37" t="e">
        <f>N2185/J2185</f>
        <v>#DIV/0!</v>
      </c>
      <c r="P2185" s="5" t="e">
        <f>M2185/(L2185/100)</f>
        <v>#DIV/0!</v>
      </c>
      <c r="Q2185" s="5" t="e">
        <f>P2185*I2185</f>
        <v>#DIV/0!</v>
      </c>
      <c r="U2185" s="15" t="e">
        <f>100-(T2185-R2185)/S2185*100</f>
        <v>#DIV/0!</v>
      </c>
      <c r="X2185" s="2">
        <v>8</v>
      </c>
      <c r="AB2185" s="14" t="e">
        <f>((AE2185-AC2185)*(1000/AD2185))*1000</f>
        <v>#DIV/0!</v>
      </c>
      <c r="AF2185" s="7" t="e">
        <f>#REF!*0.8</f>
        <v>#REF!</v>
      </c>
      <c r="AH2185" s="8" t="e">
        <f>((AG2185)*(H2185/100))</f>
        <v>#DIV/0!</v>
      </c>
      <c r="AI2185" s="7" t="e">
        <f>AG2185/AH2185</f>
        <v>#DIV/0!</v>
      </c>
      <c r="AO2185" s="20" t="s">
        <v>2526</v>
      </c>
      <c r="AP2185" s="796">
        <v>0.27800000000000002</v>
      </c>
      <c r="AQ2185" s="796">
        <v>4.0000000000000001E-3</v>
      </c>
      <c r="AR2185" s="796">
        <v>1.0999999999999999E-2</v>
      </c>
      <c r="AS2185" s="796">
        <v>3.0000000000000001E-3</v>
      </c>
      <c r="AT2185" s="796">
        <v>0.14199999999999999</v>
      </c>
      <c r="AU2185" s="796">
        <v>4.0000000000000001E-3</v>
      </c>
      <c r="AV2185" s="796">
        <v>0.107</v>
      </c>
      <c r="AW2185" s="796">
        <v>3.0000000000000001E-3</v>
      </c>
      <c r="AX2185" s="796">
        <v>1.6E-2</v>
      </c>
      <c r="AY2185" s="796">
        <v>1E-3</v>
      </c>
      <c r="AZ2185" s="796">
        <v>2.3E-2</v>
      </c>
      <c r="BA2185" s="796">
        <v>2E-3</v>
      </c>
      <c r="BB2185" s="796">
        <v>9.7000000000000003E-2</v>
      </c>
      <c r="BC2185" s="796">
        <v>3.0000000000000001E-3</v>
      </c>
      <c r="BD2185" s="796">
        <v>1.171</v>
      </c>
      <c r="BE2185" s="796">
        <v>1.7000000000000001E-2</v>
      </c>
      <c r="BF2185" s="796" t="s">
        <v>121</v>
      </c>
      <c r="BG2185" s="796">
        <v>8.0000000000000002E-3</v>
      </c>
      <c r="BH2185" s="796">
        <v>3.2930000000000001</v>
      </c>
      <c r="BI2185" s="796">
        <v>1.895</v>
      </c>
      <c r="BJ2185" s="796">
        <v>0.01</v>
      </c>
      <c r="BK2185" s="796">
        <v>3.0000000000000001E-3</v>
      </c>
      <c r="BL2185" s="796" t="s">
        <v>121</v>
      </c>
      <c r="BM2185" s="796">
        <v>2E-3</v>
      </c>
      <c r="BN2185" s="796">
        <v>0.14599999999999999</v>
      </c>
      <c r="BO2185" s="796">
        <v>8.9999999999999993E-3</v>
      </c>
      <c r="BP2185" s="796">
        <v>53.918999999999997</v>
      </c>
      <c r="BQ2185" s="796">
        <v>0.191</v>
      </c>
      <c r="BR2185" s="796">
        <v>6.0000000000000001E-3</v>
      </c>
      <c r="BS2185" s="796">
        <v>1E-3</v>
      </c>
      <c r="BT2185" s="796">
        <v>13.342000000000001</v>
      </c>
      <c r="BU2185" s="796">
        <v>0.15</v>
      </c>
      <c r="BV2185" s="796">
        <v>13.595000000000001</v>
      </c>
      <c r="BW2185" s="796">
        <v>0.14899999999999999</v>
      </c>
      <c r="BX2185" s="796">
        <v>8.0000000000000002E-3</v>
      </c>
      <c r="BY2185" s="796">
        <v>4.0000000000000001E-3</v>
      </c>
      <c r="BZ2185" s="796">
        <v>3.39</v>
      </c>
      <c r="CA2185" s="796">
        <v>5.3999999999999999E-2</v>
      </c>
      <c r="CB2185" s="796" t="s">
        <v>121</v>
      </c>
      <c r="CC2185" s="796">
        <v>20.334</v>
      </c>
      <c r="CD2185" s="796">
        <v>5.0999999999999997E-2</v>
      </c>
      <c r="CE2185" s="796">
        <v>6.0000000000000001E-3</v>
      </c>
      <c r="CF2185" s="796">
        <v>8.9999999999999993E-3</v>
      </c>
      <c r="CG2185" s="796">
        <v>1E-3</v>
      </c>
      <c r="CH2185" s="796" t="s">
        <v>121</v>
      </c>
      <c r="CI2185" s="796">
        <v>2E-3</v>
      </c>
      <c r="CJ2185" s="796">
        <v>0.32900000000000001</v>
      </c>
      <c r="CK2185" s="796">
        <v>0.13100000000000001</v>
      </c>
      <c r="CL2185" s="796" t="s">
        <v>121</v>
      </c>
      <c r="CM2185" s="796">
        <v>2E-3</v>
      </c>
      <c r="CN2185" s="796">
        <v>8.0000000000000002E-3</v>
      </c>
      <c r="CO2185" s="796">
        <v>1E-3</v>
      </c>
      <c r="CP2185" s="796">
        <v>4.18</v>
      </c>
      <c r="CQ2185" s="796">
        <v>8.6999999999999994E-2</v>
      </c>
      <c r="CR2185" s="796" t="s">
        <v>121</v>
      </c>
      <c r="CS2185" s="796">
        <v>2E-3</v>
      </c>
      <c r="CT2185" s="796">
        <v>3.738</v>
      </c>
      <c r="CU2185" s="796">
        <v>0.36199999999999999</v>
      </c>
      <c r="CV2185" s="796">
        <v>2.5999999999999999E-2</v>
      </c>
      <c r="CW2185" s="796">
        <v>1E-3</v>
      </c>
      <c r="CX2185" s="796">
        <v>0.32100000000000001</v>
      </c>
      <c r="CY2185" s="796">
        <v>1.2E-2</v>
      </c>
      <c r="CZ2185" s="796" t="s">
        <v>121</v>
      </c>
      <c r="DA2185" s="796">
        <v>2E-3</v>
      </c>
      <c r="DB2185" s="796">
        <v>6.0000000000000001E-3</v>
      </c>
      <c r="DC2185" s="796">
        <v>4.0000000000000001E-3</v>
      </c>
      <c r="DD2185" s="796">
        <v>3.4000000000000002E-2</v>
      </c>
      <c r="DE2185" s="796">
        <v>0.01</v>
      </c>
      <c r="DF2185" s="796">
        <v>1.5820000000000001</v>
      </c>
      <c r="DG2185" s="796">
        <v>1.7000000000000001E-2</v>
      </c>
      <c r="DH2185" s="796">
        <v>2.9000000000000001E-2</v>
      </c>
      <c r="DI2185" s="796">
        <v>1E-3</v>
      </c>
      <c r="DJ2185" s="796">
        <v>0.127</v>
      </c>
      <c r="DK2185" s="796">
        <v>2E-3</v>
      </c>
      <c r="DL2185" s="61" t="str">
        <f t="shared" si="40"/>
        <v>UTV 09.09.2022</v>
      </c>
    </row>
    <row r="2186" spans="1:132">
      <c r="A2186" s="11">
        <v>44813</v>
      </c>
      <c r="B2186" s="66" t="s">
        <v>2529</v>
      </c>
      <c r="C2186" s="25" t="s">
        <v>2514</v>
      </c>
      <c r="D2186" s="21">
        <v>21</v>
      </c>
      <c r="E2186" s="2">
        <v>100</v>
      </c>
      <c r="F2186" s="2">
        <v>79</v>
      </c>
      <c r="H2186" s="3">
        <f>((F2186)/(E2186/100))</f>
        <v>79</v>
      </c>
      <c r="I2186" s="4">
        <f>E2186/F2186</f>
        <v>1.2658227848101267</v>
      </c>
      <c r="J2186" s="4" t="e">
        <f>100/G2186</f>
        <v>#DIV/0!</v>
      </c>
      <c r="N2186" s="37" t="e">
        <f>M2186/(K2186/100)</f>
        <v>#DIV/0!</v>
      </c>
      <c r="O2186" s="37" t="e">
        <f>N2186/J2186</f>
        <v>#DIV/0!</v>
      </c>
      <c r="P2186" s="5" t="e">
        <f>M2186/(L2186/100)</f>
        <v>#DIV/0!</v>
      </c>
      <c r="Q2186" s="5" t="e">
        <f>P2186*I2186</f>
        <v>#DIV/0!</v>
      </c>
      <c r="U2186" s="15" t="e">
        <f>100-(T2186-R2186)/S2186*100</f>
        <v>#DIV/0!</v>
      </c>
      <c r="X2186" s="2">
        <v>9.27</v>
      </c>
      <c r="Y2186" s="2">
        <v>5.01</v>
      </c>
      <c r="AB2186" s="14" t="e">
        <f>((AE2186-AC2186)*(1000/AD2186))*1000</f>
        <v>#DIV/0!</v>
      </c>
      <c r="AF2186" s="7" t="e">
        <f>#REF!*0.8</f>
        <v>#REF!</v>
      </c>
      <c r="AG2186" s="2">
        <v>126</v>
      </c>
      <c r="AH2186" s="8">
        <f>((AG2186)*(H2186/100))</f>
        <v>99.54</v>
      </c>
      <c r="AI2186" s="7">
        <f>AG2186/AH2186</f>
        <v>1.2658227848101264</v>
      </c>
      <c r="AO2186" s="20" t="s">
        <v>2533</v>
      </c>
      <c r="DL2186" s="61" t="str">
        <f t="shared" si="40"/>
        <v>VNE 1977 09.09.2022</v>
      </c>
      <c r="DM2186" s="798">
        <v>7.8496624199512199E-2</v>
      </c>
      <c r="DN2186" s="798">
        <v>1.8662085385910299E-2</v>
      </c>
      <c r="DO2186" s="798">
        <v>1.6774270826962201E-2</v>
      </c>
      <c r="DP2186" s="798">
        <v>8.5561240983858394E-2</v>
      </c>
      <c r="DQ2186" s="798">
        <v>1.5258170110578799E-2</v>
      </c>
      <c r="DR2186" s="798">
        <v>-2.4315390074690801E-2</v>
      </c>
      <c r="DS2186" s="798">
        <v>2.0436955022588299E-2</v>
      </c>
      <c r="DT2186" s="798">
        <v>2.2446236604601402E-2</v>
      </c>
      <c r="DU2186" s="798">
        <v>1.3859237956648401E-3</v>
      </c>
      <c r="DV2186" s="798">
        <v>2.62636933956975E-2</v>
      </c>
      <c r="DW2186" s="798">
        <v>0.13706421334261501</v>
      </c>
      <c r="DX2186" s="798">
        <v>-1.1982849203787701E-2</v>
      </c>
      <c r="DY2186" s="798">
        <v>53.937897949066503</v>
      </c>
      <c r="DZ2186" s="798">
        <v>-0.44225808699992197</v>
      </c>
      <c r="EA2186" s="798">
        <v>0.26038371283495898</v>
      </c>
      <c r="EB2186" s="798">
        <v>66.259376291334704</v>
      </c>
    </row>
    <row r="2187" spans="1:132">
      <c r="A2187" s="11">
        <v>44813</v>
      </c>
      <c r="B2187" s="66" t="s">
        <v>2530</v>
      </c>
      <c r="C2187" s="25" t="s">
        <v>2514</v>
      </c>
      <c r="D2187" s="21">
        <v>21</v>
      </c>
      <c r="E2187" s="2">
        <v>100</v>
      </c>
      <c r="F2187" s="2">
        <v>79</v>
      </c>
      <c r="H2187" s="3">
        <f>((F2187)/(E2187/100))</f>
        <v>79</v>
      </c>
      <c r="I2187" s="4">
        <f>E2187/F2187</f>
        <v>1.2658227848101267</v>
      </c>
      <c r="J2187" s="4" t="e">
        <f>100/G2187</f>
        <v>#DIV/0!</v>
      </c>
      <c r="N2187" s="37" t="e">
        <f>M2187/(K2187/100)</f>
        <v>#DIV/0!</v>
      </c>
      <c r="O2187" s="37" t="e">
        <f>N2187/J2187</f>
        <v>#DIV/0!</v>
      </c>
      <c r="P2187" s="5" t="e">
        <f>M2187/(L2187/100)</f>
        <v>#DIV/0!</v>
      </c>
      <c r="Q2187" s="5" t="e">
        <f>P2187*I2187</f>
        <v>#DIV/0!</v>
      </c>
      <c r="U2187" s="15" t="e">
        <f>100-(T2187-R2187)/S2187*100</f>
        <v>#DIV/0!</v>
      </c>
      <c r="X2187" s="2">
        <v>12.17</v>
      </c>
      <c r="Y2187" s="2">
        <v>82.2</v>
      </c>
      <c r="AB2187" s="14" t="e">
        <f>((AE2187-AC2187)*(1000/AD2187))*1000</f>
        <v>#DIV/0!</v>
      </c>
      <c r="AF2187" s="7" t="e">
        <f>#REF!*0.8</f>
        <v>#REF!</v>
      </c>
      <c r="AG2187" s="2">
        <v>126</v>
      </c>
      <c r="AH2187" s="8">
        <f>((AG2187)*(H2187/100))</f>
        <v>99.54</v>
      </c>
      <c r="AI2187" s="7">
        <f>AG2187/AH2187</f>
        <v>1.2658227848101264</v>
      </c>
      <c r="AO2187" s="20" t="s">
        <v>2534</v>
      </c>
      <c r="DL2187" s="61" t="str">
        <f t="shared" si="40"/>
        <v>VNE 1977 09.09.2022 pH</v>
      </c>
      <c r="DM2187" s="798">
        <v>0.10470998012817501</v>
      </c>
      <c r="DN2187" s="798">
        <v>3.1420678812492E-3</v>
      </c>
      <c r="DO2187" s="798">
        <v>4.4753026037672297E-2</v>
      </c>
      <c r="DP2187" s="798">
        <v>6.0647379119071199E-2</v>
      </c>
      <c r="DQ2187" s="798">
        <v>4.0030040499403098E-2</v>
      </c>
      <c r="DR2187" s="798">
        <v>3.0595462892219101E-2</v>
      </c>
      <c r="DS2187" s="798">
        <v>0.29406057666092</v>
      </c>
      <c r="DT2187" s="798">
        <v>5.0978836094439803E-2</v>
      </c>
      <c r="DU2187" s="798">
        <v>7.6293139504421295E-4</v>
      </c>
      <c r="DV2187" s="798">
        <v>2.6048232308013401E-2</v>
      </c>
      <c r="DW2187" s="798">
        <v>8.9650578638065401E-2</v>
      </c>
      <c r="DX2187" s="798">
        <v>7.9602789617284897E-2</v>
      </c>
      <c r="DY2187" s="798">
        <v>11.600218811258699</v>
      </c>
      <c r="DZ2187" s="798">
        <v>-0.133550606595954</v>
      </c>
      <c r="EA2187" s="798">
        <v>25.783123384787501</v>
      </c>
      <c r="EB2187" s="798">
        <v>99.301754536725596</v>
      </c>
    </row>
    <row r="2188" spans="1:132">
      <c r="A2188" s="11">
        <v>44816</v>
      </c>
      <c r="B2188" s="66" t="s">
        <v>2535</v>
      </c>
      <c r="C2188" s="25" t="s">
        <v>562</v>
      </c>
      <c r="H2188" s="3" t="e">
        <f>((F2188)/(E2188/100))</f>
        <v>#DIV/0!</v>
      </c>
      <c r="I2188" s="4" t="e">
        <f>E2188/F2188</f>
        <v>#DIV/0!</v>
      </c>
      <c r="J2188" s="4" t="e">
        <f>100/G2188</f>
        <v>#DIV/0!</v>
      </c>
      <c r="N2188" s="37" t="e">
        <f>M2188/(K2188/100)</f>
        <v>#DIV/0!</v>
      </c>
      <c r="O2188" s="37" t="e">
        <f>N2188/J2188</f>
        <v>#DIV/0!</v>
      </c>
      <c r="P2188" s="5" t="e">
        <f>M2188/(L2188/100)</f>
        <v>#DIV/0!</v>
      </c>
      <c r="Q2188" s="5" t="e">
        <f>P2188*I2188</f>
        <v>#DIV/0!</v>
      </c>
      <c r="U2188" s="15" t="e">
        <f>100-(T2188-R2188)/S2188*100</f>
        <v>#DIV/0!</v>
      </c>
      <c r="X2188" s="2">
        <v>12.38</v>
      </c>
      <c r="AB2188" s="14" t="e">
        <f>((AE2188-AC2188)*(1000/AD2188))*1000</f>
        <v>#DIV/0!</v>
      </c>
      <c r="AF2188" s="7" t="e">
        <f>#REF!*0.8</f>
        <v>#REF!</v>
      </c>
      <c r="AH2188" s="8" t="e">
        <f>((AG2188)*(H2188/100))</f>
        <v>#DIV/0!</v>
      </c>
      <c r="AI2188" s="7" t="e">
        <f>AG2188/AH2188</f>
        <v>#DIV/0!</v>
      </c>
      <c r="AO2188" s="20" t="s">
        <v>2532</v>
      </c>
      <c r="AP2188" s="798">
        <v>8.1000000000000003E-2</v>
      </c>
      <c r="AQ2188" s="798">
        <v>2E-3</v>
      </c>
      <c r="AR2188" s="798" t="s">
        <v>121</v>
      </c>
      <c r="AS2188" s="798">
        <v>5.0000000000000001E-3</v>
      </c>
      <c r="AT2188" s="798">
        <v>1.2999999999999999E-2</v>
      </c>
      <c r="AU2188" s="798">
        <v>3.0000000000000001E-3</v>
      </c>
      <c r="AV2188" s="798">
        <v>6.0000000000000001E-3</v>
      </c>
      <c r="AW2188" s="798">
        <v>2E-3</v>
      </c>
      <c r="AX2188" s="798">
        <v>2E-3</v>
      </c>
      <c r="AY2188" s="798">
        <v>1E-3</v>
      </c>
      <c r="AZ2188" s="798">
        <v>2.5999999999999999E-2</v>
      </c>
      <c r="BA2188" s="798">
        <v>4.0000000000000001E-3</v>
      </c>
      <c r="BB2188" s="798">
        <v>0.04</v>
      </c>
      <c r="BC2188" s="798">
        <v>2E-3</v>
      </c>
      <c r="BD2188" s="798">
        <v>1.008</v>
      </c>
      <c r="BE2188" s="798">
        <v>1.7999999999999999E-2</v>
      </c>
      <c r="BF2188" s="798" t="s">
        <v>121</v>
      </c>
      <c r="BG2188" s="798">
        <v>4.0000000000000001E-3</v>
      </c>
      <c r="BH2188" s="798">
        <v>2.0499999999999998</v>
      </c>
      <c r="BI2188" s="798">
        <v>1.05</v>
      </c>
      <c r="BJ2188" s="798">
        <v>4.0000000000000001E-3</v>
      </c>
      <c r="BK2188" s="798">
        <v>2E-3</v>
      </c>
      <c r="BL2188" s="798" t="s">
        <v>121</v>
      </c>
      <c r="BM2188" s="798">
        <v>2E-3</v>
      </c>
      <c r="BN2188" s="798">
        <v>0.26200000000000001</v>
      </c>
      <c r="BO2188" s="798">
        <v>1.2E-2</v>
      </c>
      <c r="BP2188" s="798">
        <v>60.25</v>
      </c>
      <c r="BQ2188" s="798">
        <v>0.187</v>
      </c>
      <c r="BR2188" s="798" t="s">
        <v>121</v>
      </c>
      <c r="BS2188" s="798">
        <v>2E-3</v>
      </c>
      <c r="BT2188" s="798">
        <v>10.663</v>
      </c>
      <c r="BU2188" s="798">
        <v>0.13900000000000001</v>
      </c>
      <c r="BV2188" s="798">
        <v>0.97</v>
      </c>
      <c r="BW2188" s="798">
        <v>2.8000000000000001E-2</v>
      </c>
      <c r="BX2188" s="798" t="s">
        <v>121</v>
      </c>
      <c r="BY2188" s="798">
        <v>7.0000000000000001E-3</v>
      </c>
      <c r="BZ2188" s="798">
        <v>4.22</v>
      </c>
      <c r="CA2188" s="798">
        <v>6.7000000000000004E-2</v>
      </c>
      <c r="CB2188" s="798" t="s">
        <v>121</v>
      </c>
      <c r="CC2188" s="798">
        <v>13.577</v>
      </c>
      <c r="CD2188" s="798">
        <v>0.52700000000000002</v>
      </c>
      <c r="CE2188" s="798">
        <v>1.4999999999999999E-2</v>
      </c>
      <c r="CF2188" s="798" t="s">
        <v>121</v>
      </c>
      <c r="CG2188" s="798">
        <v>2E-3</v>
      </c>
      <c r="CH2188" s="798">
        <v>3.0000000000000001E-3</v>
      </c>
      <c r="CI2188" s="798">
        <v>1E-3</v>
      </c>
      <c r="CJ2188" s="798">
        <v>0.64800000000000002</v>
      </c>
      <c r="CK2188" s="798">
        <v>9.5000000000000001E-2</v>
      </c>
      <c r="CL2188" s="798" t="s">
        <v>121</v>
      </c>
      <c r="CM2188" s="798">
        <v>2E-3</v>
      </c>
      <c r="CN2188" s="798">
        <v>0.01</v>
      </c>
      <c r="CO2188" s="798">
        <v>1E-3</v>
      </c>
      <c r="CP2188" s="798">
        <v>2.181</v>
      </c>
      <c r="CQ2188" s="798">
        <v>5.3999999999999999E-2</v>
      </c>
      <c r="CR2188" s="798" t="s">
        <v>121</v>
      </c>
      <c r="CS2188" s="798">
        <v>2E-3</v>
      </c>
      <c r="CT2188" s="798">
        <v>2.6040000000000001</v>
      </c>
      <c r="CU2188" s="798">
        <v>0.26500000000000001</v>
      </c>
      <c r="CV2188" s="798">
        <v>4.2000000000000003E-2</v>
      </c>
      <c r="CW2188" s="798">
        <v>1E-3</v>
      </c>
      <c r="CX2188" s="798">
        <v>14.023999999999999</v>
      </c>
      <c r="CY2188" s="798">
        <v>0.108</v>
      </c>
      <c r="CZ2188" s="798" t="s">
        <v>121</v>
      </c>
      <c r="DA2188" s="798">
        <v>2E-3</v>
      </c>
      <c r="DB2188" s="798">
        <v>0.06</v>
      </c>
      <c r="DC2188" s="798">
        <v>1.7999999999999999E-2</v>
      </c>
      <c r="DD2188" s="798" t="s">
        <v>121</v>
      </c>
      <c r="DE2188" s="798">
        <v>0.01</v>
      </c>
      <c r="DF2188" s="798">
        <v>0.28899999999999998</v>
      </c>
      <c r="DG2188" s="798">
        <v>5.0000000000000001E-3</v>
      </c>
      <c r="DH2188" s="798">
        <v>0.01</v>
      </c>
      <c r="DI2188" s="798">
        <v>1E-3</v>
      </c>
      <c r="DJ2188" s="798">
        <v>5.0000000000000001E-3</v>
      </c>
      <c r="DK2188" s="798">
        <v>1E-3</v>
      </c>
      <c r="DL2188" s="61" t="str">
        <f t="shared" si="40"/>
        <v>ENE 2002 12.09.2022</v>
      </c>
    </row>
    <row r="2189" spans="1:132">
      <c r="A2189" s="11">
        <v>44816</v>
      </c>
      <c r="B2189" s="66"/>
      <c r="C2189" s="25" t="s">
        <v>748</v>
      </c>
      <c r="D2189" s="21">
        <v>100</v>
      </c>
      <c r="H2189" s="3" t="e">
        <f>((F2189)/(E2189/100))</f>
        <v>#DIV/0!</v>
      </c>
      <c r="I2189" s="4" t="e">
        <f>E2189/F2189</f>
        <v>#DIV/0!</v>
      </c>
      <c r="J2189" s="4" t="e">
        <f>100/G2189</f>
        <v>#DIV/0!</v>
      </c>
      <c r="N2189" s="37" t="e">
        <f>M2189/(K2189/100)</f>
        <v>#DIV/0!</v>
      </c>
      <c r="O2189" s="37" t="e">
        <f>N2189/J2189</f>
        <v>#DIV/0!</v>
      </c>
      <c r="P2189" s="5" t="e">
        <f>M2189/(L2189/100)</f>
        <v>#DIV/0!</v>
      </c>
      <c r="Q2189" s="5" t="e">
        <f>P2189*I2189</f>
        <v>#DIV/0!</v>
      </c>
      <c r="U2189" s="15" t="e">
        <f>100-(T2189-R2189)/S2189*100</f>
        <v>#DIV/0!</v>
      </c>
      <c r="V2189" s="21">
        <v>3.968</v>
      </c>
      <c r="X2189" s="2">
        <v>8.26</v>
      </c>
      <c r="Y2189" s="2">
        <v>3.13</v>
      </c>
      <c r="Z2189" s="21">
        <v>725</v>
      </c>
      <c r="AB2189" s="14">
        <f>((AE2189-AC2189)*(1000/AD2189))*1000</f>
        <v>2090.0474646270823</v>
      </c>
      <c r="AC2189" s="21">
        <v>86.51</v>
      </c>
      <c r="AD2189" s="21">
        <v>199.517</v>
      </c>
      <c r="AE2189" s="21">
        <v>86.927000000000007</v>
      </c>
      <c r="AF2189" s="7" t="e">
        <f>#REF!*0.8</f>
        <v>#REF!</v>
      </c>
      <c r="AH2189" s="8" t="e">
        <f>((AG2189)*(H2189/100))</f>
        <v>#DIV/0!</v>
      </c>
      <c r="AI2189" s="7" t="e">
        <f>AG2189/AH2189</f>
        <v>#DIV/0!</v>
      </c>
      <c r="AJ2189" s="6">
        <v>7.4210000000000003</v>
      </c>
      <c r="AK2189" s="2">
        <v>0.155</v>
      </c>
      <c r="DL2189" s="24" t="s">
        <v>748</v>
      </c>
      <c r="DM2189" s="802">
        <v>9.4394259006027707E-3</v>
      </c>
      <c r="DN2189" s="802">
        <v>6.20072965396967E-2</v>
      </c>
      <c r="DO2189" s="802">
        <v>5.1497184462118402E-3</v>
      </c>
      <c r="DP2189" s="802">
        <v>0.15525767942403601</v>
      </c>
      <c r="DQ2189" s="802">
        <v>2.9194150373145502E-3</v>
      </c>
      <c r="DR2189" s="802">
        <v>1.74614816303977E-2</v>
      </c>
      <c r="DS2189" s="802">
        <v>2.87161920084733E-2</v>
      </c>
      <c r="DT2189" s="802">
        <v>6.7794835571029204E-3</v>
      </c>
      <c r="DU2189" s="802">
        <v>8.8560209586950297E-4</v>
      </c>
      <c r="DV2189" s="802">
        <v>3.1628830599830398E-3</v>
      </c>
      <c r="DW2189" s="802">
        <v>5.3678161102642799E-2</v>
      </c>
      <c r="DX2189" s="802">
        <v>4.1935291625391502E-2</v>
      </c>
      <c r="DY2189" s="802">
        <v>203.44532398166601</v>
      </c>
      <c r="DZ2189" s="802">
        <v>-8.3332143090896094E-2</v>
      </c>
      <c r="EA2189" s="802">
        <v>0.73137475356439396</v>
      </c>
      <c r="EB2189" s="802">
        <v>98.681054864949104</v>
      </c>
    </row>
    <row r="2190" spans="1:132">
      <c r="A2190" s="11">
        <v>44816</v>
      </c>
      <c r="B2190" s="66"/>
      <c r="C2190" s="25" t="s">
        <v>749</v>
      </c>
      <c r="D2190" s="21">
        <v>100</v>
      </c>
      <c r="H2190" s="3" t="e">
        <f>((F2190)/(E2190/100))</f>
        <v>#DIV/0!</v>
      </c>
      <c r="I2190" s="4" t="e">
        <f>E2190/F2190</f>
        <v>#DIV/0!</v>
      </c>
      <c r="J2190" s="4" t="e">
        <f>100/G2190</f>
        <v>#DIV/0!</v>
      </c>
      <c r="N2190" s="37" t="e">
        <f>M2190/(K2190/100)</f>
        <v>#DIV/0!</v>
      </c>
      <c r="O2190" s="37" t="e">
        <f>N2190/J2190</f>
        <v>#DIV/0!</v>
      </c>
      <c r="P2190" s="5" t="e">
        <f>M2190/(L2190/100)</f>
        <v>#DIV/0!</v>
      </c>
      <c r="Q2190" s="5" t="e">
        <f>P2190*I2190</f>
        <v>#DIV/0!</v>
      </c>
      <c r="U2190" s="15" t="e">
        <f>100-(T2190-R2190)/S2190*100</f>
        <v>#DIV/0!</v>
      </c>
      <c r="V2190" s="21">
        <v>14.35</v>
      </c>
      <c r="X2190" s="2">
        <v>7.64</v>
      </c>
      <c r="Y2190" s="2">
        <v>3.96</v>
      </c>
      <c r="Z2190" s="21">
        <v>891</v>
      </c>
      <c r="AB2190" s="14">
        <f>((AE2190-AC2190)*(1000/AD2190))*1000</f>
        <v>2685.1532982965582</v>
      </c>
      <c r="AC2190" s="21">
        <v>87.097999999999999</v>
      </c>
      <c r="AD2190" s="21">
        <v>200.36099999999999</v>
      </c>
      <c r="AE2190" s="21">
        <v>87.635999999999996</v>
      </c>
      <c r="AF2190" s="7" t="e">
        <f>#REF!*0.8</f>
        <v>#REF!</v>
      </c>
      <c r="AH2190" s="8" t="e">
        <f>((AG2190)*(H2190/100))</f>
        <v>#DIV/0!</v>
      </c>
      <c r="AI2190" s="7" t="e">
        <f>AG2190/AH2190</f>
        <v>#DIV/0!</v>
      </c>
      <c r="AJ2190" s="6">
        <v>14.98</v>
      </c>
      <c r="AK2190" s="2">
        <v>0.22900000000000001</v>
      </c>
      <c r="DL2190" s="24" t="s">
        <v>749</v>
      </c>
      <c r="DM2190" s="802">
        <v>-1.1632239113833699E-3</v>
      </c>
      <c r="DN2190" s="802">
        <v>2.4027618616886898E-3</v>
      </c>
      <c r="DO2190" s="802">
        <v>-3.83508617447578E-4</v>
      </c>
      <c r="DP2190" s="802">
        <v>0.22873423324578601</v>
      </c>
      <c r="DQ2190" s="802">
        <v>-1.04565497406113E-3</v>
      </c>
      <c r="DR2190" s="802">
        <v>1.0125965045228001E-2</v>
      </c>
      <c r="DS2190" s="802">
        <v>2.5213121806814801E-2</v>
      </c>
      <c r="DT2190" s="802">
        <v>1.38972976994329E-3</v>
      </c>
      <c r="DU2190" s="802">
        <v>4.0739272600844701E-4</v>
      </c>
      <c r="DV2190" s="802">
        <v>1.82188795129423E-2</v>
      </c>
      <c r="DW2190" s="802">
        <v>5.2017683920695501E-2</v>
      </c>
      <c r="DX2190" s="802">
        <v>6.7641199939038693E-2</v>
      </c>
      <c r="DY2190" s="802">
        <v>290.02559769028801</v>
      </c>
      <c r="DZ2190" s="802">
        <v>0.64383632594856499</v>
      </c>
      <c r="EA2190" s="802">
        <v>0.38651725742624599</v>
      </c>
      <c r="EB2190" s="802">
        <v>98.318152016594993</v>
      </c>
    </row>
    <row r="2191" spans="1:132">
      <c r="A2191" s="11">
        <v>44816</v>
      </c>
      <c r="B2191" s="66" t="s">
        <v>2536</v>
      </c>
      <c r="C2191" s="25" t="s">
        <v>2261</v>
      </c>
      <c r="H2191" s="3" t="e">
        <f>((F2191)/(E2191/100))</f>
        <v>#DIV/0!</v>
      </c>
      <c r="I2191" s="4" t="e">
        <f>E2191/F2191</f>
        <v>#DIV/0!</v>
      </c>
      <c r="J2191" s="4" t="e">
        <f>100/G2191</f>
        <v>#DIV/0!</v>
      </c>
      <c r="N2191" s="37" t="e">
        <f>M2191/(K2191/100)</f>
        <v>#DIV/0!</v>
      </c>
      <c r="O2191" s="37" t="e">
        <f>N2191/J2191</f>
        <v>#DIV/0!</v>
      </c>
      <c r="P2191" s="5" t="e">
        <f>M2191/(L2191/100)</f>
        <v>#DIV/0!</v>
      </c>
      <c r="Q2191" s="5" t="e">
        <f>P2191*I2191</f>
        <v>#DIV/0!</v>
      </c>
      <c r="U2191" s="15" t="e">
        <f>100-(T2191-R2191)/S2191*100</f>
        <v>#DIV/0!</v>
      </c>
      <c r="AB2191" s="14" t="e">
        <f>((AE2191-AC2191)*(1000/AD2191))*1000</f>
        <v>#DIV/0!</v>
      </c>
      <c r="AF2191" s="7" t="e">
        <f>#REF!*0.8</f>
        <v>#REF!</v>
      </c>
      <c r="AH2191" s="8" t="e">
        <f>((AG2191)*(H2191/100))</f>
        <v>#DIV/0!</v>
      </c>
      <c r="AI2191" s="7" t="e">
        <f>AG2191/AH2191</f>
        <v>#DIV/0!</v>
      </c>
      <c r="AO2191" s="20" t="s">
        <v>2537</v>
      </c>
      <c r="AP2191" s="799">
        <v>0.13400000000000001</v>
      </c>
      <c r="AQ2191" s="799">
        <v>2E-3</v>
      </c>
      <c r="AR2191" s="799" t="s">
        <v>121</v>
      </c>
      <c r="AS2191" s="799">
        <v>4.0000000000000001E-3</v>
      </c>
      <c r="AT2191" s="799">
        <v>4.9000000000000002E-2</v>
      </c>
      <c r="AU2191" s="799">
        <v>3.0000000000000001E-3</v>
      </c>
      <c r="AV2191" s="799">
        <v>2.9000000000000001E-2</v>
      </c>
      <c r="AW2191" s="799">
        <v>2E-3</v>
      </c>
      <c r="AX2191" s="799">
        <v>6.0000000000000001E-3</v>
      </c>
      <c r="AY2191" s="799">
        <v>1E-3</v>
      </c>
      <c r="AZ2191" s="799">
        <v>1.2E-2</v>
      </c>
      <c r="BA2191" s="799">
        <v>1E-3</v>
      </c>
      <c r="BB2191" s="799">
        <v>3.5000000000000003E-2</v>
      </c>
      <c r="BC2191" s="799">
        <v>2E-3</v>
      </c>
      <c r="BD2191" s="799">
        <v>0.19400000000000001</v>
      </c>
      <c r="BE2191" s="799">
        <v>6.0000000000000001E-3</v>
      </c>
      <c r="BF2191" s="799" t="s">
        <v>121</v>
      </c>
      <c r="BG2191" s="799">
        <v>3.0000000000000001E-3</v>
      </c>
      <c r="BH2191" s="799" t="s">
        <v>121</v>
      </c>
      <c r="BI2191" s="799">
        <v>2.8210000000000002</v>
      </c>
      <c r="BJ2191" s="799" t="s">
        <v>121</v>
      </c>
      <c r="BK2191" s="799">
        <v>3.0000000000000001E-3</v>
      </c>
      <c r="BL2191" s="799" t="s">
        <v>121</v>
      </c>
      <c r="BM2191" s="799">
        <v>2E-3</v>
      </c>
      <c r="BN2191" s="799" t="s">
        <v>121</v>
      </c>
      <c r="BO2191" s="799">
        <v>8.9999999999999993E-3</v>
      </c>
      <c r="BP2191" s="799">
        <v>62.613</v>
      </c>
      <c r="BQ2191" s="799">
        <v>0.14799999999999999</v>
      </c>
      <c r="BR2191" s="799" t="s">
        <v>121</v>
      </c>
      <c r="BS2191" s="799">
        <v>2E-3</v>
      </c>
      <c r="BT2191" s="799">
        <v>1.3560000000000001</v>
      </c>
      <c r="BU2191" s="799">
        <v>4.2999999999999997E-2</v>
      </c>
      <c r="BV2191" s="799">
        <v>26.975000000000001</v>
      </c>
      <c r="BW2191" s="799">
        <v>0.33300000000000002</v>
      </c>
      <c r="BX2191" s="799" t="s">
        <v>121</v>
      </c>
      <c r="BY2191" s="799">
        <v>3.0000000000000001E-3</v>
      </c>
      <c r="BZ2191" s="799">
        <v>1.153</v>
      </c>
      <c r="CA2191" s="799">
        <v>2.9000000000000001E-2</v>
      </c>
      <c r="CB2191" s="799" t="s">
        <v>121</v>
      </c>
      <c r="CC2191" s="799">
        <v>23.681000000000001</v>
      </c>
      <c r="CD2191" s="799" t="s">
        <v>121</v>
      </c>
      <c r="CE2191" s="799">
        <v>5.0000000000000001E-3</v>
      </c>
      <c r="CF2191" s="799" t="s">
        <v>121</v>
      </c>
      <c r="CG2191" s="799">
        <v>2E-3</v>
      </c>
      <c r="CH2191" s="799" t="s">
        <v>121</v>
      </c>
      <c r="CI2191" s="799">
        <v>2E-3</v>
      </c>
      <c r="CJ2191" s="799" t="s">
        <v>121</v>
      </c>
      <c r="CK2191" s="799">
        <v>0.23499999999999999</v>
      </c>
      <c r="CL2191" s="799" t="s">
        <v>121</v>
      </c>
      <c r="CM2191" s="799">
        <v>2E-3</v>
      </c>
      <c r="CN2191" s="799">
        <v>4.0000000000000001E-3</v>
      </c>
      <c r="CO2191" s="799">
        <v>1E-3</v>
      </c>
      <c r="CP2191" s="799">
        <v>3.577</v>
      </c>
      <c r="CQ2191" s="799">
        <v>9.8000000000000004E-2</v>
      </c>
      <c r="CR2191" s="799" t="s">
        <v>121</v>
      </c>
      <c r="CS2191" s="799">
        <v>2E-3</v>
      </c>
      <c r="CT2191" s="799">
        <v>1.0369999999999999</v>
      </c>
      <c r="CU2191" s="799">
        <v>0.39700000000000002</v>
      </c>
      <c r="CV2191" s="799">
        <v>4.0000000000000001E-3</v>
      </c>
      <c r="CW2191" s="799">
        <v>1E-3</v>
      </c>
      <c r="CX2191" s="799">
        <v>3.7999999999999999E-2</v>
      </c>
      <c r="CY2191" s="799">
        <v>4.0000000000000001E-3</v>
      </c>
      <c r="CZ2191" s="799" t="s">
        <v>121</v>
      </c>
      <c r="DA2191" s="799">
        <v>2E-3</v>
      </c>
      <c r="DB2191" s="799" t="s">
        <v>121</v>
      </c>
      <c r="DC2191" s="799">
        <v>2E-3</v>
      </c>
      <c r="DD2191" s="799">
        <v>7.0000000000000007E-2</v>
      </c>
      <c r="DE2191" s="799">
        <v>6.0000000000000001E-3</v>
      </c>
      <c r="DF2191" s="799">
        <v>0.76200000000000001</v>
      </c>
      <c r="DG2191" s="799">
        <v>8.0000000000000002E-3</v>
      </c>
      <c r="DH2191" s="799" t="s">
        <v>121</v>
      </c>
      <c r="DI2191" s="799">
        <v>2E-3</v>
      </c>
      <c r="DJ2191" s="799">
        <v>0.214</v>
      </c>
      <c r="DK2191" s="799">
        <v>2E-3</v>
      </c>
      <c r="DL2191" s="61" t="str">
        <f t="shared" si="40"/>
        <v>NL 2779 12.09.2022</v>
      </c>
    </row>
    <row r="2192" spans="1:132">
      <c r="A2192" s="11">
        <v>44816</v>
      </c>
      <c r="B2192" s="66"/>
      <c r="C2192" s="25" t="s">
        <v>117</v>
      </c>
      <c r="H2192" s="3" t="e">
        <f>((F2192)/(E2192/100))</f>
        <v>#DIV/0!</v>
      </c>
      <c r="I2192" s="4" t="e">
        <f>E2192/F2192</f>
        <v>#DIV/0!</v>
      </c>
      <c r="J2192" s="4" t="e">
        <f>100/G2192</f>
        <v>#DIV/0!</v>
      </c>
      <c r="N2192" s="37" t="e">
        <f>M2192/(K2192/100)</f>
        <v>#DIV/0!</v>
      </c>
      <c r="O2192" s="37" t="e">
        <f>N2192/J2192</f>
        <v>#DIV/0!</v>
      </c>
      <c r="P2192" s="5" t="e">
        <f>M2192/(L2192/100)</f>
        <v>#DIV/0!</v>
      </c>
      <c r="Q2192" s="5" t="e">
        <f>P2192*I2192</f>
        <v>#DIV/0!</v>
      </c>
      <c r="U2192" s="15" t="e">
        <f>100-(T2192-R2192)/S2192*100</f>
        <v>#DIV/0!</v>
      </c>
      <c r="X2192" s="2">
        <v>11.5</v>
      </c>
      <c r="AB2192" s="14" t="e">
        <f>((AE2192-AC2192)*(1000/AD2192))*1000</f>
        <v>#DIV/0!</v>
      </c>
      <c r="AF2192" s="7" t="e">
        <f>#REF!*0.8</f>
        <v>#REF!</v>
      </c>
      <c r="AG2192" s="2">
        <v>60</v>
      </c>
      <c r="AH2192" s="8" t="e">
        <f>((AG2192)*(H2192/100))</f>
        <v>#DIV/0!</v>
      </c>
      <c r="AI2192" s="7" t="e">
        <f>AG2192/AH2192</f>
        <v>#DIV/0!</v>
      </c>
      <c r="AO2192" s="20" t="s">
        <v>2538</v>
      </c>
      <c r="AP2192" s="802">
        <v>0.23300000000000001</v>
      </c>
      <c r="AQ2192" s="802">
        <v>3.0000000000000001E-3</v>
      </c>
      <c r="AR2192" s="802" t="s">
        <v>121</v>
      </c>
      <c r="AS2192" s="802">
        <v>4.0000000000000001E-3</v>
      </c>
      <c r="AT2192" s="802">
        <v>8.2000000000000003E-2</v>
      </c>
      <c r="AU2192" s="802">
        <v>3.0000000000000001E-3</v>
      </c>
      <c r="AV2192" s="802">
        <v>6.8000000000000005E-2</v>
      </c>
      <c r="AW2192" s="802">
        <v>3.0000000000000001E-3</v>
      </c>
      <c r="AX2192" s="802">
        <v>1.2999999999999999E-2</v>
      </c>
      <c r="AY2192" s="802">
        <v>1E-3</v>
      </c>
      <c r="AZ2192" s="802">
        <v>2.3E-2</v>
      </c>
      <c r="BA2192" s="802">
        <v>2E-3</v>
      </c>
      <c r="BB2192" s="802">
        <v>7.8E-2</v>
      </c>
      <c r="BC2192" s="802">
        <v>3.0000000000000001E-3</v>
      </c>
      <c r="BD2192" s="802">
        <v>0.94599999999999995</v>
      </c>
      <c r="BE2192" s="802">
        <v>1.4E-2</v>
      </c>
      <c r="BF2192" s="802" t="s">
        <v>121</v>
      </c>
      <c r="BG2192" s="802">
        <v>8.0000000000000002E-3</v>
      </c>
      <c r="BH2192" s="802" t="s">
        <v>121</v>
      </c>
      <c r="BI2192" s="802">
        <v>1.99</v>
      </c>
      <c r="BJ2192" s="802" t="s">
        <v>121</v>
      </c>
      <c r="BK2192" s="802">
        <v>4.0000000000000001E-3</v>
      </c>
      <c r="BL2192" s="802" t="s">
        <v>121</v>
      </c>
      <c r="BM2192" s="802">
        <v>2E-3</v>
      </c>
      <c r="BN2192" s="802">
        <v>0.111</v>
      </c>
      <c r="BO2192" s="802">
        <v>8.0000000000000002E-3</v>
      </c>
      <c r="BP2192" s="802">
        <v>63.151000000000003</v>
      </c>
      <c r="BQ2192" s="802">
        <v>0.14899999999999999</v>
      </c>
      <c r="BR2192" s="802">
        <v>4.0000000000000001E-3</v>
      </c>
      <c r="BS2192" s="802">
        <v>1E-3</v>
      </c>
      <c r="BT2192" s="802">
        <v>14.025</v>
      </c>
      <c r="BU2192" s="802">
        <v>0.14599999999999999</v>
      </c>
      <c r="BV2192" s="802">
        <v>10.680999999999999</v>
      </c>
      <c r="BW2192" s="802">
        <v>0.127</v>
      </c>
      <c r="BX2192" s="802" t="s">
        <v>121</v>
      </c>
      <c r="BY2192" s="802">
        <v>7.0000000000000001E-3</v>
      </c>
      <c r="BZ2192" s="802">
        <v>2.452</v>
      </c>
      <c r="CA2192" s="802">
        <v>4.2999999999999997E-2</v>
      </c>
      <c r="CB2192" s="802" t="s">
        <v>121</v>
      </c>
      <c r="CC2192" s="802">
        <v>19.867000000000001</v>
      </c>
      <c r="CD2192" s="802">
        <v>3.6999999999999998E-2</v>
      </c>
      <c r="CE2192" s="802">
        <v>5.0000000000000001E-3</v>
      </c>
      <c r="CF2192" s="802" t="s">
        <v>121</v>
      </c>
      <c r="CG2192" s="802">
        <v>2E-3</v>
      </c>
      <c r="CH2192" s="802" t="s">
        <v>121</v>
      </c>
      <c r="CI2192" s="802">
        <v>2E-3</v>
      </c>
      <c r="CJ2192" s="802" t="s">
        <v>121</v>
      </c>
      <c r="CK2192" s="802">
        <v>0.157</v>
      </c>
      <c r="CL2192" s="802" t="s">
        <v>121</v>
      </c>
      <c r="CM2192" s="802">
        <v>2E-3</v>
      </c>
      <c r="CN2192" s="802">
        <v>6.0000000000000001E-3</v>
      </c>
      <c r="CO2192" s="802">
        <v>1E-3</v>
      </c>
      <c r="CP2192" s="802">
        <v>2.1419999999999999</v>
      </c>
      <c r="CQ2192" s="802">
        <v>5.8000000000000003E-2</v>
      </c>
      <c r="CR2192" s="802" t="s">
        <v>121</v>
      </c>
      <c r="CS2192" s="802">
        <v>2E-3</v>
      </c>
      <c r="CT2192" s="802">
        <v>2.3940000000000001</v>
      </c>
      <c r="CU2192" s="802">
        <v>0.3</v>
      </c>
      <c r="CV2192" s="802">
        <v>2.5000000000000001E-2</v>
      </c>
      <c r="CW2192" s="802">
        <v>1E-3</v>
      </c>
      <c r="CX2192" s="802">
        <v>0.316</v>
      </c>
      <c r="CY2192" s="802">
        <v>1.0999999999999999E-2</v>
      </c>
      <c r="CZ2192" s="802" t="s">
        <v>121</v>
      </c>
      <c r="DA2192" s="802">
        <v>2E-3</v>
      </c>
      <c r="DB2192" s="802">
        <v>6.0000000000000001E-3</v>
      </c>
      <c r="DC2192" s="802">
        <v>3.0000000000000001E-3</v>
      </c>
      <c r="DD2192" s="802">
        <v>1.2E-2</v>
      </c>
      <c r="DE2192" s="802">
        <v>8.0000000000000002E-3</v>
      </c>
      <c r="DF2192" s="802">
        <v>1.1479999999999999</v>
      </c>
      <c r="DG2192" s="802">
        <v>1.2E-2</v>
      </c>
      <c r="DH2192" s="802">
        <v>0.01</v>
      </c>
      <c r="DI2192" s="802">
        <v>1E-3</v>
      </c>
      <c r="DJ2192" s="802">
        <v>0.09</v>
      </c>
      <c r="DK2192" s="802">
        <v>1E-3</v>
      </c>
      <c r="DL2192" s="61" t="str">
        <f t="shared" si="40"/>
        <v>UTV 12.09.2022</v>
      </c>
    </row>
    <row r="2193" spans="1:132">
      <c r="A2193" s="11">
        <v>44816</v>
      </c>
      <c r="B2193" s="66" t="s">
        <v>208</v>
      </c>
      <c r="C2193" s="25" t="s">
        <v>119</v>
      </c>
      <c r="D2193" s="21">
        <v>30</v>
      </c>
      <c r="E2193" s="2">
        <v>100</v>
      </c>
      <c r="F2193" s="2">
        <v>70</v>
      </c>
      <c r="H2193" s="3">
        <f>((F2193)/(E2193/100))</f>
        <v>70</v>
      </c>
      <c r="I2193" s="4">
        <f>E2193/F2193</f>
        <v>1.4285714285714286</v>
      </c>
      <c r="J2193" s="4" t="e">
        <f>100/G2193</f>
        <v>#DIV/0!</v>
      </c>
      <c r="N2193" s="37" t="e">
        <f>M2193/(K2193/100)</f>
        <v>#DIV/0!</v>
      </c>
      <c r="O2193" s="37" t="e">
        <f>N2193/J2193</f>
        <v>#DIV/0!</v>
      </c>
      <c r="P2193" s="5" t="e">
        <f>M2193/(L2193/100)</f>
        <v>#DIV/0!</v>
      </c>
      <c r="Q2193" s="5" t="e">
        <f>P2193*I2193</f>
        <v>#DIV/0!</v>
      </c>
      <c r="U2193" s="15" t="e">
        <f>100-(T2193-R2193)/S2193*100</f>
        <v>#DIV/0!</v>
      </c>
      <c r="V2193" s="21">
        <v>3.23</v>
      </c>
      <c r="X2193" s="2">
        <v>9.75</v>
      </c>
      <c r="Y2193" s="2">
        <v>11.43</v>
      </c>
      <c r="Z2193" s="21">
        <v>2860</v>
      </c>
      <c r="AB2193" s="14" t="e">
        <f>((AE2193-AC2193)*(1000/AD2193))*1000</f>
        <v>#DIV/0!</v>
      </c>
      <c r="AF2193" s="7" t="e">
        <f>#REF!*0.8</f>
        <v>#REF!</v>
      </c>
      <c r="AG2193" s="2">
        <v>143</v>
      </c>
      <c r="AH2193" s="8">
        <f>((AG2193)*(H2193/100))</f>
        <v>100.1</v>
      </c>
      <c r="AI2193" s="7">
        <f>AG2193/AH2193</f>
        <v>1.4285714285714286</v>
      </c>
      <c r="AJ2193" s="6">
        <v>28.92</v>
      </c>
      <c r="AK2193" s="2">
        <v>1.01</v>
      </c>
      <c r="AO2193" s="20" t="s">
        <v>2539</v>
      </c>
      <c r="AP2193" s="801">
        <v>0.108</v>
      </c>
      <c r="AQ2193" s="801">
        <v>2E-3</v>
      </c>
      <c r="AR2193" s="801">
        <v>3.5000000000000003E-2</v>
      </c>
      <c r="AS2193" s="801">
        <v>3.0000000000000001E-3</v>
      </c>
      <c r="AT2193" s="801">
        <v>7.0000000000000001E-3</v>
      </c>
      <c r="AU2193" s="801">
        <v>2E-3</v>
      </c>
      <c r="AV2193" s="801">
        <v>2.1999999999999999E-2</v>
      </c>
      <c r="AW2193" s="801">
        <v>2E-3</v>
      </c>
      <c r="AX2193" s="801">
        <v>3.9E-2</v>
      </c>
      <c r="AY2193" s="801">
        <v>1E-3</v>
      </c>
      <c r="AZ2193" s="801">
        <v>4.2000000000000003E-2</v>
      </c>
      <c r="BA2193" s="801">
        <v>2E-3</v>
      </c>
      <c r="BB2193" s="801">
        <v>0.20499999999999999</v>
      </c>
      <c r="BC2193" s="801">
        <v>3.0000000000000001E-3</v>
      </c>
      <c r="BD2193" s="801">
        <v>2.14</v>
      </c>
      <c r="BE2193" s="801">
        <v>1.9E-2</v>
      </c>
      <c r="BF2193" s="801" t="s">
        <v>121</v>
      </c>
      <c r="BG2193" s="801">
        <v>3.0000000000000001E-3</v>
      </c>
      <c r="BH2193" s="801">
        <v>2.609</v>
      </c>
      <c r="BI2193" s="801">
        <v>0.60599999999999998</v>
      </c>
      <c r="BJ2193" s="801">
        <v>5.0000000000000001E-3</v>
      </c>
      <c r="BK2193" s="801">
        <v>2E-3</v>
      </c>
      <c r="BL2193" s="801" t="s">
        <v>121</v>
      </c>
      <c r="BM2193" s="801">
        <v>2E-3</v>
      </c>
      <c r="BN2193" s="801">
        <v>0.13600000000000001</v>
      </c>
      <c r="BO2193" s="801">
        <v>7.0000000000000001E-3</v>
      </c>
      <c r="BP2193" s="801">
        <v>71.367999999999995</v>
      </c>
      <c r="BQ2193" s="801">
        <v>0.111</v>
      </c>
      <c r="BR2193" s="801">
        <v>2E-3</v>
      </c>
      <c r="BS2193" s="801">
        <v>1E-3</v>
      </c>
      <c r="BT2193" s="801">
        <v>10.458</v>
      </c>
      <c r="BU2193" s="801">
        <v>0.107</v>
      </c>
      <c r="BV2193" s="801">
        <v>1.0029999999999999</v>
      </c>
      <c r="BW2193" s="801">
        <v>0.02</v>
      </c>
      <c r="BX2193" s="801" t="s">
        <v>121</v>
      </c>
      <c r="BY2193" s="801">
        <v>7.0000000000000001E-3</v>
      </c>
      <c r="BZ2193" s="801">
        <v>1.0569999999999999</v>
      </c>
      <c r="CA2193" s="801">
        <v>2.9000000000000001E-2</v>
      </c>
      <c r="CB2193" s="801" t="s">
        <v>121</v>
      </c>
      <c r="CC2193" s="801">
        <v>5.37</v>
      </c>
      <c r="CD2193" s="801">
        <v>9.7000000000000003E-2</v>
      </c>
      <c r="CE2193" s="801">
        <v>6.0000000000000001E-3</v>
      </c>
      <c r="CF2193" s="801" t="s">
        <v>121</v>
      </c>
      <c r="CG2193" s="801">
        <v>2E-3</v>
      </c>
      <c r="CH2193" s="801" t="s">
        <v>121</v>
      </c>
      <c r="CI2193" s="801">
        <v>2E-3</v>
      </c>
      <c r="CJ2193" s="801">
        <v>0.49299999999999999</v>
      </c>
      <c r="CK2193" s="801">
        <v>0.06</v>
      </c>
      <c r="CL2193" s="801" t="s">
        <v>121</v>
      </c>
      <c r="CM2193" s="801">
        <v>2E-3</v>
      </c>
      <c r="CN2193" s="801">
        <v>4.0000000000000001E-3</v>
      </c>
      <c r="CO2193" s="801">
        <v>1E-3</v>
      </c>
      <c r="CP2193" s="801">
        <v>1.5109999999999999</v>
      </c>
      <c r="CQ2193" s="801">
        <v>3.2000000000000001E-2</v>
      </c>
      <c r="CR2193" s="801" t="s">
        <v>121</v>
      </c>
      <c r="CS2193" s="801">
        <v>2E-3</v>
      </c>
      <c r="CT2193" s="801">
        <v>6.7539999999999996</v>
      </c>
      <c r="CU2193" s="801">
        <v>0.251</v>
      </c>
      <c r="CV2193" s="801">
        <v>2.1999999999999999E-2</v>
      </c>
      <c r="CW2193" s="801">
        <v>1E-3</v>
      </c>
      <c r="CX2193" s="801">
        <v>0.75900000000000001</v>
      </c>
      <c r="CY2193" s="801">
        <v>1.6E-2</v>
      </c>
      <c r="CZ2193" s="801" t="s">
        <v>121</v>
      </c>
      <c r="DA2193" s="801">
        <v>2E-3</v>
      </c>
      <c r="DB2193" s="801">
        <v>1.6E-2</v>
      </c>
      <c r="DC2193" s="801">
        <v>5.0000000000000001E-3</v>
      </c>
      <c r="DD2193" s="801" t="s">
        <v>121</v>
      </c>
      <c r="DE2193" s="801">
        <v>0.01</v>
      </c>
      <c r="DF2193" s="801">
        <v>1.071</v>
      </c>
      <c r="DG2193" s="801">
        <v>8.9999999999999993E-3</v>
      </c>
      <c r="DH2193" s="801">
        <v>1.0999999999999999E-2</v>
      </c>
      <c r="DI2193" s="801">
        <v>1E-3</v>
      </c>
      <c r="DJ2193" s="801">
        <v>2.1000000000000001E-2</v>
      </c>
      <c r="DK2193" s="801">
        <v>1E-3</v>
      </c>
      <c r="DL2193" s="61" t="str">
        <f t="shared" si="40"/>
        <v>DK III W1 12.09.2022</v>
      </c>
      <c r="DM2193" s="802">
        <v>2.6205047827202298E-2</v>
      </c>
      <c r="DN2193" s="802">
        <v>4.9715873970685902E-3</v>
      </c>
      <c r="DO2193" s="802">
        <v>0.19519239955016199</v>
      </c>
      <c r="DP2193" s="802">
        <v>1.01644676304947</v>
      </c>
      <c r="DQ2193" s="802">
        <v>5.5000054823977499E-3</v>
      </c>
      <c r="DR2193" s="802">
        <v>-3.1505351209243698E-3</v>
      </c>
      <c r="DS2193" s="802">
        <v>-0.102549836064358</v>
      </c>
      <c r="DT2193" s="802">
        <v>-4.5540092227686997E-3</v>
      </c>
      <c r="DU2193" s="802">
        <v>9.1568188961865301E-3</v>
      </c>
      <c r="DV2193" s="802">
        <v>2.1488889543074E-2</v>
      </c>
      <c r="DW2193" s="802">
        <v>0.472454830663602</v>
      </c>
      <c r="DX2193" s="802">
        <v>0.140106778173054</v>
      </c>
      <c r="DY2193" s="802">
        <v>998.31996508662905</v>
      </c>
      <c r="DZ2193" s="802">
        <v>-0.137337519878584</v>
      </c>
      <c r="EA2193" s="802">
        <v>3.4842191673687899</v>
      </c>
      <c r="EB2193" s="802">
        <v>98.445259794531495</v>
      </c>
    </row>
    <row r="2194" spans="1:132">
      <c r="A2194" s="11">
        <v>44816</v>
      </c>
      <c r="B2194" s="66" t="s">
        <v>207</v>
      </c>
      <c r="C2194" s="25" t="s">
        <v>119</v>
      </c>
      <c r="D2194" s="21">
        <v>27</v>
      </c>
      <c r="E2194" s="2">
        <v>100</v>
      </c>
      <c r="F2194" s="2">
        <v>73</v>
      </c>
      <c r="H2194" s="3">
        <f>((F2194)/(E2194/100))</f>
        <v>73</v>
      </c>
      <c r="I2194" s="4">
        <f>E2194/F2194</f>
        <v>1.3698630136986301</v>
      </c>
      <c r="J2194" s="4" t="e">
        <f>100/G2194</f>
        <v>#DIV/0!</v>
      </c>
      <c r="N2194" s="37" t="e">
        <f>M2194/(K2194/100)</f>
        <v>#DIV/0!</v>
      </c>
      <c r="O2194" s="37" t="e">
        <f>N2194/J2194</f>
        <v>#DIV/0!</v>
      </c>
      <c r="P2194" s="5" t="e">
        <f>M2194/(L2194/100)</f>
        <v>#DIV/0!</v>
      </c>
      <c r="Q2194" s="5" t="e">
        <f>P2194*I2194</f>
        <v>#DIV/0!</v>
      </c>
      <c r="U2194" s="15" t="e">
        <f>100-(T2194-R2194)/S2194*100</f>
        <v>#DIV/0!</v>
      </c>
      <c r="V2194" s="21">
        <v>0.46100000000000002</v>
      </c>
      <c r="X2194" s="2">
        <v>10.43</v>
      </c>
      <c r="Y2194" s="2">
        <v>5.83</v>
      </c>
      <c r="Z2194" s="21">
        <v>1341</v>
      </c>
      <c r="AB2194" s="14" t="e">
        <f>((AE2194-AC2194)*(1000/AD2194))*1000</f>
        <v>#DIV/0!</v>
      </c>
      <c r="AF2194" s="7" t="e">
        <f>#REF!*0.8</f>
        <v>#REF!</v>
      </c>
      <c r="AG2194" s="2">
        <v>127</v>
      </c>
      <c r="AH2194" s="8">
        <f>((AG2194)*(H2194/100))</f>
        <v>92.71</v>
      </c>
      <c r="AI2194" s="7">
        <f>AG2194/AH2194</f>
        <v>1.3698630136986303</v>
      </c>
      <c r="AJ2194" s="6">
        <v>61.11</v>
      </c>
      <c r="AK2194" s="2">
        <v>0.61099999999999999</v>
      </c>
      <c r="AO2194" s="20" t="s">
        <v>2540</v>
      </c>
      <c r="AP2194" s="800">
        <v>5.3999999999999999E-2</v>
      </c>
      <c r="AQ2194" s="800">
        <v>1E-3</v>
      </c>
      <c r="AR2194" s="800">
        <v>0.02</v>
      </c>
      <c r="AS2194" s="800">
        <v>2E-3</v>
      </c>
      <c r="AT2194" s="800">
        <v>7.0000000000000001E-3</v>
      </c>
      <c r="AU2194" s="800">
        <v>2E-3</v>
      </c>
      <c r="AV2194" s="800">
        <v>2.4E-2</v>
      </c>
      <c r="AW2194" s="800">
        <v>2E-3</v>
      </c>
      <c r="AX2194" s="800" t="s">
        <v>121</v>
      </c>
      <c r="AY2194" s="800">
        <v>2E-3</v>
      </c>
      <c r="AZ2194" s="800">
        <v>0.04</v>
      </c>
      <c r="BA2194" s="800">
        <v>2E-3</v>
      </c>
      <c r="BB2194" s="800">
        <v>0.19900000000000001</v>
      </c>
      <c r="BC2194" s="800">
        <v>3.0000000000000001E-3</v>
      </c>
      <c r="BD2194" s="800">
        <v>2.9529999999999998</v>
      </c>
      <c r="BE2194" s="800">
        <v>2.3E-2</v>
      </c>
      <c r="BF2194" s="800" t="s">
        <v>121</v>
      </c>
      <c r="BG2194" s="800">
        <v>2E-3</v>
      </c>
      <c r="BH2194" s="800">
        <v>4.0650000000000004</v>
      </c>
      <c r="BI2194" s="800">
        <v>0.872</v>
      </c>
      <c r="BJ2194" s="800" t="s">
        <v>121</v>
      </c>
      <c r="BK2194" s="800">
        <v>2E-3</v>
      </c>
      <c r="BL2194" s="800" t="s">
        <v>121</v>
      </c>
      <c r="BM2194" s="800">
        <v>2E-3</v>
      </c>
      <c r="BN2194" s="800">
        <v>0.10199999999999999</v>
      </c>
      <c r="BO2194" s="800">
        <v>6.0000000000000001E-3</v>
      </c>
      <c r="BP2194" s="800">
        <v>69.512</v>
      </c>
      <c r="BQ2194" s="800">
        <v>0.114</v>
      </c>
      <c r="BR2194" s="800">
        <v>2E-3</v>
      </c>
      <c r="BS2194" s="800">
        <v>1E-3</v>
      </c>
      <c r="BT2194" s="800">
        <v>11.355</v>
      </c>
      <c r="BU2194" s="800">
        <v>0.115</v>
      </c>
      <c r="BV2194" s="800">
        <v>0.81699999999999995</v>
      </c>
      <c r="BW2194" s="800">
        <v>1.7999999999999999E-2</v>
      </c>
      <c r="BX2194" s="800" t="s">
        <v>121</v>
      </c>
      <c r="BY2194" s="800">
        <v>8.0000000000000002E-3</v>
      </c>
      <c r="BZ2194" s="800">
        <v>0.54500000000000004</v>
      </c>
      <c r="CA2194" s="800">
        <v>2.4E-2</v>
      </c>
      <c r="CB2194" s="800" t="s">
        <v>121</v>
      </c>
      <c r="CC2194" s="800">
        <v>8.0340000000000007</v>
      </c>
      <c r="CD2194" s="800">
        <v>7.0999999999999994E-2</v>
      </c>
      <c r="CE2194" s="800">
        <v>5.0000000000000001E-3</v>
      </c>
      <c r="CF2194" s="800">
        <v>2E-3</v>
      </c>
      <c r="CG2194" s="800">
        <v>1E-3</v>
      </c>
      <c r="CH2194" s="800" t="s">
        <v>121</v>
      </c>
      <c r="CI2194" s="800">
        <v>2E-3</v>
      </c>
      <c r="CJ2194" s="800">
        <v>1.0029999999999999</v>
      </c>
      <c r="CK2194" s="800">
        <v>7.0999999999999994E-2</v>
      </c>
      <c r="CL2194" s="800" t="s">
        <v>121</v>
      </c>
      <c r="CM2194" s="800">
        <v>2E-3</v>
      </c>
      <c r="CN2194" s="800">
        <v>2E-3</v>
      </c>
      <c r="CO2194" s="800">
        <v>1E-3</v>
      </c>
      <c r="CP2194" s="800">
        <v>1.3819999999999999</v>
      </c>
      <c r="CQ2194" s="800">
        <v>3.2000000000000001E-2</v>
      </c>
      <c r="CR2194" s="800" t="s">
        <v>121</v>
      </c>
      <c r="CS2194" s="800">
        <v>2E-3</v>
      </c>
      <c r="CT2194" s="800">
        <v>6.7469999999999999</v>
      </c>
      <c r="CU2194" s="800">
        <v>0.25600000000000001</v>
      </c>
      <c r="CV2194" s="800">
        <v>2.5000000000000001E-2</v>
      </c>
      <c r="CW2194" s="800">
        <v>1E-3</v>
      </c>
      <c r="CX2194" s="800">
        <v>0.67</v>
      </c>
      <c r="CY2194" s="800">
        <v>1.4999999999999999E-2</v>
      </c>
      <c r="CZ2194" s="800" t="s">
        <v>121</v>
      </c>
      <c r="DA2194" s="800">
        <v>2E-3</v>
      </c>
      <c r="DB2194" s="800">
        <v>1.9E-2</v>
      </c>
      <c r="DC2194" s="800">
        <v>5.0000000000000001E-3</v>
      </c>
      <c r="DD2194" s="800" t="s">
        <v>121</v>
      </c>
      <c r="DE2194" s="800">
        <v>7.0000000000000001E-3</v>
      </c>
      <c r="DF2194" s="800">
        <v>0.36199999999999999</v>
      </c>
      <c r="DG2194" s="800">
        <v>4.0000000000000001E-3</v>
      </c>
      <c r="DH2194" s="800">
        <v>1.4E-2</v>
      </c>
      <c r="DI2194" s="800">
        <v>1E-3</v>
      </c>
      <c r="DJ2194" s="800">
        <v>4.0000000000000001E-3</v>
      </c>
      <c r="DK2194" s="800">
        <v>1E-3</v>
      </c>
      <c r="DL2194" s="61" t="str">
        <f t="shared" si="40"/>
        <v>DK III W2 12.09.2022</v>
      </c>
      <c r="DM2194" s="802">
        <v>-1.11828583712313E-2</v>
      </c>
      <c r="DN2194" s="802">
        <v>-2.5506471407237701E-2</v>
      </c>
      <c r="DO2194" s="802">
        <v>1.4421820407002201E-3</v>
      </c>
      <c r="DP2194" s="802">
        <v>0.61124802959421398</v>
      </c>
      <c r="DQ2194" s="802">
        <v>1.71169874307551E-3</v>
      </c>
      <c r="DR2194" s="802">
        <v>-6.8698990363738599E-4</v>
      </c>
      <c r="DS2194" s="802">
        <v>-0.142451418024092</v>
      </c>
      <c r="DT2194" s="802">
        <v>6.8431980581143397E-3</v>
      </c>
      <c r="DU2194" s="802">
        <v>-1.08687526126338E-4</v>
      </c>
      <c r="DV2194" s="802">
        <v>2.2232998088071901E-2</v>
      </c>
      <c r="DW2194" s="802">
        <v>0.638215348297831</v>
      </c>
      <c r="DX2194" s="802">
        <v>6.5673521046688096E-2</v>
      </c>
      <c r="DY2194" s="802">
        <v>1076.0377909441499</v>
      </c>
      <c r="DZ2194" s="802">
        <v>-0.34778392542720499</v>
      </c>
      <c r="EA2194" s="802">
        <v>0.72796727422388796</v>
      </c>
      <c r="EB2194" s="802">
        <v>98.434729369011194</v>
      </c>
    </row>
    <row r="2195" spans="1:132">
      <c r="A2195" s="11">
        <v>44817</v>
      </c>
      <c r="B2195" s="66" t="s">
        <v>750</v>
      </c>
      <c r="C2195" s="25" t="s">
        <v>737</v>
      </c>
      <c r="H2195" s="3" t="e">
        <f>((F2195)/(E2195/100))</f>
        <v>#DIV/0!</v>
      </c>
      <c r="I2195" s="4" t="e">
        <f>E2195/F2195</f>
        <v>#DIV/0!</v>
      </c>
      <c r="J2195" s="4" t="e">
        <f>100/G2195</f>
        <v>#DIV/0!</v>
      </c>
      <c r="N2195" s="37" t="e">
        <f>M2195/(K2195/100)</f>
        <v>#DIV/0!</v>
      </c>
      <c r="O2195" s="37" t="e">
        <f>N2195/J2195</f>
        <v>#DIV/0!</v>
      </c>
      <c r="P2195" s="5" t="e">
        <f>M2195/(L2195/100)</f>
        <v>#DIV/0!</v>
      </c>
      <c r="Q2195" s="5" t="e">
        <f>P2195*I2195</f>
        <v>#DIV/0!</v>
      </c>
      <c r="U2195" s="15" t="e">
        <f>100-(T2195-R2195)/S2195*100</f>
        <v>#DIV/0!</v>
      </c>
      <c r="V2195" s="21">
        <v>25.04</v>
      </c>
      <c r="X2195" s="2">
        <v>10.220000000000001</v>
      </c>
      <c r="Y2195" s="2">
        <v>6.32</v>
      </c>
      <c r="AB2195" s="14" t="e">
        <f>((AE2195-AC2195)*(1000/AD2195))*1000</f>
        <v>#DIV/0!</v>
      </c>
      <c r="AF2195" s="7" t="e">
        <f>#REF!*0.8</f>
        <v>#REF!</v>
      </c>
      <c r="AH2195" s="8" t="e">
        <f>((AG2195)*(H2195/100))</f>
        <v>#DIV/0!</v>
      </c>
      <c r="AI2195" s="7" t="e">
        <f>AG2195/AH2195</f>
        <v>#DIV/0!</v>
      </c>
      <c r="AO2195" s="20" t="s">
        <v>2472</v>
      </c>
      <c r="DL2195" s="61" t="str">
        <f t="shared" si="40"/>
        <v xml:space="preserve">VNE 1675 </v>
      </c>
    </row>
    <row r="2196" spans="1:132">
      <c r="A2196" s="11">
        <v>44817</v>
      </c>
      <c r="B2196" s="66"/>
      <c r="C2196" s="25" t="s">
        <v>117</v>
      </c>
      <c r="H2196" s="3" t="e">
        <f>((F2196)/(E2196/100))</f>
        <v>#DIV/0!</v>
      </c>
      <c r="I2196" s="4" t="e">
        <f>E2196/F2196</f>
        <v>#DIV/0!</v>
      </c>
      <c r="J2196" s="4" t="e">
        <f>100/G2196</f>
        <v>#DIV/0!</v>
      </c>
      <c r="N2196" s="37" t="e">
        <f>M2196/(K2196/100)</f>
        <v>#DIV/0!</v>
      </c>
      <c r="O2196" s="37" t="e">
        <f>N2196/J2196</f>
        <v>#DIV/0!</v>
      </c>
      <c r="P2196" s="5" t="e">
        <f>M2196/(L2196/100)</f>
        <v>#DIV/0!</v>
      </c>
      <c r="Q2196" s="5" t="e">
        <f>P2196*I2196</f>
        <v>#DIV/0!</v>
      </c>
      <c r="U2196" s="15" t="e">
        <f>100-(T2196-R2196)/S2196*100</f>
        <v>#DIV/0!</v>
      </c>
      <c r="X2196" s="2">
        <v>11.71</v>
      </c>
      <c r="AB2196" s="14" t="e">
        <f>((AE2196-AC2196)*(1000/AD2196))*1000</f>
        <v>#DIV/0!</v>
      </c>
      <c r="AF2196" s="7" t="e">
        <f>#REF!*0.8</f>
        <v>#REF!</v>
      </c>
      <c r="AH2196" s="8" t="e">
        <f>((AG2196)*(H2196/100))</f>
        <v>#DIV/0!</v>
      </c>
      <c r="AI2196" s="7" t="e">
        <f>AG2196/AH2196</f>
        <v>#DIV/0!</v>
      </c>
      <c r="AO2196" s="20" t="s">
        <v>2541</v>
      </c>
      <c r="AP2196" s="807">
        <v>0.129</v>
      </c>
      <c r="AQ2196" s="807">
        <v>3.0000000000000001E-3</v>
      </c>
      <c r="AR2196" s="807">
        <v>5.0000000000000001E-3</v>
      </c>
      <c r="AS2196" s="807">
        <v>3.0000000000000001E-3</v>
      </c>
      <c r="AT2196" s="807">
        <v>7.0999999999999994E-2</v>
      </c>
      <c r="AU2196" s="807">
        <v>3.0000000000000001E-3</v>
      </c>
      <c r="AV2196" s="807">
        <v>6.3E-2</v>
      </c>
      <c r="AW2196" s="807">
        <v>3.0000000000000001E-3</v>
      </c>
      <c r="AX2196" s="807">
        <v>1.2E-2</v>
      </c>
      <c r="AY2196" s="807">
        <v>1E-3</v>
      </c>
      <c r="AZ2196" s="807">
        <v>0.01</v>
      </c>
      <c r="BA2196" s="807">
        <v>2E-3</v>
      </c>
      <c r="BB2196" s="807">
        <v>4.2000000000000003E-2</v>
      </c>
      <c r="BC2196" s="807">
        <v>2E-3</v>
      </c>
      <c r="BD2196" s="807">
        <v>0.40200000000000002</v>
      </c>
      <c r="BE2196" s="807">
        <v>0.01</v>
      </c>
      <c r="BF2196" s="807" t="s">
        <v>121</v>
      </c>
      <c r="BG2196" s="807">
        <v>1.0999999999999999E-2</v>
      </c>
      <c r="BH2196" s="807" t="s">
        <v>121</v>
      </c>
      <c r="BI2196" s="807">
        <v>2.488</v>
      </c>
      <c r="BJ2196" s="807" t="s">
        <v>121</v>
      </c>
      <c r="BK2196" s="807">
        <v>3.0000000000000001E-3</v>
      </c>
      <c r="BL2196" s="807" t="s">
        <v>121</v>
      </c>
      <c r="BM2196" s="807">
        <v>2E-3</v>
      </c>
      <c r="BN2196" s="807">
        <v>9.2999999999999999E-2</v>
      </c>
      <c r="BO2196" s="807">
        <v>8.0000000000000002E-3</v>
      </c>
      <c r="BP2196" s="807">
        <v>57.743000000000002</v>
      </c>
      <c r="BQ2196" s="807">
        <v>0.16200000000000001</v>
      </c>
      <c r="BR2196" s="807">
        <v>4.0000000000000001E-3</v>
      </c>
      <c r="BS2196" s="807">
        <v>1E-3</v>
      </c>
      <c r="BT2196" s="807">
        <v>20.029</v>
      </c>
      <c r="BU2196" s="807">
        <v>0.27500000000000002</v>
      </c>
      <c r="BV2196" s="807">
        <v>12.148999999999999</v>
      </c>
      <c r="BW2196" s="807">
        <v>0.28299999999999997</v>
      </c>
      <c r="BX2196" s="807" t="s">
        <v>121</v>
      </c>
      <c r="BY2196" s="807">
        <v>4.0000000000000001E-3</v>
      </c>
      <c r="BZ2196" s="807">
        <v>4.2850000000000001</v>
      </c>
      <c r="CA2196" s="807">
        <v>0.08</v>
      </c>
      <c r="CB2196" s="807" t="s">
        <v>121</v>
      </c>
      <c r="CC2196" s="807">
        <v>30.512</v>
      </c>
      <c r="CD2196" s="807">
        <v>3.1E-2</v>
      </c>
      <c r="CE2196" s="807">
        <v>5.0000000000000001E-3</v>
      </c>
      <c r="CF2196" s="807">
        <v>6.0000000000000001E-3</v>
      </c>
      <c r="CG2196" s="807">
        <v>1E-3</v>
      </c>
      <c r="CH2196" s="807" t="s">
        <v>121</v>
      </c>
      <c r="CI2196" s="807">
        <v>2E-3</v>
      </c>
      <c r="CJ2196" s="807" t="s">
        <v>121</v>
      </c>
      <c r="CK2196" s="807">
        <v>0.245</v>
      </c>
      <c r="CL2196" s="807" t="s">
        <v>121</v>
      </c>
      <c r="CM2196" s="807">
        <v>2E-3</v>
      </c>
      <c r="CN2196" s="807">
        <v>6.0000000000000001E-3</v>
      </c>
      <c r="CO2196" s="807">
        <v>1E-3</v>
      </c>
      <c r="CP2196" s="807">
        <v>1.179</v>
      </c>
      <c r="CQ2196" s="807">
        <v>5.6000000000000001E-2</v>
      </c>
      <c r="CR2196" s="807" t="s">
        <v>121</v>
      </c>
      <c r="CS2196" s="807">
        <v>2E-3</v>
      </c>
      <c r="CT2196" s="807">
        <v>1.012</v>
      </c>
      <c r="CU2196" s="807">
        <v>0.29399999999999998</v>
      </c>
      <c r="CV2196" s="807">
        <v>1.6E-2</v>
      </c>
      <c r="CW2196" s="807">
        <v>1E-3</v>
      </c>
      <c r="CX2196" s="807">
        <v>0.1</v>
      </c>
      <c r="CY2196" s="807">
        <v>0.01</v>
      </c>
      <c r="CZ2196" s="807" t="s">
        <v>121</v>
      </c>
      <c r="DA2196" s="807">
        <v>2E-3</v>
      </c>
      <c r="DB2196" s="807" t="s">
        <v>121</v>
      </c>
      <c r="DC2196" s="807">
        <v>6.0000000000000001E-3</v>
      </c>
      <c r="DD2196" s="807">
        <v>3.5999999999999997E-2</v>
      </c>
      <c r="DE2196" s="807">
        <v>7.0000000000000001E-3</v>
      </c>
      <c r="DF2196" s="807">
        <v>0.74399999999999999</v>
      </c>
      <c r="DG2196" s="807">
        <v>0.01</v>
      </c>
      <c r="DH2196" s="807">
        <v>5.0000000000000001E-3</v>
      </c>
      <c r="DI2196" s="807">
        <v>1E-3</v>
      </c>
      <c r="DJ2196" s="807">
        <v>0.09</v>
      </c>
      <c r="DK2196" s="807">
        <v>1E-3</v>
      </c>
      <c r="DL2196" s="61" t="str">
        <f t="shared" si="40"/>
        <v>UTV 13.09.2022</v>
      </c>
    </row>
    <row r="2197" spans="1:132">
      <c r="A2197" s="11">
        <v>44817</v>
      </c>
      <c r="B2197" s="66"/>
      <c r="C2197" s="25" t="s">
        <v>122</v>
      </c>
      <c r="D2197" s="21">
        <v>20</v>
      </c>
      <c r="E2197" s="2">
        <v>100</v>
      </c>
      <c r="F2197" s="2">
        <v>80</v>
      </c>
      <c r="H2197" s="3">
        <f>((F2197)/(E2197/100))</f>
        <v>80</v>
      </c>
      <c r="I2197" s="4">
        <f>E2197/F2197</f>
        <v>1.25</v>
      </c>
      <c r="J2197" s="4" t="e">
        <f>100/G2197</f>
        <v>#DIV/0!</v>
      </c>
      <c r="N2197" s="37" t="e">
        <f>M2197/(K2197/100)</f>
        <v>#DIV/0!</v>
      </c>
      <c r="O2197" s="37" t="e">
        <f>N2197/J2197</f>
        <v>#DIV/0!</v>
      </c>
      <c r="P2197" s="5" t="e">
        <f>M2197/(L2197/100)</f>
        <v>#DIV/0!</v>
      </c>
      <c r="Q2197" s="5" t="e">
        <f>P2197*I2197</f>
        <v>#DIV/0!</v>
      </c>
      <c r="U2197" s="15" t="e">
        <f>100-(T2197-R2197)/S2197*100</f>
        <v>#DIV/0!</v>
      </c>
      <c r="V2197" s="21">
        <v>1.2</v>
      </c>
      <c r="X2197" s="2">
        <v>11.23</v>
      </c>
      <c r="Y2197" s="2">
        <v>5.15</v>
      </c>
      <c r="Z2197" s="21">
        <v>703</v>
      </c>
      <c r="AB2197" s="14" t="e">
        <f>((AE2197-AC2197)*(1000/AD2197))*1000</f>
        <v>#DIV/0!</v>
      </c>
      <c r="AF2197" s="7" t="e">
        <f>#REF!*0.8</f>
        <v>#REF!</v>
      </c>
      <c r="AG2197" s="2">
        <v>124</v>
      </c>
      <c r="AH2197" s="8">
        <f>((AG2197)*(H2197/100))</f>
        <v>99.2</v>
      </c>
      <c r="AI2197" s="7">
        <f>AG2197/AH2197</f>
        <v>1.25</v>
      </c>
      <c r="AJ2197" s="6">
        <v>23.62</v>
      </c>
      <c r="AK2197" s="2">
        <v>1.006</v>
      </c>
      <c r="AO2197" s="20" t="s">
        <v>2542</v>
      </c>
      <c r="AP2197" s="803">
        <v>5.3999999999999999E-2</v>
      </c>
      <c r="AQ2197" s="803">
        <v>1E-3</v>
      </c>
      <c r="AR2197" s="803" t="s">
        <v>121</v>
      </c>
      <c r="AS2197" s="803">
        <v>4.0000000000000001E-3</v>
      </c>
      <c r="AT2197" s="803">
        <v>4.0000000000000001E-3</v>
      </c>
      <c r="AU2197" s="803">
        <v>2E-3</v>
      </c>
      <c r="AV2197" s="803">
        <v>0.02</v>
      </c>
      <c r="AW2197" s="803">
        <v>2E-3</v>
      </c>
      <c r="AX2197" s="803" t="s">
        <v>121</v>
      </c>
      <c r="AY2197" s="803">
        <v>2E-3</v>
      </c>
      <c r="AZ2197" s="803">
        <v>1.4999999999999999E-2</v>
      </c>
      <c r="BA2197" s="803">
        <v>3.0000000000000001E-3</v>
      </c>
      <c r="BB2197" s="803">
        <v>9.7000000000000003E-2</v>
      </c>
      <c r="BC2197" s="803">
        <v>3.0000000000000001E-3</v>
      </c>
      <c r="BD2197" s="803">
        <v>4.3959999999999999</v>
      </c>
      <c r="BE2197" s="803">
        <v>3.4000000000000002E-2</v>
      </c>
      <c r="BF2197" s="803" t="s">
        <v>121</v>
      </c>
      <c r="BG2197" s="803">
        <v>5.0000000000000001E-3</v>
      </c>
      <c r="BH2197" s="803">
        <v>3.2389999999999999</v>
      </c>
      <c r="BI2197" s="803">
        <v>1.038</v>
      </c>
      <c r="BJ2197" s="803" t="s">
        <v>121</v>
      </c>
      <c r="BK2197" s="803">
        <v>2E-3</v>
      </c>
      <c r="BL2197" s="803" t="s">
        <v>121</v>
      </c>
      <c r="BM2197" s="803">
        <v>2E-3</v>
      </c>
      <c r="BN2197" s="803">
        <v>7.9000000000000001E-2</v>
      </c>
      <c r="BO2197" s="803">
        <v>7.0000000000000001E-3</v>
      </c>
      <c r="BP2197" s="803">
        <v>62.834000000000003</v>
      </c>
      <c r="BQ2197" s="803">
        <v>0.14599999999999999</v>
      </c>
      <c r="BR2197" s="803" t="s">
        <v>121</v>
      </c>
      <c r="BS2197" s="803">
        <v>2E-3</v>
      </c>
      <c r="BT2197" s="803">
        <v>14.7</v>
      </c>
      <c r="BU2197" s="803">
        <v>0.152</v>
      </c>
      <c r="BV2197" s="803">
        <v>0.51400000000000001</v>
      </c>
      <c r="BW2197" s="803">
        <v>1.7000000000000001E-2</v>
      </c>
      <c r="BX2197" s="803" t="s">
        <v>121</v>
      </c>
      <c r="BY2197" s="803">
        <v>1.0999999999999999E-2</v>
      </c>
      <c r="BZ2197" s="803">
        <v>0.437</v>
      </c>
      <c r="CA2197" s="803">
        <v>2.5999999999999999E-2</v>
      </c>
      <c r="CB2197" s="803" t="s">
        <v>121</v>
      </c>
      <c r="CC2197" s="803">
        <v>12.987</v>
      </c>
      <c r="CD2197" s="803">
        <v>0.58199999999999996</v>
      </c>
      <c r="CE2197" s="803">
        <v>1.2E-2</v>
      </c>
      <c r="CF2197" s="803" t="s">
        <v>121</v>
      </c>
      <c r="CG2197" s="803">
        <v>2E-3</v>
      </c>
      <c r="CH2197" s="803" t="s">
        <v>121</v>
      </c>
      <c r="CI2197" s="803">
        <v>2E-3</v>
      </c>
      <c r="CJ2197" s="803">
        <v>2.0449999999999999</v>
      </c>
      <c r="CK2197" s="803">
        <v>0.1</v>
      </c>
      <c r="CL2197" s="803" t="s">
        <v>121</v>
      </c>
      <c r="CM2197" s="803">
        <v>2E-3</v>
      </c>
      <c r="CN2197" s="803" t="s">
        <v>121</v>
      </c>
      <c r="CO2197" s="803">
        <v>2E-3</v>
      </c>
      <c r="CP2197" s="803">
        <v>2.9249999999999998</v>
      </c>
      <c r="CQ2197" s="803">
        <v>0.05</v>
      </c>
      <c r="CR2197" s="803" t="s">
        <v>121</v>
      </c>
      <c r="CS2197" s="803">
        <v>2E-3</v>
      </c>
      <c r="CT2197" s="803">
        <v>5.9180000000000001</v>
      </c>
      <c r="CU2197" s="803">
        <v>0.26800000000000002</v>
      </c>
      <c r="CV2197" s="803">
        <v>2.1999999999999999E-2</v>
      </c>
      <c r="CW2197" s="803">
        <v>1E-3</v>
      </c>
      <c r="CX2197" s="803">
        <v>0.39500000000000002</v>
      </c>
      <c r="CY2197" s="803">
        <v>1.4E-2</v>
      </c>
      <c r="CZ2197" s="803" t="s">
        <v>121</v>
      </c>
      <c r="DA2197" s="803">
        <v>2E-3</v>
      </c>
      <c r="DB2197" s="803" t="s">
        <v>121</v>
      </c>
      <c r="DC2197" s="803">
        <v>7.0000000000000001E-3</v>
      </c>
      <c r="DD2197" s="803" t="s">
        <v>121</v>
      </c>
      <c r="DE2197" s="803">
        <v>2.1000000000000001E-2</v>
      </c>
      <c r="DF2197" s="803">
        <v>1.6910000000000001</v>
      </c>
      <c r="DG2197" s="803">
        <v>1.6E-2</v>
      </c>
      <c r="DH2197" s="803">
        <v>1.2E-2</v>
      </c>
      <c r="DI2197" s="803">
        <v>1E-3</v>
      </c>
      <c r="DJ2197" s="803">
        <v>2E-3</v>
      </c>
      <c r="DK2197" s="803">
        <v>1E-3</v>
      </c>
      <c r="DL2197" s="61" t="str">
        <f t="shared" si="40"/>
        <v>DK II 13.09.2022</v>
      </c>
      <c r="DM2197" s="188">
        <v>5.0616227995658998E-5</v>
      </c>
      <c r="DN2197" s="807">
        <v>-7.7600473346281298E-3</v>
      </c>
      <c r="DO2197" s="807">
        <v>2.2576786471316598E-3</v>
      </c>
      <c r="DP2197" s="807">
        <v>0.216892592572098</v>
      </c>
      <c r="DQ2197" s="807">
        <v>6.0419141408531503E-2</v>
      </c>
      <c r="DR2197" s="807">
        <v>-7.0543010109121998E-3</v>
      </c>
      <c r="DS2197" s="807">
        <v>0.44516773126252202</v>
      </c>
      <c r="DT2197" s="807">
        <v>3.0196984331955299E-4</v>
      </c>
      <c r="DU2197" s="807">
        <v>8.1902234321963997E-4</v>
      </c>
      <c r="DV2197" s="807">
        <v>1.5071479671186E-3</v>
      </c>
      <c r="DW2197" s="807">
        <v>0.32096924583966602</v>
      </c>
      <c r="DX2197" s="807">
        <v>-1.96441157685865E-2</v>
      </c>
      <c r="DY2197" s="807">
        <v>868.62379773548003</v>
      </c>
      <c r="DZ2197" s="807">
        <v>-7.73257884963474E-2</v>
      </c>
      <c r="EA2197" s="807">
        <v>-1.26026991998641E-3</v>
      </c>
      <c r="EB2197" s="807">
        <v>97.778997974102097</v>
      </c>
    </row>
    <row r="2198" spans="1:132">
      <c r="A2198" s="11">
        <v>44817</v>
      </c>
      <c r="B2198" s="66" t="s">
        <v>208</v>
      </c>
      <c r="C2198" s="25" t="s">
        <v>119</v>
      </c>
      <c r="D2198" s="21">
        <v>30</v>
      </c>
      <c r="E2198" s="2">
        <v>100</v>
      </c>
      <c r="F2198" s="2">
        <v>70</v>
      </c>
      <c r="H2198" s="3">
        <f>((F2198)/(E2198/100))</f>
        <v>70</v>
      </c>
      <c r="I2198" s="4">
        <f>E2198/F2198</f>
        <v>1.4285714285714286</v>
      </c>
      <c r="J2198" s="4" t="e">
        <f>100/G2198</f>
        <v>#DIV/0!</v>
      </c>
      <c r="N2198" s="37" t="e">
        <f>M2198/(K2198/100)</f>
        <v>#DIV/0!</v>
      </c>
      <c r="O2198" s="37" t="e">
        <f>N2198/J2198</f>
        <v>#DIV/0!</v>
      </c>
      <c r="P2198" s="5" t="e">
        <f>M2198/(L2198/100)</f>
        <v>#DIV/0!</v>
      </c>
      <c r="Q2198" s="5" t="e">
        <f>P2198*I2198</f>
        <v>#DIV/0!</v>
      </c>
      <c r="U2198" s="15" t="e">
        <f>100-(T2198-R2198)/S2198*100</f>
        <v>#DIV/0!</v>
      </c>
      <c r="V2198" s="21">
        <v>1.38</v>
      </c>
      <c r="X2198" s="2">
        <v>10.220000000000001</v>
      </c>
      <c r="Y2198" s="2">
        <v>10.94</v>
      </c>
      <c r="Z2198" s="21">
        <v>2806</v>
      </c>
      <c r="AB2198" s="14" t="e">
        <f>((AE2198-AC2198)*(1000/AD2198))*1000</f>
        <v>#DIV/0!</v>
      </c>
      <c r="AF2198" s="7" t="e">
        <f>#REF!*0.8</f>
        <v>#REF!</v>
      </c>
      <c r="AG2198" s="2">
        <v>143</v>
      </c>
      <c r="AH2198" s="8">
        <f>((AG2198)*(H2198/100))</f>
        <v>100.1</v>
      </c>
      <c r="AI2198" s="7">
        <f>AG2198/AH2198</f>
        <v>1.4285714285714286</v>
      </c>
      <c r="AJ2198" s="6">
        <v>59.35</v>
      </c>
      <c r="AK2198" s="2">
        <v>0.217</v>
      </c>
      <c r="AO2198" s="20" t="s">
        <v>2543</v>
      </c>
      <c r="AP2198" s="806">
        <v>0.14699999999999999</v>
      </c>
      <c r="AQ2198" s="806">
        <v>2E-3</v>
      </c>
      <c r="AR2198" s="806">
        <v>2.5000000000000001E-2</v>
      </c>
      <c r="AS2198" s="806">
        <v>3.0000000000000001E-3</v>
      </c>
      <c r="AT2198" s="806">
        <v>1.0999999999999999E-2</v>
      </c>
      <c r="AU2198" s="806">
        <v>2E-3</v>
      </c>
      <c r="AV2198" s="806">
        <v>5.1999999999999998E-2</v>
      </c>
      <c r="AW2198" s="806">
        <v>2E-3</v>
      </c>
      <c r="AX2198" s="806">
        <v>4.0000000000000001E-3</v>
      </c>
      <c r="AY2198" s="806">
        <v>1E-3</v>
      </c>
      <c r="AZ2198" s="806">
        <v>6.2E-2</v>
      </c>
      <c r="BA2198" s="806">
        <v>3.0000000000000001E-3</v>
      </c>
      <c r="BB2198" s="806">
        <v>0.20300000000000001</v>
      </c>
      <c r="BC2198" s="806">
        <v>4.0000000000000001E-3</v>
      </c>
      <c r="BD2198" s="806">
        <v>3.0979999999999999</v>
      </c>
      <c r="BE2198" s="806">
        <v>2.5999999999999999E-2</v>
      </c>
      <c r="BF2198" s="806" t="s">
        <v>121</v>
      </c>
      <c r="BG2198" s="806">
        <v>4.0000000000000001E-3</v>
      </c>
      <c r="BH2198" s="806">
        <v>1.31</v>
      </c>
      <c r="BI2198" s="806">
        <v>0.74</v>
      </c>
      <c r="BJ2198" s="806" t="s">
        <v>121</v>
      </c>
      <c r="BK2198" s="806">
        <v>4.0000000000000001E-3</v>
      </c>
      <c r="BL2198" s="806" t="s">
        <v>121</v>
      </c>
      <c r="BM2198" s="806">
        <v>2E-3</v>
      </c>
      <c r="BN2198" s="806">
        <v>0.252</v>
      </c>
      <c r="BO2198" s="806">
        <v>8.0000000000000002E-3</v>
      </c>
      <c r="BP2198" s="806">
        <v>70.555999999999997</v>
      </c>
      <c r="BQ2198" s="806">
        <v>0.113</v>
      </c>
      <c r="BR2198" s="806">
        <v>2E-3</v>
      </c>
      <c r="BS2198" s="806">
        <v>1E-3</v>
      </c>
      <c r="BT2198" s="806">
        <v>13.87</v>
      </c>
      <c r="BU2198" s="806">
        <v>0.14099999999999999</v>
      </c>
      <c r="BV2198" s="806">
        <v>1.0029999999999999</v>
      </c>
      <c r="BW2198" s="806">
        <v>2.4E-2</v>
      </c>
      <c r="BX2198" s="806" t="s">
        <v>121</v>
      </c>
      <c r="BY2198" s="806">
        <v>0.01</v>
      </c>
      <c r="BZ2198" s="806">
        <v>0.94</v>
      </c>
      <c r="CA2198" s="806">
        <v>3.1E-2</v>
      </c>
      <c r="CB2198" s="806" t="s">
        <v>121</v>
      </c>
      <c r="CC2198" s="806">
        <v>12.978999999999999</v>
      </c>
      <c r="CD2198" s="806">
        <v>0.153</v>
      </c>
      <c r="CE2198" s="806">
        <v>7.0000000000000001E-3</v>
      </c>
      <c r="CF2198" s="806">
        <v>2E-3</v>
      </c>
      <c r="CG2198" s="806">
        <v>1E-3</v>
      </c>
      <c r="CH2198" s="806">
        <v>2E-3</v>
      </c>
      <c r="CI2198" s="806">
        <v>1E-3</v>
      </c>
      <c r="CJ2198" s="806">
        <v>1.036</v>
      </c>
      <c r="CK2198" s="806">
        <v>8.7999999999999995E-2</v>
      </c>
      <c r="CL2198" s="806" t="s">
        <v>121</v>
      </c>
      <c r="CM2198" s="806">
        <v>2E-3</v>
      </c>
      <c r="CN2198" s="806">
        <v>4.0000000000000001E-3</v>
      </c>
      <c r="CO2198" s="806">
        <v>1E-3</v>
      </c>
      <c r="CP2198" s="806">
        <v>1.6839999999999999</v>
      </c>
      <c r="CQ2198" s="806">
        <v>4.2000000000000003E-2</v>
      </c>
      <c r="CR2198" s="806" t="s">
        <v>121</v>
      </c>
      <c r="CS2198" s="806">
        <v>2E-3</v>
      </c>
      <c r="CT2198" s="806">
        <v>4.069</v>
      </c>
      <c r="CU2198" s="806">
        <v>0.26100000000000001</v>
      </c>
      <c r="CV2198" s="806">
        <v>3.5999999999999997E-2</v>
      </c>
      <c r="CW2198" s="806">
        <v>1E-3</v>
      </c>
      <c r="CX2198" s="806">
        <v>0.72399999999999998</v>
      </c>
      <c r="CY2198" s="806">
        <v>1.7999999999999999E-2</v>
      </c>
      <c r="CZ2198" s="806" t="s">
        <v>121</v>
      </c>
      <c r="DA2198" s="806">
        <v>2E-3</v>
      </c>
      <c r="DB2198" s="806">
        <v>2.7E-2</v>
      </c>
      <c r="DC2198" s="806">
        <v>6.0000000000000001E-3</v>
      </c>
      <c r="DD2198" s="806" t="s">
        <v>121</v>
      </c>
      <c r="DE2198" s="806">
        <v>8.9999999999999993E-3</v>
      </c>
      <c r="DF2198" s="806">
        <v>0.69499999999999995</v>
      </c>
      <c r="DG2198" s="806">
        <v>7.0000000000000001E-3</v>
      </c>
      <c r="DH2198" s="806">
        <v>0.02</v>
      </c>
      <c r="DI2198" s="806">
        <v>1E-3</v>
      </c>
      <c r="DJ2198" s="806">
        <v>8.0000000000000002E-3</v>
      </c>
      <c r="DK2198" s="806">
        <v>1E-3</v>
      </c>
      <c r="DL2198" s="61" t="str">
        <f t="shared" si="40"/>
        <v>DK III W1 13.09.2022</v>
      </c>
      <c r="DM2198" s="807">
        <v>-5.7369694722766802E-3</v>
      </c>
      <c r="DN2198" s="807">
        <v>1.11618021731164E-2</v>
      </c>
      <c r="DO2198" s="807">
        <v>0.14693708245382101</v>
      </c>
      <c r="DP2198" s="807">
        <v>1.00551235810955</v>
      </c>
      <c r="DQ2198" s="807">
        <v>0.26762279397080302</v>
      </c>
      <c r="DR2198" s="807">
        <v>-1.01913520622914E-2</v>
      </c>
      <c r="DS2198" s="807">
        <v>-8.4002270919750294E-2</v>
      </c>
      <c r="DT2198" s="807">
        <v>5.12051458951904E-3</v>
      </c>
      <c r="DU2198" s="807">
        <v>2.27005895887106E-3</v>
      </c>
      <c r="DV2198" s="807">
        <v>-1.8133433609034399E-4</v>
      </c>
      <c r="DW2198" s="807">
        <v>0.53086488570640999</v>
      </c>
      <c r="DX2198" s="807">
        <v>0.119411108956633</v>
      </c>
      <c r="DY2198" s="807">
        <v>1041.5442023483399</v>
      </c>
      <c r="DZ2198" s="807">
        <v>-0.37091489935225402</v>
      </c>
      <c r="EA2198" s="807">
        <v>0.798176252048452</v>
      </c>
      <c r="EB2198" s="807">
        <v>98.8677685781322</v>
      </c>
    </row>
    <row r="2199" spans="1:132">
      <c r="A2199" s="11">
        <v>44817</v>
      </c>
      <c r="B2199" s="66" t="s">
        <v>2545</v>
      </c>
      <c r="C2199" s="25" t="s">
        <v>2544</v>
      </c>
      <c r="D2199" s="21">
        <v>0</v>
      </c>
      <c r="E2199" s="2">
        <v>100</v>
      </c>
      <c r="F2199" s="2">
        <v>100</v>
      </c>
      <c r="G2199" s="2">
        <v>99.5</v>
      </c>
      <c r="H2199" s="3">
        <f>((F2199)/(E2199/100))</f>
        <v>100</v>
      </c>
      <c r="I2199" s="4">
        <f>E2199/F2199</f>
        <v>1</v>
      </c>
      <c r="J2199" s="4">
        <f>100/G2199</f>
        <v>1.0050251256281406</v>
      </c>
      <c r="K2199" s="2">
        <v>20</v>
      </c>
      <c r="M2199" s="2">
        <f>104.778-100.671</f>
        <v>4.1069999999999993</v>
      </c>
      <c r="N2199" s="37">
        <f>M2199/(K2199/100)</f>
        <v>20.534999999999997</v>
      </c>
      <c r="O2199" s="37">
        <f>N2199/J2199</f>
        <v>20.432324999999999</v>
      </c>
      <c r="P2199" s="5" t="e">
        <f>M2199/(L2199/100)</f>
        <v>#DIV/0!</v>
      </c>
      <c r="Q2199" s="5" t="e">
        <f>P2199*I2199</f>
        <v>#DIV/0!</v>
      </c>
      <c r="U2199" s="15" t="e">
        <f>100-(T2199-R2199)/S2199*100</f>
        <v>#DIV/0!</v>
      </c>
      <c r="AB2199" s="14" t="e">
        <f>((AE2199-AC2199)*(1000/AD2199))*1000</f>
        <v>#DIV/0!</v>
      </c>
      <c r="AF2199" s="7" t="e">
        <f>#REF!*0.8</f>
        <v>#REF!</v>
      </c>
      <c r="AH2199" s="8">
        <f>((AG2199)*(H2199/100))</f>
        <v>0</v>
      </c>
      <c r="AI2199" s="7" t="e">
        <f>AG2199/AH2199</f>
        <v>#DIV/0!</v>
      </c>
      <c r="AO2199" s="24" t="s">
        <v>2544</v>
      </c>
      <c r="AP2199" s="804" t="s">
        <v>121</v>
      </c>
      <c r="AQ2199" s="804">
        <v>3.0000000000000001E-3</v>
      </c>
      <c r="AR2199" s="804">
        <v>2.5999999999999999E-2</v>
      </c>
      <c r="AS2199" s="804">
        <v>8.0000000000000002E-3</v>
      </c>
      <c r="AT2199" s="804" t="s">
        <v>121</v>
      </c>
      <c r="AU2199" s="804">
        <v>5.0000000000000001E-3</v>
      </c>
      <c r="AV2199" s="804">
        <v>6.0000000000000001E-3</v>
      </c>
      <c r="AW2199" s="804">
        <v>3.0000000000000001E-3</v>
      </c>
      <c r="AX2199" s="804" t="s">
        <v>121</v>
      </c>
      <c r="AY2199" s="804">
        <v>2E-3</v>
      </c>
      <c r="AZ2199" s="804">
        <v>0.46200000000000002</v>
      </c>
      <c r="BA2199" s="804">
        <v>1.2E-2</v>
      </c>
      <c r="BB2199" s="804">
        <v>1.6E-2</v>
      </c>
      <c r="BC2199" s="804">
        <v>4.0000000000000001E-3</v>
      </c>
      <c r="BD2199" s="804">
        <v>59.5</v>
      </c>
      <c r="BE2199" s="804">
        <v>0.52100000000000002</v>
      </c>
      <c r="BF2199" s="804" t="s">
        <v>121</v>
      </c>
      <c r="BG2199" s="804">
        <v>1.6E-2</v>
      </c>
      <c r="BH2199" s="804">
        <v>0.99299999999999999</v>
      </c>
      <c r="BI2199" s="804">
        <v>0.22900000000000001</v>
      </c>
      <c r="BJ2199" s="804">
        <v>4.0000000000000001E-3</v>
      </c>
      <c r="BK2199" s="804">
        <v>2E-3</v>
      </c>
      <c r="BL2199" s="804" t="s">
        <v>121</v>
      </c>
      <c r="BM2199" s="804">
        <v>3.0000000000000001E-3</v>
      </c>
      <c r="BN2199" s="804" t="s">
        <v>121</v>
      </c>
      <c r="BO2199" s="804">
        <v>1.9E-2</v>
      </c>
      <c r="BP2199" s="804">
        <v>33.61</v>
      </c>
      <c r="BQ2199" s="804">
        <v>0.55100000000000005</v>
      </c>
      <c r="BR2199" s="804" t="s">
        <v>121</v>
      </c>
      <c r="BS2199" s="804">
        <v>2E-3</v>
      </c>
      <c r="BT2199" s="804">
        <v>0.35099999999999998</v>
      </c>
      <c r="BU2199" s="804">
        <v>4.9000000000000002E-2</v>
      </c>
      <c r="BV2199" s="804">
        <v>2.9000000000000001E-2</v>
      </c>
      <c r="BW2199" s="804">
        <v>2E-3</v>
      </c>
      <c r="BX2199" s="804" t="s">
        <v>121</v>
      </c>
      <c r="BY2199" s="804">
        <v>4.5999999999999999E-2</v>
      </c>
      <c r="BZ2199" s="804" t="s">
        <v>121</v>
      </c>
      <c r="CA2199" s="804">
        <v>7.2999999999999995E-2</v>
      </c>
      <c r="CB2199" s="804" t="s">
        <v>121</v>
      </c>
      <c r="CC2199" s="804">
        <v>3.4239999999999999</v>
      </c>
      <c r="CD2199" s="804">
        <v>0.61899999999999999</v>
      </c>
      <c r="CE2199" s="804">
        <v>1.7999999999999999E-2</v>
      </c>
      <c r="CF2199" s="804">
        <v>3.0000000000000001E-3</v>
      </c>
      <c r="CG2199" s="804">
        <v>1E-3</v>
      </c>
      <c r="CH2199" s="804" t="s">
        <v>121</v>
      </c>
      <c r="CI2199" s="804">
        <v>2E-3</v>
      </c>
      <c r="CJ2199" s="804">
        <v>4.7E-2</v>
      </c>
      <c r="CK2199" s="804">
        <v>8.9999999999999993E-3</v>
      </c>
      <c r="CL2199" s="804" t="s">
        <v>121</v>
      </c>
      <c r="CM2199" s="804">
        <v>2E-3</v>
      </c>
      <c r="CN2199" s="804" t="s">
        <v>121</v>
      </c>
      <c r="CO2199" s="804">
        <v>2E-3</v>
      </c>
      <c r="CP2199" s="804">
        <v>9.0999999999999998E-2</v>
      </c>
      <c r="CQ2199" s="804">
        <v>4.0000000000000001E-3</v>
      </c>
      <c r="CR2199" s="804" t="s">
        <v>121</v>
      </c>
      <c r="CS2199" s="804">
        <v>2E-3</v>
      </c>
      <c r="CT2199" s="804">
        <v>4.1710000000000003</v>
      </c>
      <c r="CU2199" s="804">
        <v>7.9000000000000001E-2</v>
      </c>
      <c r="CV2199" s="804" t="s">
        <v>121</v>
      </c>
      <c r="CW2199" s="804">
        <v>2E-3</v>
      </c>
      <c r="CX2199" s="804">
        <v>2.3E-2</v>
      </c>
      <c r="CY2199" s="804">
        <v>1.4E-2</v>
      </c>
      <c r="CZ2199" s="804" t="s">
        <v>121</v>
      </c>
      <c r="DA2199" s="804">
        <v>2E-3</v>
      </c>
      <c r="DB2199" s="804" t="s">
        <v>121</v>
      </c>
      <c r="DC2199" s="804">
        <v>1.4E-2</v>
      </c>
      <c r="DD2199" s="804" t="s">
        <v>121</v>
      </c>
      <c r="DE2199" s="804">
        <v>1.4E-2</v>
      </c>
      <c r="DF2199" s="804">
        <v>1.4E-2</v>
      </c>
      <c r="DG2199" s="804">
        <v>3.0000000000000001E-3</v>
      </c>
      <c r="DH2199" s="804" t="s">
        <v>121</v>
      </c>
      <c r="DI2199" s="804">
        <v>2E-3</v>
      </c>
      <c r="DJ2199" s="804" t="s">
        <v>121</v>
      </c>
      <c r="DK2199" s="804">
        <v>2E-3</v>
      </c>
      <c r="DL2199" s="61" t="str">
        <f t="shared" si="40"/>
        <v>22-0211</v>
      </c>
    </row>
    <row r="2200" spans="1:132">
      <c r="A2200" s="11">
        <v>44817</v>
      </c>
      <c r="B2200" s="66" t="s">
        <v>2545</v>
      </c>
      <c r="C2200" s="25" t="s">
        <v>2546</v>
      </c>
      <c r="D2200" s="21">
        <v>0</v>
      </c>
      <c r="E2200" s="2">
        <v>100</v>
      </c>
      <c r="F2200" s="2">
        <v>100</v>
      </c>
      <c r="G2200" s="2">
        <v>100</v>
      </c>
      <c r="H2200" s="3">
        <f>((F2200)/(E2200/100))</f>
        <v>100</v>
      </c>
      <c r="I2200" s="4">
        <f>E2200/F2200</f>
        <v>1</v>
      </c>
      <c r="J2200" s="4">
        <f>100/G2200</f>
        <v>1</v>
      </c>
      <c r="K2200" s="2">
        <v>20</v>
      </c>
      <c r="M2200" s="2">
        <f>100.625-98.666</f>
        <v>1.9590000000000032</v>
      </c>
      <c r="N2200" s="37">
        <f>M2200/(K2200/100)</f>
        <v>9.7950000000000159</v>
      </c>
      <c r="O2200" s="37">
        <f>N2200/J2200</f>
        <v>9.7950000000000159</v>
      </c>
      <c r="P2200" s="5" t="e">
        <f>M2200/(L2200/100)</f>
        <v>#DIV/0!</v>
      </c>
      <c r="Q2200" s="5" t="e">
        <f>P2200*I2200</f>
        <v>#DIV/0!</v>
      </c>
      <c r="U2200" s="15" t="e">
        <f>100-(T2200-R2200)/S2200*100</f>
        <v>#DIV/0!</v>
      </c>
      <c r="AB2200" s="14" t="e">
        <f>((AE2200-AC2200)*(1000/AD2200))*1000</f>
        <v>#DIV/0!</v>
      </c>
      <c r="AF2200" s="7" t="e">
        <f>#REF!*0.8</f>
        <v>#REF!</v>
      </c>
      <c r="AH2200" s="8">
        <f>((AG2200)*(H2200/100))</f>
        <v>0</v>
      </c>
      <c r="AI2200" s="7" t="e">
        <f>AG2200/AH2200</f>
        <v>#DIV/0!</v>
      </c>
      <c r="AO2200" s="24" t="s">
        <v>2546</v>
      </c>
      <c r="AP2200" s="804" t="s">
        <v>121</v>
      </c>
      <c r="AQ2200" s="804">
        <v>6.0000000000000001E-3</v>
      </c>
      <c r="AR2200" s="804">
        <v>3.4000000000000002E-2</v>
      </c>
      <c r="AS2200" s="804">
        <v>1.2999999999999999E-2</v>
      </c>
      <c r="AT2200" s="804" t="s">
        <v>121</v>
      </c>
      <c r="AU2200" s="804">
        <v>8.9999999999999993E-3</v>
      </c>
      <c r="AV2200" s="804">
        <v>8.0000000000000002E-3</v>
      </c>
      <c r="AW2200" s="804">
        <v>4.0000000000000001E-3</v>
      </c>
      <c r="AX2200" s="804" t="s">
        <v>121</v>
      </c>
      <c r="AY2200" s="804">
        <v>3.0000000000000001E-3</v>
      </c>
      <c r="AZ2200" s="804">
        <v>0.128</v>
      </c>
      <c r="BA2200" s="804">
        <v>0.01</v>
      </c>
      <c r="BB2200" s="804">
        <v>3.5000000000000003E-2</v>
      </c>
      <c r="BC2200" s="804">
        <v>7.0000000000000001E-3</v>
      </c>
      <c r="BD2200" s="804">
        <v>81.634</v>
      </c>
      <c r="BE2200" s="804">
        <v>0.92</v>
      </c>
      <c r="BF2200" s="804" t="s">
        <v>121</v>
      </c>
      <c r="BG2200" s="804">
        <v>2.3E-2</v>
      </c>
      <c r="BH2200" s="804">
        <v>1.1850000000000001</v>
      </c>
      <c r="BI2200" s="804">
        <v>0.35599999999999998</v>
      </c>
      <c r="BJ2200" s="804">
        <v>7.0000000000000001E-3</v>
      </c>
      <c r="BK2200" s="804">
        <v>3.0000000000000001E-3</v>
      </c>
      <c r="BL2200" s="804" t="s">
        <v>121</v>
      </c>
      <c r="BM2200" s="804">
        <v>6.0000000000000001E-3</v>
      </c>
      <c r="BN2200" s="804">
        <v>2.9000000000000001E-2</v>
      </c>
      <c r="BO2200" s="804">
        <v>1.7000000000000001E-2</v>
      </c>
      <c r="BP2200" s="804">
        <v>8.02</v>
      </c>
      <c r="BQ2200" s="804">
        <v>1.032</v>
      </c>
      <c r="BR2200" s="804" t="s">
        <v>121</v>
      </c>
      <c r="BS2200" s="804">
        <v>2E-3</v>
      </c>
      <c r="BT2200" s="804">
        <v>0.56799999999999995</v>
      </c>
      <c r="BU2200" s="804">
        <v>6.7000000000000004E-2</v>
      </c>
      <c r="BV2200" s="804">
        <v>4.2999999999999997E-2</v>
      </c>
      <c r="BW2200" s="804">
        <v>3.0000000000000001E-3</v>
      </c>
      <c r="BX2200" s="804" t="s">
        <v>121</v>
      </c>
      <c r="BY2200" s="804">
        <v>6.0999999999999999E-2</v>
      </c>
      <c r="BZ2200" s="804" t="s">
        <v>121</v>
      </c>
      <c r="CA2200" s="804">
        <v>0.06</v>
      </c>
      <c r="CB2200" s="804">
        <v>7.0590000000000002</v>
      </c>
      <c r="CC2200" s="804">
        <v>3.177</v>
      </c>
      <c r="CD2200" s="804">
        <v>0.55400000000000005</v>
      </c>
      <c r="CE2200" s="804">
        <v>1.9E-2</v>
      </c>
      <c r="CF2200" s="804">
        <v>5.0000000000000001E-3</v>
      </c>
      <c r="CG2200" s="804">
        <v>1E-3</v>
      </c>
      <c r="CH2200" s="804" t="s">
        <v>121</v>
      </c>
      <c r="CI2200" s="804">
        <v>2E-3</v>
      </c>
      <c r="CJ2200" s="804">
        <v>7.6999999999999999E-2</v>
      </c>
      <c r="CK2200" s="804">
        <v>1.2E-2</v>
      </c>
      <c r="CL2200" s="804" t="s">
        <v>121</v>
      </c>
      <c r="CM2200" s="804">
        <v>2E-3</v>
      </c>
      <c r="CN2200" s="804" t="s">
        <v>121</v>
      </c>
      <c r="CO2200" s="804">
        <v>2E-3</v>
      </c>
      <c r="CP2200" s="804">
        <v>0.161</v>
      </c>
      <c r="CQ2200" s="804">
        <v>5.0000000000000001E-3</v>
      </c>
      <c r="CR2200" s="804" t="s">
        <v>121</v>
      </c>
      <c r="CS2200" s="804">
        <v>2E-3</v>
      </c>
      <c r="CT2200" s="804">
        <v>0.36</v>
      </c>
      <c r="CU2200" s="804">
        <v>3.5999999999999997E-2</v>
      </c>
      <c r="CV2200" s="804" t="s">
        <v>121</v>
      </c>
      <c r="CW2200" s="804">
        <v>2E-3</v>
      </c>
      <c r="CX2200" s="804">
        <v>2.9000000000000001E-2</v>
      </c>
      <c r="CY2200" s="804">
        <v>1.7000000000000001E-2</v>
      </c>
      <c r="CZ2200" s="804" t="s">
        <v>121</v>
      </c>
      <c r="DA2200" s="804">
        <v>2E-3</v>
      </c>
      <c r="DB2200" s="804" t="s">
        <v>121</v>
      </c>
      <c r="DC2200" s="804">
        <v>1.2999999999999999E-2</v>
      </c>
      <c r="DD2200" s="804" t="s">
        <v>121</v>
      </c>
      <c r="DE2200" s="804">
        <v>1.9E-2</v>
      </c>
      <c r="DF2200" s="804">
        <v>3.6999999999999998E-2</v>
      </c>
      <c r="DG2200" s="804">
        <v>5.0000000000000001E-3</v>
      </c>
      <c r="DH2200" s="804">
        <v>2E-3</v>
      </c>
      <c r="DI2200" s="804">
        <v>1E-3</v>
      </c>
      <c r="DJ2200" s="804" t="s">
        <v>121</v>
      </c>
      <c r="DK2200" s="804">
        <v>2E-3</v>
      </c>
      <c r="DL2200" s="61" t="str">
        <f t="shared" ref="DL2200:DL2263" si="41">AO2200</f>
        <v>22-0212</v>
      </c>
    </row>
    <row r="2201" spans="1:132">
      <c r="A2201" s="11">
        <v>44817</v>
      </c>
      <c r="B2201" s="66" t="s">
        <v>2545</v>
      </c>
      <c r="C2201" s="25" t="s">
        <v>2547</v>
      </c>
      <c r="D2201" s="21">
        <v>32</v>
      </c>
      <c r="E2201" s="2">
        <v>100</v>
      </c>
      <c r="F2201" s="2">
        <v>100</v>
      </c>
      <c r="G2201" s="2">
        <v>68</v>
      </c>
      <c r="H2201" s="3">
        <f>((F2201)/(E2201/100))</f>
        <v>100</v>
      </c>
      <c r="I2201" s="4">
        <f>E2201/F2201</f>
        <v>1</v>
      </c>
      <c r="J2201" s="4">
        <f>100/G2201</f>
        <v>1.4705882352941178</v>
      </c>
      <c r="K2201" s="2">
        <v>20</v>
      </c>
      <c r="M2201" s="2">
        <f>100.29-99.371</f>
        <v>0.91900000000001114</v>
      </c>
      <c r="N2201" s="37">
        <f>M2201/(K2201/100)</f>
        <v>4.5950000000000557</v>
      </c>
      <c r="O2201" s="37">
        <f>N2201/J2201</f>
        <v>3.1246000000000378</v>
      </c>
      <c r="P2201" s="5" t="e">
        <f>M2201/(L2201/100)</f>
        <v>#DIV/0!</v>
      </c>
      <c r="Q2201" s="5" t="e">
        <f>P2201*I2201</f>
        <v>#DIV/0!</v>
      </c>
      <c r="U2201" s="15" t="e">
        <f>100-(T2201-R2201)/S2201*100</f>
        <v>#DIV/0!</v>
      </c>
      <c r="AB2201" s="14" t="e">
        <f>((AE2201-AC2201)*(1000/AD2201))*1000</f>
        <v>#DIV/0!</v>
      </c>
      <c r="AF2201" s="7" t="e">
        <f>#REF!*0.8</f>
        <v>#REF!</v>
      </c>
      <c r="AH2201" s="8">
        <f>((AG2201)*(H2201/100))</f>
        <v>0</v>
      </c>
      <c r="AI2201" s="7" t="e">
        <f>AG2201/AH2201</f>
        <v>#DIV/0!</v>
      </c>
      <c r="AO2201" s="24" t="s">
        <v>2547</v>
      </c>
      <c r="AP2201" s="804" t="s">
        <v>121</v>
      </c>
      <c r="AQ2201" s="804">
        <v>7.0000000000000001E-3</v>
      </c>
      <c r="AR2201" s="804">
        <v>3.4000000000000002E-2</v>
      </c>
      <c r="AS2201" s="804">
        <v>1.2E-2</v>
      </c>
      <c r="AT2201" s="804" t="s">
        <v>121</v>
      </c>
      <c r="AU2201" s="804">
        <v>8.0000000000000002E-3</v>
      </c>
      <c r="AV2201" s="804">
        <v>1.2E-2</v>
      </c>
      <c r="AW2201" s="804">
        <v>4.0000000000000001E-3</v>
      </c>
      <c r="AX2201" s="804" t="s">
        <v>121</v>
      </c>
      <c r="AY2201" s="804">
        <v>3.0000000000000001E-3</v>
      </c>
      <c r="AZ2201" s="804">
        <v>0.127</v>
      </c>
      <c r="BA2201" s="804">
        <v>0.01</v>
      </c>
      <c r="BB2201" s="804">
        <v>6.0999999999999999E-2</v>
      </c>
      <c r="BC2201" s="804">
        <v>8.0000000000000002E-3</v>
      </c>
      <c r="BD2201" s="804">
        <v>81.361999999999995</v>
      </c>
      <c r="BE2201" s="804">
        <v>0.97399999999999998</v>
      </c>
      <c r="BF2201" s="804" t="s">
        <v>121</v>
      </c>
      <c r="BG2201" s="804">
        <v>2.4E-2</v>
      </c>
      <c r="BH2201" s="804">
        <v>1.427</v>
      </c>
      <c r="BI2201" s="804">
        <v>0.35099999999999998</v>
      </c>
      <c r="BJ2201" s="804">
        <v>6.0000000000000001E-3</v>
      </c>
      <c r="BK2201" s="804">
        <v>3.0000000000000001E-3</v>
      </c>
      <c r="BL2201" s="804" t="s">
        <v>121</v>
      </c>
      <c r="BM2201" s="804">
        <v>5.0000000000000001E-3</v>
      </c>
      <c r="BN2201" s="804">
        <v>4.2000000000000003E-2</v>
      </c>
      <c r="BO2201" s="804">
        <v>1.7000000000000001E-2</v>
      </c>
      <c r="BP2201" s="804">
        <v>14.000999999999999</v>
      </c>
      <c r="BQ2201" s="804">
        <v>0.91800000000000004</v>
      </c>
      <c r="BR2201" s="804" t="s">
        <v>121</v>
      </c>
      <c r="BS2201" s="804">
        <v>2E-3</v>
      </c>
      <c r="BT2201" s="804">
        <v>0.95899999999999996</v>
      </c>
      <c r="BU2201" s="804">
        <v>8.5999999999999993E-2</v>
      </c>
      <c r="BV2201" s="804">
        <v>0.14799999999999999</v>
      </c>
      <c r="BW2201" s="804">
        <v>4.0000000000000001E-3</v>
      </c>
      <c r="BX2201" s="804" t="s">
        <v>121</v>
      </c>
      <c r="BY2201" s="804">
        <v>6.0999999999999999E-2</v>
      </c>
      <c r="BZ2201" s="804" t="s">
        <v>121</v>
      </c>
      <c r="CA2201" s="804">
        <v>6.6000000000000003E-2</v>
      </c>
      <c r="CB2201" s="804" t="s">
        <v>121</v>
      </c>
      <c r="CC2201" s="804">
        <v>7.1040000000000001</v>
      </c>
      <c r="CD2201" s="804">
        <v>0.54400000000000004</v>
      </c>
      <c r="CE2201" s="804">
        <v>1.9E-2</v>
      </c>
      <c r="CF2201" s="804">
        <v>5.0000000000000001E-3</v>
      </c>
      <c r="CG2201" s="804">
        <v>1E-3</v>
      </c>
      <c r="CH2201" s="804" t="s">
        <v>121</v>
      </c>
      <c r="CI2201" s="804">
        <v>2E-3</v>
      </c>
      <c r="CJ2201" s="804">
        <v>0.13500000000000001</v>
      </c>
      <c r="CK2201" s="804">
        <v>1.2999999999999999E-2</v>
      </c>
      <c r="CL2201" s="804" t="s">
        <v>121</v>
      </c>
      <c r="CM2201" s="804">
        <v>2E-3</v>
      </c>
      <c r="CN2201" s="804" t="s">
        <v>121</v>
      </c>
      <c r="CO2201" s="804">
        <v>2E-3</v>
      </c>
      <c r="CP2201" s="804">
        <v>0.216</v>
      </c>
      <c r="CQ2201" s="804">
        <v>6.0000000000000001E-3</v>
      </c>
      <c r="CR2201" s="804" t="s">
        <v>121</v>
      </c>
      <c r="CS2201" s="804">
        <v>2E-3</v>
      </c>
      <c r="CT2201" s="804">
        <v>0.69099999999999995</v>
      </c>
      <c r="CU2201" s="804">
        <v>4.2000000000000003E-2</v>
      </c>
      <c r="CV2201" s="804" t="s">
        <v>121</v>
      </c>
      <c r="CW2201" s="804">
        <v>2E-3</v>
      </c>
      <c r="CX2201" s="804">
        <v>0.06</v>
      </c>
      <c r="CY2201" s="804">
        <v>1.7999999999999999E-2</v>
      </c>
      <c r="CZ2201" s="804" t="s">
        <v>121</v>
      </c>
      <c r="DA2201" s="804">
        <v>2E-3</v>
      </c>
      <c r="DB2201" s="804" t="s">
        <v>121</v>
      </c>
      <c r="DC2201" s="804">
        <v>1.2999999999999999E-2</v>
      </c>
      <c r="DD2201" s="804" t="s">
        <v>121</v>
      </c>
      <c r="DE2201" s="804">
        <v>0.02</v>
      </c>
      <c r="DF2201" s="804">
        <v>9.9000000000000005E-2</v>
      </c>
      <c r="DG2201" s="804">
        <v>8.0000000000000002E-3</v>
      </c>
      <c r="DH2201" s="804">
        <v>2E-3</v>
      </c>
      <c r="DI2201" s="804">
        <v>1E-3</v>
      </c>
      <c r="DJ2201" s="804" t="s">
        <v>121</v>
      </c>
      <c r="DK2201" s="804">
        <v>2E-3</v>
      </c>
      <c r="DL2201" s="61" t="str">
        <f t="shared" si="41"/>
        <v>22-0213</v>
      </c>
    </row>
    <row r="2202" spans="1:132">
      <c r="A2202" s="11">
        <v>44817</v>
      </c>
      <c r="B2202" s="66" t="s">
        <v>2545</v>
      </c>
      <c r="C2202" s="25" t="s">
        <v>2548</v>
      </c>
      <c r="D2202" s="21">
        <v>23</v>
      </c>
      <c r="E2202" s="2">
        <v>100</v>
      </c>
      <c r="F2202" s="2">
        <v>100</v>
      </c>
      <c r="G2202" s="2">
        <v>77.099999999999994</v>
      </c>
      <c r="H2202" s="3">
        <f>((F2202)/(E2202/100))</f>
        <v>100</v>
      </c>
      <c r="I2202" s="4">
        <f>E2202/F2202</f>
        <v>1</v>
      </c>
      <c r="J2202" s="4">
        <f>100/G2202</f>
        <v>1.2970168612191959</v>
      </c>
      <c r="K2202" s="2">
        <v>20</v>
      </c>
      <c r="M2202" s="2">
        <f>100.47-100.121</f>
        <v>0.34900000000000375</v>
      </c>
      <c r="N2202" s="37">
        <f>M2202/(K2202/100)</f>
        <v>1.7450000000000188</v>
      </c>
      <c r="O2202" s="37">
        <f>N2202/J2202</f>
        <v>1.3453950000000143</v>
      </c>
      <c r="P2202" s="5" t="e">
        <f>M2202/(L2202/100)</f>
        <v>#DIV/0!</v>
      </c>
      <c r="Q2202" s="5" t="e">
        <f>P2202*I2202</f>
        <v>#DIV/0!</v>
      </c>
      <c r="U2202" s="15" t="e">
        <f>100-(T2202-R2202)/S2202*100</f>
        <v>#DIV/0!</v>
      </c>
      <c r="AB2202" s="14" t="e">
        <f>((AE2202-AC2202)*(1000/AD2202))*1000</f>
        <v>#DIV/0!</v>
      </c>
      <c r="AF2202" s="7" t="e">
        <f>#REF!*0.8</f>
        <v>#REF!</v>
      </c>
      <c r="AH2202" s="8">
        <f>((AG2202)*(H2202/100))</f>
        <v>0</v>
      </c>
      <c r="AI2202" s="7" t="e">
        <f>AG2202/AH2202</f>
        <v>#DIV/0!</v>
      </c>
      <c r="AO2202" s="24" t="s">
        <v>2548</v>
      </c>
      <c r="AP2202" s="804" t="s">
        <v>121</v>
      </c>
      <c r="AQ2202" s="804">
        <v>2E-3</v>
      </c>
      <c r="AR2202" s="804">
        <v>3.3000000000000002E-2</v>
      </c>
      <c r="AS2202" s="804">
        <v>7.0000000000000001E-3</v>
      </c>
      <c r="AT2202" s="804" t="s">
        <v>121</v>
      </c>
      <c r="AU2202" s="804">
        <v>5.0000000000000001E-3</v>
      </c>
      <c r="AV2202" s="804">
        <v>5.0000000000000001E-3</v>
      </c>
      <c r="AW2202" s="804">
        <v>3.0000000000000001E-3</v>
      </c>
      <c r="AX2202" s="804" t="s">
        <v>121</v>
      </c>
      <c r="AY2202" s="804">
        <v>2E-3</v>
      </c>
      <c r="AZ2202" s="804">
        <v>0.54600000000000004</v>
      </c>
      <c r="BA2202" s="804">
        <v>1.2E-2</v>
      </c>
      <c r="BB2202" s="804">
        <v>2.5000000000000001E-2</v>
      </c>
      <c r="BC2202" s="804">
        <v>4.0000000000000001E-3</v>
      </c>
      <c r="BD2202" s="804">
        <v>45.01</v>
      </c>
      <c r="BE2202" s="804">
        <v>0.32700000000000001</v>
      </c>
      <c r="BF2202" s="804" t="s">
        <v>121</v>
      </c>
      <c r="BG2202" s="804">
        <v>0.02</v>
      </c>
      <c r="BH2202" s="804">
        <v>0.93100000000000005</v>
      </c>
      <c r="BI2202" s="804">
        <v>0.20399999999999999</v>
      </c>
      <c r="BJ2202" s="804">
        <v>6.0000000000000001E-3</v>
      </c>
      <c r="BK2202" s="804">
        <v>1E-3</v>
      </c>
      <c r="BL2202" s="804" t="s">
        <v>121</v>
      </c>
      <c r="BM2202" s="804">
        <v>2E-3</v>
      </c>
      <c r="BN2202" s="804">
        <v>4.1000000000000002E-2</v>
      </c>
      <c r="BO2202" s="804">
        <v>1.0999999999999999E-2</v>
      </c>
      <c r="BP2202" s="804">
        <v>43.252000000000002</v>
      </c>
      <c r="BQ2202" s="804">
        <v>0.38800000000000001</v>
      </c>
      <c r="BR2202" s="804" t="s">
        <v>121</v>
      </c>
      <c r="BS2202" s="804">
        <v>2E-3</v>
      </c>
      <c r="BT2202" s="804">
        <v>1.0940000000000001</v>
      </c>
      <c r="BU2202" s="804">
        <v>8.1000000000000003E-2</v>
      </c>
      <c r="BV2202" s="804">
        <v>5.5E-2</v>
      </c>
      <c r="BW2202" s="804">
        <v>3.0000000000000001E-3</v>
      </c>
      <c r="BX2202" s="804" t="s">
        <v>121</v>
      </c>
      <c r="BY2202" s="804">
        <v>3.5999999999999997E-2</v>
      </c>
      <c r="BZ2202" s="804">
        <v>5.3999999999999999E-2</v>
      </c>
      <c r="CA2202" s="804">
        <v>3.3000000000000002E-2</v>
      </c>
      <c r="CB2202" s="804" t="s">
        <v>121</v>
      </c>
      <c r="CC2202" s="804">
        <v>2.2229999999999999</v>
      </c>
      <c r="CD2202" s="804">
        <v>0.223</v>
      </c>
      <c r="CE2202" s="804">
        <v>1.2E-2</v>
      </c>
      <c r="CF2202" s="804">
        <v>1.2999999999999999E-2</v>
      </c>
      <c r="CG2202" s="804">
        <v>1E-3</v>
      </c>
      <c r="CH2202" s="804" t="s">
        <v>121</v>
      </c>
      <c r="CI2202" s="804">
        <v>2E-3</v>
      </c>
      <c r="CJ2202" s="804">
        <v>6.4000000000000001E-2</v>
      </c>
      <c r="CK2202" s="804">
        <v>0.01</v>
      </c>
      <c r="CL2202" s="804" t="s">
        <v>121</v>
      </c>
      <c r="CM2202" s="804">
        <v>2E-3</v>
      </c>
      <c r="CN2202" s="804" t="s">
        <v>121</v>
      </c>
      <c r="CO2202" s="804">
        <v>2E-3</v>
      </c>
      <c r="CP2202" s="804">
        <v>5.0999999999999997E-2</v>
      </c>
      <c r="CQ2202" s="804">
        <v>3.0000000000000001E-3</v>
      </c>
      <c r="CR2202" s="804" t="s">
        <v>121</v>
      </c>
      <c r="CS2202" s="804">
        <v>2E-3</v>
      </c>
      <c r="CT2202" s="804">
        <v>8.3569999999999993</v>
      </c>
      <c r="CU2202" s="804">
        <v>0.107</v>
      </c>
      <c r="CV2202" s="804" t="s">
        <v>121</v>
      </c>
      <c r="CW2202" s="804">
        <v>2E-3</v>
      </c>
      <c r="CX2202" s="804">
        <v>5.0999999999999997E-2</v>
      </c>
      <c r="CY2202" s="804">
        <v>1.4E-2</v>
      </c>
      <c r="CZ2202" s="804" t="s">
        <v>121</v>
      </c>
      <c r="DA2202" s="804">
        <v>2E-3</v>
      </c>
      <c r="DB2202" s="804">
        <v>0.02</v>
      </c>
      <c r="DC2202" s="804">
        <v>7.0000000000000001E-3</v>
      </c>
      <c r="DD2202" s="804" t="s">
        <v>121</v>
      </c>
      <c r="DE2202" s="804">
        <v>1.2E-2</v>
      </c>
      <c r="DF2202" s="804">
        <v>0.14599999999999999</v>
      </c>
      <c r="DG2202" s="804">
        <v>6.0000000000000001E-3</v>
      </c>
      <c r="DH2202" s="804" t="s">
        <v>121</v>
      </c>
      <c r="DI2202" s="804">
        <v>2E-3</v>
      </c>
      <c r="DJ2202" s="804" t="s">
        <v>121</v>
      </c>
      <c r="DK2202" s="804">
        <v>2E-3</v>
      </c>
      <c r="DL2202" s="61" t="str">
        <f t="shared" si="41"/>
        <v>22-0214</v>
      </c>
    </row>
    <row r="2203" spans="1:132">
      <c r="A2203" s="11">
        <v>44817</v>
      </c>
      <c r="B2203" s="66" t="s">
        <v>2545</v>
      </c>
      <c r="C2203" s="25" t="s">
        <v>2549</v>
      </c>
      <c r="D2203" s="21">
        <v>29</v>
      </c>
      <c r="E2203" s="2">
        <v>100</v>
      </c>
      <c r="F2203" s="2">
        <v>100</v>
      </c>
      <c r="G2203" s="2">
        <v>70.7</v>
      </c>
      <c r="H2203" s="3">
        <f>((F2203)/(E2203/100))</f>
        <v>100</v>
      </c>
      <c r="I2203" s="4">
        <f>E2203/F2203</f>
        <v>1</v>
      </c>
      <c r="J2203" s="4">
        <f>100/G2203</f>
        <v>1.4144271570014144</v>
      </c>
      <c r="K2203" s="2">
        <v>20</v>
      </c>
      <c r="M2203" s="2">
        <f>100.284-99.634</f>
        <v>0.65000000000000568</v>
      </c>
      <c r="N2203" s="37">
        <f>M2203/(K2203/100)</f>
        <v>3.2500000000000284</v>
      </c>
      <c r="O2203" s="37">
        <f>N2203/J2203</f>
        <v>2.2977500000000202</v>
      </c>
      <c r="P2203" s="5" t="e">
        <f>M2203/(L2203/100)</f>
        <v>#DIV/0!</v>
      </c>
      <c r="Q2203" s="5" t="e">
        <f>P2203*I2203</f>
        <v>#DIV/0!</v>
      </c>
      <c r="U2203" s="15" t="e">
        <f>100-(T2203-R2203)/S2203*100</f>
        <v>#DIV/0!</v>
      </c>
      <c r="AB2203" s="14" t="e">
        <f>((AE2203-AC2203)*(1000/AD2203))*1000</f>
        <v>#DIV/0!</v>
      </c>
      <c r="AF2203" s="7" t="e">
        <f>#REF!*0.8</f>
        <v>#REF!</v>
      </c>
      <c r="AH2203" s="8">
        <f>((AG2203)*(H2203/100))</f>
        <v>0</v>
      </c>
      <c r="AI2203" s="7" t="e">
        <f>AG2203/AH2203</f>
        <v>#DIV/0!</v>
      </c>
      <c r="AO2203" s="24" t="s">
        <v>2549</v>
      </c>
      <c r="AP2203" s="804" t="s">
        <v>121</v>
      </c>
      <c r="AQ2203" s="804">
        <v>3.0000000000000001E-3</v>
      </c>
      <c r="AR2203" s="804">
        <v>2.7E-2</v>
      </c>
      <c r="AS2203" s="804">
        <v>8.0000000000000002E-3</v>
      </c>
      <c r="AT2203" s="804" t="s">
        <v>121</v>
      </c>
      <c r="AU2203" s="804">
        <v>5.0000000000000001E-3</v>
      </c>
      <c r="AV2203" s="804">
        <v>8.0000000000000002E-3</v>
      </c>
      <c r="AW2203" s="804">
        <v>3.0000000000000001E-3</v>
      </c>
      <c r="AX2203" s="804" t="s">
        <v>121</v>
      </c>
      <c r="AY2203" s="804">
        <v>2E-3</v>
      </c>
      <c r="AZ2203" s="804">
        <v>0.73599999999999999</v>
      </c>
      <c r="BA2203" s="804">
        <v>1.4E-2</v>
      </c>
      <c r="BB2203" s="804">
        <v>1.7999999999999999E-2</v>
      </c>
      <c r="BC2203" s="804">
        <v>4.0000000000000001E-3</v>
      </c>
      <c r="BD2203" s="804">
        <v>57.021999999999998</v>
      </c>
      <c r="BE2203" s="804">
        <v>0.49099999999999999</v>
      </c>
      <c r="BF2203" s="804" t="s">
        <v>121</v>
      </c>
      <c r="BG2203" s="804">
        <v>2.1000000000000001E-2</v>
      </c>
      <c r="BH2203" s="804">
        <v>2.8279999999999998</v>
      </c>
      <c r="BI2203" s="804">
        <v>0.28199999999999997</v>
      </c>
      <c r="BJ2203" s="804">
        <v>8.0000000000000002E-3</v>
      </c>
      <c r="BK2203" s="804">
        <v>1E-3</v>
      </c>
      <c r="BL2203" s="804" t="s">
        <v>121</v>
      </c>
      <c r="BM2203" s="804">
        <v>2E-3</v>
      </c>
      <c r="BN2203" s="804">
        <v>5.0999999999999997E-2</v>
      </c>
      <c r="BO2203" s="804">
        <v>1.2999999999999999E-2</v>
      </c>
      <c r="BP2203" s="804">
        <v>37.273000000000003</v>
      </c>
      <c r="BQ2203" s="804">
        <v>0.52300000000000002</v>
      </c>
      <c r="BR2203" s="804" t="s">
        <v>121</v>
      </c>
      <c r="BS2203" s="804">
        <v>2E-3</v>
      </c>
      <c r="BT2203" s="804">
        <v>0.13100000000000001</v>
      </c>
      <c r="BU2203" s="804">
        <v>3.5999999999999997E-2</v>
      </c>
      <c r="BV2203" s="804">
        <v>1.4E-2</v>
      </c>
      <c r="BW2203" s="804">
        <v>2E-3</v>
      </c>
      <c r="BX2203" s="804" t="s">
        <v>121</v>
      </c>
      <c r="BY2203" s="804">
        <v>4.3999999999999997E-2</v>
      </c>
      <c r="BZ2203" s="804" t="s">
        <v>121</v>
      </c>
      <c r="CA2203" s="804">
        <v>5.2999999999999999E-2</v>
      </c>
      <c r="CB2203" s="804" t="s">
        <v>121</v>
      </c>
      <c r="CC2203" s="804">
        <v>3.4670000000000001</v>
      </c>
      <c r="CD2203" s="804">
        <v>0.21299999999999999</v>
      </c>
      <c r="CE2203" s="804">
        <v>1.4E-2</v>
      </c>
      <c r="CF2203" s="804">
        <v>3.0000000000000001E-3</v>
      </c>
      <c r="CG2203" s="804">
        <v>1E-3</v>
      </c>
      <c r="CH2203" s="804" t="s">
        <v>121</v>
      </c>
      <c r="CI2203" s="804">
        <v>2E-3</v>
      </c>
      <c r="CJ2203" s="804" t="s">
        <v>121</v>
      </c>
      <c r="CK2203" s="804">
        <v>1.2999999999999999E-2</v>
      </c>
      <c r="CL2203" s="804" t="s">
        <v>121</v>
      </c>
      <c r="CM2203" s="804">
        <v>2E-3</v>
      </c>
      <c r="CN2203" s="804" t="s">
        <v>121</v>
      </c>
      <c r="CO2203" s="804">
        <v>2E-3</v>
      </c>
      <c r="CP2203" s="804">
        <v>4.8000000000000001E-2</v>
      </c>
      <c r="CQ2203" s="804">
        <v>3.0000000000000001E-3</v>
      </c>
      <c r="CR2203" s="804" t="s">
        <v>121</v>
      </c>
      <c r="CS2203" s="804">
        <v>2E-3</v>
      </c>
      <c r="CT2203" s="804">
        <v>1.5049999999999999</v>
      </c>
      <c r="CU2203" s="804">
        <v>5.0999999999999997E-2</v>
      </c>
      <c r="CV2203" s="804" t="s">
        <v>121</v>
      </c>
      <c r="CW2203" s="804">
        <v>2E-3</v>
      </c>
      <c r="CX2203" s="804">
        <v>2.5000000000000001E-2</v>
      </c>
      <c r="CY2203" s="804">
        <v>1.4E-2</v>
      </c>
      <c r="CZ2203" s="804" t="s">
        <v>121</v>
      </c>
      <c r="DA2203" s="804">
        <v>2E-3</v>
      </c>
      <c r="DB2203" s="804" t="s">
        <v>121</v>
      </c>
      <c r="DC2203" s="804">
        <v>1.6E-2</v>
      </c>
      <c r="DD2203" s="804" t="s">
        <v>121</v>
      </c>
      <c r="DE2203" s="804">
        <v>1.2E-2</v>
      </c>
      <c r="DF2203" s="804">
        <v>1.4E-2</v>
      </c>
      <c r="DG2203" s="804">
        <v>3.0000000000000001E-3</v>
      </c>
      <c r="DH2203" s="804" t="s">
        <v>121</v>
      </c>
      <c r="DI2203" s="804">
        <v>2E-3</v>
      </c>
      <c r="DJ2203" s="804" t="s">
        <v>121</v>
      </c>
      <c r="DK2203" s="804">
        <v>2E-3</v>
      </c>
      <c r="DL2203" s="61" t="str">
        <f t="shared" si="41"/>
        <v>22-0215</v>
      </c>
    </row>
    <row r="2204" spans="1:132">
      <c r="A2204" s="11">
        <v>44817</v>
      </c>
      <c r="B2204" s="66" t="s">
        <v>2545</v>
      </c>
      <c r="C2204" s="25" t="s">
        <v>2550</v>
      </c>
      <c r="D2204" s="21">
        <v>38</v>
      </c>
      <c r="E2204" s="2">
        <v>100</v>
      </c>
      <c r="F2204" s="2">
        <v>100</v>
      </c>
      <c r="G2204" s="2">
        <v>61.8</v>
      </c>
      <c r="H2204" s="3">
        <f>((F2204)/(E2204/100))</f>
        <v>100</v>
      </c>
      <c r="I2204" s="4">
        <f>E2204/F2204</f>
        <v>1</v>
      </c>
      <c r="J2204" s="4">
        <f>100/G2204</f>
        <v>1.6181229773462784</v>
      </c>
      <c r="K2204" s="2">
        <v>20</v>
      </c>
      <c r="M2204" s="2">
        <f>101.233-100.625</f>
        <v>0.60800000000000409</v>
      </c>
      <c r="N2204" s="37">
        <f>M2204/(K2204/100)</f>
        <v>3.0400000000000205</v>
      </c>
      <c r="O2204" s="37">
        <f>N2204/J2204</f>
        <v>1.8787200000000126</v>
      </c>
      <c r="P2204" s="5" t="e">
        <f>M2204/(L2204/100)</f>
        <v>#DIV/0!</v>
      </c>
      <c r="Q2204" s="5" t="e">
        <f>P2204*I2204</f>
        <v>#DIV/0!</v>
      </c>
      <c r="U2204" s="15" t="e">
        <f>100-(T2204-R2204)/S2204*100</f>
        <v>#DIV/0!</v>
      </c>
      <c r="AB2204" s="14" t="e">
        <f>((AE2204-AC2204)*(1000/AD2204))*1000</f>
        <v>#DIV/0!</v>
      </c>
      <c r="AF2204" s="7" t="e">
        <f>#REF!*0.8</f>
        <v>#REF!</v>
      </c>
      <c r="AH2204" s="8">
        <f>((AG2204)*(H2204/100))</f>
        <v>0</v>
      </c>
      <c r="AI2204" s="7" t="e">
        <f>AG2204/AH2204</f>
        <v>#DIV/0!</v>
      </c>
      <c r="AO2204" s="24" t="s">
        <v>2550</v>
      </c>
      <c r="AP2204" s="804" t="s">
        <v>121</v>
      </c>
      <c r="AQ2204" s="804">
        <v>4.0000000000000001E-3</v>
      </c>
      <c r="AR2204" s="804">
        <v>2.7E-2</v>
      </c>
      <c r="AS2204" s="804">
        <v>8.0000000000000002E-3</v>
      </c>
      <c r="AT2204" s="804" t="s">
        <v>121</v>
      </c>
      <c r="AU2204" s="804">
        <v>5.0000000000000001E-3</v>
      </c>
      <c r="AV2204" s="804" t="s">
        <v>121</v>
      </c>
      <c r="AW2204" s="804">
        <v>6.0000000000000001E-3</v>
      </c>
      <c r="AX2204" s="804" t="s">
        <v>121</v>
      </c>
      <c r="AY2204" s="804">
        <v>2E-3</v>
      </c>
      <c r="AZ2204" s="804">
        <v>0.78500000000000003</v>
      </c>
      <c r="BA2204" s="804">
        <v>1.4999999999999999E-2</v>
      </c>
      <c r="BB2204" s="804">
        <v>1.7999999999999999E-2</v>
      </c>
      <c r="BC2204" s="804">
        <v>4.0000000000000001E-3</v>
      </c>
      <c r="BD2204" s="804">
        <v>57.959000000000003</v>
      </c>
      <c r="BE2204" s="804">
        <v>0.499</v>
      </c>
      <c r="BF2204" s="804" t="s">
        <v>121</v>
      </c>
      <c r="BG2204" s="804">
        <v>1.7999999999999999E-2</v>
      </c>
      <c r="BH2204" s="804">
        <v>1.3819999999999999</v>
      </c>
      <c r="BI2204" s="804">
        <v>0.23100000000000001</v>
      </c>
      <c r="BJ2204" s="804" t="s">
        <v>121</v>
      </c>
      <c r="BK2204" s="804">
        <v>3.0000000000000001E-3</v>
      </c>
      <c r="BL2204" s="804" t="s">
        <v>121</v>
      </c>
      <c r="BM2204" s="804">
        <v>3.0000000000000001E-3</v>
      </c>
      <c r="BN2204" s="804">
        <v>3.5000000000000003E-2</v>
      </c>
      <c r="BO2204" s="804">
        <v>1.2999999999999999E-2</v>
      </c>
      <c r="BP2204" s="804">
        <v>35.158999999999999</v>
      </c>
      <c r="BQ2204" s="804">
        <v>0.55800000000000005</v>
      </c>
      <c r="BR2204" s="804" t="s">
        <v>121</v>
      </c>
      <c r="BS2204" s="804">
        <v>2E-3</v>
      </c>
      <c r="BT2204" s="804">
        <v>0.13800000000000001</v>
      </c>
      <c r="BU2204" s="804">
        <v>3.5000000000000003E-2</v>
      </c>
      <c r="BV2204" s="804">
        <v>1.2999999999999999E-2</v>
      </c>
      <c r="BW2204" s="804">
        <v>2E-3</v>
      </c>
      <c r="BX2204" s="804" t="s">
        <v>121</v>
      </c>
      <c r="BY2204" s="804">
        <v>4.4999999999999998E-2</v>
      </c>
      <c r="BZ2204" s="804" t="s">
        <v>121</v>
      </c>
      <c r="CA2204" s="804">
        <v>0.05</v>
      </c>
      <c r="CB2204" s="804" t="s">
        <v>121</v>
      </c>
      <c r="CC2204" s="804">
        <v>2.7149999999999999</v>
      </c>
      <c r="CD2204" s="804">
        <v>0.20599999999999999</v>
      </c>
      <c r="CE2204" s="804">
        <v>1.4999999999999999E-2</v>
      </c>
      <c r="CF2204" s="804">
        <v>4.0000000000000001E-3</v>
      </c>
      <c r="CG2204" s="804">
        <v>1E-3</v>
      </c>
      <c r="CH2204" s="804" t="s">
        <v>121</v>
      </c>
      <c r="CI2204" s="804">
        <v>2E-3</v>
      </c>
      <c r="CJ2204" s="804">
        <v>2.5000000000000001E-2</v>
      </c>
      <c r="CK2204" s="804">
        <v>8.9999999999999993E-3</v>
      </c>
      <c r="CL2204" s="804" t="s">
        <v>121</v>
      </c>
      <c r="CM2204" s="804">
        <v>2E-3</v>
      </c>
      <c r="CN2204" s="804" t="s">
        <v>121</v>
      </c>
      <c r="CO2204" s="804">
        <v>2E-3</v>
      </c>
      <c r="CP2204" s="804">
        <v>4.5999999999999999E-2</v>
      </c>
      <c r="CQ2204" s="804">
        <v>3.0000000000000001E-3</v>
      </c>
      <c r="CR2204" s="804" t="s">
        <v>121</v>
      </c>
      <c r="CS2204" s="804">
        <v>2E-3</v>
      </c>
      <c r="CT2204" s="804">
        <v>1.621</v>
      </c>
      <c r="CU2204" s="804">
        <v>5.0999999999999997E-2</v>
      </c>
      <c r="CV2204" s="804" t="s">
        <v>121</v>
      </c>
      <c r="CW2204" s="804">
        <v>2E-3</v>
      </c>
      <c r="CX2204" s="804">
        <v>2.5000000000000001E-2</v>
      </c>
      <c r="CY2204" s="804">
        <v>1.4E-2</v>
      </c>
      <c r="CZ2204" s="804" t="s">
        <v>121</v>
      </c>
      <c r="DA2204" s="804">
        <v>2E-3</v>
      </c>
      <c r="DB2204" s="804" t="s">
        <v>121</v>
      </c>
      <c r="DC2204" s="804">
        <v>1.2E-2</v>
      </c>
      <c r="DD2204" s="804" t="s">
        <v>121</v>
      </c>
      <c r="DE2204" s="804">
        <v>1.2E-2</v>
      </c>
      <c r="DF2204" s="804">
        <v>8.9999999999999993E-3</v>
      </c>
      <c r="DG2204" s="804">
        <v>3.0000000000000001E-3</v>
      </c>
      <c r="DH2204" s="804" t="s">
        <v>121</v>
      </c>
      <c r="DI2204" s="804">
        <v>2E-3</v>
      </c>
      <c r="DJ2204" s="804" t="s">
        <v>121</v>
      </c>
      <c r="DK2204" s="804">
        <v>2E-3</v>
      </c>
      <c r="DL2204" s="61" t="str">
        <f t="shared" si="41"/>
        <v>22-0216</v>
      </c>
    </row>
    <row r="2205" spans="1:132">
      <c r="A2205" s="11">
        <v>44817</v>
      </c>
      <c r="B2205" s="66" t="s">
        <v>2545</v>
      </c>
      <c r="C2205" s="25" t="s">
        <v>2551</v>
      </c>
      <c r="D2205" s="21">
        <v>34</v>
      </c>
      <c r="E2205" s="2">
        <v>100</v>
      </c>
      <c r="F2205" s="2">
        <v>100</v>
      </c>
      <c r="G2205" s="2">
        <v>66.2</v>
      </c>
      <c r="H2205" s="3">
        <f>((F2205)/(E2205/100))</f>
        <v>100</v>
      </c>
      <c r="I2205" s="4">
        <f>E2205/F2205</f>
        <v>1</v>
      </c>
      <c r="J2205" s="4">
        <f>100/G2205</f>
        <v>1.5105740181268881</v>
      </c>
      <c r="K2205" s="2">
        <v>20</v>
      </c>
      <c r="M2205" s="2">
        <f>102.027-100.949</f>
        <v>1.078000000000003</v>
      </c>
      <c r="N2205" s="37">
        <f>M2205/(K2205/100)</f>
        <v>5.3900000000000148</v>
      </c>
      <c r="O2205" s="37">
        <f>N2205/J2205</f>
        <v>3.5681800000000101</v>
      </c>
      <c r="P2205" s="5" t="e">
        <f>M2205/(L2205/100)</f>
        <v>#DIV/0!</v>
      </c>
      <c r="Q2205" s="5" t="e">
        <f>P2205*I2205</f>
        <v>#DIV/0!</v>
      </c>
      <c r="U2205" s="15" t="e">
        <f>100-(T2205-R2205)/S2205*100</f>
        <v>#DIV/0!</v>
      </c>
      <c r="AB2205" s="14" t="e">
        <f>((AE2205-AC2205)*(1000/AD2205))*1000</f>
        <v>#DIV/0!</v>
      </c>
      <c r="AF2205" s="7" t="e">
        <f>#REF!*0.8</f>
        <v>#REF!</v>
      </c>
      <c r="AH2205" s="8">
        <f>((AG2205)*(H2205/100))</f>
        <v>0</v>
      </c>
      <c r="AI2205" s="7" t="e">
        <f>AG2205/AH2205</f>
        <v>#DIV/0!</v>
      </c>
      <c r="AO2205" s="24" t="s">
        <v>2551</v>
      </c>
      <c r="AP2205" s="804" t="s">
        <v>121</v>
      </c>
      <c r="AQ2205" s="804">
        <v>3.0000000000000001E-3</v>
      </c>
      <c r="AR2205" s="804">
        <v>2.7E-2</v>
      </c>
      <c r="AS2205" s="804">
        <v>8.0000000000000002E-3</v>
      </c>
      <c r="AT2205" s="804" t="s">
        <v>121</v>
      </c>
      <c r="AU2205" s="804">
        <v>5.0000000000000001E-3</v>
      </c>
      <c r="AV2205" s="804" t="s">
        <v>121</v>
      </c>
      <c r="AW2205" s="804">
        <v>4.0000000000000001E-3</v>
      </c>
      <c r="AX2205" s="804" t="s">
        <v>121</v>
      </c>
      <c r="AY2205" s="804">
        <v>2E-3</v>
      </c>
      <c r="AZ2205" s="804">
        <v>0.72099999999999997</v>
      </c>
      <c r="BA2205" s="804">
        <v>1.4E-2</v>
      </c>
      <c r="BB2205" s="804">
        <v>1.6E-2</v>
      </c>
      <c r="BC2205" s="804">
        <v>4.0000000000000001E-3</v>
      </c>
      <c r="BD2205" s="804">
        <v>55.883000000000003</v>
      </c>
      <c r="BE2205" s="804">
        <v>0.47499999999999998</v>
      </c>
      <c r="BF2205" s="804" t="s">
        <v>121</v>
      </c>
      <c r="BG2205" s="804">
        <v>2.1000000000000001E-2</v>
      </c>
      <c r="BH2205" s="804">
        <v>2.722</v>
      </c>
      <c r="BI2205" s="804">
        <v>0.26800000000000002</v>
      </c>
      <c r="BJ2205" s="804">
        <v>8.0000000000000002E-3</v>
      </c>
      <c r="BK2205" s="804">
        <v>1E-3</v>
      </c>
      <c r="BL2205" s="804" t="s">
        <v>121</v>
      </c>
      <c r="BM2205" s="804">
        <v>2E-3</v>
      </c>
      <c r="BN2205" s="804">
        <v>4.4999999999999998E-2</v>
      </c>
      <c r="BO2205" s="804">
        <v>1.2999999999999999E-2</v>
      </c>
      <c r="BP2205" s="804">
        <v>39.155000000000001</v>
      </c>
      <c r="BQ2205" s="804">
        <v>0.501</v>
      </c>
      <c r="BR2205" s="804" t="s">
        <v>121</v>
      </c>
      <c r="BS2205" s="804">
        <v>2E-3</v>
      </c>
      <c r="BT2205" s="804">
        <v>0.14899999999999999</v>
      </c>
      <c r="BU2205" s="804">
        <v>3.7999999999999999E-2</v>
      </c>
      <c r="BV2205" s="804">
        <v>1.7000000000000001E-2</v>
      </c>
      <c r="BW2205" s="804">
        <v>2E-3</v>
      </c>
      <c r="BX2205" s="804" t="s">
        <v>121</v>
      </c>
      <c r="BY2205" s="804">
        <v>4.2999999999999997E-2</v>
      </c>
      <c r="BZ2205" s="804" t="s">
        <v>121</v>
      </c>
      <c r="CA2205" s="804">
        <v>0.05</v>
      </c>
      <c r="CB2205" s="804" t="s">
        <v>121</v>
      </c>
      <c r="CC2205" s="804">
        <v>3.4390000000000001</v>
      </c>
      <c r="CD2205" s="804">
        <v>0.223</v>
      </c>
      <c r="CE2205" s="804">
        <v>1.4E-2</v>
      </c>
      <c r="CF2205" s="804" t="s">
        <v>121</v>
      </c>
      <c r="CG2205" s="804">
        <v>2E-3</v>
      </c>
      <c r="CH2205" s="804" t="s">
        <v>121</v>
      </c>
      <c r="CI2205" s="804">
        <v>2E-3</v>
      </c>
      <c r="CJ2205" s="804">
        <v>3.5999999999999997E-2</v>
      </c>
      <c r="CK2205" s="804">
        <v>8.9999999999999993E-3</v>
      </c>
      <c r="CL2205" s="804" t="s">
        <v>121</v>
      </c>
      <c r="CM2205" s="804">
        <v>2E-3</v>
      </c>
      <c r="CN2205" s="804" t="s">
        <v>121</v>
      </c>
      <c r="CO2205" s="804">
        <v>2E-3</v>
      </c>
      <c r="CP2205" s="804">
        <v>6.0999999999999999E-2</v>
      </c>
      <c r="CQ2205" s="804">
        <v>3.0000000000000001E-3</v>
      </c>
      <c r="CR2205" s="804" t="s">
        <v>121</v>
      </c>
      <c r="CS2205" s="804">
        <v>2E-3</v>
      </c>
      <c r="CT2205" s="804">
        <v>0.88800000000000001</v>
      </c>
      <c r="CU2205" s="804">
        <v>4.1000000000000002E-2</v>
      </c>
      <c r="CV2205" s="804" t="s">
        <v>121</v>
      </c>
      <c r="CW2205" s="804">
        <v>2E-3</v>
      </c>
      <c r="CX2205" s="804" t="s">
        <v>121</v>
      </c>
      <c r="CY2205" s="804">
        <v>3.3000000000000002E-2</v>
      </c>
      <c r="CZ2205" s="804" t="s">
        <v>121</v>
      </c>
      <c r="DA2205" s="804">
        <v>2E-3</v>
      </c>
      <c r="DB2205" s="804" t="s">
        <v>121</v>
      </c>
      <c r="DC2205" s="804">
        <v>1.2999999999999999E-2</v>
      </c>
      <c r="DD2205" s="804" t="s">
        <v>121</v>
      </c>
      <c r="DE2205" s="804">
        <v>1.0999999999999999E-2</v>
      </c>
      <c r="DF2205" s="804">
        <v>0.02</v>
      </c>
      <c r="DG2205" s="804">
        <v>3.0000000000000001E-3</v>
      </c>
      <c r="DH2205" s="804" t="s">
        <v>121</v>
      </c>
      <c r="DI2205" s="804">
        <v>2E-3</v>
      </c>
      <c r="DJ2205" s="804" t="s">
        <v>121</v>
      </c>
      <c r="DK2205" s="804">
        <v>2E-3</v>
      </c>
      <c r="DL2205" s="61" t="str">
        <f t="shared" si="41"/>
        <v>22-0217</v>
      </c>
    </row>
    <row r="2206" spans="1:132">
      <c r="A2206" s="11">
        <v>44817</v>
      </c>
      <c r="B2206" s="66" t="s">
        <v>435</v>
      </c>
      <c r="C2206" s="25" t="s">
        <v>2552</v>
      </c>
      <c r="D2206" s="21">
        <v>4</v>
      </c>
      <c r="E2206" s="2">
        <v>100</v>
      </c>
      <c r="F2206" s="2">
        <v>96</v>
      </c>
      <c r="H2206" s="3">
        <f>((F2206)/(E2206/100))</f>
        <v>96</v>
      </c>
      <c r="I2206" s="4">
        <f>E2206/F2206</f>
        <v>1.0416666666666667</v>
      </c>
      <c r="J2206" s="4" t="e">
        <f>100/G2206</f>
        <v>#DIV/0!</v>
      </c>
      <c r="N2206" s="37" t="e">
        <f>M2206/(K2206/100)</f>
        <v>#DIV/0!</v>
      </c>
      <c r="O2206" s="37" t="e">
        <f>N2206/J2206</f>
        <v>#DIV/0!</v>
      </c>
      <c r="P2206" s="5" t="e">
        <f>M2206/(L2206/100)</f>
        <v>#DIV/0!</v>
      </c>
      <c r="Q2206" s="5" t="e">
        <f>P2206*I2206</f>
        <v>#DIV/0!</v>
      </c>
      <c r="R2206" s="21">
        <v>56.723999999999997</v>
      </c>
      <c r="S2206" s="21">
        <v>10.003</v>
      </c>
      <c r="T2206" s="21">
        <v>64.683000000000007</v>
      </c>
      <c r="U2206" s="15">
        <f>100-(T2206-R2206)/S2206*100</f>
        <v>20.433869839048185</v>
      </c>
      <c r="V2206" s="21">
        <v>15.24</v>
      </c>
      <c r="X2206" s="2">
        <v>8.9700000000000006</v>
      </c>
      <c r="Y2206" s="2">
        <v>1.5</v>
      </c>
      <c r="AB2206" s="14" t="e">
        <f>((AE2206-AC2206)*(1000/AD2206))*1000</f>
        <v>#DIV/0!</v>
      </c>
      <c r="AF2206" s="7" t="e">
        <f>#REF!*0.8</f>
        <v>#REF!</v>
      </c>
      <c r="AG2206" s="2">
        <v>100</v>
      </c>
      <c r="AH2206" s="8">
        <f>((AG2206)*(H2206/100))</f>
        <v>96</v>
      </c>
      <c r="AI2206" s="7">
        <f>AG2206/AH2206</f>
        <v>1.0416666666666667</v>
      </c>
      <c r="AJ2206" s="6">
        <v>86.14</v>
      </c>
      <c r="AK2206" s="2">
        <v>7.6999999999999999E-2</v>
      </c>
      <c r="AM2206" s="21">
        <v>17.559999999999999</v>
      </c>
      <c r="AN2206" s="21">
        <v>15.64</v>
      </c>
      <c r="AO2206" s="20" t="s">
        <v>2552</v>
      </c>
      <c r="AP2206" s="805">
        <v>5.0000000000000001E-3</v>
      </c>
      <c r="AQ2206" s="805">
        <v>1E-3</v>
      </c>
      <c r="AR2206" s="805" t="s">
        <v>121</v>
      </c>
      <c r="AS2206" s="805">
        <v>3.0000000000000001E-3</v>
      </c>
      <c r="AT2206" s="805" t="s">
        <v>121</v>
      </c>
      <c r="AU2206" s="805">
        <v>2E-3</v>
      </c>
      <c r="AV2206" s="805">
        <v>5.0999999999999997E-2</v>
      </c>
      <c r="AW2206" s="805">
        <v>2E-3</v>
      </c>
      <c r="AX2206" s="805" t="s">
        <v>121</v>
      </c>
      <c r="AY2206" s="805">
        <v>2E-3</v>
      </c>
      <c r="AZ2206" s="805">
        <v>1.2999999999999999E-2</v>
      </c>
      <c r="BA2206" s="805">
        <v>2E-3</v>
      </c>
      <c r="BB2206" s="805">
        <v>1.2999999999999999E-2</v>
      </c>
      <c r="BC2206" s="805">
        <v>1E-3</v>
      </c>
      <c r="BD2206" s="805">
        <v>3.4049999999999998</v>
      </c>
      <c r="BE2206" s="805">
        <v>7.0999999999999994E-2</v>
      </c>
      <c r="BF2206" s="805" t="s">
        <v>121</v>
      </c>
      <c r="BG2206" s="805">
        <v>2E-3</v>
      </c>
      <c r="BH2206" s="805">
        <v>6.4009999999999998</v>
      </c>
      <c r="BI2206" s="805">
        <v>0.83099999999999996</v>
      </c>
      <c r="BJ2206" s="805" t="s">
        <v>121</v>
      </c>
      <c r="BK2206" s="805">
        <v>2E-3</v>
      </c>
      <c r="BL2206" s="805" t="s">
        <v>121</v>
      </c>
      <c r="BM2206" s="805">
        <v>2E-3</v>
      </c>
      <c r="BN2206" s="805">
        <v>8.2000000000000003E-2</v>
      </c>
      <c r="BO2206" s="805">
        <v>6.0000000000000001E-3</v>
      </c>
      <c r="BP2206" s="805">
        <v>85.415000000000006</v>
      </c>
      <c r="BQ2206" s="805">
        <v>6.4000000000000001E-2</v>
      </c>
      <c r="BR2206" s="805">
        <v>0.01</v>
      </c>
      <c r="BS2206" s="805">
        <v>1E-3</v>
      </c>
      <c r="BT2206" s="805">
        <v>2.093</v>
      </c>
      <c r="BU2206" s="805">
        <v>6.3E-2</v>
      </c>
      <c r="BV2206" s="805" t="s">
        <v>121</v>
      </c>
      <c r="BW2206" s="805">
        <v>8.8999999999999996E-2</v>
      </c>
      <c r="BX2206" s="805" t="s">
        <v>121</v>
      </c>
      <c r="BY2206" s="805">
        <v>8.0000000000000002E-3</v>
      </c>
      <c r="BZ2206" s="805">
        <v>1.542</v>
      </c>
      <c r="CA2206" s="805">
        <v>3.9E-2</v>
      </c>
      <c r="CB2206" s="805" t="s">
        <v>121</v>
      </c>
      <c r="CC2206" s="805">
        <v>4.7110000000000003</v>
      </c>
      <c r="CD2206" s="805">
        <v>3.2000000000000001E-2</v>
      </c>
      <c r="CE2206" s="805">
        <v>4.0000000000000001E-3</v>
      </c>
      <c r="CF2206" s="805" t="s">
        <v>121</v>
      </c>
      <c r="CG2206" s="805">
        <v>2E-3</v>
      </c>
      <c r="CH2206" s="805">
        <v>2E-3</v>
      </c>
      <c r="CI2206" s="805">
        <v>1E-3</v>
      </c>
      <c r="CJ2206" s="805" t="s">
        <v>121</v>
      </c>
      <c r="CK2206" s="805">
        <v>1.1060000000000001</v>
      </c>
      <c r="CL2206" s="805" t="s">
        <v>121</v>
      </c>
      <c r="CM2206" s="805">
        <v>2E-3</v>
      </c>
      <c r="CN2206" s="805">
        <v>5.0000000000000001E-3</v>
      </c>
      <c r="CO2206" s="805">
        <v>1E-3</v>
      </c>
      <c r="CP2206" s="805">
        <v>0.184</v>
      </c>
      <c r="CQ2206" s="805">
        <v>3.5999999999999997E-2</v>
      </c>
      <c r="CR2206" s="805" t="s">
        <v>121</v>
      </c>
      <c r="CS2206" s="805">
        <v>2E-3</v>
      </c>
      <c r="CT2206" s="805" t="s">
        <v>121</v>
      </c>
      <c r="CU2206" s="805">
        <v>35.237000000000002</v>
      </c>
      <c r="CV2206" s="805">
        <v>1.2999999999999999E-2</v>
      </c>
      <c r="CW2206" s="805">
        <v>1E-3</v>
      </c>
      <c r="CX2206" s="805">
        <v>0.182</v>
      </c>
      <c r="CY2206" s="805">
        <v>8.9999999999999993E-3</v>
      </c>
      <c r="CZ2206" s="805" t="s">
        <v>121</v>
      </c>
      <c r="DA2206" s="805">
        <v>2E-3</v>
      </c>
      <c r="DB2206" s="805">
        <v>7.0000000000000001E-3</v>
      </c>
      <c r="DC2206" s="805">
        <v>3.0000000000000001E-3</v>
      </c>
      <c r="DD2206" s="805" t="s">
        <v>121</v>
      </c>
      <c r="DE2206" s="805">
        <v>6.0000000000000001E-3</v>
      </c>
      <c r="DF2206" s="805">
        <v>0.39400000000000002</v>
      </c>
      <c r="DG2206" s="805">
        <v>8.0000000000000002E-3</v>
      </c>
      <c r="DH2206" s="805">
        <v>6.4000000000000001E-2</v>
      </c>
      <c r="DI2206" s="805">
        <v>1E-3</v>
      </c>
      <c r="DJ2206" s="805" t="s">
        <v>121</v>
      </c>
      <c r="DK2206" s="805">
        <v>2E-3</v>
      </c>
      <c r="DL2206" s="61" t="str">
        <f t="shared" si="41"/>
        <v>22-0173</v>
      </c>
      <c r="DM2206" s="807">
        <v>2.0271576777912002E-2</v>
      </c>
      <c r="DN2206" s="807">
        <v>-3.1852593733791399E-3</v>
      </c>
      <c r="DO2206" s="807">
        <v>2.1449567612800102E-2</v>
      </c>
      <c r="DP2206" s="807">
        <v>7.7260364634186299E-2</v>
      </c>
      <c r="DQ2206" s="807">
        <v>8.4530598380540192E-3</v>
      </c>
      <c r="DR2206" s="807">
        <v>1.8460239393269601E-2</v>
      </c>
      <c r="DS2206" s="807">
        <v>-5.35717587172026E-2</v>
      </c>
      <c r="DT2206" s="807">
        <v>5.8220395826781603E-3</v>
      </c>
      <c r="DU2206" s="807">
        <v>6.5721249195635695E-4</v>
      </c>
      <c r="DV2206" s="807">
        <v>-3.6348981534885601E-3</v>
      </c>
      <c r="DW2206" s="807">
        <v>0.16658474608844501</v>
      </c>
      <c r="DX2206" s="807">
        <v>4.67591200626845E-4</v>
      </c>
      <c r="DY2206" s="807">
        <v>44.701406438523399</v>
      </c>
      <c r="DZ2206" s="807">
        <v>-0.43934758183515699</v>
      </c>
      <c r="EA2206" s="807">
        <v>8.6586645744551394</v>
      </c>
      <c r="EB2206" s="807">
        <v>99.679366972993805</v>
      </c>
    </row>
    <row r="2207" spans="1:132">
      <c r="A2207" s="11">
        <v>44818</v>
      </c>
      <c r="B2207" s="66" t="s">
        <v>723</v>
      </c>
      <c r="C2207" s="25" t="s">
        <v>2254</v>
      </c>
      <c r="H2207" s="3" t="e">
        <f>((F2207)/(E2207/100))</f>
        <v>#DIV/0!</v>
      </c>
      <c r="I2207" s="4" t="e">
        <f>E2207/F2207</f>
        <v>#DIV/0!</v>
      </c>
      <c r="J2207" s="4" t="e">
        <f>100/G2207</f>
        <v>#DIV/0!</v>
      </c>
      <c r="N2207" s="37" t="e">
        <f>M2207/(K2207/100)</f>
        <v>#DIV/0!</v>
      </c>
      <c r="O2207" s="37" t="e">
        <f>N2207/J2207</f>
        <v>#DIV/0!</v>
      </c>
      <c r="P2207" s="5" t="e">
        <f>M2207/(L2207/100)</f>
        <v>#DIV/0!</v>
      </c>
      <c r="Q2207" s="5" t="e">
        <f>P2207*I2207</f>
        <v>#DIV/0!</v>
      </c>
      <c r="U2207" s="15" t="e">
        <f>100-(T2207-R2207)/S2207*100</f>
        <v>#DIV/0!</v>
      </c>
      <c r="AB2207" s="14" t="e">
        <f>((AE2207-AC2207)*(1000/AD2207))*1000</f>
        <v>#DIV/0!</v>
      </c>
      <c r="AF2207" s="7" t="e">
        <f>#REF!*0.8</f>
        <v>#REF!</v>
      </c>
      <c r="AH2207" s="8" t="e">
        <f>((AG2207)*(H2207/100))</f>
        <v>#DIV/0!</v>
      </c>
      <c r="AI2207" s="7" t="e">
        <f>AG2207/AH2207</f>
        <v>#DIV/0!</v>
      </c>
      <c r="AO2207" s="58" t="s">
        <v>723</v>
      </c>
      <c r="AP2207" s="808" t="s">
        <v>121</v>
      </c>
      <c r="AQ2207" s="808">
        <v>3.0000000000000001E-3</v>
      </c>
      <c r="AR2207" s="808" t="s">
        <v>121</v>
      </c>
      <c r="AS2207" s="808">
        <v>1.6E-2</v>
      </c>
      <c r="AT2207" s="808" t="s">
        <v>121</v>
      </c>
      <c r="AU2207" s="808">
        <v>0.01</v>
      </c>
      <c r="AV2207" s="808">
        <v>8.2370000000000001</v>
      </c>
      <c r="AW2207" s="808">
        <v>0.158</v>
      </c>
      <c r="AX2207" s="808" t="s">
        <v>121</v>
      </c>
      <c r="AY2207" s="808">
        <v>6.0000000000000001E-3</v>
      </c>
      <c r="AZ2207" s="808">
        <v>1.381</v>
      </c>
      <c r="BA2207" s="808">
        <v>2.3E-2</v>
      </c>
      <c r="BB2207" s="808">
        <v>0.183</v>
      </c>
      <c r="BC2207" s="808">
        <v>8.9999999999999993E-3</v>
      </c>
      <c r="BD2207" s="808">
        <v>42.61</v>
      </c>
      <c r="BE2207" s="808">
        <v>0.49299999999999999</v>
      </c>
      <c r="BF2207" s="808" t="s">
        <v>121</v>
      </c>
      <c r="BG2207" s="808">
        <v>0.01</v>
      </c>
      <c r="BH2207" s="808">
        <v>3</v>
      </c>
      <c r="BI2207" s="808">
        <v>0.42099999999999999</v>
      </c>
      <c r="BJ2207" s="808">
        <v>1.2E-2</v>
      </c>
      <c r="BK2207" s="808">
        <v>2E-3</v>
      </c>
      <c r="BL2207" s="808">
        <v>6.0000000000000001E-3</v>
      </c>
      <c r="BM2207" s="808">
        <v>3.0000000000000001E-3</v>
      </c>
      <c r="BN2207" s="808">
        <v>0.14099999999999999</v>
      </c>
      <c r="BO2207" s="808">
        <v>2.7E-2</v>
      </c>
      <c r="BP2207" s="808">
        <v>34.091000000000001</v>
      </c>
      <c r="BQ2207" s="808">
        <v>0.76300000000000001</v>
      </c>
      <c r="BR2207" s="808">
        <v>1.2E-2</v>
      </c>
      <c r="BS2207" s="808">
        <v>2E-3</v>
      </c>
      <c r="BT2207" s="808">
        <v>0.39100000000000001</v>
      </c>
      <c r="BU2207" s="808">
        <v>9.0999999999999998E-2</v>
      </c>
      <c r="BV2207" s="808">
        <v>6.2E-2</v>
      </c>
      <c r="BW2207" s="808">
        <v>4.0000000000000001E-3</v>
      </c>
      <c r="BX2207" s="808" t="s">
        <v>121</v>
      </c>
      <c r="BY2207" s="808">
        <v>4.7E-2</v>
      </c>
      <c r="BZ2207" s="808">
        <v>0.13600000000000001</v>
      </c>
      <c r="CA2207" s="808">
        <v>5.0999999999999997E-2</v>
      </c>
      <c r="CB2207" s="808" t="s">
        <v>121</v>
      </c>
      <c r="CC2207" s="808">
        <v>6.6070000000000002</v>
      </c>
      <c r="CD2207" s="808">
        <v>0.27300000000000002</v>
      </c>
      <c r="CE2207" s="808">
        <v>1.9E-2</v>
      </c>
      <c r="CF2207" s="808">
        <v>2E-3</v>
      </c>
      <c r="CG2207" s="808">
        <v>1E-3</v>
      </c>
      <c r="CH2207" s="808" t="s">
        <v>121</v>
      </c>
      <c r="CI2207" s="808">
        <v>2E-3</v>
      </c>
      <c r="CJ2207" s="808">
        <v>0.17299999999999999</v>
      </c>
      <c r="CK2207" s="808">
        <v>1.9E-2</v>
      </c>
      <c r="CL2207" s="808" t="s">
        <v>121</v>
      </c>
      <c r="CM2207" s="808">
        <v>2E-3</v>
      </c>
      <c r="CN2207" s="808" t="s">
        <v>121</v>
      </c>
      <c r="CO2207" s="808">
        <v>2E-3</v>
      </c>
      <c r="CP2207" s="808">
        <v>0.95199999999999996</v>
      </c>
      <c r="CQ2207" s="808">
        <v>1.2E-2</v>
      </c>
      <c r="CR2207" s="808" t="s">
        <v>121</v>
      </c>
      <c r="CS2207" s="808">
        <v>2E-3</v>
      </c>
      <c r="CT2207" s="808">
        <v>1.0660000000000001</v>
      </c>
      <c r="CU2207" s="808">
        <v>5.7000000000000002E-2</v>
      </c>
      <c r="CV2207" s="808">
        <v>3.0000000000000001E-3</v>
      </c>
      <c r="CW2207" s="808">
        <v>1E-3</v>
      </c>
      <c r="CX2207" s="808">
        <v>0.20399999999999999</v>
      </c>
      <c r="CY2207" s="808">
        <v>0.02</v>
      </c>
      <c r="CZ2207" s="808" t="s">
        <v>121</v>
      </c>
      <c r="DA2207" s="808">
        <v>3.0000000000000001E-3</v>
      </c>
      <c r="DB2207" s="808">
        <v>1.2999999999999999E-2</v>
      </c>
      <c r="DC2207" s="808">
        <v>8.0000000000000002E-3</v>
      </c>
      <c r="DD2207" s="808" t="s">
        <v>121</v>
      </c>
      <c r="DE2207" s="808">
        <v>6.6000000000000003E-2</v>
      </c>
      <c r="DF2207" s="808">
        <v>7.0209999999999999</v>
      </c>
      <c r="DG2207" s="808">
        <v>0.114</v>
      </c>
      <c r="DH2207" s="808">
        <v>2.1999999999999999E-2</v>
      </c>
      <c r="DI2207" s="808">
        <v>1E-3</v>
      </c>
      <c r="DJ2207" s="808" t="s">
        <v>121</v>
      </c>
      <c r="DK2207" s="808">
        <v>2E-3</v>
      </c>
      <c r="DL2207" s="61" t="str">
        <f t="shared" si="41"/>
        <v>Anlieferung 40-1</v>
      </c>
    </row>
    <row r="2208" spans="1:132">
      <c r="A2208" s="11">
        <v>44818</v>
      </c>
      <c r="B2208" s="66" t="s">
        <v>724</v>
      </c>
      <c r="C2208" s="25" t="s">
        <v>2254</v>
      </c>
      <c r="H2208" s="3" t="e">
        <f>((F2208)/(E2208/100))</f>
        <v>#DIV/0!</v>
      </c>
      <c r="I2208" s="4" t="e">
        <f>E2208/F2208</f>
        <v>#DIV/0!</v>
      </c>
      <c r="J2208" s="4" t="e">
        <f>100/G2208</f>
        <v>#DIV/0!</v>
      </c>
      <c r="N2208" s="37" t="e">
        <f>M2208/(K2208/100)</f>
        <v>#DIV/0!</v>
      </c>
      <c r="O2208" s="37" t="e">
        <f>N2208/J2208</f>
        <v>#DIV/0!</v>
      </c>
      <c r="P2208" s="5" t="e">
        <f>M2208/(L2208/100)</f>
        <v>#DIV/0!</v>
      </c>
      <c r="Q2208" s="5" t="e">
        <f>P2208*I2208</f>
        <v>#DIV/0!</v>
      </c>
      <c r="U2208" s="15" t="e">
        <f>100-(T2208-R2208)/S2208*100</f>
        <v>#DIV/0!</v>
      </c>
      <c r="AB2208" s="14" t="e">
        <f>((AE2208-AC2208)*(1000/AD2208))*1000</f>
        <v>#DIV/0!</v>
      </c>
      <c r="AF2208" s="7" t="e">
        <f>#REF!*0.8</f>
        <v>#REF!</v>
      </c>
      <c r="AH2208" s="8" t="e">
        <f>((AG2208)*(H2208/100))</f>
        <v>#DIV/0!</v>
      </c>
      <c r="AI2208" s="7" t="e">
        <f>AG2208/AH2208</f>
        <v>#DIV/0!</v>
      </c>
      <c r="AO2208" s="58" t="s">
        <v>724</v>
      </c>
      <c r="AP2208" s="808">
        <v>8.0000000000000002E-3</v>
      </c>
      <c r="AQ2208" s="808">
        <v>5.0000000000000001E-3</v>
      </c>
      <c r="AR2208" s="808" t="s">
        <v>121</v>
      </c>
      <c r="AS2208" s="808">
        <v>1.4E-2</v>
      </c>
      <c r="AT2208" s="808" t="s">
        <v>121</v>
      </c>
      <c r="AU2208" s="808">
        <v>8.9999999999999993E-3</v>
      </c>
      <c r="AV2208" s="808">
        <v>7.8109999999999999</v>
      </c>
      <c r="AW2208" s="808">
        <v>0.22600000000000001</v>
      </c>
      <c r="AX2208" s="808" t="s">
        <v>121</v>
      </c>
      <c r="AY2208" s="808">
        <v>6.0000000000000001E-3</v>
      </c>
      <c r="AZ2208" s="808">
        <v>1.218</v>
      </c>
      <c r="BA2208" s="808">
        <v>2.5000000000000001E-2</v>
      </c>
      <c r="BB2208" s="808">
        <v>3.6999999999999998E-2</v>
      </c>
      <c r="BC2208" s="808">
        <v>6.0000000000000001E-3</v>
      </c>
      <c r="BD2208" s="808">
        <v>22.384</v>
      </c>
      <c r="BE2208" s="808">
        <v>0.54600000000000004</v>
      </c>
      <c r="BF2208" s="808" t="s">
        <v>121</v>
      </c>
      <c r="BG2208" s="808">
        <v>8.0000000000000002E-3</v>
      </c>
      <c r="BH2208" s="808">
        <v>2.7040000000000002</v>
      </c>
      <c r="BI2208" s="808">
        <v>0.48899999999999999</v>
      </c>
      <c r="BJ2208" s="808">
        <v>1.2999999999999999E-2</v>
      </c>
      <c r="BK2208" s="808">
        <v>4.0000000000000001E-3</v>
      </c>
      <c r="BL2208" s="808" t="s">
        <v>121</v>
      </c>
      <c r="BM2208" s="808">
        <v>6.0000000000000001E-3</v>
      </c>
      <c r="BN2208" s="808">
        <v>1.2589999999999999</v>
      </c>
      <c r="BO2208" s="808">
        <v>7.2999999999999995E-2</v>
      </c>
      <c r="BP2208" s="808">
        <v>53.533000000000001</v>
      </c>
      <c r="BQ2208" s="808">
        <v>0.57499999999999996</v>
      </c>
      <c r="BR2208" s="808">
        <v>0.70199999999999996</v>
      </c>
      <c r="BS2208" s="808">
        <v>1.4999999999999999E-2</v>
      </c>
      <c r="BT2208" s="808">
        <v>0.71599999999999997</v>
      </c>
      <c r="BU2208" s="808">
        <v>9.2999999999999999E-2</v>
      </c>
      <c r="BV2208" s="808" t="s">
        <v>121</v>
      </c>
      <c r="BW2208" s="808">
        <v>8.5999999999999993E-2</v>
      </c>
      <c r="BX2208" s="808">
        <v>4.5999999999999999E-2</v>
      </c>
      <c r="BY2208" s="808">
        <v>2.5000000000000001E-2</v>
      </c>
      <c r="BZ2208" s="808">
        <v>0.17299999999999999</v>
      </c>
      <c r="CA2208" s="808">
        <v>4.7E-2</v>
      </c>
      <c r="CB2208" s="808" t="s">
        <v>121</v>
      </c>
      <c r="CC2208" s="808">
        <v>7.4530000000000003</v>
      </c>
      <c r="CD2208" s="808">
        <v>0.14799999999999999</v>
      </c>
      <c r="CE2208" s="808">
        <v>1.7999999999999999E-2</v>
      </c>
      <c r="CF2208" s="808" t="s">
        <v>121</v>
      </c>
      <c r="CG2208" s="808">
        <v>4.0000000000000001E-3</v>
      </c>
      <c r="CH2208" s="808">
        <v>2E-3</v>
      </c>
      <c r="CI2208" s="808">
        <v>1E-3</v>
      </c>
      <c r="CJ2208" s="808" t="s">
        <v>121</v>
      </c>
      <c r="CK2208" s="808">
        <v>1.0369999999999999</v>
      </c>
      <c r="CL2208" s="808" t="s">
        <v>121</v>
      </c>
      <c r="CM2208" s="808">
        <v>2E-3</v>
      </c>
      <c r="CN2208" s="808">
        <v>5.0000000000000001E-3</v>
      </c>
      <c r="CO2208" s="808">
        <v>1E-3</v>
      </c>
      <c r="CP2208" s="808">
        <v>1.2110000000000001</v>
      </c>
      <c r="CQ2208" s="808">
        <v>7.0999999999999994E-2</v>
      </c>
      <c r="CR2208" s="808" t="s">
        <v>121</v>
      </c>
      <c r="CS2208" s="808">
        <v>3.0000000000000001E-3</v>
      </c>
      <c r="CT2208" s="808" t="s">
        <v>121</v>
      </c>
      <c r="CU2208" s="808">
        <v>28.286999999999999</v>
      </c>
      <c r="CV2208" s="808">
        <v>2.1000000000000001E-2</v>
      </c>
      <c r="CW2208" s="808">
        <v>1E-3</v>
      </c>
      <c r="CX2208" s="808">
        <v>0.156</v>
      </c>
      <c r="CY2208" s="808">
        <v>2.9000000000000001E-2</v>
      </c>
      <c r="CZ2208" s="808" t="s">
        <v>121</v>
      </c>
      <c r="DA2208" s="808">
        <v>2E-3</v>
      </c>
      <c r="DB2208" s="808" t="s">
        <v>121</v>
      </c>
      <c r="DC2208" s="808">
        <v>2.3E-2</v>
      </c>
      <c r="DD2208" s="808" t="s">
        <v>121</v>
      </c>
      <c r="DE2208" s="808">
        <v>5.6000000000000001E-2</v>
      </c>
      <c r="DF2208" s="808">
        <v>5.6449999999999996</v>
      </c>
      <c r="DG2208" s="808">
        <v>0.13300000000000001</v>
      </c>
      <c r="DH2208" s="808">
        <v>2.1989999999999998</v>
      </c>
      <c r="DI2208" s="808">
        <v>3.7999999999999999E-2</v>
      </c>
      <c r="DJ2208" s="808" t="s">
        <v>121</v>
      </c>
      <c r="DK2208" s="808">
        <v>2E-3</v>
      </c>
      <c r="DL2208" s="61" t="str">
        <f t="shared" si="41"/>
        <v>Anlieferung 40-2</v>
      </c>
    </row>
    <row r="2209" spans="1:132">
      <c r="A2209" s="11">
        <v>44818</v>
      </c>
      <c r="B2209" s="66" t="s">
        <v>725</v>
      </c>
      <c r="C2209" s="25" t="s">
        <v>2254</v>
      </c>
      <c r="H2209" s="3" t="e">
        <f>((F2209)/(E2209/100))</f>
        <v>#DIV/0!</v>
      </c>
      <c r="I2209" s="4" t="e">
        <f>E2209/F2209</f>
        <v>#DIV/0!</v>
      </c>
      <c r="J2209" s="4" t="e">
        <f>100/G2209</f>
        <v>#DIV/0!</v>
      </c>
      <c r="N2209" s="37" t="e">
        <f>M2209/(K2209/100)</f>
        <v>#DIV/0!</v>
      </c>
      <c r="O2209" s="37" t="e">
        <f>N2209/J2209</f>
        <v>#DIV/0!</v>
      </c>
      <c r="P2209" s="5" t="e">
        <f>M2209/(L2209/100)</f>
        <v>#DIV/0!</v>
      </c>
      <c r="Q2209" s="5" t="e">
        <f>P2209*I2209</f>
        <v>#DIV/0!</v>
      </c>
      <c r="U2209" s="15" t="e">
        <f>100-(T2209-R2209)/S2209*100</f>
        <v>#DIV/0!</v>
      </c>
      <c r="AB2209" s="14" t="e">
        <f>((AE2209-AC2209)*(1000/AD2209))*1000</f>
        <v>#DIV/0!</v>
      </c>
      <c r="AF2209" s="7" t="e">
        <f>#REF!*0.8</f>
        <v>#REF!</v>
      </c>
      <c r="AH2209" s="8" t="e">
        <f>((AG2209)*(H2209/100))</f>
        <v>#DIV/0!</v>
      </c>
      <c r="AI2209" s="7" t="e">
        <f>AG2209/AH2209</f>
        <v>#DIV/0!</v>
      </c>
      <c r="AO2209" s="58" t="s">
        <v>725</v>
      </c>
      <c r="AP2209" s="808">
        <v>8.0000000000000002E-3</v>
      </c>
      <c r="AQ2209" s="808">
        <v>4.0000000000000001E-3</v>
      </c>
      <c r="AR2209" s="808" t="s">
        <v>121</v>
      </c>
      <c r="AS2209" s="808">
        <v>1.2E-2</v>
      </c>
      <c r="AT2209" s="808" t="s">
        <v>121</v>
      </c>
      <c r="AU2209" s="808">
        <v>8.9999999999999993E-3</v>
      </c>
      <c r="AV2209" s="808">
        <v>9.0269999999999992</v>
      </c>
      <c r="AW2209" s="808">
        <v>0.23599999999999999</v>
      </c>
      <c r="AX2209" s="808" t="s">
        <v>121</v>
      </c>
      <c r="AY2209" s="808">
        <v>0.01</v>
      </c>
      <c r="AZ2209" s="808">
        <v>2.3130000000000002</v>
      </c>
      <c r="BA2209" s="808">
        <v>3.7999999999999999E-2</v>
      </c>
      <c r="BB2209" s="808">
        <v>4.5999999999999999E-2</v>
      </c>
      <c r="BC2209" s="808">
        <v>5.0000000000000001E-3</v>
      </c>
      <c r="BD2209" s="808">
        <v>19.446999999999999</v>
      </c>
      <c r="BE2209" s="808">
        <v>0.38600000000000001</v>
      </c>
      <c r="BF2209" s="808" t="s">
        <v>121</v>
      </c>
      <c r="BG2209" s="808">
        <v>0.01</v>
      </c>
      <c r="BH2209" s="808">
        <v>2.323</v>
      </c>
      <c r="BI2209" s="808">
        <v>0.437</v>
      </c>
      <c r="BJ2209" s="808">
        <v>1.0999999999999999E-2</v>
      </c>
      <c r="BK2209" s="808">
        <v>4.0000000000000001E-3</v>
      </c>
      <c r="BL2209" s="808" t="s">
        <v>121</v>
      </c>
      <c r="BM2209" s="808">
        <v>6.0000000000000001E-3</v>
      </c>
      <c r="BN2209" s="808">
        <v>1.0680000000000001</v>
      </c>
      <c r="BO2209" s="808">
        <v>6.2E-2</v>
      </c>
      <c r="BP2209" s="808">
        <v>50.542999999999999</v>
      </c>
      <c r="BQ2209" s="808">
        <v>0.57999999999999996</v>
      </c>
      <c r="BR2209" s="808">
        <v>0.747</v>
      </c>
      <c r="BS2209" s="808">
        <v>1.4E-2</v>
      </c>
      <c r="BT2209" s="808">
        <v>0.51300000000000001</v>
      </c>
      <c r="BU2209" s="808">
        <v>8.1000000000000003E-2</v>
      </c>
      <c r="BV2209" s="808" t="s">
        <v>121</v>
      </c>
      <c r="BW2209" s="808">
        <v>9.8000000000000004E-2</v>
      </c>
      <c r="BX2209" s="808" t="s">
        <v>121</v>
      </c>
      <c r="BY2209" s="808">
        <v>3.4000000000000002E-2</v>
      </c>
      <c r="BZ2209" s="808">
        <v>0.14799999999999999</v>
      </c>
      <c r="CA2209" s="808">
        <v>4.4999999999999998E-2</v>
      </c>
      <c r="CB2209" s="808" t="s">
        <v>121</v>
      </c>
      <c r="CC2209" s="808">
        <v>4.6180000000000003</v>
      </c>
      <c r="CD2209" s="808">
        <v>0.11700000000000001</v>
      </c>
      <c r="CE2209" s="808">
        <v>1.9E-2</v>
      </c>
      <c r="CF2209" s="808" t="s">
        <v>121</v>
      </c>
      <c r="CG2209" s="808">
        <v>2E-3</v>
      </c>
      <c r="CH2209" s="808" t="s">
        <v>121</v>
      </c>
      <c r="CI2209" s="808">
        <v>2E-3</v>
      </c>
      <c r="CJ2209" s="808" t="s">
        <v>121</v>
      </c>
      <c r="CK2209" s="808">
        <v>1.1100000000000001</v>
      </c>
      <c r="CL2209" s="808" t="s">
        <v>121</v>
      </c>
      <c r="CM2209" s="808">
        <v>2E-3</v>
      </c>
      <c r="CN2209" s="808">
        <v>6.0000000000000001E-3</v>
      </c>
      <c r="CO2209" s="808">
        <v>1E-3</v>
      </c>
      <c r="CP2209" s="808">
        <v>1.0269999999999999</v>
      </c>
      <c r="CQ2209" s="808">
        <v>5.6000000000000001E-2</v>
      </c>
      <c r="CR2209" s="808" t="s">
        <v>121</v>
      </c>
      <c r="CS2209" s="808">
        <v>4.0000000000000001E-3</v>
      </c>
      <c r="CT2209" s="808" t="s">
        <v>121</v>
      </c>
      <c r="CU2209" s="808">
        <v>25.853000000000002</v>
      </c>
      <c r="CV2209" s="808">
        <v>2.1000000000000001E-2</v>
      </c>
      <c r="CW2209" s="808">
        <v>1E-3</v>
      </c>
      <c r="CX2209" s="808">
        <v>0.17499999999999999</v>
      </c>
      <c r="CY2209" s="808">
        <v>2.9000000000000001E-2</v>
      </c>
      <c r="CZ2209" s="808" t="s">
        <v>121</v>
      </c>
      <c r="DA2209" s="808">
        <v>3.0000000000000001E-3</v>
      </c>
      <c r="DB2209" s="808">
        <v>2.1000000000000001E-2</v>
      </c>
      <c r="DC2209" s="808">
        <v>1.2E-2</v>
      </c>
      <c r="DD2209" s="808" t="s">
        <v>121</v>
      </c>
      <c r="DE2209" s="808">
        <v>6.2E-2</v>
      </c>
      <c r="DF2209" s="808">
        <v>7.8250000000000002</v>
      </c>
      <c r="DG2209" s="808">
        <v>0.13900000000000001</v>
      </c>
      <c r="DH2209" s="808">
        <v>6.0999999999999999E-2</v>
      </c>
      <c r="DI2209" s="808">
        <v>2E-3</v>
      </c>
      <c r="DJ2209" s="808" t="s">
        <v>121</v>
      </c>
      <c r="DK2209" s="808">
        <v>2E-3</v>
      </c>
      <c r="DL2209" s="61" t="str">
        <f t="shared" si="41"/>
        <v>Anlieferung 40-3</v>
      </c>
    </row>
    <row r="2210" spans="1:132">
      <c r="A2210" s="11">
        <v>44818</v>
      </c>
      <c r="B2210" s="66" t="s">
        <v>2555</v>
      </c>
      <c r="C2210" s="25" t="s">
        <v>2553</v>
      </c>
      <c r="H2210" s="3" t="e">
        <f>((F2210)/(E2210/100))</f>
        <v>#DIV/0!</v>
      </c>
      <c r="I2210" s="4" t="e">
        <f>E2210/F2210</f>
        <v>#DIV/0!</v>
      </c>
      <c r="J2210" s="4" t="e">
        <f>100/G2210</f>
        <v>#DIV/0!</v>
      </c>
      <c r="N2210" s="37" t="e">
        <f>M2210/(K2210/100)</f>
        <v>#DIV/0!</v>
      </c>
      <c r="O2210" s="37" t="e">
        <f>N2210/J2210</f>
        <v>#DIV/0!</v>
      </c>
      <c r="P2210" s="5" t="e">
        <f>M2210/(L2210/100)</f>
        <v>#DIV/0!</v>
      </c>
      <c r="Q2210" s="5" t="e">
        <f>P2210*I2210</f>
        <v>#DIV/0!</v>
      </c>
      <c r="U2210" s="15" t="e">
        <f>100-(T2210-R2210)/S2210*100</f>
        <v>#DIV/0!</v>
      </c>
      <c r="AB2210" s="14" t="e">
        <f>((AE2210-AC2210)*(1000/AD2210))*1000</f>
        <v>#DIV/0!</v>
      </c>
      <c r="AF2210" s="7" t="e">
        <f>#REF!*0.8</f>
        <v>#REF!</v>
      </c>
      <c r="AH2210" s="8" t="e">
        <f>((AG2210)*(H2210/100))</f>
        <v>#DIV/0!</v>
      </c>
      <c r="AI2210" s="7" t="e">
        <f>AG2210/AH2210</f>
        <v>#DIV/0!</v>
      </c>
      <c r="AO2210" s="20" t="s">
        <v>2554</v>
      </c>
      <c r="AP2210" s="809">
        <v>1.1299999999999999</v>
      </c>
      <c r="AQ2210" s="809">
        <v>2.1000000000000001E-2</v>
      </c>
      <c r="AR2210" s="809">
        <v>3.9E-2</v>
      </c>
      <c r="AS2210" s="809">
        <v>8.0000000000000002E-3</v>
      </c>
      <c r="AT2210" s="809" t="s">
        <v>121</v>
      </c>
      <c r="AU2210" s="809">
        <v>7.0000000000000001E-3</v>
      </c>
      <c r="AV2210" s="809">
        <v>4.2999999999999997E-2</v>
      </c>
      <c r="AW2210" s="809">
        <v>4.0000000000000001E-3</v>
      </c>
      <c r="AX2210" s="809">
        <v>5.0000000000000001E-3</v>
      </c>
      <c r="AY2210" s="809">
        <v>2E-3</v>
      </c>
      <c r="AZ2210" s="809">
        <v>6.9000000000000006E-2</v>
      </c>
      <c r="BA2210" s="809">
        <v>7.0000000000000001E-3</v>
      </c>
      <c r="BB2210" s="809">
        <v>0.14299999999999999</v>
      </c>
      <c r="BC2210" s="809">
        <v>7.0000000000000001E-3</v>
      </c>
      <c r="BD2210" s="809">
        <v>42.536999999999999</v>
      </c>
      <c r="BE2210" s="809">
        <v>0.34200000000000003</v>
      </c>
      <c r="BF2210" s="809" t="s">
        <v>121</v>
      </c>
      <c r="BG2210" s="809">
        <v>2.7E-2</v>
      </c>
      <c r="BH2210" s="809">
        <v>1.948</v>
      </c>
      <c r="BI2210" s="809">
        <v>0.33600000000000002</v>
      </c>
      <c r="BJ2210" s="809">
        <v>3.5999999999999997E-2</v>
      </c>
      <c r="BK2210" s="809">
        <v>1.2E-2</v>
      </c>
      <c r="BL2210" s="809" t="s">
        <v>121</v>
      </c>
      <c r="BM2210" s="809">
        <v>5.0000000000000001E-3</v>
      </c>
      <c r="BN2210" s="809">
        <v>9.1999999999999998E-2</v>
      </c>
      <c r="BO2210" s="809">
        <v>1.4E-2</v>
      </c>
      <c r="BP2210" s="809">
        <v>31.533999999999999</v>
      </c>
      <c r="BQ2210" s="809">
        <v>0.61499999999999999</v>
      </c>
      <c r="BR2210" s="809">
        <v>0.20200000000000001</v>
      </c>
      <c r="BS2210" s="809">
        <v>6.0000000000000001E-3</v>
      </c>
      <c r="BT2210" s="809">
        <v>0.71399999999999997</v>
      </c>
      <c r="BU2210" s="809">
        <v>7.0000000000000007E-2</v>
      </c>
      <c r="BV2210" s="809">
        <v>0.92600000000000005</v>
      </c>
      <c r="BW2210" s="809">
        <v>0.01</v>
      </c>
      <c r="BX2210" s="809" t="s">
        <v>121</v>
      </c>
      <c r="BY2210" s="809">
        <v>3.9E-2</v>
      </c>
      <c r="BZ2210" s="809">
        <v>0.30599999999999999</v>
      </c>
      <c r="CA2210" s="809">
        <v>4.2999999999999997E-2</v>
      </c>
      <c r="CB2210" s="809">
        <v>7.8630000000000004</v>
      </c>
      <c r="CC2210" s="809">
        <v>2.5670000000000002</v>
      </c>
      <c r="CD2210" s="809">
        <v>1.4419999999999999</v>
      </c>
      <c r="CE2210" s="809">
        <v>2.5000000000000001E-2</v>
      </c>
      <c r="CF2210" s="809">
        <v>5.0000000000000001E-3</v>
      </c>
      <c r="CG2210" s="809">
        <v>1E-3</v>
      </c>
      <c r="CH2210" s="809" t="s">
        <v>121</v>
      </c>
      <c r="CI2210" s="809">
        <v>2E-3</v>
      </c>
      <c r="CJ2210" s="809">
        <v>7.0000000000000007E-2</v>
      </c>
      <c r="CK2210" s="809">
        <v>1.4E-2</v>
      </c>
      <c r="CL2210" s="809" t="s">
        <v>121</v>
      </c>
      <c r="CM2210" s="809">
        <v>2E-3</v>
      </c>
      <c r="CN2210" s="809">
        <v>2E-3</v>
      </c>
      <c r="CO2210" s="809">
        <v>1E-3</v>
      </c>
      <c r="CP2210" s="809">
        <v>0.61799999999999999</v>
      </c>
      <c r="CQ2210" s="809">
        <v>8.9999999999999993E-3</v>
      </c>
      <c r="CR2210" s="809" t="s">
        <v>121</v>
      </c>
      <c r="CS2210" s="809">
        <v>2E-3</v>
      </c>
      <c r="CT2210" s="809">
        <v>3.3650000000000002</v>
      </c>
      <c r="CU2210" s="809">
        <v>7.6999999999999999E-2</v>
      </c>
      <c r="CV2210" s="809">
        <v>5.0000000000000001E-3</v>
      </c>
      <c r="CW2210" s="809">
        <v>1E-3</v>
      </c>
      <c r="CX2210" s="809">
        <v>0.11</v>
      </c>
      <c r="CY2210" s="809">
        <v>1.7000000000000001E-2</v>
      </c>
      <c r="CZ2210" s="809" t="s">
        <v>121</v>
      </c>
      <c r="DA2210" s="809">
        <v>5.0000000000000001E-3</v>
      </c>
      <c r="DB2210" s="809">
        <v>1.4999999999999999E-2</v>
      </c>
      <c r="DC2210" s="809">
        <v>8.0000000000000002E-3</v>
      </c>
      <c r="DD2210" s="809" t="s">
        <v>121</v>
      </c>
      <c r="DE2210" s="809">
        <v>0.06</v>
      </c>
      <c r="DF2210" s="809">
        <v>6.7279999999999998</v>
      </c>
      <c r="DG2210" s="809">
        <v>9.6000000000000002E-2</v>
      </c>
      <c r="DH2210" s="809">
        <v>2.1000000000000001E-2</v>
      </c>
      <c r="DI2210" s="809">
        <v>1E-3</v>
      </c>
      <c r="DJ2210" s="809">
        <v>4.0000000000000001E-3</v>
      </c>
      <c r="DK2210" s="809">
        <v>1E-3</v>
      </c>
      <c r="DL2210" s="61" t="str">
        <f t="shared" si="41"/>
        <v>ENE 2125 14.09.2022</v>
      </c>
    </row>
    <row r="2211" spans="1:132">
      <c r="A2211" s="11">
        <v>44818</v>
      </c>
      <c r="B2211" s="66"/>
      <c r="C2211" s="25" t="s">
        <v>117</v>
      </c>
      <c r="H2211" s="3" t="e">
        <f>((F2211)/(E2211/100))</f>
        <v>#DIV/0!</v>
      </c>
      <c r="I2211" s="4" t="e">
        <f>E2211/F2211</f>
        <v>#DIV/0!</v>
      </c>
      <c r="J2211" s="4" t="e">
        <f>100/G2211</f>
        <v>#DIV/0!</v>
      </c>
      <c r="N2211" s="37" t="e">
        <f>M2211/(K2211/100)</f>
        <v>#DIV/0!</v>
      </c>
      <c r="O2211" s="37" t="e">
        <f>N2211/J2211</f>
        <v>#DIV/0!</v>
      </c>
      <c r="P2211" s="5" t="e">
        <f>M2211/(L2211/100)</f>
        <v>#DIV/0!</v>
      </c>
      <c r="Q2211" s="5" t="e">
        <f>P2211*I2211</f>
        <v>#DIV/0!</v>
      </c>
      <c r="U2211" s="15" t="e">
        <f>100-(T2211-R2211)/S2211*100</f>
        <v>#DIV/0!</v>
      </c>
      <c r="X2211" s="2">
        <v>12.05</v>
      </c>
      <c r="AB2211" s="14" t="e">
        <f>((AE2211-AC2211)*(1000/AD2211))*1000</f>
        <v>#DIV/0!</v>
      </c>
      <c r="AF2211" s="7" t="e">
        <f>#REF!*0.8</f>
        <v>#REF!</v>
      </c>
      <c r="AH2211" s="8" t="e">
        <f>((AG2211)*(H2211/100))</f>
        <v>#DIV/0!</v>
      </c>
      <c r="AI2211" s="7" t="e">
        <f>AG2211/AH2211</f>
        <v>#DIV/0!</v>
      </c>
      <c r="AO2211" s="20" t="s">
        <v>2556</v>
      </c>
      <c r="AP2211" s="812">
        <v>0.113</v>
      </c>
      <c r="AQ2211" s="812">
        <v>2E-3</v>
      </c>
      <c r="AR2211" s="812">
        <v>6.0000000000000001E-3</v>
      </c>
      <c r="AS2211" s="812">
        <v>3.0000000000000001E-3</v>
      </c>
      <c r="AT2211" s="812">
        <v>0.06</v>
      </c>
      <c r="AU2211" s="812">
        <v>3.0000000000000001E-3</v>
      </c>
      <c r="AV2211" s="812">
        <v>5.3999999999999999E-2</v>
      </c>
      <c r="AW2211" s="812">
        <v>2E-3</v>
      </c>
      <c r="AX2211" s="812">
        <v>0.01</v>
      </c>
      <c r="AY2211" s="812">
        <v>1E-3</v>
      </c>
      <c r="AZ2211" s="812">
        <v>1.2999999999999999E-2</v>
      </c>
      <c r="BA2211" s="812">
        <v>2E-3</v>
      </c>
      <c r="BB2211" s="812">
        <v>4.7E-2</v>
      </c>
      <c r="BC2211" s="812">
        <v>2E-3</v>
      </c>
      <c r="BD2211" s="812">
        <v>0.69399999999999995</v>
      </c>
      <c r="BE2211" s="812">
        <v>1.0999999999999999E-2</v>
      </c>
      <c r="BF2211" s="812" t="s">
        <v>121</v>
      </c>
      <c r="BG2211" s="812">
        <v>8.9999999999999993E-3</v>
      </c>
      <c r="BH2211" s="812" t="s">
        <v>121</v>
      </c>
      <c r="BI2211" s="812">
        <v>2.569</v>
      </c>
      <c r="BJ2211" s="812">
        <v>6.0000000000000001E-3</v>
      </c>
      <c r="BK2211" s="812">
        <v>2E-3</v>
      </c>
      <c r="BL2211" s="812" t="s">
        <v>121</v>
      </c>
      <c r="BM2211" s="812">
        <v>2E-3</v>
      </c>
      <c r="BN2211" s="812">
        <v>7.1999999999999995E-2</v>
      </c>
      <c r="BO2211" s="812">
        <v>7.0000000000000001E-3</v>
      </c>
      <c r="BP2211" s="812">
        <v>63.247</v>
      </c>
      <c r="BQ2211" s="812">
        <v>0.13900000000000001</v>
      </c>
      <c r="BR2211" s="812">
        <v>4.0000000000000001E-3</v>
      </c>
      <c r="BS2211" s="812">
        <v>1E-3</v>
      </c>
      <c r="BT2211" s="812">
        <v>16.489000000000001</v>
      </c>
      <c r="BU2211" s="812">
        <v>0.14899999999999999</v>
      </c>
      <c r="BV2211" s="812">
        <v>11.923</v>
      </c>
      <c r="BW2211" s="812">
        <v>0.13200000000000001</v>
      </c>
      <c r="BX2211" s="812" t="s">
        <v>121</v>
      </c>
      <c r="BY2211" s="812">
        <v>5.0000000000000001E-3</v>
      </c>
      <c r="BZ2211" s="812">
        <v>3.3759999999999999</v>
      </c>
      <c r="CA2211" s="812">
        <v>0.05</v>
      </c>
      <c r="CB2211" s="812" t="s">
        <v>121</v>
      </c>
      <c r="CC2211" s="812">
        <v>16.143999999999998</v>
      </c>
      <c r="CD2211" s="812">
        <v>3.3000000000000002E-2</v>
      </c>
      <c r="CE2211" s="812">
        <v>5.0000000000000001E-3</v>
      </c>
      <c r="CF2211" s="812">
        <v>4.0000000000000001E-3</v>
      </c>
      <c r="CG2211" s="812">
        <v>1E-3</v>
      </c>
      <c r="CH2211" s="812" t="s">
        <v>121</v>
      </c>
      <c r="CI2211" s="812">
        <v>2E-3</v>
      </c>
      <c r="CJ2211" s="812" t="s">
        <v>121</v>
      </c>
      <c r="CK2211" s="812">
        <v>0.16</v>
      </c>
      <c r="CL2211" s="812" t="s">
        <v>121</v>
      </c>
      <c r="CM2211" s="812">
        <v>2E-3</v>
      </c>
      <c r="CN2211" s="812">
        <v>5.0000000000000001E-3</v>
      </c>
      <c r="CO2211" s="812">
        <v>1E-3</v>
      </c>
      <c r="CP2211" s="812">
        <v>1.6859999999999999</v>
      </c>
      <c r="CQ2211" s="812">
        <v>5.3999999999999999E-2</v>
      </c>
      <c r="CR2211" s="812" t="s">
        <v>121</v>
      </c>
      <c r="CS2211" s="812">
        <v>2E-3</v>
      </c>
      <c r="CT2211" s="812">
        <v>1.101</v>
      </c>
      <c r="CU2211" s="812">
        <v>0.28699999999999998</v>
      </c>
      <c r="CV2211" s="812">
        <v>1.7000000000000001E-2</v>
      </c>
      <c r="CW2211" s="812">
        <v>1E-3</v>
      </c>
      <c r="CX2211" s="812">
        <v>0.128</v>
      </c>
      <c r="CY2211" s="812">
        <v>8.9999999999999993E-3</v>
      </c>
      <c r="CZ2211" s="812" t="s">
        <v>121</v>
      </c>
      <c r="DA2211" s="812">
        <v>2E-3</v>
      </c>
      <c r="DB2211" s="812" t="s">
        <v>121</v>
      </c>
      <c r="DC2211" s="812">
        <v>5.0000000000000001E-3</v>
      </c>
      <c r="DD2211" s="812">
        <v>2.5999999999999999E-2</v>
      </c>
      <c r="DE2211" s="812">
        <v>6.0000000000000001E-3</v>
      </c>
      <c r="DF2211" s="812">
        <v>0.79500000000000004</v>
      </c>
      <c r="DG2211" s="812">
        <v>8.0000000000000002E-3</v>
      </c>
      <c r="DH2211" s="812">
        <v>8.0000000000000002E-3</v>
      </c>
      <c r="DI2211" s="812">
        <v>1E-3</v>
      </c>
      <c r="DJ2211" s="812">
        <v>7.3999999999999996E-2</v>
      </c>
      <c r="DK2211" s="812">
        <v>1E-3</v>
      </c>
      <c r="DL2211" s="61" t="str">
        <f t="shared" si="41"/>
        <v>UTV 14.09.2022</v>
      </c>
    </row>
    <row r="2212" spans="1:132">
      <c r="A2212" s="11">
        <v>44818</v>
      </c>
      <c r="B2212" s="66"/>
      <c r="C2212" s="25" t="s">
        <v>122</v>
      </c>
      <c r="D2212" s="21">
        <v>22</v>
      </c>
      <c r="E2212" s="2">
        <v>100</v>
      </c>
      <c r="F2212" s="2">
        <v>78</v>
      </c>
      <c r="H2212" s="3">
        <f>((F2212)/(E2212/100))</f>
        <v>78</v>
      </c>
      <c r="I2212" s="4">
        <f>E2212/F2212</f>
        <v>1.2820512820512822</v>
      </c>
      <c r="J2212" s="4" t="e">
        <f>100/G2212</f>
        <v>#DIV/0!</v>
      </c>
      <c r="N2212" s="37" t="e">
        <f>M2212/(K2212/100)</f>
        <v>#DIV/0!</v>
      </c>
      <c r="O2212" s="37" t="e">
        <f>N2212/J2212</f>
        <v>#DIV/0!</v>
      </c>
      <c r="P2212" s="5" t="e">
        <f>M2212/(L2212/100)</f>
        <v>#DIV/0!</v>
      </c>
      <c r="Q2212" s="5" t="e">
        <f>P2212*I2212</f>
        <v>#DIV/0!</v>
      </c>
      <c r="U2212" s="15" t="e">
        <f>100-(T2212-R2212)/S2212*100</f>
        <v>#DIV/0!</v>
      </c>
      <c r="V2212" s="21">
        <v>1.1000000000000001</v>
      </c>
      <c r="X2212" s="2">
        <v>9.5500000000000007</v>
      </c>
      <c r="Y2212" s="2">
        <v>4.76</v>
      </c>
      <c r="Z2212" s="21">
        <v>512</v>
      </c>
      <c r="AB2212" s="14" t="e">
        <f>((AE2212-AC2212)*(1000/AD2212))*1000</f>
        <v>#DIV/0!</v>
      </c>
      <c r="AF2212" s="7" t="e">
        <f>#REF!*0.8</f>
        <v>#REF!</v>
      </c>
      <c r="AG2212" s="2">
        <v>127</v>
      </c>
      <c r="AH2212" s="8">
        <f>((AG2212)*(H2212/100))</f>
        <v>99.06</v>
      </c>
      <c r="AI2212" s="7">
        <f>AG2212/AH2212</f>
        <v>1.2820512820512819</v>
      </c>
      <c r="AJ2212" s="6">
        <v>14.74</v>
      </c>
      <c r="AK2212" s="2">
        <v>0.11600000000000001</v>
      </c>
      <c r="AO2212" s="20" t="s">
        <v>2557</v>
      </c>
      <c r="AP2212" s="810">
        <v>0.126</v>
      </c>
      <c r="AQ2212" s="810">
        <v>2E-3</v>
      </c>
      <c r="AR2212" s="810">
        <v>0.03</v>
      </c>
      <c r="AS2212" s="810">
        <v>3.0000000000000001E-3</v>
      </c>
      <c r="AT2212" s="810" t="s">
        <v>121</v>
      </c>
      <c r="AU2212" s="810">
        <v>3.0000000000000001E-3</v>
      </c>
      <c r="AV2212" s="810">
        <v>1.4999999999999999E-2</v>
      </c>
      <c r="AW2212" s="810">
        <v>2E-3</v>
      </c>
      <c r="AX2212" s="810">
        <v>7.0000000000000001E-3</v>
      </c>
      <c r="AY2212" s="810">
        <v>1E-3</v>
      </c>
      <c r="AZ2212" s="810">
        <v>7.2999999999999995E-2</v>
      </c>
      <c r="BA2212" s="810">
        <v>3.0000000000000001E-3</v>
      </c>
      <c r="BB2212" s="810">
        <v>9.4E-2</v>
      </c>
      <c r="BC2212" s="810">
        <v>3.0000000000000001E-3</v>
      </c>
      <c r="BD2212" s="810">
        <v>7.1989999999999998</v>
      </c>
      <c r="BE2212" s="810">
        <v>4.9000000000000002E-2</v>
      </c>
      <c r="BF2212" s="810" t="s">
        <v>121</v>
      </c>
      <c r="BG2212" s="810">
        <v>6.0000000000000001E-3</v>
      </c>
      <c r="BH2212" s="810">
        <v>2.8109999999999999</v>
      </c>
      <c r="BI2212" s="810">
        <v>0.85199999999999998</v>
      </c>
      <c r="BJ2212" s="810" t="s">
        <v>121</v>
      </c>
      <c r="BK2212" s="810">
        <v>3.0000000000000001E-3</v>
      </c>
      <c r="BL2212" s="810" t="s">
        <v>121</v>
      </c>
      <c r="BM2212" s="810">
        <v>2E-3</v>
      </c>
      <c r="BN2212" s="810">
        <v>0.2</v>
      </c>
      <c r="BO2212" s="810">
        <v>8.9999999999999993E-3</v>
      </c>
      <c r="BP2212" s="810">
        <v>64.525999999999996</v>
      </c>
      <c r="BQ2212" s="810">
        <v>0.14899999999999999</v>
      </c>
      <c r="BR2212" s="810" t="s">
        <v>121</v>
      </c>
      <c r="BS2212" s="810">
        <v>2E-3</v>
      </c>
      <c r="BT2212" s="810">
        <v>11.308</v>
      </c>
      <c r="BU2212" s="810">
        <v>0.14000000000000001</v>
      </c>
      <c r="BV2212" s="810">
        <v>0.35699999999999998</v>
      </c>
      <c r="BW2212" s="810">
        <v>1.4E-2</v>
      </c>
      <c r="BX2212" s="810" t="s">
        <v>121</v>
      </c>
      <c r="BY2212" s="810">
        <v>1.2E-2</v>
      </c>
      <c r="BZ2212" s="810">
        <v>0.48399999999999999</v>
      </c>
      <c r="CA2212" s="810">
        <v>2.9000000000000001E-2</v>
      </c>
      <c r="CB2212" s="810" t="s">
        <v>121</v>
      </c>
      <c r="CC2212" s="810">
        <v>11.138999999999999</v>
      </c>
      <c r="CD2212" s="810">
        <v>0.217</v>
      </c>
      <c r="CE2212" s="810">
        <v>8.0000000000000002E-3</v>
      </c>
      <c r="CF2212" s="810" t="s">
        <v>121</v>
      </c>
      <c r="CG2212" s="810">
        <v>2E-3</v>
      </c>
      <c r="CH2212" s="810">
        <v>2E-3</v>
      </c>
      <c r="CI2212" s="810">
        <v>1E-3</v>
      </c>
      <c r="CJ2212" s="810">
        <v>1.415</v>
      </c>
      <c r="CK2212" s="810">
        <v>8.4000000000000005E-2</v>
      </c>
      <c r="CL2212" s="810" t="s">
        <v>121</v>
      </c>
      <c r="CM2212" s="810">
        <v>2E-3</v>
      </c>
      <c r="CN2212" s="810">
        <v>2E-3</v>
      </c>
      <c r="CO2212" s="810">
        <v>1E-3</v>
      </c>
      <c r="CP2212" s="810">
        <v>2.609</v>
      </c>
      <c r="CQ2212" s="810">
        <v>4.4999999999999998E-2</v>
      </c>
      <c r="CR2212" s="810" t="s">
        <v>121</v>
      </c>
      <c r="CS2212" s="810">
        <v>2E-3</v>
      </c>
      <c r="CT2212" s="810">
        <v>6.0469999999999997</v>
      </c>
      <c r="CU2212" s="810">
        <v>0.25800000000000001</v>
      </c>
      <c r="CV2212" s="810">
        <v>2.5000000000000001E-2</v>
      </c>
      <c r="CW2212" s="810">
        <v>1E-3</v>
      </c>
      <c r="CX2212" s="810">
        <v>0.64700000000000002</v>
      </c>
      <c r="CY2212" s="810">
        <v>1.9E-2</v>
      </c>
      <c r="CZ2212" s="810" t="s">
        <v>121</v>
      </c>
      <c r="DA2212" s="810">
        <v>2E-3</v>
      </c>
      <c r="DB2212" s="810">
        <v>0.01</v>
      </c>
      <c r="DC2212" s="810">
        <v>6.0000000000000001E-3</v>
      </c>
      <c r="DD2212" s="810" t="s">
        <v>121</v>
      </c>
      <c r="DE2212" s="810">
        <v>1.7000000000000001E-2</v>
      </c>
      <c r="DF2212" s="810">
        <v>1.768</v>
      </c>
      <c r="DG2212" s="810">
        <v>1.6E-2</v>
      </c>
      <c r="DH2212" s="810">
        <v>1.4E-2</v>
      </c>
      <c r="DI2212" s="810">
        <v>1E-3</v>
      </c>
      <c r="DJ2212" s="810">
        <v>2E-3</v>
      </c>
      <c r="DK2212" s="810">
        <v>1E-3</v>
      </c>
      <c r="DL2212" s="61" t="str">
        <f t="shared" si="41"/>
        <v>DK II 14.09.2022</v>
      </c>
      <c r="DM2212" s="816">
        <v>6.5607737321788503E-3</v>
      </c>
      <c r="DN2212" s="816">
        <v>-1.93253137176056E-3</v>
      </c>
      <c r="DO2212" s="816">
        <v>2.5564087409479599E-2</v>
      </c>
      <c r="DP2212" s="816">
        <v>0.116372161723894</v>
      </c>
      <c r="DQ2212" s="816">
        <v>1.2235502374600799E-3</v>
      </c>
      <c r="DR2212" s="816">
        <v>4.8401694440259897E-3</v>
      </c>
      <c r="DS2212" s="816">
        <v>8.7007301684769195E-2</v>
      </c>
      <c r="DT2212" s="816">
        <v>-5.1199577323336103E-4</v>
      </c>
      <c r="DU2212" s="816">
        <v>1.9668543174486699E-3</v>
      </c>
      <c r="DV2212" s="816">
        <v>1.15967135777021E-2</v>
      </c>
      <c r="DW2212" s="816">
        <v>0.35561239540289202</v>
      </c>
      <c r="DX2212" s="816">
        <v>-7.4379917367256802E-3</v>
      </c>
      <c r="DY2212" s="816">
        <v>716.81098135411696</v>
      </c>
      <c r="DZ2212" s="816">
        <v>8.3301422330938502E-3</v>
      </c>
      <c r="EA2212" s="816">
        <v>7.7077441705596001</v>
      </c>
      <c r="EB2212" s="816">
        <v>97.434980698391598</v>
      </c>
    </row>
    <row r="2213" spans="1:132">
      <c r="A2213" s="11">
        <v>44818</v>
      </c>
      <c r="B2213" s="66" t="s">
        <v>208</v>
      </c>
      <c r="C2213" s="25" t="s">
        <v>119</v>
      </c>
      <c r="D2213" s="21">
        <v>29</v>
      </c>
      <c r="E2213" s="2">
        <v>100</v>
      </c>
      <c r="F2213" s="2">
        <v>71</v>
      </c>
      <c r="H2213" s="3">
        <f>((F2213)/(E2213/100))</f>
        <v>71</v>
      </c>
      <c r="I2213" s="4">
        <f>E2213/F2213</f>
        <v>1.408450704225352</v>
      </c>
      <c r="J2213" s="4" t="e">
        <f>100/G2213</f>
        <v>#DIV/0!</v>
      </c>
      <c r="N2213" s="37" t="e">
        <f>M2213/(K2213/100)</f>
        <v>#DIV/0!</v>
      </c>
      <c r="O2213" s="37" t="e">
        <f>N2213/J2213</f>
        <v>#DIV/0!</v>
      </c>
      <c r="P2213" s="5" t="e">
        <f>M2213/(L2213/100)</f>
        <v>#DIV/0!</v>
      </c>
      <c r="Q2213" s="5" t="e">
        <f>P2213*I2213</f>
        <v>#DIV/0!</v>
      </c>
      <c r="U2213" s="15" t="e">
        <f>100-(T2213-R2213)/S2213*100</f>
        <v>#DIV/0!</v>
      </c>
      <c r="V2213" s="21">
        <v>6.61</v>
      </c>
      <c r="X2213" s="2">
        <v>11.83</v>
      </c>
      <c r="Y2213" s="2">
        <v>9.4</v>
      </c>
      <c r="Z2213" s="21">
        <v>1677</v>
      </c>
      <c r="AB2213" s="14" t="e">
        <f>((AE2213-AC2213)*(1000/AD2213))*1000</f>
        <v>#DIV/0!</v>
      </c>
      <c r="AF2213" s="7" t="e">
        <f>#REF!*0.8</f>
        <v>#REF!</v>
      </c>
      <c r="AG2213" s="2">
        <v>141</v>
      </c>
      <c r="AH2213" s="8">
        <f>((AG2213)*(H2213/100))</f>
        <v>100.11</v>
      </c>
      <c r="AI2213" s="7">
        <f>AG2213/AH2213</f>
        <v>1.408450704225352</v>
      </c>
      <c r="AJ2213" s="6">
        <v>32.520000000000003</v>
      </c>
      <c r="AK2213" s="2">
        <v>0.61299999999999999</v>
      </c>
      <c r="AO2213" s="20" t="s">
        <v>2558</v>
      </c>
      <c r="AP2213" s="811">
        <v>9.7000000000000003E-2</v>
      </c>
      <c r="AQ2213" s="811">
        <v>2E-3</v>
      </c>
      <c r="AR2213" s="811">
        <v>2.5000000000000001E-2</v>
      </c>
      <c r="AS2213" s="811">
        <v>3.0000000000000001E-3</v>
      </c>
      <c r="AT2213" s="811">
        <v>0.01</v>
      </c>
      <c r="AU2213" s="811">
        <v>2E-3</v>
      </c>
      <c r="AV2213" s="811">
        <v>3.7999999999999999E-2</v>
      </c>
      <c r="AW2213" s="811">
        <v>2E-3</v>
      </c>
      <c r="AX2213" s="811">
        <v>3.0000000000000001E-3</v>
      </c>
      <c r="AY2213" s="811">
        <v>1E-3</v>
      </c>
      <c r="AZ2213" s="811">
        <v>4.1000000000000002E-2</v>
      </c>
      <c r="BA2213" s="811">
        <v>2E-3</v>
      </c>
      <c r="BB2213" s="811">
        <v>0.216</v>
      </c>
      <c r="BC2213" s="811">
        <v>4.0000000000000001E-3</v>
      </c>
      <c r="BD2213" s="811">
        <v>2.294</v>
      </c>
      <c r="BE2213" s="811">
        <v>0.02</v>
      </c>
      <c r="BF2213" s="811" t="s">
        <v>121</v>
      </c>
      <c r="BG2213" s="811">
        <v>2E-3</v>
      </c>
      <c r="BH2213" s="811">
        <v>3.3010000000000002</v>
      </c>
      <c r="BI2213" s="811">
        <v>0.89100000000000001</v>
      </c>
      <c r="BJ2213" s="811" t="s">
        <v>121</v>
      </c>
      <c r="BK2213" s="811">
        <v>3.0000000000000001E-3</v>
      </c>
      <c r="BL2213" s="811" t="s">
        <v>121</v>
      </c>
      <c r="BM2213" s="811">
        <v>2E-3</v>
      </c>
      <c r="BN2213" s="811">
        <v>0.184</v>
      </c>
      <c r="BO2213" s="811">
        <v>7.0000000000000001E-3</v>
      </c>
      <c r="BP2213" s="811">
        <v>59.716999999999999</v>
      </c>
      <c r="BQ2213" s="811">
        <v>0.158</v>
      </c>
      <c r="BR2213" s="811">
        <v>2E-3</v>
      </c>
      <c r="BS2213" s="811">
        <v>1E-3</v>
      </c>
      <c r="BT2213" s="811">
        <v>13.778</v>
      </c>
      <c r="BU2213" s="811">
        <v>0.124</v>
      </c>
      <c r="BV2213" s="811">
        <v>1.1040000000000001</v>
      </c>
      <c r="BW2213" s="811">
        <v>2.3E-2</v>
      </c>
      <c r="BX2213" s="811" t="s">
        <v>121</v>
      </c>
      <c r="BY2213" s="811">
        <v>8.0000000000000002E-3</v>
      </c>
      <c r="BZ2213" s="811">
        <v>0.80500000000000005</v>
      </c>
      <c r="CA2213" s="811">
        <v>2.8000000000000001E-2</v>
      </c>
      <c r="CB2213" s="811" t="s">
        <v>121</v>
      </c>
      <c r="CC2213" s="811">
        <v>7.6529999999999996</v>
      </c>
      <c r="CD2213" s="811">
        <v>0.123</v>
      </c>
      <c r="CE2213" s="811">
        <v>6.0000000000000001E-3</v>
      </c>
      <c r="CF2213" s="811">
        <v>2E-3</v>
      </c>
      <c r="CG2213" s="811">
        <v>1E-3</v>
      </c>
      <c r="CH2213" s="811" t="s">
        <v>121</v>
      </c>
      <c r="CI2213" s="811">
        <v>2E-3</v>
      </c>
      <c r="CJ2213" s="811">
        <v>0.52900000000000003</v>
      </c>
      <c r="CK2213" s="811">
        <v>7.1999999999999995E-2</v>
      </c>
      <c r="CL2213" s="811" t="s">
        <v>121</v>
      </c>
      <c r="CM2213" s="811">
        <v>2E-3</v>
      </c>
      <c r="CN2213" s="811">
        <v>3.0000000000000001E-3</v>
      </c>
      <c r="CO2213" s="811">
        <v>1E-3</v>
      </c>
      <c r="CP2213" s="811">
        <v>1.901</v>
      </c>
      <c r="CQ2213" s="811">
        <v>0.04</v>
      </c>
      <c r="CR2213" s="811" t="s">
        <v>121</v>
      </c>
      <c r="CS2213" s="811">
        <v>2E-3</v>
      </c>
      <c r="CT2213" s="811">
        <v>7.9809999999999999</v>
      </c>
      <c r="CU2213" s="811">
        <v>0.29599999999999999</v>
      </c>
      <c r="CV2213" s="811">
        <v>0.03</v>
      </c>
      <c r="CW2213" s="811">
        <v>1E-3</v>
      </c>
      <c r="CX2213" s="811">
        <v>1.1240000000000001</v>
      </c>
      <c r="CY2213" s="811">
        <v>1.9E-2</v>
      </c>
      <c r="CZ2213" s="811" t="s">
        <v>121</v>
      </c>
      <c r="DA2213" s="811">
        <v>2E-3</v>
      </c>
      <c r="DB2213" s="811">
        <v>3.3000000000000002E-2</v>
      </c>
      <c r="DC2213" s="811">
        <v>6.0000000000000001E-3</v>
      </c>
      <c r="DD2213" s="811" t="s">
        <v>121</v>
      </c>
      <c r="DE2213" s="811">
        <v>8.0000000000000002E-3</v>
      </c>
      <c r="DF2213" s="811">
        <v>0.59</v>
      </c>
      <c r="DG2213" s="811">
        <v>6.0000000000000001E-3</v>
      </c>
      <c r="DH2213" s="811">
        <v>1.7999999999999999E-2</v>
      </c>
      <c r="DI2213" s="811">
        <v>1E-3</v>
      </c>
      <c r="DJ2213" s="811">
        <v>6.0000000000000001E-3</v>
      </c>
      <c r="DK2213" s="811">
        <v>1E-3</v>
      </c>
      <c r="DL2213" s="61" t="str">
        <f t="shared" si="41"/>
        <v>DK III W1 14.09.2022</v>
      </c>
      <c r="DM2213" s="816">
        <v>2.2900917269909601E-2</v>
      </c>
      <c r="DN2213" s="816">
        <v>1.2987380004722699E-2</v>
      </c>
      <c r="DO2213" s="816">
        <v>4.1384591484748601E-2</v>
      </c>
      <c r="DP2213" s="816">
        <v>0.61324578664122098</v>
      </c>
      <c r="DQ2213" s="816">
        <v>0.188610419871476</v>
      </c>
      <c r="DR2213" s="816">
        <v>1.7702687022015399E-3</v>
      </c>
      <c r="DS2213" s="816">
        <v>0.70348104081381302</v>
      </c>
      <c r="DT2213" s="816">
        <v>2.6283530876744701E-2</v>
      </c>
      <c r="DU2213" s="816">
        <v>1.41061591319721E-3</v>
      </c>
      <c r="DV2213" s="816">
        <v>1.65977679044019E-2</v>
      </c>
      <c r="DW2213" s="816">
        <v>1.2930261457396399</v>
      </c>
      <c r="DX2213" s="816">
        <v>0.238108108900835</v>
      </c>
      <c r="DY2213" s="816">
        <v>857.231862490401</v>
      </c>
      <c r="DZ2213" s="816">
        <v>-0.21378943614158899</v>
      </c>
      <c r="EA2213" s="816">
        <v>0.114322643070526</v>
      </c>
      <c r="EB2213" s="816">
        <v>98.559745812533706</v>
      </c>
    </row>
    <row r="2214" spans="1:132">
      <c r="A2214" s="11">
        <v>44819</v>
      </c>
      <c r="B2214" s="66" t="s">
        <v>208</v>
      </c>
      <c r="C2214" s="25" t="s">
        <v>125</v>
      </c>
      <c r="D2214" s="21">
        <v>30</v>
      </c>
      <c r="E2214" s="2">
        <v>100</v>
      </c>
      <c r="F2214" s="2">
        <v>70</v>
      </c>
      <c r="H2214" s="3">
        <f>((F2214)/(E2214/100))</f>
        <v>70</v>
      </c>
      <c r="I2214" s="4">
        <f>E2214/F2214</f>
        <v>1.4285714285714286</v>
      </c>
      <c r="J2214" s="4" t="e">
        <f>100/G2214</f>
        <v>#DIV/0!</v>
      </c>
      <c r="N2214" s="37" t="e">
        <f>M2214/(K2214/100)</f>
        <v>#DIV/0!</v>
      </c>
      <c r="O2214" s="37" t="e">
        <f>N2214/J2214</f>
        <v>#DIV/0!</v>
      </c>
      <c r="P2214" s="5" t="e">
        <f>M2214/(L2214/100)</f>
        <v>#DIV/0!</v>
      </c>
      <c r="Q2214" s="5" t="e">
        <f>P2214*I2214</f>
        <v>#DIV/0!</v>
      </c>
      <c r="U2214" s="15" t="e">
        <f>100-(T2214-R2214)/S2214*100</f>
        <v>#DIV/0!</v>
      </c>
      <c r="V2214" s="21">
        <v>2.77</v>
      </c>
      <c r="X2214" s="2">
        <v>10.68</v>
      </c>
      <c r="Y2214" s="2">
        <v>10.98</v>
      </c>
      <c r="Z2214" s="21">
        <v>2199</v>
      </c>
      <c r="AB2214" s="14" t="e">
        <f>((AE2214-AC2214)*(1000/AD2214))*1000</f>
        <v>#DIV/0!</v>
      </c>
      <c r="AF2214" s="7" t="e">
        <f>#REF!*0.8</f>
        <v>#REF!</v>
      </c>
      <c r="AG2214" s="2">
        <v>143</v>
      </c>
      <c r="AH2214" s="8">
        <f>((AG2214)*(H2214/100))</f>
        <v>100.1</v>
      </c>
      <c r="AI2214" s="7">
        <f>AG2214/AH2214</f>
        <v>1.4285714285714286</v>
      </c>
      <c r="AJ2214" s="6">
        <v>34.67</v>
      </c>
      <c r="AK2214" s="2">
        <v>1.73</v>
      </c>
      <c r="AO2214" s="20" t="s">
        <v>2559</v>
      </c>
      <c r="AP2214" s="813">
        <v>0.109</v>
      </c>
      <c r="AQ2214" s="813">
        <v>2E-3</v>
      </c>
      <c r="AR2214" s="813">
        <v>7.5999999999999998E-2</v>
      </c>
      <c r="AS2214" s="813">
        <v>3.0000000000000001E-3</v>
      </c>
      <c r="AT2214" s="813">
        <v>1.7999999999999999E-2</v>
      </c>
      <c r="AU2214" s="813">
        <v>2E-3</v>
      </c>
      <c r="AV2214" s="813">
        <v>7.6999999999999999E-2</v>
      </c>
      <c r="AW2214" s="813">
        <v>2E-3</v>
      </c>
      <c r="AX2214" s="813">
        <v>4.0000000000000001E-3</v>
      </c>
      <c r="AY2214" s="813">
        <v>1E-3</v>
      </c>
      <c r="AZ2214" s="813">
        <v>0.06</v>
      </c>
      <c r="BA2214" s="813">
        <v>3.0000000000000001E-3</v>
      </c>
      <c r="BB2214" s="813">
        <v>0.151</v>
      </c>
      <c r="BC2214" s="813">
        <v>3.0000000000000001E-3</v>
      </c>
      <c r="BD2214" s="813">
        <v>2.4689999999999999</v>
      </c>
      <c r="BE2214" s="813">
        <v>2.1999999999999999E-2</v>
      </c>
      <c r="BF2214" s="813" t="s">
        <v>121</v>
      </c>
      <c r="BG2214" s="813">
        <v>2E-3</v>
      </c>
      <c r="BH2214" s="813">
        <v>3.71</v>
      </c>
      <c r="BI2214" s="813">
        <v>0.92400000000000004</v>
      </c>
      <c r="BJ2214" s="813" t="s">
        <v>121</v>
      </c>
      <c r="BK2214" s="813">
        <v>2E-3</v>
      </c>
      <c r="BL2214" s="813" t="s">
        <v>121</v>
      </c>
      <c r="BM2214" s="813">
        <v>2E-3</v>
      </c>
      <c r="BN2214" s="813">
        <v>0.122</v>
      </c>
      <c r="BO2214" s="813">
        <v>7.0000000000000001E-3</v>
      </c>
      <c r="BP2214" s="813">
        <v>64.739999999999995</v>
      </c>
      <c r="BQ2214" s="813">
        <v>0.13400000000000001</v>
      </c>
      <c r="BR2214" s="813">
        <v>4.0000000000000001E-3</v>
      </c>
      <c r="BS2214" s="813">
        <v>1E-3</v>
      </c>
      <c r="BT2214" s="813">
        <v>12.382</v>
      </c>
      <c r="BU2214" s="813">
        <v>0.121</v>
      </c>
      <c r="BV2214" s="813">
        <v>1.1879999999999999</v>
      </c>
      <c r="BW2214" s="813">
        <v>2.4E-2</v>
      </c>
      <c r="BX2214" s="813">
        <v>8.9999999999999993E-3</v>
      </c>
      <c r="BY2214" s="813">
        <v>5.0000000000000001E-3</v>
      </c>
      <c r="BZ2214" s="813">
        <v>1.08</v>
      </c>
      <c r="CA2214" s="813">
        <v>3.2000000000000001E-2</v>
      </c>
      <c r="CB2214" s="813" t="s">
        <v>121</v>
      </c>
      <c r="CC2214" s="813">
        <v>8.4689999999999994</v>
      </c>
      <c r="CD2214" s="813">
        <v>0.151</v>
      </c>
      <c r="CE2214" s="813">
        <v>7.0000000000000001E-3</v>
      </c>
      <c r="CF2214" s="813">
        <v>4.0000000000000001E-3</v>
      </c>
      <c r="CG2214" s="813">
        <v>1E-3</v>
      </c>
      <c r="CH2214" s="813" t="s">
        <v>121</v>
      </c>
      <c r="CI2214" s="813">
        <v>2E-3</v>
      </c>
      <c r="CJ2214" s="813">
        <v>0.59399999999999997</v>
      </c>
      <c r="CK2214" s="813">
        <v>7.5999999999999998E-2</v>
      </c>
      <c r="CL2214" s="813" t="s">
        <v>121</v>
      </c>
      <c r="CM2214" s="813">
        <v>2E-3</v>
      </c>
      <c r="CN2214" s="813">
        <v>3.0000000000000001E-3</v>
      </c>
      <c r="CO2214" s="813">
        <v>1E-3</v>
      </c>
      <c r="CP2214" s="813">
        <v>2.4710000000000001</v>
      </c>
      <c r="CQ2214" s="813">
        <v>4.4999999999999998E-2</v>
      </c>
      <c r="CR2214" s="813" t="s">
        <v>121</v>
      </c>
      <c r="CS2214" s="813">
        <v>2E-3</v>
      </c>
      <c r="CT2214" s="813">
        <v>8.1180000000000003</v>
      </c>
      <c r="CU2214" s="813">
        <v>0.29599999999999999</v>
      </c>
      <c r="CV2214" s="813">
        <v>2.5000000000000001E-2</v>
      </c>
      <c r="CW2214" s="813">
        <v>1E-3</v>
      </c>
      <c r="CX2214" s="813">
        <v>1.399</v>
      </c>
      <c r="CY2214" s="813">
        <v>2.1000000000000001E-2</v>
      </c>
      <c r="CZ2214" s="813" t="s">
        <v>121</v>
      </c>
      <c r="DA2214" s="813">
        <v>2E-3</v>
      </c>
      <c r="DB2214" s="813">
        <v>8.3000000000000004E-2</v>
      </c>
      <c r="DC2214" s="813">
        <v>7.0000000000000001E-3</v>
      </c>
      <c r="DD2214" s="813" t="s">
        <v>121</v>
      </c>
      <c r="DE2214" s="813">
        <v>0.01</v>
      </c>
      <c r="DF2214" s="813">
        <v>0.92</v>
      </c>
      <c r="DG2214" s="813">
        <v>8.0000000000000002E-3</v>
      </c>
      <c r="DH2214" s="813">
        <v>0.02</v>
      </c>
      <c r="DI2214" s="813">
        <v>1E-3</v>
      </c>
      <c r="DJ2214" s="813">
        <v>0.01</v>
      </c>
      <c r="DK2214" s="813">
        <v>1E-3</v>
      </c>
      <c r="DL2214" s="61" t="str">
        <f t="shared" si="41"/>
        <v>DK III W1 15.09.2022</v>
      </c>
      <c r="DM2214" s="816">
        <v>-1.9070576062744399E-2</v>
      </c>
      <c r="DN2214" s="816">
        <v>3.2356038003993497E-2</v>
      </c>
      <c r="DO2214" s="816">
        <v>1.11262433190272E-2</v>
      </c>
      <c r="DP2214" s="816">
        <v>1.7306738707368201</v>
      </c>
      <c r="DQ2214" s="816">
        <v>0.13673394360716601</v>
      </c>
      <c r="DR2214" s="816">
        <v>1.3606116028197999E-2</v>
      </c>
      <c r="DS2214" s="816">
        <v>5.2876472475461102E-2</v>
      </c>
      <c r="DT2214" s="816">
        <v>1.2582322748552499E-2</v>
      </c>
      <c r="DU2214" s="816">
        <v>-5.6688409732741005E-4</v>
      </c>
      <c r="DV2214" s="816">
        <v>3.75397190014361E-2</v>
      </c>
      <c r="DW2214" s="816">
        <v>0.46561624827657699</v>
      </c>
      <c r="DX2214" s="816">
        <v>0.253651411475664</v>
      </c>
      <c r="DY2214" s="816">
        <v>626.63309386953404</v>
      </c>
      <c r="DZ2214" s="816">
        <v>0.35066961728016199</v>
      </c>
      <c r="EA2214" s="816">
        <v>0.85232260140622595</v>
      </c>
      <c r="EB2214" s="816">
        <v>97.073426287852101</v>
      </c>
    </row>
    <row r="2215" spans="1:132">
      <c r="A2215" s="11">
        <v>44819</v>
      </c>
      <c r="B2215" s="66" t="s">
        <v>207</v>
      </c>
      <c r="C2215" s="25" t="s">
        <v>125</v>
      </c>
      <c r="D2215" s="21">
        <v>33</v>
      </c>
      <c r="E2215" s="2">
        <v>100</v>
      </c>
      <c r="F2215" s="2">
        <v>67</v>
      </c>
      <c r="H2215" s="3">
        <f>((F2215)/(E2215/100))</f>
        <v>67</v>
      </c>
      <c r="I2215" s="4">
        <f>E2215/F2215</f>
        <v>1.4925373134328359</v>
      </c>
      <c r="J2215" s="4" t="e">
        <f>100/G2215</f>
        <v>#DIV/0!</v>
      </c>
      <c r="N2215" s="37" t="e">
        <f>M2215/(K2215/100)</f>
        <v>#DIV/0!</v>
      </c>
      <c r="O2215" s="37" t="e">
        <f>N2215/J2215</f>
        <v>#DIV/0!</v>
      </c>
      <c r="P2215" s="5" t="e">
        <f>M2215/(L2215/100)</f>
        <v>#DIV/0!</v>
      </c>
      <c r="Q2215" s="5" t="e">
        <f>P2215*I2215</f>
        <v>#DIV/0!</v>
      </c>
      <c r="U2215" s="15" t="e">
        <f>100-(T2215-R2215)/S2215*100</f>
        <v>#DIV/0!</v>
      </c>
      <c r="V2215" s="21">
        <v>1.3</v>
      </c>
      <c r="X2215" s="2">
        <v>11.27</v>
      </c>
      <c r="Y2215" s="2">
        <v>7.42</v>
      </c>
      <c r="Z2215" s="21">
        <v>1467</v>
      </c>
      <c r="AB2215" s="14" t="e">
        <f>((AE2215-AC2215)*(1000/AD2215))*1000</f>
        <v>#DIV/0!</v>
      </c>
      <c r="AF2215" s="7" t="e">
        <f>#REF!*0.8</f>
        <v>#REF!</v>
      </c>
      <c r="AG2215" s="2">
        <v>150</v>
      </c>
      <c r="AH2215" s="8">
        <f>((AG2215)*(H2215/100))</f>
        <v>100.5</v>
      </c>
      <c r="AI2215" s="7">
        <f>AG2215/AH2215</f>
        <v>1.4925373134328359</v>
      </c>
      <c r="AJ2215" s="6">
        <v>65.16</v>
      </c>
      <c r="AK2215" s="2">
        <v>0.55000000000000004</v>
      </c>
      <c r="AO2215" s="20" t="s">
        <v>2560</v>
      </c>
      <c r="AP2215" s="815">
        <v>6.5000000000000002E-2</v>
      </c>
      <c r="AQ2215" s="815">
        <v>1E-3</v>
      </c>
      <c r="AR2215" s="815">
        <v>0.03</v>
      </c>
      <c r="AS2215" s="815">
        <v>3.0000000000000001E-3</v>
      </c>
      <c r="AT2215" s="815">
        <v>6.0000000000000001E-3</v>
      </c>
      <c r="AU2215" s="815">
        <v>2E-3</v>
      </c>
      <c r="AV2215" s="815">
        <v>2.5000000000000001E-2</v>
      </c>
      <c r="AW2215" s="815">
        <v>2E-3</v>
      </c>
      <c r="AX2215" s="815" t="s">
        <v>121</v>
      </c>
      <c r="AY2215" s="815">
        <v>2E-3</v>
      </c>
      <c r="AZ2215" s="815">
        <v>8.7999999999999995E-2</v>
      </c>
      <c r="BA2215" s="815">
        <v>3.0000000000000001E-3</v>
      </c>
      <c r="BB2215" s="815">
        <v>0.155</v>
      </c>
      <c r="BC2215" s="815">
        <v>3.0000000000000001E-3</v>
      </c>
      <c r="BD2215" s="815">
        <v>3.7530000000000001</v>
      </c>
      <c r="BE2215" s="815">
        <v>2.8000000000000001E-2</v>
      </c>
      <c r="BF2215" s="815" t="s">
        <v>121</v>
      </c>
      <c r="BG2215" s="815">
        <v>3.0000000000000001E-3</v>
      </c>
      <c r="BH2215" s="815">
        <v>3.2850000000000001</v>
      </c>
      <c r="BI2215" s="815">
        <v>0.81200000000000006</v>
      </c>
      <c r="BJ2215" s="815" t="s">
        <v>121</v>
      </c>
      <c r="BK2215" s="815">
        <v>2E-3</v>
      </c>
      <c r="BL2215" s="815" t="s">
        <v>121</v>
      </c>
      <c r="BM2215" s="815">
        <v>2E-3</v>
      </c>
      <c r="BN2215" s="815">
        <v>0.106</v>
      </c>
      <c r="BO2215" s="815">
        <v>7.0000000000000001E-3</v>
      </c>
      <c r="BP2215" s="815">
        <v>66.936999999999998</v>
      </c>
      <c r="BQ2215" s="815">
        <v>0.125</v>
      </c>
      <c r="BR2215" s="815" t="s">
        <v>121</v>
      </c>
      <c r="BS2215" s="815">
        <v>2E-3</v>
      </c>
      <c r="BT2215" s="815">
        <v>13.346</v>
      </c>
      <c r="BU2215" s="815">
        <v>0.127</v>
      </c>
      <c r="BV2215" s="815">
        <v>0.85299999999999998</v>
      </c>
      <c r="BW2215" s="815">
        <v>0.02</v>
      </c>
      <c r="BX2215" s="815" t="s">
        <v>121</v>
      </c>
      <c r="BY2215" s="815">
        <v>8.9999999999999993E-3</v>
      </c>
      <c r="BZ2215" s="815">
        <v>0.52800000000000002</v>
      </c>
      <c r="CA2215" s="815">
        <v>2.5999999999999999E-2</v>
      </c>
      <c r="CB2215" s="815" t="s">
        <v>121</v>
      </c>
      <c r="CC2215" s="815">
        <v>7.819</v>
      </c>
      <c r="CD2215" s="815">
        <v>0.10199999999999999</v>
      </c>
      <c r="CE2215" s="815">
        <v>6.0000000000000001E-3</v>
      </c>
      <c r="CF2215" s="815">
        <v>3.0000000000000001E-3</v>
      </c>
      <c r="CG2215" s="815">
        <v>1E-3</v>
      </c>
      <c r="CH2215" s="815" t="s">
        <v>121</v>
      </c>
      <c r="CI2215" s="815">
        <v>2E-3</v>
      </c>
      <c r="CJ2215" s="815">
        <v>1.4570000000000001</v>
      </c>
      <c r="CK2215" s="815">
        <v>8.4000000000000005E-2</v>
      </c>
      <c r="CL2215" s="815" t="s">
        <v>121</v>
      </c>
      <c r="CM2215" s="815">
        <v>2E-3</v>
      </c>
      <c r="CN2215" s="815" t="s">
        <v>121</v>
      </c>
      <c r="CO2215" s="815">
        <v>2E-3</v>
      </c>
      <c r="CP2215" s="815">
        <v>1.6080000000000001</v>
      </c>
      <c r="CQ2215" s="815">
        <v>3.5999999999999997E-2</v>
      </c>
      <c r="CR2215" s="815" t="s">
        <v>121</v>
      </c>
      <c r="CS2215" s="815">
        <v>2E-3</v>
      </c>
      <c r="CT2215" s="815">
        <v>6.5449999999999999</v>
      </c>
      <c r="CU2215" s="815">
        <v>0.26800000000000002</v>
      </c>
      <c r="CV2215" s="815">
        <v>3.1E-2</v>
      </c>
      <c r="CW2215" s="815">
        <v>1E-3</v>
      </c>
      <c r="CX2215" s="815">
        <v>0.63900000000000001</v>
      </c>
      <c r="CY2215" s="815">
        <v>1.6E-2</v>
      </c>
      <c r="CZ2215" s="815" t="s">
        <v>121</v>
      </c>
      <c r="DA2215" s="815">
        <v>2E-3</v>
      </c>
      <c r="DB2215" s="815">
        <v>2.5000000000000001E-2</v>
      </c>
      <c r="DC2215" s="815">
        <v>5.0000000000000001E-3</v>
      </c>
      <c r="DD2215" s="815" t="s">
        <v>121</v>
      </c>
      <c r="DE2215" s="815">
        <v>7.0000000000000001E-3</v>
      </c>
      <c r="DF2215" s="815">
        <v>0.38300000000000001</v>
      </c>
      <c r="DG2215" s="815">
        <v>5.0000000000000001E-3</v>
      </c>
      <c r="DH2215" s="815">
        <v>0.02</v>
      </c>
      <c r="DI2215" s="815">
        <v>1E-3</v>
      </c>
      <c r="DJ2215" s="815">
        <v>4.0000000000000001E-3</v>
      </c>
      <c r="DK2215" s="815">
        <v>1E-3</v>
      </c>
      <c r="DL2215" s="61" t="str">
        <f t="shared" si="41"/>
        <v>DK III W2 15.09.2022</v>
      </c>
      <c r="DM2215" s="816">
        <v>-2.9932536462159199E-2</v>
      </c>
      <c r="DN2215" s="816">
        <v>8.24180511911928E-3</v>
      </c>
      <c r="DO2215" s="816">
        <v>-2.0950136505851302E-3</v>
      </c>
      <c r="DP2215" s="816">
        <v>0.55489083329836997</v>
      </c>
      <c r="DQ2215" s="816">
        <v>8.4886965226598596E-2</v>
      </c>
      <c r="DR2215" s="816">
        <v>-2.9813455706944199E-3</v>
      </c>
      <c r="DS2215" s="816">
        <v>3.4891752455951802E-2</v>
      </c>
      <c r="DT2215" s="816">
        <v>1.0106354366588501E-2</v>
      </c>
      <c r="DU2215" s="816">
        <v>-1.7090921552039901E-4</v>
      </c>
      <c r="DV2215" s="816">
        <v>2.0874139478630701E-2</v>
      </c>
      <c r="DW2215" s="816">
        <v>0.68133434697777995</v>
      </c>
      <c r="DX2215" s="816">
        <v>0.12564622487451299</v>
      </c>
      <c r="DY2215" s="816">
        <v>904.18275705553401</v>
      </c>
      <c r="DZ2215" s="816">
        <v>0.25510653479679801</v>
      </c>
      <c r="EA2215" s="816">
        <v>-9.6422474445444203E-2</v>
      </c>
      <c r="EB2215" s="816">
        <v>97.1296191663332</v>
      </c>
    </row>
    <row r="2216" spans="1:132">
      <c r="A2216" s="11">
        <v>44819</v>
      </c>
      <c r="B2216" s="66"/>
      <c r="C2216" s="25" t="s">
        <v>117</v>
      </c>
      <c r="H2216" s="3" t="e">
        <f>((F2216)/(E2216/100))</f>
        <v>#DIV/0!</v>
      </c>
      <c r="I2216" s="4" t="e">
        <f>E2216/F2216</f>
        <v>#DIV/0!</v>
      </c>
      <c r="J2216" s="4" t="e">
        <f>100/G2216</f>
        <v>#DIV/0!</v>
      </c>
      <c r="N2216" s="37" t="e">
        <f>M2216/(K2216/100)</f>
        <v>#DIV/0!</v>
      </c>
      <c r="O2216" s="37" t="e">
        <f>N2216/J2216</f>
        <v>#DIV/0!</v>
      </c>
      <c r="P2216" s="5" t="e">
        <f>M2216/(L2216/100)</f>
        <v>#DIV/0!</v>
      </c>
      <c r="Q2216" s="5" t="e">
        <f>P2216*I2216</f>
        <v>#DIV/0!</v>
      </c>
      <c r="U2216" s="15" t="e">
        <f>100-(T2216-R2216)/S2216*100</f>
        <v>#DIV/0!</v>
      </c>
      <c r="X2216" s="2">
        <v>11.73</v>
      </c>
      <c r="AB2216" s="14" t="e">
        <f>((AE2216-AC2216)*(1000/AD2216))*1000</f>
        <v>#DIV/0!</v>
      </c>
      <c r="AF2216" s="7" t="e">
        <f>#REF!*0.8</f>
        <v>#REF!</v>
      </c>
      <c r="AG2216" s="2">
        <v>60</v>
      </c>
      <c r="AH2216" s="8" t="e">
        <f>((AG2216)*(H2216/100))</f>
        <v>#DIV/0!</v>
      </c>
      <c r="AI2216" s="7" t="e">
        <f>AG2216/AH2216</f>
        <v>#DIV/0!</v>
      </c>
      <c r="AO2216" s="20" t="s">
        <v>2561</v>
      </c>
      <c r="AP2216" s="814">
        <v>0.17499999999999999</v>
      </c>
      <c r="AQ2216" s="814">
        <v>3.0000000000000001E-3</v>
      </c>
      <c r="AR2216" s="814">
        <v>7.0000000000000001E-3</v>
      </c>
      <c r="AS2216" s="814">
        <v>3.0000000000000001E-3</v>
      </c>
      <c r="AT2216" s="814">
        <v>7.6999999999999999E-2</v>
      </c>
      <c r="AU2216" s="814">
        <v>3.0000000000000001E-3</v>
      </c>
      <c r="AV2216" s="814">
        <v>5.5E-2</v>
      </c>
      <c r="AW2216" s="814">
        <v>2E-3</v>
      </c>
      <c r="AX2216" s="814">
        <v>1.2E-2</v>
      </c>
      <c r="AY2216" s="814">
        <v>1E-3</v>
      </c>
      <c r="AZ2216" s="814">
        <v>2.5000000000000001E-2</v>
      </c>
      <c r="BA2216" s="814">
        <v>2E-3</v>
      </c>
      <c r="BB2216" s="814">
        <v>5.2999999999999999E-2</v>
      </c>
      <c r="BC2216" s="814">
        <v>2E-3</v>
      </c>
      <c r="BD2216" s="814">
        <v>0.77500000000000002</v>
      </c>
      <c r="BE2216" s="814">
        <v>1.2999999999999999E-2</v>
      </c>
      <c r="BF2216" s="814" t="s">
        <v>121</v>
      </c>
      <c r="BG2216" s="814">
        <v>8.9999999999999993E-3</v>
      </c>
      <c r="BH2216" s="814" t="s">
        <v>121</v>
      </c>
      <c r="BI2216" s="814">
        <v>1.9750000000000001</v>
      </c>
      <c r="BJ2216" s="814" t="s">
        <v>121</v>
      </c>
      <c r="BK2216" s="814">
        <v>3.0000000000000001E-3</v>
      </c>
      <c r="BL2216" s="814" t="s">
        <v>121</v>
      </c>
      <c r="BM2216" s="814">
        <v>2E-3</v>
      </c>
      <c r="BN2216" s="814">
        <v>9.2999999999999999E-2</v>
      </c>
      <c r="BO2216" s="814">
        <v>8.0000000000000002E-3</v>
      </c>
      <c r="BP2216" s="814">
        <v>61.548000000000002</v>
      </c>
      <c r="BQ2216" s="814">
        <v>0.151</v>
      </c>
      <c r="BR2216" s="814">
        <v>3.0000000000000001E-3</v>
      </c>
      <c r="BS2216" s="814">
        <v>1E-3</v>
      </c>
      <c r="BT2216" s="814">
        <v>18.753</v>
      </c>
      <c r="BU2216" s="814">
        <v>0.188</v>
      </c>
      <c r="BV2216" s="814">
        <v>10.529</v>
      </c>
      <c r="BW2216" s="814">
        <v>0.14099999999999999</v>
      </c>
      <c r="BX2216" s="814" t="s">
        <v>121</v>
      </c>
      <c r="BY2216" s="814">
        <v>5.0000000000000001E-3</v>
      </c>
      <c r="BZ2216" s="814">
        <v>2.0449999999999999</v>
      </c>
      <c r="CA2216" s="814">
        <v>4.2000000000000003E-2</v>
      </c>
      <c r="CB2216" s="814" t="s">
        <v>121</v>
      </c>
      <c r="CC2216" s="814">
        <v>20.056999999999999</v>
      </c>
      <c r="CD2216" s="814">
        <v>0.03</v>
      </c>
      <c r="CE2216" s="814">
        <v>5.0000000000000001E-3</v>
      </c>
      <c r="CF2216" s="814">
        <v>4.0000000000000001E-3</v>
      </c>
      <c r="CG2216" s="814">
        <v>1E-3</v>
      </c>
      <c r="CH2216" s="814" t="s">
        <v>121</v>
      </c>
      <c r="CI2216" s="814">
        <v>2E-3</v>
      </c>
      <c r="CJ2216" s="814" t="s">
        <v>121</v>
      </c>
      <c r="CK2216" s="814">
        <v>0.16500000000000001</v>
      </c>
      <c r="CL2216" s="814" t="s">
        <v>121</v>
      </c>
      <c r="CM2216" s="814">
        <v>2E-3</v>
      </c>
      <c r="CN2216" s="814">
        <v>5.0000000000000001E-3</v>
      </c>
      <c r="CO2216" s="814">
        <v>1E-3</v>
      </c>
      <c r="CP2216" s="814">
        <v>1.69</v>
      </c>
      <c r="CQ2216" s="814">
        <v>5.5E-2</v>
      </c>
      <c r="CR2216" s="814" t="s">
        <v>121</v>
      </c>
      <c r="CS2216" s="814">
        <v>2E-3</v>
      </c>
      <c r="CT2216" s="814">
        <v>1.619</v>
      </c>
      <c r="CU2216" s="814">
        <v>0.29199999999999998</v>
      </c>
      <c r="CV2216" s="814">
        <v>2.1000000000000001E-2</v>
      </c>
      <c r="CW2216" s="814">
        <v>1E-3</v>
      </c>
      <c r="CX2216" s="814">
        <v>0.154</v>
      </c>
      <c r="CY2216" s="814">
        <v>0.01</v>
      </c>
      <c r="CZ2216" s="814" t="s">
        <v>121</v>
      </c>
      <c r="DA2216" s="814">
        <v>2E-3</v>
      </c>
      <c r="DB2216" s="814" t="s">
        <v>121</v>
      </c>
      <c r="DC2216" s="814">
        <v>4.0000000000000001E-3</v>
      </c>
      <c r="DD2216" s="814">
        <v>2.3E-2</v>
      </c>
      <c r="DE2216" s="814">
        <v>7.0000000000000001E-3</v>
      </c>
      <c r="DF2216" s="814">
        <v>0.90400000000000003</v>
      </c>
      <c r="DG2216" s="814">
        <v>0.01</v>
      </c>
      <c r="DH2216" s="814">
        <v>5.0000000000000001E-3</v>
      </c>
      <c r="DI2216" s="814">
        <v>1E-3</v>
      </c>
      <c r="DJ2216" s="814">
        <v>8.6999999999999994E-2</v>
      </c>
      <c r="DK2216" s="814">
        <v>1E-3</v>
      </c>
      <c r="DL2216" s="61" t="str">
        <f t="shared" si="41"/>
        <v>UTV 15.09.2022</v>
      </c>
    </row>
    <row r="2217" spans="1:132">
      <c r="A2217" s="11">
        <v>44819</v>
      </c>
      <c r="B2217" s="66" t="s">
        <v>1731</v>
      </c>
      <c r="C2217" s="25" t="s">
        <v>826</v>
      </c>
      <c r="D2217" s="21">
        <v>79</v>
      </c>
      <c r="E2217" s="2">
        <v>100</v>
      </c>
      <c r="F2217" s="2">
        <v>21</v>
      </c>
      <c r="H2217" s="3">
        <f>((F2217)/(E2217/100))</f>
        <v>21</v>
      </c>
      <c r="I2217" s="4">
        <f>E2217/F2217</f>
        <v>4.7619047619047619</v>
      </c>
      <c r="J2217" s="4" t="e">
        <f>100/G2217</f>
        <v>#DIV/0!</v>
      </c>
      <c r="N2217" s="37" t="e">
        <f>M2217/(K2217/100)</f>
        <v>#DIV/0!</v>
      </c>
      <c r="O2217" s="37" t="e">
        <f>N2217/J2217</f>
        <v>#DIV/0!</v>
      </c>
      <c r="P2217" s="5" t="e">
        <f>M2217/(L2217/100)</f>
        <v>#DIV/0!</v>
      </c>
      <c r="Q2217" s="5" t="e">
        <f>P2217*I2217</f>
        <v>#DIV/0!</v>
      </c>
      <c r="U2217" s="15" t="e">
        <f>100-(T2217-R2217)/S2217*100</f>
        <v>#DIV/0!</v>
      </c>
      <c r="X2217" s="2">
        <v>8.64</v>
      </c>
      <c r="Y2217" s="2">
        <v>11.74</v>
      </c>
      <c r="AB2217" s="14" t="e">
        <f>((AE2217-AC2217)*(1000/AD2217))*1000</f>
        <v>#DIV/0!</v>
      </c>
      <c r="AF2217" s="7" t="e">
        <f>#REF!*0.8</f>
        <v>#REF!</v>
      </c>
      <c r="AG2217" s="2">
        <v>238</v>
      </c>
      <c r="AH2217" s="8">
        <f>((AG2217)*(H2217/100))</f>
        <v>49.98</v>
      </c>
      <c r="AI2217" s="7">
        <f>AG2217/AH2217</f>
        <v>4.7619047619047619</v>
      </c>
      <c r="AJ2217" s="6">
        <v>136.1</v>
      </c>
      <c r="AO2217" s="20"/>
      <c r="DL2217" s="61">
        <f t="shared" si="41"/>
        <v>0</v>
      </c>
    </row>
    <row r="2218" spans="1:132">
      <c r="A2218" s="11">
        <v>44819</v>
      </c>
      <c r="B2218" s="66" t="s">
        <v>2564</v>
      </c>
      <c r="C2218" s="25" t="s">
        <v>2562</v>
      </c>
      <c r="D2218" s="21">
        <v>2</v>
      </c>
      <c r="E2218" s="2">
        <v>100</v>
      </c>
      <c r="F2218" s="2">
        <v>98</v>
      </c>
      <c r="H2218" s="3">
        <f>((F2218)/(E2218/100))</f>
        <v>98</v>
      </c>
      <c r="I2218" s="4">
        <f>E2218/F2218</f>
        <v>1.0204081632653061</v>
      </c>
      <c r="J2218" s="4" t="e">
        <f>100/G2218</f>
        <v>#DIV/0!</v>
      </c>
      <c r="N2218" s="37" t="e">
        <f>M2218/(K2218/100)</f>
        <v>#DIV/0!</v>
      </c>
      <c r="O2218" s="37" t="e">
        <f>N2218/J2218</f>
        <v>#DIV/0!</v>
      </c>
      <c r="P2218" s="5" t="e">
        <f>M2218/(L2218/100)</f>
        <v>#DIV/0!</v>
      </c>
      <c r="Q2218" s="5" t="e">
        <f>P2218*I2218</f>
        <v>#DIV/0!</v>
      </c>
      <c r="U2218" s="15" t="e">
        <f>100-(T2218-R2218)/S2218*100</f>
        <v>#DIV/0!</v>
      </c>
      <c r="V2218" s="21">
        <v>15.25</v>
      </c>
      <c r="X2218" s="2">
        <v>6.28</v>
      </c>
      <c r="Y2218" s="2">
        <v>0.76</v>
      </c>
      <c r="AB2218" s="14" t="e">
        <f>((AE2218-AC2218)*(1000/AD2218))*1000</f>
        <v>#DIV/0!</v>
      </c>
      <c r="AF2218" s="7" t="e">
        <f>#REF!*0.8</f>
        <v>#REF!</v>
      </c>
      <c r="AH2218" s="8">
        <f>((AG2218)*(H2218/100))</f>
        <v>0</v>
      </c>
      <c r="AI2218" s="7" t="e">
        <f>AG2218/AH2218</f>
        <v>#DIV/0!</v>
      </c>
      <c r="AJ2218" s="6">
        <v>251.8</v>
      </c>
      <c r="AK2218" s="2">
        <v>326</v>
      </c>
      <c r="AM2218" s="21">
        <v>3.37</v>
      </c>
      <c r="AN2218" s="21">
        <v>3.02</v>
      </c>
      <c r="AO2218" s="20" t="s">
        <v>2562</v>
      </c>
      <c r="AP2218" s="816" t="s">
        <v>121</v>
      </c>
      <c r="AQ2218" s="816">
        <v>2E-3</v>
      </c>
      <c r="AR2218" s="816">
        <v>3.472</v>
      </c>
      <c r="AS2218" s="816">
        <v>5.8999999999999997E-2</v>
      </c>
      <c r="AT2218" s="816">
        <v>1.4999999999999999E-2</v>
      </c>
      <c r="AU2218" s="816">
        <v>4.0000000000000001E-3</v>
      </c>
      <c r="AV2218" s="816">
        <v>0.66300000000000003</v>
      </c>
      <c r="AW2218" s="816">
        <v>1.4999999999999999E-2</v>
      </c>
      <c r="AX2218" s="816" t="s">
        <v>121</v>
      </c>
      <c r="AY2218" s="816">
        <v>4.0000000000000001E-3</v>
      </c>
      <c r="AZ2218" s="816">
        <v>8.5109999999999992</v>
      </c>
      <c r="BA2218" s="816">
        <v>8.3000000000000004E-2</v>
      </c>
      <c r="BB2218" s="816">
        <v>0.70699999999999996</v>
      </c>
      <c r="BC2218" s="816">
        <v>1.9E-2</v>
      </c>
      <c r="BD2218" s="816">
        <v>44.701000000000001</v>
      </c>
      <c r="BE2218" s="816">
        <v>0.42699999999999999</v>
      </c>
      <c r="BF2218" s="816" t="s">
        <v>121</v>
      </c>
      <c r="BG2218" s="816">
        <v>0.02</v>
      </c>
      <c r="BH2218" s="816">
        <v>2.0219999999999998</v>
      </c>
      <c r="BI2218" s="816">
        <v>0.33100000000000002</v>
      </c>
      <c r="BJ2218" s="816">
        <v>1.4E-2</v>
      </c>
      <c r="BK2218" s="816">
        <v>2E-3</v>
      </c>
      <c r="BL2218" s="816" t="s">
        <v>121</v>
      </c>
      <c r="BM2218" s="816">
        <v>3.0000000000000001E-3</v>
      </c>
      <c r="BN2218" s="816">
        <v>0.68899999999999995</v>
      </c>
      <c r="BO2218" s="816">
        <v>2.4E-2</v>
      </c>
      <c r="BP2218" s="816">
        <v>25.699000000000002</v>
      </c>
      <c r="BQ2218" s="816">
        <v>0.71599999999999997</v>
      </c>
      <c r="BR2218" s="816" t="s">
        <v>121</v>
      </c>
      <c r="BS2218" s="816">
        <v>2E-3</v>
      </c>
      <c r="BT2218" s="816">
        <v>0.16600000000000001</v>
      </c>
      <c r="BU2218" s="816">
        <v>0.04</v>
      </c>
      <c r="BV2218" s="816">
        <v>0.127</v>
      </c>
      <c r="BW2218" s="816">
        <v>4.0000000000000001E-3</v>
      </c>
      <c r="BX2218" s="816" t="s">
        <v>121</v>
      </c>
      <c r="BY2218" s="816">
        <v>4.8000000000000001E-2</v>
      </c>
      <c r="BZ2218" s="816">
        <v>8.8999999999999996E-2</v>
      </c>
      <c r="CA2218" s="816">
        <v>4.4999999999999998E-2</v>
      </c>
      <c r="CB2218" s="816">
        <v>6.9829999999999997</v>
      </c>
      <c r="CC2218" s="816">
        <v>2.4689999999999999</v>
      </c>
      <c r="CD2218" s="816">
        <v>3.9159999999999999</v>
      </c>
      <c r="CE2218" s="816">
        <v>4.8000000000000001E-2</v>
      </c>
      <c r="CF2218" s="816">
        <v>0.40500000000000003</v>
      </c>
      <c r="CG2218" s="816">
        <v>7.0000000000000001E-3</v>
      </c>
      <c r="CH2218" s="816">
        <v>4.0000000000000001E-3</v>
      </c>
      <c r="CI2218" s="816">
        <v>1E-3</v>
      </c>
      <c r="CJ2218" s="816">
        <v>9.6000000000000002E-2</v>
      </c>
      <c r="CK2218" s="816">
        <v>1.2999999999999999E-2</v>
      </c>
      <c r="CL2218" s="816" t="s">
        <v>121</v>
      </c>
      <c r="CM2218" s="816">
        <v>2E-3</v>
      </c>
      <c r="CN2218" s="816" t="s">
        <v>121</v>
      </c>
      <c r="CO2218" s="816">
        <v>2E-3</v>
      </c>
      <c r="CP2218" s="816">
        <v>0.193</v>
      </c>
      <c r="CQ2218" s="816">
        <v>5.0000000000000001E-3</v>
      </c>
      <c r="CR2218" s="816" t="s">
        <v>121</v>
      </c>
      <c r="CS2218" s="816">
        <v>2E-3</v>
      </c>
      <c r="CT2218" s="816">
        <v>1.375</v>
      </c>
      <c r="CU2218" s="816">
        <v>5.6000000000000001E-2</v>
      </c>
      <c r="CV2218" s="816" t="s">
        <v>121</v>
      </c>
      <c r="CW2218" s="816">
        <v>2E-3</v>
      </c>
      <c r="CX2218" s="816" t="s">
        <v>121</v>
      </c>
      <c r="CY2218" s="816">
        <v>2.9000000000000001E-2</v>
      </c>
      <c r="CZ2218" s="816">
        <v>2E-3</v>
      </c>
      <c r="DA2218" s="816">
        <v>1E-3</v>
      </c>
      <c r="DB2218" s="816">
        <v>3.3000000000000002E-2</v>
      </c>
      <c r="DC2218" s="816">
        <v>1.0999999999999999E-2</v>
      </c>
      <c r="DD2218" s="816">
        <v>1.7999999999999999E-2</v>
      </c>
      <c r="DE2218" s="816">
        <v>8.9999999999999993E-3</v>
      </c>
      <c r="DF2218" s="816">
        <v>0.05</v>
      </c>
      <c r="DG2218" s="816">
        <v>5.0000000000000001E-3</v>
      </c>
      <c r="DH2218" s="816">
        <v>3.0000000000000001E-3</v>
      </c>
      <c r="DI2218" s="816">
        <v>1E-3</v>
      </c>
      <c r="DJ2218" s="816" t="s">
        <v>121</v>
      </c>
      <c r="DK2218" s="816">
        <v>2E-3</v>
      </c>
      <c r="DL2218" s="61" t="str">
        <f t="shared" si="41"/>
        <v>22-0219-1</v>
      </c>
      <c r="DM2218" s="818">
        <v>3.7336539398870601</v>
      </c>
      <c r="DN2218" s="818">
        <v>9.5503360942375298E-2</v>
      </c>
      <c r="DO2218" s="818">
        <v>4.1339159596406598E-2</v>
      </c>
      <c r="DP2218" s="818">
        <v>326.01431970206801</v>
      </c>
      <c r="DQ2218" s="818">
        <v>229.240371511224</v>
      </c>
      <c r="DR2218" s="818">
        <v>0.72547365408576803</v>
      </c>
      <c r="DS2218" s="818">
        <v>1.01048030511305</v>
      </c>
      <c r="DT2218" s="818">
        <v>-3.3649490272301998E-2</v>
      </c>
      <c r="DU2218" s="818">
        <v>2.6411727858468199E-2</v>
      </c>
      <c r="DV2218" s="818">
        <v>0.109763166806658</v>
      </c>
      <c r="DW2218" s="818">
        <v>0.112282301189506</v>
      </c>
      <c r="DX2218" s="818">
        <v>0.59790082357920105</v>
      </c>
      <c r="DY2218" s="818">
        <v>18.131455847679199</v>
      </c>
      <c r="DZ2218" s="818">
        <v>3.88885340523766</v>
      </c>
      <c r="EA2218" s="818">
        <v>3.8697544368841701</v>
      </c>
      <c r="EB2218" s="818">
        <v>95.756987528405901</v>
      </c>
    </row>
    <row r="2219" spans="1:132">
      <c r="A2219" s="11">
        <v>44819</v>
      </c>
      <c r="B2219" s="66" t="s">
        <v>2564</v>
      </c>
      <c r="C2219" s="25" t="s">
        <v>2563</v>
      </c>
      <c r="D2219" s="21">
        <v>2</v>
      </c>
      <c r="E2219" s="2">
        <v>100</v>
      </c>
      <c r="F2219" s="2">
        <v>98</v>
      </c>
      <c r="H2219" s="3">
        <f>((F2219)/(E2219/100))</f>
        <v>98</v>
      </c>
      <c r="I2219" s="4">
        <f>E2219/F2219</f>
        <v>1.0204081632653061</v>
      </c>
      <c r="J2219" s="4" t="e">
        <f>100/G2219</f>
        <v>#DIV/0!</v>
      </c>
      <c r="N2219" s="37" t="e">
        <f>M2219/(K2219/100)</f>
        <v>#DIV/0!</v>
      </c>
      <c r="O2219" s="37" t="e">
        <f>N2219/J2219</f>
        <v>#DIV/0!</v>
      </c>
      <c r="P2219" s="5" t="e">
        <f>M2219/(L2219/100)</f>
        <v>#DIV/0!</v>
      </c>
      <c r="Q2219" s="5" t="e">
        <f>P2219*I2219</f>
        <v>#DIV/0!</v>
      </c>
      <c r="U2219" s="15" t="e">
        <f>100-(T2219-R2219)/S2219*100</f>
        <v>#DIV/0!</v>
      </c>
      <c r="V2219" s="21">
        <v>11.41</v>
      </c>
      <c r="X2219" s="2">
        <v>6.93</v>
      </c>
      <c r="Y2219" s="2">
        <v>1</v>
      </c>
      <c r="AB2219" s="14" t="e">
        <f>((AE2219-AC2219)*(1000/AD2219))*1000</f>
        <v>#DIV/0!</v>
      </c>
      <c r="AF2219" s="7" t="e">
        <f>#REF!*0.8</f>
        <v>#REF!</v>
      </c>
      <c r="AH2219" s="8">
        <f>((AG2219)*(H2219/100))</f>
        <v>0</v>
      </c>
      <c r="AI2219" s="7" t="e">
        <f>AG2219/AH2219</f>
        <v>#DIV/0!</v>
      </c>
      <c r="AJ2219" s="6">
        <v>128.19999999999999</v>
      </c>
      <c r="AK2219" s="2">
        <v>10.15</v>
      </c>
      <c r="AM2219" s="21">
        <v>2.0099999999999998</v>
      </c>
      <c r="AN2219" s="21">
        <v>1.42</v>
      </c>
      <c r="AO2219" s="20" t="s">
        <v>2563</v>
      </c>
      <c r="AP2219" s="816" t="s">
        <v>121</v>
      </c>
      <c r="AQ2219" s="816">
        <v>3.0000000000000001E-3</v>
      </c>
      <c r="AR2219" s="816">
        <v>2.3780000000000001</v>
      </c>
      <c r="AS2219" s="816">
        <v>4.7E-2</v>
      </c>
      <c r="AT2219" s="816">
        <v>7.0000000000000001E-3</v>
      </c>
      <c r="AU2219" s="816">
        <v>4.0000000000000001E-3</v>
      </c>
      <c r="AV2219" s="816">
        <v>0.21</v>
      </c>
      <c r="AW2219" s="816">
        <v>7.0000000000000001E-3</v>
      </c>
      <c r="AX2219" s="816" t="s">
        <v>121</v>
      </c>
      <c r="AY2219" s="816">
        <v>2E-3</v>
      </c>
      <c r="AZ2219" s="816">
        <v>4.1070000000000002</v>
      </c>
      <c r="BA2219" s="816">
        <v>4.7E-2</v>
      </c>
      <c r="BB2219" s="816">
        <v>0.59299999999999997</v>
      </c>
      <c r="BC2219" s="816">
        <v>1.7999999999999999E-2</v>
      </c>
      <c r="BD2219" s="816">
        <v>52.942</v>
      </c>
      <c r="BE2219" s="816">
        <v>0.49099999999999999</v>
      </c>
      <c r="BF2219" s="816" t="s">
        <v>121</v>
      </c>
      <c r="BG2219" s="816">
        <v>1.7999999999999999E-2</v>
      </c>
      <c r="BH2219" s="816">
        <v>1.7050000000000001</v>
      </c>
      <c r="BI2219" s="816">
        <v>0.29499999999999998</v>
      </c>
      <c r="BJ2219" s="816">
        <v>1.4999999999999999E-2</v>
      </c>
      <c r="BK2219" s="816">
        <v>2E-3</v>
      </c>
      <c r="BL2219" s="816" t="s">
        <v>121</v>
      </c>
      <c r="BM2219" s="816">
        <v>4.0000000000000001E-3</v>
      </c>
      <c r="BN2219" s="816">
        <v>0.29799999999999999</v>
      </c>
      <c r="BO2219" s="816">
        <v>1.7000000000000001E-2</v>
      </c>
      <c r="BP2219" s="816">
        <v>27.332000000000001</v>
      </c>
      <c r="BQ2219" s="816">
        <v>0.67800000000000005</v>
      </c>
      <c r="BR2219" s="816" t="s">
        <v>121</v>
      </c>
      <c r="BS2219" s="816">
        <v>2E-3</v>
      </c>
      <c r="BT2219" s="816">
        <v>0.57699999999999996</v>
      </c>
      <c r="BU2219" s="816">
        <v>6.6000000000000003E-2</v>
      </c>
      <c r="BV2219" s="816">
        <v>0.127</v>
      </c>
      <c r="BW2219" s="816">
        <v>3.0000000000000001E-3</v>
      </c>
      <c r="BX2219" s="816" t="s">
        <v>121</v>
      </c>
      <c r="BY2219" s="816">
        <v>4.9000000000000002E-2</v>
      </c>
      <c r="BZ2219" s="816">
        <v>0.10199999999999999</v>
      </c>
      <c r="CA2219" s="816">
        <v>4.2999999999999997E-2</v>
      </c>
      <c r="CB2219" s="816">
        <v>3.7589999999999999</v>
      </c>
      <c r="CC2219" s="816">
        <v>2.2410000000000001</v>
      </c>
      <c r="CD2219" s="816">
        <v>3.8180000000000001</v>
      </c>
      <c r="CE2219" s="816">
        <v>4.5999999999999999E-2</v>
      </c>
      <c r="CF2219" s="816">
        <v>0.30499999999999999</v>
      </c>
      <c r="CG2219" s="816">
        <v>6.0000000000000001E-3</v>
      </c>
      <c r="CH2219" s="816">
        <v>4.0000000000000001E-3</v>
      </c>
      <c r="CI2219" s="816">
        <v>1E-3</v>
      </c>
      <c r="CJ2219" s="816">
        <v>7.9000000000000001E-2</v>
      </c>
      <c r="CK2219" s="816">
        <v>1.0999999999999999E-2</v>
      </c>
      <c r="CL2219" s="816" t="s">
        <v>121</v>
      </c>
      <c r="CM2219" s="816">
        <v>2E-3</v>
      </c>
      <c r="CN2219" s="816" t="s">
        <v>121</v>
      </c>
      <c r="CO2219" s="816">
        <v>2E-3</v>
      </c>
      <c r="CP2219" s="816">
        <v>0.16700000000000001</v>
      </c>
      <c r="CQ2219" s="816">
        <v>5.0000000000000001E-3</v>
      </c>
      <c r="CR2219" s="816" t="s">
        <v>121</v>
      </c>
      <c r="CS2219" s="816">
        <v>2E-3</v>
      </c>
      <c r="CT2219" s="816">
        <v>1.3460000000000001</v>
      </c>
      <c r="CU2219" s="816">
        <v>5.1999999999999998E-2</v>
      </c>
      <c r="CV2219" s="816" t="s">
        <v>121</v>
      </c>
      <c r="CW2219" s="816">
        <v>2E-3</v>
      </c>
      <c r="CX2219" s="816">
        <v>4.1000000000000002E-2</v>
      </c>
      <c r="CY2219" s="816">
        <v>1.9E-2</v>
      </c>
      <c r="CZ2219" s="816">
        <v>3.0000000000000001E-3</v>
      </c>
      <c r="DA2219" s="816">
        <v>1E-3</v>
      </c>
      <c r="DB2219" s="816">
        <v>1.7000000000000001E-2</v>
      </c>
      <c r="DC2219" s="816">
        <v>8.9999999999999993E-3</v>
      </c>
      <c r="DD2219" s="816" t="s">
        <v>121</v>
      </c>
      <c r="DE2219" s="816">
        <v>2.3E-2</v>
      </c>
      <c r="DF2219" s="816">
        <v>0.05</v>
      </c>
      <c r="DG2219" s="816">
        <v>5.0000000000000001E-3</v>
      </c>
      <c r="DH2219" s="816">
        <v>2E-3</v>
      </c>
      <c r="DI2219" s="816">
        <v>1E-3</v>
      </c>
      <c r="DJ2219" s="816" t="s">
        <v>121</v>
      </c>
      <c r="DK2219" s="816">
        <v>2E-3</v>
      </c>
      <c r="DL2219" s="61" t="str">
        <f t="shared" si="41"/>
        <v>22-0219-2</v>
      </c>
      <c r="DM2219" s="816">
        <v>-1.5713073160557801E-2</v>
      </c>
      <c r="DN2219" s="816">
        <v>7.3972026808009402E-3</v>
      </c>
      <c r="DO2219" s="816">
        <v>-3.1069852331988002E-2</v>
      </c>
      <c r="DP2219" s="816">
        <v>10.153727479613799</v>
      </c>
      <c r="DQ2219" s="816">
        <v>22.270558700575499</v>
      </c>
      <c r="DR2219" s="816">
        <v>9.9503150205064395E-2</v>
      </c>
      <c r="DS2219" s="816">
        <v>0.51612044459199102</v>
      </c>
      <c r="DT2219" s="816">
        <v>-2.8466009877210199E-3</v>
      </c>
      <c r="DU2219" s="816">
        <v>6.4086673422102602E-4</v>
      </c>
      <c r="DV2219" s="816">
        <v>4.2846569391671396</v>
      </c>
      <c r="DW2219" s="816">
        <v>0.209584797617521</v>
      </c>
      <c r="DX2219" s="816">
        <v>2.5724176276095401E-2</v>
      </c>
      <c r="DY2219" s="816">
        <v>153.81520760500001</v>
      </c>
      <c r="DZ2219" s="816">
        <v>0.571497046673759</v>
      </c>
      <c r="EA2219" s="816">
        <v>-3.7348895836810302E-2</v>
      </c>
      <c r="EB2219" s="816">
        <v>97.273111762172604</v>
      </c>
    </row>
    <row r="2220" spans="1:132">
      <c r="A2220" s="11">
        <v>44820</v>
      </c>
      <c r="B2220" s="66" t="s">
        <v>2566</v>
      </c>
      <c r="C2220" s="25" t="s">
        <v>2565</v>
      </c>
      <c r="H2220" s="3" t="e">
        <f>((F2220)/(E2220/100))</f>
        <v>#DIV/0!</v>
      </c>
      <c r="I2220" s="4" t="e">
        <f>E2220/F2220</f>
        <v>#DIV/0!</v>
      </c>
      <c r="J2220" s="4" t="e">
        <f>100/G2220</f>
        <v>#DIV/0!</v>
      </c>
      <c r="N2220" s="37" t="e">
        <f>M2220/(K2220/100)</f>
        <v>#DIV/0!</v>
      </c>
      <c r="O2220" s="37" t="e">
        <f>N2220/J2220</f>
        <v>#DIV/0!</v>
      </c>
      <c r="P2220" s="5" t="e">
        <f>M2220/(L2220/100)</f>
        <v>#DIV/0!</v>
      </c>
      <c r="Q2220" s="5" t="e">
        <f>P2220*I2220</f>
        <v>#DIV/0!</v>
      </c>
      <c r="U2220" s="15" t="e">
        <f>100-(T2220-R2220)/S2220*100</f>
        <v>#DIV/0!</v>
      </c>
      <c r="AB2220" s="14" t="e">
        <f>((AE2220-AC2220)*(1000/AD2220))*1000</f>
        <v>#DIV/0!</v>
      </c>
      <c r="AF2220" s="7" t="e">
        <f>#REF!*0.8</f>
        <v>#REF!</v>
      </c>
      <c r="AH2220" s="8" t="e">
        <f>((AG2220)*(H2220/100))</f>
        <v>#DIV/0!</v>
      </c>
      <c r="AI2220" s="7" t="e">
        <f>AG2220/AH2220</f>
        <v>#DIV/0!</v>
      </c>
      <c r="AO2220" s="20" t="s">
        <v>2565</v>
      </c>
      <c r="AP2220" s="817">
        <v>1.4999999999999999E-2</v>
      </c>
      <c r="AQ2220" s="817">
        <v>1E-3</v>
      </c>
      <c r="AR2220" s="817">
        <v>7.3999999999999996E-2</v>
      </c>
      <c r="AS2220" s="817">
        <v>5.0000000000000001E-3</v>
      </c>
      <c r="AT2220" s="817">
        <v>4.1000000000000002E-2</v>
      </c>
      <c r="AU2220" s="817">
        <v>3.0000000000000001E-3</v>
      </c>
      <c r="AV2220" s="817">
        <v>0.11899999999999999</v>
      </c>
      <c r="AW2220" s="817">
        <v>4.0000000000000001E-3</v>
      </c>
      <c r="AX2220" s="817" t="s">
        <v>121</v>
      </c>
      <c r="AY2220" s="817">
        <v>2E-3</v>
      </c>
      <c r="AZ2220" s="817">
        <v>0.31</v>
      </c>
      <c r="BA2220" s="817">
        <v>8.9999999999999993E-3</v>
      </c>
      <c r="BB2220" s="817">
        <v>0.191</v>
      </c>
      <c r="BC2220" s="817">
        <v>6.0000000000000001E-3</v>
      </c>
      <c r="BD2220" s="817">
        <v>24.425000000000001</v>
      </c>
      <c r="BE2220" s="817">
        <v>0.46600000000000003</v>
      </c>
      <c r="BF2220" s="817" t="s">
        <v>121</v>
      </c>
      <c r="BG2220" s="817">
        <v>1.2E-2</v>
      </c>
      <c r="BH2220" s="817">
        <v>1.4930000000000001</v>
      </c>
      <c r="BI2220" s="817">
        <v>0.21</v>
      </c>
      <c r="BJ2220" s="817">
        <v>2E-3</v>
      </c>
      <c r="BK2220" s="817">
        <v>1E-3</v>
      </c>
      <c r="BL2220" s="817" t="s">
        <v>121</v>
      </c>
      <c r="BM2220" s="817">
        <v>2E-3</v>
      </c>
      <c r="BN2220" s="817">
        <v>0.14599999999999999</v>
      </c>
      <c r="BO2220" s="817">
        <v>8.9999999999999993E-3</v>
      </c>
      <c r="BP2220" s="817">
        <v>68.753</v>
      </c>
      <c r="BQ2220" s="817">
        <v>0.17299999999999999</v>
      </c>
      <c r="BR2220" s="817">
        <v>5.0000000000000001E-3</v>
      </c>
      <c r="BS2220" s="817">
        <v>1E-3</v>
      </c>
      <c r="BT2220" s="817">
        <v>1.944</v>
      </c>
      <c r="BU2220" s="817">
        <v>9.0999999999999998E-2</v>
      </c>
      <c r="BV2220" s="817">
        <v>8.5000000000000006E-2</v>
      </c>
      <c r="BW2220" s="817">
        <v>2.5000000000000001E-2</v>
      </c>
      <c r="BX2220" s="817" t="s">
        <v>121</v>
      </c>
      <c r="BY2220" s="817">
        <v>2.3E-2</v>
      </c>
      <c r="BZ2220" s="817">
        <v>0.28699999999999998</v>
      </c>
      <c r="CA2220" s="817">
        <v>3.2000000000000001E-2</v>
      </c>
      <c r="CB2220" s="817" t="s">
        <v>121</v>
      </c>
      <c r="CC2220" s="817">
        <v>3.1080000000000001</v>
      </c>
      <c r="CD2220" s="817">
        <v>0.224</v>
      </c>
      <c r="CE2220" s="817">
        <v>1.0999999999999999E-2</v>
      </c>
      <c r="CF2220" s="817">
        <v>2.5999999999999999E-2</v>
      </c>
      <c r="CG2220" s="817">
        <v>1E-3</v>
      </c>
      <c r="CH2220" s="817">
        <v>1.2999999999999999E-2</v>
      </c>
      <c r="CI2220" s="817">
        <v>1E-3</v>
      </c>
      <c r="CJ2220" s="817" t="s">
        <v>121</v>
      </c>
      <c r="CK2220" s="817">
        <v>0.78</v>
      </c>
      <c r="CL2220" s="817" t="s">
        <v>121</v>
      </c>
      <c r="CM2220" s="817">
        <v>2E-3</v>
      </c>
      <c r="CN2220" s="817">
        <v>2E-3</v>
      </c>
      <c r="CO2220" s="817">
        <v>1E-3</v>
      </c>
      <c r="CP2220" s="817">
        <v>0.221</v>
      </c>
      <c r="CQ2220" s="817">
        <v>1.6E-2</v>
      </c>
      <c r="CR2220" s="817" t="s">
        <v>121</v>
      </c>
      <c r="CS2220" s="817">
        <v>2E-3</v>
      </c>
      <c r="CT2220" s="817" t="s">
        <v>121</v>
      </c>
      <c r="CU2220" s="817">
        <v>21.928000000000001</v>
      </c>
      <c r="CV2220" s="817">
        <v>0.01</v>
      </c>
      <c r="CW2220" s="817">
        <v>1E-3</v>
      </c>
      <c r="CX2220" s="817">
        <v>1.163</v>
      </c>
      <c r="CY2220" s="817">
        <v>3.3000000000000002E-2</v>
      </c>
      <c r="CZ2220" s="817" t="s">
        <v>121</v>
      </c>
      <c r="DA2220" s="817">
        <v>2E-3</v>
      </c>
      <c r="DB2220" s="817">
        <v>2.9000000000000001E-2</v>
      </c>
      <c r="DC2220" s="817">
        <v>8.9999999999999993E-3</v>
      </c>
      <c r="DD2220" s="817">
        <v>1.4999999999999999E-2</v>
      </c>
      <c r="DE2220" s="817">
        <v>7.0000000000000001E-3</v>
      </c>
      <c r="DF2220" s="817">
        <v>0.28699999999999998</v>
      </c>
      <c r="DG2220" s="817">
        <v>7.0000000000000001E-3</v>
      </c>
      <c r="DH2220" s="817">
        <v>0.111</v>
      </c>
      <c r="DI2220" s="817">
        <v>2E-3</v>
      </c>
      <c r="DJ2220" s="817" t="s">
        <v>121</v>
      </c>
      <c r="DK2220" s="817">
        <v>2E-3</v>
      </c>
      <c r="DL2220" s="61" t="str">
        <f t="shared" si="41"/>
        <v>Eisen-Boden-Gemisch</v>
      </c>
    </row>
    <row r="2221" spans="1:132">
      <c r="A2221" s="11">
        <v>44820</v>
      </c>
      <c r="B2221" s="66" t="s">
        <v>2061</v>
      </c>
      <c r="C2221" s="25" t="s">
        <v>2567</v>
      </c>
      <c r="H2221" s="3" t="e">
        <f>((F2221)/(E2221/100))</f>
        <v>#DIV/0!</v>
      </c>
      <c r="I2221" s="4" t="e">
        <f>E2221/F2221</f>
        <v>#DIV/0!</v>
      </c>
      <c r="J2221" s="4" t="e">
        <f>100/G2221</f>
        <v>#DIV/0!</v>
      </c>
      <c r="K2221" s="2">
        <v>20</v>
      </c>
      <c r="M2221" s="2">
        <f>106.506-100.54</f>
        <v>5.965999999999994</v>
      </c>
      <c r="N2221" s="37">
        <f>M2221/(K2221/100)</f>
        <v>29.82999999999997</v>
      </c>
      <c r="O2221" s="37" t="e">
        <f>N2221/J2221</f>
        <v>#DIV/0!</v>
      </c>
      <c r="P2221" s="5" t="e">
        <f>M2221/(L2221/100)</f>
        <v>#DIV/0!</v>
      </c>
      <c r="Q2221" s="5" t="e">
        <f>P2221*I2221</f>
        <v>#DIV/0!</v>
      </c>
      <c r="U2221" s="15" t="e">
        <f>100-(T2221-R2221)/S2221*100</f>
        <v>#DIV/0!</v>
      </c>
      <c r="AB2221" s="14" t="e">
        <f>((AE2221-AC2221)*(1000/AD2221))*1000</f>
        <v>#DIV/0!</v>
      </c>
      <c r="AF2221" s="7" t="e">
        <f>#REF!*0.8</f>
        <v>#REF!</v>
      </c>
      <c r="AH2221" s="8" t="e">
        <f>((AG2221)*(H2221/100))</f>
        <v>#DIV/0!</v>
      </c>
      <c r="AI2221" s="7" t="e">
        <f>AG2221/AH2221</f>
        <v>#DIV/0!</v>
      </c>
      <c r="DL2221" s="61">
        <f t="shared" si="41"/>
        <v>0</v>
      </c>
    </row>
    <row r="2222" spans="1:132">
      <c r="A2222" s="11">
        <v>44820</v>
      </c>
      <c r="B2222" s="66" t="s">
        <v>208</v>
      </c>
      <c r="C2222" s="25" t="s">
        <v>119</v>
      </c>
      <c r="D2222" s="21">
        <v>30</v>
      </c>
      <c r="E2222" s="2">
        <v>100</v>
      </c>
      <c r="F2222" s="2">
        <v>70</v>
      </c>
      <c r="H2222" s="3">
        <f>((F2222)/(E2222/100))</f>
        <v>70</v>
      </c>
      <c r="I2222" s="4">
        <f>E2222/F2222</f>
        <v>1.4285714285714286</v>
      </c>
      <c r="J2222" s="4" t="e">
        <f>100/G2222</f>
        <v>#DIV/0!</v>
      </c>
      <c r="N2222" s="37" t="e">
        <f>M2222/(K2222/100)</f>
        <v>#DIV/0!</v>
      </c>
      <c r="O2222" s="37" t="e">
        <f>N2222/J2222</f>
        <v>#DIV/0!</v>
      </c>
      <c r="P2222" s="5" t="e">
        <f>M2222/(L2222/100)</f>
        <v>#DIV/0!</v>
      </c>
      <c r="Q2222" s="5" t="e">
        <f>P2222*I2222</f>
        <v>#DIV/0!</v>
      </c>
      <c r="U2222" s="15" t="e">
        <f>100-(T2222-R2222)/S2222*100</f>
        <v>#DIV/0!</v>
      </c>
      <c r="V2222" s="21">
        <v>0.53300000000000003</v>
      </c>
      <c r="X2222" s="2">
        <v>9.6</v>
      </c>
      <c r="Y2222" s="2">
        <v>9.99</v>
      </c>
      <c r="Z2222" s="21">
        <v>2293</v>
      </c>
      <c r="AB2222" s="14" t="e">
        <f>((AE2222-AC2222)*(1000/AD2222))*1000</f>
        <v>#DIV/0!</v>
      </c>
      <c r="AF2222" s="7" t="e">
        <f>#REF!*0.8</f>
        <v>#REF!</v>
      </c>
      <c r="AG2222" s="2">
        <v>143</v>
      </c>
      <c r="AH2222" s="8">
        <f>((AG2222)*(H2222/100))</f>
        <v>100.1</v>
      </c>
      <c r="AI2222" s="7">
        <f>AG2222/AH2222</f>
        <v>1.4285714285714286</v>
      </c>
      <c r="AJ2222" s="6">
        <v>34.83</v>
      </c>
      <c r="AK2222" s="2">
        <v>1.64</v>
      </c>
      <c r="AO2222" s="20" t="s">
        <v>2568</v>
      </c>
      <c r="AP2222" s="818">
        <v>0.14199999999999999</v>
      </c>
      <c r="AQ2222" s="818">
        <v>2E-3</v>
      </c>
      <c r="AR2222" s="818">
        <v>3.3000000000000002E-2</v>
      </c>
      <c r="AS2222" s="818">
        <v>3.0000000000000001E-3</v>
      </c>
      <c r="AT2222" s="818">
        <v>3.6999999999999998E-2</v>
      </c>
      <c r="AU2222" s="818">
        <v>2E-3</v>
      </c>
      <c r="AV2222" s="818">
        <v>9.1999999999999998E-2</v>
      </c>
      <c r="AW2222" s="818">
        <v>3.0000000000000001E-3</v>
      </c>
      <c r="AX2222" s="818">
        <v>1.2E-2</v>
      </c>
      <c r="AY2222" s="818">
        <v>1E-3</v>
      </c>
      <c r="AZ2222" s="818">
        <v>0.06</v>
      </c>
      <c r="BA2222" s="818">
        <v>3.0000000000000001E-3</v>
      </c>
      <c r="BB2222" s="818">
        <v>0.32600000000000001</v>
      </c>
      <c r="BC2222" s="818">
        <v>5.0000000000000001E-3</v>
      </c>
      <c r="BD2222" s="818">
        <v>3.4630000000000001</v>
      </c>
      <c r="BE2222" s="818">
        <v>2.8000000000000001E-2</v>
      </c>
      <c r="BF2222" s="818" t="s">
        <v>121</v>
      </c>
      <c r="BG2222" s="818">
        <v>6.0000000000000001E-3</v>
      </c>
      <c r="BH2222" s="818">
        <v>4.9039999999999999</v>
      </c>
      <c r="BI2222" s="818">
        <v>1.151</v>
      </c>
      <c r="BJ2222" s="818" t="s">
        <v>121</v>
      </c>
      <c r="BK2222" s="818">
        <v>3.0000000000000001E-3</v>
      </c>
      <c r="BL2222" s="818" t="s">
        <v>121</v>
      </c>
      <c r="BM2222" s="818">
        <v>2E-3</v>
      </c>
      <c r="BN2222" s="818">
        <v>0.109</v>
      </c>
      <c r="BO2222" s="818">
        <v>7.0000000000000001E-3</v>
      </c>
      <c r="BP2222" s="818">
        <v>60.82</v>
      </c>
      <c r="BQ2222" s="818">
        <v>0.151</v>
      </c>
      <c r="BR2222" s="818">
        <v>4.0000000000000001E-3</v>
      </c>
      <c r="BS2222" s="818">
        <v>1E-3</v>
      </c>
      <c r="BT2222" s="818">
        <v>12.702</v>
      </c>
      <c r="BU2222" s="818">
        <v>0.126</v>
      </c>
      <c r="BV2222" s="818">
        <v>1.155</v>
      </c>
      <c r="BW2222" s="818">
        <v>2.4E-2</v>
      </c>
      <c r="BX2222" s="818" t="s">
        <v>121</v>
      </c>
      <c r="BY2222" s="818">
        <v>1.2999999999999999E-2</v>
      </c>
      <c r="BZ2222" s="818">
        <v>0.98399999999999999</v>
      </c>
      <c r="CA2222" s="818">
        <v>3.1E-2</v>
      </c>
      <c r="CB2222" s="818" t="s">
        <v>121</v>
      </c>
      <c r="CC2222" s="818">
        <v>9.7050000000000001</v>
      </c>
      <c r="CD2222" s="818">
        <v>0.21</v>
      </c>
      <c r="CE2222" s="818">
        <v>8.0000000000000002E-3</v>
      </c>
      <c r="CF2222" s="818">
        <v>3.0000000000000001E-3</v>
      </c>
      <c r="CG2222" s="818">
        <v>1E-3</v>
      </c>
      <c r="CH2222" s="818" t="s">
        <v>121</v>
      </c>
      <c r="CI2222" s="818">
        <v>2E-3</v>
      </c>
      <c r="CJ2222" s="818">
        <v>0.66900000000000004</v>
      </c>
      <c r="CK2222" s="818">
        <v>7.5999999999999998E-2</v>
      </c>
      <c r="CL2222" s="818" t="s">
        <v>121</v>
      </c>
      <c r="CM2222" s="818">
        <v>2E-3</v>
      </c>
      <c r="CN2222" s="818">
        <v>3.0000000000000001E-3</v>
      </c>
      <c r="CO2222" s="818">
        <v>1E-3</v>
      </c>
      <c r="CP2222" s="818">
        <v>2.0379999999999998</v>
      </c>
      <c r="CQ2222" s="818">
        <v>4.2000000000000003E-2</v>
      </c>
      <c r="CR2222" s="818" t="s">
        <v>121</v>
      </c>
      <c r="CS2222" s="818">
        <v>2E-3</v>
      </c>
      <c r="CT2222" s="818">
        <v>9.7490000000000006</v>
      </c>
      <c r="CU2222" s="818">
        <v>0.315</v>
      </c>
      <c r="CV2222" s="818">
        <v>2.5999999999999999E-2</v>
      </c>
      <c r="CW2222" s="818">
        <v>1E-3</v>
      </c>
      <c r="CX2222" s="818">
        <v>1.5960000000000001</v>
      </c>
      <c r="CY2222" s="818">
        <v>2.1999999999999999E-2</v>
      </c>
      <c r="CZ2222" s="818" t="s">
        <v>121</v>
      </c>
      <c r="DA2222" s="818">
        <v>2E-3</v>
      </c>
      <c r="DB2222" s="818">
        <v>3.3000000000000002E-2</v>
      </c>
      <c r="DC2222" s="818">
        <v>7.0000000000000001E-3</v>
      </c>
      <c r="DD2222" s="818" t="s">
        <v>121</v>
      </c>
      <c r="DE2222" s="818">
        <v>8.9999999999999993E-3</v>
      </c>
      <c r="DF2222" s="818">
        <v>0.8</v>
      </c>
      <c r="DG2222" s="818">
        <v>8.0000000000000002E-3</v>
      </c>
      <c r="DH2222" s="818">
        <v>1.4999999999999999E-2</v>
      </c>
      <c r="DI2222" s="818">
        <v>1E-3</v>
      </c>
      <c r="DJ2222" s="818">
        <v>7.0000000000000001E-3</v>
      </c>
      <c r="DK2222" s="818">
        <v>1E-3</v>
      </c>
      <c r="DL2222" s="61" t="str">
        <f t="shared" si="41"/>
        <v>DK III W1 16.09.2022</v>
      </c>
      <c r="DM2222" s="819">
        <v>1.1746173147288901E-4</v>
      </c>
      <c r="DN2222" s="819">
        <v>2.9920717331259901E-2</v>
      </c>
      <c r="DO2222" s="819">
        <v>7.85886002364697E-2</v>
      </c>
      <c r="DP2222" s="819">
        <v>1.6461643782423201</v>
      </c>
      <c r="DQ2222" s="819">
        <v>1.52952577635564E-2</v>
      </c>
      <c r="DR2222" s="819">
        <v>-1.8187129096161901E-2</v>
      </c>
      <c r="DS2222" s="819">
        <v>-0.140911914056078</v>
      </c>
      <c r="DT2222" s="819">
        <v>2.1090484707486899E-2</v>
      </c>
      <c r="DU2222" s="819">
        <v>7.2059221834214595E-4</v>
      </c>
      <c r="DV2222" s="819">
        <v>3.4431035795691602E-2</v>
      </c>
      <c r="DW2222" s="819">
        <v>0.43070985327135702</v>
      </c>
      <c r="DX2222" s="819">
        <v>0.160362532450078</v>
      </c>
      <c r="DY2222" s="819">
        <v>817.327918980817</v>
      </c>
      <c r="DZ2222" s="819">
        <v>0.16421129289140099</v>
      </c>
      <c r="EA2222" s="819">
        <v>2.3244037296753999</v>
      </c>
      <c r="EB2222" s="819">
        <v>96.639526449798197</v>
      </c>
    </row>
    <row r="2223" spans="1:132">
      <c r="A2223" s="11">
        <v>44820</v>
      </c>
      <c r="B2223" s="66"/>
      <c r="C2223" s="25" t="s">
        <v>117</v>
      </c>
      <c r="H2223" s="3" t="e">
        <f>((F2223)/(E2223/100))</f>
        <v>#DIV/0!</v>
      </c>
      <c r="I2223" s="4" t="e">
        <f>E2223/F2223</f>
        <v>#DIV/0!</v>
      </c>
      <c r="J2223" s="4" t="e">
        <f>100/G2223</f>
        <v>#DIV/0!</v>
      </c>
      <c r="N2223" s="37" t="e">
        <f>M2223/(K2223/100)</f>
        <v>#DIV/0!</v>
      </c>
      <c r="O2223" s="37" t="e">
        <f>N2223/J2223</f>
        <v>#DIV/0!</v>
      </c>
      <c r="P2223" s="5" t="e">
        <f>M2223/(L2223/100)</f>
        <v>#DIV/0!</v>
      </c>
      <c r="Q2223" s="5" t="e">
        <f>P2223*I2223</f>
        <v>#DIV/0!</v>
      </c>
      <c r="U2223" s="15" t="e">
        <f>100-(T2223-R2223)/S2223*100</f>
        <v>#DIV/0!</v>
      </c>
      <c r="X2223" s="2">
        <v>10.73</v>
      </c>
      <c r="AB2223" s="14" t="e">
        <f>((AE2223-AC2223)*(1000/AD2223))*1000</f>
        <v>#DIV/0!</v>
      </c>
      <c r="AF2223" s="7" t="e">
        <f>#REF!*0.8</f>
        <v>#REF!</v>
      </c>
      <c r="AH2223" s="8" t="e">
        <f>((AG2223)*(H2223/100))</f>
        <v>#DIV/0!</v>
      </c>
      <c r="AI2223" s="7" t="e">
        <f>AG2223/AH2223</f>
        <v>#DIV/0!</v>
      </c>
      <c r="AO2223" s="20" t="s">
        <v>2569</v>
      </c>
      <c r="AP2223" s="819">
        <v>0.21299999999999999</v>
      </c>
      <c r="AQ2223" s="819">
        <v>3.0000000000000001E-3</v>
      </c>
      <c r="AR2223" s="819">
        <v>5.0000000000000001E-3</v>
      </c>
      <c r="AS2223" s="819">
        <v>3.0000000000000001E-3</v>
      </c>
      <c r="AT2223" s="819">
        <v>0.113</v>
      </c>
      <c r="AU2223" s="819">
        <v>3.0000000000000001E-3</v>
      </c>
      <c r="AV2223" s="819">
        <v>7.1999999999999995E-2</v>
      </c>
      <c r="AW2223" s="819">
        <v>3.0000000000000001E-3</v>
      </c>
      <c r="AX2223" s="819">
        <v>1.2999999999999999E-2</v>
      </c>
      <c r="AY2223" s="819">
        <v>1E-3</v>
      </c>
      <c r="AZ2223" s="819">
        <v>1.4999999999999999E-2</v>
      </c>
      <c r="BA2223" s="819">
        <v>2E-3</v>
      </c>
      <c r="BB2223" s="819">
        <v>7.0999999999999994E-2</v>
      </c>
      <c r="BC2223" s="819">
        <v>2E-3</v>
      </c>
      <c r="BD2223" s="819">
        <v>0.76200000000000001</v>
      </c>
      <c r="BE2223" s="819">
        <v>1.2E-2</v>
      </c>
      <c r="BF2223" s="819" t="s">
        <v>121</v>
      </c>
      <c r="BG2223" s="819">
        <v>0.01</v>
      </c>
      <c r="BH2223" s="819" t="s">
        <v>121</v>
      </c>
      <c r="BI2223" s="819">
        <v>2.4140000000000001</v>
      </c>
      <c r="BJ2223" s="819" t="s">
        <v>121</v>
      </c>
      <c r="BK2223" s="819">
        <v>3.0000000000000001E-3</v>
      </c>
      <c r="BL2223" s="819" t="s">
        <v>121</v>
      </c>
      <c r="BM2223" s="819">
        <v>2E-3</v>
      </c>
      <c r="BN2223" s="819">
        <v>0.122</v>
      </c>
      <c r="BO2223" s="819">
        <v>8.0000000000000002E-3</v>
      </c>
      <c r="BP2223" s="819">
        <v>61.485999999999997</v>
      </c>
      <c r="BQ2223" s="819">
        <v>0.151</v>
      </c>
      <c r="BR2223" s="819">
        <v>4.0000000000000001E-3</v>
      </c>
      <c r="BS2223" s="819">
        <v>1E-3</v>
      </c>
      <c r="BT2223" s="819">
        <v>20.786000000000001</v>
      </c>
      <c r="BU2223" s="819">
        <v>0.18099999999999999</v>
      </c>
      <c r="BV2223" s="819">
        <v>8.8710000000000004</v>
      </c>
      <c r="BW2223" s="819">
        <v>0.10299999999999999</v>
      </c>
      <c r="BX2223" s="819" t="s">
        <v>121</v>
      </c>
      <c r="BY2223" s="819">
        <v>8.0000000000000002E-3</v>
      </c>
      <c r="BZ2223" s="819">
        <v>2.5830000000000002</v>
      </c>
      <c r="CA2223" s="819">
        <v>4.7E-2</v>
      </c>
      <c r="CB2223" s="819" t="s">
        <v>121</v>
      </c>
      <c r="CC2223" s="819">
        <v>15.38</v>
      </c>
      <c r="CD2223" s="819">
        <v>3.6999999999999998E-2</v>
      </c>
      <c r="CE2223" s="819">
        <v>5.0000000000000001E-3</v>
      </c>
      <c r="CF2223" s="819">
        <v>3.0000000000000001E-3</v>
      </c>
      <c r="CG2223" s="819">
        <v>1E-3</v>
      </c>
      <c r="CH2223" s="819" t="s">
        <v>121</v>
      </c>
      <c r="CI2223" s="819">
        <v>2E-3</v>
      </c>
      <c r="CJ2223" s="819" t="s">
        <v>121</v>
      </c>
      <c r="CK2223" s="819">
        <v>0.15</v>
      </c>
      <c r="CL2223" s="819" t="s">
        <v>121</v>
      </c>
      <c r="CM2223" s="819">
        <v>2E-3</v>
      </c>
      <c r="CN2223" s="819">
        <v>6.0000000000000001E-3</v>
      </c>
      <c r="CO2223" s="819">
        <v>1E-3</v>
      </c>
      <c r="CP2223" s="819">
        <v>2.1549999999999998</v>
      </c>
      <c r="CQ2223" s="819">
        <v>5.8000000000000003E-2</v>
      </c>
      <c r="CR2223" s="819" t="s">
        <v>121</v>
      </c>
      <c r="CS2223" s="819">
        <v>2E-3</v>
      </c>
      <c r="CT2223" s="819">
        <v>1.321</v>
      </c>
      <c r="CU2223" s="819">
        <v>0.27600000000000002</v>
      </c>
      <c r="CV2223" s="819">
        <v>0.02</v>
      </c>
      <c r="CW2223" s="819">
        <v>1E-3</v>
      </c>
      <c r="CX2223" s="819">
        <v>0.16</v>
      </c>
      <c r="CY2223" s="819">
        <v>1.0999999999999999E-2</v>
      </c>
      <c r="CZ2223" s="819" t="s">
        <v>121</v>
      </c>
      <c r="DA2223" s="819">
        <v>2E-3</v>
      </c>
      <c r="DB2223" s="819" t="s">
        <v>121</v>
      </c>
      <c r="DC2223" s="819">
        <v>6.0000000000000001E-3</v>
      </c>
      <c r="DD2223" s="819">
        <v>1.7999999999999999E-2</v>
      </c>
      <c r="DE2223" s="819">
        <v>8.0000000000000002E-3</v>
      </c>
      <c r="DF2223" s="819">
        <v>1.071</v>
      </c>
      <c r="DG2223" s="819">
        <v>0.01</v>
      </c>
      <c r="DH2223" s="819">
        <v>6.0000000000000001E-3</v>
      </c>
      <c r="DI2223" s="819">
        <v>1E-3</v>
      </c>
      <c r="DJ2223" s="819">
        <v>7.8E-2</v>
      </c>
      <c r="DK2223" s="819">
        <v>1E-3</v>
      </c>
      <c r="DL2223" s="61" t="str">
        <f t="shared" si="41"/>
        <v>UTV 16.09.2022</v>
      </c>
    </row>
    <row r="2224" spans="1:132">
      <c r="A2224" s="11">
        <v>44823</v>
      </c>
      <c r="B2224" s="66"/>
      <c r="C2224" s="25" t="s">
        <v>117</v>
      </c>
      <c r="H2224" s="3" t="e">
        <f>((F2224)/(E2224/100))</f>
        <v>#DIV/0!</v>
      </c>
      <c r="I2224" s="4" t="e">
        <f>E2224/F2224</f>
        <v>#DIV/0!</v>
      </c>
      <c r="J2224" s="4" t="e">
        <f>100/G2224</f>
        <v>#DIV/0!</v>
      </c>
      <c r="N2224" s="37" t="e">
        <f>M2224/(K2224/100)</f>
        <v>#DIV/0!</v>
      </c>
      <c r="O2224" s="37" t="e">
        <f>N2224/J2224</f>
        <v>#DIV/0!</v>
      </c>
      <c r="P2224" s="5" t="e">
        <f>M2224/(L2224/100)</f>
        <v>#DIV/0!</v>
      </c>
      <c r="Q2224" s="5" t="e">
        <f>P2224*I2224</f>
        <v>#DIV/0!</v>
      </c>
      <c r="U2224" s="15" t="e">
        <f>100-(T2224-R2224)/S2224*100</f>
        <v>#DIV/0!</v>
      </c>
      <c r="X2224" s="2">
        <v>10.5</v>
      </c>
      <c r="AB2224" s="14" t="e">
        <f>((AE2224-AC2224)*(1000/AD2224))*1000</f>
        <v>#DIV/0!</v>
      </c>
      <c r="AF2224" s="7" t="e">
        <f>#REF!*0.8</f>
        <v>#REF!</v>
      </c>
      <c r="AH2224" s="8" t="e">
        <f>((AG2224)*(H2224/100))</f>
        <v>#DIV/0!</v>
      </c>
      <c r="AI2224" s="7" t="e">
        <f>AG2224/AH2224</f>
        <v>#DIV/0!</v>
      </c>
      <c r="AO2224" s="20" t="s">
        <v>2570</v>
      </c>
      <c r="AP2224" s="820">
        <v>0.114</v>
      </c>
      <c r="AQ2224" s="820">
        <v>2E-3</v>
      </c>
      <c r="AR2224" s="820" t="s">
        <v>121</v>
      </c>
      <c r="AS2224" s="820">
        <v>6.0000000000000001E-3</v>
      </c>
      <c r="AT2224" s="820">
        <v>4.8000000000000001E-2</v>
      </c>
      <c r="AU2224" s="820">
        <v>2E-3</v>
      </c>
      <c r="AV2224" s="820">
        <v>4.1000000000000002E-2</v>
      </c>
      <c r="AW2224" s="820">
        <v>2E-3</v>
      </c>
      <c r="AX2224" s="820">
        <v>8.9999999999999993E-3</v>
      </c>
      <c r="AY2224" s="820">
        <v>1E-3</v>
      </c>
      <c r="AZ2224" s="820">
        <v>0.01</v>
      </c>
      <c r="BA2224" s="820">
        <v>1E-3</v>
      </c>
      <c r="BB2224" s="820">
        <v>7.6999999999999999E-2</v>
      </c>
      <c r="BC2224" s="820">
        <v>2E-3</v>
      </c>
      <c r="BD2224" s="820">
        <v>0.38600000000000001</v>
      </c>
      <c r="BE2224" s="820">
        <v>8.0000000000000002E-3</v>
      </c>
      <c r="BF2224" s="820" t="s">
        <v>121</v>
      </c>
      <c r="BG2224" s="820">
        <v>7.0000000000000001E-3</v>
      </c>
      <c r="BH2224" s="820" t="s">
        <v>121</v>
      </c>
      <c r="BI2224" s="820">
        <v>1.89</v>
      </c>
      <c r="BJ2224" s="820" t="s">
        <v>121</v>
      </c>
      <c r="BK2224" s="820">
        <v>2E-3</v>
      </c>
      <c r="BL2224" s="820" t="s">
        <v>121</v>
      </c>
      <c r="BM2224" s="820">
        <v>2E-3</v>
      </c>
      <c r="BN2224" s="820">
        <v>5.8999999999999997E-2</v>
      </c>
      <c r="BO2224" s="820">
        <v>6.0000000000000001E-3</v>
      </c>
      <c r="BP2224" s="820">
        <v>67.781999999999996</v>
      </c>
      <c r="BQ2224" s="820">
        <v>0.127</v>
      </c>
      <c r="BR2224" s="820">
        <v>2E-3</v>
      </c>
      <c r="BS2224" s="820">
        <v>1E-3</v>
      </c>
      <c r="BT2224" s="820">
        <v>5.94</v>
      </c>
      <c r="BU2224" s="820">
        <v>7.4999999999999997E-2</v>
      </c>
      <c r="BV2224" s="820">
        <v>14.757999999999999</v>
      </c>
      <c r="BW2224" s="820">
        <v>0.125</v>
      </c>
      <c r="BX2224" s="820" t="s">
        <v>121</v>
      </c>
      <c r="BY2224" s="820">
        <v>4.0000000000000001E-3</v>
      </c>
      <c r="BZ2224" s="820">
        <v>1.4630000000000001</v>
      </c>
      <c r="CA2224" s="820">
        <v>2.9000000000000001E-2</v>
      </c>
      <c r="CB2224" s="820" t="s">
        <v>121</v>
      </c>
      <c r="CC2224" s="820">
        <v>14.968</v>
      </c>
      <c r="CD2224" s="820">
        <v>1.4E-2</v>
      </c>
      <c r="CE2224" s="820">
        <v>4.0000000000000001E-3</v>
      </c>
      <c r="CF2224" s="820">
        <v>2E-3</v>
      </c>
      <c r="CG2224" s="820">
        <v>1E-3</v>
      </c>
      <c r="CH2224" s="820" t="s">
        <v>121</v>
      </c>
      <c r="CI2224" s="820">
        <v>2E-3</v>
      </c>
      <c r="CJ2224" s="820">
        <v>0.308</v>
      </c>
      <c r="CK2224" s="820">
        <v>0.13</v>
      </c>
      <c r="CL2224" s="820" t="s">
        <v>121</v>
      </c>
      <c r="CM2224" s="820">
        <v>2E-3</v>
      </c>
      <c r="CN2224" s="820">
        <v>4.0000000000000001E-3</v>
      </c>
      <c r="CO2224" s="820">
        <v>1E-3</v>
      </c>
      <c r="CP2224" s="820">
        <v>4.7670000000000003</v>
      </c>
      <c r="CQ2224" s="820">
        <v>8.4000000000000005E-2</v>
      </c>
      <c r="CR2224" s="820" t="s">
        <v>121</v>
      </c>
      <c r="CS2224" s="820">
        <v>2E-3</v>
      </c>
      <c r="CT2224" s="820">
        <v>1.9490000000000001</v>
      </c>
      <c r="CU2224" s="820">
        <v>0.32500000000000001</v>
      </c>
      <c r="CV2224" s="820">
        <v>8.0000000000000002E-3</v>
      </c>
      <c r="CW2224" s="820">
        <v>1E-3</v>
      </c>
      <c r="CX2224" s="820">
        <v>0.248</v>
      </c>
      <c r="CY2224" s="820">
        <v>7.0000000000000001E-3</v>
      </c>
      <c r="CZ2224" s="820" t="s">
        <v>121</v>
      </c>
      <c r="DA2224" s="820">
        <v>2E-3</v>
      </c>
      <c r="DB2224" s="820" t="s">
        <v>121</v>
      </c>
      <c r="DC2224" s="820">
        <v>3.0000000000000001E-3</v>
      </c>
      <c r="DD2224" s="820">
        <v>2.1000000000000001E-2</v>
      </c>
      <c r="DE2224" s="820">
        <v>6.0000000000000001E-3</v>
      </c>
      <c r="DF2224" s="820">
        <v>0.65200000000000002</v>
      </c>
      <c r="DG2224" s="820">
        <v>7.0000000000000001E-3</v>
      </c>
      <c r="DH2224" s="820">
        <v>3.0000000000000001E-3</v>
      </c>
      <c r="DI2224" s="820">
        <v>1E-3</v>
      </c>
      <c r="DJ2224" s="820">
        <v>8.2000000000000003E-2</v>
      </c>
      <c r="DK2224" s="820">
        <v>1E-3</v>
      </c>
      <c r="DL2224" s="61" t="str">
        <f t="shared" si="41"/>
        <v>UTV 19.09.2022</v>
      </c>
    </row>
    <row r="2225" spans="1:190">
      <c r="A2225" s="11">
        <v>44823</v>
      </c>
      <c r="B2225" s="66"/>
      <c r="C2225" s="25" t="s">
        <v>373</v>
      </c>
      <c r="D2225" s="21">
        <v>37</v>
      </c>
      <c r="E2225" s="2">
        <v>100</v>
      </c>
      <c r="F2225" s="2">
        <v>63</v>
      </c>
      <c r="H2225" s="3">
        <f>((F2225)/(E2225/100))</f>
        <v>63</v>
      </c>
      <c r="I2225" s="4">
        <f>E2225/F2225</f>
        <v>1.5873015873015872</v>
      </c>
      <c r="J2225" s="4" t="e">
        <f>100/G2225</f>
        <v>#DIV/0!</v>
      </c>
      <c r="N2225" s="37" t="e">
        <f>M2225/(K2225/100)</f>
        <v>#DIV/0!</v>
      </c>
      <c r="O2225" s="37" t="e">
        <f>N2225/J2225</f>
        <v>#DIV/0!</v>
      </c>
      <c r="P2225" s="5" t="e">
        <f>M2225/(L2225/100)</f>
        <v>#DIV/0!</v>
      </c>
      <c r="Q2225" s="5" t="e">
        <f>P2225*I2225</f>
        <v>#DIV/0!</v>
      </c>
      <c r="U2225" s="15" t="e">
        <f>100-(T2225-R2225)/S2225*100</f>
        <v>#DIV/0!</v>
      </c>
      <c r="V2225" s="21">
        <v>0.57999999999999996</v>
      </c>
      <c r="X2225" s="2">
        <v>10.210000000000001</v>
      </c>
      <c r="Y2225" s="2">
        <v>10</v>
      </c>
      <c r="Z2225" s="21">
        <v>2638</v>
      </c>
      <c r="AB2225" s="14" t="e">
        <f>((AE2225-AC2225)*(1000/AD2225))*1000</f>
        <v>#DIV/0!</v>
      </c>
      <c r="AF2225" s="7" t="e">
        <f>#REF!*0.8</f>
        <v>#REF!</v>
      </c>
      <c r="AG2225" s="2">
        <v>159</v>
      </c>
      <c r="AH2225" s="8">
        <f>((AG2225)*(H2225/100))</f>
        <v>100.17</v>
      </c>
      <c r="AI2225" s="7">
        <f>AG2225/AH2225</f>
        <v>1.5873015873015872</v>
      </c>
      <c r="AJ2225" s="6">
        <v>45.62</v>
      </c>
      <c r="AK2225" s="2">
        <v>1.3180000000000001</v>
      </c>
      <c r="AO2225" s="20" t="s">
        <v>2571</v>
      </c>
      <c r="AP2225" s="821">
        <v>0.112</v>
      </c>
      <c r="AQ2225" s="821">
        <v>2E-3</v>
      </c>
      <c r="AR2225" s="821">
        <v>4.2999999999999997E-2</v>
      </c>
      <c r="AS2225" s="821">
        <v>3.0000000000000001E-3</v>
      </c>
      <c r="AT2225" s="821">
        <v>1.2E-2</v>
      </c>
      <c r="AU2225" s="821">
        <v>2E-3</v>
      </c>
      <c r="AV2225" s="821">
        <v>5.7000000000000002E-2</v>
      </c>
      <c r="AW2225" s="821">
        <v>2E-3</v>
      </c>
      <c r="AX2225" s="821">
        <v>3.0000000000000001E-3</v>
      </c>
      <c r="AY2225" s="821">
        <v>1E-3</v>
      </c>
      <c r="AZ2225" s="821">
        <v>6.3E-2</v>
      </c>
      <c r="BA2225" s="821">
        <v>3.0000000000000001E-3</v>
      </c>
      <c r="BB2225" s="821">
        <v>0.20399999999999999</v>
      </c>
      <c r="BC2225" s="821">
        <v>4.0000000000000001E-3</v>
      </c>
      <c r="BD2225" s="821">
        <v>4.0919999999999996</v>
      </c>
      <c r="BE2225" s="821">
        <v>2.9000000000000001E-2</v>
      </c>
      <c r="BF2225" s="821" t="s">
        <v>121</v>
      </c>
      <c r="BG2225" s="821">
        <v>5.0000000000000001E-3</v>
      </c>
      <c r="BH2225" s="821">
        <v>3.806</v>
      </c>
      <c r="BI2225" s="821">
        <v>0.94</v>
      </c>
      <c r="BJ2225" s="821" t="s">
        <v>121</v>
      </c>
      <c r="BK2225" s="821">
        <v>3.0000000000000001E-3</v>
      </c>
      <c r="BL2225" s="821" t="s">
        <v>121</v>
      </c>
      <c r="BM2225" s="821">
        <v>2E-3</v>
      </c>
      <c r="BN2225" s="821">
        <v>0.10299999999999999</v>
      </c>
      <c r="BO2225" s="821">
        <v>7.0000000000000001E-3</v>
      </c>
      <c r="BP2225" s="821">
        <v>58.883000000000003</v>
      </c>
      <c r="BQ2225" s="821">
        <v>0.16800000000000001</v>
      </c>
      <c r="BR2225" s="821">
        <v>2E-3</v>
      </c>
      <c r="BS2225" s="821">
        <v>1E-3</v>
      </c>
      <c r="BT2225" s="821">
        <v>12.521000000000001</v>
      </c>
      <c r="BU2225" s="821">
        <v>0.126</v>
      </c>
      <c r="BV2225" s="821">
        <v>1.2470000000000001</v>
      </c>
      <c r="BW2225" s="821">
        <v>2.4E-2</v>
      </c>
      <c r="BX2225" s="821" t="s">
        <v>121</v>
      </c>
      <c r="BY2225" s="821">
        <v>8.9999999999999993E-3</v>
      </c>
      <c r="BZ2225" s="821">
        <v>0.85899999999999999</v>
      </c>
      <c r="CA2225" s="821">
        <v>0.03</v>
      </c>
      <c r="CB2225" s="821" t="s">
        <v>121</v>
      </c>
      <c r="CC2225" s="821">
        <v>7.8440000000000003</v>
      </c>
      <c r="CD2225" s="821">
        <v>0.24099999999999999</v>
      </c>
      <c r="CE2225" s="821">
        <v>8.0000000000000002E-3</v>
      </c>
      <c r="CF2225" s="821">
        <v>5.0000000000000001E-3</v>
      </c>
      <c r="CG2225" s="821">
        <v>1E-3</v>
      </c>
      <c r="CH2225" s="821">
        <v>2E-3</v>
      </c>
      <c r="CI2225" s="821">
        <v>1E-3</v>
      </c>
      <c r="CJ2225" s="821">
        <v>0.42399999999999999</v>
      </c>
      <c r="CK2225" s="821">
        <v>6.9000000000000006E-2</v>
      </c>
      <c r="CL2225" s="821" t="s">
        <v>121</v>
      </c>
      <c r="CM2225" s="821">
        <v>2E-3</v>
      </c>
      <c r="CN2225" s="821">
        <v>3.0000000000000001E-3</v>
      </c>
      <c r="CO2225" s="821">
        <v>1E-3</v>
      </c>
      <c r="CP2225" s="821">
        <v>1.845</v>
      </c>
      <c r="CQ2225" s="821">
        <v>3.9E-2</v>
      </c>
      <c r="CR2225" s="821" t="s">
        <v>121</v>
      </c>
      <c r="CS2225" s="821">
        <v>2E-3</v>
      </c>
      <c r="CT2225" s="821">
        <v>7.0750000000000002</v>
      </c>
      <c r="CU2225" s="821">
        <v>0.28199999999999997</v>
      </c>
      <c r="CV2225" s="821">
        <v>2.5999999999999999E-2</v>
      </c>
      <c r="CW2225" s="821">
        <v>1E-3</v>
      </c>
      <c r="CX2225" s="821">
        <v>0.86299999999999999</v>
      </c>
      <c r="CY2225" s="821">
        <v>1.7999999999999999E-2</v>
      </c>
      <c r="CZ2225" s="821" t="s">
        <v>121</v>
      </c>
      <c r="DA2225" s="821">
        <v>2E-3</v>
      </c>
      <c r="DB2225" s="821">
        <v>4.2000000000000003E-2</v>
      </c>
      <c r="DC2225" s="821">
        <v>6.0000000000000001E-3</v>
      </c>
      <c r="DD2225" s="821" t="s">
        <v>121</v>
      </c>
      <c r="DE2225" s="821">
        <v>1.0999999999999999E-2</v>
      </c>
      <c r="DF2225" s="821">
        <v>1.1220000000000001</v>
      </c>
      <c r="DG2225" s="821">
        <v>0.01</v>
      </c>
      <c r="DH2225" s="821">
        <v>1.7000000000000001E-2</v>
      </c>
      <c r="DI2225" s="821">
        <v>1E-3</v>
      </c>
      <c r="DJ2225" s="821">
        <v>7.0000000000000001E-3</v>
      </c>
      <c r="DK2225" s="821">
        <v>1E-3</v>
      </c>
      <c r="DL2225" s="61" t="str">
        <f t="shared" si="41"/>
        <v>DK III W1 19.09.2022</v>
      </c>
      <c r="DM2225" s="822">
        <v>-1.7856179542753401E-2</v>
      </c>
      <c r="DN2225" s="822">
        <v>2.3687555381189499E-2</v>
      </c>
      <c r="DO2225" s="822">
        <v>0.11483878691300201</v>
      </c>
      <c r="DP2225" s="822">
        <v>1.3183155756888301</v>
      </c>
      <c r="DQ2225" s="822">
        <v>2.5022365555037899E-2</v>
      </c>
      <c r="DR2225" s="822">
        <v>-1.0988016351372301E-2</v>
      </c>
      <c r="DS2225" s="822">
        <v>-5.0959759935665802E-2</v>
      </c>
      <c r="DT2225" s="822">
        <v>2.42236361636665E-2</v>
      </c>
      <c r="DU2225" s="822">
        <v>-4.8413414863565001E-3</v>
      </c>
      <c r="DV2225" s="822">
        <v>3.8607791958820997E-2</v>
      </c>
      <c r="DW2225" s="822">
        <v>0.214135572344931</v>
      </c>
      <c r="DX2225" s="822">
        <v>2.6105410138212801</v>
      </c>
      <c r="DY2225" s="822">
        <v>715.24125322221005</v>
      </c>
      <c r="DZ2225" s="822">
        <v>2.0877482886551699</v>
      </c>
      <c r="EA2225" s="822">
        <v>3.4430846801498598</v>
      </c>
      <c r="EB2225" s="822">
        <v>98.577073846735502</v>
      </c>
    </row>
    <row r="2226" spans="1:190">
      <c r="A2226" s="11">
        <v>44823</v>
      </c>
      <c r="B2226" s="66"/>
      <c r="C2226" s="25" t="s">
        <v>2309</v>
      </c>
      <c r="D2226" s="21">
        <v>33</v>
      </c>
      <c r="E2226" s="2">
        <v>100</v>
      </c>
      <c r="F2226" s="2">
        <v>67</v>
      </c>
      <c r="H2226" s="3">
        <f>((F2226)/(E2226/100))</f>
        <v>67</v>
      </c>
      <c r="I2226" s="4">
        <f>E2226/F2226</f>
        <v>1.4925373134328359</v>
      </c>
      <c r="J2226" s="4" t="e">
        <f>100/G2226</f>
        <v>#DIV/0!</v>
      </c>
      <c r="N2226" s="37" t="e">
        <f>M2226/(K2226/100)</f>
        <v>#DIV/0!</v>
      </c>
      <c r="O2226" s="37" t="e">
        <f>N2226/J2226</f>
        <v>#DIV/0!</v>
      </c>
      <c r="P2226" s="5" t="e">
        <f>M2226/(L2226/100)</f>
        <v>#DIV/0!</v>
      </c>
      <c r="Q2226" s="5" t="e">
        <f>P2226*I2226</f>
        <v>#DIV/0!</v>
      </c>
      <c r="U2226" s="15" t="e">
        <f>100-(T2226-R2226)/S2226*100</f>
        <v>#DIV/0!</v>
      </c>
      <c r="V2226" s="21">
        <v>1.1000000000000001</v>
      </c>
      <c r="X2226" s="2">
        <v>11.53</v>
      </c>
      <c r="Y2226" s="2">
        <v>6.29</v>
      </c>
      <c r="Z2226" s="21">
        <v>1307</v>
      </c>
      <c r="AB2226" s="14" t="e">
        <f>((AE2226-AC2226)*(1000/AD2226))*1000</f>
        <v>#DIV/0!</v>
      </c>
      <c r="AF2226" s="7" t="e">
        <f>#REF!*0.8</f>
        <v>#REF!</v>
      </c>
      <c r="AG2226" s="2">
        <v>149</v>
      </c>
      <c r="AH2226" s="8">
        <f>((AG2226)*(H2226/100))</f>
        <v>99.830000000000013</v>
      </c>
      <c r="AI2226" s="7">
        <f>AG2226/AH2226</f>
        <v>1.4925373134328357</v>
      </c>
      <c r="AJ2226" s="6">
        <v>36.42</v>
      </c>
      <c r="AK2226" s="2">
        <v>0.64700000000000002</v>
      </c>
      <c r="AO2226" s="20" t="s">
        <v>2572</v>
      </c>
      <c r="AP2226" s="821">
        <v>6.3E-2</v>
      </c>
      <c r="AQ2226" s="821">
        <v>1E-3</v>
      </c>
      <c r="AR2226" s="821">
        <v>1.4999999999999999E-2</v>
      </c>
      <c r="AS2226" s="821">
        <v>2E-3</v>
      </c>
      <c r="AT2226" s="821">
        <v>1.2E-2</v>
      </c>
      <c r="AU2226" s="821">
        <v>2E-3</v>
      </c>
      <c r="AV2226" s="821">
        <v>2.1999999999999999E-2</v>
      </c>
      <c r="AW2226" s="821">
        <v>2E-3</v>
      </c>
      <c r="AX2226" s="821" t="s">
        <v>121</v>
      </c>
      <c r="AY2226" s="821">
        <v>2E-3</v>
      </c>
      <c r="AZ2226" s="821">
        <v>2.8000000000000001E-2</v>
      </c>
      <c r="BA2226" s="821">
        <v>2E-3</v>
      </c>
      <c r="BB2226" s="821">
        <v>0.20799999999999999</v>
      </c>
      <c r="BC2226" s="821">
        <v>4.0000000000000001E-3</v>
      </c>
      <c r="BD2226" s="821">
        <v>3.2090000000000001</v>
      </c>
      <c r="BE2226" s="821">
        <v>2.5000000000000001E-2</v>
      </c>
      <c r="BF2226" s="821" t="s">
        <v>121</v>
      </c>
      <c r="BG2226" s="821">
        <v>4.0000000000000001E-3</v>
      </c>
      <c r="BH2226" s="821">
        <v>2.4809999999999999</v>
      </c>
      <c r="BI2226" s="821">
        <v>0.72499999999999998</v>
      </c>
      <c r="BJ2226" s="821" t="s">
        <v>121</v>
      </c>
      <c r="BK2226" s="821">
        <v>2E-3</v>
      </c>
      <c r="BL2226" s="821" t="s">
        <v>121</v>
      </c>
      <c r="BM2226" s="821">
        <v>2E-3</v>
      </c>
      <c r="BN2226" s="821">
        <v>0.129</v>
      </c>
      <c r="BO2226" s="821">
        <v>7.0000000000000001E-3</v>
      </c>
      <c r="BP2226" s="821">
        <v>67.926000000000002</v>
      </c>
      <c r="BQ2226" s="821">
        <v>0.11799999999999999</v>
      </c>
      <c r="BR2226" s="821" t="s">
        <v>121</v>
      </c>
      <c r="BS2226" s="821">
        <v>2E-3</v>
      </c>
      <c r="BT2226" s="821">
        <v>13.368</v>
      </c>
      <c r="BU2226" s="821">
        <v>0.124</v>
      </c>
      <c r="BV2226" s="821">
        <v>0.85399999999999998</v>
      </c>
      <c r="BW2226" s="821">
        <v>0.02</v>
      </c>
      <c r="BX2226" s="821" t="s">
        <v>121</v>
      </c>
      <c r="BY2226" s="821">
        <v>8.0000000000000002E-3</v>
      </c>
      <c r="BZ2226" s="821">
        <v>0.60799999999999998</v>
      </c>
      <c r="CA2226" s="821">
        <v>2.5999999999999999E-2</v>
      </c>
      <c r="CB2226" s="821" t="s">
        <v>121</v>
      </c>
      <c r="CC2226" s="821">
        <v>8.3369999999999997</v>
      </c>
      <c r="CD2226" s="821">
        <v>8.7999999999999995E-2</v>
      </c>
      <c r="CE2226" s="821">
        <v>6.0000000000000001E-3</v>
      </c>
      <c r="CF2226" s="821" t="s">
        <v>121</v>
      </c>
      <c r="CG2226" s="821">
        <v>2E-3</v>
      </c>
      <c r="CH2226" s="821" t="s">
        <v>121</v>
      </c>
      <c r="CI2226" s="821">
        <v>2E-3</v>
      </c>
      <c r="CJ2226" s="821">
        <v>0.90500000000000003</v>
      </c>
      <c r="CK2226" s="821">
        <v>7.3999999999999996E-2</v>
      </c>
      <c r="CL2226" s="821" t="s">
        <v>121</v>
      </c>
      <c r="CM2226" s="821">
        <v>2E-3</v>
      </c>
      <c r="CN2226" s="821">
        <v>2E-3</v>
      </c>
      <c r="CO2226" s="821">
        <v>1E-3</v>
      </c>
      <c r="CP2226" s="821">
        <v>1.6319999999999999</v>
      </c>
      <c r="CQ2226" s="821">
        <v>3.5999999999999997E-2</v>
      </c>
      <c r="CR2226" s="821" t="s">
        <v>121</v>
      </c>
      <c r="CS2226" s="821">
        <v>2E-3</v>
      </c>
      <c r="CT2226" s="821">
        <v>7.2709999999999999</v>
      </c>
      <c r="CU2226" s="821">
        <v>0.27400000000000002</v>
      </c>
      <c r="CV2226" s="821">
        <v>3.5000000000000003E-2</v>
      </c>
      <c r="CW2226" s="821">
        <v>1E-3</v>
      </c>
      <c r="CX2226" s="821">
        <v>0.75800000000000001</v>
      </c>
      <c r="CY2226" s="821">
        <v>1.6E-2</v>
      </c>
      <c r="CZ2226" s="821" t="s">
        <v>121</v>
      </c>
      <c r="DA2226" s="821">
        <v>2E-3</v>
      </c>
      <c r="DB2226" s="821">
        <v>2.8000000000000001E-2</v>
      </c>
      <c r="DC2226" s="821">
        <v>5.0000000000000001E-3</v>
      </c>
      <c r="DD2226" s="821" t="s">
        <v>121</v>
      </c>
      <c r="DE2226" s="821">
        <v>6.0000000000000001E-3</v>
      </c>
      <c r="DF2226" s="821">
        <v>0.32700000000000001</v>
      </c>
      <c r="DG2226" s="821">
        <v>4.0000000000000001E-3</v>
      </c>
      <c r="DH2226" s="821">
        <v>1.7999999999999999E-2</v>
      </c>
      <c r="DI2226" s="821">
        <v>1E-3</v>
      </c>
      <c r="DJ2226" s="821">
        <v>4.0000000000000001E-3</v>
      </c>
      <c r="DK2226" s="821">
        <v>1E-3</v>
      </c>
      <c r="DL2226" s="61" t="str">
        <f t="shared" si="41"/>
        <v>DK III W2 19.09.2022</v>
      </c>
      <c r="DM2226" s="822">
        <v>-2.84099452895911E-2</v>
      </c>
      <c r="DN2226" s="822">
        <v>1.4807575821719101E-2</v>
      </c>
      <c r="DO2226" s="822">
        <v>2.19239370071889E-2</v>
      </c>
      <c r="DP2226" s="822">
        <v>0.64707265425865101</v>
      </c>
      <c r="DQ2226" s="822">
        <v>0.17988988483913099</v>
      </c>
      <c r="DR2226" s="822">
        <v>1.4972313325556199E-2</v>
      </c>
      <c r="DS2226" s="822">
        <v>-0.21235852339768499</v>
      </c>
      <c r="DT2226" s="822">
        <v>-3.0795375218159102E-4</v>
      </c>
      <c r="DU2226" s="822">
        <v>-6.8074259163212001E-3</v>
      </c>
      <c r="DV2226" s="822">
        <v>1.9899235434901699E-2</v>
      </c>
      <c r="DW2226" s="822">
        <v>1.1152992014516601</v>
      </c>
      <c r="DX2226" s="822">
        <v>0.216496698909212</v>
      </c>
      <c r="DY2226" s="822">
        <v>772.536934706392</v>
      </c>
      <c r="DZ2226" s="822">
        <v>0.261325550964358</v>
      </c>
      <c r="EA2226" s="822">
        <v>0.199268650546604</v>
      </c>
      <c r="EB2226" s="822">
        <v>65.893443886028095</v>
      </c>
    </row>
    <row r="2227" spans="1:190">
      <c r="A2227" s="11">
        <v>44823</v>
      </c>
      <c r="B2227" s="66" t="s">
        <v>2573</v>
      </c>
      <c r="C2227" s="25" t="s">
        <v>2261</v>
      </c>
      <c r="H2227" s="3" t="e">
        <f>((F2227)/(E2227/100))</f>
        <v>#DIV/0!</v>
      </c>
      <c r="I2227" s="4" t="e">
        <f>E2227/F2227</f>
        <v>#DIV/0!</v>
      </c>
      <c r="J2227" s="4" t="e">
        <f>100/G2227</f>
        <v>#DIV/0!</v>
      </c>
      <c r="N2227" s="37" t="e">
        <f>M2227/(K2227/100)</f>
        <v>#DIV/0!</v>
      </c>
      <c r="O2227" s="37" t="e">
        <f>N2227/J2227</f>
        <v>#DIV/0!</v>
      </c>
      <c r="P2227" s="5" t="e">
        <f>M2227/(L2227/100)</f>
        <v>#DIV/0!</v>
      </c>
      <c r="Q2227" s="5" t="e">
        <f>P2227*I2227</f>
        <v>#DIV/0!</v>
      </c>
      <c r="U2227" s="15" t="e">
        <f>100-(T2227-R2227)/S2227*100</f>
        <v>#DIV/0!</v>
      </c>
      <c r="AB2227" s="14" t="e">
        <f>((AE2227-AC2227)*(1000/AD2227))*1000</f>
        <v>#DIV/0!</v>
      </c>
      <c r="AF2227" s="7" t="e">
        <f>#REF!*0.8</f>
        <v>#REF!</v>
      </c>
      <c r="AH2227" s="8" t="e">
        <f>((AG2227)*(H2227/100))</f>
        <v>#DIV/0!</v>
      </c>
      <c r="AI2227" s="7" t="e">
        <f>AG2227/AH2227</f>
        <v>#DIV/0!</v>
      </c>
      <c r="AO2227" s="20" t="s">
        <v>2574</v>
      </c>
      <c r="AP2227" s="822">
        <v>0.13600000000000001</v>
      </c>
      <c r="AQ2227" s="822">
        <v>3.0000000000000001E-3</v>
      </c>
      <c r="AR2227" s="822" t="s">
        <v>121</v>
      </c>
      <c r="AS2227" s="822">
        <v>5.0000000000000001E-3</v>
      </c>
      <c r="AT2227" s="822">
        <v>6.0999999999999999E-2</v>
      </c>
      <c r="AU2227" s="822">
        <v>4.0000000000000001E-3</v>
      </c>
      <c r="AV2227" s="822">
        <v>3.6999999999999998E-2</v>
      </c>
      <c r="AW2227" s="822">
        <v>3.0000000000000001E-3</v>
      </c>
      <c r="AX2227" s="822">
        <v>5.0000000000000001E-3</v>
      </c>
      <c r="AY2227" s="822">
        <v>1E-3</v>
      </c>
      <c r="AZ2227" s="822">
        <v>1.2E-2</v>
      </c>
      <c r="BA2227" s="822">
        <v>2E-3</v>
      </c>
      <c r="BB2227" s="822">
        <v>3.7999999999999999E-2</v>
      </c>
      <c r="BC2227" s="822">
        <v>2E-3</v>
      </c>
      <c r="BD2227" s="822">
        <v>0.34399999999999997</v>
      </c>
      <c r="BE2227" s="822">
        <v>0.01</v>
      </c>
      <c r="BF2227" s="822" t="s">
        <v>121</v>
      </c>
      <c r="BG2227" s="822">
        <v>3.0000000000000001E-3</v>
      </c>
      <c r="BH2227" s="822" t="s">
        <v>121</v>
      </c>
      <c r="BI2227" s="822">
        <v>2.4860000000000002</v>
      </c>
      <c r="BJ2227" s="822" t="s">
        <v>121</v>
      </c>
      <c r="BK2227" s="822">
        <v>3.0000000000000001E-3</v>
      </c>
      <c r="BL2227" s="822" t="s">
        <v>121</v>
      </c>
      <c r="BM2227" s="822">
        <v>2E-3</v>
      </c>
      <c r="BN2227" s="822">
        <v>2.9000000000000001E-2</v>
      </c>
      <c r="BO2227" s="822">
        <v>8.9999999999999993E-3</v>
      </c>
      <c r="BP2227" s="822">
        <v>66.004000000000005</v>
      </c>
      <c r="BQ2227" s="822">
        <v>0.16300000000000001</v>
      </c>
      <c r="BR2227" s="822" t="s">
        <v>121</v>
      </c>
      <c r="BS2227" s="822">
        <v>2E-3</v>
      </c>
      <c r="BT2227" s="822">
        <v>9.4280000000000008</v>
      </c>
      <c r="BU2227" s="822">
        <v>0.13</v>
      </c>
      <c r="BV2227" s="822">
        <v>17.027999999999999</v>
      </c>
      <c r="BW2227" s="822">
        <v>0.24199999999999999</v>
      </c>
      <c r="BX2227" s="822" t="s">
        <v>121</v>
      </c>
      <c r="BY2227" s="822">
        <v>4.0000000000000001E-3</v>
      </c>
      <c r="BZ2227" s="822">
        <v>1.381</v>
      </c>
      <c r="CA2227" s="822">
        <v>3.9E-2</v>
      </c>
      <c r="CB2227" s="822" t="s">
        <v>121</v>
      </c>
      <c r="CC2227" s="822">
        <v>24.181000000000001</v>
      </c>
      <c r="CD2227" s="822">
        <v>8.0000000000000002E-3</v>
      </c>
      <c r="CE2227" s="822">
        <v>5.0000000000000001E-3</v>
      </c>
      <c r="CF2227" s="822" t="s">
        <v>121</v>
      </c>
      <c r="CG2227" s="822">
        <v>2E-3</v>
      </c>
      <c r="CH2227" s="822" t="s">
        <v>121</v>
      </c>
      <c r="CI2227" s="822">
        <v>2E-3</v>
      </c>
      <c r="CJ2227" s="822" t="s">
        <v>121</v>
      </c>
      <c r="CK2227" s="822">
        <v>0.316</v>
      </c>
      <c r="CL2227" s="822" t="s">
        <v>121</v>
      </c>
      <c r="CM2227" s="822">
        <v>2E-3</v>
      </c>
      <c r="CN2227" s="822">
        <v>5.0000000000000001E-3</v>
      </c>
      <c r="CO2227" s="822">
        <v>1E-3</v>
      </c>
      <c r="CP2227" s="822">
        <v>2.0350000000000001</v>
      </c>
      <c r="CQ2227" s="822">
        <v>7.1999999999999995E-2</v>
      </c>
      <c r="CR2227" s="822" t="s">
        <v>121</v>
      </c>
      <c r="CS2227" s="822">
        <v>2E-3</v>
      </c>
      <c r="CT2227" s="822">
        <v>0.86299999999999999</v>
      </c>
      <c r="CU2227" s="822">
        <v>0.35599999999999998</v>
      </c>
      <c r="CV2227" s="822">
        <v>1.4E-2</v>
      </c>
      <c r="CW2227" s="822">
        <v>1E-3</v>
      </c>
      <c r="CX2227" s="822">
        <v>0.13800000000000001</v>
      </c>
      <c r="CY2227" s="822">
        <v>8.9999999999999993E-3</v>
      </c>
      <c r="CZ2227" s="822" t="s">
        <v>121</v>
      </c>
      <c r="DA2227" s="822">
        <v>2E-3</v>
      </c>
      <c r="DB2227" s="822" t="s">
        <v>121</v>
      </c>
      <c r="DC2227" s="822">
        <v>5.0000000000000001E-3</v>
      </c>
      <c r="DD2227" s="822">
        <v>4.5999999999999999E-2</v>
      </c>
      <c r="DE2227" s="822">
        <v>8.0000000000000002E-3</v>
      </c>
      <c r="DF2227" s="822">
        <v>0.69399999999999995</v>
      </c>
      <c r="DG2227" s="822">
        <v>8.9999999999999993E-3</v>
      </c>
      <c r="DH2227" s="822">
        <v>4.0000000000000001E-3</v>
      </c>
      <c r="DI2227" s="822">
        <v>1E-3</v>
      </c>
      <c r="DJ2227" s="822">
        <v>0.13800000000000001</v>
      </c>
      <c r="DK2227" s="822">
        <v>2E-3</v>
      </c>
      <c r="DL2227" s="61" t="str">
        <f t="shared" si="41"/>
        <v>NL 2779 19.09.2022</v>
      </c>
    </row>
    <row r="2228" spans="1:190">
      <c r="A2228" s="11">
        <v>44823</v>
      </c>
      <c r="B2228" s="66" t="s">
        <v>2580</v>
      </c>
      <c r="C2228" s="25" t="s">
        <v>2575</v>
      </c>
      <c r="D2228" s="21">
        <v>0</v>
      </c>
      <c r="E2228" s="2">
        <v>100</v>
      </c>
      <c r="H2228" s="3">
        <f>((F2228)/(E2228/100))</f>
        <v>0</v>
      </c>
      <c r="I2228" s="4" t="e">
        <f>E2228/F2228</f>
        <v>#DIV/0!</v>
      </c>
      <c r="J2228" s="4" t="e">
        <f>100/G2228</f>
        <v>#DIV/0!</v>
      </c>
      <c r="N2228" s="37" t="e">
        <f>M2228/(K2228/100)</f>
        <v>#DIV/0!</v>
      </c>
      <c r="O2228" s="37" t="e">
        <f>N2228/J2228</f>
        <v>#DIV/0!</v>
      </c>
      <c r="P2228" s="5" t="e">
        <f>M2228/(L2228/100)</f>
        <v>#DIV/0!</v>
      </c>
      <c r="Q2228" s="5" t="e">
        <f>P2228*I2228</f>
        <v>#DIV/0!</v>
      </c>
      <c r="U2228" s="15" t="e">
        <f>100-(T2228-R2228)/S2228*100</f>
        <v>#DIV/0!</v>
      </c>
      <c r="V2228" s="21">
        <v>2.65</v>
      </c>
      <c r="X2228" s="2">
        <v>10.220000000000001</v>
      </c>
      <c r="Y2228" s="2">
        <v>1.62</v>
      </c>
      <c r="AB2228" s="14">
        <f>((AE2228-AC2228)*(1000/AD2228))*1000</f>
        <v>1215.7653044369599</v>
      </c>
      <c r="AC2228" s="21">
        <v>87.093999999999994</v>
      </c>
      <c r="AD2228" s="21">
        <v>151.345</v>
      </c>
      <c r="AE2228" s="21">
        <v>87.278000000000006</v>
      </c>
      <c r="AF2228" s="7" t="e">
        <f>#REF!*0.8</f>
        <v>#REF!</v>
      </c>
      <c r="AG2228" s="2">
        <v>100</v>
      </c>
      <c r="AH2228" s="8">
        <f>((AG2228)*(H2228/100))</f>
        <v>0</v>
      </c>
      <c r="AI2228" s="7" t="e">
        <f>AG2228/AH2228</f>
        <v>#DIV/0!</v>
      </c>
      <c r="AK2228" s="2">
        <v>0.35499999999999998</v>
      </c>
      <c r="AO2228" s="24" t="s">
        <v>2575</v>
      </c>
      <c r="AP2228" s="823" t="s">
        <v>121</v>
      </c>
      <c r="AQ2228" s="823">
        <v>2E-3</v>
      </c>
      <c r="AR2228" s="823" t="s">
        <v>121</v>
      </c>
      <c r="AS2228" s="823">
        <v>4.0000000000000001E-3</v>
      </c>
      <c r="AT2228" s="823" t="s">
        <v>121</v>
      </c>
      <c r="AU2228" s="823">
        <v>3.0000000000000001E-3</v>
      </c>
      <c r="AV2228" s="823" t="s">
        <v>121</v>
      </c>
      <c r="AW2228" s="823">
        <v>3.0000000000000001E-3</v>
      </c>
      <c r="AX2228" s="823" t="s">
        <v>121</v>
      </c>
      <c r="AY2228" s="823">
        <v>2E-3</v>
      </c>
      <c r="AZ2228" s="823">
        <v>8.9999999999999993E-3</v>
      </c>
      <c r="BA2228" s="823">
        <v>1E-3</v>
      </c>
      <c r="BB2228" s="823" t="s">
        <v>121</v>
      </c>
      <c r="BC2228" s="823">
        <v>2E-3</v>
      </c>
      <c r="BD2228" s="823">
        <v>0.57299999999999995</v>
      </c>
      <c r="BE2228" s="823">
        <v>0.01</v>
      </c>
      <c r="BF2228" s="823">
        <v>0.35899999999999999</v>
      </c>
      <c r="BG2228" s="823">
        <v>4.0000000000000001E-3</v>
      </c>
      <c r="BH2228" s="823">
        <v>3.3889999999999998</v>
      </c>
      <c r="BI2228" s="823">
        <v>0.23100000000000001</v>
      </c>
      <c r="BJ2228" s="823" t="s">
        <v>121</v>
      </c>
      <c r="BK2228" s="823">
        <v>2E-3</v>
      </c>
      <c r="BL2228" s="823" t="s">
        <v>121</v>
      </c>
      <c r="BM2228" s="823">
        <v>2E-3</v>
      </c>
      <c r="BN2228" s="823" t="s">
        <v>121</v>
      </c>
      <c r="BO2228" s="823">
        <v>8.9999999999999993E-3</v>
      </c>
      <c r="BP2228" s="823">
        <v>80.667000000000002</v>
      </c>
      <c r="BQ2228" s="823">
        <v>9.1999999999999998E-2</v>
      </c>
      <c r="BR2228" s="823" t="s">
        <v>121</v>
      </c>
      <c r="BS2228" s="823">
        <v>2E-3</v>
      </c>
      <c r="BT2228" s="823">
        <v>0.97</v>
      </c>
      <c r="BU2228" s="823">
        <v>3.9E-2</v>
      </c>
      <c r="BV2228" s="823">
        <v>0.112</v>
      </c>
      <c r="BW2228" s="823">
        <v>4.0000000000000001E-3</v>
      </c>
      <c r="BX2228" s="823" t="s">
        <v>121</v>
      </c>
      <c r="BY2228" s="823">
        <v>4.0000000000000001E-3</v>
      </c>
      <c r="BZ2228" s="823">
        <v>4.7389999999999999</v>
      </c>
      <c r="CA2228" s="823">
        <v>5.0999999999999997E-2</v>
      </c>
      <c r="CB2228" s="823" t="s">
        <v>121</v>
      </c>
      <c r="CC2228" s="823">
        <v>1.55</v>
      </c>
      <c r="CD2228" s="823" t="s">
        <v>121</v>
      </c>
      <c r="CE2228" s="823">
        <v>6.0000000000000001E-3</v>
      </c>
      <c r="CF2228" s="823" t="s">
        <v>121</v>
      </c>
      <c r="CG2228" s="823">
        <v>2E-3</v>
      </c>
      <c r="CH2228" s="823" t="s">
        <v>121</v>
      </c>
      <c r="CI2228" s="823">
        <v>2E-3</v>
      </c>
      <c r="CJ2228" s="823">
        <v>0.14000000000000001</v>
      </c>
      <c r="CK2228" s="823">
        <v>1.7000000000000001E-2</v>
      </c>
      <c r="CL2228" s="823">
        <v>6.0000000000000001E-3</v>
      </c>
      <c r="CM2228" s="823">
        <v>1E-3</v>
      </c>
      <c r="CN2228" s="823" t="s">
        <v>121</v>
      </c>
      <c r="CO2228" s="823">
        <v>2E-3</v>
      </c>
      <c r="CP2228" s="823">
        <v>0.185</v>
      </c>
      <c r="CQ2228" s="823">
        <v>6.0000000000000001E-3</v>
      </c>
      <c r="CR2228" s="823" t="s">
        <v>121</v>
      </c>
      <c r="CS2228" s="823">
        <v>2E-3</v>
      </c>
      <c r="CT2228" s="823">
        <v>8.7840000000000007</v>
      </c>
      <c r="CU2228" s="823">
        <v>0.128</v>
      </c>
      <c r="CV2228" s="823">
        <v>3.0000000000000001E-3</v>
      </c>
      <c r="CW2228" s="823">
        <v>1E-3</v>
      </c>
      <c r="CX2228" s="823">
        <v>4.8000000000000001E-2</v>
      </c>
      <c r="CY2228" s="823">
        <v>4.0000000000000001E-3</v>
      </c>
      <c r="CZ2228" s="823" t="s">
        <v>121</v>
      </c>
      <c r="DA2228" s="823">
        <v>2E-3</v>
      </c>
      <c r="DB2228" s="823">
        <v>4.0000000000000001E-3</v>
      </c>
      <c r="DC2228" s="823">
        <v>2E-3</v>
      </c>
      <c r="DD2228" s="823" t="s">
        <v>121</v>
      </c>
      <c r="DE2228" s="823">
        <v>4.0000000000000001E-3</v>
      </c>
      <c r="DF2228" s="823">
        <v>7.0000000000000001E-3</v>
      </c>
      <c r="DG2228" s="823">
        <v>1E-3</v>
      </c>
      <c r="DH2228" s="823">
        <v>3.0000000000000001E-3</v>
      </c>
      <c r="DI2228" s="823">
        <v>1E-3</v>
      </c>
      <c r="DJ2228" s="823" t="s">
        <v>121</v>
      </c>
      <c r="DK2228" s="823">
        <v>2E-3</v>
      </c>
      <c r="DL2228" s="61" t="str">
        <f t="shared" si="41"/>
        <v>22-0226</v>
      </c>
      <c r="DM2228" s="825">
        <v>-8.3706337617403103E-3</v>
      </c>
      <c r="DN2228" s="825">
        <v>-1.39338527692731E-2</v>
      </c>
      <c r="DO2228" s="825">
        <v>-0.12688351400613301</v>
      </c>
      <c r="DP2228" s="825">
        <v>0.35513112144032</v>
      </c>
      <c r="DQ2228" s="825">
        <v>1.03365301794519E-2</v>
      </c>
      <c r="DR2228" s="825">
        <v>-6.7077268545558302E-2</v>
      </c>
      <c r="DS2228" s="825">
        <v>-0.12488690906810999</v>
      </c>
      <c r="DT2228" s="825">
        <v>-1.0616239603442599E-2</v>
      </c>
      <c r="DU2228" s="825">
        <v>1.4653559182411101E-3</v>
      </c>
      <c r="DV2228" s="825">
        <v>4.2299993123328097E-3</v>
      </c>
      <c r="DW2228" s="825">
        <v>5.8907144336416001E-2</v>
      </c>
      <c r="DX2228" s="825">
        <v>0.15689282510216199</v>
      </c>
      <c r="DY2228" s="825">
        <v>34.708356591652503</v>
      </c>
      <c r="DZ2228" s="825">
        <v>2.7411130963672099E-2</v>
      </c>
      <c r="EA2228" s="825">
        <v>2.3805813458492602</v>
      </c>
      <c r="EB2228" s="825">
        <v>98.729975679534206</v>
      </c>
    </row>
    <row r="2229" spans="1:190">
      <c r="A2229" s="11">
        <v>44823</v>
      </c>
      <c r="B2229" s="66" t="s">
        <v>2580</v>
      </c>
      <c r="C2229" s="25" t="s">
        <v>2576</v>
      </c>
      <c r="D2229" s="21">
        <v>0</v>
      </c>
      <c r="E2229" s="2">
        <v>100</v>
      </c>
      <c r="H2229" s="3">
        <f>((F2229)/(E2229/100))</f>
        <v>0</v>
      </c>
      <c r="I2229" s="4" t="e">
        <f>E2229/F2229</f>
        <v>#DIV/0!</v>
      </c>
      <c r="J2229" s="4" t="e">
        <f>100/G2229</f>
        <v>#DIV/0!</v>
      </c>
      <c r="N2229" s="37" t="e">
        <f>M2229/(K2229/100)</f>
        <v>#DIV/0!</v>
      </c>
      <c r="O2229" s="37" t="e">
        <f>N2229/J2229</f>
        <v>#DIV/0!</v>
      </c>
      <c r="P2229" s="5" t="e">
        <f>M2229/(L2229/100)</f>
        <v>#DIV/0!</v>
      </c>
      <c r="Q2229" s="5" t="e">
        <f>P2229*I2229</f>
        <v>#DIV/0!</v>
      </c>
      <c r="U2229" s="15" t="e">
        <f>100-(T2229-R2229)/S2229*100</f>
        <v>#DIV/0!</v>
      </c>
      <c r="V2229" s="21">
        <v>1.21</v>
      </c>
      <c r="X2229" s="2">
        <v>10.130000000000001</v>
      </c>
      <c r="Y2229" s="2">
        <v>1.28</v>
      </c>
      <c r="AB2229" s="14">
        <f>((AE2229-AC2229)*(1000/AD2229))*1000</f>
        <v>1361.1118710842252</v>
      </c>
      <c r="AC2229" s="21">
        <v>86.513999999999996</v>
      </c>
      <c r="AD2229" s="21">
        <v>146.20400000000001</v>
      </c>
      <c r="AE2229" s="21">
        <v>86.712999999999994</v>
      </c>
      <c r="AF2229" s="7" t="e">
        <f>#REF!*0.8</f>
        <v>#REF!</v>
      </c>
      <c r="AG2229" s="2">
        <v>100</v>
      </c>
      <c r="AH2229" s="8">
        <f>((AG2229)*(H2229/100))</f>
        <v>0</v>
      </c>
      <c r="AI2229" s="7" t="e">
        <f>AG2229/AH2229</f>
        <v>#DIV/0!</v>
      </c>
      <c r="AK2229" s="2">
        <v>0.47</v>
      </c>
      <c r="AO2229" s="24" t="s">
        <v>2576</v>
      </c>
      <c r="AP2229" s="823" t="s">
        <v>121</v>
      </c>
      <c r="AQ2229" s="823">
        <v>2E-3</v>
      </c>
      <c r="AR2229" s="823" t="s">
        <v>121</v>
      </c>
      <c r="AS2229" s="823">
        <v>3.0000000000000001E-3</v>
      </c>
      <c r="AT2229" s="823" t="s">
        <v>121</v>
      </c>
      <c r="AU2229" s="823">
        <v>2E-3</v>
      </c>
      <c r="AV2229" s="823" t="s">
        <v>121</v>
      </c>
      <c r="AW2229" s="823">
        <v>2E-3</v>
      </c>
      <c r="AX2229" s="823" t="s">
        <v>121</v>
      </c>
      <c r="AY2229" s="823">
        <v>2E-3</v>
      </c>
      <c r="AZ2229" s="823">
        <v>1.4E-2</v>
      </c>
      <c r="BA2229" s="823">
        <v>1E-3</v>
      </c>
      <c r="BB2229" s="823" t="s">
        <v>121</v>
      </c>
      <c r="BC2229" s="823">
        <v>2E-3</v>
      </c>
      <c r="BD2229" s="823">
        <v>0.83899999999999997</v>
      </c>
      <c r="BE2229" s="823">
        <v>1.0999999999999999E-2</v>
      </c>
      <c r="BF2229" s="823" t="s">
        <v>121</v>
      </c>
      <c r="BG2229" s="823">
        <v>8.9999999999999993E-3</v>
      </c>
      <c r="BH2229" s="823">
        <v>5.4089999999999998</v>
      </c>
      <c r="BI2229" s="823">
        <v>0.30399999999999999</v>
      </c>
      <c r="BJ2229" s="823" t="s">
        <v>121</v>
      </c>
      <c r="BK2229" s="823">
        <v>2E-3</v>
      </c>
      <c r="BL2229" s="823" t="s">
        <v>121</v>
      </c>
      <c r="BM2229" s="823">
        <v>2E-3</v>
      </c>
      <c r="BN2229" s="823" t="s">
        <v>121</v>
      </c>
      <c r="BO2229" s="823">
        <v>8.0000000000000002E-3</v>
      </c>
      <c r="BP2229" s="823">
        <v>75.075000000000003</v>
      </c>
      <c r="BQ2229" s="823">
        <v>0.10199999999999999</v>
      </c>
      <c r="BR2229" s="823" t="s">
        <v>121</v>
      </c>
      <c r="BS2229" s="823">
        <v>2E-3</v>
      </c>
      <c r="BT2229" s="823">
        <v>0.313</v>
      </c>
      <c r="BU2229" s="823">
        <v>3.4000000000000002E-2</v>
      </c>
      <c r="BV2229" s="823">
        <v>7.0999999999999994E-2</v>
      </c>
      <c r="BW2229" s="823">
        <v>4.0000000000000001E-3</v>
      </c>
      <c r="BX2229" s="823" t="s">
        <v>121</v>
      </c>
      <c r="BY2229" s="823">
        <v>4.0000000000000001E-3</v>
      </c>
      <c r="BZ2229" s="823">
        <v>6.7469999999999999</v>
      </c>
      <c r="CA2229" s="823">
        <v>5.8000000000000003E-2</v>
      </c>
      <c r="CB2229" s="823" t="s">
        <v>121</v>
      </c>
      <c r="CC2229" s="823">
        <v>1.758</v>
      </c>
      <c r="CD2229" s="823" t="s">
        <v>121</v>
      </c>
      <c r="CE2229" s="823">
        <v>5.0000000000000001E-3</v>
      </c>
      <c r="CF2229" s="823" t="s">
        <v>121</v>
      </c>
      <c r="CG2229" s="823">
        <v>2E-3</v>
      </c>
      <c r="CH2229" s="823" t="s">
        <v>121</v>
      </c>
      <c r="CI2229" s="823">
        <v>2E-3</v>
      </c>
      <c r="CJ2229" s="823">
        <v>0.25700000000000001</v>
      </c>
      <c r="CK2229" s="823">
        <v>1.7000000000000001E-2</v>
      </c>
      <c r="CL2229" s="823" t="s">
        <v>121</v>
      </c>
      <c r="CM2229" s="823">
        <v>2E-3</v>
      </c>
      <c r="CN2229" s="823" t="s">
        <v>121</v>
      </c>
      <c r="CO2229" s="823">
        <v>2E-3</v>
      </c>
      <c r="CP2229" s="823">
        <v>6.6000000000000003E-2</v>
      </c>
      <c r="CQ2229" s="823">
        <v>4.0000000000000001E-3</v>
      </c>
      <c r="CR2229" s="823" t="s">
        <v>121</v>
      </c>
      <c r="CS2229" s="823">
        <v>2E-3</v>
      </c>
      <c r="CT2229" s="823">
        <v>11.127000000000001</v>
      </c>
      <c r="CU2229" s="823">
        <v>0.128</v>
      </c>
      <c r="CV2229" s="823">
        <v>2E-3</v>
      </c>
      <c r="CW2229" s="823">
        <v>1E-3</v>
      </c>
      <c r="CX2229" s="823">
        <v>5.2999999999999999E-2</v>
      </c>
      <c r="CY2229" s="823">
        <v>4.0000000000000001E-3</v>
      </c>
      <c r="CZ2229" s="823" t="s">
        <v>121</v>
      </c>
      <c r="DA2229" s="823">
        <v>2E-3</v>
      </c>
      <c r="DB2229" s="823">
        <v>5.0000000000000001E-3</v>
      </c>
      <c r="DC2229" s="823">
        <v>2E-3</v>
      </c>
      <c r="DD2229" s="823" t="s">
        <v>121</v>
      </c>
      <c r="DE2229" s="823">
        <v>3.0000000000000001E-3</v>
      </c>
      <c r="DF2229" s="823">
        <v>6.0000000000000001E-3</v>
      </c>
      <c r="DG2229" s="823">
        <v>1E-3</v>
      </c>
      <c r="DH2229" s="823">
        <v>5.0000000000000001E-3</v>
      </c>
      <c r="DI2229" s="823">
        <v>1E-3</v>
      </c>
      <c r="DJ2229" s="823" t="s">
        <v>121</v>
      </c>
      <c r="DK2229" s="823">
        <v>2E-3</v>
      </c>
      <c r="DL2229" s="61" t="str">
        <f t="shared" si="41"/>
        <v>22-0227</v>
      </c>
      <c r="DM2229" s="825">
        <v>-6.4931768737408503E-3</v>
      </c>
      <c r="DN2229" s="825">
        <v>-2.20575339570671E-2</v>
      </c>
      <c r="DO2229" s="825">
        <v>-0.123478615553514</v>
      </c>
      <c r="DP2229" s="825">
        <v>0.47027109090096397</v>
      </c>
      <c r="DQ2229" s="825">
        <v>4.4173406464387999E-2</v>
      </c>
      <c r="DR2229" s="825">
        <v>-6.2649532451070598E-3</v>
      </c>
      <c r="DS2229" s="825">
        <v>-0.13215735675472501</v>
      </c>
      <c r="DT2229" s="825">
        <v>2.0631502758932999E-2</v>
      </c>
      <c r="DU2229" s="825">
        <v>-1.4992485359368499E-3</v>
      </c>
      <c r="DV2229" s="825">
        <v>2.8006063466675699E-2</v>
      </c>
      <c r="DW2229" s="825">
        <v>3.5689487293348497E-2</v>
      </c>
      <c r="DX2229" s="825">
        <v>1.30036549627162</v>
      </c>
      <c r="DY2229" s="825">
        <v>10.120471125415801</v>
      </c>
      <c r="DZ2229" s="825">
        <v>0.20597337427864701</v>
      </c>
      <c r="EA2229" s="825">
        <v>5.4411191927626099</v>
      </c>
      <c r="EB2229" s="825">
        <v>98.2191268156147</v>
      </c>
    </row>
    <row r="2230" spans="1:190">
      <c r="A2230" s="11">
        <v>44823</v>
      </c>
      <c r="B2230" s="66" t="s">
        <v>2580</v>
      </c>
      <c r="C2230" s="25" t="s">
        <v>2577</v>
      </c>
      <c r="D2230" s="21">
        <v>0</v>
      </c>
      <c r="E2230" s="2">
        <v>100</v>
      </c>
      <c r="H2230" s="3">
        <f>((F2230)/(E2230/100))</f>
        <v>0</v>
      </c>
      <c r="I2230" s="4" t="e">
        <f>E2230/F2230</f>
        <v>#DIV/0!</v>
      </c>
      <c r="J2230" s="4" t="e">
        <f>100/G2230</f>
        <v>#DIV/0!</v>
      </c>
      <c r="N2230" s="37" t="e">
        <f>M2230/(K2230/100)</f>
        <v>#DIV/0!</v>
      </c>
      <c r="O2230" s="37" t="e">
        <f>N2230/J2230</f>
        <v>#DIV/0!</v>
      </c>
      <c r="P2230" s="5" t="e">
        <f>M2230/(L2230/100)</f>
        <v>#DIV/0!</v>
      </c>
      <c r="Q2230" s="5" t="e">
        <f>P2230*I2230</f>
        <v>#DIV/0!</v>
      </c>
      <c r="U2230" s="15" t="e">
        <f>100-(T2230-R2230)/S2230*100</f>
        <v>#DIV/0!</v>
      </c>
      <c r="V2230" s="21">
        <v>1.87</v>
      </c>
      <c r="X2230" s="2">
        <v>10.38</v>
      </c>
      <c r="Y2230" s="2">
        <v>1.1299999999999999</v>
      </c>
      <c r="AB2230" s="14">
        <f>((AE2230-AC2230)*(1000/AD2230))*1000</f>
        <v>1203.9266530839839</v>
      </c>
      <c r="AC2230" s="21">
        <v>88.367999999999995</v>
      </c>
      <c r="AD2230" s="21">
        <v>140.374</v>
      </c>
      <c r="AE2230" s="21">
        <v>88.537000000000006</v>
      </c>
      <c r="AF2230" s="7" t="e">
        <f>#REF!*0.8</f>
        <v>#REF!</v>
      </c>
      <c r="AG2230" s="2">
        <v>100</v>
      </c>
      <c r="AH2230" s="8">
        <f>((AG2230)*(H2230/100))</f>
        <v>0</v>
      </c>
      <c r="AI2230" s="7" t="e">
        <f>AG2230/AH2230</f>
        <v>#DIV/0!</v>
      </c>
      <c r="AK2230" s="2">
        <v>5.0999999999999997E-2</v>
      </c>
      <c r="AO2230" s="24" t="s">
        <v>2577</v>
      </c>
      <c r="AP2230" s="823" t="s">
        <v>121</v>
      </c>
      <c r="AQ2230" s="823">
        <v>2E-3</v>
      </c>
      <c r="AR2230" s="823" t="s">
        <v>121</v>
      </c>
      <c r="AS2230" s="823">
        <v>4.0000000000000001E-3</v>
      </c>
      <c r="AT2230" s="823" t="s">
        <v>121</v>
      </c>
      <c r="AU2230" s="823">
        <v>3.0000000000000001E-3</v>
      </c>
      <c r="AV2230" s="823" t="s">
        <v>121</v>
      </c>
      <c r="AW2230" s="823">
        <v>3.0000000000000001E-3</v>
      </c>
      <c r="AX2230" s="823" t="s">
        <v>121</v>
      </c>
      <c r="AY2230" s="823">
        <v>2E-3</v>
      </c>
      <c r="AZ2230" s="823">
        <v>8.9999999999999993E-3</v>
      </c>
      <c r="BA2230" s="823">
        <v>1E-3</v>
      </c>
      <c r="BB2230" s="823" t="s">
        <v>121</v>
      </c>
      <c r="BC2230" s="823">
        <v>2E-3</v>
      </c>
      <c r="BD2230" s="823">
        <v>0.55400000000000005</v>
      </c>
      <c r="BE2230" s="823">
        <v>0.01</v>
      </c>
      <c r="BF2230" s="823">
        <v>0.34799999999999998</v>
      </c>
      <c r="BG2230" s="823">
        <v>4.0000000000000001E-3</v>
      </c>
      <c r="BH2230" s="823">
        <v>3.294</v>
      </c>
      <c r="BI2230" s="823">
        <v>0.22700000000000001</v>
      </c>
      <c r="BJ2230" s="823" t="s">
        <v>121</v>
      </c>
      <c r="BK2230" s="823">
        <v>2E-3</v>
      </c>
      <c r="BL2230" s="823" t="s">
        <v>121</v>
      </c>
      <c r="BM2230" s="823">
        <v>2E-3</v>
      </c>
      <c r="BN2230" s="823" t="s">
        <v>121</v>
      </c>
      <c r="BO2230" s="823">
        <v>8.9999999999999993E-3</v>
      </c>
      <c r="BP2230" s="823">
        <v>81.475999999999999</v>
      </c>
      <c r="BQ2230" s="823">
        <v>8.8999999999999996E-2</v>
      </c>
      <c r="BR2230" s="823" t="s">
        <v>121</v>
      </c>
      <c r="BS2230" s="823">
        <v>2E-3</v>
      </c>
      <c r="BT2230" s="823">
        <v>0.88600000000000001</v>
      </c>
      <c r="BU2230" s="823">
        <v>3.9E-2</v>
      </c>
      <c r="BV2230" s="823">
        <v>0.11700000000000001</v>
      </c>
      <c r="BW2230" s="823">
        <v>4.0000000000000001E-3</v>
      </c>
      <c r="BX2230" s="823" t="s">
        <v>121</v>
      </c>
      <c r="BY2230" s="823">
        <v>4.0000000000000001E-3</v>
      </c>
      <c r="BZ2230" s="823">
        <v>4.6790000000000003</v>
      </c>
      <c r="CA2230" s="823">
        <v>5.0999999999999997E-2</v>
      </c>
      <c r="CB2230" s="823" t="s">
        <v>121</v>
      </c>
      <c r="CC2230" s="823">
        <v>1.534</v>
      </c>
      <c r="CD2230" s="823" t="s">
        <v>121</v>
      </c>
      <c r="CE2230" s="823">
        <v>6.0000000000000001E-3</v>
      </c>
      <c r="CF2230" s="823" t="s">
        <v>121</v>
      </c>
      <c r="CG2230" s="823">
        <v>2E-3</v>
      </c>
      <c r="CH2230" s="823" t="s">
        <v>121</v>
      </c>
      <c r="CI2230" s="823">
        <v>2E-3</v>
      </c>
      <c r="CJ2230" s="823">
        <v>0.14499999999999999</v>
      </c>
      <c r="CK2230" s="823">
        <v>1.7999999999999999E-2</v>
      </c>
      <c r="CL2230" s="823">
        <v>5.0000000000000001E-3</v>
      </c>
      <c r="CM2230" s="823">
        <v>1E-3</v>
      </c>
      <c r="CN2230" s="823" t="s">
        <v>121</v>
      </c>
      <c r="CO2230" s="823">
        <v>2E-3</v>
      </c>
      <c r="CP2230" s="823">
        <v>0.17799999999999999</v>
      </c>
      <c r="CQ2230" s="823">
        <v>6.0000000000000001E-3</v>
      </c>
      <c r="CR2230" s="823" t="s">
        <v>121</v>
      </c>
      <c r="CS2230" s="823">
        <v>2E-3</v>
      </c>
      <c r="CT2230" s="823">
        <v>8.2439999999999998</v>
      </c>
      <c r="CU2230" s="823">
        <v>0.125</v>
      </c>
      <c r="CV2230" s="823">
        <v>3.0000000000000001E-3</v>
      </c>
      <c r="CW2230" s="823">
        <v>1E-3</v>
      </c>
      <c r="CX2230" s="823">
        <v>4.9000000000000002E-2</v>
      </c>
      <c r="CY2230" s="823">
        <v>4.0000000000000001E-3</v>
      </c>
      <c r="CZ2230" s="823" t="s">
        <v>121</v>
      </c>
      <c r="DA2230" s="823">
        <v>2E-3</v>
      </c>
      <c r="DB2230" s="823">
        <v>3.0000000000000001E-3</v>
      </c>
      <c r="DC2230" s="823">
        <v>2E-3</v>
      </c>
      <c r="DD2230" s="823" t="s">
        <v>121</v>
      </c>
      <c r="DE2230" s="823">
        <v>4.0000000000000001E-3</v>
      </c>
      <c r="DF2230" s="823">
        <v>5.0000000000000001E-3</v>
      </c>
      <c r="DG2230" s="823">
        <v>1E-3</v>
      </c>
      <c r="DH2230" s="823">
        <v>3.0000000000000001E-3</v>
      </c>
      <c r="DI2230" s="823">
        <v>1E-3</v>
      </c>
      <c r="DJ2230" s="823" t="s">
        <v>121</v>
      </c>
      <c r="DK2230" s="823">
        <v>2E-3</v>
      </c>
      <c r="DL2230" s="61" t="str">
        <f t="shared" si="41"/>
        <v>22-0028</v>
      </c>
      <c r="DM2230" s="825">
        <v>-3.2858377821756303E-2</v>
      </c>
      <c r="DN2230" s="825">
        <v>-8.8087484718080995E-3</v>
      </c>
      <c r="DO2230" s="825">
        <v>-0.13425887002294501</v>
      </c>
      <c r="DP2230" s="825">
        <v>5.0521021705601098E-2</v>
      </c>
      <c r="DQ2230" s="825">
        <v>1.19503602139065E-2</v>
      </c>
      <c r="DR2230" s="825">
        <v>-3.6156472018933301E-2</v>
      </c>
      <c r="DS2230" s="825">
        <v>-1.93400697349498E-2</v>
      </c>
      <c r="DT2230" s="825">
        <v>-7.4926505705166799E-3</v>
      </c>
      <c r="DU2230" s="825">
        <v>3.8539929403588199E-4</v>
      </c>
      <c r="DV2230" s="825">
        <v>2.75712475475299E-4</v>
      </c>
      <c r="DW2230" s="825">
        <v>1.98766304656635E-2</v>
      </c>
      <c r="DX2230" s="825">
        <v>0.107561082805558</v>
      </c>
      <c r="DY2230" s="825">
        <v>4.8781219533899796</v>
      </c>
      <c r="DZ2230" s="825">
        <v>0.22255464478439599</v>
      </c>
      <c r="EA2230" s="825">
        <v>1.37283517938167</v>
      </c>
      <c r="EB2230" s="825">
        <v>99.623264825906503</v>
      </c>
    </row>
    <row r="2231" spans="1:190">
      <c r="A2231" s="11">
        <v>44823</v>
      </c>
      <c r="B2231" s="66" t="s">
        <v>2580</v>
      </c>
      <c r="C2231" s="25" t="s">
        <v>2578</v>
      </c>
      <c r="D2231" s="21">
        <v>0</v>
      </c>
      <c r="E2231" s="2">
        <v>100</v>
      </c>
      <c r="H2231" s="3">
        <f>((F2231)/(E2231/100))</f>
        <v>0</v>
      </c>
      <c r="I2231" s="4" t="e">
        <f>E2231/F2231</f>
        <v>#DIV/0!</v>
      </c>
      <c r="J2231" s="4" t="e">
        <f>100/G2231</f>
        <v>#DIV/0!</v>
      </c>
      <c r="N2231" s="37" t="e">
        <f>M2231/(K2231/100)</f>
        <v>#DIV/0!</v>
      </c>
      <c r="O2231" s="37" t="e">
        <f>N2231/J2231</f>
        <v>#DIV/0!</v>
      </c>
      <c r="P2231" s="5" t="e">
        <f>M2231/(L2231/100)</f>
        <v>#DIV/0!</v>
      </c>
      <c r="Q2231" s="5" t="e">
        <f>P2231*I2231</f>
        <v>#DIV/0!</v>
      </c>
      <c r="U2231" s="15" t="e">
        <f>100-(T2231-R2231)/S2231*100</f>
        <v>#DIV/0!</v>
      </c>
      <c r="V2231" s="21">
        <v>1.3</v>
      </c>
      <c r="X2231" s="2">
        <v>10.119999999999999</v>
      </c>
      <c r="Y2231" s="2">
        <v>0.874</v>
      </c>
      <c r="AB2231" s="14">
        <f>((AE2231-AC2231)*(1000/AD2231))*1000</f>
        <v>721.41242246423371</v>
      </c>
      <c r="AC2231" s="21">
        <v>88.396000000000001</v>
      </c>
      <c r="AD2231" s="21">
        <v>155.251</v>
      </c>
      <c r="AE2231" s="21">
        <v>88.507999999999996</v>
      </c>
      <c r="AF2231" s="7" t="e">
        <f>#REF!*0.8</f>
        <v>#REF!</v>
      </c>
      <c r="AG2231" s="2">
        <v>100</v>
      </c>
      <c r="AH2231" s="8">
        <f>((AG2231)*(H2231/100))</f>
        <v>0</v>
      </c>
      <c r="AI2231" s="7" t="e">
        <f>AG2231/AH2231</f>
        <v>#DIV/0!</v>
      </c>
      <c r="AK2231" s="2">
        <v>0.23</v>
      </c>
      <c r="AO2231" s="24" t="s">
        <v>2578</v>
      </c>
      <c r="AP2231" s="823" t="s">
        <v>121</v>
      </c>
      <c r="AQ2231" s="823">
        <v>2E-3</v>
      </c>
      <c r="AR2231" s="823" t="s">
        <v>121</v>
      </c>
      <c r="AS2231" s="823">
        <v>3.0000000000000001E-3</v>
      </c>
      <c r="AT2231" s="823" t="s">
        <v>121</v>
      </c>
      <c r="AU2231" s="823">
        <v>3.0000000000000001E-3</v>
      </c>
      <c r="AV2231" s="823" t="s">
        <v>121</v>
      </c>
      <c r="AW2231" s="823">
        <v>2E-3</v>
      </c>
      <c r="AX2231" s="823" t="s">
        <v>121</v>
      </c>
      <c r="AY2231" s="823">
        <v>2E-3</v>
      </c>
      <c r="AZ2231" s="823">
        <v>0.01</v>
      </c>
      <c r="BA2231" s="823">
        <v>1E-3</v>
      </c>
      <c r="BB2231" s="823" t="s">
        <v>121</v>
      </c>
      <c r="BC2231" s="823">
        <v>2E-3</v>
      </c>
      <c r="BD2231" s="823">
        <v>0.65600000000000003</v>
      </c>
      <c r="BE2231" s="823">
        <v>0.01</v>
      </c>
      <c r="BF2231" s="823" t="s">
        <v>121</v>
      </c>
      <c r="BG2231" s="823">
        <v>2E-3</v>
      </c>
      <c r="BH2231" s="823">
        <v>3.6549999999999998</v>
      </c>
      <c r="BI2231" s="823">
        <v>0.222</v>
      </c>
      <c r="BJ2231" s="823" t="s">
        <v>121</v>
      </c>
      <c r="BK2231" s="823">
        <v>2E-3</v>
      </c>
      <c r="BL2231" s="823" t="s">
        <v>121</v>
      </c>
      <c r="BM2231" s="823">
        <v>2E-3</v>
      </c>
      <c r="BN2231" s="823" t="s">
        <v>121</v>
      </c>
      <c r="BO2231" s="823">
        <v>8.0000000000000002E-3</v>
      </c>
      <c r="BP2231" s="823">
        <v>81.513000000000005</v>
      </c>
      <c r="BQ2231" s="823">
        <v>0.08</v>
      </c>
      <c r="BR2231" s="823" t="s">
        <v>121</v>
      </c>
      <c r="BS2231" s="823">
        <v>2E-3</v>
      </c>
      <c r="BT2231" s="823">
        <v>0.82699999999999996</v>
      </c>
      <c r="BU2231" s="823">
        <v>3.6999999999999998E-2</v>
      </c>
      <c r="BV2231" s="823">
        <v>9.1999999999999998E-2</v>
      </c>
      <c r="BW2231" s="823">
        <v>4.0000000000000001E-3</v>
      </c>
      <c r="BX2231" s="823" t="s">
        <v>121</v>
      </c>
      <c r="BY2231" s="823">
        <v>4.0000000000000001E-3</v>
      </c>
      <c r="BZ2231" s="823">
        <v>3.8660000000000001</v>
      </c>
      <c r="CA2231" s="823">
        <v>4.5999999999999999E-2</v>
      </c>
      <c r="CB2231" s="823" t="s">
        <v>121</v>
      </c>
      <c r="CC2231" s="823">
        <v>1.3</v>
      </c>
      <c r="CD2231" s="823" t="s">
        <v>121</v>
      </c>
      <c r="CE2231" s="823">
        <v>5.0000000000000001E-3</v>
      </c>
      <c r="CF2231" s="823" t="s">
        <v>121</v>
      </c>
      <c r="CG2231" s="823">
        <v>2E-3</v>
      </c>
      <c r="CH2231" s="823" t="s">
        <v>121</v>
      </c>
      <c r="CI2231" s="823">
        <v>2E-3</v>
      </c>
      <c r="CJ2231" s="823">
        <v>0.21299999999999999</v>
      </c>
      <c r="CK2231" s="823">
        <v>1.7999999999999999E-2</v>
      </c>
      <c r="CL2231" s="823" t="s">
        <v>121</v>
      </c>
      <c r="CM2231" s="823">
        <v>2E-3</v>
      </c>
      <c r="CN2231" s="823">
        <v>2E-3</v>
      </c>
      <c r="CO2231" s="823">
        <v>1E-3</v>
      </c>
      <c r="CP2231" s="823">
        <v>0.111</v>
      </c>
      <c r="CQ2231" s="823">
        <v>5.0000000000000001E-3</v>
      </c>
      <c r="CR2231" s="823" t="s">
        <v>121</v>
      </c>
      <c r="CS2231" s="823">
        <v>2E-3</v>
      </c>
      <c r="CT2231" s="823">
        <v>8.9760000000000009</v>
      </c>
      <c r="CU2231" s="823">
        <v>0.126</v>
      </c>
      <c r="CV2231" s="823">
        <v>2E-3</v>
      </c>
      <c r="CW2231" s="823">
        <v>1E-3</v>
      </c>
      <c r="CX2231" s="823">
        <v>0.06</v>
      </c>
      <c r="CY2231" s="823">
        <v>4.0000000000000001E-3</v>
      </c>
      <c r="CZ2231" s="823" t="s">
        <v>121</v>
      </c>
      <c r="DA2231" s="823">
        <v>2E-3</v>
      </c>
      <c r="DB2231" s="823">
        <v>4.0000000000000001E-3</v>
      </c>
      <c r="DC2231" s="823">
        <v>2E-3</v>
      </c>
      <c r="DD2231" s="823" t="s">
        <v>121</v>
      </c>
      <c r="DE2231" s="823">
        <v>3.0000000000000001E-3</v>
      </c>
      <c r="DF2231" s="823">
        <v>6.0000000000000001E-3</v>
      </c>
      <c r="DG2231" s="823">
        <v>1E-3</v>
      </c>
      <c r="DH2231" s="823">
        <v>3.0000000000000001E-3</v>
      </c>
      <c r="DI2231" s="823">
        <v>1E-3</v>
      </c>
      <c r="DJ2231" s="823" t="s">
        <v>121</v>
      </c>
      <c r="DK2231" s="823">
        <v>2E-3</v>
      </c>
      <c r="DL2231" s="61" t="str">
        <f t="shared" si="41"/>
        <v>22-0229</v>
      </c>
      <c r="DM2231" s="825">
        <v>-2.8722572637739801E-3</v>
      </c>
      <c r="DN2231" s="825">
        <v>-1.3716038918231499E-2</v>
      </c>
      <c r="DO2231" s="825">
        <v>-0.11504626307266599</v>
      </c>
      <c r="DP2231" s="825">
        <v>0.23042000559367601</v>
      </c>
      <c r="DQ2231" s="825">
        <v>1.5016635529134299E-2</v>
      </c>
      <c r="DR2231" s="825">
        <v>-1.68274202369641E-2</v>
      </c>
      <c r="DS2231" s="825">
        <v>-0.12011565005441401</v>
      </c>
      <c r="DT2231" s="825">
        <v>1.5834899966367399E-2</v>
      </c>
      <c r="DU2231" s="825">
        <v>-1.68038172540845E-3</v>
      </c>
      <c r="DV2231" s="825">
        <v>1.2666507467744399E-2</v>
      </c>
      <c r="DW2231" s="825">
        <v>2.77718089221493E-2</v>
      </c>
      <c r="DX2231" s="825">
        <v>1.3235046032724</v>
      </c>
      <c r="DY2231" s="825">
        <v>3.4962779941931199</v>
      </c>
      <c r="DZ2231" s="825">
        <v>0.30582099076566899</v>
      </c>
      <c r="EA2231" s="825">
        <v>3.0684045966943199</v>
      </c>
      <c r="EB2231" s="825">
        <v>100.11363060882201</v>
      </c>
    </row>
    <row r="2232" spans="1:190">
      <c r="A2232" s="11">
        <v>44823</v>
      </c>
      <c r="B2232" s="66" t="s">
        <v>2580</v>
      </c>
      <c r="C2232" s="25" t="s">
        <v>2579</v>
      </c>
      <c r="D2232" s="21">
        <v>0</v>
      </c>
      <c r="E2232" s="2">
        <v>100</v>
      </c>
      <c r="H2232" s="3">
        <f>((F2232)/(E2232/100))</f>
        <v>0</v>
      </c>
      <c r="I2232" s="4" t="e">
        <f>E2232/F2232</f>
        <v>#DIV/0!</v>
      </c>
      <c r="J2232" s="4" t="e">
        <f>100/G2232</f>
        <v>#DIV/0!</v>
      </c>
      <c r="N2232" s="37" t="e">
        <f>M2232/(K2232/100)</f>
        <v>#DIV/0!</v>
      </c>
      <c r="O2232" s="37" t="e">
        <f>N2232/J2232</f>
        <v>#DIV/0!</v>
      </c>
      <c r="P2232" s="5" t="e">
        <f>M2232/(L2232/100)</f>
        <v>#DIV/0!</v>
      </c>
      <c r="Q2232" s="5" t="e">
        <f>P2232*I2232</f>
        <v>#DIV/0!</v>
      </c>
      <c r="U2232" s="15" t="e">
        <f>100-(T2232-R2232)/S2232*100</f>
        <v>#DIV/0!</v>
      </c>
      <c r="V2232" s="21">
        <v>1.36</v>
      </c>
      <c r="X2232" s="2">
        <v>10.130000000000001</v>
      </c>
      <c r="Y2232" s="2">
        <v>0.93</v>
      </c>
      <c r="AB2232" s="14">
        <f>((AE2232-AC2232)*(1000/AD2232))*1000</f>
        <v>705.65744821436226</v>
      </c>
      <c r="AC2232" s="21">
        <v>86.492000000000004</v>
      </c>
      <c r="AD2232" s="21">
        <v>155.88300000000001</v>
      </c>
      <c r="AE2232" s="21">
        <v>86.602000000000004</v>
      </c>
      <c r="AF2232" s="7" t="e">
        <f>#REF!*0.8</f>
        <v>#REF!</v>
      </c>
      <c r="AG2232" s="2">
        <v>100</v>
      </c>
      <c r="AH2232" s="8">
        <f>((AG2232)*(H2232/100))</f>
        <v>0</v>
      </c>
      <c r="AI2232" s="7" t="e">
        <f>AG2232/AH2232</f>
        <v>#DIV/0!</v>
      </c>
      <c r="AK2232" s="2">
        <v>0.14099999999999999</v>
      </c>
      <c r="AO2232" s="24" t="s">
        <v>2579</v>
      </c>
      <c r="AP2232" s="823" t="s">
        <v>121</v>
      </c>
      <c r="AQ2232" s="823">
        <v>2E-3</v>
      </c>
      <c r="AR2232" s="823" t="s">
        <v>121</v>
      </c>
      <c r="AS2232" s="823">
        <v>3.0000000000000001E-3</v>
      </c>
      <c r="AT2232" s="823" t="s">
        <v>121</v>
      </c>
      <c r="AU2232" s="823">
        <v>2E-3</v>
      </c>
      <c r="AV2232" s="823" t="s">
        <v>121</v>
      </c>
      <c r="AW2232" s="823">
        <v>2E-3</v>
      </c>
      <c r="AX2232" s="823" t="s">
        <v>121</v>
      </c>
      <c r="AY2232" s="823">
        <v>2E-3</v>
      </c>
      <c r="AZ2232" s="823">
        <v>8.0000000000000002E-3</v>
      </c>
      <c r="BA2232" s="823">
        <v>1E-3</v>
      </c>
      <c r="BB2232" s="823" t="s">
        <v>121</v>
      </c>
      <c r="BC2232" s="823">
        <v>2E-3</v>
      </c>
      <c r="BD2232" s="823">
        <v>0.55100000000000005</v>
      </c>
      <c r="BE2232" s="823">
        <v>8.9999999999999993E-3</v>
      </c>
      <c r="BF2232" s="823" t="s">
        <v>121</v>
      </c>
      <c r="BG2232" s="823">
        <v>2E-3</v>
      </c>
      <c r="BH2232" s="823">
        <v>3.133</v>
      </c>
      <c r="BI2232" s="823">
        <v>0.20100000000000001</v>
      </c>
      <c r="BJ2232" s="823" t="s">
        <v>121</v>
      </c>
      <c r="BK2232" s="823">
        <v>2E-3</v>
      </c>
      <c r="BL2232" s="823" t="s">
        <v>121</v>
      </c>
      <c r="BM2232" s="823">
        <v>2E-3</v>
      </c>
      <c r="BN2232" s="823" t="s">
        <v>121</v>
      </c>
      <c r="BO2232" s="823">
        <v>8.0000000000000002E-3</v>
      </c>
      <c r="BP2232" s="823">
        <v>83.147000000000006</v>
      </c>
      <c r="BQ2232" s="823">
        <v>7.3999999999999996E-2</v>
      </c>
      <c r="BR2232" s="823" t="s">
        <v>121</v>
      </c>
      <c r="BS2232" s="823">
        <v>2E-3</v>
      </c>
      <c r="BT2232" s="823">
        <v>0.73399999999999999</v>
      </c>
      <c r="BU2232" s="823">
        <v>3.3000000000000002E-2</v>
      </c>
      <c r="BV2232" s="823">
        <v>0.10199999999999999</v>
      </c>
      <c r="BW2232" s="823">
        <v>4.0000000000000001E-3</v>
      </c>
      <c r="BX2232" s="823" t="s">
        <v>121</v>
      </c>
      <c r="BY2232" s="823">
        <v>4.0000000000000001E-3</v>
      </c>
      <c r="BZ2232" s="823">
        <v>3.4089999999999998</v>
      </c>
      <c r="CA2232" s="823">
        <v>4.1000000000000002E-2</v>
      </c>
      <c r="CB2232" s="823" t="s">
        <v>121</v>
      </c>
      <c r="CC2232" s="823">
        <v>1.321</v>
      </c>
      <c r="CD2232" s="823" t="s">
        <v>121</v>
      </c>
      <c r="CE2232" s="823">
        <v>5.0000000000000001E-3</v>
      </c>
      <c r="CF2232" s="823" t="s">
        <v>121</v>
      </c>
      <c r="CG2232" s="823">
        <v>2E-3</v>
      </c>
      <c r="CH2232" s="823" t="s">
        <v>121</v>
      </c>
      <c r="CI2232" s="823">
        <v>2E-3</v>
      </c>
      <c r="CJ2232" s="823">
        <v>0.17100000000000001</v>
      </c>
      <c r="CK2232" s="823">
        <v>1.6E-2</v>
      </c>
      <c r="CL2232" s="823" t="s">
        <v>121</v>
      </c>
      <c r="CM2232" s="823">
        <v>2E-3</v>
      </c>
      <c r="CN2232" s="823">
        <v>2E-3</v>
      </c>
      <c r="CO2232" s="823">
        <v>1E-3</v>
      </c>
      <c r="CP2232" s="823">
        <v>0.1</v>
      </c>
      <c r="CQ2232" s="823">
        <v>5.0000000000000001E-3</v>
      </c>
      <c r="CR2232" s="823" t="s">
        <v>121</v>
      </c>
      <c r="CS2232" s="823">
        <v>2E-3</v>
      </c>
      <c r="CT2232" s="823">
        <v>7.7</v>
      </c>
      <c r="CU2232" s="823">
        <v>0.115</v>
      </c>
      <c r="CV2232" s="823">
        <v>2E-3</v>
      </c>
      <c r="CW2232" s="823">
        <v>1E-3</v>
      </c>
      <c r="CX2232" s="823">
        <v>4.7E-2</v>
      </c>
      <c r="CY2232" s="823">
        <v>4.0000000000000001E-3</v>
      </c>
      <c r="CZ2232" s="823" t="s">
        <v>121</v>
      </c>
      <c r="DA2232" s="823">
        <v>2E-3</v>
      </c>
      <c r="DB2232" s="823">
        <v>2E-3</v>
      </c>
      <c r="DC2232" s="823">
        <v>1E-3</v>
      </c>
      <c r="DD2232" s="823" t="s">
        <v>121</v>
      </c>
      <c r="DE2232" s="823">
        <v>3.0000000000000001E-3</v>
      </c>
      <c r="DF2232" s="823">
        <v>4.0000000000000001E-3</v>
      </c>
      <c r="DG2232" s="823">
        <v>1E-3</v>
      </c>
      <c r="DH2232" s="823">
        <v>2E-3</v>
      </c>
      <c r="DI2232" s="823">
        <v>1E-3</v>
      </c>
      <c r="DJ2232" s="823" t="s">
        <v>121</v>
      </c>
      <c r="DK2232" s="823">
        <v>2E-3</v>
      </c>
      <c r="DL2232" s="61" t="str">
        <f t="shared" si="41"/>
        <v>22-0230</v>
      </c>
      <c r="DM2232" s="825">
        <v>-1.7431024066653301E-2</v>
      </c>
      <c r="DN2232" s="825">
        <v>-3.9352306707955802E-3</v>
      </c>
      <c r="DO2232" s="825">
        <v>-9.5998433754951804E-2</v>
      </c>
      <c r="DP2232" s="825">
        <v>0.140764476292733</v>
      </c>
      <c r="DQ2232" s="825">
        <v>1.12640977837517E-2</v>
      </c>
      <c r="DR2232" s="825">
        <v>-4.4860273416405397E-3</v>
      </c>
      <c r="DS2232" s="825">
        <v>-0.103954791910384</v>
      </c>
      <c r="DT2232" s="825">
        <v>9.5185699146889506E-3</v>
      </c>
      <c r="DU2232" s="825">
        <v>1.2056612932718699E-3</v>
      </c>
      <c r="DV2232" s="825">
        <v>-5.7888620281103201E-3</v>
      </c>
      <c r="DW2232" s="825">
        <v>2.2993560971168898E-2</v>
      </c>
      <c r="DX2232" s="825">
        <v>0.38228866463352501</v>
      </c>
      <c r="DY2232" s="825">
        <v>5.9644548698272901</v>
      </c>
      <c r="DZ2232" s="825">
        <v>0.10374817064959201</v>
      </c>
      <c r="EA2232" s="825">
        <v>2.85113403909466</v>
      </c>
      <c r="EB2232" s="825">
        <v>100.058546363339</v>
      </c>
    </row>
    <row r="2233" spans="1:190">
      <c r="A2233" s="11">
        <v>44824</v>
      </c>
      <c r="B2233" s="66"/>
      <c r="C2233" s="25" t="s">
        <v>117</v>
      </c>
      <c r="H2233" s="3" t="e">
        <f>((F2233)/(E2233/100))</f>
        <v>#DIV/0!</v>
      </c>
      <c r="I2233" s="4" t="e">
        <f>E2233/F2233</f>
        <v>#DIV/0!</v>
      </c>
      <c r="J2233" s="4" t="e">
        <f>100/G2233</f>
        <v>#DIV/0!</v>
      </c>
      <c r="N2233" s="37" t="e">
        <f>M2233/(K2233/100)</f>
        <v>#DIV/0!</v>
      </c>
      <c r="O2233" s="37" t="e">
        <f>N2233/J2233</f>
        <v>#DIV/0!</v>
      </c>
      <c r="P2233" s="5" t="e">
        <f>M2233/(L2233/100)</f>
        <v>#DIV/0!</v>
      </c>
      <c r="Q2233" s="5" t="e">
        <f>P2233*I2233</f>
        <v>#DIV/0!</v>
      </c>
      <c r="U2233" s="15" t="e">
        <f>100-(T2233-R2233)/S2233*100</f>
        <v>#DIV/0!</v>
      </c>
      <c r="X2233" s="2">
        <v>10.18</v>
      </c>
      <c r="AB2233" s="14" t="e">
        <f>((AE2233-AC2233)*(1000/AD2233))*1000</f>
        <v>#DIV/0!</v>
      </c>
      <c r="AF2233" s="7" t="e">
        <f>#REF!*0.8</f>
        <v>#REF!</v>
      </c>
      <c r="AG2233" s="2">
        <v>100</v>
      </c>
      <c r="AH2233" s="8" t="e">
        <f>((AG2233)*(H2233/100))</f>
        <v>#DIV/0!</v>
      </c>
      <c r="AI2233" s="7" t="e">
        <f>AG2233/AH2233</f>
        <v>#DIV/0!</v>
      </c>
      <c r="AO2233" s="20" t="s">
        <v>2581</v>
      </c>
      <c r="AP2233" s="827">
        <v>0.127</v>
      </c>
      <c r="AQ2233" s="827">
        <v>2E-3</v>
      </c>
      <c r="AR2233" s="827" t="s">
        <v>121</v>
      </c>
      <c r="AS2233" s="827">
        <v>4.0000000000000001E-3</v>
      </c>
      <c r="AT2233" s="827">
        <v>4.5999999999999999E-2</v>
      </c>
      <c r="AU2233" s="827">
        <v>2E-3</v>
      </c>
      <c r="AV2233" s="827">
        <v>4.2999999999999997E-2</v>
      </c>
      <c r="AW2233" s="827">
        <v>2E-3</v>
      </c>
      <c r="AX2233" s="827">
        <v>8.0000000000000002E-3</v>
      </c>
      <c r="AY2233" s="827">
        <v>1E-3</v>
      </c>
      <c r="AZ2233" s="827">
        <v>1.0999999999999999E-2</v>
      </c>
      <c r="BA2233" s="827">
        <v>1E-3</v>
      </c>
      <c r="BB2233" s="827">
        <v>6.5000000000000002E-2</v>
      </c>
      <c r="BC2233" s="827">
        <v>2E-3</v>
      </c>
      <c r="BD2233" s="827">
        <v>0.42</v>
      </c>
      <c r="BE2233" s="827">
        <v>8.9999999999999993E-3</v>
      </c>
      <c r="BF2233" s="827" t="s">
        <v>121</v>
      </c>
      <c r="BG2233" s="827">
        <v>8.0000000000000002E-3</v>
      </c>
      <c r="BH2233" s="827" t="s">
        <v>121</v>
      </c>
      <c r="BI2233" s="827">
        <v>1.782</v>
      </c>
      <c r="BJ2233" s="827" t="s">
        <v>121</v>
      </c>
      <c r="BK2233" s="827">
        <v>4.0000000000000001E-3</v>
      </c>
      <c r="BL2233" s="827" t="s">
        <v>121</v>
      </c>
      <c r="BM2233" s="827">
        <v>2E-3</v>
      </c>
      <c r="BN2233" s="827">
        <v>5.1999999999999998E-2</v>
      </c>
      <c r="BO2233" s="827">
        <v>6.0000000000000001E-3</v>
      </c>
      <c r="BP2233" s="827">
        <v>69.524000000000001</v>
      </c>
      <c r="BQ2233" s="827">
        <v>0.123</v>
      </c>
      <c r="BR2233" s="827">
        <v>4.0000000000000001E-3</v>
      </c>
      <c r="BS2233" s="827">
        <v>1E-3</v>
      </c>
      <c r="BT2233" s="827">
        <v>5.5439999999999996</v>
      </c>
      <c r="BU2233" s="827">
        <v>7.2999999999999995E-2</v>
      </c>
      <c r="BV2233" s="827">
        <v>13.041</v>
      </c>
      <c r="BW2233" s="827">
        <v>0.113</v>
      </c>
      <c r="BX2233" s="827" t="s">
        <v>121</v>
      </c>
      <c r="BY2233" s="827">
        <v>4.0000000000000001E-3</v>
      </c>
      <c r="BZ2233" s="827">
        <v>1.6639999999999999</v>
      </c>
      <c r="CA2233" s="827">
        <v>0.03</v>
      </c>
      <c r="CB2233" s="827" t="s">
        <v>121</v>
      </c>
      <c r="CC2233" s="827">
        <v>15.318</v>
      </c>
      <c r="CD2233" s="827">
        <v>1.7999999999999999E-2</v>
      </c>
      <c r="CE2233" s="827">
        <v>4.0000000000000001E-3</v>
      </c>
      <c r="CF2233" s="827" t="s">
        <v>121</v>
      </c>
      <c r="CG2233" s="827">
        <v>2E-3</v>
      </c>
      <c r="CH2233" s="827" t="s">
        <v>121</v>
      </c>
      <c r="CI2233" s="827">
        <v>2E-3</v>
      </c>
      <c r="CJ2233" s="827" t="s">
        <v>121</v>
      </c>
      <c r="CK2233" s="827">
        <v>0.184</v>
      </c>
      <c r="CL2233" s="827" t="s">
        <v>121</v>
      </c>
      <c r="CM2233" s="827">
        <v>2E-3</v>
      </c>
      <c r="CN2233" s="827">
        <v>4.0000000000000001E-3</v>
      </c>
      <c r="CO2233" s="827">
        <v>1E-3</v>
      </c>
      <c r="CP2233" s="827">
        <v>5.6159999999999997</v>
      </c>
      <c r="CQ2233" s="827">
        <v>8.8999999999999996E-2</v>
      </c>
      <c r="CR2233" s="827" t="s">
        <v>121</v>
      </c>
      <c r="CS2233" s="827">
        <v>2E-3</v>
      </c>
      <c r="CT2233" s="827">
        <v>1.3340000000000001</v>
      </c>
      <c r="CU2233" s="827">
        <v>0.29699999999999999</v>
      </c>
      <c r="CV2233" s="827">
        <v>6.0000000000000001E-3</v>
      </c>
      <c r="CW2233" s="827">
        <v>1E-3</v>
      </c>
      <c r="CX2233" s="827">
        <v>0.17399999999999999</v>
      </c>
      <c r="CY2233" s="827">
        <v>6.0000000000000001E-3</v>
      </c>
      <c r="CZ2233" s="827">
        <v>4.0000000000000001E-3</v>
      </c>
      <c r="DA2233" s="827">
        <v>1E-3</v>
      </c>
      <c r="DB2233" s="827" t="s">
        <v>121</v>
      </c>
      <c r="DC2233" s="827">
        <v>4.0000000000000001E-3</v>
      </c>
      <c r="DD2233" s="827">
        <v>2.1999999999999999E-2</v>
      </c>
      <c r="DE2233" s="827">
        <v>6.0000000000000001E-3</v>
      </c>
      <c r="DF2233" s="827">
        <v>0.69599999999999995</v>
      </c>
      <c r="DG2233" s="827">
        <v>7.0000000000000001E-3</v>
      </c>
      <c r="DH2233" s="827">
        <v>2E-3</v>
      </c>
      <c r="DI2233" s="827">
        <v>1E-3</v>
      </c>
      <c r="DJ2233" s="827">
        <v>8.5000000000000006E-2</v>
      </c>
      <c r="DK2233" s="827">
        <v>1E-3</v>
      </c>
      <c r="DL2233" s="61" t="str">
        <f t="shared" si="41"/>
        <v>UTV 20.09.2022</v>
      </c>
      <c r="DM2233" s="826"/>
      <c r="DN2233" s="826"/>
      <c r="DO2233" s="826"/>
      <c r="DP2233" s="826"/>
      <c r="DQ2233" s="826"/>
      <c r="DR2233" s="826"/>
      <c r="DS2233" s="826"/>
      <c r="DT2233" s="826"/>
      <c r="DU2233" s="826"/>
      <c r="DV2233" s="826"/>
      <c r="DW2233" s="826"/>
      <c r="DX2233" s="826"/>
      <c r="DY2233" s="826"/>
      <c r="DZ2233" s="826"/>
      <c r="EA2233" s="826"/>
      <c r="EB2233" s="826"/>
      <c r="EC2233" s="826"/>
      <c r="ED2233" s="826"/>
      <c r="EE2233" s="826"/>
      <c r="EF2233" s="826"/>
      <c r="EG2233" s="826"/>
      <c r="EH2233" s="826"/>
      <c r="EI2233" s="826"/>
      <c r="EJ2233" s="826"/>
      <c r="EK2233" s="826"/>
      <c r="EL2233" s="826"/>
      <c r="EM2233" s="826"/>
      <c r="EN2233" s="826"/>
      <c r="EO2233" s="826"/>
      <c r="EP2233" s="826"/>
      <c r="EQ2233" s="826"/>
      <c r="ER2233" s="826"/>
      <c r="ES2233" s="826"/>
      <c r="ET2233" s="826"/>
      <c r="EU2233" s="826"/>
      <c r="EV2233" s="826"/>
      <c r="EW2233" s="826"/>
      <c r="EX2233" s="826"/>
      <c r="EY2233" s="826"/>
      <c r="EZ2233" s="826"/>
      <c r="FA2233" s="826"/>
      <c r="FB2233" s="826"/>
      <c r="FC2233" s="826"/>
      <c r="FD2233" s="826"/>
      <c r="FE2233" s="826"/>
      <c r="FF2233" s="826"/>
      <c r="FG2233" s="826"/>
      <c r="FH2233" s="826"/>
      <c r="FI2233" s="826"/>
      <c r="FJ2233" s="826"/>
      <c r="FK2233" s="826"/>
      <c r="FL2233" s="826"/>
      <c r="FM2233" s="826"/>
      <c r="FN2233" s="826"/>
      <c r="FO2233" s="826"/>
      <c r="FP2233" s="826"/>
      <c r="FQ2233" s="826"/>
      <c r="FR2233" s="826"/>
      <c r="FS2233" s="826"/>
      <c r="FT2233" s="826"/>
      <c r="FU2233" s="826"/>
      <c r="FV2233" s="826"/>
      <c r="FW2233" s="826"/>
      <c r="FX2233" s="826"/>
      <c r="FY2233" s="826"/>
      <c r="FZ2233" s="826"/>
      <c r="GA2233" s="826"/>
      <c r="GB2233" s="826"/>
      <c r="GC2233" s="826"/>
      <c r="GD2233" s="826"/>
      <c r="GE2233" s="826"/>
      <c r="GF2233" s="826"/>
      <c r="GG2233" s="826"/>
      <c r="GH2233" s="826"/>
    </row>
    <row r="2234" spans="1:190">
      <c r="A2234" s="11">
        <v>44824</v>
      </c>
      <c r="B2234" s="66" t="s">
        <v>2584</v>
      </c>
      <c r="C2234" s="25" t="s">
        <v>124</v>
      </c>
      <c r="D2234" s="21">
        <v>31</v>
      </c>
      <c r="E2234" s="2">
        <v>100</v>
      </c>
      <c r="F2234" s="2">
        <v>69</v>
      </c>
      <c r="H2234" s="3">
        <f>((F2234)/(E2234/100))</f>
        <v>69</v>
      </c>
      <c r="I2234" s="4">
        <f>E2234/F2234</f>
        <v>1.4492753623188406</v>
      </c>
      <c r="J2234" s="4" t="e">
        <f>100/G2234</f>
        <v>#DIV/0!</v>
      </c>
      <c r="N2234" s="37" t="e">
        <f>M2234/(K2234/100)</f>
        <v>#DIV/0!</v>
      </c>
      <c r="O2234" s="37" t="e">
        <f>N2234/J2234</f>
        <v>#DIV/0!</v>
      </c>
      <c r="P2234" s="5" t="e">
        <f>M2234/(L2234/100)</f>
        <v>#DIV/0!</v>
      </c>
      <c r="Q2234" s="5" t="e">
        <f>P2234*I2234</f>
        <v>#DIV/0!</v>
      </c>
      <c r="R2234" s="21">
        <v>54.125</v>
      </c>
      <c r="S2234" s="21">
        <v>6.7930000000000001</v>
      </c>
      <c r="T2234" s="21">
        <v>59.058999999999997</v>
      </c>
      <c r="U2234" s="15">
        <f>100-(T2234-R2234)/S2234*100</f>
        <v>27.36640659502433</v>
      </c>
      <c r="V2234" s="21">
        <v>0.71</v>
      </c>
      <c r="X2234" s="2">
        <v>10.02</v>
      </c>
      <c r="Y2234" s="2">
        <v>4.53</v>
      </c>
      <c r="Z2234" s="21">
        <v>764</v>
      </c>
      <c r="AB2234" s="14" t="e">
        <f>((AE2234-AC2234)*(1000/AD2234))*1000</f>
        <v>#DIV/0!</v>
      </c>
      <c r="AF2234" s="7" t="e">
        <f>#REF!*0.8</f>
        <v>#REF!</v>
      </c>
      <c r="AG2234" s="2">
        <v>145</v>
      </c>
      <c r="AH2234" s="8">
        <f>((AG2234)*(H2234/100))</f>
        <v>100.05</v>
      </c>
      <c r="AI2234" s="7">
        <f>AG2234/AH2234</f>
        <v>1.4492753623188406</v>
      </c>
      <c r="AJ2234" s="6">
        <v>37.450000000000003</v>
      </c>
      <c r="AK2234" s="2">
        <v>0.23499999999999999</v>
      </c>
      <c r="AO2234" s="20" t="s">
        <v>2582</v>
      </c>
      <c r="AP2234" s="825">
        <v>2.9000000000000001E-2</v>
      </c>
      <c r="AQ2234" s="825">
        <v>1E-3</v>
      </c>
      <c r="AR2234" s="825">
        <v>4.3999999999999997E-2</v>
      </c>
      <c r="AS2234" s="825">
        <v>3.0000000000000001E-3</v>
      </c>
      <c r="AT2234" s="825">
        <v>5.0000000000000001E-3</v>
      </c>
      <c r="AU2234" s="825">
        <v>2E-3</v>
      </c>
      <c r="AV2234" s="825">
        <v>1.7000000000000001E-2</v>
      </c>
      <c r="AW2234" s="825">
        <v>2E-3</v>
      </c>
      <c r="AX2234" s="825" t="s">
        <v>121</v>
      </c>
      <c r="AY2234" s="825">
        <v>2E-3</v>
      </c>
      <c r="AZ2234" s="825">
        <v>0.09</v>
      </c>
      <c r="BA2234" s="825">
        <v>3.0000000000000001E-3</v>
      </c>
      <c r="BB2234" s="825">
        <v>4.9000000000000002E-2</v>
      </c>
      <c r="BC2234" s="825">
        <v>2E-3</v>
      </c>
      <c r="BD2234" s="825">
        <v>5.4219999999999997</v>
      </c>
      <c r="BE2234" s="825">
        <v>3.5999999999999997E-2</v>
      </c>
      <c r="BF2234" s="825" t="s">
        <v>121</v>
      </c>
      <c r="BG2234" s="825">
        <v>2E-3</v>
      </c>
      <c r="BH2234" s="825">
        <v>2.2349999999999999</v>
      </c>
      <c r="BI2234" s="825">
        <v>0.71699999999999997</v>
      </c>
      <c r="BJ2234" s="825" t="s">
        <v>121</v>
      </c>
      <c r="BK2234" s="825">
        <v>2E-3</v>
      </c>
      <c r="BL2234" s="825" t="s">
        <v>121</v>
      </c>
      <c r="BM2234" s="825">
        <v>2E-3</v>
      </c>
      <c r="BN2234" s="825">
        <v>8.7999999999999995E-2</v>
      </c>
      <c r="BO2234" s="825">
        <v>6.0000000000000001E-3</v>
      </c>
      <c r="BP2234" s="825">
        <v>69.998000000000005</v>
      </c>
      <c r="BQ2234" s="825">
        <v>0.114</v>
      </c>
      <c r="BR2234" s="825" t="s">
        <v>121</v>
      </c>
      <c r="BS2234" s="825">
        <v>2E-3</v>
      </c>
      <c r="BT2234" s="825">
        <v>10.46</v>
      </c>
      <c r="BU2234" s="825">
        <v>0.125</v>
      </c>
      <c r="BV2234" s="825">
        <v>0.51600000000000001</v>
      </c>
      <c r="BW2234" s="825">
        <v>1.4999999999999999E-2</v>
      </c>
      <c r="BX2234" s="825" t="s">
        <v>121</v>
      </c>
      <c r="BY2234" s="825">
        <v>1.0999999999999999E-2</v>
      </c>
      <c r="BZ2234" s="825">
        <v>0.80300000000000005</v>
      </c>
      <c r="CA2234" s="825">
        <v>3.1E-2</v>
      </c>
      <c r="CB2234" s="825" t="s">
        <v>121</v>
      </c>
      <c r="CC2234" s="825">
        <v>10.731</v>
      </c>
      <c r="CD2234" s="825">
        <v>0.20399999999999999</v>
      </c>
      <c r="CE2234" s="825">
        <v>7.0000000000000001E-3</v>
      </c>
      <c r="CF2234" s="825">
        <v>6.0000000000000001E-3</v>
      </c>
      <c r="CG2234" s="825">
        <v>1E-3</v>
      </c>
      <c r="CH2234" s="825" t="s">
        <v>121</v>
      </c>
      <c r="CI2234" s="825">
        <v>2E-3</v>
      </c>
      <c r="CJ2234" s="825">
        <v>2.3279999999999998</v>
      </c>
      <c r="CK2234" s="825">
        <v>9.0999999999999998E-2</v>
      </c>
      <c r="CL2234" s="825" t="s">
        <v>121</v>
      </c>
      <c r="CM2234" s="825">
        <v>2E-3</v>
      </c>
      <c r="CN2234" s="825">
        <v>2E-3</v>
      </c>
      <c r="CO2234" s="825">
        <v>1E-3</v>
      </c>
      <c r="CP2234" s="825">
        <v>1.43</v>
      </c>
      <c r="CQ2234" s="825">
        <v>3.2000000000000001E-2</v>
      </c>
      <c r="CR2234" s="825" t="s">
        <v>121</v>
      </c>
      <c r="CS2234" s="825">
        <v>2E-3</v>
      </c>
      <c r="CT2234" s="825">
        <v>4.9619999999999997</v>
      </c>
      <c r="CU2234" s="825">
        <v>0.23200000000000001</v>
      </c>
      <c r="CV2234" s="825">
        <v>0.02</v>
      </c>
      <c r="CW2234" s="825">
        <v>1E-3</v>
      </c>
      <c r="CX2234" s="825">
        <v>0.33600000000000002</v>
      </c>
      <c r="CY2234" s="825">
        <v>1.2999999999999999E-2</v>
      </c>
      <c r="CZ2234" s="825" t="s">
        <v>121</v>
      </c>
      <c r="DA2234" s="825">
        <v>2E-3</v>
      </c>
      <c r="DB2234" s="825">
        <v>1.2E-2</v>
      </c>
      <c r="DC2234" s="825">
        <v>4.0000000000000001E-3</v>
      </c>
      <c r="DD2234" s="825" t="s">
        <v>121</v>
      </c>
      <c r="DE2234" s="825">
        <v>8.9999999999999993E-3</v>
      </c>
      <c r="DF2234" s="825">
        <v>0.92500000000000004</v>
      </c>
      <c r="DG2234" s="825">
        <v>8.9999999999999993E-3</v>
      </c>
      <c r="DH2234" s="825">
        <v>1.2999999999999999E-2</v>
      </c>
      <c r="DI2234" s="825">
        <v>1E-3</v>
      </c>
      <c r="DJ2234" s="825">
        <v>2E-3</v>
      </c>
      <c r="DK2234" s="825">
        <v>1E-3</v>
      </c>
      <c r="DL2234" s="61" t="str">
        <f t="shared" si="41"/>
        <v>DK II 20.09.2022</v>
      </c>
      <c r="DM2234" s="825">
        <v>5.4187521219868702E-2</v>
      </c>
      <c r="DN2234" s="825">
        <v>-2.6459821242321999E-3</v>
      </c>
      <c r="DO2234" s="825">
        <v>-3.8988265415537203E-2</v>
      </c>
      <c r="DP2234" s="825">
        <v>0.234612628873616</v>
      </c>
      <c r="DQ2234" s="825">
        <v>6.5690296516621701E-3</v>
      </c>
      <c r="DR2234" s="825">
        <v>-1.19577854003235E-2</v>
      </c>
      <c r="DS2234" s="825">
        <v>0.39398487067093302</v>
      </c>
      <c r="DT2234" s="825">
        <v>-8.1789432219692808E-3</v>
      </c>
      <c r="DU2234" s="825">
        <v>-1.18395738495028E-3</v>
      </c>
      <c r="DV2234" s="825">
        <v>1.6313932069565499E-2</v>
      </c>
      <c r="DW2234" s="825">
        <v>0.13425327254189701</v>
      </c>
      <c r="DX2234" s="825">
        <v>5.9754736049390999E-3</v>
      </c>
      <c r="DY2234" s="825">
        <v>230.50315103646599</v>
      </c>
      <c r="DZ2234" s="825">
        <v>-0.19694377634916299</v>
      </c>
      <c r="EA2234" s="825">
        <v>4.7715614286742802</v>
      </c>
      <c r="EB2234" s="825">
        <v>64.286656989985602</v>
      </c>
    </row>
    <row r="2235" spans="1:190">
      <c r="A2235" s="11">
        <v>44824</v>
      </c>
      <c r="B2235" s="66" t="s">
        <v>208</v>
      </c>
      <c r="C2235" s="25" t="s">
        <v>125</v>
      </c>
      <c r="D2235" s="21">
        <v>34</v>
      </c>
      <c r="E2235" s="2">
        <v>100</v>
      </c>
      <c r="F2235" s="2">
        <v>66</v>
      </c>
      <c r="H2235" s="3">
        <f>((F2235)/(E2235/100))</f>
        <v>66</v>
      </c>
      <c r="I2235" s="4">
        <f>E2235/F2235</f>
        <v>1.5151515151515151</v>
      </c>
      <c r="J2235" s="4" t="e">
        <f>100/G2235</f>
        <v>#DIV/0!</v>
      </c>
      <c r="N2235" s="37" t="e">
        <f>M2235/(K2235/100)</f>
        <v>#DIV/0!</v>
      </c>
      <c r="O2235" s="37" t="e">
        <f>N2235/J2235</f>
        <v>#DIV/0!</v>
      </c>
      <c r="P2235" s="5" t="e">
        <f>M2235/(L2235/100)</f>
        <v>#DIV/0!</v>
      </c>
      <c r="Q2235" s="5" t="e">
        <f>P2235*I2235</f>
        <v>#DIV/0!</v>
      </c>
      <c r="U2235" s="15" t="e">
        <f>100-(T2235-R2235)/S2235*100</f>
        <v>#DIV/0!</v>
      </c>
      <c r="V2235" s="21">
        <v>0.35</v>
      </c>
      <c r="X2235" s="2">
        <v>9.9700000000000006</v>
      </c>
      <c r="Y2235" s="2">
        <v>10.36</v>
      </c>
      <c r="Z2235" s="21">
        <v>2767</v>
      </c>
      <c r="AB2235" s="14" t="e">
        <f>((AE2235-AC2235)*(1000/AD2235))*1000</f>
        <v>#DIV/0!</v>
      </c>
      <c r="AF2235" s="7" t="e">
        <f>#REF!*0.8</f>
        <v>#REF!</v>
      </c>
      <c r="AG2235" s="2">
        <v>152</v>
      </c>
      <c r="AH2235" s="8">
        <f>((AG2235)*(H2235/100))</f>
        <v>100.32000000000001</v>
      </c>
      <c r="AI2235" s="7">
        <f>AG2235/AH2235</f>
        <v>1.5151515151515151</v>
      </c>
      <c r="AJ2235" s="6">
        <v>20.88</v>
      </c>
      <c r="AK2235" s="2">
        <v>0.92900000000000005</v>
      </c>
      <c r="AO2235" s="20" t="s">
        <v>2583</v>
      </c>
      <c r="AP2235" s="824">
        <v>0.124</v>
      </c>
      <c r="AQ2235" s="824">
        <v>2E-3</v>
      </c>
      <c r="AR2235" s="824">
        <v>4.8000000000000001E-2</v>
      </c>
      <c r="AS2235" s="824">
        <v>3.0000000000000001E-3</v>
      </c>
      <c r="AT2235" s="824">
        <v>1.2E-2</v>
      </c>
      <c r="AU2235" s="824">
        <v>2E-3</v>
      </c>
      <c r="AV2235" s="824">
        <v>9.0999999999999998E-2</v>
      </c>
      <c r="AW2235" s="824">
        <v>2E-3</v>
      </c>
      <c r="AX2235" s="824">
        <v>2E-3</v>
      </c>
      <c r="AY2235" s="824">
        <v>1E-3</v>
      </c>
      <c r="AZ2235" s="824">
        <v>7.0000000000000007E-2</v>
      </c>
      <c r="BA2235" s="824">
        <v>3.0000000000000001E-3</v>
      </c>
      <c r="BB2235" s="824">
        <v>0.224</v>
      </c>
      <c r="BC2235" s="824">
        <v>4.0000000000000001E-3</v>
      </c>
      <c r="BD2235" s="824">
        <v>3.0489999999999999</v>
      </c>
      <c r="BE2235" s="824">
        <v>2.5999999999999999E-2</v>
      </c>
      <c r="BF2235" s="824" t="s">
        <v>121</v>
      </c>
      <c r="BG2235" s="824">
        <v>3.0000000000000001E-3</v>
      </c>
      <c r="BH2235" s="824">
        <v>4.7969999999999997</v>
      </c>
      <c r="BI2235" s="824">
        <v>1.2110000000000001</v>
      </c>
      <c r="BJ2235" s="824" t="s">
        <v>121</v>
      </c>
      <c r="BK2235" s="824">
        <v>3.0000000000000001E-3</v>
      </c>
      <c r="BL2235" s="824" t="s">
        <v>121</v>
      </c>
      <c r="BM2235" s="824">
        <v>2E-3</v>
      </c>
      <c r="BN2235" s="824">
        <v>0.113</v>
      </c>
      <c r="BO2235" s="824">
        <v>7.0000000000000001E-3</v>
      </c>
      <c r="BP2235" s="824">
        <v>63.121000000000002</v>
      </c>
      <c r="BQ2235" s="824">
        <v>0.14000000000000001</v>
      </c>
      <c r="BR2235" s="824" t="s">
        <v>121</v>
      </c>
      <c r="BS2235" s="824">
        <v>2E-3</v>
      </c>
      <c r="BT2235" s="824">
        <v>12.475</v>
      </c>
      <c r="BU2235" s="824">
        <v>0.125</v>
      </c>
      <c r="BV2235" s="824">
        <v>1.5089999999999999</v>
      </c>
      <c r="BW2235" s="824">
        <v>2.7E-2</v>
      </c>
      <c r="BX2235" s="824" t="s">
        <v>121</v>
      </c>
      <c r="BY2235" s="824">
        <v>8.0000000000000002E-3</v>
      </c>
      <c r="BZ2235" s="824">
        <v>0.90200000000000002</v>
      </c>
      <c r="CA2235" s="824">
        <v>0.03</v>
      </c>
      <c r="CB2235" s="824" t="s">
        <v>121</v>
      </c>
      <c r="CC2235" s="824">
        <v>10.733000000000001</v>
      </c>
      <c r="CD2235" s="824">
        <v>0.224</v>
      </c>
      <c r="CE2235" s="824">
        <v>8.0000000000000002E-3</v>
      </c>
      <c r="CF2235" s="824">
        <v>2E-3</v>
      </c>
      <c r="CG2235" s="824">
        <v>1E-3</v>
      </c>
      <c r="CH2235" s="824" t="s">
        <v>121</v>
      </c>
      <c r="CI2235" s="824">
        <v>2E-3</v>
      </c>
      <c r="CJ2235" s="824">
        <v>0.58099999999999996</v>
      </c>
      <c r="CK2235" s="824">
        <v>7.4999999999999997E-2</v>
      </c>
      <c r="CL2235" s="824" t="s">
        <v>121</v>
      </c>
      <c r="CM2235" s="824">
        <v>2E-3</v>
      </c>
      <c r="CN2235" s="824">
        <v>3.0000000000000001E-3</v>
      </c>
      <c r="CO2235" s="824">
        <v>1E-3</v>
      </c>
      <c r="CP2235" s="824">
        <v>1.9279999999999999</v>
      </c>
      <c r="CQ2235" s="824">
        <v>4.1000000000000002E-2</v>
      </c>
      <c r="CR2235" s="824" t="s">
        <v>121</v>
      </c>
      <c r="CS2235" s="824">
        <v>2E-3</v>
      </c>
      <c r="CT2235" s="824">
        <v>8.84</v>
      </c>
      <c r="CU2235" s="824">
        <v>0.308</v>
      </c>
      <c r="CV2235" s="824">
        <v>2.5000000000000001E-2</v>
      </c>
      <c r="CW2235" s="824">
        <v>1E-3</v>
      </c>
      <c r="CX2235" s="824">
        <v>0.94899999999999995</v>
      </c>
      <c r="CY2235" s="824">
        <v>1.7999999999999999E-2</v>
      </c>
      <c r="CZ2235" s="824" t="s">
        <v>121</v>
      </c>
      <c r="DA2235" s="824">
        <v>2E-3</v>
      </c>
      <c r="DB2235" s="824">
        <v>3.1E-2</v>
      </c>
      <c r="DC2235" s="824">
        <v>6.0000000000000001E-3</v>
      </c>
      <c r="DD2235" s="824" t="s">
        <v>121</v>
      </c>
      <c r="DE2235" s="824">
        <v>8.9999999999999993E-3</v>
      </c>
      <c r="DF2235" s="824">
        <v>0.84699999999999998</v>
      </c>
      <c r="DG2235" s="824">
        <v>8.0000000000000002E-3</v>
      </c>
      <c r="DH2235" s="824">
        <v>1.7000000000000001E-2</v>
      </c>
      <c r="DI2235" s="824">
        <v>1E-3</v>
      </c>
      <c r="DJ2235" s="824">
        <v>6.0000000000000001E-3</v>
      </c>
      <c r="DK2235" s="824">
        <v>1E-3</v>
      </c>
      <c r="DL2235" s="61" t="str">
        <f t="shared" si="41"/>
        <v>DK III W1 20.09.2022</v>
      </c>
      <c r="DM2235" s="825">
        <v>-1.23014153817882E-2</v>
      </c>
      <c r="DN2235" s="825">
        <v>2.30101014338078E-2</v>
      </c>
      <c r="DO2235" s="825">
        <v>-1.14036418768353E-2</v>
      </c>
      <c r="DP2235" s="825">
        <v>0.92943293510741998</v>
      </c>
      <c r="DQ2235" s="825">
        <v>8.4500205759797595E-3</v>
      </c>
      <c r="DR2235" s="825">
        <v>3.8782756340649099E-4</v>
      </c>
      <c r="DS2235" s="825">
        <v>-0.11749119466763799</v>
      </c>
      <c r="DT2235" s="825">
        <v>7.1703739767980902E-3</v>
      </c>
      <c r="DU2235" s="825">
        <v>2.26108678721333E-4</v>
      </c>
      <c r="DV2235" s="825">
        <v>1.97893852274235E-2</v>
      </c>
      <c r="DW2235" s="825">
        <v>0.43233213535973503</v>
      </c>
      <c r="DX2235" s="825">
        <v>0.25521517780264902</v>
      </c>
      <c r="DY2235" s="825">
        <v>1024.87137801381</v>
      </c>
      <c r="DZ2235" s="825">
        <v>0.45245740123245998</v>
      </c>
      <c r="EA2235" s="825">
        <v>12.274057875990501</v>
      </c>
      <c r="EB2235" s="825">
        <v>98.140113591866495</v>
      </c>
    </row>
    <row r="2236" spans="1:190">
      <c r="A2236" s="11">
        <v>44824</v>
      </c>
      <c r="B2236" s="66" t="s">
        <v>750</v>
      </c>
      <c r="C2236" s="25" t="s">
        <v>737</v>
      </c>
      <c r="H2236" s="3" t="e">
        <f>((F2236)/(E2236/100))</f>
        <v>#DIV/0!</v>
      </c>
      <c r="I2236" s="4" t="e">
        <f>E2236/F2236</f>
        <v>#DIV/0!</v>
      </c>
      <c r="J2236" s="4" t="e">
        <f>100/G2236</f>
        <v>#DIV/0!</v>
      </c>
      <c r="N2236" s="37" t="e">
        <f>M2236/(K2236/100)</f>
        <v>#DIV/0!</v>
      </c>
      <c r="O2236" s="37" t="e">
        <f>N2236/J2236</f>
        <v>#DIV/0!</v>
      </c>
      <c r="P2236" s="5" t="e">
        <f>M2236/(L2236/100)</f>
        <v>#DIV/0!</v>
      </c>
      <c r="Q2236" s="5" t="e">
        <f>P2236*I2236</f>
        <v>#DIV/0!</v>
      </c>
      <c r="U2236" s="15" t="e">
        <f>100-(T2236-R2236)/S2236*100</f>
        <v>#DIV/0!</v>
      </c>
      <c r="AB2236" s="14" t="e">
        <f>((AE2236-AC2236)*(1000/AD2236))*1000</f>
        <v>#DIV/0!</v>
      </c>
      <c r="AF2236" s="7" t="e">
        <f>#REF!*0.8</f>
        <v>#REF!</v>
      </c>
      <c r="AH2236" s="8" t="e">
        <f>((AG2236)*(H2236/100))</f>
        <v>#DIV/0!</v>
      </c>
      <c r="AI2236" s="7" t="e">
        <f>AG2236/AH2236</f>
        <v>#DIV/0!</v>
      </c>
      <c r="AO2236" s="20" t="s">
        <v>2585</v>
      </c>
      <c r="DL2236" s="61" t="str">
        <f t="shared" si="41"/>
        <v>VNE 1675 20.09.2022</v>
      </c>
    </row>
    <row r="2237" spans="1:190">
      <c r="A2237" s="11">
        <v>44825</v>
      </c>
      <c r="B2237" s="66" t="s">
        <v>1553</v>
      </c>
      <c r="C2237" s="25" t="s">
        <v>117</v>
      </c>
      <c r="H2237" s="3" t="e">
        <f>((F2237)/(E2237/100))</f>
        <v>#DIV/0!</v>
      </c>
      <c r="I2237" s="4" t="e">
        <f>E2237/F2237</f>
        <v>#DIV/0!</v>
      </c>
      <c r="J2237" s="4" t="e">
        <f>100/G2237</f>
        <v>#DIV/0!</v>
      </c>
      <c r="N2237" s="37" t="e">
        <f>M2237/(K2237/100)</f>
        <v>#DIV/0!</v>
      </c>
      <c r="O2237" s="37" t="e">
        <f>N2237/J2237</f>
        <v>#DIV/0!</v>
      </c>
      <c r="P2237" s="5" t="e">
        <f>M2237/(L2237/100)</f>
        <v>#DIV/0!</v>
      </c>
      <c r="Q2237" s="5" t="e">
        <f>P2237*I2237</f>
        <v>#DIV/0!</v>
      </c>
      <c r="U2237" s="15" t="e">
        <f>100-(T2237-R2237)/S2237*100</f>
        <v>#DIV/0!</v>
      </c>
      <c r="X2237" s="2">
        <v>10.36</v>
      </c>
      <c r="AB2237" s="14" t="e">
        <f>((AE2237-AC2237)*(1000/AD2237))*1000</f>
        <v>#DIV/0!</v>
      </c>
      <c r="AF2237" s="7" t="e">
        <f>#REF!*0.8</f>
        <v>#REF!</v>
      </c>
      <c r="AH2237" s="8" t="e">
        <f>((AG2237)*(H2237/100))</f>
        <v>#DIV/0!</v>
      </c>
      <c r="AI2237" s="7" t="e">
        <f>AG2237/AH2237</f>
        <v>#DIV/0!</v>
      </c>
      <c r="AO2237" s="20" t="s">
        <v>2587</v>
      </c>
      <c r="AP2237" s="829">
        <v>9.9000000000000005E-2</v>
      </c>
      <c r="AQ2237" s="829">
        <v>2E-3</v>
      </c>
      <c r="AR2237" s="829" t="s">
        <v>121</v>
      </c>
      <c r="AS2237" s="829">
        <v>3.0000000000000001E-3</v>
      </c>
      <c r="AT2237" s="829">
        <v>4.3999999999999997E-2</v>
      </c>
      <c r="AU2237" s="829">
        <v>2E-3</v>
      </c>
      <c r="AV2237" s="829">
        <v>3.3000000000000002E-2</v>
      </c>
      <c r="AW2237" s="829">
        <v>2E-3</v>
      </c>
      <c r="AX2237" s="829">
        <v>8.0000000000000002E-3</v>
      </c>
      <c r="AY2237" s="829">
        <v>1E-3</v>
      </c>
      <c r="AZ2237" s="829">
        <v>8.9999999999999993E-3</v>
      </c>
      <c r="BA2237" s="829">
        <v>1E-3</v>
      </c>
      <c r="BB2237" s="829">
        <v>2.9000000000000001E-2</v>
      </c>
      <c r="BC2237" s="829">
        <v>2E-3</v>
      </c>
      <c r="BD2237" s="829">
        <v>0.20799999999999999</v>
      </c>
      <c r="BE2237" s="829">
        <v>6.0000000000000001E-3</v>
      </c>
      <c r="BF2237" s="829" t="s">
        <v>121</v>
      </c>
      <c r="BG2237" s="829">
        <v>6.0000000000000001E-3</v>
      </c>
      <c r="BH2237" s="829" t="s">
        <v>121</v>
      </c>
      <c r="BI2237" s="829">
        <v>2.319</v>
      </c>
      <c r="BJ2237" s="829" t="s">
        <v>121</v>
      </c>
      <c r="BK2237" s="829">
        <v>2E-3</v>
      </c>
      <c r="BL2237" s="829" t="s">
        <v>121</v>
      </c>
      <c r="BM2237" s="829">
        <v>2E-3</v>
      </c>
      <c r="BN2237" s="829">
        <v>4.2999999999999997E-2</v>
      </c>
      <c r="BO2237" s="829">
        <v>6.0000000000000001E-3</v>
      </c>
      <c r="BP2237" s="829">
        <v>69.477999999999994</v>
      </c>
      <c r="BQ2237" s="829">
        <v>0.112</v>
      </c>
      <c r="BR2237" s="829" t="s">
        <v>121</v>
      </c>
      <c r="BS2237" s="829">
        <v>2E-3</v>
      </c>
      <c r="BT2237" s="829">
        <v>11.946999999999999</v>
      </c>
      <c r="BU2237" s="829">
        <v>0.109</v>
      </c>
      <c r="BV2237" s="829">
        <v>9.4770000000000003</v>
      </c>
      <c r="BW2237" s="829">
        <v>0.09</v>
      </c>
      <c r="BX2237" s="829" t="s">
        <v>121</v>
      </c>
      <c r="BY2237" s="829">
        <v>3.0000000000000001E-3</v>
      </c>
      <c r="BZ2237" s="829">
        <v>3.1440000000000001</v>
      </c>
      <c r="CA2237" s="829">
        <v>4.2000000000000003E-2</v>
      </c>
      <c r="CB2237" s="829" t="s">
        <v>121</v>
      </c>
      <c r="CC2237" s="829">
        <v>12.84</v>
      </c>
      <c r="CD2237" s="829">
        <v>8.0000000000000002E-3</v>
      </c>
      <c r="CE2237" s="829">
        <v>4.0000000000000001E-3</v>
      </c>
      <c r="CF2237" s="829" t="s">
        <v>121</v>
      </c>
      <c r="CG2237" s="829">
        <v>2E-3</v>
      </c>
      <c r="CH2237" s="829" t="s">
        <v>121</v>
      </c>
      <c r="CI2237" s="829">
        <v>2E-3</v>
      </c>
      <c r="CJ2237" s="829">
        <v>0.26300000000000001</v>
      </c>
      <c r="CK2237" s="829">
        <v>0.109</v>
      </c>
      <c r="CL2237" s="829" t="s">
        <v>121</v>
      </c>
      <c r="CM2237" s="829">
        <v>2E-3</v>
      </c>
      <c r="CN2237" s="829">
        <v>4.0000000000000001E-3</v>
      </c>
      <c r="CO2237" s="829">
        <v>1E-3</v>
      </c>
      <c r="CP2237" s="829">
        <v>3.589</v>
      </c>
      <c r="CQ2237" s="829">
        <v>6.8000000000000005E-2</v>
      </c>
      <c r="CR2237" s="829" t="s">
        <v>121</v>
      </c>
      <c r="CS2237" s="829">
        <v>2E-3</v>
      </c>
      <c r="CT2237" s="829">
        <v>1.004</v>
      </c>
      <c r="CU2237" s="829">
        <v>0.26400000000000001</v>
      </c>
      <c r="CV2237" s="829">
        <v>8.0000000000000002E-3</v>
      </c>
      <c r="CW2237" s="829">
        <v>1E-3</v>
      </c>
      <c r="CX2237" s="829">
        <v>5.0999999999999997E-2</v>
      </c>
      <c r="CY2237" s="829">
        <v>6.0000000000000001E-3</v>
      </c>
      <c r="CZ2237" s="829" t="s">
        <v>121</v>
      </c>
      <c r="DA2237" s="829">
        <v>2E-3</v>
      </c>
      <c r="DB2237" s="829" t="s">
        <v>121</v>
      </c>
      <c r="DC2237" s="829">
        <v>2E-3</v>
      </c>
      <c r="DD2237" s="829">
        <v>1.2999999999999999E-2</v>
      </c>
      <c r="DE2237" s="829">
        <v>5.0000000000000001E-3</v>
      </c>
      <c r="DF2237" s="829">
        <v>0.47899999999999998</v>
      </c>
      <c r="DG2237" s="829">
        <v>5.0000000000000001E-3</v>
      </c>
      <c r="DH2237" s="829">
        <v>3.0000000000000001E-3</v>
      </c>
      <c r="DI2237" s="829">
        <v>1E-3</v>
      </c>
      <c r="DJ2237" s="829">
        <v>0.05</v>
      </c>
      <c r="DK2237" s="829">
        <v>1E-3</v>
      </c>
      <c r="DL2237" s="61" t="str">
        <f t="shared" si="41"/>
        <v>UTV 21-09-2022</v>
      </c>
    </row>
    <row r="2238" spans="1:190">
      <c r="A2238" s="11">
        <v>44825</v>
      </c>
      <c r="B2238" s="66" t="s">
        <v>208</v>
      </c>
      <c r="C2238" s="25" t="s">
        <v>119</v>
      </c>
      <c r="D2238" s="21">
        <v>34</v>
      </c>
      <c r="E2238" s="2">
        <v>100</v>
      </c>
      <c r="F2238" s="2">
        <v>66</v>
      </c>
      <c r="H2238" s="3">
        <f>((F2238)/(E2238/100))</f>
        <v>66</v>
      </c>
      <c r="I2238" s="4">
        <f>E2238/F2238</f>
        <v>1.5151515151515151</v>
      </c>
      <c r="J2238" s="4" t="e">
        <f>100/G2238</f>
        <v>#DIV/0!</v>
      </c>
      <c r="N2238" s="37" t="e">
        <f>M2238/(K2238/100)</f>
        <v>#DIV/0!</v>
      </c>
      <c r="O2238" s="37" t="e">
        <f>N2238/J2238</f>
        <v>#DIV/0!</v>
      </c>
      <c r="P2238" s="5" t="e">
        <f>M2238/(L2238/100)</f>
        <v>#DIV/0!</v>
      </c>
      <c r="Q2238" s="5" t="e">
        <f>P2238*I2238</f>
        <v>#DIV/0!</v>
      </c>
      <c r="U2238" s="15" t="e">
        <f>100-(T2238-R2238)/S2238*100</f>
        <v>#DIV/0!</v>
      </c>
      <c r="V2238" s="21">
        <v>14.83</v>
      </c>
      <c r="X2238" s="2">
        <v>11.79</v>
      </c>
      <c r="Y2238" s="2">
        <v>14.23</v>
      </c>
      <c r="Z2238" s="21">
        <v>1946</v>
      </c>
      <c r="AB2238" s="14" t="e">
        <f>((AE2238-AC2238)*(1000/AD2238))*1000</f>
        <v>#DIV/0!</v>
      </c>
      <c r="AF2238" s="7" t="e">
        <f>#REF!*0.8</f>
        <v>#REF!</v>
      </c>
      <c r="AG2238" s="2">
        <v>152</v>
      </c>
      <c r="AH2238" s="8">
        <f>((AG2238)*(H2238/100))</f>
        <v>100.32000000000001</v>
      </c>
      <c r="AI2238" s="7">
        <f>AG2238/AH2238</f>
        <v>1.5151515151515151</v>
      </c>
      <c r="AJ2238" s="6">
        <v>29.44</v>
      </c>
      <c r="AK2238" s="2">
        <v>0.98499999999999999</v>
      </c>
      <c r="AO2238" s="20" t="s">
        <v>2589</v>
      </c>
      <c r="AP2238" s="831">
        <v>0.122</v>
      </c>
      <c r="AQ2238" s="831">
        <v>2E-3</v>
      </c>
      <c r="AR2238" s="831">
        <v>4.4999999999999998E-2</v>
      </c>
      <c r="AS2238" s="831">
        <v>3.0000000000000001E-3</v>
      </c>
      <c r="AT2238" s="831">
        <v>5.0000000000000001E-3</v>
      </c>
      <c r="AU2238" s="831">
        <v>2E-3</v>
      </c>
      <c r="AV2238" s="831">
        <v>4.2000000000000003E-2</v>
      </c>
      <c r="AW2238" s="831">
        <v>2E-3</v>
      </c>
      <c r="AX2238" s="831">
        <v>4.0000000000000001E-3</v>
      </c>
      <c r="AY2238" s="831">
        <v>1E-3</v>
      </c>
      <c r="AZ2238" s="831">
        <v>3.6999999999999998E-2</v>
      </c>
      <c r="BA2238" s="831">
        <v>3.0000000000000001E-3</v>
      </c>
      <c r="BB2238" s="831">
        <v>9.0999999999999998E-2</v>
      </c>
      <c r="BC2238" s="831">
        <v>3.0000000000000001E-3</v>
      </c>
      <c r="BD2238" s="831">
        <v>6.335</v>
      </c>
      <c r="BE2238" s="831">
        <v>4.2999999999999997E-2</v>
      </c>
      <c r="BF2238" s="831" t="s">
        <v>121</v>
      </c>
      <c r="BG2238" s="831">
        <v>2E-3</v>
      </c>
      <c r="BH2238" s="831">
        <v>2.7749999999999999</v>
      </c>
      <c r="BI2238" s="831">
        <v>0.88500000000000001</v>
      </c>
      <c r="BJ2238" s="831" t="s">
        <v>121</v>
      </c>
      <c r="BK2238" s="831">
        <v>3.0000000000000001E-3</v>
      </c>
      <c r="BL2238" s="831" t="s">
        <v>121</v>
      </c>
      <c r="BM2238" s="831">
        <v>2E-3</v>
      </c>
      <c r="BN2238" s="831">
        <v>6.7000000000000004E-2</v>
      </c>
      <c r="BO2238" s="831">
        <v>7.0000000000000001E-3</v>
      </c>
      <c r="BP2238" s="831">
        <v>67.227999999999994</v>
      </c>
      <c r="BQ2238" s="831">
        <v>0.13100000000000001</v>
      </c>
      <c r="BR2238" s="831" t="s">
        <v>121</v>
      </c>
      <c r="BS2238" s="831">
        <v>2E-3</v>
      </c>
      <c r="BT2238" s="831">
        <v>11.12</v>
      </c>
      <c r="BU2238" s="831">
        <v>0.13100000000000001</v>
      </c>
      <c r="BV2238" s="831">
        <v>0.86199999999999999</v>
      </c>
      <c r="BW2238" s="831">
        <v>2.1000000000000001E-2</v>
      </c>
      <c r="BX2238" s="831" t="s">
        <v>121</v>
      </c>
      <c r="BY2238" s="831">
        <v>1.0999999999999999E-2</v>
      </c>
      <c r="BZ2238" s="831">
        <v>0.56699999999999995</v>
      </c>
      <c r="CA2238" s="831">
        <v>2.8000000000000001E-2</v>
      </c>
      <c r="CB2238" s="831" t="s">
        <v>121</v>
      </c>
      <c r="CC2238" s="831">
        <v>10.996</v>
      </c>
      <c r="CD2238" s="831">
        <v>0.314</v>
      </c>
      <c r="CE2238" s="831">
        <v>8.9999999999999993E-3</v>
      </c>
      <c r="CF2238" s="831">
        <v>2E-3</v>
      </c>
      <c r="CG2238" s="831">
        <v>1E-3</v>
      </c>
      <c r="CH2238" s="831" t="s">
        <v>121</v>
      </c>
      <c r="CI2238" s="831">
        <v>2E-3</v>
      </c>
      <c r="CJ2238" s="831">
        <v>0.27700000000000002</v>
      </c>
      <c r="CK2238" s="831">
        <v>6.7000000000000004E-2</v>
      </c>
      <c r="CL2238" s="831" t="s">
        <v>121</v>
      </c>
      <c r="CM2238" s="831">
        <v>2E-3</v>
      </c>
      <c r="CN2238" s="831">
        <v>2E-3</v>
      </c>
      <c r="CO2238" s="831">
        <v>1E-3</v>
      </c>
      <c r="CP2238" s="831">
        <v>1.879</v>
      </c>
      <c r="CQ2238" s="831">
        <v>4.2000000000000003E-2</v>
      </c>
      <c r="CR2238" s="831" t="s">
        <v>121</v>
      </c>
      <c r="CS2238" s="831">
        <v>2E-3</v>
      </c>
      <c r="CT2238" s="831">
        <v>5.91</v>
      </c>
      <c r="CU2238" s="831">
        <v>0.27900000000000003</v>
      </c>
      <c r="CV2238" s="831">
        <v>1.6E-2</v>
      </c>
      <c r="CW2238" s="831">
        <v>1E-3</v>
      </c>
      <c r="CX2238" s="831">
        <v>0.68300000000000005</v>
      </c>
      <c r="CY2238" s="831">
        <v>1.7000000000000001E-2</v>
      </c>
      <c r="CZ2238" s="831" t="s">
        <v>121</v>
      </c>
      <c r="DA2238" s="831">
        <v>2E-3</v>
      </c>
      <c r="DB2238" s="831">
        <v>8.5999999999999993E-2</v>
      </c>
      <c r="DC2238" s="831">
        <v>6.0000000000000001E-3</v>
      </c>
      <c r="DD2238" s="831" t="s">
        <v>121</v>
      </c>
      <c r="DE2238" s="831">
        <v>1.2999999999999999E-2</v>
      </c>
      <c r="DF2238" s="831">
        <v>1.506</v>
      </c>
      <c r="DG2238" s="831">
        <v>1.2999999999999999E-2</v>
      </c>
      <c r="DH2238" s="831">
        <v>1.2E-2</v>
      </c>
      <c r="DI2238" s="831">
        <v>1E-3</v>
      </c>
      <c r="DJ2238" s="831">
        <v>7.0000000000000001E-3</v>
      </c>
      <c r="DK2238" s="831">
        <v>1E-3</v>
      </c>
      <c r="DL2238" s="61" t="str">
        <f t="shared" si="41"/>
        <v>DK III W1 21-09-2022</v>
      </c>
      <c r="DM2238" s="832">
        <v>-2.02074492726763E-3</v>
      </c>
      <c r="DN2238" s="832">
        <v>1.31291994947736E-2</v>
      </c>
      <c r="DO2238" s="832">
        <v>6.8589072726084999E-2</v>
      </c>
      <c r="DP2238" s="832">
        <v>0.98477749480080601</v>
      </c>
      <c r="DQ2238" s="832">
        <v>6.4187672481355301E-3</v>
      </c>
      <c r="DR2238" s="832">
        <v>1.5046174688691899E-2</v>
      </c>
      <c r="DS2238" s="832">
        <v>0.89486803451935804</v>
      </c>
      <c r="DT2238" s="832">
        <v>-3.4979657702062E-3</v>
      </c>
      <c r="DU2238" s="832">
        <v>-9.3044592786222001E-4</v>
      </c>
      <c r="DV2238" s="832">
        <v>-8.0919596982877498E-3</v>
      </c>
      <c r="DW2238" s="832">
        <v>0.40309609770537203</v>
      </c>
      <c r="DX2238" s="832">
        <v>0.17111717775763099</v>
      </c>
      <c r="DY2238" s="832">
        <v>687.55925986212401</v>
      </c>
      <c r="DZ2238" s="832">
        <v>-0.99393433127303998</v>
      </c>
      <c r="EA2238" s="832">
        <v>-0.19989922925995901</v>
      </c>
      <c r="EB2238" s="832">
        <v>98.848598962498997</v>
      </c>
    </row>
    <row r="2239" spans="1:190">
      <c r="A2239" s="11">
        <v>44825</v>
      </c>
      <c r="B2239" s="66" t="s">
        <v>207</v>
      </c>
      <c r="C2239" s="25" t="s">
        <v>125</v>
      </c>
      <c r="D2239" s="21">
        <v>40</v>
      </c>
      <c r="E2239" s="2">
        <v>100</v>
      </c>
      <c r="F2239" s="2">
        <v>60</v>
      </c>
      <c r="H2239" s="3">
        <f>((F2239)/(E2239/100))</f>
        <v>60</v>
      </c>
      <c r="I2239" s="4">
        <f>E2239/F2239</f>
        <v>1.6666666666666667</v>
      </c>
      <c r="J2239" s="4" t="e">
        <f>100/G2239</f>
        <v>#DIV/0!</v>
      </c>
      <c r="N2239" s="37" t="e">
        <f>M2239/(K2239/100)</f>
        <v>#DIV/0!</v>
      </c>
      <c r="O2239" s="37" t="e">
        <f>N2239/J2239</f>
        <v>#DIV/0!</v>
      </c>
      <c r="P2239" s="5" t="e">
        <f>M2239/(L2239/100)</f>
        <v>#DIV/0!</v>
      </c>
      <c r="Q2239" s="5" t="e">
        <f>P2239*I2239</f>
        <v>#DIV/0!</v>
      </c>
      <c r="U2239" s="15" t="e">
        <f>100-(T2239-R2239)/S2239*100</f>
        <v>#DIV/0!</v>
      </c>
      <c r="V2239" s="21">
        <v>0.96299999999999997</v>
      </c>
      <c r="X2239" s="2">
        <v>10.44</v>
      </c>
      <c r="Y2239" s="2">
        <v>4.38</v>
      </c>
      <c r="Z2239" s="21">
        <v>632</v>
      </c>
      <c r="AB2239" s="14" t="e">
        <f>((AE2239-AC2239)*(1000/AD2239))*1000</f>
        <v>#DIV/0!</v>
      </c>
      <c r="AF2239" s="7" t="e">
        <f>#REF!*0.8</f>
        <v>#REF!</v>
      </c>
      <c r="AG2239" s="2">
        <v>168</v>
      </c>
      <c r="AH2239" s="8">
        <f>((AG2239)*(H2239/100))</f>
        <v>100.8</v>
      </c>
      <c r="AI2239" s="7">
        <f>AG2239/AH2239</f>
        <v>1.6666666666666667</v>
      </c>
      <c r="AJ2239" s="6">
        <v>24.43</v>
      </c>
      <c r="AK2239" s="2">
        <v>0.88900000000000001</v>
      </c>
      <c r="AM2239" s="21">
        <v>21.4</v>
      </c>
      <c r="AN2239" s="21">
        <v>14.31</v>
      </c>
      <c r="AO2239" s="20" t="s">
        <v>2586</v>
      </c>
      <c r="AP2239" s="828">
        <v>5.0000000000000001E-3</v>
      </c>
      <c r="AQ2239" s="828">
        <v>1E-3</v>
      </c>
      <c r="AR2239" s="828">
        <v>5.0999999999999997E-2</v>
      </c>
      <c r="AS2239" s="828">
        <v>2E-3</v>
      </c>
      <c r="AT2239" s="828" t="s">
        <v>121</v>
      </c>
      <c r="AU2239" s="828">
        <v>2E-3</v>
      </c>
      <c r="AV2239" s="828">
        <v>3.0000000000000001E-3</v>
      </c>
      <c r="AW2239" s="828">
        <v>1E-3</v>
      </c>
      <c r="AX2239" s="828">
        <v>2E-3</v>
      </c>
      <c r="AY2239" s="828">
        <v>1E-3</v>
      </c>
      <c r="AZ2239" s="828">
        <v>2.1999999999999999E-2</v>
      </c>
      <c r="BA2239" s="828">
        <v>2E-3</v>
      </c>
      <c r="BB2239" s="828">
        <v>1.2999999999999999E-2</v>
      </c>
      <c r="BC2239" s="828">
        <v>1E-3</v>
      </c>
      <c r="BD2239" s="828">
        <v>1.6359999999999999</v>
      </c>
      <c r="BE2239" s="828">
        <v>1.2999999999999999E-2</v>
      </c>
      <c r="BF2239" s="828" t="s">
        <v>121</v>
      </c>
      <c r="BG2239" s="828">
        <v>2E-3</v>
      </c>
      <c r="BH2239" s="828">
        <v>1.331</v>
      </c>
      <c r="BI2239" s="828">
        <v>0.23899999999999999</v>
      </c>
      <c r="BJ2239" s="828" t="s">
        <v>121</v>
      </c>
      <c r="BK2239" s="828">
        <v>2E-3</v>
      </c>
      <c r="BL2239" s="828" t="s">
        <v>121</v>
      </c>
      <c r="BM2239" s="828">
        <v>2E-3</v>
      </c>
      <c r="BN2239" s="828">
        <v>1.0999999999999999E-2</v>
      </c>
      <c r="BO2239" s="828">
        <v>3.0000000000000001E-3</v>
      </c>
      <c r="BP2239" s="828">
        <v>85.653000000000006</v>
      </c>
      <c r="BQ2239" s="828">
        <v>4.9000000000000002E-2</v>
      </c>
      <c r="BR2239" s="828" t="s">
        <v>121</v>
      </c>
      <c r="BS2239" s="828">
        <v>2E-3</v>
      </c>
      <c r="BT2239" s="828">
        <v>5.0949999999999998</v>
      </c>
      <c r="BU2239" s="828">
        <v>6.5000000000000002E-2</v>
      </c>
      <c r="BV2239" s="828">
        <v>0.11899999999999999</v>
      </c>
      <c r="BW2239" s="828">
        <v>5.0000000000000001E-3</v>
      </c>
      <c r="BX2239" s="828" t="s">
        <v>121</v>
      </c>
      <c r="BY2239" s="828">
        <v>5.0000000000000001E-3</v>
      </c>
      <c r="BZ2239" s="828">
        <v>0.23499999999999999</v>
      </c>
      <c r="CA2239" s="828">
        <v>1.4E-2</v>
      </c>
      <c r="CB2239" s="828" t="s">
        <v>121</v>
      </c>
      <c r="CC2239" s="828">
        <v>3.0110000000000001</v>
      </c>
      <c r="CD2239" s="828">
        <v>1.7000000000000001E-2</v>
      </c>
      <c r="CE2239" s="828">
        <v>3.0000000000000001E-3</v>
      </c>
      <c r="CF2239" s="828" t="s">
        <v>121</v>
      </c>
      <c r="CG2239" s="828">
        <v>2E-3</v>
      </c>
      <c r="CH2239" s="828" t="s">
        <v>121</v>
      </c>
      <c r="CI2239" s="828">
        <v>2E-3</v>
      </c>
      <c r="CJ2239" s="828">
        <v>0.14599999999999999</v>
      </c>
      <c r="CK2239" s="828">
        <v>2.5999999999999999E-2</v>
      </c>
      <c r="CL2239" s="828" t="s">
        <v>121</v>
      </c>
      <c r="CM2239" s="828">
        <v>2E-3</v>
      </c>
      <c r="CN2239" s="828" t="s">
        <v>121</v>
      </c>
      <c r="CO2239" s="828">
        <v>2E-3</v>
      </c>
      <c r="CP2239" s="828">
        <v>0.73799999999999999</v>
      </c>
      <c r="CQ2239" s="828">
        <v>1.4999999999999999E-2</v>
      </c>
      <c r="CR2239" s="828" t="s">
        <v>121</v>
      </c>
      <c r="CS2239" s="828">
        <v>2E-3</v>
      </c>
      <c r="CT2239" s="828">
        <v>4.47</v>
      </c>
      <c r="CU2239" s="828">
        <v>0.14099999999999999</v>
      </c>
      <c r="CV2239" s="828">
        <v>5.0000000000000001E-3</v>
      </c>
      <c r="CW2239" s="828">
        <v>1E-3</v>
      </c>
      <c r="CX2239" s="828">
        <v>0.16400000000000001</v>
      </c>
      <c r="CY2239" s="828">
        <v>0.01</v>
      </c>
      <c r="CZ2239" s="828" t="s">
        <v>121</v>
      </c>
      <c r="DA2239" s="828">
        <v>2E-3</v>
      </c>
      <c r="DB2239" s="828">
        <v>0.22</v>
      </c>
      <c r="DC2239" s="828">
        <v>5.0000000000000001E-3</v>
      </c>
      <c r="DD2239" s="828" t="s">
        <v>121</v>
      </c>
      <c r="DE2239" s="828">
        <v>3.0000000000000001E-3</v>
      </c>
      <c r="DF2239" s="828">
        <v>5.6000000000000001E-2</v>
      </c>
      <c r="DG2239" s="828">
        <v>1E-3</v>
      </c>
      <c r="DH2239" s="828">
        <v>2E-3</v>
      </c>
      <c r="DI2239" s="828">
        <v>1E-3</v>
      </c>
      <c r="DJ2239" s="828" t="s">
        <v>121</v>
      </c>
      <c r="DK2239" s="828">
        <v>2E-3</v>
      </c>
      <c r="DL2239" s="61" t="str">
        <f t="shared" si="41"/>
        <v>DK III W2 21-09-2022</v>
      </c>
      <c r="DM2239" s="832">
        <v>1.7075329513997501E-2</v>
      </c>
      <c r="DN2239" s="832">
        <v>-4.6100128547626896E-3</v>
      </c>
      <c r="DO2239" s="832">
        <v>4.4931239067565902E-2</v>
      </c>
      <c r="DP2239" s="832">
        <v>0.88856737589033097</v>
      </c>
      <c r="DQ2239" s="832">
        <v>4.0152376346300799E-3</v>
      </c>
      <c r="DR2239" s="832">
        <v>-6.1130707595921797E-2</v>
      </c>
      <c r="DS2239" s="832">
        <v>-0.26118206055071103</v>
      </c>
      <c r="DT2239" s="832">
        <v>4.6827349633671699E-3</v>
      </c>
      <c r="DU2239" s="832">
        <v>2.0998055034631199E-3</v>
      </c>
      <c r="DV2239" s="832">
        <v>-1.9865965417362699E-2</v>
      </c>
      <c r="DW2239" s="832">
        <v>0.15025569495528099</v>
      </c>
      <c r="DX2239" s="832">
        <v>0.21216184130652899</v>
      </c>
      <c r="DY2239" s="832">
        <v>649.848932647737</v>
      </c>
      <c r="DZ2239" s="832">
        <v>-1.1532615537003399</v>
      </c>
      <c r="EA2239" s="832">
        <v>2.09560612790062</v>
      </c>
      <c r="EB2239" s="832">
        <v>98.883943068168307</v>
      </c>
    </row>
    <row r="2240" spans="1:190">
      <c r="A2240" s="11">
        <v>44825</v>
      </c>
      <c r="B2240" s="66" t="s">
        <v>2590</v>
      </c>
      <c r="C2240" s="25" t="s">
        <v>122</v>
      </c>
      <c r="E2240" s="2">
        <v>100</v>
      </c>
      <c r="H2240" s="3">
        <f>((F2240)/(E2240/100))</f>
        <v>0</v>
      </c>
      <c r="I2240" s="4" t="e">
        <f>E2240/F2240</f>
        <v>#DIV/0!</v>
      </c>
      <c r="J2240" s="4" t="e">
        <f>100/G2240</f>
        <v>#DIV/0!</v>
      </c>
      <c r="N2240" s="37" t="e">
        <f>M2240/(K2240/100)</f>
        <v>#DIV/0!</v>
      </c>
      <c r="O2240" s="37" t="e">
        <f>N2240/J2240</f>
        <v>#DIV/0!</v>
      </c>
      <c r="P2240" s="5" t="e">
        <f>M2240/(L2240/100)</f>
        <v>#DIV/0!</v>
      </c>
      <c r="Q2240" s="5" t="e">
        <f>P2240*I2240</f>
        <v>#DIV/0!</v>
      </c>
      <c r="U2240" s="15" t="e">
        <f>100-(T2240-R2240)/S2240*100</f>
        <v>#DIV/0!</v>
      </c>
      <c r="AB2240" s="14" t="e">
        <f>((AE2240-AC2240)*(1000/AD2240))*1000</f>
        <v>#DIV/0!</v>
      </c>
      <c r="AF2240" s="7" t="e">
        <f>#REF!*0.8</f>
        <v>#REF!</v>
      </c>
      <c r="AH2240" s="8">
        <f>((AG2240)*(H2240/100))</f>
        <v>0</v>
      </c>
      <c r="AI2240" s="7" t="e">
        <f>AG2240/AH2240</f>
        <v>#DIV/0!</v>
      </c>
      <c r="AO2240" s="20" t="s">
        <v>2588</v>
      </c>
      <c r="DL2240" s="61" t="str">
        <f t="shared" si="41"/>
        <v>DK II 21-09-2022</v>
      </c>
      <c r="DM2240" s="832">
        <v>4.90523925833384E-4</v>
      </c>
      <c r="DN2240" s="832">
        <v>4.5505064961453299E-4</v>
      </c>
      <c r="DO2240" s="832">
        <v>1.8200031650880799E-2</v>
      </c>
      <c r="DP2240" s="832">
        <v>0.378136568019319</v>
      </c>
      <c r="DQ2240" s="832">
        <v>9.5723407100160002E-2</v>
      </c>
      <c r="DR2240" s="832">
        <v>-4.1009133165735203E-3</v>
      </c>
      <c r="DS2240" s="832">
        <v>-8.8938897239094605E-3</v>
      </c>
      <c r="DT2240" s="832">
        <v>2.1172312205357102E-3</v>
      </c>
      <c r="DU2240" s="832">
        <v>-4.9151372277640997E-4</v>
      </c>
      <c r="DV2240" s="832">
        <v>-1.28918412323628E-3</v>
      </c>
      <c r="DW2240" s="832">
        <v>0.25833454821907098</v>
      </c>
      <c r="DX2240" s="832">
        <v>-4.3251093465789597E-3</v>
      </c>
      <c r="DY2240" s="832">
        <v>674.63581543144198</v>
      </c>
      <c r="DZ2240" s="832">
        <v>-0.21461851847990199</v>
      </c>
      <c r="EA2240" s="832">
        <v>1.8211189672704799</v>
      </c>
      <c r="EB2240" s="832">
        <v>97.003987973388107</v>
      </c>
    </row>
    <row r="2241" spans="1:149">
      <c r="A2241" s="11">
        <v>44825</v>
      </c>
      <c r="B2241" s="66"/>
      <c r="C2241" s="25" t="s">
        <v>117</v>
      </c>
      <c r="H2241" s="3" t="e">
        <f>((F2241)/(E2241/100))</f>
        <v>#DIV/0!</v>
      </c>
      <c r="I2241" s="4" t="e">
        <f>E2241/F2241</f>
        <v>#DIV/0!</v>
      </c>
      <c r="J2241" s="4" t="e">
        <f>100/G2241</f>
        <v>#DIV/0!</v>
      </c>
      <c r="N2241" s="37" t="e">
        <f>M2241/(K2241/100)</f>
        <v>#DIV/0!</v>
      </c>
      <c r="O2241" s="37" t="e">
        <f>N2241/J2241</f>
        <v>#DIV/0!</v>
      </c>
      <c r="P2241" s="5" t="e">
        <f>M2241/(L2241/100)</f>
        <v>#DIV/0!</v>
      </c>
      <c r="Q2241" s="5" t="e">
        <f>P2241*I2241</f>
        <v>#DIV/0!</v>
      </c>
      <c r="U2241" s="15" t="e">
        <f>100-(T2241-R2241)/S2241*100</f>
        <v>#DIV/0!</v>
      </c>
      <c r="AB2241" s="14" t="e">
        <f>((AE2241-AC2241)*(1000/AD2241))*1000</f>
        <v>#DIV/0!</v>
      </c>
      <c r="AF2241" s="7" t="e">
        <f>#REF!*0.8</f>
        <v>#REF!</v>
      </c>
      <c r="AH2241" s="8" t="e">
        <f>((AG2241)*(H2241/100))</f>
        <v>#DIV/0!</v>
      </c>
      <c r="AI2241" s="7" t="e">
        <f>AG2241/AH2241</f>
        <v>#DIV/0!</v>
      </c>
      <c r="AO2241" s="20" t="s">
        <v>2587</v>
      </c>
      <c r="AP2241" s="830">
        <v>0.152</v>
      </c>
      <c r="AQ2241" s="830">
        <v>3.0000000000000001E-3</v>
      </c>
      <c r="AR2241" s="830" t="s">
        <v>121</v>
      </c>
      <c r="AS2241" s="830">
        <v>4.0000000000000001E-3</v>
      </c>
      <c r="AT2241" s="830">
        <v>7.3999999999999996E-2</v>
      </c>
      <c r="AU2241" s="830">
        <v>3.0000000000000001E-3</v>
      </c>
      <c r="AV2241" s="830">
        <v>5.2999999999999999E-2</v>
      </c>
      <c r="AW2241" s="830">
        <v>2E-3</v>
      </c>
      <c r="AX2241" s="830">
        <v>8.9999999999999993E-3</v>
      </c>
      <c r="AY2241" s="830">
        <v>1E-3</v>
      </c>
      <c r="AZ2241" s="830">
        <v>1.2999999999999999E-2</v>
      </c>
      <c r="BA2241" s="830">
        <v>2E-3</v>
      </c>
      <c r="BB2241" s="830">
        <v>6.2E-2</v>
      </c>
      <c r="BC2241" s="830">
        <v>2E-3</v>
      </c>
      <c r="BD2241" s="830">
        <v>0.41699999999999998</v>
      </c>
      <c r="BE2241" s="830">
        <v>8.9999999999999993E-3</v>
      </c>
      <c r="BF2241" s="830" t="s">
        <v>121</v>
      </c>
      <c r="BG2241" s="830">
        <v>1.2E-2</v>
      </c>
      <c r="BH2241" s="830" t="s">
        <v>121</v>
      </c>
      <c r="BI2241" s="830">
        <v>2.569</v>
      </c>
      <c r="BJ2241" s="830" t="s">
        <v>121</v>
      </c>
      <c r="BK2241" s="830">
        <v>3.0000000000000001E-3</v>
      </c>
      <c r="BL2241" s="830" t="s">
        <v>121</v>
      </c>
      <c r="BM2241" s="830">
        <v>2E-3</v>
      </c>
      <c r="BN2241" s="830">
        <v>9.7000000000000003E-2</v>
      </c>
      <c r="BO2241" s="830">
        <v>8.0000000000000002E-3</v>
      </c>
      <c r="BP2241" s="830">
        <v>56.715000000000003</v>
      </c>
      <c r="BQ2241" s="830">
        <v>0.16700000000000001</v>
      </c>
      <c r="BR2241" s="830">
        <v>2E-3</v>
      </c>
      <c r="BS2241" s="830">
        <v>1E-3</v>
      </c>
      <c r="BT2241" s="830">
        <v>13.467000000000001</v>
      </c>
      <c r="BU2241" s="830">
        <v>0.14199999999999999</v>
      </c>
      <c r="BV2241" s="830">
        <v>15.74</v>
      </c>
      <c r="BW2241" s="830">
        <v>0.18099999999999999</v>
      </c>
      <c r="BX2241" s="830" t="s">
        <v>121</v>
      </c>
      <c r="BY2241" s="830">
        <v>4.0000000000000001E-3</v>
      </c>
      <c r="BZ2241" s="830">
        <v>6.4969999999999999</v>
      </c>
      <c r="CA2241" s="830">
        <v>7.1999999999999995E-2</v>
      </c>
      <c r="CB2241" s="830" t="s">
        <v>121</v>
      </c>
      <c r="CC2241" s="830">
        <v>18.361999999999998</v>
      </c>
      <c r="CD2241" s="830">
        <v>2.7E-2</v>
      </c>
      <c r="CE2241" s="830">
        <v>5.0000000000000001E-3</v>
      </c>
      <c r="CF2241" s="830">
        <v>2E-3</v>
      </c>
      <c r="CG2241" s="830">
        <v>1E-3</v>
      </c>
      <c r="CH2241" s="830" t="s">
        <v>121</v>
      </c>
      <c r="CI2241" s="830">
        <v>2E-3</v>
      </c>
      <c r="CJ2241" s="830" t="s">
        <v>121</v>
      </c>
      <c r="CK2241" s="830">
        <v>0.183</v>
      </c>
      <c r="CL2241" s="830" t="s">
        <v>121</v>
      </c>
      <c r="CM2241" s="830">
        <v>2E-3</v>
      </c>
      <c r="CN2241" s="830">
        <v>6.0000000000000001E-3</v>
      </c>
      <c r="CO2241" s="830">
        <v>1E-3</v>
      </c>
      <c r="CP2241" s="830">
        <v>1.4870000000000001</v>
      </c>
      <c r="CQ2241" s="830">
        <v>5.6000000000000001E-2</v>
      </c>
      <c r="CR2241" s="830" t="s">
        <v>121</v>
      </c>
      <c r="CS2241" s="830">
        <v>2E-3</v>
      </c>
      <c r="CT2241" s="830">
        <v>1.417</v>
      </c>
      <c r="CU2241" s="830">
        <v>0.32500000000000001</v>
      </c>
      <c r="CV2241" s="830">
        <v>1.6E-2</v>
      </c>
      <c r="CW2241" s="830">
        <v>1E-3</v>
      </c>
      <c r="CX2241" s="830">
        <v>0.17599999999999999</v>
      </c>
      <c r="CY2241" s="830">
        <v>0.01</v>
      </c>
      <c r="CZ2241" s="830" t="s">
        <v>121</v>
      </c>
      <c r="DA2241" s="830">
        <v>2E-3</v>
      </c>
      <c r="DB2241" s="830">
        <v>4.0000000000000001E-3</v>
      </c>
      <c r="DC2241" s="830">
        <v>3.0000000000000001E-3</v>
      </c>
      <c r="DD2241" s="830">
        <v>3.1E-2</v>
      </c>
      <c r="DE2241" s="830">
        <v>6.0000000000000001E-3</v>
      </c>
      <c r="DF2241" s="830">
        <v>0.74199999999999999</v>
      </c>
      <c r="DG2241" s="830">
        <v>8.9999999999999993E-3</v>
      </c>
      <c r="DH2241" s="830">
        <v>5.0000000000000001E-3</v>
      </c>
      <c r="DI2241" s="830">
        <v>1E-3</v>
      </c>
      <c r="DJ2241" s="830">
        <v>8.1000000000000003E-2</v>
      </c>
      <c r="DK2241" s="830">
        <v>1E-3</v>
      </c>
      <c r="DL2241" s="61" t="str">
        <f t="shared" si="41"/>
        <v>UTV 21-09-2022</v>
      </c>
    </row>
    <row r="2242" spans="1:149">
      <c r="A2242" s="11">
        <v>44825</v>
      </c>
      <c r="B2242" s="66"/>
      <c r="C2242" s="25" t="s">
        <v>122</v>
      </c>
      <c r="D2242" s="21">
        <v>22</v>
      </c>
      <c r="E2242" s="2">
        <v>100</v>
      </c>
      <c r="F2242" s="2">
        <v>78</v>
      </c>
      <c r="H2242" s="3">
        <f>((F2242)/(E2242/100))</f>
        <v>78</v>
      </c>
      <c r="I2242" s="4">
        <f>E2242/F2242</f>
        <v>1.2820512820512822</v>
      </c>
      <c r="J2242" s="4" t="e">
        <f>100/G2242</f>
        <v>#DIV/0!</v>
      </c>
      <c r="N2242" s="37" t="e">
        <f>M2242/(K2242/100)</f>
        <v>#DIV/0!</v>
      </c>
      <c r="O2242" s="37" t="e">
        <f>N2242/J2242</f>
        <v>#DIV/0!</v>
      </c>
      <c r="P2242" s="5" t="e">
        <f>M2242/(L2242/100)</f>
        <v>#DIV/0!</v>
      </c>
      <c r="Q2242" s="5" t="e">
        <f>P2242*I2242</f>
        <v>#DIV/0!</v>
      </c>
      <c r="U2242" s="15" t="e">
        <f>100-(T2242-R2242)/S2242*100</f>
        <v>#DIV/0!</v>
      </c>
      <c r="V2242" s="21">
        <v>0.997</v>
      </c>
      <c r="X2242" s="2">
        <v>9.83</v>
      </c>
      <c r="Y2242" s="2">
        <v>4.4400000000000004</v>
      </c>
      <c r="Z2242" s="21">
        <v>461</v>
      </c>
      <c r="AB2242" s="14" t="e">
        <f>((AE2242-AC2242)*(1000/AD2242))*1000</f>
        <v>#DIV/0!</v>
      </c>
      <c r="AF2242" s="7" t="e">
        <f>#REF!*0.8</f>
        <v>#REF!</v>
      </c>
      <c r="AG2242" s="2">
        <v>127</v>
      </c>
      <c r="AH2242" s="8">
        <f>((AG2242)*(H2242/100))</f>
        <v>99.06</v>
      </c>
      <c r="AI2242" s="7">
        <f>AG2242/AH2242</f>
        <v>1.2820512820512819</v>
      </c>
      <c r="AJ2242" s="6">
        <v>7.8319999999999999</v>
      </c>
      <c r="AK2242" s="2">
        <v>0.378</v>
      </c>
      <c r="AO2242" s="20" t="s">
        <v>2588</v>
      </c>
      <c r="AP2242" s="832">
        <v>3.1E-2</v>
      </c>
      <c r="AQ2242" s="832">
        <v>1E-3</v>
      </c>
      <c r="AR2242" s="832">
        <v>0.307</v>
      </c>
      <c r="AS2242" s="832">
        <v>6.0000000000000001E-3</v>
      </c>
      <c r="AT2242" s="832">
        <v>3.0000000000000001E-3</v>
      </c>
      <c r="AU2242" s="832">
        <v>2E-3</v>
      </c>
      <c r="AV2242" s="832">
        <v>2.7E-2</v>
      </c>
      <c r="AW2242" s="832">
        <v>2E-3</v>
      </c>
      <c r="AX2242" s="832" t="s">
        <v>121</v>
      </c>
      <c r="AY2242" s="832">
        <v>2E-3</v>
      </c>
      <c r="AZ2242" s="832">
        <v>6.2E-2</v>
      </c>
      <c r="BA2242" s="832">
        <v>3.0000000000000001E-3</v>
      </c>
      <c r="BB2242" s="832">
        <v>0.13800000000000001</v>
      </c>
      <c r="BC2242" s="832">
        <v>3.0000000000000001E-3</v>
      </c>
      <c r="BD2242" s="832">
        <v>6.891</v>
      </c>
      <c r="BE2242" s="832">
        <v>4.5999999999999999E-2</v>
      </c>
      <c r="BF2242" s="832" t="s">
        <v>121</v>
      </c>
      <c r="BG2242" s="832">
        <v>6.0000000000000001E-3</v>
      </c>
      <c r="BH2242" s="832">
        <v>2.4550000000000001</v>
      </c>
      <c r="BI2242" s="832">
        <v>0.93100000000000005</v>
      </c>
      <c r="BJ2242" s="832" t="s">
        <v>121</v>
      </c>
      <c r="BK2242" s="832">
        <v>2E-3</v>
      </c>
      <c r="BL2242" s="832" t="s">
        <v>121</v>
      </c>
      <c r="BM2242" s="832">
        <v>2E-3</v>
      </c>
      <c r="BN2242" s="832">
        <v>8.1000000000000003E-2</v>
      </c>
      <c r="BO2242" s="832">
        <v>7.0000000000000001E-3</v>
      </c>
      <c r="BP2242" s="832">
        <v>60.872</v>
      </c>
      <c r="BQ2242" s="832">
        <v>0.152</v>
      </c>
      <c r="BR2242" s="832">
        <v>3.0000000000000001E-3</v>
      </c>
      <c r="BS2242" s="832">
        <v>1E-3</v>
      </c>
      <c r="BT2242" s="832">
        <v>14.499000000000001</v>
      </c>
      <c r="BU2242" s="832">
        <v>0.154</v>
      </c>
      <c r="BV2242" s="832">
        <v>0.35</v>
      </c>
      <c r="BW2242" s="832">
        <v>1.4999999999999999E-2</v>
      </c>
      <c r="BX2242" s="832" t="s">
        <v>121</v>
      </c>
      <c r="BY2242" s="832">
        <v>1.2E-2</v>
      </c>
      <c r="BZ2242" s="832">
        <v>0.65100000000000002</v>
      </c>
      <c r="CA2242" s="832">
        <v>3.2000000000000001E-2</v>
      </c>
      <c r="CB2242" s="832" t="s">
        <v>121</v>
      </c>
      <c r="CC2242" s="832">
        <v>10.589</v>
      </c>
      <c r="CD2242" s="832">
        <v>0.182</v>
      </c>
      <c r="CE2242" s="832">
        <v>8.0000000000000002E-3</v>
      </c>
      <c r="CF2242" s="832">
        <v>2E-3</v>
      </c>
      <c r="CG2242" s="832">
        <v>1E-3</v>
      </c>
      <c r="CH2242" s="832" t="s">
        <v>121</v>
      </c>
      <c r="CI2242" s="832">
        <v>2E-3</v>
      </c>
      <c r="CJ2242" s="832">
        <v>2.9089999999999998</v>
      </c>
      <c r="CK2242" s="832">
        <v>0.11899999999999999</v>
      </c>
      <c r="CL2242" s="832" t="s">
        <v>121</v>
      </c>
      <c r="CM2242" s="832">
        <v>2E-3</v>
      </c>
      <c r="CN2242" s="832">
        <v>2E-3</v>
      </c>
      <c r="CO2242" s="832">
        <v>1E-3</v>
      </c>
      <c r="CP2242" s="832">
        <v>3.7829999999999999</v>
      </c>
      <c r="CQ2242" s="832">
        <v>5.8999999999999997E-2</v>
      </c>
      <c r="CR2242" s="832" t="s">
        <v>121</v>
      </c>
      <c r="CS2242" s="832">
        <v>2E-3</v>
      </c>
      <c r="CT2242" s="832">
        <v>5.5759999999999996</v>
      </c>
      <c r="CU2242" s="832">
        <v>0.28000000000000003</v>
      </c>
      <c r="CV2242" s="832">
        <v>3.2000000000000001E-2</v>
      </c>
      <c r="CW2242" s="832">
        <v>1E-3</v>
      </c>
      <c r="CX2242" s="832">
        <v>0.53100000000000003</v>
      </c>
      <c r="CY2242" s="832">
        <v>1.7000000000000001E-2</v>
      </c>
      <c r="CZ2242" s="832" t="s">
        <v>121</v>
      </c>
      <c r="DA2242" s="832">
        <v>2E-3</v>
      </c>
      <c r="DB2242" s="832">
        <v>1.4E-2</v>
      </c>
      <c r="DC2242" s="832">
        <v>5.0000000000000001E-3</v>
      </c>
      <c r="DD2242" s="832" t="s">
        <v>121</v>
      </c>
      <c r="DE2242" s="832">
        <v>8.9999999999999993E-3</v>
      </c>
      <c r="DF2242" s="832">
        <v>0.57599999999999996</v>
      </c>
      <c r="DG2242" s="832">
        <v>7.0000000000000001E-3</v>
      </c>
      <c r="DH2242" s="832">
        <v>1.0999999999999999E-2</v>
      </c>
      <c r="DI2242" s="832">
        <v>1E-3</v>
      </c>
      <c r="DJ2242" s="832">
        <v>2E-3</v>
      </c>
      <c r="DK2242" s="832">
        <v>1E-3</v>
      </c>
      <c r="DL2242" s="61" t="str">
        <f t="shared" si="41"/>
        <v>DK II 21-09-2022</v>
      </c>
    </row>
    <row r="2243" spans="1:149">
      <c r="A2243" s="11">
        <v>44826</v>
      </c>
      <c r="B2243" s="66" t="s">
        <v>2596</v>
      </c>
      <c r="C2243" s="25" t="s">
        <v>117</v>
      </c>
      <c r="H2243" s="3" t="e">
        <f>((F2243)/(E2243/100))</f>
        <v>#DIV/0!</v>
      </c>
      <c r="I2243" s="4" t="e">
        <f>E2243/F2243</f>
        <v>#DIV/0!</v>
      </c>
      <c r="J2243" s="4" t="e">
        <f>100/G2243</f>
        <v>#DIV/0!</v>
      </c>
      <c r="N2243" s="37" t="e">
        <f>M2243/(K2243/100)</f>
        <v>#DIV/0!</v>
      </c>
      <c r="O2243" s="37" t="e">
        <f>N2243/J2243</f>
        <v>#DIV/0!</v>
      </c>
      <c r="P2243" s="5" t="e">
        <f>M2243/(L2243/100)</f>
        <v>#DIV/0!</v>
      </c>
      <c r="Q2243" s="5" t="e">
        <f>P2243*I2243</f>
        <v>#DIV/0!</v>
      </c>
      <c r="U2243" s="15" t="e">
        <f>100-(T2243-R2243)/S2243*100</f>
        <v>#DIV/0!</v>
      </c>
      <c r="X2243" s="2">
        <v>10.96</v>
      </c>
      <c r="AB2243" s="14" t="e">
        <f>((AE2243-AC2243)*(1000/AD2243))*1000</f>
        <v>#DIV/0!</v>
      </c>
      <c r="AF2243" s="7" t="e">
        <f>#REF!*0.8</f>
        <v>#REF!</v>
      </c>
      <c r="AG2243" s="2">
        <v>60</v>
      </c>
      <c r="AH2243" s="8" t="e">
        <f>((AG2243)*(H2243/100))</f>
        <v>#DIV/0!</v>
      </c>
      <c r="AI2243" s="7" t="e">
        <f>AG2243/AH2243</f>
        <v>#DIV/0!</v>
      </c>
      <c r="AO2243" s="20" t="s">
        <v>2591</v>
      </c>
      <c r="AP2243" s="833">
        <v>0.105</v>
      </c>
      <c r="AQ2243" s="833">
        <v>2E-3</v>
      </c>
      <c r="AR2243" s="833" t="s">
        <v>121</v>
      </c>
      <c r="AS2243" s="833">
        <v>3.0000000000000001E-3</v>
      </c>
      <c r="AT2243" s="833">
        <v>4.2999999999999997E-2</v>
      </c>
      <c r="AU2243" s="833">
        <v>2E-3</v>
      </c>
      <c r="AV2243" s="833">
        <v>3.3000000000000002E-2</v>
      </c>
      <c r="AW2243" s="833">
        <v>2E-3</v>
      </c>
      <c r="AX2243" s="833">
        <v>8.9999999999999993E-3</v>
      </c>
      <c r="AY2243" s="833">
        <v>1E-3</v>
      </c>
      <c r="AZ2243" s="833">
        <v>1.2999999999999999E-2</v>
      </c>
      <c r="BA2243" s="833">
        <v>1E-3</v>
      </c>
      <c r="BB2243" s="833">
        <v>3.1E-2</v>
      </c>
      <c r="BC2243" s="833">
        <v>2E-3</v>
      </c>
      <c r="BD2243" s="833">
        <v>0.28299999999999997</v>
      </c>
      <c r="BE2243" s="833">
        <v>7.0000000000000001E-3</v>
      </c>
      <c r="BF2243" s="833" t="s">
        <v>121</v>
      </c>
      <c r="BG2243" s="833">
        <v>7.0000000000000001E-3</v>
      </c>
      <c r="BH2243" s="833" t="s">
        <v>121</v>
      </c>
      <c r="BI2243" s="833">
        <v>1.66</v>
      </c>
      <c r="BJ2243" s="833" t="s">
        <v>121</v>
      </c>
      <c r="BK2243" s="833">
        <v>2E-3</v>
      </c>
      <c r="BL2243" s="833" t="s">
        <v>121</v>
      </c>
      <c r="BM2243" s="833">
        <v>2E-3</v>
      </c>
      <c r="BN2243" s="833">
        <v>4.7E-2</v>
      </c>
      <c r="BO2243" s="833">
        <v>6.0000000000000001E-3</v>
      </c>
      <c r="BP2243" s="833">
        <v>68.694000000000003</v>
      </c>
      <c r="BQ2243" s="833">
        <v>0.11799999999999999</v>
      </c>
      <c r="BR2243" s="833" t="s">
        <v>121</v>
      </c>
      <c r="BS2243" s="833">
        <v>2E-3</v>
      </c>
      <c r="BT2243" s="833">
        <v>10.699</v>
      </c>
      <c r="BU2243" s="833">
        <v>0.114</v>
      </c>
      <c r="BV2243" s="833">
        <v>9.4890000000000008</v>
      </c>
      <c r="BW2243" s="833">
        <v>0.109</v>
      </c>
      <c r="BX2243" s="833" t="s">
        <v>121</v>
      </c>
      <c r="BY2243" s="833">
        <v>3.0000000000000001E-3</v>
      </c>
      <c r="BZ2243" s="833">
        <v>3.1840000000000002</v>
      </c>
      <c r="CA2243" s="833">
        <v>4.5999999999999999E-2</v>
      </c>
      <c r="CB2243" s="833" t="s">
        <v>121</v>
      </c>
      <c r="CC2243" s="833">
        <v>19.62</v>
      </c>
      <c r="CD2243" s="833">
        <v>1.6E-2</v>
      </c>
      <c r="CE2243" s="833">
        <v>4.0000000000000001E-3</v>
      </c>
      <c r="CF2243" s="833" t="s">
        <v>121</v>
      </c>
      <c r="CG2243" s="833">
        <v>2E-3</v>
      </c>
      <c r="CH2243" s="833" t="s">
        <v>121</v>
      </c>
      <c r="CI2243" s="833">
        <v>2E-3</v>
      </c>
      <c r="CJ2243" s="833">
        <v>0.25600000000000001</v>
      </c>
      <c r="CK2243" s="833">
        <v>0.11</v>
      </c>
      <c r="CL2243" s="833" t="s">
        <v>121</v>
      </c>
      <c r="CM2243" s="833">
        <v>2E-3</v>
      </c>
      <c r="CN2243" s="833">
        <v>4.0000000000000001E-3</v>
      </c>
      <c r="CO2243" s="833">
        <v>1E-3</v>
      </c>
      <c r="CP2243" s="833">
        <v>4.1109999999999998</v>
      </c>
      <c r="CQ2243" s="833">
        <v>0.08</v>
      </c>
      <c r="CR2243" s="833" t="s">
        <v>121</v>
      </c>
      <c r="CS2243" s="833">
        <v>2E-3</v>
      </c>
      <c r="CT2243" s="833">
        <v>1.2170000000000001</v>
      </c>
      <c r="CU2243" s="833">
        <v>0.26800000000000002</v>
      </c>
      <c r="CV2243" s="833">
        <v>8.0000000000000002E-3</v>
      </c>
      <c r="CW2243" s="833">
        <v>1E-3</v>
      </c>
      <c r="CX2243" s="833">
        <v>6.0999999999999999E-2</v>
      </c>
      <c r="CY2243" s="833">
        <v>6.0000000000000001E-3</v>
      </c>
      <c r="CZ2243" s="833" t="s">
        <v>121</v>
      </c>
      <c r="DA2243" s="833">
        <v>2E-3</v>
      </c>
      <c r="DB2243" s="833" t="s">
        <v>121</v>
      </c>
      <c r="DC2243" s="833">
        <v>3.0000000000000001E-3</v>
      </c>
      <c r="DD2243" s="833">
        <v>1.7000000000000001E-2</v>
      </c>
      <c r="DE2243" s="833">
        <v>5.0000000000000001E-3</v>
      </c>
      <c r="DF2243" s="833">
        <v>0.49299999999999999</v>
      </c>
      <c r="DG2243" s="833">
        <v>6.0000000000000001E-3</v>
      </c>
      <c r="DH2243" s="833">
        <v>2E-3</v>
      </c>
      <c r="DI2243" s="833">
        <v>1E-3</v>
      </c>
      <c r="DJ2243" s="833">
        <v>5.3999999999999999E-2</v>
      </c>
      <c r="DK2243" s="833">
        <v>1E-3</v>
      </c>
      <c r="DL2243" s="61" t="str">
        <f t="shared" si="41"/>
        <v>UTV 22.09.2022</v>
      </c>
    </row>
    <row r="2244" spans="1:149">
      <c r="A2244" s="11">
        <v>44826</v>
      </c>
      <c r="B2244" s="66" t="s">
        <v>208</v>
      </c>
      <c r="C2244" s="25" t="s">
        <v>125</v>
      </c>
      <c r="D2244" s="21">
        <v>34</v>
      </c>
      <c r="E2244" s="2">
        <v>100</v>
      </c>
      <c r="F2244" s="2">
        <v>66</v>
      </c>
      <c r="H2244" s="3">
        <f>((F2244)/(E2244/100))</f>
        <v>66</v>
      </c>
      <c r="I2244" s="4">
        <f>E2244/F2244</f>
        <v>1.5151515151515151</v>
      </c>
      <c r="J2244" s="4" t="e">
        <f>100/G2244</f>
        <v>#DIV/0!</v>
      </c>
      <c r="N2244" s="37" t="e">
        <f>M2244/(K2244/100)</f>
        <v>#DIV/0!</v>
      </c>
      <c r="O2244" s="37" t="e">
        <f>N2244/J2244</f>
        <v>#DIV/0!</v>
      </c>
      <c r="P2244" s="5" t="e">
        <f>M2244/(L2244/100)</f>
        <v>#DIV/0!</v>
      </c>
      <c r="Q2244" s="5" t="e">
        <f>P2244*I2244</f>
        <v>#DIV/0!</v>
      </c>
      <c r="U2244" s="15" t="e">
        <f>100-(T2244-R2244)/S2244*100</f>
        <v>#DIV/0!</v>
      </c>
      <c r="V2244" s="21">
        <v>0.48899999999999999</v>
      </c>
      <c r="X2244" s="2">
        <v>10.06</v>
      </c>
      <c r="Y2244" s="2">
        <v>12.07</v>
      </c>
      <c r="Z2244" s="21">
        <v>2598</v>
      </c>
      <c r="AB2244" s="14" t="e">
        <f>((AE2244-AC2244)*(1000/AD2244))*1000</f>
        <v>#DIV/0!</v>
      </c>
      <c r="AF2244" s="7" t="e">
        <f>#REF!*0.8</f>
        <v>#REF!</v>
      </c>
      <c r="AG2244" s="2">
        <v>152</v>
      </c>
      <c r="AH2244" s="8">
        <f>((AG2244)*(H2244/100))</f>
        <v>100.32000000000001</v>
      </c>
      <c r="AI2244" s="7">
        <f>AG2244/AH2244</f>
        <v>1.5151515151515151</v>
      </c>
      <c r="AJ2244" s="6">
        <v>30.85</v>
      </c>
      <c r="AK2244" s="2">
        <v>0.94399999999999995</v>
      </c>
      <c r="AO2244" s="20" t="s">
        <v>2594</v>
      </c>
      <c r="AP2244" s="837">
        <v>9.6000000000000002E-2</v>
      </c>
      <c r="AQ2244" s="837">
        <v>2E-3</v>
      </c>
      <c r="AR2244" s="837">
        <v>3.5000000000000003E-2</v>
      </c>
      <c r="AS2244" s="837">
        <v>3.0000000000000001E-3</v>
      </c>
      <c r="AT2244" s="837">
        <v>7.0000000000000001E-3</v>
      </c>
      <c r="AU2244" s="837">
        <v>2E-3</v>
      </c>
      <c r="AV2244" s="837">
        <v>3.2000000000000001E-2</v>
      </c>
      <c r="AW2244" s="837">
        <v>2E-3</v>
      </c>
      <c r="AX2244" s="837">
        <v>2E-3</v>
      </c>
      <c r="AY2244" s="837">
        <v>1E-3</v>
      </c>
      <c r="AZ2244" s="837">
        <v>4.1000000000000002E-2</v>
      </c>
      <c r="BA2244" s="837">
        <v>2E-3</v>
      </c>
      <c r="BB2244" s="837">
        <v>0.128</v>
      </c>
      <c r="BC2244" s="837">
        <v>3.0000000000000001E-3</v>
      </c>
      <c r="BD2244" s="837">
        <v>2.339</v>
      </c>
      <c r="BE2244" s="837">
        <v>2.1999999999999999E-2</v>
      </c>
      <c r="BF2244" s="837" t="s">
        <v>121</v>
      </c>
      <c r="BG2244" s="837">
        <v>3.0000000000000001E-3</v>
      </c>
      <c r="BH2244" s="837">
        <v>4.1550000000000002</v>
      </c>
      <c r="BI2244" s="837">
        <v>1.3120000000000001</v>
      </c>
      <c r="BJ2244" s="837" t="s">
        <v>121</v>
      </c>
      <c r="BK2244" s="837">
        <v>3.0000000000000001E-3</v>
      </c>
      <c r="BL2244" s="837" t="s">
        <v>121</v>
      </c>
      <c r="BM2244" s="837">
        <v>2E-3</v>
      </c>
      <c r="BN2244" s="837">
        <v>0.08</v>
      </c>
      <c r="BO2244" s="837">
        <v>6.0000000000000001E-3</v>
      </c>
      <c r="BP2244" s="837">
        <v>67.376000000000005</v>
      </c>
      <c r="BQ2244" s="837">
        <v>0.121</v>
      </c>
      <c r="BR2244" s="837" t="s">
        <v>121</v>
      </c>
      <c r="BS2244" s="837">
        <v>2E-3</v>
      </c>
      <c r="BT2244" s="837">
        <v>12.754</v>
      </c>
      <c r="BU2244" s="837">
        <v>0.127</v>
      </c>
      <c r="BV2244" s="837">
        <v>1.1970000000000001</v>
      </c>
      <c r="BW2244" s="837">
        <v>2.5999999999999999E-2</v>
      </c>
      <c r="BX2244" s="837" t="s">
        <v>121</v>
      </c>
      <c r="BY2244" s="837">
        <v>7.0000000000000001E-3</v>
      </c>
      <c r="BZ2244" s="837">
        <v>0.93</v>
      </c>
      <c r="CA2244" s="837">
        <v>2.8000000000000001E-2</v>
      </c>
      <c r="CB2244" s="837" t="s">
        <v>121</v>
      </c>
      <c r="CC2244" s="837">
        <v>13.586</v>
      </c>
      <c r="CD2244" s="837">
        <v>0.214</v>
      </c>
      <c r="CE2244" s="837">
        <v>7.0000000000000001E-3</v>
      </c>
      <c r="CF2244" s="837">
        <v>2E-3</v>
      </c>
      <c r="CG2244" s="837">
        <v>1E-3</v>
      </c>
      <c r="CH2244" s="837" t="s">
        <v>121</v>
      </c>
      <c r="CI2244" s="837">
        <v>2E-3</v>
      </c>
      <c r="CJ2244" s="837">
        <v>0.53900000000000003</v>
      </c>
      <c r="CK2244" s="837">
        <v>7.9000000000000001E-2</v>
      </c>
      <c r="CL2244" s="837" t="s">
        <v>121</v>
      </c>
      <c r="CM2244" s="837">
        <v>2E-3</v>
      </c>
      <c r="CN2244" s="837">
        <v>4.0000000000000001E-3</v>
      </c>
      <c r="CO2244" s="837">
        <v>1E-3</v>
      </c>
      <c r="CP2244" s="837">
        <v>1.92</v>
      </c>
      <c r="CQ2244" s="837">
        <v>4.3999999999999997E-2</v>
      </c>
      <c r="CR2244" s="837" t="s">
        <v>121</v>
      </c>
      <c r="CS2244" s="837">
        <v>2E-3</v>
      </c>
      <c r="CT2244" s="837">
        <v>6.7569999999999997</v>
      </c>
      <c r="CU2244" s="837">
        <v>0.30499999999999999</v>
      </c>
      <c r="CV2244" s="837">
        <v>2.4E-2</v>
      </c>
      <c r="CW2244" s="837">
        <v>1E-3</v>
      </c>
      <c r="CX2244" s="837">
        <v>0.435</v>
      </c>
      <c r="CY2244" s="837">
        <v>1.2999999999999999E-2</v>
      </c>
      <c r="CZ2244" s="837" t="s">
        <v>121</v>
      </c>
      <c r="DA2244" s="837">
        <v>2E-3</v>
      </c>
      <c r="DB2244" s="837">
        <v>3.9E-2</v>
      </c>
      <c r="DC2244" s="837">
        <v>4.0000000000000001E-3</v>
      </c>
      <c r="DD2244" s="837" t="s">
        <v>121</v>
      </c>
      <c r="DE2244" s="837">
        <v>8.9999999999999993E-3</v>
      </c>
      <c r="DF2244" s="837">
        <v>0.876</v>
      </c>
      <c r="DG2244" s="837">
        <v>8.9999999999999993E-3</v>
      </c>
      <c r="DH2244" s="837">
        <v>0.01</v>
      </c>
      <c r="DI2244" s="837">
        <v>1E-3</v>
      </c>
      <c r="DJ2244" s="837">
        <v>7.0000000000000001E-3</v>
      </c>
      <c r="DK2244" s="837">
        <v>1E-3</v>
      </c>
      <c r="DL2244" s="61" t="str">
        <f t="shared" si="41"/>
        <v>DK III W1 22.09.2022</v>
      </c>
      <c r="DM2244" s="838">
        <v>1.27813070452028E-2</v>
      </c>
      <c r="DN2244" s="838">
        <v>4.1924602654399203E-3</v>
      </c>
      <c r="DO2244" s="838">
        <v>7.9397713217603406E-3</v>
      </c>
      <c r="DP2244" s="838">
        <v>0.944397936939253</v>
      </c>
      <c r="DQ2244" s="838">
        <v>1.08883019318561E-2</v>
      </c>
      <c r="DR2244" s="838">
        <v>3.2712190758737499E-2</v>
      </c>
      <c r="DS2244" s="838">
        <v>-4.8348009914841603E-2</v>
      </c>
      <c r="DT2244" s="838">
        <v>-7.0800231476639301E-3</v>
      </c>
      <c r="DU2244" s="838">
        <v>2.6982687960586298E-3</v>
      </c>
      <c r="DV2244" s="838">
        <v>2.3641122345765202E-2</v>
      </c>
      <c r="DW2244" s="838">
        <v>0.42753960693584198</v>
      </c>
      <c r="DX2244" s="838">
        <v>0.31421195491717802</v>
      </c>
      <c r="DY2244" s="838">
        <v>310.69184280629099</v>
      </c>
      <c r="DZ2244" s="838">
        <v>0.31712801425541298</v>
      </c>
      <c r="EA2244" s="838">
        <v>31.179306134353698</v>
      </c>
      <c r="EB2244" s="838">
        <v>98.877543047475001</v>
      </c>
    </row>
    <row r="2245" spans="1:149">
      <c r="A2245" s="11">
        <v>44826</v>
      </c>
      <c r="B2245" s="66"/>
      <c r="C2245" s="25" t="s">
        <v>124</v>
      </c>
      <c r="D2245" s="21">
        <v>27</v>
      </c>
      <c r="E2245" s="2">
        <v>100</v>
      </c>
      <c r="F2245" s="2">
        <v>73</v>
      </c>
      <c r="H2245" s="3">
        <f>((F2245)/(E2245/100))</f>
        <v>73</v>
      </c>
      <c r="I2245" s="4">
        <f>E2245/F2245</f>
        <v>1.3698630136986301</v>
      </c>
      <c r="J2245" s="4" t="e">
        <f>100/G2245</f>
        <v>#DIV/0!</v>
      </c>
      <c r="N2245" s="37" t="e">
        <f>M2245/(K2245/100)</f>
        <v>#DIV/0!</v>
      </c>
      <c r="O2245" s="37" t="e">
        <f>N2245/J2245</f>
        <v>#DIV/0!</v>
      </c>
      <c r="P2245" s="5" t="e">
        <f>M2245/(L2245/100)</f>
        <v>#DIV/0!</v>
      </c>
      <c r="Q2245" s="5" t="e">
        <f>P2245*I2245</f>
        <v>#DIV/0!</v>
      </c>
      <c r="U2245" s="15" t="e">
        <f>100-(T2245-R2245)/S2245*100</f>
        <v>#DIV/0!</v>
      </c>
      <c r="V2245" s="21">
        <v>0.28399999999999997</v>
      </c>
      <c r="X2245" s="2">
        <v>9.35</v>
      </c>
      <c r="Y2245" s="2">
        <v>6.43</v>
      </c>
      <c r="Z2245" s="21">
        <v>1380</v>
      </c>
      <c r="AB2245" s="14" t="e">
        <f>((AE2245-AC2245)*(1000/AD2245))*1000</f>
        <v>#DIV/0!</v>
      </c>
      <c r="AF2245" s="7" t="e">
        <f>#REF!*0.8</f>
        <v>#REF!</v>
      </c>
      <c r="AG2245" s="2">
        <v>137</v>
      </c>
      <c r="AH2245" s="8">
        <f>((AG2245)*(H2245/100))</f>
        <v>100.00999999999999</v>
      </c>
      <c r="AI2245" s="7">
        <f>AG2245/AH2245</f>
        <v>1.3698630136986303</v>
      </c>
      <c r="AJ2245" s="6">
        <v>61.88</v>
      </c>
      <c r="AK2245" s="2">
        <v>0.28399999999999997</v>
      </c>
      <c r="AM2245" s="21">
        <v>3.94</v>
      </c>
      <c r="AN2245" s="21">
        <v>2.31</v>
      </c>
      <c r="AO2245" s="20" t="s">
        <v>2595</v>
      </c>
      <c r="AP2245" s="835">
        <v>9.9000000000000005E-2</v>
      </c>
      <c r="AQ2245" s="835">
        <v>2E-3</v>
      </c>
      <c r="AR2245" s="835">
        <v>4.3999999999999997E-2</v>
      </c>
      <c r="AS2245" s="835">
        <v>3.0000000000000001E-3</v>
      </c>
      <c r="AT2245" s="835">
        <v>6.0000000000000001E-3</v>
      </c>
      <c r="AU2245" s="835">
        <v>2E-3</v>
      </c>
      <c r="AV2245" s="835">
        <v>2.1000000000000001E-2</v>
      </c>
      <c r="AW2245" s="835">
        <v>2E-3</v>
      </c>
      <c r="AX2245" s="835" t="s">
        <v>121</v>
      </c>
      <c r="AY2245" s="835">
        <v>2E-3</v>
      </c>
      <c r="AZ2245" s="835">
        <v>0.16900000000000001</v>
      </c>
      <c r="BA2245" s="835">
        <v>4.0000000000000001E-3</v>
      </c>
      <c r="BB2245" s="835">
        <v>0.16200000000000001</v>
      </c>
      <c r="BC2245" s="835">
        <v>3.0000000000000001E-3</v>
      </c>
      <c r="BD2245" s="835">
        <v>3.8530000000000002</v>
      </c>
      <c r="BE2245" s="835">
        <v>3.1E-2</v>
      </c>
      <c r="BF2245" s="835" t="s">
        <v>121</v>
      </c>
      <c r="BG2245" s="835">
        <v>6.0000000000000001E-3</v>
      </c>
      <c r="BH2245" s="835">
        <v>6.4779999999999998</v>
      </c>
      <c r="BI2245" s="835">
        <v>1.454</v>
      </c>
      <c r="BJ2245" s="835" t="s">
        <v>121</v>
      </c>
      <c r="BK2245" s="835">
        <v>2E-3</v>
      </c>
      <c r="BL2245" s="835" t="s">
        <v>121</v>
      </c>
      <c r="BM2245" s="835">
        <v>2E-3</v>
      </c>
      <c r="BN2245" s="835">
        <v>0.20699999999999999</v>
      </c>
      <c r="BO2245" s="835">
        <v>8.0000000000000002E-3</v>
      </c>
      <c r="BP2245" s="835">
        <v>48.435000000000002</v>
      </c>
      <c r="BQ2245" s="835">
        <v>0.224</v>
      </c>
      <c r="BR2245" s="835">
        <v>6.0000000000000001E-3</v>
      </c>
      <c r="BS2245" s="835">
        <v>1E-3</v>
      </c>
      <c r="BT2245" s="835">
        <v>13.961</v>
      </c>
      <c r="BU2245" s="835">
        <v>0.14199999999999999</v>
      </c>
      <c r="BV2245" s="835">
        <v>0.98699999999999999</v>
      </c>
      <c r="BW2245" s="835">
        <v>2.4E-2</v>
      </c>
      <c r="BX2245" s="835">
        <v>1.4999999999999999E-2</v>
      </c>
      <c r="BY2245" s="835">
        <v>6.0000000000000001E-3</v>
      </c>
      <c r="BZ2245" s="835">
        <v>0.60099999999999998</v>
      </c>
      <c r="CA2245" s="835">
        <v>2.8000000000000001E-2</v>
      </c>
      <c r="CB2245" s="835">
        <v>10.097</v>
      </c>
      <c r="CC2245" s="835">
        <v>6.6829999999999998</v>
      </c>
      <c r="CD2245" s="835">
        <v>0.29399999999999998</v>
      </c>
      <c r="CE2245" s="835">
        <v>8.9999999999999993E-3</v>
      </c>
      <c r="CF2245" s="835" t="s">
        <v>121</v>
      </c>
      <c r="CG2245" s="835">
        <v>2E-3</v>
      </c>
      <c r="CH2245" s="835" t="s">
        <v>121</v>
      </c>
      <c r="CI2245" s="835">
        <v>2E-3</v>
      </c>
      <c r="CJ2245" s="835">
        <v>1.1639999999999999</v>
      </c>
      <c r="CK2245" s="835">
        <v>9.9000000000000005E-2</v>
      </c>
      <c r="CL2245" s="835" t="s">
        <v>121</v>
      </c>
      <c r="CM2245" s="835">
        <v>2E-3</v>
      </c>
      <c r="CN2245" s="835">
        <v>2E-3</v>
      </c>
      <c r="CO2245" s="835">
        <v>1E-3</v>
      </c>
      <c r="CP2245" s="835">
        <v>3.9049999999999998</v>
      </c>
      <c r="CQ2245" s="835">
        <v>6.0999999999999999E-2</v>
      </c>
      <c r="CR2245" s="835" t="s">
        <v>121</v>
      </c>
      <c r="CS2245" s="835">
        <v>2E-3</v>
      </c>
      <c r="CT2245" s="835">
        <v>7.2430000000000003</v>
      </c>
      <c r="CU2245" s="835">
        <v>0.309</v>
      </c>
      <c r="CV2245" s="835">
        <v>2.9000000000000001E-2</v>
      </c>
      <c r="CW2245" s="835">
        <v>1E-3</v>
      </c>
      <c r="CX2245" s="835">
        <v>0.83399999999999996</v>
      </c>
      <c r="CY2245" s="835">
        <v>1.7999999999999999E-2</v>
      </c>
      <c r="CZ2245" s="835" t="s">
        <v>121</v>
      </c>
      <c r="DA2245" s="835">
        <v>2E-3</v>
      </c>
      <c r="DB2245" s="835">
        <v>1.2999999999999999E-2</v>
      </c>
      <c r="DC2245" s="835">
        <v>5.0000000000000001E-3</v>
      </c>
      <c r="DD2245" s="835" t="s">
        <v>121</v>
      </c>
      <c r="DE2245" s="835">
        <v>1.2E-2</v>
      </c>
      <c r="DF2245" s="835">
        <v>1.349</v>
      </c>
      <c r="DG2245" s="835">
        <v>1.2999999999999999E-2</v>
      </c>
      <c r="DH2245" s="835">
        <v>1.2E-2</v>
      </c>
      <c r="DI2245" s="835">
        <v>1E-3</v>
      </c>
      <c r="DJ2245" s="835">
        <v>4.0000000000000001E-3</v>
      </c>
      <c r="DK2245" s="835">
        <v>1E-3</v>
      </c>
      <c r="DL2245" s="61" t="str">
        <f t="shared" si="41"/>
        <v>DK II 22.09.2022</v>
      </c>
      <c r="DM2245" s="838">
        <v>3.2696548644703602E-3</v>
      </c>
      <c r="DN2245" s="838">
        <v>-3.1284741959046901E-3</v>
      </c>
      <c r="DO2245" s="838">
        <v>1.5695154750985499E-2</v>
      </c>
      <c r="DP2245" s="838">
        <v>0.28440303872731898</v>
      </c>
      <c r="DQ2245" s="838">
        <v>5.5826615862191904E-3</v>
      </c>
      <c r="DR2245" s="838">
        <v>-8.6087746806486707E-3</v>
      </c>
      <c r="DS2245" s="838">
        <v>3.4286439297278898E-2</v>
      </c>
      <c r="DT2245" s="838">
        <v>-5.2018951924578003E-3</v>
      </c>
      <c r="DU2245" s="188">
        <v>-6.3935362828704002E-5</v>
      </c>
      <c r="DV2245" s="838">
        <v>4.4820228926495996E-3</v>
      </c>
      <c r="DW2245" s="838">
        <v>0.35918503613286901</v>
      </c>
      <c r="DX2245" s="838">
        <v>2.3073202814415099E-2</v>
      </c>
      <c r="DY2245" s="838">
        <v>538.81709854667997</v>
      </c>
      <c r="DZ2245" s="838">
        <v>-5.2873964241070298E-2</v>
      </c>
      <c r="EA2245" s="838">
        <v>3.0402574805232501</v>
      </c>
      <c r="EB2245" s="838">
        <v>64.600627372800204</v>
      </c>
    </row>
    <row r="2246" spans="1:149">
      <c r="A2246" s="11">
        <v>44826</v>
      </c>
      <c r="B2246" s="66" t="s">
        <v>2593</v>
      </c>
      <c r="C2246" s="25" t="s">
        <v>2592</v>
      </c>
      <c r="D2246" s="21">
        <v>0</v>
      </c>
      <c r="E2246" s="2">
        <v>100</v>
      </c>
      <c r="F2246" s="2">
        <v>100</v>
      </c>
      <c r="H2246" s="3">
        <f>((F2246)/(E2246/100))</f>
        <v>100</v>
      </c>
      <c r="I2246" s="4">
        <f>E2246/F2246</f>
        <v>1</v>
      </c>
      <c r="J2246" s="4" t="e">
        <f>100/G2246</f>
        <v>#DIV/0!</v>
      </c>
      <c r="N2246" s="37" t="e">
        <f>M2246/(K2246/100)</f>
        <v>#DIV/0!</v>
      </c>
      <c r="O2246" s="37" t="e">
        <f>N2246/J2246</f>
        <v>#DIV/0!</v>
      </c>
      <c r="P2246" s="5" t="e">
        <f>M2246/(L2246/100)</f>
        <v>#DIV/0!</v>
      </c>
      <c r="Q2246" s="5" t="e">
        <f>P2246*I2246</f>
        <v>#DIV/0!</v>
      </c>
      <c r="R2246" s="21">
        <v>54.087000000000003</v>
      </c>
      <c r="S2246" s="21">
        <v>10.170999999999999</v>
      </c>
      <c r="T2246" s="21">
        <v>64.227999999999994</v>
      </c>
      <c r="U2246" s="15">
        <f>100-(T2246-R2246)/S2246*100</f>
        <v>0.29495624815660904</v>
      </c>
      <c r="V2246" s="21">
        <v>1.79</v>
      </c>
      <c r="X2246" s="2">
        <v>12.52</v>
      </c>
      <c r="Y2246" s="2">
        <v>11.95</v>
      </c>
      <c r="Z2246" s="21">
        <v>0</v>
      </c>
      <c r="AB2246" s="14">
        <f>((AE2246-AC2246)*(1000/AD2246))*1000</f>
        <v>4160.8048204283923</v>
      </c>
      <c r="AC2246" s="21">
        <v>90.239000000000004</v>
      </c>
      <c r="AD2246" s="21">
        <v>150.69200000000001</v>
      </c>
      <c r="AE2246" s="21">
        <v>90.866</v>
      </c>
      <c r="AF2246" s="7" t="e">
        <f>#REF!*0.8</f>
        <v>#REF!</v>
      </c>
      <c r="AG2246" s="2">
        <v>100</v>
      </c>
      <c r="AH2246" s="8">
        <f>((AG2246)*(H2246/100))</f>
        <v>100</v>
      </c>
      <c r="AI2246" s="7">
        <f>AG2246/AH2246</f>
        <v>1</v>
      </c>
      <c r="AJ2246" s="6">
        <v>2.6629999999999998</v>
      </c>
      <c r="AK2246" s="2">
        <v>5.3999999999999999E-2</v>
      </c>
      <c r="AM2246" s="21">
        <v>1.68</v>
      </c>
      <c r="AN2246" s="21">
        <v>1.25</v>
      </c>
      <c r="AO2246" s="20" t="s">
        <v>2592</v>
      </c>
      <c r="AP2246" s="834" t="s">
        <v>121</v>
      </c>
      <c r="AQ2246" s="834">
        <v>2E-3</v>
      </c>
      <c r="AR2246" s="834" t="s">
        <v>121</v>
      </c>
      <c r="AS2246" s="834">
        <v>5.0000000000000001E-3</v>
      </c>
      <c r="AT2246" s="834" t="s">
        <v>121</v>
      </c>
      <c r="AU2246" s="834">
        <v>4.0000000000000001E-3</v>
      </c>
      <c r="AV2246" s="834" t="s">
        <v>121</v>
      </c>
      <c r="AW2246" s="834">
        <v>4.0000000000000001E-3</v>
      </c>
      <c r="AX2246" s="834" t="s">
        <v>121</v>
      </c>
      <c r="AY2246" s="834">
        <v>2E-3</v>
      </c>
      <c r="AZ2246" s="834">
        <v>2.1000000000000001E-2</v>
      </c>
      <c r="BA2246" s="834">
        <v>3.0000000000000001E-3</v>
      </c>
      <c r="BB2246" s="834">
        <v>6.0000000000000001E-3</v>
      </c>
      <c r="BC2246" s="834">
        <v>2E-3</v>
      </c>
      <c r="BD2246" s="834">
        <v>5.6319999999999997</v>
      </c>
      <c r="BE2246" s="834">
        <v>4.9000000000000002E-2</v>
      </c>
      <c r="BF2246" s="834" t="s">
        <v>121</v>
      </c>
      <c r="BG2246" s="834">
        <v>4.0000000000000001E-3</v>
      </c>
      <c r="BH2246" s="834">
        <v>3.177</v>
      </c>
      <c r="BI2246" s="834">
        <v>1.2</v>
      </c>
      <c r="BJ2246" s="834">
        <v>3.0000000000000001E-3</v>
      </c>
      <c r="BK2246" s="834">
        <v>1E-3</v>
      </c>
      <c r="BL2246" s="834" t="s">
        <v>121</v>
      </c>
      <c r="BM2246" s="834">
        <v>2E-3</v>
      </c>
      <c r="BN2246" s="834">
        <v>9.0999999999999998E-2</v>
      </c>
      <c r="BO2246" s="834">
        <v>0.01</v>
      </c>
      <c r="BP2246" s="834">
        <v>59.738</v>
      </c>
      <c r="BQ2246" s="834">
        <v>0.183</v>
      </c>
      <c r="BR2246" s="834">
        <v>2E-3</v>
      </c>
      <c r="BS2246" s="834">
        <v>1E-3</v>
      </c>
      <c r="BT2246" s="834">
        <v>21.707000000000001</v>
      </c>
      <c r="BU2246" s="834">
        <v>0.214</v>
      </c>
      <c r="BV2246" s="834">
        <v>0.112</v>
      </c>
      <c r="BW2246" s="834">
        <v>1.4E-2</v>
      </c>
      <c r="BX2246" s="834" t="s">
        <v>121</v>
      </c>
      <c r="BY2246" s="834">
        <v>1.4E-2</v>
      </c>
      <c r="BZ2246" s="834">
        <v>0.246</v>
      </c>
      <c r="CA2246" s="834">
        <v>2.8000000000000001E-2</v>
      </c>
      <c r="CB2246" s="834" t="s">
        <v>121</v>
      </c>
      <c r="CC2246" s="834">
        <v>13.321</v>
      </c>
      <c r="CD2246" s="834">
        <v>9.9000000000000005E-2</v>
      </c>
      <c r="CE2246" s="834">
        <v>7.0000000000000001E-3</v>
      </c>
      <c r="CF2246" s="834" t="s">
        <v>121</v>
      </c>
      <c r="CG2246" s="834">
        <v>2E-3</v>
      </c>
      <c r="CH2246" s="834">
        <v>3.0000000000000001E-3</v>
      </c>
      <c r="CI2246" s="834">
        <v>1E-3</v>
      </c>
      <c r="CJ2246" s="834" t="s">
        <v>121</v>
      </c>
      <c r="CK2246" s="834">
        <v>0.151</v>
      </c>
      <c r="CL2246" s="834" t="s">
        <v>121</v>
      </c>
      <c r="CM2246" s="834">
        <v>2E-3</v>
      </c>
      <c r="CN2246" s="834" t="s">
        <v>121</v>
      </c>
      <c r="CO2246" s="834">
        <v>2E-3</v>
      </c>
      <c r="CP2246" s="834">
        <v>1.68</v>
      </c>
      <c r="CQ2246" s="834">
        <v>4.8000000000000001E-2</v>
      </c>
      <c r="CR2246" s="834" t="s">
        <v>121</v>
      </c>
      <c r="CS2246" s="834">
        <v>2E-3</v>
      </c>
      <c r="CT2246" s="834">
        <v>6.92</v>
      </c>
      <c r="CU2246" s="834">
        <v>0.35</v>
      </c>
      <c r="CV2246" s="834">
        <v>5.8000000000000003E-2</v>
      </c>
      <c r="CW2246" s="834">
        <v>1E-3</v>
      </c>
      <c r="CX2246" s="834">
        <v>0.439</v>
      </c>
      <c r="CY2246" s="834">
        <v>1.7999999999999999E-2</v>
      </c>
      <c r="CZ2246" s="834" t="s">
        <v>121</v>
      </c>
      <c r="DA2246" s="834">
        <v>2E-3</v>
      </c>
      <c r="DB2246" s="834">
        <v>1.0999999999999999E-2</v>
      </c>
      <c r="DC2246" s="834">
        <v>5.0000000000000001E-3</v>
      </c>
      <c r="DD2246" s="834" t="s">
        <v>121</v>
      </c>
      <c r="DE2246" s="834">
        <v>5.0000000000000001E-3</v>
      </c>
      <c r="DF2246" s="834">
        <v>2.5999999999999999E-2</v>
      </c>
      <c r="DG2246" s="834">
        <v>2E-3</v>
      </c>
      <c r="DH2246" s="834">
        <v>2.1000000000000001E-2</v>
      </c>
      <c r="DI2246" s="834">
        <v>1E-3</v>
      </c>
      <c r="DJ2246" s="834" t="s">
        <v>121</v>
      </c>
      <c r="DK2246" s="834">
        <v>2E-3</v>
      </c>
      <c r="DL2246" s="61" t="str">
        <f t="shared" si="41"/>
        <v>M-22-0059</v>
      </c>
      <c r="DM2246" s="838">
        <v>-1.46122520054403E-2</v>
      </c>
      <c r="DN2246" s="838">
        <v>3.3269632866041503E-2</v>
      </c>
      <c r="DO2246" s="838">
        <v>0.13506535936892899</v>
      </c>
      <c r="DP2246" s="838">
        <v>5.3539501426835702E-2</v>
      </c>
      <c r="DQ2246" s="838">
        <v>6.9390259833863497E-4</v>
      </c>
      <c r="DR2246" s="838">
        <v>2.1159635248636201E-2</v>
      </c>
      <c r="DS2246" s="838">
        <v>-1.1744568708814599E-2</v>
      </c>
      <c r="DT2246" s="838">
        <v>-9.6206108080703606E-3</v>
      </c>
      <c r="DU2246" s="838">
        <v>2.2684578556332502E-3</v>
      </c>
      <c r="DV2246" s="838">
        <v>2.6695562757877199E-3</v>
      </c>
      <c r="DW2246" s="838">
        <v>0.38209743997697498</v>
      </c>
      <c r="DX2246" s="838">
        <v>8.5994480058883299E-2</v>
      </c>
      <c r="DY2246" s="838">
        <v>1431.6825579561901</v>
      </c>
      <c r="DZ2246" s="838">
        <v>0.36208300377372399</v>
      </c>
      <c r="EA2246" s="838">
        <v>0.53433133662384502</v>
      </c>
      <c r="EB2246" s="838">
        <v>97.268304641613696</v>
      </c>
    </row>
    <row r="2247" spans="1:149">
      <c r="A2247" s="11">
        <v>44826</v>
      </c>
      <c r="B2247" s="66"/>
      <c r="C2247" s="25" t="s">
        <v>117</v>
      </c>
      <c r="H2247" s="3" t="e">
        <f>((F2247)/(E2247/100))</f>
        <v>#DIV/0!</v>
      </c>
      <c r="I2247" s="4" t="e">
        <f>E2247/F2247</f>
        <v>#DIV/0!</v>
      </c>
      <c r="J2247" s="4" t="e">
        <f>100/G2247</f>
        <v>#DIV/0!</v>
      </c>
      <c r="N2247" s="37" t="e">
        <f>M2247/(K2247/100)</f>
        <v>#DIV/0!</v>
      </c>
      <c r="O2247" s="37" t="e">
        <f>N2247/J2247</f>
        <v>#DIV/0!</v>
      </c>
      <c r="P2247" s="5" t="e">
        <f>M2247/(L2247/100)</f>
        <v>#DIV/0!</v>
      </c>
      <c r="Q2247" s="5" t="e">
        <f>P2247*I2247</f>
        <v>#DIV/0!</v>
      </c>
      <c r="U2247" s="15" t="e">
        <f>100-(T2247-R2247)/S2247*100</f>
        <v>#DIV/0!</v>
      </c>
      <c r="X2247" s="2">
        <v>11.75</v>
      </c>
      <c r="AB2247" s="14" t="e">
        <f>((AE2247-AC2247)*(1000/AD2247))*1000</f>
        <v>#DIV/0!</v>
      </c>
      <c r="AF2247" s="7" t="e">
        <f>#REF!*0.8</f>
        <v>#REF!</v>
      </c>
      <c r="AG2247" s="2">
        <v>60</v>
      </c>
      <c r="AH2247" s="8" t="e">
        <f>((AG2247)*(H2247/100))</f>
        <v>#DIV/0!</v>
      </c>
      <c r="AI2247" s="7" t="e">
        <f>AG2247/AH2247</f>
        <v>#DIV/0!</v>
      </c>
      <c r="AO2247" s="20" t="s">
        <v>2591</v>
      </c>
      <c r="AP2247" s="836">
        <v>0.21299999999999999</v>
      </c>
      <c r="AQ2247" s="836">
        <v>4.0000000000000001E-3</v>
      </c>
      <c r="AR2247" s="836">
        <v>1.0999999999999999E-2</v>
      </c>
      <c r="AS2247" s="836">
        <v>3.0000000000000001E-3</v>
      </c>
      <c r="AT2247" s="836">
        <v>0.105</v>
      </c>
      <c r="AU2247" s="836">
        <v>4.0000000000000001E-3</v>
      </c>
      <c r="AV2247" s="836">
        <v>0.08</v>
      </c>
      <c r="AW2247" s="836">
        <v>3.0000000000000001E-3</v>
      </c>
      <c r="AX2247" s="836">
        <v>1.4E-2</v>
      </c>
      <c r="AY2247" s="836">
        <v>1E-3</v>
      </c>
      <c r="AZ2247" s="836">
        <v>2.4E-2</v>
      </c>
      <c r="BA2247" s="836">
        <v>2E-3</v>
      </c>
      <c r="BB2247" s="836">
        <v>7.3999999999999996E-2</v>
      </c>
      <c r="BC2247" s="836">
        <v>3.0000000000000001E-3</v>
      </c>
      <c r="BD2247" s="836">
        <v>0.75</v>
      </c>
      <c r="BE2247" s="836">
        <v>1.4E-2</v>
      </c>
      <c r="BF2247" s="836" t="s">
        <v>121</v>
      </c>
      <c r="BG2247" s="836">
        <v>1.0999999999999999E-2</v>
      </c>
      <c r="BH2247" s="836" t="s">
        <v>121</v>
      </c>
      <c r="BI2247" s="836">
        <v>3.3090000000000002</v>
      </c>
      <c r="BJ2247" s="836" t="s">
        <v>121</v>
      </c>
      <c r="BK2247" s="836">
        <v>4.0000000000000001E-3</v>
      </c>
      <c r="BL2247" s="836" t="s">
        <v>121</v>
      </c>
      <c r="BM2247" s="836">
        <v>2E-3</v>
      </c>
      <c r="BN2247" s="836">
        <v>0.125</v>
      </c>
      <c r="BO2247" s="836">
        <v>8.9999999999999993E-3</v>
      </c>
      <c r="BP2247" s="836">
        <v>52.889000000000003</v>
      </c>
      <c r="BQ2247" s="836">
        <v>0.186</v>
      </c>
      <c r="BR2247" s="836">
        <v>4.0000000000000001E-3</v>
      </c>
      <c r="BS2247" s="836">
        <v>1E-3</v>
      </c>
      <c r="BT2247" s="836">
        <v>18.602</v>
      </c>
      <c r="BU2247" s="836">
        <v>0.24099999999999999</v>
      </c>
      <c r="BV2247" s="836">
        <v>13.776999999999999</v>
      </c>
      <c r="BW2247" s="836">
        <v>0.255</v>
      </c>
      <c r="BX2247" s="836" t="s">
        <v>121</v>
      </c>
      <c r="BY2247" s="836">
        <v>5.0000000000000001E-3</v>
      </c>
      <c r="BZ2247" s="836">
        <v>2.4049999999999998</v>
      </c>
      <c r="CA2247" s="836">
        <v>5.0999999999999997E-2</v>
      </c>
      <c r="CB2247" s="836" t="s">
        <v>121</v>
      </c>
      <c r="CC2247" s="836">
        <v>29.135999999999999</v>
      </c>
      <c r="CD2247" s="836">
        <v>4.2000000000000003E-2</v>
      </c>
      <c r="CE2247" s="836">
        <v>5.0000000000000001E-3</v>
      </c>
      <c r="CF2247" s="836">
        <v>2E-3</v>
      </c>
      <c r="CG2247" s="836">
        <v>1E-3</v>
      </c>
      <c r="CH2247" s="836" t="s">
        <v>121</v>
      </c>
      <c r="CI2247" s="836">
        <v>2E-3</v>
      </c>
      <c r="CJ2247" s="836">
        <v>0.23799999999999999</v>
      </c>
      <c r="CK2247" s="836">
        <v>0.13100000000000001</v>
      </c>
      <c r="CL2247" s="836" t="s">
        <v>121</v>
      </c>
      <c r="CM2247" s="836">
        <v>2E-3</v>
      </c>
      <c r="CN2247" s="836">
        <v>7.0000000000000001E-3</v>
      </c>
      <c r="CO2247" s="836">
        <v>1E-3</v>
      </c>
      <c r="CP2247" s="836">
        <v>3.379</v>
      </c>
      <c r="CQ2247" s="836">
        <v>0.1</v>
      </c>
      <c r="CR2247" s="836" t="s">
        <v>121</v>
      </c>
      <c r="CS2247" s="836">
        <v>2E-3</v>
      </c>
      <c r="CT2247" s="836">
        <v>2.4809999999999999</v>
      </c>
      <c r="CU2247" s="836">
        <v>0.35</v>
      </c>
      <c r="CV2247" s="836">
        <v>2.4E-2</v>
      </c>
      <c r="CW2247" s="836">
        <v>1E-3</v>
      </c>
      <c r="CX2247" s="836">
        <v>0.27700000000000002</v>
      </c>
      <c r="CY2247" s="836">
        <v>1.2999999999999999E-2</v>
      </c>
      <c r="CZ2247" s="836" t="s">
        <v>121</v>
      </c>
      <c r="DA2247" s="836">
        <v>2E-3</v>
      </c>
      <c r="DB2247" s="836" t="s">
        <v>121</v>
      </c>
      <c r="DC2247" s="836">
        <v>5.0000000000000001E-3</v>
      </c>
      <c r="DD2247" s="836">
        <v>2.9000000000000001E-2</v>
      </c>
      <c r="DE2247" s="836">
        <v>8.0000000000000002E-3</v>
      </c>
      <c r="DF2247" s="836">
        <v>1.2050000000000001</v>
      </c>
      <c r="DG2247" s="836">
        <v>1.7000000000000001E-2</v>
      </c>
      <c r="DH2247" s="836">
        <v>8.9999999999999993E-3</v>
      </c>
      <c r="DI2247" s="836">
        <v>1E-3</v>
      </c>
      <c r="DJ2247" s="836">
        <v>0.10100000000000001</v>
      </c>
      <c r="DK2247" s="836">
        <v>2E-3</v>
      </c>
      <c r="DL2247" s="61" t="str">
        <f t="shared" si="41"/>
        <v>UTV 22.09.2022</v>
      </c>
    </row>
    <row r="2248" spans="1:149">
      <c r="A2248" s="11">
        <v>44826</v>
      </c>
      <c r="B2248" s="66" t="s">
        <v>435</v>
      </c>
      <c r="C2248" s="25" t="s">
        <v>2597</v>
      </c>
      <c r="D2248" s="21">
        <v>0.76</v>
      </c>
      <c r="E2248" s="2">
        <v>100</v>
      </c>
      <c r="F2248" s="2">
        <v>100</v>
      </c>
      <c r="G2248" s="2">
        <v>99.24</v>
      </c>
      <c r="H2248" s="3">
        <f>((F2248)/(E2248/100))</f>
        <v>100</v>
      </c>
      <c r="I2248" s="4">
        <f>E2248/F2248</f>
        <v>1</v>
      </c>
      <c r="J2248" s="4">
        <f>100/G2248</f>
        <v>1.0076582023377672</v>
      </c>
      <c r="N2248" s="37" t="e">
        <f>M2248/(K2248/100)</f>
        <v>#DIV/0!</v>
      </c>
      <c r="O2248" s="37" t="e">
        <f>N2248/J2248</f>
        <v>#DIV/0!</v>
      </c>
      <c r="P2248" s="5" t="e">
        <f>M2248/(L2248/100)</f>
        <v>#DIV/0!</v>
      </c>
      <c r="Q2248" s="5" t="e">
        <f>P2248*I2248</f>
        <v>#DIV/0!</v>
      </c>
      <c r="R2248" s="21">
        <v>56.704999999999998</v>
      </c>
      <c r="S2248" s="21">
        <v>10.036</v>
      </c>
      <c r="T2248" s="21">
        <v>66.855999999999995</v>
      </c>
      <c r="U2248" s="15">
        <f>100-(T2248-R2248)/S2248*100</f>
        <v>-1.1458748505380356</v>
      </c>
      <c r="V2248" s="21">
        <v>1.91</v>
      </c>
      <c r="X2248" s="2">
        <v>8.26</v>
      </c>
      <c r="Y2248" s="2">
        <v>0.55000000000000004</v>
      </c>
      <c r="AB2248" s="14" t="e">
        <f>((AE2248-AC2248)*(1000/AD2248))*1000</f>
        <v>#DIV/0!</v>
      </c>
      <c r="AF2248" s="7" t="e">
        <f>#REF!*0.8</f>
        <v>#REF!</v>
      </c>
      <c r="AG2248" s="2">
        <v>100</v>
      </c>
      <c r="AH2248" s="8">
        <f>((AG2248)*(H2248/100))</f>
        <v>100</v>
      </c>
      <c r="AI2248" s="7">
        <f>AG2248/AH2248</f>
        <v>1</v>
      </c>
      <c r="AJ2248" s="6">
        <v>99.34</v>
      </c>
      <c r="AK2248" s="2">
        <v>3.3969999999999998</v>
      </c>
      <c r="AM2248" s="21">
        <v>2.89</v>
      </c>
      <c r="AN2248" s="21">
        <v>1.42</v>
      </c>
      <c r="AO2248" s="20" t="s">
        <v>2597</v>
      </c>
      <c r="AP2248" s="838">
        <v>7.0000000000000001E-3</v>
      </c>
      <c r="AQ2248" s="838">
        <v>2E-3</v>
      </c>
      <c r="AR2248" s="838">
        <v>9.4E-2</v>
      </c>
      <c r="AS2248" s="838">
        <v>8.0000000000000002E-3</v>
      </c>
      <c r="AT2248" s="838" t="s">
        <v>121</v>
      </c>
      <c r="AU2248" s="838">
        <v>5.0000000000000001E-3</v>
      </c>
      <c r="AV2248" s="838">
        <v>7.0000000000000001E-3</v>
      </c>
      <c r="AW2248" s="838">
        <v>3.0000000000000001E-3</v>
      </c>
      <c r="AX2248" s="838" t="s">
        <v>121</v>
      </c>
      <c r="AY2248" s="838">
        <v>2E-3</v>
      </c>
      <c r="AZ2248" s="838">
        <v>0.86</v>
      </c>
      <c r="BA2248" s="838">
        <v>1.4999999999999999E-2</v>
      </c>
      <c r="BB2248" s="838">
        <v>4.9000000000000002E-2</v>
      </c>
      <c r="BC2248" s="838">
        <v>4.0000000000000001E-3</v>
      </c>
      <c r="BD2248" s="838">
        <v>39.518000000000001</v>
      </c>
      <c r="BE2248" s="838">
        <v>0.29299999999999998</v>
      </c>
      <c r="BF2248" s="838" t="s">
        <v>121</v>
      </c>
      <c r="BG2248" s="838">
        <v>1.4999999999999999E-2</v>
      </c>
      <c r="BH2248" s="838">
        <v>3.3730000000000002</v>
      </c>
      <c r="BI2248" s="838">
        <v>0.316</v>
      </c>
      <c r="BJ2248" s="838">
        <v>6.0000000000000001E-3</v>
      </c>
      <c r="BK2248" s="838">
        <v>1E-3</v>
      </c>
      <c r="BL2248" s="838" t="s">
        <v>121</v>
      </c>
      <c r="BM2248" s="838">
        <v>2E-3</v>
      </c>
      <c r="BN2248" s="838">
        <v>0.20699999999999999</v>
      </c>
      <c r="BO2248" s="838">
        <v>1.4E-2</v>
      </c>
      <c r="BP2248" s="838">
        <v>48.442999999999998</v>
      </c>
      <c r="BQ2248" s="838">
        <v>0.373</v>
      </c>
      <c r="BR2248" s="838" t="s">
        <v>121</v>
      </c>
      <c r="BS2248" s="838">
        <v>2E-3</v>
      </c>
      <c r="BT2248" s="838">
        <v>1.056</v>
      </c>
      <c r="BU2248" s="838">
        <v>7.8E-2</v>
      </c>
      <c r="BV2248" s="838">
        <v>0.20100000000000001</v>
      </c>
      <c r="BW2248" s="838">
        <v>4.0000000000000001E-3</v>
      </c>
      <c r="BX2248" s="838" t="s">
        <v>121</v>
      </c>
      <c r="BY2248" s="838">
        <v>3.4000000000000002E-2</v>
      </c>
      <c r="BZ2248" s="838">
        <v>5.5E-2</v>
      </c>
      <c r="CA2248" s="838">
        <v>3.4000000000000002E-2</v>
      </c>
      <c r="CB2248" s="838" t="s">
        <v>121</v>
      </c>
      <c r="CC2248" s="838">
        <v>2.7759999999999998</v>
      </c>
      <c r="CD2248" s="838">
        <v>0.60499999999999998</v>
      </c>
      <c r="CE2248" s="838">
        <v>1.7000000000000001E-2</v>
      </c>
      <c r="CF2248" s="838">
        <v>0.122</v>
      </c>
      <c r="CG2248" s="838">
        <v>2E-3</v>
      </c>
      <c r="CH2248" s="838">
        <v>8.9999999999999993E-3</v>
      </c>
      <c r="CI2248" s="838">
        <v>1E-3</v>
      </c>
      <c r="CJ2248" s="838">
        <v>6.8000000000000005E-2</v>
      </c>
      <c r="CK2248" s="838">
        <v>1.2999999999999999E-2</v>
      </c>
      <c r="CL2248" s="838" t="s">
        <v>121</v>
      </c>
      <c r="CM2248" s="838">
        <v>2E-3</v>
      </c>
      <c r="CN2248" s="838" t="s">
        <v>121</v>
      </c>
      <c r="CO2248" s="838">
        <v>2E-3</v>
      </c>
      <c r="CP2248" s="838">
        <v>0.13</v>
      </c>
      <c r="CQ2248" s="838">
        <v>5.0000000000000001E-3</v>
      </c>
      <c r="CR2248" s="838" t="s">
        <v>121</v>
      </c>
      <c r="CS2248" s="838">
        <v>2E-3</v>
      </c>
      <c r="CT2248" s="838">
        <v>3.9089999999999998</v>
      </c>
      <c r="CU2248" s="838">
        <v>8.6999999999999994E-2</v>
      </c>
      <c r="CV2248" s="838">
        <v>5.0000000000000001E-3</v>
      </c>
      <c r="CW2248" s="838">
        <v>1E-3</v>
      </c>
      <c r="CX2248" s="838">
        <v>0.54900000000000004</v>
      </c>
      <c r="CY2248" s="838">
        <v>2.5999999999999999E-2</v>
      </c>
      <c r="CZ2248" s="838" t="s">
        <v>121</v>
      </c>
      <c r="DA2248" s="838">
        <v>2E-3</v>
      </c>
      <c r="DB2248" s="838">
        <v>3.6999999999999998E-2</v>
      </c>
      <c r="DC2248" s="838">
        <v>0.01</v>
      </c>
      <c r="DD2248" s="838" t="s">
        <v>121</v>
      </c>
      <c r="DE2248" s="838">
        <v>1.7999999999999999E-2</v>
      </c>
      <c r="DF2248" s="838">
        <v>0.65300000000000002</v>
      </c>
      <c r="DG2248" s="838">
        <v>1.2999999999999999E-2</v>
      </c>
      <c r="DH2248" s="838">
        <v>2.1999999999999999E-2</v>
      </c>
      <c r="DI2248" s="838">
        <v>1E-3</v>
      </c>
      <c r="DJ2248" s="838" t="s">
        <v>121</v>
      </c>
      <c r="DK2248" s="838">
        <v>2E-3</v>
      </c>
      <c r="DL2248" s="61" t="str">
        <f t="shared" si="41"/>
        <v>22-0234</v>
      </c>
      <c r="DM2248" s="841">
        <v>8.5835474403146601E-3</v>
      </c>
      <c r="DN2248" s="841">
        <v>-6.8887135742520004E-3</v>
      </c>
      <c r="DO2248" s="841">
        <v>1.43572871113322E-2</v>
      </c>
      <c r="DP2248" s="841">
        <v>3.39734652301631</v>
      </c>
      <c r="DQ2248" s="841">
        <v>2.2248148836455199E-3</v>
      </c>
      <c r="DR2248" s="841">
        <v>-1.14505732490297E-2</v>
      </c>
      <c r="DS2248" s="841">
        <v>0.13578811773524199</v>
      </c>
      <c r="DT2248" s="841">
        <v>1.0661480103152401E-2</v>
      </c>
      <c r="DU2248" s="841">
        <v>2.9095904447683199E-3</v>
      </c>
      <c r="DV2248" s="841">
        <v>3.0173861744262301E-2</v>
      </c>
      <c r="DW2248" s="841">
        <v>0.28517802921280899</v>
      </c>
      <c r="DX2248" s="841">
        <v>1.1367441348996501</v>
      </c>
      <c r="DY2248" s="841">
        <v>72.203251924454605</v>
      </c>
      <c r="DZ2248" s="841">
        <v>0.17919505281457301</v>
      </c>
      <c r="EA2248" s="841">
        <v>0.170604321591216</v>
      </c>
      <c r="EB2248" s="841">
        <v>98.335842010472504</v>
      </c>
      <c r="EC2248" s="10" t="s">
        <v>1674</v>
      </c>
      <c r="ED2248" s="841">
        <v>-1.32994840699605E-3</v>
      </c>
      <c r="EE2248" s="841">
        <v>1.6827524658363201E-2</v>
      </c>
      <c r="EF2248" s="841">
        <v>4.8537743539154701E-2</v>
      </c>
      <c r="EG2248" s="841">
        <v>2.8385083995169</v>
      </c>
      <c r="EH2248" s="841">
        <v>7.9012855693169806E-2</v>
      </c>
      <c r="EI2248" s="841">
        <v>-3.6343929410692699E-2</v>
      </c>
      <c r="EJ2248" s="841">
        <v>0.20204315493265901</v>
      </c>
      <c r="EK2248" s="841">
        <v>2.9308380887002202E-3</v>
      </c>
      <c r="EL2248" s="841">
        <v>-3.00953905865667E-4</v>
      </c>
      <c r="EM2248" s="841">
        <v>3.4416382624383297E-2</v>
      </c>
      <c r="EN2248" s="841">
        <v>0.25441886129820401</v>
      </c>
      <c r="EO2248" s="841">
        <v>2.1326640556521701</v>
      </c>
      <c r="EP2248" s="841">
        <v>50.356520048437702</v>
      </c>
      <c r="EQ2248" s="841">
        <v>0.169150105497895</v>
      </c>
      <c r="ER2248" s="841">
        <v>0.247501586812019</v>
      </c>
      <c r="ES2248" s="841">
        <v>97.446400581447307</v>
      </c>
    </row>
    <row r="2249" spans="1:149">
      <c r="A2249" s="11">
        <v>44827</v>
      </c>
      <c r="B2249" s="66">
        <v>2600</v>
      </c>
      <c r="C2249" s="25" t="s">
        <v>125</v>
      </c>
      <c r="H2249" s="3" t="e">
        <f>((F2249)/(E2249/100))</f>
        <v>#DIV/0!</v>
      </c>
      <c r="I2249" s="4" t="e">
        <f>E2249/F2249</f>
        <v>#DIV/0!</v>
      </c>
      <c r="J2249" s="4" t="e">
        <f>100/G2249</f>
        <v>#DIV/0!</v>
      </c>
      <c r="N2249" s="37" t="e">
        <f>M2249/(K2249/100)</f>
        <v>#DIV/0!</v>
      </c>
      <c r="O2249" s="37" t="e">
        <f>N2249/J2249</f>
        <v>#DIV/0!</v>
      </c>
      <c r="P2249" s="5" t="e">
        <f>M2249/(L2249/100)</f>
        <v>#DIV/0!</v>
      </c>
      <c r="Q2249" s="5" t="e">
        <f>P2249*I2249</f>
        <v>#DIV/0!</v>
      </c>
      <c r="U2249" s="15" t="e">
        <f>100-(T2249-R2249)/S2249*100</f>
        <v>#DIV/0!</v>
      </c>
      <c r="AB2249" s="14" t="e">
        <f>((AE2249-AC2249)*(1000/AD2249))*1000</f>
        <v>#DIV/0!</v>
      </c>
      <c r="AF2249" s="7" t="e">
        <f>#REF!*0.8</f>
        <v>#REF!</v>
      </c>
      <c r="AH2249" s="8" t="e">
        <f>((AG2249)*(H2249/100))</f>
        <v>#DIV/0!</v>
      </c>
      <c r="AI2249" s="7" t="e">
        <f>AG2249/AH2249</f>
        <v>#DIV/0!</v>
      </c>
      <c r="AM2249" s="21">
        <v>18.14</v>
      </c>
      <c r="AN2249" s="21">
        <v>15.73</v>
      </c>
      <c r="AO2249" s="20" t="s">
        <v>2598</v>
      </c>
      <c r="DL2249" s="61" t="str">
        <f t="shared" si="41"/>
        <v>DK III 2600 23.09.2022</v>
      </c>
    </row>
    <row r="2250" spans="1:149">
      <c r="A2250" s="11">
        <v>44827</v>
      </c>
      <c r="B2250" s="66"/>
      <c r="C2250" s="25" t="s">
        <v>117</v>
      </c>
      <c r="H2250" s="3" t="e">
        <f>((F2250)/(E2250/100))</f>
        <v>#DIV/0!</v>
      </c>
      <c r="I2250" s="4" t="e">
        <f>E2250/F2250</f>
        <v>#DIV/0!</v>
      </c>
      <c r="J2250" s="4" t="e">
        <f>100/G2250</f>
        <v>#DIV/0!</v>
      </c>
      <c r="N2250" s="37" t="e">
        <f>M2250/(K2250/100)</f>
        <v>#DIV/0!</v>
      </c>
      <c r="O2250" s="37" t="e">
        <f>N2250/J2250</f>
        <v>#DIV/0!</v>
      </c>
      <c r="P2250" s="5" t="e">
        <f>M2250/(L2250/100)</f>
        <v>#DIV/0!</v>
      </c>
      <c r="Q2250" s="5" t="e">
        <f>P2250*I2250</f>
        <v>#DIV/0!</v>
      </c>
      <c r="U2250" s="15" t="e">
        <f>100-(T2250-R2250)/S2250*100</f>
        <v>#DIV/0!</v>
      </c>
      <c r="X2250" s="2">
        <v>12</v>
      </c>
      <c r="AB2250" s="14" t="e">
        <f>((AE2250-AC2250)*(1000/AD2250))*1000</f>
        <v>#DIV/0!</v>
      </c>
      <c r="AF2250" s="7" t="e">
        <f>#REF!*0.8</f>
        <v>#REF!</v>
      </c>
      <c r="AH2250" s="8" t="e">
        <f>((AG2250)*(H2250/100))</f>
        <v>#DIV/0!</v>
      </c>
      <c r="AI2250" s="7" t="e">
        <f>AG2250/AH2250</f>
        <v>#DIV/0!</v>
      </c>
      <c r="AO2250" s="20" t="s">
        <v>2599</v>
      </c>
      <c r="AP2250" s="841">
        <v>0.20899999999999999</v>
      </c>
      <c r="AQ2250" s="841">
        <v>4.0000000000000001E-3</v>
      </c>
      <c r="AR2250" s="841">
        <v>7.0000000000000001E-3</v>
      </c>
      <c r="AS2250" s="841">
        <v>3.0000000000000001E-3</v>
      </c>
      <c r="AT2250" s="841">
        <v>8.5000000000000006E-2</v>
      </c>
      <c r="AU2250" s="841">
        <v>3.0000000000000001E-3</v>
      </c>
      <c r="AV2250" s="841">
        <v>7.1999999999999995E-2</v>
      </c>
      <c r="AW2250" s="841">
        <v>3.0000000000000001E-3</v>
      </c>
      <c r="AX2250" s="841">
        <v>1.2999999999999999E-2</v>
      </c>
      <c r="AY2250" s="841">
        <v>1E-3</v>
      </c>
      <c r="AZ2250" s="841">
        <v>2.1999999999999999E-2</v>
      </c>
      <c r="BA2250" s="841">
        <v>2E-3</v>
      </c>
      <c r="BB2250" s="841">
        <v>7.0999999999999994E-2</v>
      </c>
      <c r="BC2250" s="841">
        <v>3.0000000000000001E-3</v>
      </c>
      <c r="BD2250" s="841">
        <v>1.048</v>
      </c>
      <c r="BE2250" s="841">
        <v>1.7000000000000001E-2</v>
      </c>
      <c r="BF2250" s="841" t="s">
        <v>121</v>
      </c>
      <c r="BG2250" s="841">
        <v>0.01</v>
      </c>
      <c r="BH2250" s="841" t="s">
        <v>121</v>
      </c>
      <c r="BI2250" s="841">
        <v>2.9049999999999998</v>
      </c>
      <c r="BJ2250" s="841" t="s">
        <v>121</v>
      </c>
      <c r="BK2250" s="841">
        <v>4.0000000000000001E-3</v>
      </c>
      <c r="BL2250" s="841" t="s">
        <v>121</v>
      </c>
      <c r="BM2250" s="841">
        <v>2E-3</v>
      </c>
      <c r="BN2250" s="841">
        <v>0.11</v>
      </c>
      <c r="BO2250" s="841">
        <v>8.0000000000000002E-3</v>
      </c>
      <c r="BP2250" s="841">
        <v>54.828000000000003</v>
      </c>
      <c r="BQ2250" s="841">
        <v>0.17899999999999999</v>
      </c>
      <c r="BR2250" s="841">
        <v>3.0000000000000001E-3</v>
      </c>
      <c r="BS2250" s="841">
        <v>1E-3</v>
      </c>
      <c r="BT2250" s="841">
        <v>19.692</v>
      </c>
      <c r="BU2250" s="841">
        <v>0.23899999999999999</v>
      </c>
      <c r="BV2250" s="841">
        <v>11.523999999999999</v>
      </c>
      <c r="BW2250" s="841">
        <v>0.19</v>
      </c>
      <c r="BX2250" s="841" t="s">
        <v>121</v>
      </c>
      <c r="BY2250" s="841">
        <v>6.0000000000000001E-3</v>
      </c>
      <c r="BZ2250" s="841">
        <v>1.8959999999999999</v>
      </c>
      <c r="CA2250" s="841">
        <v>4.3999999999999997E-2</v>
      </c>
      <c r="CB2250" s="841" t="s">
        <v>121</v>
      </c>
      <c r="CC2250" s="841">
        <v>26.071000000000002</v>
      </c>
      <c r="CD2250" s="841">
        <v>0.04</v>
      </c>
      <c r="CE2250" s="841">
        <v>5.0000000000000001E-3</v>
      </c>
      <c r="CF2250" s="841">
        <v>2E-3</v>
      </c>
      <c r="CG2250" s="841">
        <v>1E-3</v>
      </c>
      <c r="CH2250" s="841" t="s">
        <v>121</v>
      </c>
      <c r="CI2250" s="841">
        <v>2E-3</v>
      </c>
      <c r="CJ2250" s="841" t="s">
        <v>121</v>
      </c>
      <c r="CK2250" s="841">
        <v>0.27</v>
      </c>
      <c r="CL2250" s="841" t="s">
        <v>121</v>
      </c>
      <c r="CM2250" s="841">
        <v>2E-3</v>
      </c>
      <c r="CN2250" s="841">
        <v>5.0000000000000001E-3</v>
      </c>
      <c r="CO2250" s="841">
        <v>1E-3</v>
      </c>
      <c r="CP2250" s="841">
        <v>3.4239999999999999</v>
      </c>
      <c r="CQ2250" s="841">
        <v>9.1999999999999998E-2</v>
      </c>
      <c r="CR2250" s="841" t="s">
        <v>121</v>
      </c>
      <c r="CS2250" s="841">
        <v>2E-3</v>
      </c>
      <c r="CT2250" s="841">
        <v>2.5369999999999999</v>
      </c>
      <c r="CU2250" s="841">
        <v>0.33400000000000002</v>
      </c>
      <c r="CV2250" s="841">
        <v>2.7E-2</v>
      </c>
      <c r="CW2250" s="841">
        <v>1E-3</v>
      </c>
      <c r="CX2250" s="841">
        <v>0.26</v>
      </c>
      <c r="CY2250" s="841">
        <v>1.2E-2</v>
      </c>
      <c r="CZ2250" s="841" t="s">
        <v>121</v>
      </c>
      <c r="DA2250" s="841">
        <v>2E-3</v>
      </c>
      <c r="DB2250" s="841" t="s">
        <v>121</v>
      </c>
      <c r="DC2250" s="841">
        <v>7.0000000000000001E-3</v>
      </c>
      <c r="DD2250" s="841">
        <v>2.4E-2</v>
      </c>
      <c r="DE2250" s="841">
        <v>8.0000000000000002E-3</v>
      </c>
      <c r="DF2250" s="841">
        <v>1.1359999999999999</v>
      </c>
      <c r="DG2250" s="841">
        <v>1.4999999999999999E-2</v>
      </c>
      <c r="DH2250" s="841">
        <v>0.01</v>
      </c>
      <c r="DI2250" s="841">
        <v>1E-3</v>
      </c>
      <c r="DJ2250" s="841">
        <v>8.4000000000000005E-2</v>
      </c>
      <c r="DK2250" s="841">
        <v>1E-3</v>
      </c>
      <c r="DL2250" s="61" t="str">
        <f t="shared" si="41"/>
        <v>UTV 23.09.2022</v>
      </c>
    </row>
    <row r="2251" spans="1:149">
      <c r="A2251" s="11">
        <v>44827</v>
      </c>
      <c r="B2251" s="66" t="s">
        <v>208</v>
      </c>
      <c r="C2251" s="25" t="s">
        <v>125</v>
      </c>
      <c r="D2251" s="21">
        <v>37</v>
      </c>
      <c r="E2251" s="2">
        <v>100</v>
      </c>
      <c r="F2251" s="2">
        <v>63</v>
      </c>
      <c r="H2251" s="3">
        <f>((F2251)/(E2251/100))</f>
        <v>63</v>
      </c>
      <c r="I2251" s="4">
        <f>E2251/F2251</f>
        <v>1.5873015873015872</v>
      </c>
      <c r="J2251" s="4" t="e">
        <f>100/G2251</f>
        <v>#DIV/0!</v>
      </c>
      <c r="N2251" s="37" t="e">
        <f>M2251/(K2251/100)</f>
        <v>#DIV/0!</v>
      </c>
      <c r="O2251" s="37" t="e">
        <f>N2251/J2251</f>
        <v>#DIV/0!</v>
      </c>
      <c r="P2251" s="5" t="e">
        <f>M2251/(L2251/100)</f>
        <v>#DIV/0!</v>
      </c>
      <c r="Q2251" s="5" t="e">
        <f>P2251*I2251</f>
        <v>#DIV/0!</v>
      </c>
      <c r="U2251" s="15" t="e">
        <f>100-(T2251-R2251)/S2251*100</f>
        <v>#DIV/0!</v>
      </c>
      <c r="V2251" s="21">
        <v>1.99</v>
      </c>
      <c r="X2251" s="2">
        <v>10.6</v>
      </c>
      <c r="Y2251" s="2">
        <v>10.35</v>
      </c>
      <c r="Z2251" s="21">
        <v>2629</v>
      </c>
      <c r="AB2251" s="14" t="e">
        <f>((AE2251-AC2251)*(1000/AD2251))*1000</f>
        <v>#DIV/0!</v>
      </c>
      <c r="AF2251" s="7" t="e">
        <f>#REF!*0.8</f>
        <v>#REF!</v>
      </c>
      <c r="AG2251" s="2">
        <v>159</v>
      </c>
      <c r="AH2251" s="8">
        <f>((AG2251)*(H2251/100))</f>
        <v>100.17</v>
      </c>
      <c r="AI2251" s="7">
        <f>AG2251/AH2251</f>
        <v>1.5873015873015872</v>
      </c>
      <c r="AJ2251" s="6">
        <v>40.97</v>
      </c>
      <c r="AK2251" s="2">
        <v>1.4</v>
      </c>
      <c r="AO2251" s="20" t="s">
        <v>2601</v>
      </c>
      <c r="AP2251" s="840">
        <v>0.215</v>
      </c>
      <c r="AQ2251" s="840">
        <v>3.0000000000000001E-3</v>
      </c>
      <c r="AR2251" s="840">
        <v>0.03</v>
      </c>
      <c r="AS2251" s="840">
        <v>3.0000000000000001E-3</v>
      </c>
      <c r="AT2251" s="840">
        <v>8.9999999999999993E-3</v>
      </c>
      <c r="AU2251" s="840">
        <v>2E-3</v>
      </c>
      <c r="AV2251" s="840">
        <v>6.7000000000000004E-2</v>
      </c>
      <c r="AW2251" s="840">
        <v>2E-3</v>
      </c>
      <c r="AX2251" s="840">
        <v>4.0000000000000001E-3</v>
      </c>
      <c r="AY2251" s="840">
        <v>1E-3</v>
      </c>
      <c r="AZ2251" s="840">
        <v>4.5999999999999999E-2</v>
      </c>
      <c r="BA2251" s="840">
        <v>2E-3</v>
      </c>
      <c r="BB2251" s="840">
        <v>0.11700000000000001</v>
      </c>
      <c r="BC2251" s="840">
        <v>3.0000000000000001E-3</v>
      </c>
      <c r="BD2251" s="840">
        <v>2.548</v>
      </c>
      <c r="BE2251" s="840">
        <v>2.1999999999999999E-2</v>
      </c>
      <c r="BF2251" s="840" t="s">
        <v>121</v>
      </c>
      <c r="BG2251" s="840">
        <v>3.0000000000000001E-3</v>
      </c>
      <c r="BH2251" s="840">
        <v>3.3740000000000001</v>
      </c>
      <c r="BI2251" s="840">
        <v>1.071</v>
      </c>
      <c r="BJ2251" s="840" t="s">
        <v>121</v>
      </c>
      <c r="BK2251" s="840">
        <v>3.0000000000000001E-3</v>
      </c>
      <c r="BL2251" s="840" t="s">
        <v>121</v>
      </c>
      <c r="BM2251" s="840">
        <v>2E-3</v>
      </c>
      <c r="BN2251" s="840">
        <v>5.5E-2</v>
      </c>
      <c r="BO2251" s="840">
        <v>6.0000000000000001E-3</v>
      </c>
      <c r="BP2251" s="840">
        <v>68.531999999999996</v>
      </c>
      <c r="BQ2251" s="840">
        <v>0.11899999999999999</v>
      </c>
      <c r="BR2251" s="840" t="s">
        <v>121</v>
      </c>
      <c r="BS2251" s="840">
        <v>2E-3</v>
      </c>
      <c r="BT2251" s="840">
        <v>12.055999999999999</v>
      </c>
      <c r="BU2251" s="840">
        <v>0.122</v>
      </c>
      <c r="BV2251" s="840">
        <v>1.131</v>
      </c>
      <c r="BW2251" s="840">
        <v>2.5000000000000001E-2</v>
      </c>
      <c r="BX2251" s="840" t="s">
        <v>121</v>
      </c>
      <c r="BY2251" s="840">
        <v>1.0999999999999999E-2</v>
      </c>
      <c r="BZ2251" s="840">
        <v>0.93200000000000005</v>
      </c>
      <c r="CA2251" s="840">
        <v>2.9000000000000001E-2</v>
      </c>
      <c r="CB2251" s="840" t="s">
        <v>121</v>
      </c>
      <c r="CC2251" s="840">
        <v>12.243</v>
      </c>
      <c r="CD2251" s="840">
        <v>0.26700000000000002</v>
      </c>
      <c r="CE2251" s="840">
        <v>8.0000000000000002E-3</v>
      </c>
      <c r="CF2251" s="840" t="s">
        <v>121</v>
      </c>
      <c r="CG2251" s="840">
        <v>2E-3</v>
      </c>
      <c r="CH2251" s="840" t="s">
        <v>121</v>
      </c>
      <c r="CI2251" s="840">
        <v>2E-3</v>
      </c>
      <c r="CJ2251" s="840">
        <v>0.38</v>
      </c>
      <c r="CK2251" s="840">
        <v>7.5999999999999998E-2</v>
      </c>
      <c r="CL2251" s="840" t="s">
        <v>121</v>
      </c>
      <c r="CM2251" s="840">
        <v>2E-3</v>
      </c>
      <c r="CN2251" s="840">
        <v>6.0000000000000001E-3</v>
      </c>
      <c r="CO2251" s="840">
        <v>1E-3</v>
      </c>
      <c r="CP2251" s="840">
        <v>2.2589999999999999</v>
      </c>
      <c r="CQ2251" s="840">
        <v>4.7E-2</v>
      </c>
      <c r="CR2251" s="840" t="s">
        <v>121</v>
      </c>
      <c r="CS2251" s="840">
        <v>2E-3</v>
      </c>
      <c r="CT2251" s="840">
        <v>6.4630000000000001</v>
      </c>
      <c r="CU2251" s="840">
        <v>0.29899999999999999</v>
      </c>
      <c r="CV2251" s="840">
        <v>0.02</v>
      </c>
      <c r="CW2251" s="840">
        <v>1E-3</v>
      </c>
      <c r="CX2251" s="840">
        <v>0.33400000000000002</v>
      </c>
      <c r="CY2251" s="840">
        <v>1.2E-2</v>
      </c>
      <c r="CZ2251" s="840" t="s">
        <v>121</v>
      </c>
      <c r="DA2251" s="840">
        <v>2E-3</v>
      </c>
      <c r="DB2251" s="840">
        <v>3.2000000000000001E-2</v>
      </c>
      <c r="DC2251" s="840">
        <v>4.0000000000000001E-3</v>
      </c>
      <c r="DD2251" s="840" t="s">
        <v>121</v>
      </c>
      <c r="DE2251" s="840">
        <v>1.0999999999999999E-2</v>
      </c>
      <c r="DF2251" s="840">
        <v>1.105</v>
      </c>
      <c r="DG2251" s="840">
        <v>0.01</v>
      </c>
      <c r="DH2251" s="840">
        <v>1.0999999999999999E-2</v>
      </c>
      <c r="DI2251" s="840">
        <v>1E-3</v>
      </c>
      <c r="DJ2251" s="840">
        <v>5.0000000000000001E-3</v>
      </c>
      <c r="DK2251" s="840">
        <v>1E-3</v>
      </c>
      <c r="DL2251" s="61" t="str">
        <f t="shared" si="41"/>
        <v>DK III W1 23.09.2022</v>
      </c>
      <c r="DM2251" s="841">
        <v>5.32360024589757E-3</v>
      </c>
      <c r="DN2251" s="841">
        <v>1.3490021627478499E-2</v>
      </c>
      <c r="DO2251" s="841">
        <v>0.105664845026899</v>
      </c>
      <c r="DP2251" s="841">
        <v>1.39679891611757</v>
      </c>
      <c r="DQ2251" s="841">
        <v>3.5659428890087298E-3</v>
      </c>
      <c r="DR2251" s="841">
        <v>-9.3208416642576297E-3</v>
      </c>
      <c r="DS2251" s="841">
        <v>0.124769874796739</v>
      </c>
      <c r="DT2251" s="841">
        <v>2.9385631328054701E-3</v>
      </c>
      <c r="DU2251" s="841">
        <v>3.00016978075302E-3</v>
      </c>
      <c r="DV2251" s="841">
        <v>2.6859151621105901E-2</v>
      </c>
      <c r="DW2251" s="841">
        <v>0.694388118534084</v>
      </c>
      <c r="DX2251" s="841">
        <v>0.31354796084105402</v>
      </c>
      <c r="DY2251" s="841">
        <v>795.630815688403</v>
      </c>
      <c r="DZ2251" s="841">
        <v>0.15011546437742301</v>
      </c>
      <c r="EA2251" s="841">
        <v>0.46788186343948601</v>
      </c>
      <c r="EB2251" s="841">
        <v>97.982421993628193</v>
      </c>
    </row>
    <row r="2252" spans="1:149">
      <c r="A2252" s="11">
        <v>44827</v>
      </c>
      <c r="B2252" s="66" t="s">
        <v>207</v>
      </c>
      <c r="C2252" s="25" t="s">
        <v>125</v>
      </c>
      <c r="D2252" s="21">
        <v>21</v>
      </c>
      <c r="E2252" s="2">
        <v>100</v>
      </c>
      <c r="F2252" s="2">
        <v>79</v>
      </c>
      <c r="H2252" s="3">
        <f>((F2252)/(E2252/100))</f>
        <v>79</v>
      </c>
      <c r="I2252" s="4">
        <f>E2252/F2252</f>
        <v>1.2658227848101267</v>
      </c>
      <c r="J2252" s="4" t="e">
        <f>100/G2252</f>
        <v>#DIV/0!</v>
      </c>
      <c r="N2252" s="37" t="e">
        <f>M2252/(K2252/100)</f>
        <v>#DIV/0!</v>
      </c>
      <c r="O2252" s="37" t="e">
        <f>N2252/J2252</f>
        <v>#DIV/0!</v>
      </c>
      <c r="P2252" s="5" t="e">
        <f>M2252/(L2252/100)</f>
        <v>#DIV/0!</v>
      </c>
      <c r="Q2252" s="5" t="e">
        <f>P2252*I2252</f>
        <v>#DIV/0!</v>
      </c>
      <c r="U2252" s="15" t="e">
        <f>100-(T2252-R2252)/S2252*100</f>
        <v>#DIV/0!</v>
      </c>
      <c r="V2252" s="21">
        <v>1</v>
      </c>
      <c r="X2252" s="2">
        <v>10.67</v>
      </c>
      <c r="Y2252" s="2">
        <v>4.07</v>
      </c>
      <c r="Z2252" s="21">
        <v>772</v>
      </c>
      <c r="AB2252" s="14" t="e">
        <f>((AE2252-AC2252)*(1000/AD2252))*1000</f>
        <v>#DIV/0!</v>
      </c>
      <c r="AF2252" s="7" t="e">
        <f>#REF!*0.8</f>
        <v>#REF!</v>
      </c>
      <c r="AG2252" s="2">
        <v>126</v>
      </c>
      <c r="AH2252" s="8">
        <f>((AG2252)*(H2252/100))</f>
        <v>99.54</v>
      </c>
      <c r="AI2252" s="7">
        <f>AG2252/AH2252</f>
        <v>1.2658227848101264</v>
      </c>
      <c r="AJ2252" s="6">
        <v>57.83</v>
      </c>
      <c r="AK2252" s="2">
        <v>0.43</v>
      </c>
      <c r="AO2252" s="20" t="s">
        <v>2600</v>
      </c>
      <c r="AP2252" s="839">
        <v>5.3999999999999999E-2</v>
      </c>
      <c r="AQ2252" s="839">
        <v>7.0000000000000001E-3</v>
      </c>
      <c r="AR2252" s="839">
        <v>6.8000000000000005E-2</v>
      </c>
      <c r="AS2252" s="839">
        <v>8.9999999999999993E-3</v>
      </c>
      <c r="AT2252" s="839">
        <v>6.0000000000000001E-3</v>
      </c>
      <c r="AU2252" s="839">
        <v>2E-3</v>
      </c>
      <c r="AV2252" s="839">
        <v>2.5999999999999999E-2</v>
      </c>
      <c r="AW2252" s="839">
        <v>4.0000000000000001E-3</v>
      </c>
      <c r="AX2252" s="839" t="s">
        <v>121</v>
      </c>
      <c r="AY2252" s="839">
        <v>2E-3</v>
      </c>
      <c r="AZ2252" s="839">
        <v>0.10199999999999999</v>
      </c>
      <c r="BA2252" s="839">
        <v>1.4999999999999999E-2</v>
      </c>
      <c r="BB2252" s="839">
        <v>8.5000000000000006E-2</v>
      </c>
      <c r="BC2252" s="839">
        <v>1.0999999999999999E-2</v>
      </c>
      <c r="BD2252" s="839">
        <v>4.4969999999999999</v>
      </c>
      <c r="BE2252" s="839">
        <v>0.66300000000000003</v>
      </c>
      <c r="BF2252" s="839" t="s">
        <v>121</v>
      </c>
      <c r="BG2252" s="839">
        <v>4.0000000000000001E-3</v>
      </c>
      <c r="BH2252" s="839">
        <v>2.286</v>
      </c>
      <c r="BI2252" s="839">
        <v>0.90400000000000003</v>
      </c>
      <c r="BJ2252" s="839" t="s">
        <v>121</v>
      </c>
      <c r="BK2252" s="839">
        <v>2E-3</v>
      </c>
      <c r="BL2252" s="839" t="s">
        <v>121</v>
      </c>
      <c r="BM2252" s="839">
        <v>2E-3</v>
      </c>
      <c r="BN2252" s="839">
        <v>0.16900000000000001</v>
      </c>
      <c r="BO2252" s="839">
        <v>0.02</v>
      </c>
      <c r="BP2252" s="839">
        <v>74.847999999999999</v>
      </c>
      <c r="BQ2252" s="839">
        <v>0.10299999999999999</v>
      </c>
      <c r="BR2252" s="839" t="s">
        <v>121</v>
      </c>
      <c r="BS2252" s="839">
        <v>2E-3</v>
      </c>
      <c r="BT2252" s="839">
        <v>13.391</v>
      </c>
      <c r="BU2252" s="839">
        <v>1.863</v>
      </c>
      <c r="BV2252" s="839">
        <v>0.60399999999999998</v>
      </c>
      <c r="BW2252" s="839">
        <v>0.18099999999999999</v>
      </c>
      <c r="BX2252" s="839" t="s">
        <v>121</v>
      </c>
      <c r="BY2252" s="839">
        <v>0.01</v>
      </c>
      <c r="BZ2252" s="839">
        <v>0.69199999999999995</v>
      </c>
      <c r="CA2252" s="839">
        <v>9.7000000000000003E-2</v>
      </c>
      <c r="CB2252" s="839" t="s">
        <v>121</v>
      </c>
      <c r="CC2252" s="839">
        <v>8.2349999999999994</v>
      </c>
      <c r="CD2252" s="839">
        <v>0.151</v>
      </c>
      <c r="CE2252" s="839">
        <v>2.3E-2</v>
      </c>
      <c r="CF2252" s="839">
        <v>4.0000000000000001E-3</v>
      </c>
      <c r="CG2252" s="839">
        <v>1E-3</v>
      </c>
      <c r="CH2252" s="839" t="s">
        <v>121</v>
      </c>
      <c r="CI2252" s="839">
        <v>2E-3</v>
      </c>
      <c r="CJ2252" s="839" t="s">
        <v>121</v>
      </c>
      <c r="CK2252" s="839">
        <v>4.0510000000000002</v>
      </c>
      <c r="CL2252" s="839" t="s">
        <v>121</v>
      </c>
      <c r="CM2252" s="839">
        <v>2E-3</v>
      </c>
      <c r="CN2252" s="839">
        <v>2E-3</v>
      </c>
      <c r="CO2252" s="839">
        <v>1E-3</v>
      </c>
      <c r="CP2252" s="839">
        <v>1.496</v>
      </c>
      <c r="CQ2252" s="839">
        <v>0.23699999999999999</v>
      </c>
      <c r="CR2252" s="839" t="s">
        <v>121</v>
      </c>
      <c r="CS2252" s="839">
        <v>2E-3</v>
      </c>
      <c r="CT2252" s="839" t="s">
        <v>121</v>
      </c>
      <c r="CU2252" s="839">
        <v>50.354999999999997</v>
      </c>
      <c r="CV2252" s="839">
        <v>3.1E-2</v>
      </c>
      <c r="CW2252" s="839">
        <v>4.0000000000000001E-3</v>
      </c>
      <c r="CX2252" s="839">
        <v>0.63600000000000001</v>
      </c>
      <c r="CY2252" s="839">
        <v>9.2999999999999999E-2</v>
      </c>
      <c r="CZ2252" s="839" t="s">
        <v>121</v>
      </c>
      <c r="DA2252" s="839">
        <v>2E-3</v>
      </c>
      <c r="DB2252" s="839">
        <v>0.01</v>
      </c>
      <c r="DC2252" s="839">
        <v>6.0000000000000001E-3</v>
      </c>
      <c r="DD2252" s="839" t="s">
        <v>121</v>
      </c>
      <c r="DE2252" s="839">
        <v>8.9999999999999993E-3</v>
      </c>
      <c r="DF2252" s="839">
        <v>0.77400000000000002</v>
      </c>
      <c r="DG2252" s="839">
        <v>9.9000000000000005E-2</v>
      </c>
      <c r="DH2252" s="839">
        <v>5.1999999999999998E-2</v>
      </c>
      <c r="DI2252" s="839">
        <v>6.0000000000000001E-3</v>
      </c>
      <c r="DJ2252" s="839">
        <v>4.0000000000000001E-3</v>
      </c>
      <c r="DK2252" s="839">
        <v>1E-3</v>
      </c>
      <c r="DL2252" s="61" t="str">
        <f t="shared" si="41"/>
        <v>DK III W2 23.09.2022</v>
      </c>
      <c r="DM2252" s="841">
        <v>0.10997264793172599</v>
      </c>
      <c r="DN2252" s="841">
        <v>1.3874033802306601E-2</v>
      </c>
      <c r="DO2252" s="841">
        <v>7.6080972875230603E-3</v>
      </c>
      <c r="DP2252" s="841">
        <v>0.43021474803785997</v>
      </c>
      <c r="DQ2252" s="841">
        <v>4.9689662477812903E-3</v>
      </c>
      <c r="DR2252" s="841">
        <v>1.6557782954113202E-2</v>
      </c>
      <c r="DS2252" s="841">
        <v>1.2843702154279001E-3</v>
      </c>
      <c r="DT2252" s="841">
        <v>-1.07152981464713E-2</v>
      </c>
      <c r="DU2252" s="841">
        <v>2.4808753077163901E-3</v>
      </c>
      <c r="DV2252" s="841">
        <v>6.1005530467071002E-2</v>
      </c>
      <c r="DW2252" s="841">
        <v>0.347417045329176</v>
      </c>
      <c r="DX2252" s="841">
        <v>4.1330568166817697E-2</v>
      </c>
      <c r="DY2252" s="841">
        <v>203.79814873299401</v>
      </c>
      <c r="DZ2252" s="841">
        <v>0.158778154999658</v>
      </c>
      <c r="EA2252" s="841">
        <v>10.2429870513489</v>
      </c>
      <c r="EB2252" s="841">
        <v>98.750465692397498</v>
      </c>
    </row>
    <row r="2253" spans="1:149">
      <c r="A2253" s="11">
        <v>44830</v>
      </c>
      <c r="B2253" s="66"/>
      <c r="C2253" s="25" t="s">
        <v>117</v>
      </c>
      <c r="H2253" s="3" t="e">
        <f>((F2253)/(E2253/100))</f>
        <v>#DIV/0!</v>
      </c>
      <c r="I2253" s="4" t="e">
        <f>E2253/F2253</f>
        <v>#DIV/0!</v>
      </c>
      <c r="J2253" s="4" t="e">
        <f>100/G2253</f>
        <v>#DIV/0!</v>
      </c>
      <c r="N2253" s="37" t="e">
        <f>M2253/(K2253/100)</f>
        <v>#DIV/0!</v>
      </c>
      <c r="O2253" s="37" t="e">
        <f>N2253/J2253</f>
        <v>#DIV/0!</v>
      </c>
      <c r="P2253" s="5" t="e">
        <f>M2253/(L2253/100)</f>
        <v>#DIV/0!</v>
      </c>
      <c r="Q2253" s="5" t="e">
        <f>P2253*I2253</f>
        <v>#DIV/0!</v>
      </c>
      <c r="U2253" s="15" t="e">
        <f>100-(T2253-R2253)/S2253*100</f>
        <v>#DIV/0!</v>
      </c>
      <c r="AB2253" s="14" t="e">
        <f>((AE2253-AC2253)*(1000/AD2253))*1000</f>
        <v>#DIV/0!</v>
      </c>
      <c r="AF2253" s="7" t="e">
        <f>#REF!*0.8</f>
        <v>#REF!</v>
      </c>
      <c r="AH2253" s="8" t="e">
        <f>((AG2253)*(H2253/100))</f>
        <v>#DIV/0!</v>
      </c>
      <c r="AI2253" s="7" t="e">
        <f>AG2253/AH2253</f>
        <v>#DIV/0!</v>
      </c>
      <c r="AO2253" s="20" t="s">
        <v>2603</v>
      </c>
      <c r="AP2253" s="844">
        <v>0.188</v>
      </c>
      <c r="AQ2253" s="844">
        <v>3.0000000000000001E-3</v>
      </c>
      <c r="AR2253" s="844">
        <v>8.0000000000000002E-3</v>
      </c>
      <c r="AS2253" s="844">
        <v>3.0000000000000001E-3</v>
      </c>
      <c r="AT2253" s="844">
        <v>9.7000000000000003E-2</v>
      </c>
      <c r="AU2253" s="844">
        <v>4.0000000000000001E-3</v>
      </c>
      <c r="AV2253" s="844">
        <v>7.9000000000000001E-2</v>
      </c>
      <c r="AW2253" s="844">
        <v>3.0000000000000001E-3</v>
      </c>
      <c r="AX2253" s="844">
        <v>1.4E-2</v>
      </c>
      <c r="AY2253" s="844">
        <v>1E-3</v>
      </c>
      <c r="AZ2253" s="844">
        <v>1.4E-2</v>
      </c>
      <c r="BA2253" s="844">
        <v>2E-3</v>
      </c>
      <c r="BB2253" s="844">
        <v>0.05</v>
      </c>
      <c r="BC2253" s="844">
        <v>2E-3</v>
      </c>
      <c r="BD2253" s="844">
        <v>0.70299999999999996</v>
      </c>
      <c r="BE2253" s="844">
        <v>1.2999999999999999E-2</v>
      </c>
      <c r="BF2253" s="844" t="s">
        <v>121</v>
      </c>
      <c r="BG2253" s="844">
        <v>1.0999999999999999E-2</v>
      </c>
      <c r="BH2253" s="844" t="s">
        <v>121</v>
      </c>
      <c r="BI2253" s="844">
        <v>3.911</v>
      </c>
      <c r="BJ2253" s="844" t="s">
        <v>121</v>
      </c>
      <c r="BK2253" s="844">
        <v>3.0000000000000001E-3</v>
      </c>
      <c r="BL2253" s="844" t="s">
        <v>121</v>
      </c>
      <c r="BM2253" s="844">
        <v>2E-3</v>
      </c>
      <c r="BN2253" s="844">
        <v>0.11600000000000001</v>
      </c>
      <c r="BO2253" s="844">
        <v>8.9999999999999993E-3</v>
      </c>
      <c r="BP2253" s="844">
        <v>55.101999999999997</v>
      </c>
      <c r="BQ2253" s="844">
        <v>0.17399999999999999</v>
      </c>
      <c r="BR2253" s="844">
        <v>3.0000000000000001E-3</v>
      </c>
      <c r="BS2253" s="844">
        <v>1E-3</v>
      </c>
      <c r="BT2253" s="844">
        <v>17.91</v>
      </c>
      <c r="BU2253" s="844">
        <v>0.20799999999999999</v>
      </c>
      <c r="BV2253" s="844">
        <v>14.615</v>
      </c>
      <c r="BW2253" s="844">
        <v>0.32900000000000001</v>
      </c>
      <c r="BX2253" s="844" t="s">
        <v>121</v>
      </c>
      <c r="BY2253" s="844">
        <v>5.0000000000000001E-3</v>
      </c>
      <c r="BZ2253" s="844">
        <v>6.0979999999999999</v>
      </c>
      <c r="CA2253" s="844">
        <v>9.2999999999999999E-2</v>
      </c>
      <c r="CB2253" s="844" t="s">
        <v>121</v>
      </c>
      <c r="CC2253" s="844">
        <v>30.681999999999999</v>
      </c>
      <c r="CD2253" s="844">
        <v>4.1000000000000002E-2</v>
      </c>
      <c r="CE2253" s="844">
        <v>5.0000000000000001E-3</v>
      </c>
      <c r="CF2253" s="844">
        <v>2E-3</v>
      </c>
      <c r="CG2253" s="844">
        <v>1E-3</v>
      </c>
      <c r="CH2253" s="844" t="s">
        <v>121</v>
      </c>
      <c r="CI2253" s="844">
        <v>2E-3</v>
      </c>
      <c r="CJ2253" s="844" t="s">
        <v>121</v>
      </c>
      <c r="CK2253" s="844">
        <v>0.189</v>
      </c>
      <c r="CL2253" s="844" t="s">
        <v>121</v>
      </c>
      <c r="CM2253" s="844">
        <v>2E-3</v>
      </c>
      <c r="CN2253" s="844">
        <v>8.0000000000000002E-3</v>
      </c>
      <c r="CO2253" s="844">
        <v>1E-3</v>
      </c>
      <c r="CP2253" s="844">
        <v>2.1970000000000001</v>
      </c>
      <c r="CQ2253" s="844">
        <v>8.4000000000000005E-2</v>
      </c>
      <c r="CR2253" s="844" t="s">
        <v>121</v>
      </c>
      <c r="CS2253" s="844">
        <v>2E-3</v>
      </c>
      <c r="CT2253" s="844">
        <v>1.468</v>
      </c>
      <c r="CU2253" s="844">
        <v>0.33</v>
      </c>
      <c r="CV2253" s="844">
        <v>0.02</v>
      </c>
      <c r="CW2253" s="844">
        <v>1E-3</v>
      </c>
      <c r="CX2253" s="844">
        <v>0.14099999999999999</v>
      </c>
      <c r="CY2253" s="844">
        <v>1.0999999999999999E-2</v>
      </c>
      <c r="CZ2253" s="844" t="s">
        <v>121</v>
      </c>
      <c r="DA2253" s="844">
        <v>2E-3</v>
      </c>
      <c r="DB2253" s="844" t="s">
        <v>121</v>
      </c>
      <c r="DC2253" s="844">
        <v>7.0000000000000001E-3</v>
      </c>
      <c r="DD2253" s="844">
        <v>4.2999999999999997E-2</v>
      </c>
      <c r="DE2253" s="844">
        <v>7.0000000000000001E-3</v>
      </c>
      <c r="DF2253" s="844">
        <v>0.79900000000000004</v>
      </c>
      <c r="DG2253" s="844">
        <v>0.01</v>
      </c>
      <c r="DH2253" s="844">
        <v>8.0000000000000002E-3</v>
      </c>
      <c r="DI2253" s="844">
        <v>1E-3</v>
      </c>
      <c r="DJ2253" s="844">
        <v>0.10199999999999999</v>
      </c>
      <c r="DK2253" s="844">
        <v>1E-3</v>
      </c>
      <c r="DL2253" s="61" t="str">
        <f t="shared" si="41"/>
        <v>UTV 26.09.2022</v>
      </c>
    </row>
    <row r="2254" spans="1:149">
      <c r="A2254" s="11">
        <v>44830</v>
      </c>
      <c r="B2254" s="66"/>
      <c r="C2254" s="25" t="s">
        <v>124</v>
      </c>
      <c r="D2254" s="21">
        <v>25</v>
      </c>
      <c r="E2254" s="2">
        <v>100</v>
      </c>
      <c r="F2254" s="2">
        <v>75</v>
      </c>
      <c r="H2254" s="3">
        <f>((F2254)/(E2254/100))</f>
        <v>75</v>
      </c>
      <c r="I2254" s="4">
        <f>E2254/F2254</f>
        <v>1.3333333333333333</v>
      </c>
      <c r="J2254" s="4" t="e">
        <f>100/G2254</f>
        <v>#DIV/0!</v>
      </c>
      <c r="N2254" s="37" t="e">
        <f>M2254/(K2254/100)</f>
        <v>#DIV/0!</v>
      </c>
      <c r="O2254" s="37" t="e">
        <f>N2254/J2254</f>
        <v>#DIV/0!</v>
      </c>
      <c r="P2254" s="5" t="e">
        <f>M2254/(L2254/100)</f>
        <v>#DIV/0!</v>
      </c>
      <c r="Q2254" s="5" t="e">
        <f>P2254*I2254</f>
        <v>#DIV/0!</v>
      </c>
      <c r="U2254" s="15" t="e">
        <f>100-(T2254-R2254)/S2254*100</f>
        <v>#DIV/0!</v>
      </c>
      <c r="V2254" s="21">
        <v>0.75</v>
      </c>
      <c r="X2254" s="2">
        <v>10.119999999999999</v>
      </c>
      <c r="Y2254" s="2">
        <v>5.01</v>
      </c>
      <c r="Z2254" s="21">
        <v>1201</v>
      </c>
      <c r="AB2254" s="14" t="e">
        <f>((AE2254-AC2254)*(1000/AD2254))*1000</f>
        <v>#DIV/0!</v>
      </c>
      <c r="AF2254" s="7" t="e">
        <f>#REF!*0.8</f>
        <v>#REF!</v>
      </c>
      <c r="AG2254" s="2">
        <v>133</v>
      </c>
      <c r="AH2254" s="8">
        <f>((AG2254)*(H2254/100))</f>
        <v>99.75</v>
      </c>
      <c r="AI2254" s="7">
        <f>AG2254/AH2254</f>
        <v>1.3333333333333333</v>
      </c>
      <c r="AJ2254" s="6">
        <v>12.09</v>
      </c>
      <c r="AK2254" s="2">
        <v>0.86799999999999999</v>
      </c>
      <c r="AO2254" s="20" t="s">
        <v>2602</v>
      </c>
      <c r="AP2254" s="842">
        <v>6.5000000000000002E-2</v>
      </c>
      <c r="AQ2254" s="842">
        <v>2E-3</v>
      </c>
      <c r="AR2254" s="842">
        <v>4.4999999999999998E-2</v>
      </c>
      <c r="AS2254" s="842">
        <v>3.0000000000000001E-3</v>
      </c>
      <c r="AT2254" s="842">
        <v>0.01</v>
      </c>
      <c r="AU2254" s="842">
        <v>2E-3</v>
      </c>
      <c r="AV2254" s="842">
        <v>0.10199999999999999</v>
      </c>
      <c r="AW2254" s="842">
        <v>3.0000000000000001E-3</v>
      </c>
      <c r="AX2254" s="842" t="s">
        <v>121</v>
      </c>
      <c r="AY2254" s="842">
        <v>2E-3</v>
      </c>
      <c r="AZ2254" s="842">
        <v>4.7E-2</v>
      </c>
      <c r="BA2254" s="842">
        <v>4.0000000000000001E-3</v>
      </c>
      <c r="BB2254" s="842">
        <v>0.121</v>
      </c>
      <c r="BC2254" s="842">
        <v>3.0000000000000001E-3</v>
      </c>
      <c r="BD2254" s="842">
        <v>7.1769999999999996</v>
      </c>
      <c r="BE2254" s="842">
        <v>5.0999999999999997E-2</v>
      </c>
      <c r="BF2254" s="842" t="s">
        <v>121</v>
      </c>
      <c r="BG2254" s="842">
        <v>8.0000000000000002E-3</v>
      </c>
      <c r="BH2254" s="842">
        <v>3.2559999999999998</v>
      </c>
      <c r="BI2254" s="842">
        <v>1.0309999999999999</v>
      </c>
      <c r="BJ2254" s="842" t="s">
        <v>121</v>
      </c>
      <c r="BK2254" s="842">
        <v>3.0000000000000001E-3</v>
      </c>
      <c r="BL2254" s="842" t="s">
        <v>121</v>
      </c>
      <c r="BM2254" s="842">
        <v>2E-3</v>
      </c>
      <c r="BN2254" s="842">
        <v>0.153</v>
      </c>
      <c r="BO2254" s="842">
        <v>8.0000000000000002E-3</v>
      </c>
      <c r="BP2254" s="842">
        <v>60.226999999999997</v>
      </c>
      <c r="BQ2254" s="842">
        <v>0.16300000000000001</v>
      </c>
      <c r="BR2254" s="842">
        <v>2E-3</v>
      </c>
      <c r="BS2254" s="842">
        <v>1E-3</v>
      </c>
      <c r="BT2254" s="842">
        <v>13.513999999999999</v>
      </c>
      <c r="BU2254" s="842">
        <v>0.157</v>
      </c>
      <c r="BV2254" s="842">
        <v>1.1160000000000001</v>
      </c>
      <c r="BW2254" s="842">
        <v>2.4E-2</v>
      </c>
      <c r="BX2254" s="842" t="s">
        <v>121</v>
      </c>
      <c r="BY2254" s="842">
        <v>1.2999999999999999E-2</v>
      </c>
      <c r="BZ2254" s="842">
        <v>0.71799999999999997</v>
      </c>
      <c r="CA2254" s="842">
        <v>3.4000000000000002E-2</v>
      </c>
      <c r="CB2254" s="842" t="s">
        <v>121</v>
      </c>
      <c r="CC2254" s="842">
        <v>12.000999999999999</v>
      </c>
      <c r="CD2254" s="842">
        <v>0.34899999999999998</v>
      </c>
      <c r="CE2254" s="842">
        <v>0.01</v>
      </c>
      <c r="CF2254" s="842" t="s">
        <v>121</v>
      </c>
      <c r="CG2254" s="842">
        <v>2E-3</v>
      </c>
      <c r="CH2254" s="842">
        <v>2E-3</v>
      </c>
      <c r="CI2254" s="842">
        <v>1E-3</v>
      </c>
      <c r="CJ2254" s="842">
        <v>1.3240000000000001</v>
      </c>
      <c r="CK2254" s="842">
        <v>0.09</v>
      </c>
      <c r="CL2254" s="842" t="s">
        <v>121</v>
      </c>
      <c r="CM2254" s="842">
        <v>2E-3</v>
      </c>
      <c r="CN2254" s="842">
        <v>3.0000000000000001E-3</v>
      </c>
      <c r="CO2254" s="842">
        <v>1E-3</v>
      </c>
      <c r="CP2254" s="842">
        <v>2.081</v>
      </c>
      <c r="CQ2254" s="842">
        <v>4.3999999999999997E-2</v>
      </c>
      <c r="CR2254" s="842" t="s">
        <v>121</v>
      </c>
      <c r="CS2254" s="842">
        <v>2E-3</v>
      </c>
      <c r="CT2254" s="842">
        <v>7.7469999999999999</v>
      </c>
      <c r="CU2254" s="842">
        <v>0.30199999999999999</v>
      </c>
      <c r="CV2254" s="842">
        <v>3.4000000000000002E-2</v>
      </c>
      <c r="CW2254" s="842">
        <v>1E-3</v>
      </c>
      <c r="CX2254" s="842">
        <v>0.81299999999999994</v>
      </c>
      <c r="CY2254" s="842">
        <v>2.1000000000000001E-2</v>
      </c>
      <c r="CZ2254" s="842" t="s">
        <v>121</v>
      </c>
      <c r="DA2254" s="842">
        <v>2E-3</v>
      </c>
      <c r="DB2254" s="842">
        <v>1.2999999999999999E-2</v>
      </c>
      <c r="DC2254" s="842">
        <v>6.0000000000000001E-3</v>
      </c>
      <c r="DD2254" s="842" t="s">
        <v>121</v>
      </c>
      <c r="DE2254" s="842">
        <v>1.2E-2</v>
      </c>
      <c r="DF2254" s="842">
        <v>1.0489999999999999</v>
      </c>
      <c r="DG2254" s="842">
        <v>1.0999999999999999E-2</v>
      </c>
      <c r="DH2254" s="842">
        <v>1.6E-2</v>
      </c>
      <c r="DI2254" s="842">
        <v>1E-3</v>
      </c>
      <c r="DJ2254" s="842">
        <v>4.0000000000000001E-3</v>
      </c>
      <c r="DK2254" s="842">
        <v>1E-3</v>
      </c>
      <c r="DL2254" s="61" t="str">
        <f t="shared" si="41"/>
        <v>DK II 26.09.2022</v>
      </c>
      <c r="DM2254" s="845">
        <v>-1.10859588900213E-2</v>
      </c>
      <c r="DN2254" s="845">
        <v>3.4053076147309699E-3</v>
      </c>
      <c r="DO2254" s="845">
        <v>1.8659018950563901E-2</v>
      </c>
      <c r="DP2254" s="845">
        <v>0.20706937084336899</v>
      </c>
      <c r="DQ2254" s="845">
        <v>1.9224455925291501E-2</v>
      </c>
      <c r="DR2254" s="845">
        <v>8.6531040122319394E-3</v>
      </c>
      <c r="DS2254" s="845">
        <v>4.5109920393398097E-2</v>
      </c>
      <c r="DT2254" s="845">
        <v>7.8856519041719496E-3</v>
      </c>
      <c r="DU2254" s="845">
        <v>7.1035319376433796E-4</v>
      </c>
      <c r="DV2254" s="845">
        <v>1.14571442473375E-2</v>
      </c>
      <c r="DW2254" s="845">
        <v>0.245280788534783</v>
      </c>
      <c r="DX2254" s="845">
        <v>-3.5101447568926497E-2</v>
      </c>
      <c r="DY2254" s="845">
        <v>549.17308826721296</v>
      </c>
      <c r="DZ2254" s="845">
        <v>0.55199762898846405</v>
      </c>
      <c r="EA2254" s="845">
        <v>0.42529751518758602</v>
      </c>
      <c r="EB2254" s="845">
        <v>144.915568219878</v>
      </c>
    </row>
    <row r="2255" spans="1:149">
      <c r="A2255" s="11">
        <v>44830</v>
      </c>
      <c r="B2255" s="66" t="s">
        <v>208</v>
      </c>
      <c r="C2255" s="25" t="s">
        <v>125</v>
      </c>
      <c r="D2255" s="21">
        <v>34</v>
      </c>
      <c r="E2255" s="2">
        <v>100</v>
      </c>
      <c r="F2255" s="2">
        <v>66</v>
      </c>
      <c r="H2255" s="3">
        <f>((F2255)/(E2255/100))</f>
        <v>66</v>
      </c>
      <c r="I2255" s="4">
        <f>E2255/F2255</f>
        <v>1.5151515151515151</v>
      </c>
      <c r="J2255" s="4" t="e">
        <f>100/G2255</f>
        <v>#DIV/0!</v>
      </c>
      <c r="N2255" s="37" t="e">
        <f>M2255/(K2255/100)</f>
        <v>#DIV/0!</v>
      </c>
      <c r="O2255" s="37" t="e">
        <f>N2255/J2255</f>
        <v>#DIV/0!</v>
      </c>
      <c r="P2255" s="5" t="e">
        <f>M2255/(L2255/100)</f>
        <v>#DIV/0!</v>
      </c>
      <c r="Q2255" s="5" t="e">
        <f>P2255*I2255</f>
        <v>#DIV/0!</v>
      </c>
      <c r="U2255" s="15" t="e">
        <f>100-(T2255-R2255)/S2255*100</f>
        <v>#DIV/0!</v>
      </c>
      <c r="V2255" s="21">
        <v>1.1599999999999999</v>
      </c>
      <c r="X2255" s="2">
        <v>10.01</v>
      </c>
      <c r="Y2255" s="2">
        <v>9.98</v>
      </c>
      <c r="Z2255" s="21">
        <v>2478</v>
      </c>
      <c r="AB2255" s="14" t="e">
        <f>((AE2255-AC2255)*(1000/AD2255))*1000</f>
        <v>#DIV/0!</v>
      </c>
      <c r="AF2255" s="7" t="e">
        <f>#REF!*0.8</f>
        <v>#REF!</v>
      </c>
      <c r="AG2255" s="2">
        <v>152</v>
      </c>
      <c r="AH2255" s="8">
        <f>((AG2255)*(H2255/100))</f>
        <v>100.32000000000001</v>
      </c>
      <c r="AI2255" s="7">
        <f>AG2255/AH2255</f>
        <v>1.5151515151515151</v>
      </c>
      <c r="AJ2255" s="6">
        <v>27.52</v>
      </c>
      <c r="AK2255" s="2">
        <v>0.20699999999999999</v>
      </c>
      <c r="AO2255" s="20" t="s">
        <v>2604</v>
      </c>
      <c r="AP2255" s="843">
        <v>0.185</v>
      </c>
      <c r="AQ2255" s="843">
        <v>3.0000000000000001E-3</v>
      </c>
      <c r="AR2255" s="843">
        <v>4.3999999999999997E-2</v>
      </c>
      <c r="AS2255" s="843">
        <v>3.0000000000000001E-3</v>
      </c>
      <c r="AT2255" s="843">
        <v>1.2999999999999999E-2</v>
      </c>
      <c r="AU2255" s="843">
        <v>2E-3</v>
      </c>
      <c r="AV2255" s="843">
        <v>3.3000000000000002E-2</v>
      </c>
      <c r="AW2255" s="843">
        <v>2E-3</v>
      </c>
      <c r="AX2255" s="843">
        <v>2E-3</v>
      </c>
      <c r="AY2255" s="843">
        <v>1E-3</v>
      </c>
      <c r="AZ2255" s="843">
        <v>7.0999999999999994E-2</v>
      </c>
      <c r="BA2255" s="843">
        <v>3.0000000000000001E-3</v>
      </c>
      <c r="BB2255" s="843">
        <v>0.12</v>
      </c>
      <c r="BC2255" s="843">
        <v>3.0000000000000001E-3</v>
      </c>
      <c r="BD2255" s="843">
        <v>2.996</v>
      </c>
      <c r="BE2255" s="843">
        <v>2.4E-2</v>
      </c>
      <c r="BF2255" s="843" t="s">
        <v>121</v>
      </c>
      <c r="BG2255" s="843">
        <v>3.0000000000000001E-3</v>
      </c>
      <c r="BH2255" s="843">
        <v>3.4740000000000002</v>
      </c>
      <c r="BI2255" s="843">
        <v>0.84099999999999997</v>
      </c>
      <c r="BJ2255" s="843" t="s">
        <v>121</v>
      </c>
      <c r="BK2255" s="843">
        <v>4.0000000000000001E-3</v>
      </c>
      <c r="BL2255" s="843" t="s">
        <v>121</v>
      </c>
      <c r="BM2255" s="843">
        <v>2E-3</v>
      </c>
      <c r="BN2255" s="843">
        <v>0.153</v>
      </c>
      <c r="BO2255" s="843">
        <v>7.0000000000000001E-3</v>
      </c>
      <c r="BP2255" s="843">
        <v>62.223999999999997</v>
      </c>
      <c r="BQ2255" s="843">
        <v>0.159</v>
      </c>
      <c r="BR2255" s="843">
        <v>2E-3</v>
      </c>
      <c r="BS2255" s="843">
        <v>1E-3</v>
      </c>
      <c r="BT2255" s="843">
        <v>11.6</v>
      </c>
      <c r="BU2255" s="843">
        <v>0.11899999999999999</v>
      </c>
      <c r="BV2255" s="843">
        <v>1.1499999999999999</v>
      </c>
      <c r="BW2255" s="843">
        <v>2.1999999999999999E-2</v>
      </c>
      <c r="BX2255" s="843">
        <v>1.0999999999999999E-2</v>
      </c>
      <c r="BY2255" s="843">
        <v>6.0000000000000001E-3</v>
      </c>
      <c r="BZ2255" s="843">
        <v>0.92200000000000004</v>
      </c>
      <c r="CA2255" s="843">
        <v>0.03</v>
      </c>
      <c r="CB2255" s="843" t="s">
        <v>121</v>
      </c>
      <c r="CC2255" s="843">
        <v>7.13</v>
      </c>
      <c r="CD2255" s="843">
        <v>0.33700000000000002</v>
      </c>
      <c r="CE2255" s="843">
        <v>8.9999999999999993E-3</v>
      </c>
      <c r="CF2255" s="843">
        <v>3.0000000000000001E-3</v>
      </c>
      <c r="CG2255" s="843">
        <v>1E-3</v>
      </c>
      <c r="CH2255" s="843">
        <v>3.0000000000000001E-3</v>
      </c>
      <c r="CI2255" s="843">
        <v>1E-3</v>
      </c>
      <c r="CJ2255" s="843">
        <v>0.254</v>
      </c>
      <c r="CK2255" s="843">
        <v>6.3E-2</v>
      </c>
      <c r="CL2255" s="843" t="s">
        <v>121</v>
      </c>
      <c r="CM2255" s="843">
        <v>2E-3</v>
      </c>
      <c r="CN2255" s="843">
        <v>3.0000000000000001E-3</v>
      </c>
      <c r="CO2255" s="843">
        <v>1E-3</v>
      </c>
      <c r="CP2255" s="843">
        <v>2.1880000000000002</v>
      </c>
      <c r="CQ2255" s="843">
        <v>4.1000000000000002E-2</v>
      </c>
      <c r="CR2255" s="843" t="s">
        <v>121</v>
      </c>
      <c r="CS2255" s="843">
        <v>2E-3</v>
      </c>
      <c r="CT2255" s="843">
        <v>6.7220000000000004</v>
      </c>
      <c r="CU2255" s="843">
        <v>0.26700000000000002</v>
      </c>
      <c r="CV2255" s="843">
        <v>2.3E-2</v>
      </c>
      <c r="CW2255" s="843">
        <v>1E-3</v>
      </c>
      <c r="CX2255" s="843">
        <v>0.68799999999999994</v>
      </c>
      <c r="CY2255" s="843">
        <v>1.6E-2</v>
      </c>
      <c r="CZ2255" s="843" t="s">
        <v>121</v>
      </c>
      <c r="DA2255" s="843">
        <v>2E-3</v>
      </c>
      <c r="DB2255" s="843">
        <v>3.7999999999999999E-2</v>
      </c>
      <c r="DC2255" s="843">
        <v>5.0000000000000001E-3</v>
      </c>
      <c r="DD2255" s="843" t="s">
        <v>121</v>
      </c>
      <c r="DE2255" s="843">
        <v>1.0999999999999999E-2</v>
      </c>
      <c r="DF2255" s="843">
        <v>1.0489999999999999</v>
      </c>
      <c r="DG2255" s="843">
        <v>8.9999999999999993E-3</v>
      </c>
      <c r="DH2255" s="843">
        <v>0.04</v>
      </c>
      <c r="DI2255" s="843">
        <v>1E-3</v>
      </c>
      <c r="DJ2255" s="843">
        <v>8.0000000000000002E-3</v>
      </c>
      <c r="DK2255" s="843">
        <v>1E-3</v>
      </c>
      <c r="DL2255" s="61" t="str">
        <f t="shared" si="41"/>
        <v>DK III W1 26.09.2022</v>
      </c>
      <c r="DM2255" s="845">
        <v>2.6824120683083898E-2</v>
      </c>
      <c r="DN2255" s="845">
        <v>1.24479664818852E-2</v>
      </c>
      <c r="DO2255" s="845">
        <v>5.1183803443683999E-2</v>
      </c>
      <c r="DP2255" s="845">
        <v>0.86834174993910795</v>
      </c>
      <c r="DQ2255" s="845">
        <v>7.4064833958482996E-3</v>
      </c>
      <c r="DR2255" s="845">
        <v>3.8467501055311097E-2</v>
      </c>
      <c r="DS2255" s="845">
        <v>-0.117684608024701</v>
      </c>
      <c r="DT2255" s="845">
        <v>2.0409783264086798E-2</v>
      </c>
      <c r="DU2255" s="845">
        <v>5.3706587532459599E-4</v>
      </c>
      <c r="DV2255" s="845">
        <v>1.6451742500372801E-2</v>
      </c>
      <c r="DW2255" s="845">
        <v>0.487623614921391</v>
      </c>
      <c r="DX2255" s="845">
        <v>9.4128683885239595E-2</v>
      </c>
      <c r="DY2255" s="845">
        <v>715.89752902755799</v>
      </c>
      <c r="DZ2255" s="845">
        <v>0.68308784486763396</v>
      </c>
      <c r="EA2255" s="845">
        <v>8.6220413970354297</v>
      </c>
      <c r="EB2255" s="845">
        <v>147.401928341326</v>
      </c>
    </row>
    <row r="2256" spans="1:149">
      <c r="A2256" s="11">
        <v>44830</v>
      </c>
      <c r="B2256" s="66" t="s">
        <v>2606</v>
      </c>
      <c r="C2256" s="25" t="s">
        <v>2605</v>
      </c>
      <c r="D2256" s="21">
        <v>14</v>
      </c>
      <c r="E2256" s="2">
        <v>100</v>
      </c>
      <c r="F2256" s="2">
        <v>100</v>
      </c>
      <c r="G2256" s="2">
        <v>86</v>
      </c>
      <c r="H2256" s="3">
        <f>((F2256)/(E2256/100))</f>
        <v>100</v>
      </c>
      <c r="I2256" s="4">
        <f>E2256/F2256</f>
        <v>1</v>
      </c>
      <c r="J2256" s="4">
        <f>100/G2256</f>
        <v>1.1627906976744187</v>
      </c>
      <c r="K2256" s="2">
        <v>20</v>
      </c>
      <c r="M2256" s="2">
        <f>103.519-100.88</f>
        <v>2.63900000000001</v>
      </c>
      <c r="N2256" s="37">
        <f>M2256/(K2256/100)</f>
        <v>13.19500000000005</v>
      </c>
      <c r="O2256" s="37">
        <f>N2256/J2256</f>
        <v>11.347700000000042</v>
      </c>
      <c r="P2256" s="5" t="e">
        <f>M2256/(L2256/100)</f>
        <v>#DIV/0!</v>
      </c>
      <c r="Q2256" s="5" t="e">
        <f>P2256*I2256</f>
        <v>#DIV/0!</v>
      </c>
      <c r="U2256" s="15" t="e">
        <f>100-(T2256-R2256)/S2256*100</f>
        <v>#DIV/0!</v>
      </c>
      <c r="AB2256" s="14" t="e">
        <f>((AE2256-AC2256)*(1000/AD2256))*1000</f>
        <v>#DIV/0!</v>
      </c>
      <c r="AF2256" s="7" t="e">
        <f>#REF!*0.8</f>
        <v>#REF!</v>
      </c>
      <c r="AH2256" s="8">
        <f>((AG2256)*(H2256/100))</f>
        <v>0</v>
      </c>
      <c r="AI2256" s="7" t="e">
        <f>AG2256/AH2256</f>
        <v>#DIV/0!</v>
      </c>
      <c r="AO2256" s="20" t="s">
        <v>2607</v>
      </c>
      <c r="AP2256" s="845" t="s">
        <v>121</v>
      </c>
      <c r="AQ2256" s="845">
        <v>3.0000000000000001E-3</v>
      </c>
      <c r="AR2256" s="845">
        <v>4.8000000000000001E-2</v>
      </c>
      <c r="AS2256" s="845">
        <v>8.0000000000000002E-3</v>
      </c>
      <c r="AT2256" s="845" t="s">
        <v>121</v>
      </c>
      <c r="AU2256" s="845">
        <v>8.0000000000000002E-3</v>
      </c>
      <c r="AV2256" s="845">
        <v>1.4E-2</v>
      </c>
      <c r="AW2256" s="845">
        <v>3.0000000000000001E-3</v>
      </c>
      <c r="AX2256" s="845" t="s">
        <v>121</v>
      </c>
      <c r="AY2256" s="845">
        <v>2E-3</v>
      </c>
      <c r="AZ2256" s="845">
        <v>9.1999999999999998E-2</v>
      </c>
      <c r="BA2256" s="845">
        <v>7.0000000000000001E-3</v>
      </c>
      <c r="BB2256" s="845">
        <v>8.1000000000000003E-2</v>
      </c>
      <c r="BC2256" s="845">
        <v>6.0000000000000001E-3</v>
      </c>
      <c r="BD2256" s="845">
        <v>54.710999999999999</v>
      </c>
      <c r="BE2256" s="845">
        <v>0.45700000000000002</v>
      </c>
      <c r="BF2256" s="845" t="s">
        <v>121</v>
      </c>
      <c r="BG2256" s="845">
        <v>1.4999999999999999E-2</v>
      </c>
      <c r="BH2256" s="845">
        <v>0.54300000000000004</v>
      </c>
      <c r="BI2256" s="845">
        <v>0.25</v>
      </c>
      <c r="BJ2256" s="845">
        <v>8.9999999999999993E-3</v>
      </c>
      <c r="BK2256" s="845">
        <v>2E-3</v>
      </c>
      <c r="BL2256" s="845" t="s">
        <v>121</v>
      </c>
      <c r="BM2256" s="845">
        <v>2E-3</v>
      </c>
      <c r="BN2256" s="845">
        <v>3.6999999999999998E-2</v>
      </c>
      <c r="BO2256" s="845">
        <v>1.2999999999999999E-2</v>
      </c>
      <c r="BP2256" s="845">
        <v>39.238</v>
      </c>
      <c r="BQ2256" s="845">
        <v>0.496</v>
      </c>
      <c r="BR2256" s="845" t="s">
        <v>121</v>
      </c>
      <c r="BS2256" s="845">
        <v>2E-3</v>
      </c>
      <c r="BT2256" s="845">
        <v>0.67900000000000005</v>
      </c>
      <c r="BU2256" s="845">
        <v>6.4000000000000001E-2</v>
      </c>
      <c r="BV2256" s="845">
        <v>0.223</v>
      </c>
      <c r="BW2256" s="845">
        <v>4.0000000000000001E-3</v>
      </c>
      <c r="BX2256" s="845" t="s">
        <v>121</v>
      </c>
      <c r="BY2256" s="845">
        <v>4.2999999999999997E-2</v>
      </c>
      <c r="BZ2256" s="845">
        <v>0.115</v>
      </c>
      <c r="CA2256" s="845">
        <v>3.5000000000000003E-2</v>
      </c>
      <c r="CB2256" s="845" t="s">
        <v>121</v>
      </c>
      <c r="CC2256" s="845">
        <v>3.286</v>
      </c>
      <c r="CD2256" s="845">
        <v>0.56000000000000005</v>
      </c>
      <c r="CE2256" s="845">
        <v>1.6E-2</v>
      </c>
      <c r="CF2256" s="845">
        <v>0.01</v>
      </c>
      <c r="CG2256" s="845">
        <v>1E-3</v>
      </c>
      <c r="CH2256" s="845">
        <v>3.0000000000000001E-3</v>
      </c>
      <c r="CI2256" s="845">
        <v>1E-3</v>
      </c>
      <c r="CJ2256" s="845">
        <v>0.11899999999999999</v>
      </c>
      <c r="CK2256" s="845">
        <v>1.2999999999999999E-2</v>
      </c>
      <c r="CL2256" s="845" t="s">
        <v>121</v>
      </c>
      <c r="CM2256" s="845">
        <v>2E-3</v>
      </c>
      <c r="CN2256" s="845" t="s">
        <v>121</v>
      </c>
      <c r="CO2256" s="845">
        <v>2E-3</v>
      </c>
      <c r="CP2256" s="845">
        <v>0.45200000000000001</v>
      </c>
      <c r="CQ2256" s="845">
        <v>8.0000000000000002E-3</v>
      </c>
      <c r="CR2256" s="845" t="s">
        <v>121</v>
      </c>
      <c r="CS2256" s="845">
        <v>2E-3</v>
      </c>
      <c r="CT2256" s="845">
        <v>0.29799999999999999</v>
      </c>
      <c r="CU2256" s="845">
        <v>3.5000000000000003E-2</v>
      </c>
      <c r="CV2256" s="845">
        <v>2E-3</v>
      </c>
      <c r="CW2256" s="845">
        <v>1E-3</v>
      </c>
      <c r="CX2256" s="845">
        <v>3.2000000000000001E-2</v>
      </c>
      <c r="CY2256" s="845">
        <v>1.2999999999999999E-2</v>
      </c>
      <c r="CZ2256" s="845" t="s">
        <v>121</v>
      </c>
      <c r="DA2256" s="845">
        <v>2E-3</v>
      </c>
      <c r="DB2256" s="845">
        <v>1.7000000000000001E-2</v>
      </c>
      <c r="DC2256" s="845">
        <v>7.0000000000000001E-3</v>
      </c>
      <c r="DD2256" s="845" t="s">
        <v>121</v>
      </c>
      <c r="DE2256" s="845">
        <v>1.2E-2</v>
      </c>
      <c r="DF2256" s="845">
        <v>3.5000000000000003E-2</v>
      </c>
      <c r="DG2256" s="845">
        <v>4.0000000000000001E-3</v>
      </c>
      <c r="DH2256" s="845" t="s">
        <v>121</v>
      </c>
      <c r="DI2256" s="845">
        <v>2E-3</v>
      </c>
      <c r="DJ2256" s="845">
        <v>2E-3</v>
      </c>
      <c r="DK2256" s="845">
        <v>1E-3</v>
      </c>
      <c r="DL2256" s="61" t="str">
        <f t="shared" si="41"/>
        <v>LU 017830 26-09-2022</v>
      </c>
    </row>
    <row r="2257" spans="1:132">
      <c r="A2257" s="11">
        <v>44831</v>
      </c>
      <c r="B2257" s="66" t="s">
        <v>2609</v>
      </c>
      <c r="C2257" s="25" t="s">
        <v>2608</v>
      </c>
      <c r="D2257" s="21">
        <v>13</v>
      </c>
      <c r="E2257" s="2">
        <v>100</v>
      </c>
      <c r="F2257" s="2">
        <v>87</v>
      </c>
      <c r="H2257" s="3">
        <f>((F2257)/(E2257/100))</f>
        <v>87</v>
      </c>
      <c r="I2257" s="4">
        <f>E2257/F2257</f>
        <v>1.1494252873563218</v>
      </c>
      <c r="J2257" s="4" t="e">
        <f>100/G2257</f>
        <v>#DIV/0!</v>
      </c>
      <c r="L2257" s="2">
        <v>20</v>
      </c>
      <c r="M2257" s="2">
        <f>99.333-99.297</f>
        <v>3.6000000000001364E-2</v>
      </c>
      <c r="N2257" s="37" t="e">
        <f>M2257/(K2257/100)</f>
        <v>#DIV/0!</v>
      </c>
      <c r="O2257" s="37" t="e">
        <f>N2257/J2257</f>
        <v>#DIV/0!</v>
      </c>
      <c r="P2257" s="5">
        <f>M2257/(L2257/100)</f>
        <v>0.18000000000000682</v>
      </c>
      <c r="Q2257" s="5">
        <f>P2257*I2257</f>
        <v>0.20689655172414576</v>
      </c>
      <c r="R2257" s="21">
        <v>54.088000000000001</v>
      </c>
      <c r="S2257" s="21">
        <v>10.78</v>
      </c>
      <c r="T2257" s="21">
        <v>59.426000000000002</v>
      </c>
      <c r="U2257" s="15">
        <f>100-(T2257-R2257)/S2257*100</f>
        <v>50.482374768089045</v>
      </c>
      <c r="V2257" s="21">
        <v>1.1299999999999999</v>
      </c>
      <c r="X2257" s="2">
        <v>8.18</v>
      </c>
      <c r="Y2257" s="2">
        <v>2.96</v>
      </c>
      <c r="Z2257" s="21">
        <v>0</v>
      </c>
      <c r="AB2257" s="14" t="e">
        <f>((AE2257-AC2257)*(1000/AD2257))*1000</f>
        <v>#DIV/0!</v>
      </c>
      <c r="AF2257" s="7" t="e">
        <f>#REF!*0.8</f>
        <v>#REF!</v>
      </c>
      <c r="AG2257" s="2">
        <v>100</v>
      </c>
      <c r="AH2257" s="8">
        <f>((AG2257)*(H2257/100))</f>
        <v>87</v>
      </c>
      <c r="AI2257" s="7">
        <f>AG2257/AH2257</f>
        <v>1.1494252873563218</v>
      </c>
      <c r="AJ2257" s="6">
        <v>27.71</v>
      </c>
      <c r="AK2257" s="2">
        <v>8.9999999999999993E-3</v>
      </c>
      <c r="AM2257" s="21">
        <v>51.76</v>
      </c>
      <c r="AN2257" s="21">
        <v>35.04</v>
      </c>
      <c r="AO2257" s="20" t="s">
        <v>2608</v>
      </c>
      <c r="AP2257" s="848">
        <v>1.6E-2</v>
      </c>
      <c r="AQ2257" s="848">
        <v>1E-3</v>
      </c>
      <c r="AR2257" s="848" t="s">
        <v>121</v>
      </c>
      <c r="AS2257" s="848">
        <v>3.0000000000000001E-3</v>
      </c>
      <c r="AT2257" s="848" t="s">
        <v>121</v>
      </c>
      <c r="AU2257" s="848">
        <v>2E-3</v>
      </c>
      <c r="AV2257" s="848" t="s">
        <v>121</v>
      </c>
      <c r="AW2257" s="848">
        <v>2E-3</v>
      </c>
      <c r="AX2257" s="848" t="s">
        <v>121</v>
      </c>
      <c r="AY2257" s="848">
        <v>2E-3</v>
      </c>
      <c r="AZ2257" s="848">
        <v>1.2E-2</v>
      </c>
      <c r="BA2257" s="848">
        <v>2E-3</v>
      </c>
      <c r="BB2257" s="848">
        <v>8.9999999999999993E-3</v>
      </c>
      <c r="BC2257" s="848">
        <v>1E-3</v>
      </c>
      <c r="BD2257" s="848">
        <v>3.4279999999999999</v>
      </c>
      <c r="BE2257" s="848">
        <v>2.1000000000000001E-2</v>
      </c>
      <c r="BF2257" s="848" t="s">
        <v>121</v>
      </c>
      <c r="BG2257" s="848">
        <v>2E-3</v>
      </c>
      <c r="BH2257" s="848">
        <v>1.6339999999999999</v>
      </c>
      <c r="BI2257" s="848">
        <v>0.28799999999999998</v>
      </c>
      <c r="BJ2257" s="848">
        <v>2E-3</v>
      </c>
      <c r="BK2257" s="848">
        <v>1E-3</v>
      </c>
      <c r="BL2257" s="848" t="s">
        <v>121</v>
      </c>
      <c r="BM2257" s="848">
        <v>2E-3</v>
      </c>
      <c r="BN2257" s="848">
        <v>7.0000000000000001E-3</v>
      </c>
      <c r="BO2257" s="848">
        <v>4.0000000000000001E-3</v>
      </c>
      <c r="BP2257" s="848">
        <v>86.986999999999995</v>
      </c>
      <c r="BQ2257" s="848">
        <v>4.9000000000000002E-2</v>
      </c>
      <c r="BR2257" s="848" t="s">
        <v>121</v>
      </c>
      <c r="BS2257" s="848">
        <v>2E-3</v>
      </c>
      <c r="BT2257" s="848">
        <v>1.3240000000000001</v>
      </c>
      <c r="BU2257" s="848">
        <v>4.1000000000000002E-2</v>
      </c>
      <c r="BV2257" s="848">
        <v>0.49199999999999999</v>
      </c>
      <c r="BW2257" s="848">
        <v>0.01</v>
      </c>
      <c r="BX2257" s="848">
        <v>2.1000000000000001E-2</v>
      </c>
      <c r="BY2257" s="848">
        <v>5.0000000000000001E-3</v>
      </c>
      <c r="BZ2257" s="848">
        <v>0.57499999999999996</v>
      </c>
      <c r="CA2257" s="848">
        <v>2.1999999999999999E-2</v>
      </c>
      <c r="CB2257" s="848" t="s">
        <v>121</v>
      </c>
      <c r="CC2257" s="848">
        <v>3.367</v>
      </c>
      <c r="CD2257" s="848">
        <v>1.0999999999999999E-2</v>
      </c>
      <c r="CE2257" s="848">
        <v>3.0000000000000001E-3</v>
      </c>
      <c r="CF2257" s="848" t="s">
        <v>121</v>
      </c>
      <c r="CG2257" s="848">
        <v>2E-3</v>
      </c>
      <c r="CH2257" s="848" t="s">
        <v>121</v>
      </c>
      <c r="CI2257" s="848">
        <v>2E-3</v>
      </c>
      <c r="CJ2257" s="848" t="s">
        <v>121</v>
      </c>
      <c r="CK2257" s="848">
        <v>4.2000000000000003E-2</v>
      </c>
      <c r="CL2257" s="848" t="s">
        <v>121</v>
      </c>
      <c r="CM2257" s="848">
        <v>2E-3</v>
      </c>
      <c r="CN2257" s="848">
        <v>3.0000000000000001E-3</v>
      </c>
      <c r="CO2257" s="848">
        <v>1E-3</v>
      </c>
      <c r="CP2257" s="848">
        <v>1.0009999999999999</v>
      </c>
      <c r="CQ2257" s="848">
        <v>0.02</v>
      </c>
      <c r="CR2257" s="848" t="s">
        <v>121</v>
      </c>
      <c r="CS2257" s="848">
        <v>2E-3</v>
      </c>
      <c r="CT2257" s="848">
        <v>4.1630000000000003</v>
      </c>
      <c r="CU2257" s="848">
        <v>0.153</v>
      </c>
      <c r="CV2257" s="848">
        <v>1.4999999999999999E-2</v>
      </c>
      <c r="CW2257" s="848">
        <v>1E-3</v>
      </c>
      <c r="CX2257" s="848">
        <v>0.154</v>
      </c>
      <c r="CY2257" s="848">
        <v>6.0000000000000001E-3</v>
      </c>
      <c r="CZ2257" s="848" t="s">
        <v>121</v>
      </c>
      <c r="DA2257" s="848">
        <v>2E-3</v>
      </c>
      <c r="DB2257" s="848">
        <v>0.01</v>
      </c>
      <c r="DC2257" s="848">
        <v>2E-3</v>
      </c>
      <c r="DD2257" s="848" t="s">
        <v>121</v>
      </c>
      <c r="DE2257" s="848">
        <v>3.0000000000000001E-3</v>
      </c>
      <c r="DF2257" s="848">
        <v>8.6999999999999994E-2</v>
      </c>
      <c r="DG2257" s="848">
        <v>2E-3</v>
      </c>
      <c r="DH2257" s="848">
        <v>5.0000000000000001E-3</v>
      </c>
      <c r="DI2257" s="848">
        <v>1E-3</v>
      </c>
      <c r="DJ2257" s="848" t="s">
        <v>121</v>
      </c>
      <c r="DK2257" s="848">
        <v>2E-3</v>
      </c>
      <c r="DL2257" s="61" t="str">
        <f t="shared" si="41"/>
        <v>22-0233</v>
      </c>
      <c r="DM2257" s="877">
        <v>-7.0405733027475602E-3</v>
      </c>
      <c r="DN2257" s="877">
        <v>2.5117829545884301E-2</v>
      </c>
      <c r="DO2257" s="877">
        <v>-1.0230036244234599E-2</v>
      </c>
      <c r="DP2257" s="877">
        <v>9.3194795312465505E-3</v>
      </c>
      <c r="DQ2257" s="877">
        <v>0.10200264340846001</v>
      </c>
      <c r="DR2257" s="877">
        <v>1.6002932134138899E-2</v>
      </c>
      <c r="DS2257" s="877">
        <v>1.0480133128720699</v>
      </c>
      <c r="DT2257" s="877">
        <v>-1.5022130534879999E-3</v>
      </c>
      <c r="DU2257" s="877">
        <v>-2.1714427381905998E-3</v>
      </c>
      <c r="DV2257" s="877">
        <v>6.8313552105642494E-2</v>
      </c>
      <c r="DW2257" s="877">
        <v>-7.8330142451943197E-2</v>
      </c>
      <c r="DX2257" s="877">
        <v>-0.31654966918548599</v>
      </c>
      <c r="DY2257" s="877">
        <v>386.93466790758902</v>
      </c>
      <c r="DZ2257" s="877">
        <v>-0.501244947080972</v>
      </c>
      <c r="EA2257" s="877">
        <v>0.124514093354591</v>
      </c>
      <c r="EB2257" s="877">
        <v>99.8579809597082</v>
      </c>
    </row>
    <row r="2258" spans="1:132">
      <c r="A2258" s="11">
        <v>44831</v>
      </c>
      <c r="B2258" s="66" t="s">
        <v>2610</v>
      </c>
      <c r="C2258" s="25" t="s">
        <v>2605</v>
      </c>
      <c r="D2258" s="21">
        <v>10</v>
      </c>
      <c r="E2258" s="2">
        <v>100</v>
      </c>
      <c r="F2258" s="2">
        <v>90</v>
      </c>
      <c r="H2258" s="3">
        <f>((F2258)/(E2258/100))</f>
        <v>90</v>
      </c>
      <c r="I2258" s="4">
        <f>E2258/F2258</f>
        <v>1.1111111111111112</v>
      </c>
      <c r="J2258" s="4" t="e">
        <f>100/G2258</f>
        <v>#DIV/0!</v>
      </c>
      <c r="K2258" s="2">
        <v>20</v>
      </c>
      <c r="M2258" s="2">
        <f>102.38-100.912</f>
        <v>1.4679999999999893</v>
      </c>
      <c r="N2258" s="37">
        <f>M2258/(K2258/100)</f>
        <v>7.3399999999999466</v>
      </c>
      <c r="O2258" s="37" t="e">
        <f>N2258/J2258</f>
        <v>#DIV/0!</v>
      </c>
      <c r="P2258" s="5" t="e">
        <f>M2258/(L2258/100)</f>
        <v>#DIV/0!</v>
      </c>
      <c r="Q2258" s="5" t="e">
        <f>P2258*I2258</f>
        <v>#DIV/0!</v>
      </c>
      <c r="U2258" s="15" t="e">
        <f>100-(T2258-R2258)/S2258*100</f>
        <v>#DIV/0!</v>
      </c>
      <c r="AB2258" s="14" t="e">
        <f>((AE2258-AC2258)*(1000/AD2258))*1000</f>
        <v>#DIV/0!</v>
      </c>
      <c r="AF2258" s="7" t="e">
        <f>#REF!*0.8</f>
        <v>#REF!</v>
      </c>
      <c r="AH2258" s="8">
        <f>((AG2258)*(H2258/100))</f>
        <v>0</v>
      </c>
      <c r="AI2258" s="7" t="e">
        <f>AG2258/AH2258</f>
        <v>#DIV/0!</v>
      </c>
      <c r="AO2258" s="24" t="s">
        <v>2605</v>
      </c>
      <c r="AP2258" s="846" t="s">
        <v>121</v>
      </c>
      <c r="AQ2258" s="846">
        <v>4.0000000000000001E-3</v>
      </c>
      <c r="AR2258" s="846">
        <v>5.0999999999999997E-2</v>
      </c>
      <c r="AS2258" s="846">
        <v>8.9999999999999993E-3</v>
      </c>
      <c r="AT2258" s="846" t="s">
        <v>121</v>
      </c>
      <c r="AU2258" s="846">
        <v>6.0000000000000001E-3</v>
      </c>
      <c r="AV2258" s="846">
        <v>1.4999999999999999E-2</v>
      </c>
      <c r="AW2258" s="846">
        <v>3.0000000000000001E-3</v>
      </c>
      <c r="AX2258" s="846" t="s">
        <v>121</v>
      </c>
      <c r="AY2258" s="846">
        <v>2E-3</v>
      </c>
      <c r="AZ2258" s="846">
        <v>0.104</v>
      </c>
      <c r="BA2258" s="846">
        <v>7.0000000000000001E-3</v>
      </c>
      <c r="BB2258" s="846">
        <v>7.0999999999999994E-2</v>
      </c>
      <c r="BC2258" s="846">
        <v>6.0000000000000001E-3</v>
      </c>
      <c r="BD2258" s="846">
        <v>60.127000000000002</v>
      </c>
      <c r="BE2258" s="846">
        <v>0.55800000000000005</v>
      </c>
      <c r="BF2258" s="846" t="s">
        <v>121</v>
      </c>
      <c r="BG2258" s="846">
        <v>2.1000000000000001E-2</v>
      </c>
      <c r="BH2258" s="846">
        <v>0.60599999999999998</v>
      </c>
      <c r="BI2258" s="846">
        <v>0.223</v>
      </c>
      <c r="BJ2258" s="846" t="s">
        <v>121</v>
      </c>
      <c r="BK2258" s="846">
        <v>3.0000000000000001E-3</v>
      </c>
      <c r="BL2258" s="846" t="s">
        <v>121</v>
      </c>
      <c r="BM2258" s="846">
        <v>3.0000000000000001E-3</v>
      </c>
      <c r="BN2258" s="846">
        <v>3.6999999999999998E-2</v>
      </c>
      <c r="BO2258" s="846">
        <v>1.2999999999999999E-2</v>
      </c>
      <c r="BP2258" s="846">
        <v>36.819000000000003</v>
      </c>
      <c r="BQ2258" s="846">
        <v>0.53800000000000003</v>
      </c>
      <c r="BR2258" s="846" t="s">
        <v>121</v>
      </c>
      <c r="BS2258" s="846">
        <v>2E-3</v>
      </c>
      <c r="BT2258" s="846">
        <v>0.49099999999999999</v>
      </c>
      <c r="BU2258" s="846">
        <v>5.5E-2</v>
      </c>
      <c r="BV2258" s="846">
        <v>7.5999999999999998E-2</v>
      </c>
      <c r="BW2258" s="846">
        <v>3.0000000000000001E-3</v>
      </c>
      <c r="BX2258" s="846" t="s">
        <v>121</v>
      </c>
      <c r="BY2258" s="846">
        <v>4.5999999999999999E-2</v>
      </c>
      <c r="BZ2258" s="846" t="s">
        <v>121</v>
      </c>
      <c r="CA2258" s="846">
        <v>4.5999999999999999E-2</v>
      </c>
      <c r="CB2258" s="846" t="s">
        <v>121</v>
      </c>
      <c r="CC2258" s="846">
        <v>4.8739999999999997</v>
      </c>
      <c r="CD2258" s="846">
        <v>0.61199999999999999</v>
      </c>
      <c r="CE2258" s="846">
        <v>1.7999999999999999E-2</v>
      </c>
      <c r="CF2258" s="846">
        <v>0.01</v>
      </c>
      <c r="CG2258" s="846">
        <v>1E-3</v>
      </c>
      <c r="CH2258" s="846">
        <v>3.0000000000000001E-3</v>
      </c>
      <c r="CI2258" s="846">
        <v>1E-3</v>
      </c>
      <c r="CJ2258" s="846">
        <v>0.104</v>
      </c>
      <c r="CK2258" s="846">
        <v>1.0999999999999999E-2</v>
      </c>
      <c r="CL2258" s="846" t="s">
        <v>121</v>
      </c>
      <c r="CM2258" s="846">
        <v>2E-3</v>
      </c>
      <c r="CN2258" s="846" t="s">
        <v>121</v>
      </c>
      <c r="CO2258" s="846">
        <v>2E-3</v>
      </c>
      <c r="CP2258" s="846">
        <v>0.29199999999999998</v>
      </c>
      <c r="CQ2258" s="846">
        <v>6.0000000000000001E-3</v>
      </c>
      <c r="CR2258" s="846" t="s">
        <v>121</v>
      </c>
      <c r="CS2258" s="846">
        <v>2E-3</v>
      </c>
      <c r="CT2258" s="846">
        <v>0.42699999999999999</v>
      </c>
      <c r="CU2258" s="846">
        <v>3.4000000000000002E-2</v>
      </c>
      <c r="CV2258" s="846" t="s">
        <v>121</v>
      </c>
      <c r="CW2258" s="846">
        <v>2E-3</v>
      </c>
      <c r="CX2258" s="846">
        <v>4.3999999999999997E-2</v>
      </c>
      <c r="CY2258" s="846">
        <v>1.2999999999999999E-2</v>
      </c>
      <c r="CZ2258" s="846" t="s">
        <v>121</v>
      </c>
      <c r="DA2258" s="846">
        <v>2E-3</v>
      </c>
      <c r="DB2258" s="846">
        <v>1.6E-2</v>
      </c>
      <c r="DC2258" s="846">
        <v>6.0000000000000001E-3</v>
      </c>
      <c r="DD2258" s="846" t="s">
        <v>121</v>
      </c>
      <c r="DE2258" s="846">
        <v>1.9E-2</v>
      </c>
      <c r="DF2258" s="846">
        <v>2.8000000000000001E-2</v>
      </c>
      <c r="DG2258" s="846">
        <v>4.0000000000000001E-3</v>
      </c>
      <c r="DH2258" s="846">
        <v>2E-3</v>
      </c>
      <c r="DI2258" s="846">
        <v>1E-3</v>
      </c>
      <c r="DJ2258" s="846" t="s">
        <v>121</v>
      </c>
      <c r="DK2258" s="846">
        <v>2E-3</v>
      </c>
      <c r="DL2258" s="61" t="str">
        <f t="shared" si="41"/>
        <v>LU017830</v>
      </c>
    </row>
    <row r="2259" spans="1:132">
      <c r="A2259" s="11">
        <v>44831</v>
      </c>
      <c r="B2259" s="66"/>
      <c r="C2259" s="25" t="s">
        <v>117</v>
      </c>
      <c r="H2259" s="3" t="e">
        <f>((F2259)/(E2259/100))</f>
        <v>#DIV/0!</v>
      </c>
      <c r="I2259" s="4" t="e">
        <f>E2259/F2259</f>
        <v>#DIV/0!</v>
      </c>
      <c r="J2259" s="4" t="e">
        <f>100/G2259</f>
        <v>#DIV/0!</v>
      </c>
      <c r="N2259" s="37" t="e">
        <f>M2259/(K2259/100)</f>
        <v>#DIV/0!</v>
      </c>
      <c r="O2259" s="37" t="e">
        <f>N2259/J2259</f>
        <v>#DIV/0!</v>
      </c>
      <c r="P2259" s="5" t="e">
        <f>M2259/(L2259/100)</f>
        <v>#DIV/0!</v>
      </c>
      <c r="Q2259" s="5" t="e">
        <f>P2259*I2259</f>
        <v>#DIV/0!</v>
      </c>
      <c r="U2259" s="15" t="e">
        <f>100-(T2259-R2259)/S2259*100</f>
        <v>#DIV/0!</v>
      </c>
      <c r="X2259" s="2">
        <v>11.82</v>
      </c>
      <c r="AB2259" s="14" t="e">
        <f>((AE2259-AC2259)*(1000/AD2259))*1000</f>
        <v>#DIV/0!</v>
      </c>
      <c r="AF2259" s="7" t="e">
        <f>#REF!*0.8</f>
        <v>#REF!</v>
      </c>
      <c r="AH2259" s="8" t="e">
        <f>((AG2259)*(H2259/100))</f>
        <v>#DIV/0!</v>
      </c>
      <c r="AI2259" s="7" t="e">
        <f>AG2259/AH2259</f>
        <v>#DIV/0!</v>
      </c>
      <c r="AO2259" s="20" t="s">
        <v>2611</v>
      </c>
      <c r="AP2259" s="851">
        <v>0.158</v>
      </c>
      <c r="AQ2259" s="851">
        <v>3.0000000000000001E-3</v>
      </c>
      <c r="AR2259" s="851">
        <v>5.0000000000000001E-3</v>
      </c>
      <c r="AS2259" s="851">
        <v>3.0000000000000001E-3</v>
      </c>
      <c r="AT2259" s="851">
        <v>8.8999999999999996E-2</v>
      </c>
      <c r="AU2259" s="851">
        <v>3.0000000000000001E-3</v>
      </c>
      <c r="AV2259" s="851">
        <v>6.6000000000000003E-2</v>
      </c>
      <c r="AW2259" s="851">
        <v>2E-3</v>
      </c>
      <c r="AX2259" s="851">
        <v>1.2E-2</v>
      </c>
      <c r="AY2259" s="851">
        <v>1E-3</v>
      </c>
      <c r="AZ2259" s="851">
        <v>2.3E-2</v>
      </c>
      <c r="BA2259" s="851">
        <v>2E-3</v>
      </c>
      <c r="BB2259" s="851">
        <v>5.3999999999999999E-2</v>
      </c>
      <c r="BC2259" s="851">
        <v>2E-3</v>
      </c>
      <c r="BD2259" s="851">
        <v>0.65300000000000002</v>
      </c>
      <c r="BE2259" s="851">
        <v>1.2E-2</v>
      </c>
      <c r="BF2259" s="851" t="s">
        <v>121</v>
      </c>
      <c r="BG2259" s="851">
        <v>8.9999999999999993E-3</v>
      </c>
      <c r="BH2259" s="851" t="s">
        <v>121</v>
      </c>
      <c r="BI2259" s="851">
        <v>2.0760000000000001</v>
      </c>
      <c r="BJ2259" s="851" t="s">
        <v>121</v>
      </c>
      <c r="BK2259" s="851">
        <v>3.0000000000000001E-3</v>
      </c>
      <c r="BL2259" s="851" t="s">
        <v>121</v>
      </c>
      <c r="BM2259" s="851">
        <v>2E-3</v>
      </c>
      <c r="BN2259" s="851">
        <v>0.109</v>
      </c>
      <c r="BO2259" s="851">
        <v>8.0000000000000002E-3</v>
      </c>
      <c r="BP2259" s="851">
        <v>60.408999999999999</v>
      </c>
      <c r="BQ2259" s="851">
        <v>0.155</v>
      </c>
      <c r="BR2259" s="851">
        <v>3.0000000000000001E-3</v>
      </c>
      <c r="BS2259" s="851">
        <v>1E-3</v>
      </c>
      <c r="BT2259" s="851">
        <v>18.059000000000001</v>
      </c>
      <c r="BU2259" s="851">
        <v>0.16300000000000001</v>
      </c>
      <c r="BV2259" s="851">
        <v>11.813000000000001</v>
      </c>
      <c r="BW2259" s="851">
        <v>0.128</v>
      </c>
      <c r="BX2259" s="851" t="s">
        <v>121</v>
      </c>
      <c r="BY2259" s="851">
        <v>5.0000000000000001E-3</v>
      </c>
      <c r="BZ2259" s="851">
        <v>1.98</v>
      </c>
      <c r="CA2259" s="851">
        <v>0.04</v>
      </c>
      <c r="CB2259" s="851" t="s">
        <v>121</v>
      </c>
      <c r="CC2259" s="851">
        <v>16.041</v>
      </c>
      <c r="CD2259" s="851">
        <v>2.8000000000000001E-2</v>
      </c>
      <c r="CE2259" s="851">
        <v>5.0000000000000001E-3</v>
      </c>
      <c r="CF2259" s="851" t="s">
        <v>121</v>
      </c>
      <c r="CG2259" s="851">
        <v>2E-3</v>
      </c>
      <c r="CH2259" s="851" t="s">
        <v>121</v>
      </c>
      <c r="CI2259" s="851">
        <v>2E-3</v>
      </c>
      <c r="CJ2259" s="851" t="s">
        <v>121</v>
      </c>
      <c r="CK2259" s="851">
        <v>0.16400000000000001</v>
      </c>
      <c r="CL2259" s="851" t="s">
        <v>121</v>
      </c>
      <c r="CM2259" s="851">
        <v>2E-3</v>
      </c>
      <c r="CN2259" s="851">
        <v>5.0000000000000001E-3</v>
      </c>
      <c r="CO2259" s="851">
        <v>1E-3</v>
      </c>
      <c r="CP2259" s="851">
        <v>1.9710000000000001</v>
      </c>
      <c r="CQ2259" s="851">
        <v>5.8000000000000003E-2</v>
      </c>
      <c r="CR2259" s="851" t="s">
        <v>121</v>
      </c>
      <c r="CS2259" s="851">
        <v>2E-3</v>
      </c>
      <c r="CT2259" s="851">
        <v>1.724</v>
      </c>
      <c r="CU2259" s="851">
        <v>0.30599999999999999</v>
      </c>
      <c r="CV2259" s="851">
        <v>0.02</v>
      </c>
      <c r="CW2259" s="851">
        <v>1E-3</v>
      </c>
      <c r="CX2259" s="851">
        <v>0.19800000000000001</v>
      </c>
      <c r="CY2259" s="851">
        <v>1.0999999999999999E-2</v>
      </c>
      <c r="CZ2259" s="851" t="s">
        <v>121</v>
      </c>
      <c r="DA2259" s="851">
        <v>2E-3</v>
      </c>
      <c r="DB2259" s="851">
        <v>5.0000000000000001E-3</v>
      </c>
      <c r="DC2259" s="851">
        <v>3.0000000000000001E-3</v>
      </c>
      <c r="DD2259" s="851">
        <v>2.5999999999999999E-2</v>
      </c>
      <c r="DE2259" s="851">
        <v>7.0000000000000001E-3</v>
      </c>
      <c r="DF2259" s="851">
        <v>0.92</v>
      </c>
      <c r="DG2259" s="851">
        <v>8.9999999999999993E-3</v>
      </c>
      <c r="DH2259" s="851">
        <v>6.0000000000000001E-3</v>
      </c>
      <c r="DI2259" s="851">
        <v>1E-3</v>
      </c>
      <c r="DJ2259" s="851">
        <v>8.8999999999999996E-2</v>
      </c>
      <c r="DK2259" s="851">
        <v>1E-3</v>
      </c>
      <c r="DL2259" s="61" t="str">
        <f t="shared" si="41"/>
        <v>UTV 27.09.2022</v>
      </c>
    </row>
    <row r="2260" spans="1:132">
      <c r="A2260" s="11">
        <v>44831</v>
      </c>
      <c r="B2260" s="66"/>
      <c r="C2260" s="25" t="s">
        <v>122</v>
      </c>
      <c r="D2260" s="21">
        <v>25</v>
      </c>
      <c r="E2260" s="2">
        <v>100</v>
      </c>
      <c r="F2260" s="2">
        <v>75</v>
      </c>
      <c r="H2260" s="3">
        <f>((F2260)/(E2260/100))</f>
        <v>75</v>
      </c>
      <c r="I2260" s="4">
        <f>E2260/F2260</f>
        <v>1.3333333333333333</v>
      </c>
      <c r="J2260" s="4" t="e">
        <f>100/G2260</f>
        <v>#DIV/0!</v>
      </c>
      <c r="N2260" s="37" t="e">
        <f>M2260/(K2260/100)</f>
        <v>#DIV/0!</v>
      </c>
      <c r="O2260" s="37" t="e">
        <f>N2260/J2260</f>
        <v>#DIV/0!</v>
      </c>
      <c r="P2260" s="5" t="e">
        <f>M2260/(L2260/100)</f>
        <v>#DIV/0!</v>
      </c>
      <c r="Q2260" s="5" t="e">
        <f>P2260*I2260</f>
        <v>#DIV/0!</v>
      </c>
      <c r="U2260" s="15" t="e">
        <f>100-(T2260-R2260)/S2260*100</f>
        <v>#DIV/0!</v>
      </c>
      <c r="V2260" s="21">
        <v>0.58799999999999997</v>
      </c>
      <c r="X2260" s="2">
        <v>11.16</v>
      </c>
      <c r="Y2260" s="2">
        <v>5.07</v>
      </c>
      <c r="Z2260" s="21">
        <v>885</v>
      </c>
      <c r="AB2260" s="14" t="e">
        <f>((AE2260-AC2260)*(1000/AD2260))*1000</f>
        <v>#DIV/0!</v>
      </c>
      <c r="AF2260" s="7" t="e">
        <f>#REF!*0.8</f>
        <v>#REF!</v>
      </c>
      <c r="AG2260" s="2">
        <v>134</v>
      </c>
      <c r="AH2260" s="8">
        <f>((AG2260)*(H2260/100))</f>
        <v>100.5</v>
      </c>
      <c r="AI2260" s="7">
        <f>AG2260/AH2260</f>
        <v>1.3333333333333333</v>
      </c>
      <c r="AJ2260" s="6">
        <v>45.02</v>
      </c>
      <c r="AK2260" s="2">
        <v>0.33900000000000002</v>
      </c>
      <c r="AO2260" s="20" t="s">
        <v>2612</v>
      </c>
      <c r="AP2260" s="847">
        <v>0.09</v>
      </c>
      <c r="AQ2260" s="847">
        <v>2E-3</v>
      </c>
      <c r="AR2260" s="847">
        <v>2.5000000000000001E-2</v>
      </c>
      <c r="AS2260" s="847">
        <v>3.0000000000000001E-3</v>
      </c>
      <c r="AT2260" s="847">
        <v>8.9999999999999993E-3</v>
      </c>
      <c r="AU2260" s="847">
        <v>2E-3</v>
      </c>
      <c r="AV2260" s="847">
        <v>4.4999999999999998E-2</v>
      </c>
      <c r="AW2260" s="847">
        <v>2E-3</v>
      </c>
      <c r="AX2260" s="847">
        <v>2E-3</v>
      </c>
      <c r="AY2260" s="847">
        <v>1E-3</v>
      </c>
      <c r="AZ2260" s="847">
        <v>2.1999999999999999E-2</v>
      </c>
      <c r="BA2260" s="847">
        <v>2E-3</v>
      </c>
      <c r="BB2260" s="847">
        <v>0.112</v>
      </c>
      <c r="BC2260" s="847">
        <v>3.0000000000000001E-3</v>
      </c>
      <c r="BD2260" s="847">
        <v>2.9239999999999999</v>
      </c>
      <c r="BE2260" s="847">
        <v>2.5999999999999999E-2</v>
      </c>
      <c r="BF2260" s="847" t="s">
        <v>121</v>
      </c>
      <c r="BG2260" s="847">
        <v>3.0000000000000001E-3</v>
      </c>
      <c r="BH2260" s="847">
        <v>4.45</v>
      </c>
      <c r="BI2260" s="847">
        <v>1.024</v>
      </c>
      <c r="BJ2260" s="847" t="s">
        <v>121</v>
      </c>
      <c r="BK2260" s="847">
        <v>2E-3</v>
      </c>
      <c r="BL2260" s="847" t="s">
        <v>121</v>
      </c>
      <c r="BM2260" s="847">
        <v>2E-3</v>
      </c>
      <c r="BN2260" s="847">
        <v>0.91700000000000004</v>
      </c>
      <c r="BO2260" s="847">
        <v>1.4999999999999999E-2</v>
      </c>
      <c r="BP2260" s="847">
        <v>63.914000000000001</v>
      </c>
      <c r="BQ2260" s="847">
        <v>0.14399999999999999</v>
      </c>
      <c r="BR2260" s="847">
        <v>2E-3</v>
      </c>
      <c r="BS2260" s="847">
        <v>1E-3</v>
      </c>
      <c r="BT2260" s="847">
        <v>12.59</v>
      </c>
      <c r="BU2260" s="847">
        <v>0.123</v>
      </c>
      <c r="BV2260" s="847">
        <v>0.95199999999999996</v>
      </c>
      <c r="BW2260" s="847">
        <v>2.1000000000000001E-2</v>
      </c>
      <c r="BX2260" s="847">
        <v>1.7000000000000001E-2</v>
      </c>
      <c r="BY2260" s="847">
        <v>6.0000000000000001E-3</v>
      </c>
      <c r="BZ2260" s="847">
        <v>0.61499999999999999</v>
      </c>
      <c r="CA2260" s="847">
        <v>2.5999999999999999E-2</v>
      </c>
      <c r="CB2260" s="847" t="s">
        <v>121</v>
      </c>
      <c r="CC2260" s="847">
        <v>8.91</v>
      </c>
      <c r="CD2260" s="847">
        <v>9.2999999999999999E-2</v>
      </c>
      <c r="CE2260" s="847">
        <v>6.0000000000000001E-3</v>
      </c>
      <c r="CF2260" s="847" t="s">
        <v>121</v>
      </c>
      <c r="CG2260" s="847">
        <v>2E-3</v>
      </c>
      <c r="CH2260" s="847">
        <v>2E-3</v>
      </c>
      <c r="CI2260" s="847">
        <v>1E-3</v>
      </c>
      <c r="CJ2260" s="847">
        <v>1.226</v>
      </c>
      <c r="CK2260" s="847">
        <v>8.4000000000000005E-2</v>
      </c>
      <c r="CL2260" s="847" t="s">
        <v>121</v>
      </c>
      <c r="CM2260" s="847">
        <v>2E-3</v>
      </c>
      <c r="CN2260" s="847">
        <v>2E-3</v>
      </c>
      <c r="CO2260" s="847">
        <v>1E-3</v>
      </c>
      <c r="CP2260" s="847">
        <v>2.3740000000000001</v>
      </c>
      <c r="CQ2260" s="847">
        <v>4.2999999999999997E-2</v>
      </c>
      <c r="CR2260" s="847" t="s">
        <v>121</v>
      </c>
      <c r="CS2260" s="847">
        <v>2E-3</v>
      </c>
      <c r="CT2260" s="847">
        <v>7.931</v>
      </c>
      <c r="CU2260" s="847">
        <v>0.28699999999999998</v>
      </c>
      <c r="CV2260" s="847">
        <v>2.9000000000000001E-2</v>
      </c>
      <c r="CW2260" s="847">
        <v>1E-3</v>
      </c>
      <c r="CX2260" s="847">
        <v>1.0960000000000001</v>
      </c>
      <c r="CY2260" s="847">
        <v>1.9E-2</v>
      </c>
      <c r="CZ2260" s="847" t="s">
        <v>121</v>
      </c>
      <c r="DA2260" s="847">
        <v>2E-3</v>
      </c>
      <c r="DB2260" s="847">
        <v>1.6E-2</v>
      </c>
      <c r="DC2260" s="847">
        <v>6.0000000000000001E-3</v>
      </c>
      <c r="DD2260" s="847" t="s">
        <v>121</v>
      </c>
      <c r="DE2260" s="847">
        <v>1.2999999999999999E-2</v>
      </c>
      <c r="DF2260" s="847">
        <v>0.52300000000000002</v>
      </c>
      <c r="DG2260" s="847">
        <v>6.0000000000000001E-3</v>
      </c>
      <c r="DH2260" s="847">
        <v>1.4999999999999999E-2</v>
      </c>
      <c r="DI2260" s="847">
        <v>1E-3</v>
      </c>
      <c r="DJ2260" s="847">
        <v>7.0000000000000001E-3</v>
      </c>
      <c r="DK2260" s="847">
        <v>1E-3</v>
      </c>
      <c r="DL2260" s="61" t="str">
        <f t="shared" si="41"/>
        <v>DK II 27.09.2022</v>
      </c>
    </row>
    <row r="2261" spans="1:132">
      <c r="A2261" s="11">
        <v>44831</v>
      </c>
      <c r="B2261" s="66" t="s">
        <v>208</v>
      </c>
      <c r="C2261" s="25" t="s">
        <v>119</v>
      </c>
      <c r="D2261" s="21">
        <v>37</v>
      </c>
      <c r="E2261" s="2">
        <v>100</v>
      </c>
      <c r="F2261" s="2">
        <v>63</v>
      </c>
      <c r="H2261" s="3">
        <f>((F2261)/(E2261/100))</f>
        <v>63</v>
      </c>
      <c r="I2261" s="4">
        <f>E2261/F2261</f>
        <v>1.5873015873015872</v>
      </c>
      <c r="J2261" s="4" t="e">
        <f>100/G2261</f>
        <v>#DIV/0!</v>
      </c>
      <c r="N2261" s="37" t="e">
        <f>M2261/(K2261/100)</f>
        <v>#DIV/0!</v>
      </c>
      <c r="O2261" s="37" t="e">
        <f>N2261/J2261</f>
        <v>#DIV/0!</v>
      </c>
      <c r="P2261" s="5" t="e">
        <f>M2261/(L2261/100)</f>
        <v>#DIV/0!</v>
      </c>
      <c r="Q2261" s="5" t="e">
        <f>P2261*I2261</f>
        <v>#DIV/0!</v>
      </c>
      <c r="U2261" s="15" t="e">
        <f>100-(T2261-R2261)/S2261*100</f>
        <v>#DIV/0!</v>
      </c>
      <c r="V2261" s="21">
        <v>0.32400000000000001</v>
      </c>
      <c r="X2261" s="2">
        <v>9.8000000000000007</v>
      </c>
      <c r="Y2261" s="2">
        <v>10.35</v>
      </c>
      <c r="Z2261" s="21">
        <v>2877</v>
      </c>
      <c r="AB2261" s="14" t="e">
        <f>((AE2261-AC2261)*(1000/AD2261))*1000</f>
        <v>#DIV/0!</v>
      </c>
      <c r="AF2261" s="7" t="e">
        <f>#REF!*0.8</f>
        <v>#REF!</v>
      </c>
      <c r="AG2261" s="2">
        <v>160</v>
      </c>
      <c r="AH2261" s="8">
        <f>((AG2261)*(H2261/100))</f>
        <v>100.8</v>
      </c>
      <c r="AI2261" s="7">
        <f>AG2261/AH2261</f>
        <v>1.5873015873015874</v>
      </c>
      <c r="AJ2261" s="6">
        <v>20.63</v>
      </c>
      <c r="AK2261" s="2">
        <v>1.113</v>
      </c>
      <c r="AO2261" s="20" t="s">
        <v>2613</v>
      </c>
      <c r="AP2261" s="850">
        <v>9.7000000000000003E-2</v>
      </c>
      <c r="AQ2261" s="850">
        <v>2E-3</v>
      </c>
      <c r="AR2261" s="850">
        <v>3.5999999999999997E-2</v>
      </c>
      <c r="AS2261" s="850">
        <v>3.0000000000000001E-3</v>
      </c>
      <c r="AT2261" s="850">
        <v>8.9999999999999993E-3</v>
      </c>
      <c r="AU2261" s="850">
        <v>2E-3</v>
      </c>
      <c r="AV2261" s="850">
        <v>2.3E-2</v>
      </c>
      <c r="AW2261" s="850">
        <v>2E-3</v>
      </c>
      <c r="AX2261" s="850">
        <v>5.8000000000000003E-2</v>
      </c>
      <c r="AY2261" s="850">
        <v>2E-3</v>
      </c>
      <c r="AZ2261" s="850">
        <v>5.3999999999999999E-2</v>
      </c>
      <c r="BA2261" s="850">
        <v>2E-3</v>
      </c>
      <c r="BB2261" s="850">
        <v>0.16200000000000001</v>
      </c>
      <c r="BC2261" s="850">
        <v>3.0000000000000001E-3</v>
      </c>
      <c r="BD2261" s="850">
        <v>2.5640000000000001</v>
      </c>
      <c r="BE2261" s="850">
        <v>2.1000000000000001E-2</v>
      </c>
      <c r="BF2261" s="850" t="s">
        <v>121</v>
      </c>
      <c r="BG2261" s="850">
        <v>3.0000000000000001E-3</v>
      </c>
      <c r="BH2261" s="850">
        <v>4.33</v>
      </c>
      <c r="BI2261" s="850">
        <v>0.80600000000000005</v>
      </c>
      <c r="BJ2261" s="850" t="s">
        <v>121</v>
      </c>
      <c r="BK2261" s="850">
        <v>2E-3</v>
      </c>
      <c r="BL2261" s="850" t="s">
        <v>121</v>
      </c>
      <c r="BM2261" s="850">
        <v>2E-3</v>
      </c>
      <c r="BN2261" s="850">
        <v>8.7999999999999995E-2</v>
      </c>
      <c r="BO2261" s="850">
        <v>6.0000000000000001E-3</v>
      </c>
      <c r="BP2261" s="850">
        <v>63.808999999999997</v>
      </c>
      <c r="BQ2261" s="850">
        <v>0.14599999999999999</v>
      </c>
      <c r="BR2261" s="850" t="s">
        <v>121</v>
      </c>
      <c r="BS2261" s="850">
        <v>2E-3</v>
      </c>
      <c r="BT2261" s="850">
        <v>10.257999999999999</v>
      </c>
      <c r="BU2261" s="850">
        <v>0.108</v>
      </c>
      <c r="BV2261" s="850">
        <v>1.202</v>
      </c>
      <c r="BW2261" s="850">
        <v>2.1000000000000001E-2</v>
      </c>
      <c r="BX2261" s="850" t="s">
        <v>121</v>
      </c>
      <c r="BY2261" s="850">
        <v>7.0000000000000001E-3</v>
      </c>
      <c r="BZ2261" s="850">
        <v>0.91400000000000003</v>
      </c>
      <c r="CA2261" s="850">
        <v>2.8000000000000001E-2</v>
      </c>
      <c r="CB2261" s="850" t="s">
        <v>121</v>
      </c>
      <c r="CC2261" s="850">
        <v>6.0549999999999997</v>
      </c>
      <c r="CD2261" s="850">
        <v>0.13100000000000001</v>
      </c>
      <c r="CE2261" s="850">
        <v>6.0000000000000001E-3</v>
      </c>
      <c r="CF2261" s="850">
        <v>4.0000000000000001E-3</v>
      </c>
      <c r="CG2261" s="850">
        <v>1E-3</v>
      </c>
      <c r="CH2261" s="850">
        <v>3.0000000000000001E-3</v>
      </c>
      <c r="CI2261" s="850">
        <v>1E-3</v>
      </c>
      <c r="CJ2261" s="850">
        <v>0.42399999999999999</v>
      </c>
      <c r="CK2261" s="850">
        <v>5.8999999999999997E-2</v>
      </c>
      <c r="CL2261" s="850" t="s">
        <v>121</v>
      </c>
      <c r="CM2261" s="850">
        <v>2E-3</v>
      </c>
      <c r="CN2261" s="850">
        <v>2E-3</v>
      </c>
      <c r="CO2261" s="850">
        <v>1E-3</v>
      </c>
      <c r="CP2261" s="850">
        <v>1.52</v>
      </c>
      <c r="CQ2261" s="850">
        <v>3.3000000000000002E-2</v>
      </c>
      <c r="CR2261" s="850" t="s">
        <v>121</v>
      </c>
      <c r="CS2261" s="850">
        <v>2E-3</v>
      </c>
      <c r="CT2261" s="850">
        <v>7.391</v>
      </c>
      <c r="CU2261" s="850">
        <v>0.25900000000000001</v>
      </c>
      <c r="CV2261" s="850">
        <v>2.1999999999999999E-2</v>
      </c>
      <c r="CW2261" s="850">
        <v>1E-3</v>
      </c>
      <c r="CX2261" s="850">
        <v>0.68400000000000005</v>
      </c>
      <c r="CY2261" s="850">
        <v>1.4E-2</v>
      </c>
      <c r="CZ2261" s="850" t="s">
        <v>121</v>
      </c>
      <c r="DA2261" s="850">
        <v>2E-3</v>
      </c>
      <c r="DB2261" s="850">
        <v>3.3000000000000002E-2</v>
      </c>
      <c r="DC2261" s="850">
        <v>5.0000000000000001E-3</v>
      </c>
      <c r="DD2261" s="850" t="s">
        <v>121</v>
      </c>
      <c r="DE2261" s="850">
        <v>1.0999999999999999E-2</v>
      </c>
      <c r="DF2261" s="850">
        <v>0.95499999999999996</v>
      </c>
      <c r="DG2261" s="850">
        <v>8.0000000000000002E-3</v>
      </c>
      <c r="DH2261" s="850">
        <v>0.02</v>
      </c>
      <c r="DI2261" s="850">
        <v>1E-3</v>
      </c>
      <c r="DJ2261" s="850">
        <v>1.7999999999999999E-2</v>
      </c>
      <c r="DK2261" s="850">
        <v>1E-3</v>
      </c>
      <c r="DL2261" s="61" t="str">
        <f t="shared" si="41"/>
        <v>DK III W1 27.09.2022</v>
      </c>
    </row>
    <row r="2262" spans="1:132">
      <c r="A2262" s="11">
        <v>44831</v>
      </c>
      <c r="B2262" s="66" t="s">
        <v>2614</v>
      </c>
      <c r="C2262" s="25" t="s">
        <v>859</v>
      </c>
      <c r="H2262" s="3" t="e">
        <f>((F2262)/(E2262/100))</f>
        <v>#DIV/0!</v>
      </c>
      <c r="I2262" s="4" t="e">
        <f>E2262/F2262</f>
        <v>#DIV/0!</v>
      </c>
      <c r="J2262" s="4" t="e">
        <f>100/G2262</f>
        <v>#DIV/0!</v>
      </c>
      <c r="N2262" s="37" t="e">
        <f>M2262/(K2262/100)</f>
        <v>#DIV/0!</v>
      </c>
      <c r="O2262" s="37" t="e">
        <f>N2262/J2262</f>
        <v>#DIV/0!</v>
      </c>
      <c r="P2262" s="5" t="e">
        <f>M2262/(L2262/100)</f>
        <v>#DIV/0!</v>
      </c>
      <c r="Q2262" s="5" t="e">
        <f>P2262*I2262</f>
        <v>#DIV/0!</v>
      </c>
      <c r="U2262" s="15" t="e">
        <f>100-(T2262-R2262)/S2262*100</f>
        <v>#DIV/0!</v>
      </c>
      <c r="AB2262" s="14" t="e">
        <f>((AE2262-AC2262)*(1000/AD2262))*1000</f>
        <v>#DIV/0!</v>
      </c>
      <c r="AF2262" s="7" t="e">
        <f>#REF!*0.8</f>
        <v>#REF!</v>
      </c>
      <c r="AH2262" s="8" t="e">
        <f>((AG2262)*(H2262/100))</f>
        <v>#DIV/0!</v>
      </c>
      <c r="AI2262" s="7" t="e">
        <f>AG2262/AH2262</f>
        <v>#DIV/0!</v>
      </c>
      <c r="AO2262" s="20" t="s">
        <v>2617</v>
      </c>
      <c r="AP2262" s="849">
        <v>0.70399999999999996</v>
      </c>
      <c r="AQ2262" s="849">
        <v>1.2999999999999999E-2</v>
      </c>
      <c r="AR2262" s="849">
        <v>3.4000000000000002E-2</v>
      </c>
      <c r="AS2262" s="849">
        <v>7.0000000000000001E-3</v>
      </c>
      <c r="AT2262" s="849">
        <v>3.9E-2</v>
      </c>
      <c r="AU2262" s="849">
        <v>4.0000000000000001E-3</v>
      </c>
      <c r="AV2262" s="849">
        <v>1.0999999999999999E-2</v>
      </c>
      <c r="AW2262" s="849">
        <v>3.0000000000000001E-3</v>
      </c>
      <c r="AX2262" s="849" t="s">
        <v>121</v>
      </c>
      <c r="AY2262" s="849">
        <v>2E-3</v>
      </c>
      <c r="AZ2262" s="849">
        <v>0.189</v>
      </c>
      <c r="BA2262" s="849">
        <v>8.9999999999999993E-3</v>
      </c>
      <c r="BB2262" s="849">
        <v>5.0999999999999997E-2</v>
      </c>
      <c r="BC2262" s="849">
        <v>5.0000000000000001E-3</v>
      </c>
      <c r="BD2262" s="849">
        <v>44.158999999999999</v>
      </c>
      <c r="BE2262" s="849">
        <v>0.36599999999999999</v>
      </c>
      <c r="BF2262" s="849" t="s">
        <v>121</v>
      </c>
      <c r="BG2262" s="849">
        <v>1.0999999999999999E-2</v>
      </c>
      <c r="BH2262" s="849">
        <v>2.3780000000000001</v>
      </c>
      <c r="BI2262" s="849">
        <v>0.307</v>
      </c>
      <c r="BJ2262" s="849">
        <v>1.4999999999999999E-2</v>
      </c>
      <c r="BK2262" s="849">
        <v>8.9999999999999993E-3</v>
      </c>
      <c r="BL2262" s="849" t="s">
        <v>121</v>
      </c>
      <c r="BM2262" s="849">
        <v>6.0000000000000001E-3</v>
      </c>
      <c r="BN2262" s="849">
        <v>1.3280000000000001</v>
      </c>
      <c r="BO2262" s="849">
        <v>3.1E-2</v>
      </c>
      <c r="BP2262" s="849">
        <v>41.462000000000003</v>
      </c>
      <c r="BQ2262" s="849">
        <v>0.48899999999999999</v>
      </c>
      <c r="BR2262" s="849">
        <v>5.0999999999999997E-2</v>
      </c>
      <c r="BS2262" s="849">
        <v>3.0000000000000001E-3</v>
      </c>
      <c r="BT2262" s="849">
        <v>1.3779999999999999</v>
      </c>
      <c r="BU2262" s="849">
        <v>0.09</v>
      </c>
      <c r="BV2262" s="849">
        <v>0.224</v>
      </c>
      <c r="BW2262" s="849">
        <v>4.0000000000000001E-3</v>
      </c>
      <c r="BX2262" s="849" t="s">
        <v>121</v>
      </c>
      <c r="BY2262" s="849">
        <v>3.9E-2</v>
      </c>
      <c r="BZ2262" s="849">
        <v>0.06</v>
      </c>
      <c r="CA2262" s="849">
        <v>3.5999999999999997E-2</v>
      </c>
      <c r="CB2262" s="849" t="s">
        <v>121</v>
      </c>
      <c r="CC2262" s="849">
        <v>3.246</v>
      </c>
      <c r="CD2262" s="849">
        <v>0.53900000000000003</v>
      </c>
      <c r="CE2262" s="849">
        <v>1.6E-2</v>
      </c>
      <c r="CF2262" s="849">
        <v>7.0000000000000001E-3</v>
      </c>
      <c r="CG2262" s="849">
        <v>1E-3</v>
      </c>
      <c r="CH2262" s="849">
        <v>8.9999999999999993E-3</v>
      </c>
      <c r="CI2262" s="849">
        <v>1E-3</v>
      </c>
      <c r="CJ2262" s="849">
        <v>0.157</v>
      </c>
      <c r="CK2262" s="849">
        <v>1.4999999999999999E-2</v>
      </c>
      <c r="CL2262" s="849" t="s">
        <v>121</v>
      </c>
      <c r="CM2262" s="849">
        <v>2E-3</v>
      </c>
      <c r="CN2262" s="849" t="s">
        <v>121</v>
      </c>
      <c r="CO2262" s="849">
        <v>2E-3</v>
      </c>
      <c r="CP2262" s="849">
        <v>0.28899999999999998</v>
      </c>
      <c r="CQ2262" s="849">
        <v>6.0000000000000001E-3</v>
      </c>
      <c r="CR2262" s="849" t="s">
        <v>121</v>
      </c>
      <c r="CS2262" s="849">
        <v>2E-3</v>
      </c>
      <c r="CT2262" s="849">
        <v>1.087</v>
      </c>
      <c r="CU2262" s="849">
        <v>5.0999999999999997E-2</v>
      </c>
      <c r="CV2262" s="849">
        <v>2.5000000000000001E-2</v>
      </c>
      <c r="CW2262" s="849">
        <v>1E-3</v>
      </c>
      <c r="CX2262" s="849">
        <v>1.734</v>
      </c>
      <c r="CY2262" s="849">
        <v>0.05</v>
      </c>
      <c r="CZ2262" s="849" t="s">
        <v>121</v>
      </c>
      <c r="DA2262" s="849">
        <v>4.0000000000000001E-3</v>
      </c>
      <c r="DB2262" s="849">
        <v>3.7999999999999999E-2</v>
      </c>
      <c r="DC2262" s="849">
        <v>1.9E-2</v>
      </c>
      <c r="DD2262" s="849" t="s">
        <v>121</v>
      </c>
      <c r="DE2262" s="849">
        <v>2.8000000000000001E-2</v>
      </c>
      <c r="DF2262" s="849">
        <v>1.5029999999999999</v>
      </c>
      <c r="DG2262" s="849">
        <v>2.5000000000000001E-2</v>
      </c>
      <c r="DH2262" s="849">
        <v>1.4E-2</v>
      </c>
      <c r="DI2262" s="849">
        <v>1E-3</v>
      </c>
      <c r="DJ2262" s="849" t="s">
        <v>121</v>
      </c>
      <c r="DK2262" s="849">
        <v>2E-3</v>
      </c>
      <c r="DL2262" s="61" t="str">
        <f t="shared" si="41"/>
        <v>CH 7343 27.09.2022</v>
      </c>
    </row>
    <row r="2263" spans="1:132">
      <c r="A2263" s="11">
        <v>44832</v>
      </c>
      <c r="B2263" s="66" t="s">
        <v>2616</v>
      </c>
      <c r="C2263" s="25" t="s">
        <v>2615</v>
      </c>
      <c r="D2263" s="21">
        <v>0</v>
      </c>
      <c r="E2263" s="2">
        <v>100</v>
      </c>
      <c r="F2263" s="2">
        <v>100</v>
      </c>
      <c r="G2263" s="2">
        <v>100</v>
      </c>
      <c r="H2263" s="3">
        <f>((F2263)/(E2263/100))</f>
        <v>100</v>
      </c>
      <c r="I2263" s="4">
        <f>E2263/F2263</f>
        <v>1</v>
      </c>
      <c r="J2263" s="4">
        <f>100/G2263</f>
        <v>1</v>
      </c>
      <c r="K2263" s="2">
        <v>20</v>
      </c>
      <c r="M2263" s="2">
        <f>98.734-98.623</f>
        <v>0.11099999999999</v>
      </c>
      <c r="N2263" s="37">
        <f>M2263/(K2263/100)</f>
        <v>0.55499999999994998</v>
      </c>
      <c r="O2263" s="37">
        <f>N2263/J2263</f>
        <v>0.55499999999994998</v>
      </c>
      <c r="P2263" s="5" t="e">
        <f>M2263/(L2263/100)</f>
        <v>#DIV/0!</v>
      </c>
      <c r="Q2263" s="5" t="e">
        <f>P2263*I2263</f>
        <v>#DIV/0!</v>
      </c>
      <c r="R2263" s="21">
        <v>54.063000000000002</v>
      </c>
      <c r="S2263" s="21">
        <v>10.265000000000001</v>
      </c>
      <c r="T2263" s="861">
        <v>63.645000000000003</v>
      </c>
      <c r="U2263" s="15">
        <f>100-(T2263-R2263)/S2263*100</f>
        <v>6.6536775450560128</v>
      </c>
      <c r="V2263" s="21">
        <v>0.308</v>
      </c>
      <c r="X2263" s="2">
        <v>7.69</v>
      </c>
      <c r="Y2263" s="2">
        <v>0.5</v>
      </c>
      <c r="AB2263" s="14" t="e">
        <f>((AE2263-AC2263)*(1000/AD2263))*1000</f>
        <v>#DIV/0!</v>
      </c>
      <c r="AF2263" s="7" t="e">
        <f>#REF!*0.8</f>
        <v>#REF!</v>
      </c>
      <c r="AG2263" s="2">
        <v>100</v>
      </c>
      <c r="AH2263" s="8">
        <f>((AG2263)*(H2263/100))</f>
        <v>100</v>
      </c>
      <c r="AI2263" s="7">
        <f>AG2263/AH2263</f>
        <v>1</v>
      </c>
      <c r="AJ2263" s="6">
        <v>4.4859999999999998</v>
      </c>
      <c r="AK2263" s="2">
        <v>2.1999999999999999E-2</v>
      </c>
      <c r="AM2263" s="21">
        <v>0.8</v>
      </c>
      <c r="AN2263" s="21">
        <v>0.72</v>
      </c>
      <c r="AO2263" s="20" t="s">
        <v>2615</v>
      </c>
      <c r="AP2263" s="852">
        <v>0.52900000000000003</v>
      </c>
      <c r="AQ2263" s="852">
        <v>1.0999999999999999E-2</v>
      </c>
      <c r="AR2263" s="852">
        <v>3.6999999999999998E-2</v>
      </c>
      <c r="AS2263" s="852">
        <v>7.0000000000000001E-3</v>
      </c>
      <c r="AT2263" s="852" t="s">
        <v>121</v>
      </c>
      <c r="AU2263" s="852">
        <v>7.0000000000000001E-3</v>
      </c>
      <c r="AV2263" s="852">
        <v>0.221</v>
      </c>
      <c r="AW2263" s="852">
        <v>8.0000000000000002E-3</v>
      </c>
      <c r="AX2263" s="852" t="s">
        <v>121</v>
      </c>
      <c r="AY2263" s="852">
        <v>3.0000000000000001E-3</v>
      </c>
      <c r="AZ2263" s="852">
        <v>0.33100000000000002</v>
      </c>
      <c r="BA2263" s="852">
        <v>0.01</v>
      </c>
      <c r="BB2263" s="852">
        <v>0.35499999999999998</v>
      </c>
      <c r="BC2263" s="852">
        <v>0.01</v>
      </c>
      <c r="BD2263" s="852">
        <v>33.274999999999999</v>
      </c>
      <c r="BE2263" s="852">
        <v>0.32100000000000001</v>
      </c>
      <c r="BF2263" s="852" t="s">
        <v>121</v>
      </c>
      <c r="BG2263" s="852">
        <v>1.7000000000000001E-2</v>
      </c>
      <c r="BH2263" s="852">
        <v>1.9770000000000001</v>
      </c>
      <c r="BI2263" s="852">
        <v>1.012</v>
      </c>
      <c r="BJ2263" s="852" t="s">
        <v>121</v>
      </c>
      <c r="BK2263" s="852">
        <v>1.0999999999999999E-2</v>
      </c>
      <c r="BL2263" s="852" t="s">
        <v>121</v>
      </c>
      <c r="BM2263" s="852">
        <v>5.0000000000000001E-3</v>
      </c>
      <c r="BN2263" s="852">
        <v>6.8000000000000005E-2</v>
      </c>
      <c r="BO2263" s="852">
        <v>1.4999999999999999E-2</v>
      </c>
      <c r="BP2263" s="852">
        <v>38.9</v>
      </c>
      <c r="BQ2263" s="852">
        <v>0.498</v>
      </c>
      <c r="BR2263" s="852" t="s">
        <v>121</v>
      </c>
      <c r="BS2263" s="852">
        <v>3.0000000000000001E-3</v>
      </c>
      <c r="BT2263" s="852">
        <v>1.526</v>
      </c>
      <c r="BU2263" s="852">
        <v>9.6000000000000002E-2</v>
      </c>
      <c r="BV2263" s="852">
        <v>0.14199999999999999</v>
      </c>
      <c r="BW2263" s="852">
        <v>1.2999999999999999E-2</v>
      </c>
      <c r="BX2263" s="852" t="s">
        <v>121</v>
      </c>
      <c r="BY2263" s="852">
        <v>3.7999999999999999E-2</v>
      </c>
      <c r="BZ2263" s="852">
        <v>6.6000000000000003E-2</v>
      </c>
      <c r="CA2263" s="852">
        <v>3.5999999999999997E-2</v>
      </c>
      <c r="CB2263" s="852" t="s">
        <v>121</v>
      </c>
      <c r="CC2263" s="852">
        <v>11.018000000000001</v>
      </c>
      <c r="CD2263" s="852">
        <v>0.30399999999999999</v>
      </c>
      <c r="CE2263" s="852">
        <v>1.2999999999999999E-2</v>
      </c>
      <c r="CF2263" s="852">
        <v>1.6E-2</v>
      </c>
      <c r="CG2263" s="852">
        <v>1E-3</v>
      </c>
      <c r="CH2263" s="852">
        <v>0.03</v>
      </c>
      <c r="CI2263" s="852">
        <v>1E-3</v>
      </c>
      <c r="CJ2263" s="852">
        <v>0.155</v>
      </c>
      <c r="CK2263" s="852">
        <v>4.8000000000000001E-2</v>
      </c>
      <c r="CL2263" s="852" t="s">
        <v>121</v>
      </c>
      <c r="CM2263" s="852">
        <v>2E-3</v>
      </c>
      <c r="CN2263" s="852" t="s">
        <v>121</v>
      </c>
      <c r="CO2263" s="852">
        <v>2E-3</v>
      </c>
      <c r="CP2263" s="852">
        <v>0.218</v>
      </c>
      <c r="CQ2263" s="852">
        <v>1.7999999999999999E-2</v>
      </c>
      <c r="CR2263" s="852" t="s">
        <v>121</v>
      </c>
      <c r="CS2263" s="852">
        <v>2E-3</v>
      </c>
      <c r="CT2263" s="852">
        <v>6.274</v>
      </c>
      <c r="CU2263" s="852">
        <v>0.29699999999999999</v>
      </c>
      <c r="CV2263" s="852">
        <v>1.2999999999999999E-2</v>
      </c>
      <c r="CW2263" s="852">
        <v>1E-3</v>
      </c>
      <c r="CX2263" s="852">
        <v>0.155</v>
      </c>
      <c r="CY2263" s="852">
        <v>1.7000000000000001E-2</v>
      </c>
      <c r="CZ2263" s="852" t="s">
        <v>121</v>
      </c>
      <c r="DA2263" s="852">
        <v>3.0000000000000001E-3</v>
      </c>
      <c r="DB2263" s="852">
        <v>1.0999999999999999E-2</v>
      </c>
      <c r="DC2263" s="852">
        <v>7.0000000000000001E-3</v>
      </c>
      <c r="DD2263" s="852">
        <v>7.1999999999999995E-2</v>
      </c>
      <c r="DE2263" s="852">
        <v>3.6999999999999998E-2</v>
      </c>
      <c r="DF2263" s="852">
        <v>6.8490000000000002</v>
      </c>
      <c r="DG2263" s="852">
        <v>9.0999999999999998E-2</v>
      </c>
      <c r="DH2263" s="852">
        <v>2.1000000000000001E-2</v>
      </c>
      <c r="DI2263" s="852">
        <v>1E-3</v>
      </c>
      <c r="DJ2263" s="852" t="s">
        <v>121</v>
      </c>
      <c r="DK2263" s="852">
        <v>2E-3</v>
      </c>
      <c r="DL2263" s="61" t="str">
        <f t="shared" si="41"/>
        <v>22-0032</v>
      </c>
      <c r="DM2263" s="877">
        <v>1.3183618951524201E-2</v>
      </c>
      <c r="DN2263" s="877">
        <v>1.14946555925043E-2</v>
      </c>
      <c r="DO2263" s="877">
        <v>-2.8378386802849001E-2</v>
      </c>
      <c r="DP2263" s="877">
        <v>2.1501531666326099E-2</v>
      </c>
      <c r="DQ2263" s="877">
        <v>-9.3537202905545E-3</v>
      </c>
      <c r="DR2263" s="877">
        <v>-1.4033559865517501E-2</v>
      </c>
      <c r="DS2263" s="877">
        <v>1.4248966235217799</v>
      </c>
      <c r="DT2263" s="877">
        <v>-4.0443275298047204E-3</v>
      </c>
      <c r="DU2263" s="877">
        <v>-3.0520095122327502E-3</v>
      </c>
      <c r="DV2263" s="877">
        <v>2.5095135190172198E-2</v>
      </c>
      <c r="DW2263" s="877">
        <v>-0.10478721392286799</v>
      </c>
      <c r="DX2263" s="877">
        <v>-0.34146562098489602</v>
      </c>
      <c r="DY2263" s="877">
        <v>76.179449192702293</v>
      </c>
      <c r="DZ2263" s="877">
        <v>-1.18798485523485</v>
      </c>
      <c r="EA2263" s="877">
        <v>-5.8976103785375697E-2</v>
      </c>
      <c r="EB2263" s="877">
        <v>100.223537922322</v>
      </c>
    </row>
    <row r="2264" spans="1:132">
      <c r="A2264" s="11">
        <v>44832</v>
      </c>
      <c r="B2264" s="66" t="s">
        <v>219</v>
      </c>
      <c r="C2264" s="25" t="s">
        <v>2618</v>
      </c>
      <c r="H2264" s="3" t="e">
        <f>((F2264)/(E2264/100))</f>
        <v>#DIV/0!</v>
      </c>
      <c r="I2264" s="4" t="e">
        <f>E2264/F2264</f>
        <v>#DIV/0!</v>
      </c>
      <c r="J2264" s="4" t="e">
        <f>100/G2264</f>
        <v>#DIV/0!</v>
      </c>
      <c r="K2264" s="2">
        <v>19.95</v>
      </c>
      <c r="M2264" s="2">
        <f>102.418-100.928</f>
        <v>1.4900000000000091</v>
      </c>
      <c r="N2264" s="37">
        <f>M2264/(K2264/100)</f>
        <v>7.4686716791980414</v>
      </c>
      <c r="O2264" s="37" t="e">
        <f>N2264/J2264</f>
        <v>#DIV/0!</v>
      </c>
      <c r="P2264" s="5" t="e">
        <f>M2264/(L2264/100)</f>
        <v>#DIV/0!</v>
      </c>
      <c r="Q2264" s="5" t="e">
        <f>P2264*I2264</f>
        <v>#DIV/0!</v>
      </c>
      <c r="U2264" s="15" t="e">
        <f>100-(T2264-R2264)/S2264*100</f>
        <v>#DIV/0!</v>
      </c>
      <c r="AB2264" s="14" t="e">
        <f>((AE2264-AC2264)*(1000/AD2264))*1000</f>
        <v>#DIV/0!</v>
      </c>
      <c r="AF2264" s="7" t="e">
        <f>#REF!*0.8</f>
        <v>#REF!</v>
      </c>
      <c r="AH2264" s="8" t="e">
        <f>((AG2264)*(H2264/100))</f>
        <v>#DIV/0!</v>
      </c>
      <c r="AI2264" s="7" t="e">
        <f>AG2264/AH2264</f>
        <v>#DIV/0!</v>
      </c>
      <c r="AO2264" s="24" t="s">
        <v>2618</v>
      </c>
      <c r="DL2264" s="61" t="str">
        <f t="shared" ref="DL2264:DL2274" si="42">AO2264</f>
        <v>BD-Probe</v>
      </c>
    </row>
    <row r="2265" spans="1:132">
      <c r="A2265" s="11">
        <v>44832</v>
      </c>
      <c r="B2265" s="66"/>
      <c r="C2265" s="25" t="s">
        <v>117</v>
      </c>
      <c r="H2265" s="3" t="e">
        <f>((F2265)/(E2265/100))</f>
        <v>#DIV/0!</v>
      </c>
      <c r="I2265" s="4" t="e">
        <f>E2265/F2265</f>
        <v>#DIV/0!</v>
      </c>
      <c r="J2265" s="4" t="e">
        <f>100/G2265</f>
        <v>#DIV/0!</v>
      </c>
      <c r="N2265" s="37" t="e">
        <f>M2265/(K2265/100)</f>
        <v>#DIV/0!</v>
      </c>
      <c r="O2265" s="37" t="e">
        <f>N2265/J2265</f>
        <v>#DIV/0!</v>
      </c>
      <c r="P2265" s="5" t="e">
        <f>M2265/(L2265/100)</f>
        <v>#DIV/0!</v>
      </c>
      <c r="Q2265" s="5" t="e">
        <f>P2265*I2265</f>
        <v>#DIV/0!</v>
      </c>
      <c r="U2265" s="15" t="e">
        <f>100-(T2265-R2265)/S2265*100</f>
        <v>#DIV/0!</v>
      </c>
      <c r="X2265" s="2">
        <v>10.86</v>
      </c>
      <c r="AB2265" s="14" t="e">
        <f>((AE2265-AC2265)*(1000/AD2265))*1000</f>
        <v>#DIV/0!</v>
      </c>
      <c r="AF2265" s="7" t="e">
        <f>#REF!*0.8</f>
        <v>#REF!</v>
      </c>
      <c r="AH2265" s="8" t="e">
        <f>((AG2265)*(H2265/100))</f>
        <v>#DIV/0!</v>
      </c>
      <c r="AI2265" s="7" t="e">
        <f>AG2265/AH2265</f>
        <v>#DIV/0!</v>
      </c>
      <c r="AO2265" s="20" t="s">
        <v>2619</v>
      </c>
      <c r="AP2265" s="856">
        <v>0.20399999999999999</v>
      </c>
      <c r="AQ2265" s="856">
        <v>3.0000000000000001E-3</v>
      </c>
      <c r="AR2265" s="856">
        <v>1.2E-2</v>
      </c>
      <c r="AS2265" s="856">
        <v>3.0000000000000001E-3</v>
      </c>
      <c r="AT2265" s="856">
        <v>9.2999999999999999E-2</v>
      </c>
      <c r="AU2265" s="856">
        <v>3.0000000000000001E-3</v>
      </c>
      <c r="AV2265" s="856">
        <v>8.3000000000000004E-2</v>
      </c>
      <c r="AW2265" s="856">
        <v>3.0000000000000001E-3</v>
      </c>
      <c r="AX2265" s="856">
        <v>1.4E-2</v>
      </c>
      <c r="AY2265" s="856">
        <v>1E-3</v>
      </c>
      <c r="AZ2265" s="856">
        <v>2.3E-2</v>
      </c>
      <c r="BA2265" s="856">
        <v>2E-3</v>
      </c>
      <c r="BB2265" s="856">
        <v>7.4999999999999997E-2</v>
      </c>
      <c r="BC2265" s="856">
        <v>2E-3</v>
      </c>
      <c r="BD2265" s="856">
        <v>0.67200000000000004</v>
      </c>
      <c r="BE2265" s="856">
        <v>1.2E-2</v>
      </c>
      <c r="BF2265" s="856" t="s">
        <v>121</v>
      </c>
      <c r="BG2265" s="856">
        <v>8.9999999999999993E-3</v>
      </c>
      <c r="BH2265" s="856" t="s">
        <v>121</v>
      </c>
      <c r="BI2265" s="856">
        <v>2.895</v>
      </c>
      <c r="BJ2265" s="856" t="s">
        <v>121</v>
      </c>
      <c r="BK2265" s="856">
        <v>3.0000000000000001E-3</v>
      </c>
      <c r="BL2265" s="856" t="s">
        <v>121</v>
      </c>
      <c r="BM2265" s="856">
        <v>2E-3</v>
      </c>
      <c r="BN2265" s="856">
        <v>0.11</v>
      </c>
      <c r="BO2265" s="856">
        <v>8.0000000000000002E-3</v>
      </c>
      <c r="BP2265" s="856">
        <v>57.905999999999999</v>
      </c>
      <c r="BQ2265" s="856">
        <v>0.16500000000000001</v>
      </c>
      <c r="BR2265" s="856">
        <v>5.0000000000000001E-3</v>
      </c>
      <c r="BS2265" s="856">
        <v>1E-3</v>
      </c>
      <c r="BT2265" s="856">
        <v>9.7070000000000007</v>
      </c>
      <c r="BU2265" s="856">
        <v>0.11799999999999999</v>
      </c>
      <c r="BV2265" s="856">
        <v>17.163</v>
      </c>
      <c r="BW2265" s="856">
        <v>0.2</v>
      </c>
      <c r="BX2265" s="856">
        <v>5.0000000000000001E-3</v>
      </c>
      <c r="BY2265" s="856">
        <v>3.0000000000000001E-3</v>
      </c>
      <c r="BZ2265" s="856">
        <v>6.2510000000000003</v>
      </c>
      <c r="CA2265" s="856">
        <v>7.0000000000000007E-2</v>
      </c>
      <c r="CB2265" s="856" t="s">
        <v>121</v>
      </c>
      <c r="CC2265" s="856">
        <v>20.707999999999998</v>
      </c>
      <c r="CD2265" s="856">
        <v>3.5999999999999997E-2</v>
      </c>
      <c r="CE2265" s="856">
        <v>5.0000000000000001E-3</v>
      </c>
      <c r="CF2265" s="856">
        <v>2E-3</v>
      </c>
      <c r="CG2265" s="856">
        <v>1E-3</v>
      </c>
      <c r="CH2265" s="856" t="s">
        <v>121</v>
      </c>
      <c r="CI2265" s="856">
        <v>2E-3</v>
      </c>
      <c r="CJ2265" s="856" t="s">
        <v>121</v>
      </c>
      <c r="CK2265" s="856">
        <v>0.315</v>
      </c>
      <c r="CL2265" s="856" t="s">
        <v>121</v>
      </c>
      <c r="CM2265" s="856">
        <v>2E-3</v>
      </c>
      <c r="CN2265" s="856">
        <v>7.0000000000000001E-3</v>
      </c>
      <c r="CO2265" s="856">
        <v>1E-3</v>
      </c>
      <c r="CP2265" s="856">
        <v>3.3050000000000002</v>
      </c>
      <c r="CQ2265" s="856">
        <v>8.4000000000000005E-2</v>
      </c>
      <c r="CR2265" s="856" t="s">
        <v>121</v>
      </c>
      <c r="CS2265" s="856">
        <v>2E-3</v>
      </c>
      <c r="CT2265" s="856">
        <v>2.6680000000000001</v>
      </c>
      <c r="CU2265" s="856">
        <v>0.36599999999999999</v>
      </c>
      <c r="CV2265" s="856">
        <v>2.1000000000000001E-2</v>
      </c>
      <c r="CW2265" s="856">
        <v>1E-3</v>
      </c>
      <c r="CX2265" s="856">
        <v>0.23200000000000001</v>
      </c>
      <c r="CY2265" s="856">
        <v>0.01</v>
      </c>
      <c r="CZ2265" s="856" t="s">
        <v>121</v>
      </c>
      <c r="DA2265" s="856">
        <v>2E-3</v>
      </c>
      <c r="DB2265" s="856" t="s">
        <v>121</v>
      </c>
      <c r="DC2265" s="856">
        <v>7.0000000000000001E-3</v>
      </c>
      <c r="DD2265" s="856">
        <v>2.3E-2</v>
      </c>
      <c r="DE2265" s="856">
        <v>8.0000000000000002E-3</v>
      </c>
      <c r="DF2265" s="856">
        <v>1.2589999999999999</v>
      </c>
      <c r="DG2265" s="856">
        <v>1.2E-2</v>
      </c>
      <c r="DH2265" s="856">
        <v>7.0000000000000001E-3</v>
      </c>
      <c r="DI2265" s="856">
        <v>1E-3</v>
      </c>
      <c r="DJ2265" s="856">
        <v>0.109</v>
      </c>
      <c r="DK2265" s="856">
        <v>1E-3</v>
      </c>
      <c r="DL2265" s="61" t="str">
        <f t="shared" si="42"/>
        <v>UTV 28.09.2022</v>
      </c>
    </row>
    <row r="2266" spans="1:132">
      <c r="A2266" s="11">
        <v>44832</v>
      </c>
      <c r="B2266" s="66"/>
      <c r="C2266" s="25" t="s">
        <v>122</v>
      </c>
      <c r="D2266" s="21">
        <v>25</v>
      </c>
      <c r="E2266" s="2">
        <v>100</v>
      </c>
      <c r="F2266" s="2">
        <v>75</v>
      </c>
      <c r="H2266" s="3">
        <f>((F2266)/(E2266/100))</f>
        <v>75</v>
      </c>
      <c r="I2266" s="4">
        <f>E2266/F2266</f>
        <v>1.3333333333333333</v>
      </c>
      <c r="J2266" s="4" t="e">
        <f>100/G2266</f>
        <v>#DIV/0!</v>
      </c>
      <c r="N2266" s="37" t="e">
        <f>M2266/(K2266/100)</f>
        <v>#DIV/0!</v>
      </c>
      <c r="O2266" s="37" t="e">
        <f>N2266/J2266</f>
        <v>#DIV/0!</v>
      </c>
      <c r="P2266" s="5" t="e">
        <f>M2266/(L2266/100)</f>
        <v>#DIV/0!</v>
      </c>
      <c r="Q2266" s="5" t="e">
        <f>P2266*I2266</f>
        <v>#DIV/0!</v>
      </c>
      <c r="U2266" s="15" t="e">
        <f>100-(T2266-R2266)/S2266*100</f>
        <v>#DIV/0!</v>
      </c>
      <c r="V2266" s="21">
        <v>2.38</v>
      </c>
      <c r="X2266" s="2">
        <v>12.17</v>
      </c>
      <c r="Y2266" s="2">
        <v>5.24</v>
      </c>
      <c r="Z2266" s="21">
        <v>1027</v>
      </c>
      <c r="AB2266" s="14" t="e">
        <f>((AE2266-AC2266)*(1000/AD2266))*1000</f>
        <v>#DIV/0!</v>
      </c>
      <c r="AF2266" s="7" t="e">
        <f>#REF!*0.8</f>
        <v>#REF!</v>
      </c>
      <c r="AH2266" s="8">
        <f>((AG2266)*(H2266/100))</f>
        <v>0</v>
      </c>
      <c r="AI2266" s="7" t="e">
        <f>AG2266/AH2266</f>
        <v>#DIV/0!</v>
      </c>
      <c r="AJ2266" s="6">
        <v>9.9209999999999994</v>
      </c>
      <c r="AK2266" s="2">
        <v>0.41499999999999998</v>
      </c>
      <c r="AO2266" s="20" t="s">
        <v>2620</v>
      </c>
      <c r="AP2266" s="854">
        <v>9.1999999999999998E-2</v>
      </c>
      <c r="AQ2266" s="854">
        <v>2E-3</v>
      </c>
      <c r="AR2266" s="854">
        <v>3.9E-2</v>
      </c>
      <c r="AS2266" s="854">
        <v>4.0000000000000001E-3</v>
      </c>
      <c r="AT2266" s="854">
        <v>6.0000000000000001E-3</v>
      </c>
      <c r="AU2266" s="854">
        <v>2E-3</v>
      </c>
      <c r="AV2266" s="854">
        <v>2.1000000000000001E-2</v>
      </c>
      <c r="AW2266" s="854">
        <v>2E-3</v>
      </c>
      <c r="AX2266" s="854">
        <v>4.0000000000000001E-3</v>
      </c>
      <c r="AY2266" s="854">
        <v>1E-3</v>
      </c>
      <c r="AZ2266" s="854">
        <v>3.5000000000000003E-2</v>
      </c>
      <c r="BA2266" s="854">
        <v>3.0000000000000001E-3</v>
      </c>
      <c r="BB2266" s="854">
        <v>0.115</v>
      </c>
      <c r="BC2266" s="854">
        <v>4.0000000000000001E-3</v>
      </c>
      <c r="BD2266" s="854">
        <v>5.7679999999999998</v>
      </c>
      <c r="BE2266" s="854">
        <v>5.0999999999999997E-2</v>
      </c>
      <c r="BF2266" s="854" t="s">
        <v>121</v>
      </c>
      <c r="BG2266" s="854">
        <v>4.0000000000000001E-3</v>
      </c>
      <c r="BH2266" s="854">
        <v>4.5599999999999996</v>
      </c>
      <c r="BI2266" s="854">
        <v>1.262</v>
      </c>
      <c r="BJ2266" s="854">
        <v>3.0000000000000001E-3</v>
      </c>
      <c r="BK2266" s="854">
        <v>2E-3</v>
      </c>
      <c r="BL2266" s="854" t="s">
        <v>121</v>
      </c>
      <c r="BM2266" s="854">
        <v>2E-3</v>
      </c>
      <c r="BN2266" s="854">
        <v>3.6160000000000001</v>
      </c>
      <c r="BO2266" s="854">
        <v>5.7000000000000002E-2</v>
      </c>
      <c r="BP2266" s="854">
        <v>47.642000000000003</v>
      </c>
      <c r="BQ2266" s="854">
        <v>0.26600000000000001</v>
      </c>
      <c r="BR2266" s="854">
        <v>4.0000000000000001E-3</v>
      </c>
      <c r="BS2266" s="854">
        <v>1E-3</v>
      </c>
      <c r="BT2266" s="854">
        <v>15.419</v>
      </c>
      <c r="BU2266" s="854">
        <v>0.157</v>
      </c>
      <c r="BV2266" s="854">
        <v>0.84</v>
      </c>
      <c r="BW2266" s="854">
        <v>2.1999999999999999E-2</v>
      </c>
      <c r="BX2266" s="854" t="s">
        <v>121</v>
      </c>
      <c r="BY2266" s="854">
        <v>1.2999999999999999E-2</v>
      </c>
      <c r="BZ2266" s="854">
        <v>0.60299999999999998</v>
      </c>
      <c r="CA2266" s="854">
        <v>0.03</v>
      </c>
      <c r="CB2266" s="854" t="s">
        <v>121</v>
      </c>
      <c r="CC2266" s="854">
        <v>10.616</v>
      </c>
      <c r="CD2266" s="854">
        <v>0.26300000000000001</v>
      </c>
      <c r="CE2266" s="854">
        <v>0.01</v>
      </c>
      <c r="CF2266" s="854">
        <v>2E-3</v>
      </c>
      <c r="CG2266" s="854">
        <v>1E-3</v>
      </c>
      <c r="CH2266" s="854">
        <v>3.0000000000000001E-3</v>
      </c>
      <c r="CI2266" s="854">
        <v>1E-3</v>
      </c>
      <c r="CJ2266" s="854">
        <v>1.4339999999999999</v>
      </c>
      <c r="CK2266" s="854">
        <v>9.6000000000000002E-2</v>
      </c>
      <c r="CL2266" s="854" t="s">
        <v>121</v>
      </c>
      <c r="CM2266" s="854">
        <v>2E-3</v>
      </c>
      <c r="CN2266" s="854">
        <v>2E-3</v>
      </c>
      <c r="CO2266" s="854">
        <v>1E-3</v>
      </c>
      <c r="CP2266" s="854">
        <v>2.3570000000000002</v>
      </c>
      <c r="CQ2266" s="854">
        <v>4.7E-2</v>
      </c>
      <c r="CR2266" s="854" t="s">
        <v>121</v>
      </c>
      <c r="CS2266" s="854">
        <v>2E-3</v>
      </c>
      <c r="CT2266" s="854">
        <v>6.6230000000000002</v>
      </c>
      <c r="CU2266" s="854">
        <v>0.29699999999999999</v>
      </c>
      <c r="CV2266" s="854">
        <v>6.5000000000000002E-2</v>
      </c>
      <c r="CW2266" s="854">
        <v>1E-3</v>
      </c>
      <c r="CX2266" s="854">
        <v>1.224</v>
      </c>
      <c r="CY2266" s="854">
        <v>2.7E-2</v>
      </c>
      <c r="CZ2266" s="854" t="s">
        <v>121</v>
      </c>
      <c r="DA2266" s="854">
        <v>2E-3</v>
      </c>
      <c r="DB2266" s="854">
        <v>0.02</v>
      </c>
      <c r="DC2266" s="854">
        <v>8.9999999999999993E-3</v>
      </c>
      <c r="DD2266" s="854" t="s">
        <v>121</v>
      </c>
      <c r="DE2266" s="854">
        <v>1.4E-2</v>
      </c>
      <c r="DF2266" s="854">
        <v>1.1479999999999999</v>
      </c>
      <c r="DG2266" s="854">
        <v>1.2999999999999999E-2</v>
      </c>
      <c r="DH2266" s="854">
        <v>0.02</v>
      </c>
      <c r="DI2266" s="854">
        <v>1E-3</v>
      </c>
      <c r="DJ2266" s="854">
        <v>6.0000000000000001E-3</v>
      </c>
      <c r="DK2266" s="854">
        <v>1E-3</v>
      </c>
      <c r="DL2266" s="61" t="str">
        <f t="shared" si="42"/>
        <v>DK II 28.09.2022</v>
      </c>
      <c r="DM2266" s="877">
        <v>2.47318928792159E-2</v>
      </c>
      <c r="DN2266" s="877">
        <v>1.52412069865119E-2</v>
      </c>
      <c r="DO2266" s="877">
        <v>2.73104939242294E-2</v>
      </c>
      <c r="DP2266" s="877">
        <v>0.44362726785473999</v>
      </c>
      <c r="DQ2266" s="188">
        <v>-1.8266321123179701E-5</v>
      </c>
      <c r="DR2266" s="877">
        <v>1.19290704437499E-2</v>
      </c>
      <c r="DS2266" s="877">
        <v>3.76040889180205</v>
      </c>
      <c r="DT2266" s="877">
        <v>-3.7131488797468499E-3</v>
      </c>
      <c r="DU2266" s="877">
        <v>-2.3566102785307001E-3</v>
      </c>
      <c r="DV2266" s="877">
        <v>-2.9037248492567599E-3</v>
      </c>
      <c r="DW2266" s="877">
        <v>2.8729205071619902E-2</v>
      </c>
      <c r="DX2266" s="877">
        <v>-8.67349182329792E-2</v>
      </c>
      <c r="DY2266" s="877">
        <v>629.27907820736903</v>
      </c>
      <c r="DZ2266" s="877">
        <v>4.8416098970752398E-3</v>
      </c>
      <c r="EA2266" s="877">
        <v>5.7876328279216498</v>
      </c>
      <c r="EB2266" s="877">
        <v>97.381246345048893</v>
      </c>
    </row>
    <row r="2267" spans="1:132">
      <c r="A2267" s="11">
        <v>44832</v>
      </c>
      <c r="B2267" s="66" t="s">
        <v>208</v>
      </c>
      <c r="C2267" s="25" t="s">
        <v>119</v>
      </c>
      <c r="D2267" s="21">
        <v>35</v>
      </c>
      <c r="E2267" s="2">
        <v>100</v>
      </c>
      <c r="F2267" s="2">
        <v>65</v>
      </c>
      <c r="H2267" s="3">
        <f>((F2267)/(E2267/100))</f>
        <v>65</v>
      </c>
      <c r="I2267" s="4">
        <f>E2267/F2267</f>
        <v>1.5384615384615385</v>
      </c>
      <c r="J2267" s="4" t="e">
        <f>100/G2267</f>
        <v>#DIV/0!</v>
      </c>
      <c r="N2267" s="37" t="e">
        <f>M2267/(K2267/100)</f>
        <v>#DIV/0!</v>
      </c>
      <c r="O2267" s="37" t="e">
        <f>N2267/J2267</f>
        <v>#DIV/0!</v>
      </c>
      <c r="P2267" s="5" t="e">
        <f>M2267/(L2267/100)</f>
        <v>#DIV/0!</v>
      </c>
      <c r="Q2267" s="5" t="e">
        <f>P2267*I2267</f>
        <v>#DIV/0!</v>
      </c>
      <c r="U2267" s="15" t="e">
        <f>100-(T2267-R2267)/S2267*100</f>
        <v>#DIV/0!</v>
      </c>
      <c r="V2267" s="21">
        <v>1.1499999999999999</v>
      </c>
      <c r="X2267" s="2">
        <v>10.76</v>
      </c>
      <c r="Y2267" s="2">
        <v>8.77</v>
      </c>
      <c r="Z2267" s="21">
        <v>2300</v>
      </c>
      <c r="AB2267" s="14" t="e">
        <f>((AE2267-AC2267)*(1000/AD2267))*1000</f>
        <v>#DIV/0!</v>
      </c>
      <c r="AF2267" s="7" t="e">
        <f>#REF!*0.8</f>
        <v>#REF!</v>
      </c>
      <c r="AG2267" s="2">
        <v>155</v>
      </c>
      <c r="AH2267" s="8">
        <f>((AG2267)*(H2267/100))</f>
        <v>100.75</v>
      </c>
      <c r="AI2267" s="7">
        <f>AG2267/AH2267</f>
        <v>1.5384615384615385</v>
      </c>
      <c r="AJ2267" s="6">
        <v>46.36</v>
      </c>
      <c r="AK2267" s="2">
        <v>0.85399999999999998</v>
      </c>
      <c r="AO2267" s="20" t="s">
        <v>2621</v>
      </c>
      <c r="AP2267" s="855">
        <v>7.5999999999999998E-2</v>
      </c>
      <c r="AQ2267" s="855">
        <v>1E-3</v>
      </c>
      <c r="AR2267" s="855">
        <v>2.9000000000000001E-2</v>
      </c>
      <c r="AS2267" s="855">
        <v>3.0000000000000001E-3</v>
      </c>
      <c r="AT2267" s="855">
        <v>7.0000000000000001E-3</v>
      </c>
      <c r="AU2267" s="855">
        <v>2E-3</v>
      </c>
      <c r="AV2267" s="855">
        <v>2.5000000000000001E-2</v>
      </c>
      <c r="AW2267" s="855">
        <v>2E-3</v>
      </c>
      <c r="AX2267" s="855">
        <v>3.0000000000000001E-3</v>
      </c>
      <c r="AY2267" s="855">
        <v>1E-3</v>
      </c>
      <c r="AZ2267" s="855">
        <v>5.0999999999999997E-2</v>
      </c>
      <c r="BA2267" s="855">
        <v>2E-3</v>
      </c>
      <c r="BB2267" s="855">
        <v>0.111</v>
      </c>
      <c r="BC2267" s="855">
        <v>3.0000000000000001E-3</v>
      </c>
      <c r="BD2267" s="855">
        <v>2.5099999999999998</v>
      </c>
      <c r="BE2267" s="855">
        <v>2.1000000000000001E-2</v>
      </c>
      <c r="BF2267" s="855" t="s">
        <v>121</v>
      </c>
      <c r="BG2267" s="855">
        <v>3.0000000000000001E-3</v>
      </c>
      <c r="BH2267" s="855">
        <v>3.871</v>
      </c>
      <c r="BI2267" s="855">
        <v>0.86099999999999999</v>
      </c>
      <c r="BJ2267" s="855" t="s">
        <v>121</v>
      </c>
      <c r="BK2267" s="855">
        <v>2E-3</v>
      </c>
      <c r="BL2267" s="855" t="s">
        <v>121</v>
      </c>
      <c r="BM2267" s="855">
        <v>2E-3</v>
      </c>
      <c r="BN2267" s="855">
        <v>0.10100000000000001</v>
      </c>
      <c r="BO2267" s="855">
        <v>6.0000000000000001E-3</v>
      </c>
      <c r="BP2267" s="855">
        <v>66.861999999999995</v>
      </c>
      <c r="BQ2267" s="855">
        <v>0.121</v>
      </c>
      <c r="BR2267" s="855">
        <v>2E-3</v>
      </c>
      <c r="BS2267" s="855">
        <v>1E-3</v>
      </c>
      <c r="BT2267" s="855">
        <v>11.236000000000001</v>
      </c>
      <c r="BU2267" s="855">
        <v>0.113</v>
      </c>
      <c r="BV2267" s="855">
        <v>0.95399999999999996</v>
      </c>
      <c r="BW2267" s="855">
        <v>0.02</v>
      </c>
      <c r="BX2267" s="855" t="s">
        <v>121</v>
      </c>
      <c r="BY2267" s="855">
        <v>7.0000000000000001E-3</v>
      </c>
      <c r="BZ2267" s="855">
        <v>0.96299999999999997</v>
      </c>
      <c r="CA2267" s="855">
        <v>2.9000000000000001E-2</v>
      </c>
      <c r="CB2267" s="855" t="s">
        <v>121</v>
      </c>
      <c r="CC2267" s="855">
        <v>7.89</v>
      </c>
      <c r="CD2267" s="855">
        <v>0.13200000000000001</v>
      </c>
      <c r="CE2267" s="855">
        <v>6.0000000000000001E-3</v>
      </c>
      <c r="CF2267" s="855">
        <v>2E-3</v>
      </c>
      <c r="CG2267" s="855">
        <v>1E-3</v>
      </c>
      <c r="CH2267" s="855" t="s">
        <v>121</v>
      </c>
      <c r="CI2267" s="855">
        <v>2E-3</v>
      </c>
      <c r="CJ2267" s="855">
        <v>0.53</v>
      </c>
      <c r="CK2267" s="855">
        <v>6.5000000000000002E-2</v>
      </c>
      <c r="CL2267" s="855" t="s">
        <v>121</v>
      </c>
      <c r="CM2267" s="855">
        <v>2E-3</v>
      </c>
      <c r="CN2267" s="855">
        <v>4.0000000000000001E-3</v>
      </c>
      <c r="CO2267" s="855">
        <v>1E-3</v>
      </c>
      <c r="CP2267" s="855">
        <v>1.6080000000000001</v>
      </c>
      <c r="CQ2267" s="855">
        <v>3.5000000000000003E-2</v>
      </c>
      <c r="CR2267" s="855" t="s">
        <v>121</v>
      </c>
      <c r="CS2267" s="855">
        <v>2E-3</v>
      </c>
      <c r="CT2267" s="855">
        <v>9.2110000000000003</v>
      </c>
      <c r="CU2267" s="855">
        <v>0.29099999999999998</v>
      </c>
      <c r="CV2267" s="855">
        <v>2.3E-2</v>
      </c>
      <c r="CW2267" s="855">
        <v>1E-3</v>
      </c>
      <c r="CX2267" s="855">
        <v>1.1439999999999999</v>
      </c>
      <c r="CY2267" s="855">
        <v>1.7999999999999999E-2</v>
      </c>
      <c r="CZ2267" s="855" t="s">
        <v>121</v>
      </c>
      <c r="DA2267" s="855">
        <v>2E-3</v>
      </c>
      <c r="DB2267" s="855">
        <v>4.4999999999999998E-2</v>
      </c>
      <c r="DC2267" s="855">
        <v>6.0000000000000001E-3</v>
      </c>
      <c r="DD2267" s="855" t="s">
        <v>121</v>
      </c>
      <c r="DE2267" s="855">
        <v>7.0000000000000001E-3</v>
      </c>
      <c r="DF2267" s="855">
        <v>0.44500000000000001</v>
      </c>
      <c r="DG2267" s="855">
        <v>5.0000000000000001E-3</v>
      </c>
      <c r="DH2267" s="855">
        <v>4.3999999999999997E-2</v>
      </c>
      <c r="DI2267" s="855">
        <v>1E-3</v>
      </c>
      <c r="DJ2267" s="855">
        <v>8.0000000000000002E-3</v>
      </c>
      <c r="DK2267" s="855">
        <v>1E-3</v>
      </c>
      <c r="DL2267" s="61" t="str">
        <f t="shared" si="42"/>
        <v>DK III W1 28.09.2022</v>
      </c>
      <c r="DM2267" s="877">
        <v>3.7591030334423597E-2</v>
      </c>
      <c r="DN2267" s="877">
        <v>2.95410347741113E-2</v>
      </c>
      <c r="DO2267" s="877">
        <v>2.1249196869635601E-2</v>
      </c>
      <c r="DP2267" s="877">
        <v>0.45882161085788697</v>
      </c>
      <c r="DQ2267" s="877">
        <v>3.7336158309597203E-2</v>
      </c>
      <c r="DR2267" s="877">
        <v>1.0294836422004299E-2</v>
      </c>
      <c r="DS2267" s="877">
        <v>4.3881626528374698E-2</v>
      </c>
      <c r="DT2267" s="877">
        <v>-1.35207035302101E-2</v>
      </c>
      <c r="DU2267" s="877">
        <v>-6.1243569332875203E-3</v>
      </c>
      <c r="DV2267" s="877">
        <v>-2.4664208971861101E-3</v>
      </c>
      <c r="DW2267" s="877">
        <v>3.3047166822119903E-2</v>
      </c>
      <c r="DX2267" s="877">
        <v>-8.3035066406410604E-2</v>
      </c>
      <c r="DY2267" s="877">
        <v>800.43723856440704</v>
      </c>
      <c r="DZ2267" s="877">
        <v>-0.168843721341883</v>
      </c>
      <c r="EA2267" s="877">
        <v>3.7010726948352501</v>
      </c>
      <c r="EB2267" s="877">
        <v>65.923150551271405</v>
      </c>
    </row>
    <row r="2268" spans="1:132">
      <c r="A2268" s="11">
        <v>44832</v>
      </c>
      <c r="B2268" s="66" t="s">
        <v>2622</v>
      </c>
      <c r="C2268" s="25" t="s">
        <v>2254</v>
      </c>
      <c r="H2268" s="3" t="e">
        <f>((F2268)/(E2268/100))</f>
        <v>#DIV/0!</v>
      </c>
      <c r="I2268" s="4" t="e">
        <f>E2268/F2268</f>
        <v>#DIV/0!</v>
      </c>
      <c r="J2268" s="4" t="e">
        <f>100/G2268</f>
        <v>#DIV/0!</v>
      </c>
      <c r="N2268" s="37" t="e">
        <f>M2268/(K2268/100)</f>
        <v>#DIV/0!</v>
      </c>
      <c r="O2268" s="37" t="e">
        <f>N2268/J2268</f>
        <v>#DIV/0!</v>
      </c>
      <c r="P2268" s="5" t="e">
        <f>M2268/(L2268/100)</f>
        <v>#DIV/0!</v>
      </c>
      <c r="Q2268" s="5" t="e">
        <f>P2268*I2268</f>
        <v>#DIV/0!</v>
      </c>
      <c r="U2268" s="15" t="e">
        <f>100-(T2268-R2268)/S2268*100</f>
        <v>#DIV/0!</v>
      </c>
      <c r="AB2268" s="14" t="e">
        <f>((AE2268-AC2268)*(1000/AD2268))*1000</f>
        <v>#DIV/0!</v>
      </c>
      <c r="AF2268" s="7" t="e">
        <f>#REF!*0.8</f>
        <v>#REF!</v>
      </c>
      <c r="AH2268" s="8" t="e">
        <f>((AG2268)*(H2268/100))</f>
        <v>#DIV/0!</v>
      </c>
      <c r="AI2268" s="7" t="e">
        <f>AG2268/AH2268</f>
        <v>#DIV/0!</v>
      </c>
      <c r="AO2268" s="58" t="s">
        <v>2622</v>
      </c>
      <c r="AP2268" s="853" t="s">
        <v>121</v>
      </c>
      <c r="AQ2268" s="853">
        <v>3.0000000000000001E-3</v>
      </c>
      <c r="AR2268" s="853" t="s">
        <v>121</v>
      </c>
      <c r="AS2268" s="853">
        <v>1.2E-2</v>
      </c>
      <c r="AT2268" s="853" t="s">
        <v>121</v>
      </c>
      <c r="AU2268" s="853">
        <v>8.9999999999999993E-3</v>
      </c>
      <c r="AV2268" s="853">
        <v>9.06</v>
      </c>
      <c r="AW2268" s="853">
        <v>0.216</v>
      </c>
      <c r="AX2268" s="853">
        <v>1.0999999999999999E-2</v>
      </c>
      <c r="AY2268" s="853">
        <v>4.0000000000000001E-3</v>
      </c>
      <c r="AZ2268" s="853">
        <v>2.1930000000000001</v>
      </c>
      <c r="BA2268" s="853">
        <v>3.3000000000000002E-2</v>
      </c>
      <c r="BB2268" s="853">
        <v>3.5000000000000003E-2</v>
      </c>
      <c r="BC2268" s="853">
        <v>5.0000000000000001E-3</v>
      </c>
      <c r="BD2268" s="853">
        <v>20.181999999999999</v>
      </c>
      <c r="BE2268" s="853">
        <v>0.36199999999999999</v>
      </c>
      <c r="BF2268" s="853" t="s">
        <v>121</v>
      </c>
      <c r="BG2268" s="853">
        <v>8.0000000000000002E-3</v>
      </c>
      <c r="BH2268" s="853">
        <v>3.4529999999999998</v>
      </c>
      <c r="BI2268" s="853">
        <v>0.438</v>
      </c>
      <c r="BJ2268" s="853">
        <v>5.0000000000000001E-3</v>
      </c>
      <c r="BK2268" s="853">
        <v>2E-3</v>
      </c>
      <c r="BL2268" s="853" t="s">
        <v>121</v>
      </c>
      <c r="BM2268" s="853">
        <v>6.0000000000000001E-3</v>
      </c>
      <c r="BN2268" s="853">
        <v>0.22</v>
      </c>
      <c r="BO2268" s="853">
        <v>2.9000000000000001E-2</v>
      </c>
      <c r="BP2268" s="853">
        <v>50.094999999999999</v>
      </c>
      <c r="BQ2268" s="853">
        <v>0.55100000000000005</v>
      </c>
      <c r="BR2268" s="853">
        <v>4.1000000000000002E-2</v>
      </c>
      <c r="BS2268" s="853">
        <v>2E-3</v>
      </c>
      <c r="BT2268" s="853">
        <v>0.71599999999999997</v>
      </c>
      <c r="BU2268" s="853">
        <v>8.5999999999999993E-2</v>
      </c>
      <c r="BV2268" s="853" t="s">
        <v>121</v>
      </c>
      <c r="BW2268" s="853">
        <v>6.5000000000000002E-2</v>
      </c>
      <c r="BX2268" s="853" t="s">
        <v>121</v>
      </c>
      <c r="BY2268" s="853">
        <v>3.2000000000000001E-2</v>
      </c>
      <c r="BZ2268" s="853">
        <v>0.14899999999999999</v>
      </c>
      <c r="CA2268" s="853">
        <v>4.4999999999999998E-2</v>
      </c>
      <c r="CB2268" s="853" t="s">
        <v>121</v>
      </c>
      <c r="CC2268" s="853">
        <v>4.2729999999999997</v>
      </c>
      <c r="CD2268" s="853">
        <v>0.223</v>
      </c>
      <c r="CE2268" s="853">
        <v>0.02</v>
      </c>
      <c r="CF2268" s="853" t="s">
        <v>121</v>
      </c>
      <c r="CG2268" s="853">
        <v>2E-3</v>
      </c>
      <c r="CH2268" s="853" t="s">
        <v>121</v>
      </c>
      <c r="CI2268" s="853">
        <v>2E-3</v>
      </c>
      <c r="CJ2268" s="853" t="s">
        <v>121</v>
      </c>
      <c r="CK2268" s="853">
        <v>0.77400000000000002</v>
      </c>
      <c r="CL2268" s="853" t="s">
        <v>121</v>
      </c>
      <c r="CM2268" s="853">
        <v>2E-3</v>
      </c>
      <c r="CN2268" s="853">
        <v>2E-3</v>
      </c>
      <c r="CO2268" s="853">
        <v>1E-3</v>
      </c>
      <c r="CP2268" s="853">
        <v>0.96199999999999997</v>
      </c>
      <c r="CQ2268" s="853">
        <v>4.3999999999999997E-2</v>
      </c>
      <c r="CR2268" s="853" t="s">
        <v>121</v>
      </c>
      <c r="CS2268" s="853">
        <v>3.0000000000000001E-3</v>
      </c>
      <c r="CT2268" s="853" t="s">
        <v>121</v>
      </c>
      <c r="CU2268" s="853">
        <v>22.308</v>
      </c>
      <c r="CV2268" s="853">
        <v>7.0000000000000001E-3</v>
      </c>
      <c r="CW2268" s="853">
        <v>1E-3</v>
      </c>
      <c r="CX2268" s="853">
        <v>0.24</v>
      </c>
      <c r="CY2268" s="853">
        <v>1.9E-2</v>
      </c>
      <c r="CZ2268" s="853" t="s">
        <v>121</v>
      </c>
      <c r="DA2268" s="853">
        <v>2E-3</v>
      </c>
      <c r="DB2268" s="853">
        <v>1.6E-2</v>
      </c>
      <c r="DC2268" s="853">
        <v>8.0000000000000002E-3</v>
      </c>
      <c r="DD2268" s="853" t="s">
        <v>121</v>
      </c>
      <c r="DE2268" s="853">
        <v>6.3E-2</v>
      </c>
      <c r="DF2268" s="853">
        <v>8.4559999999999995</v>
      </c>
      <c r="DG2268" s="853">
        <v>0.13900000000000001</v>
      </c>
      <c r="DH2268" s="853">
        <v>6.7000000000000004E-2</v>
      </c>
      <c r="DI2268" s="853">
        <v>2E-3</v>
      </c>
      <c r="DJ2268" s="853" t="s">
        <v>121</v>
      </c>
      <c r="DK2268" s="853">
        <v>2E-3</v>
      </c>
      <c r="DL2268" s="61" t="str">
        <f t="shared" si="42"/>
        <v>Anlieferung 42 -1</v>
      </c>
    </row>
    <row r="2269" spans="1:132">
      <c r="A2269" s="11">
        <v>44832</v>
      </c>
      <c r="B2269" s="66" t="s">
        <v>2623</v>
      </c>
      <c r="C2269" s="25" t="s">
        <v>2254</v>
      </c>
      <c r="H2269" s="3" t="e">
        <f>((F2269)/(E2269/100))</f>
        <v>#DIV/0!</v>
      </c>
      <c r="I2269" s="4" t="e">
        <f>E2269/F2269</f>
        <v>#DIV/0!</v>
      </c>
      <c r="J2269" s="4" t="e">
        <f>100/G2269</f>
        <v>#DIV/0!</v>
      </c>
      <c r="N2269" s="37" t="e">
        <f>M2269/(K2269/100)</f>
        <v>#DIV/0!</v>
      </c>
      <c r="O2269" s="37" t="e">
        <f>N2269/J2269</f>
        <v>#DIV/0!</v>
      </c>
      <c r="P2269" s="5" t="e">
        <f>M2269/(L2269/100)</f>
        <v>#DIV/0!</v>
      </c>
      <c r="Q2269" s="5" t="e">
        <f>P2269*I2269</f>
        <v>#DIV/0!</v>
      </c>
      <c r="U2269" s="15" t="e">
        <f>100-(T2269-R2269)/S2269*100</f>
        <v>#DIV/0!</v>
      </c>
      <c r="AB2269" s="14" t="e">
        <f>((AE2269-AC2269)*(1000/AD2269))*1000</f>
        <v>#DIV/0!</v>
      </c>
      <c r="AF2269" s="7" t="e">
        <f>#REF!*0.8</f>
        <v>#REF!</v>
      </c>
      <c r="AH2269" s="8" t="e">
        <f>((AG2269)*(H2269/100))</f>
        <v>#DIV/0!</v>
      </c>
      <c r="AI2269" s="7" t="e">
        <f>AG2269/AH2269</f>
        <v>#DIV/0!</v>
      </c>
      <c r="AO2269" s="58" t="s">
        <v>2623</v>
      </c>
      <c r="AP2269" s="853">
        <v>0.09</v>
      </c>
      <c r="AQ2269" s="853">
        <v>8.9999999999999993E-3</v>
      </c>
      <c r="AR2269" s="853">
        <v>2.8000000000000001E-2</v>
      </c>
      <c r="AS2269" s="853">
        <v>8.0000000000000002E-3</v>
      </c>
      <c r="AT2269" s="853" t="s">
        <v>121</v>
      </c>
      <c r="AU2269" s="853">
        <v>7.0000000000000001E-3</v>
      </c>
      <c r="AV2269" s="853">
        <v>4.4770000000000003</v>
      </c>
      <c r="AW2269" s="853">
        <v>0.10100000000000001</v>
      </c>
      <c r="AX2269" s="853" t="s">
        <v>121</v>
      </c>
      <c r="AY2269" s="853">
        <v>6.0000000000000001E-3</v>
      </c>
      <c r="AZ2269" s="853">
        <v>1.952</v>
      </c>
      <c r="BA2269" s="853">
        <v>5.2999999999999999E-2</v>
      </c>
      <c r="BB2269" s="853">
        <v>3.1E-2</v>
      </c>
      <c r="BC2269" s="853">
        <v>4.0000000000000001E-3</v>
      </c>
      <c r="BD2269" s="853">
        <v>16.523</v>
      </c>
      <c r="BE2269" s="853">
        <v>0.40699999999999997</v>
      </c>
      <c r="BF2269" s="853" t="s">
        <v>121</v>
      </c>
      <c r="BG2269" s="853">
        <v>7.0000000000000001E-3</v>
      </c>
      <c r="BH2269" s="853">
        <v>1.3520000000000001</v>
      </c>
      <c r="BI2269" s="853">
        <v>0.53600000000000003</v>
      </c>
      <c r="BJ2269" s="853">
        <v>0.08</v>
      </c>
      <c r="BK2269" s="853">
        <v>8.0000000000000002E-3</v>
      </c>
      <c r="BL2269" s="853" t="s">
        <v>121</v>
      </c>
      <c r="BM2269" s="853">
        <v>6.0000000000000001E-3</v>
      </c>
      <c r="BN2269" s="853">
        <v>5.6760000000000002</v>
      </c>
      <c r="BO2269" s="853">
        <v>0.28799999999999998</v>
      </c>
      <c r="BP2269" s="853">
        <v>55.140999999999998</v>
      </c>
      <c r="BQ2269" s="853">
        <v>0.53100000000000003</v>
      </c>
      <c r="BR2269" s="853">
        <v>3.8530000000000002</v>
      </c>
      <c r="BS2269" s="853">
        <v>6.6000000000000003E-2</v>
      </c>
      <c r="BT2269" s="853">
        <v>0.754</v>
      </c>
      <c r="BU2269" s="853">
        <v>8.5999999999999993E-2</v>
      </c>
      <c r="BV2269" s="853" t="s">
        <v>121</v>
      </c>
      <c r="BW2269" s="853">
        <v>0.107</v>
      </c>
      <c r="BX2269" s="853" t="s">
        <v>121</v>
      </c>
      <c r="BY2269" s="853">
        <v>3.2000000000000001E-2</v>
      </c>
      <c r="BZ2269" s="853">
        <v>0.23100000000000001</v>
      </c>
      <c r="CA2269" s="853">
        <v>4.4999999999999998E-2</v>
      </c>
      <c r="CB2269" s="853">
        <v>7.1040000000000001</v>
      </c>
      <c r="CC2269" s="853">
        <v>3.06</v>
      </c>
      <c r="CD2269" s="853">
        <v>0.19400000000000001</v>
      </c>
      <c r="CE2269" s="853">
        <v>2.1000000000000001E-2</v>
      </c>
      <c r="CF2269" s="853" t="s">
        <v>121</v>
      </c>
      <c r="CG2269" s="853">
        <v>2E-3</v>
      </c>
      <c r="CH2269" s="853">
        <v>2E-3</v>
      </c>
      <c r="CI2269" s="853">
        <v>1E-3</v>
      </c>
      <c r="CJ2269" s="853" t="s">
        <v>121</v>
      </c>
      <c r="CK2269" s="853">
        <v>1.0880000000000001</v>
      </c>
      <c r="CL2269" s="853" t="s">
        <v>121</v>
      </c>
      <c r="CM2269" s="853">
        <v>2E-3</v>
      </c>
      <c r="CN2269" s="853">
        <v>5.1999999999999998E-2</v>
      </c>
      <c r="CO2269" s="853">
        <v>3.0000000000000001E-3</v>
      </c>
      <c r="CP2269" s="853">
        <v>1.548</v>
      </c>
      <c r="CQ2269" s="853">
        <v>0.159</v>
      </c>
      <c r="CR2269" s="853">
        <v>0.06</v>
      </c>
      <c r="CS2269" s="853">
        <v>3.0000000000000001E-3</v>
      </c>
      <c r="CT2269" s="853" t="s">
        <v>121</v>
      </c>
      <c r="CU2269" s="853">
        <v>35.822000000000003</v>
      </c>
      <c r="CV2269" s="853">
        <v>0.10199999999999999</v>
      </c>
      <c r="CW2269" s="853">
        <v>2E-3</v>
      </c>
      <c r="CX2269" s="853">
        <v>0.14799999999999999</v>
      </c>
      <c r="CY2269" s="853">
        <v>5.3999999999999999E-2</v>
      </c>
      <c r="CZ2269" s="853" t="s">
        <v>121</v>
      </c>
      <c r="DA2269" s="853">
        <v>4.0000000000000001E-3</v>
      </c>
      <c r="DB2269" s="853" t="s">
        <v>121</v>
      </c>
      <c r="DC2269" s="853">
        <v>4.2999999999999997E-2</v>
      </c>
      <c r="DD2269" s="853">
        <v>5.0999999999999997E-2</v>
      </c>
      <c r="DE2269" s="853">
        <v>1.6E-2</v>
      </c>
      <c r="DF2269" s="853">
        <v>0.26900000000000002</v>
      </c>
      <c r="DG2269" s="853">
        <v>8.9999999999999993E-3</v>
      </c>
      <c r="DH2269" s="853">
        <v>0.27700000000000002</v>
      </c>
      <c r="DI2269" s="853">
        <v>5.0000000000000001E-3</v>
      </c>
      <c r="DJ2269" s="853" t="s">
        <v>121</v>
      </c>
      <c r="DK2269" s="853">
        <v>2E-3</v>
      </c>
      <c r="DL2269" s="61" t="str">
        <f t="shared" si="42"/>
        <v>Anlieferung 42 -2</v>
      </c>
    </row>
    <row r="2270" spans="1:132">
      <c r="A2270" s="11">
        <v>44832</v>
      </c>
      <c r="B2270" s="66" t="s">
        <v>2624</v>
      </c>
      <c r="C2270" s="25" t="s">
        <v>2254</v>
      </c>
      <c r="H2270" s="3" t="e">
        <f>((F2270)/(E2270/100))</f>
        <v>#DIV/0!</v>
      </c>
      <c r="I2270" s="4" t="e">
        <f>E2270/F2270</f>
        <v>#DIV/0!</v>
      </c>
      <c r="J2270" s="4" t="e">
        <f>100/G2270</f>
        <v>#DIV/0!</v>
      </c>
      <c r="N2270" s="37" t="e">
        <f>M2270/(K2270/100)</f>
        <v>#DIV/0!</v>
      </c>
      <c r="O2270" s="37" t="e">
        <f>N2270/J2270</f>
        <v>#DIV/0!</v>
      </c>
      <c r="P2270" s="5" t="e">
        <f>M2270/(L2270/100)</f>
        <v>#DIV/0!</v>
      </c>
      <c r="Q2270" s="5" t="e">
        <f>P2270*I2270</f>
        <v>#DIV/0!</v>
      </c>
      <c r="U2270" s="15" t="e">
        <f>100-(T2270-R2270)/S2270*100</f>
        <v>#DIV/0!</v>
      </c>
      <c r="AB2270" s="14" t="e">
        <f>((AE2270-AC2270)*(1000/AD2270))*1000</f>
        <v>#DIV/0!</v>
      </c>
      <c r="AF2270" s="7" t="e">
        <f>#REF!*0.8</f>
        <v>#REF!</v>
      </c>
      <c r="AH2270" s="8" t="e">
        <f>((AG2270)*(H2270/100))</f>
        <v>#DIV/0!</v>
      </c>
      <c r="AI2270" s="7" t="e">
        <f>AG2270/AH2270</f>
        <v>#DIV/0!</v>
      </c>
      <c r="AO2270" s="58" t="s">
        <v>2624</v>
      </c>
      <c r="AP2270" s="853" t="s">
        <v>121</v>
      </c>
      <c r="AQ2270" s="853">
        <v>5.0000000000000001E-3</v>
      </c>
      <c r="AR2270" s="853" t="s">
        <v>121</v>
      </c>
      <c r="AS2270" s="853">
        <v>1.2999999999999999E-2</v>
      </c>
      <c r="AT2270" s="853" t="s">
        <v>121</v>
      </c>
      <c r="AU2270" s="853">
        <v>8.9999999999999993E-3</v>
      </c>
      <c r="AV2270" s="853">
        <v>7.0860000000000003</v>
      </c>
      <c r="AW2270" s="853">
        <v>0.16500000000000001</v>
      </c>
      <c r="AX2270" s="853" t="s">
        <v>121</v>
      </c>
      <c r="AY2270" s="853">
        <v>6.0000000000000001E-3</v>
      </c>
      <c r="AZ2270" s="853">
        <v>0.69799999999999995</v>
      </c>
      <c r="BA2270" s="853">
        <v>1.4999999999999999E-2</v>
      </c>
      <c r="BB2270" s="853">
        <v>5.6000000000000001E-2</v>
      </c>
      <c r="BC2270" s="853">
        <v>6.0000000000000001E-3</v>
      </c>
      <c r="BD2270" s="853">
        <v>31.489000000000001</v>
      </c>
      <c r="BE2270" s="853">
        <v>0.63800000000000001</v>
      </c>
      <c r="BF2270" s="853" t="s">
        <v>121</v>
      </c>
      <c r="BG2270" s="853">
        <v>0.01</v>
      </c>
      <c r="BH2270" s="853">
        <v>2.8010000000000002</v>
      </c>
      <c r="BI2270" s="853">
        <v>0.53200000000000003</v>
      </c>
      <c r="BJ2270" s="853">
        <v>1.2999999999999999E-2</v>
      </c>
      <c r="BK2270" s="853">
        <v>3.0000000000000001E-3</v>
      </c>
      <c r="BL2270" s="853">
        <v>5.0000000000000001E-3</v>
      </c>
      <c r="BM2270" s="853">
        <v>3.0000000000000001E-3</v>
      </c>
      <c r="BN2270" s="853">
        <v>0.26400000000000001</v>
      </c>
      <c r="BO2270" s="853">
        <v>2.8000000000000001E-2</v>
      </c>
      <c r="BP2270" s="853">
        <v>38.296999999999997</v>
      </c>
      <c r="BQ2270" s="853">
        <v>0.69599999999999995</v>
      </c>
      <c r="BR2270" s="853">
        <v>0.26500000000000001</v>
      </c>
      <c r="BS2270" s="853">
        <v>7.0000000000000001E-3</v>
      </c>
      <c r="BT2270" s="853">
        <v>0.71299999999999997</v>
      </c>
      <c r="BU2270" s="853">
        <v>9.7000000000000003E-2</v>
      </c>
      <c r="BV2270" s="853" t="s">
        <v>121</v>
      </c>
      <c r="BW2270" s="853">
        <v>7.2999999999999995E-2</v>
      </c>
      <c r="BX2270" s="853" t="s">
        <v>121</v>
      </c>
      <c r="BY2270" s="853">
        <v>3.9E-2</v>
      </c>
      <c r="BZ2270" s="853">
        <v>0.16700000000000001</v>
      </c>
      <c r="CA2270" s="853">
        <v>5.0999999999999997E-2</v>
      </c>
      <c r="CB2270" s="853">
        <v>7.5410000000000004</v>
      </c>
      <c r="CC2270" s="853">
        <v>3.6890000000000001</v>
      </c>
      <c r="CD2270" s="853">
        <v>0.24299999999999999</v>
      </c>
      <c r="CE2270" s="853">
        <v>1.7000000000000001E-2</v>
      </c>
      <c r="CF2270" s="853" t="s">
        <v>121</v>
      </c>
      <c r="CG2270" s="853">
        <v>2E-3</v>
      </c>
      <c r="CH2270" s="853" t="s">
        <v>121</v>
      </c>
      <c r="CI2270" s="853">
        <v>2E-3</v>
      </c>
      <c r="CJ2270" s="853" t="s">
        <v>121</v>
      </c>
      <c r="CK2270" s="853">
        <v>0.89400000000000002</v>
      </c>
      <c r="CL2270" s="853" t="s">
        <v>121</v>
      </c>
      <c r="CM2270" s="853">
        <v>2E-3</v>
      </c>
      <c r="CN2270" s="853">
        <v>3.0000000000000001E-3</v>
      </c>
      <c r="CO2270" s="853">
        <v>1E-3</v>
      </c>
      <c r="CP2270" s="853">
        <v>1.3049999999999999</v>
      </c>
      <c r="CQ2270" s="853">
        <v>5.8000000000000003E-2</v>
      </c>
      <c r="CR2270" s="853" t="s">
        <v>121</v>
      </c>
      <c r="CS2270" s="853">
        <v>5.0000000000000001E-3</v>
      </c>
      <c r="CT2270" s="853" t="s">
        <v>121</v>
      </c>
      <c r="CU2270" s="853">
        <v>24.7</v>
      </c>
      <c r="CV2270" s="853">
        <v>0.01</v>
      </c>
      <c r="CW2270" s="853">
        <v>1E-3</v>
      </c>
      <c r="CX2270" s="853">
        <v>0.17399999999999999</v>
      </c>
      <c r="CY2270" s="853">
        <v>2.1999999999999999E-2</v>
      </c>
      <c r="CZ2270" s="853" t="s">
        <v>121</v>
      </c>
      <c r="DA2270" s="853">
        <v>3.0000000000000001E-3</v>
      </c>
      <c r="DB2270" s="853" t="s">
        <v>121</v>
      </c>
      <c r="DC2270" s="853">
        <v>1.4999999999999999E-2</v>
      </c>
      <c r="DD2270" s="853" t="s">
        <v>121</v>
      </c>
      <c r="DE2270" s="853">
        <v>6.7000000000000004E-2</v>
      </c>
      <c r="DF2270" s="853">
        <v>8.2520000000000007</v>
      </c>
      <c r="DG2270" s="853">
        <v>0.17899999999999999</v>
      </c>
      <c r="DH2270" s="853">
        <v>0.60399999999999998</v>
      </c>
      <c r="DI2270" s="853">
        <v>0.01</v>
      </c>
      <c r="DJ2270" s="853" t="s">
        <v>121</v>
      </c>
      <c r="DK2270" s="853">
        <v>2E-3</v>
      </c>
      <c r="DL2270" s="61" t="str">
        <f t="shared" si="42"/>
        <v>Anlieferung 42 -3</v>
      </c>
    </row>
    <row r="2271" spans="1:132">
      <c r="A2271" s="11">
        <v>44832</v>
      </c>
      <c r="B2271" s="66" t="s">
        <v>2625</v>
      </c>
      <c r="C2271" s="25" t="s">
        <v>2254</v>
      </c>
      <c r="H2271" s="3" t="e">
        <f>((F2271)/(E2271/100))</f>
        <v>#DIV/0!</v>
      </c>
      <c r="I2271" s="4" t="e">
        <f>E2271/F2271</f>
        <v>#DIV/0!</v>
      </c>
      <c r="J2271" s="4" t="e">
        <f>100/G2271</f>
        <v>#DIV/0!</v>
      </c>
      <c r="N2271" s="37" t="e">
        <f>M2271/(K2271/100)</f>
        <v>#DIV/0!</v>
      </c>
      <c r="O2271" s="37" t="e">
        <f>N2271/J2271</f>
        <v>#DIV/0!</v>
      </c>
      <c r="P2271" s="5" t="e">
        <f>M2271/(L2271/100)</f>
        <v>#DIV/0!</v>
      </c>
      <c r="Q2271" s="5" t="e">
        <f>P2271*I2271</f>
        <v>#DIV/0!</v>
      </c>
      <c r="U2271" s="15" t="e">
        <f>100-(T2271-R2271)/S2271*100</f>
        <v>#DIV/0!</v>
      </c>
      <c r="AB2271" s="14" t="e">
        <f>((AE2271-AC2271)*(1000/AD2271))*1000</f>
        <v>#DIV/0!</v>
      </c>
      <c r="AF2271" s="7" t="e">
        <f>#REF!*0.8</f>
        <v>#REF!</v>
      </c>
      <c r="AH2271" s="8" t="e">
        <f>((AG2271)*(H2271/100))</f>
        <v>#DIV/0!</v>
      </c>
      <c r="AI2271" s="7" t="e">
        <f>AG2271/AH2271</f>
        <v>#DIV/0!</v>
      </c>
      <c r="AO2271" s="58" t="s">
        <v>2625</v>
      </c>
      <c r="AP2271" s="853">
        <v>8.0000000000000002E-3</v>
      </c>
      <c r="AQ2271" s="853">
        <v>3.0000000000000001E-3</v>
      </c>
      <c r="AR2271" s="853" t="s">
        <v>121</v>
      </c>
      <c r="AS2271" s="853">
        <v>1.0999999999999999E-2</v>
      </c>
      <c r="AT2271" s="853" t="s">
        <v>121</v>
      </c>
      <c r="AU2271" s="853">
        <v>0.01</v>
      </c>
      <c r="AV2271" s="853">
        <v>14.675000000000001</v>
      </c>
      <c r="AW2271" s="853">
        <v>0.39800000000000002</v>
      </c>
      <c r="AX2271" s="853">
        <v>3.1E-2</v>
      </c>
      <c r="AY2271" s="853">
        <v>4.0000000000000001E-3</v>
      </c>
      <c r="AZ2271" s="853">
        <v>2.5680000000000001</v>
      </c>
      <c r="BA2271" s="853">
        <v>3.4000000000000002E-2</v>
      </c>
      <c r="BB2271" s="853">
        <v>6.4000000000000001E-2</v>
      </c>
      <c r="BC2271" s="853">
        <v>5.0000000000000001E-3</v>
      </c>
      <c r="BD2271" s="853">
        <v>6.5869999999999997</v>
      </c>
      <c r="BE2271" s="853">
        <v>0.108</v>
      </c>
      <c r="BF2271" s="853" t="s">
        <v>121</v>
      </c>
      <c r="BG2271" s="853">
        <v>7.0000000000000001E-3</v>
      </c>
      <c r="BH2271" s="853">
        <v>3.8180000000000001</v>
      </c>
      <c r="BI2271" s="853">
        <v>0.38200000000000001</v>
      </c>
      <c r="BJ2271" s="853">
        <v>8.0000000000000002E-3</v>
      </c>
      <c r="BK2271" s="853">
        <v>3.0000000000000001E-3</v>
      </c>
      <c r="BL2271" s="853" t="s">
        <v>121</v>
      </c>
      <c r="BM2271" s="853">
        <v>4.0000000000000001E-3</v>
      </c>
      <c r="BN2271" s="853">
        <v>0.20799999999999999</v>
      </c>
      <c r="BO2271" s="853">
        <v>3.6999999999999998E-2</v>
      </c>
      <c r="BP2271" s="853">
        <v>55.408000000000001</v>
      </c>
      <c r="BQ2271" s="853">
        <v>0.52</v>
      </c>
      <c r="BR2271" s="853">
        <v>0.45500000000000002</v>
      </c>
      <c r="BS2271" s="853">
        <v>8.0000000000000002E-3</v>
      </c>
      <c r="BT2271" s="853">
        <v>0.70599999999999996</v>
      </c>
      <c r="BU2271" s="853">
        <v>8.4000000000000005E-2</v>
      </c>
      <c r="BV2271" s="853" t="s">
        <v>121</v>
      </c>
      <c r="BW2271" s="853">
        <v>0.08</v>
      </c>
      <c r="BX2271" s="853" t="s">
        <v>121</v>
      </c>
      <c r="BY2271" s="853">
        <v>2.1000000000000001E-2</v>
      </c>
      <c r="BZ2271" s="853">
        <v>0.23100000000000001</v>
      </c>
      <c r="CA2271" s="853">
        <v>4.2999999999999997E-2</v>
      </c>
      <c r="CB2271" s="853">
        <v>6.9930000000000003</v>
      </c>
      <c r="CC2271" s="853">
        <v>2.266</v>
      </c>
      <c r="CD2271" s="853">
        <v>0.06</v>
      </c>
      <c r="CE2271" s="853">
        <v>0.02</v>
      </c>
      <c r="CF2271" s="853" t="s">
        <v>121</v>
      </c>
      <c r="CG2271" s="853">
        <v>2E-3</v>
      </c>
      <c r="CH2271" s="853" t="s">
        <v>121</v>
      </c>
      <c r="CI2271" s="853">
        <v>2E-3</v>
      </c>
      <c r="CJ2271" s="853" t="s">
        <v>121</v>
      </c>
      <c r="CK2271" s="853">
        <v>0.98899999999999999</v>
      </c>
      <c r="CL2271" s="853" t="s">
        <v>121</v>
      </c>
      <c r="CM2271" s="853">
        <v>2E-3</v>
      </c>
      <c r="CN2271" s="853">
        <v>6.0000000000000001E-3</v>
      </c>
      <c r="CO2271" s="853">
        <v>1E-3</v>
      </c>
      <c r="CP2271" s="853">
        <v>1.4419999999999999</v>
      </c>
      <c r="CQ2271" s="853">
        <v>6.9000000000000006E-2</v>
      </c>
      <c r="CR2271" s="853" t="s">
        <v>121</v>
      </c>
      <c r="CS2271" s="853">
        <v>4.0000000000000001E-3</v>
      </c>
      <c r="CT2271" s="853" t="s">
        <v>121</v>
      </c>
      <c r="CU2271" s="853">
        <v>22.315000000000001</v>
      </c>
      <c r="CV2271" s="853">
        <v>0.01</v>
      </c>
      <c r="CW2271" s="853">
        <v>1E-3</v>
      </c>
      <c r="CX2271" s="853">
        <v>0.24399999999999999</v>
      </c>
      <c r="CY2271" s="853">
        <v>1.9E-2</v>
      </c>
      <c r="CZ2271" s="853" t="s">
        <v>121</v>
      </c>
      <c r="DA2271" s="853">
        <v>2E-3</v>
      </c>
      <c r="DB2271" s="853">
        <v>2.1999999999999999E-2</v>
      </c>
      <c r="DC2271" s="853">
        <v>7.0000000000000001E-3</v>
      </c>
      <c r="DD2271" s="853" t="s">
        <v>121</v>
      </c>
      <c r="DE2271" s="853">
        <v>5.0999999999999997E-2</v>
      </c>
      <c r="DF2271" s="853">
        <v>6.101</v>
      </c>
      <c r="DG2271" s="853">
        <v>8.6999999999999994E-2</v>
      </c>
      <c r="DH2271" s="853">
        <v>0.34899999999999998</v>
      </c>
      <c r="DI2271" s="853">
        <v>5.0000000000000001E-3</v>
      </c>
      <c r="DJ2271" s="853" t="s">
        <v>121</v>
      </c>
      <c r="DK2271" s="853">
        <v>2E-3</v>
      </c>
      <c r="DL2271" s="61" t="str">
        <f t="shared" si="42"/>
        <v>Anlieferung 42 -4</v>
      </c>
    </row>
    <row r="2272" spans="1:132">
      <c r="A2272" s="11">
        <v>44832</v>
      </c>
      <c r="B2272" s="66" t="s">
        <v>2626</v>
      </c>
      <c r="C2272" s="25" t="s">
        <v>2254</v>
      </c>
      <c r="H2272" s="3" t="e">
        <f>((F2272)/(E2272/100))</f>
        <v>#DIV/0!</v>
      </c>
      <c r="I2272" s="4" t="e">
        <f>E2272/F2272</f>
        <v>#DIV/0!</v>
      </c>
      <c r="J2272" s="4" t="e">
        <f>100/G2272</f>
        <v>#DIV/0!</v>
      </c>
      <c r="N2272" s="37" t="e">
        <f>M2272/(K2272/100)</f>
        <v>#DIV/0!</v>
      </c>
      <c r="O2272" s="37" t="e">
        <f>N2272/J2272</f>
        <v>#DIV/0!</v>
      </c>
      <c r="P2272" s="5" t="e">
        <f>M2272/(L2272/100)</f>
        <v>#DIV/0!</v>
      </c>
      <c r="Q2272" s="5" t="e">
        <f>P2272*I2272</f>
        <v>#DIV/0!</v>
      </c>
      <c r="U2272" s="15" t="e">
        <f>100-(T2272-R2272)/S2272*100</f>
        <v>#DIV/0!</v>
      </c>
      <c r="AB2272" s="14" t="e">
        <f>((AE2272-AC2272)*(1000/AD2272))*1000</f>
        <v>#DIV/0!</v>
      </c>
      <c r="AF2272" s="7" t="e">
        <f>#REF!*0.8</f>
        <v>#REF!</v>
      </c>
      <c r="AH2272" s="8" t="e">
        <f>((AG2272)*(H2272/100))</f>
        <v>#DIV/0!</v>
      </c>
      <c r="AI2272" s="7" t="e">
        <f>AG2272/AH2272</f>
        <v>#DIV/0!</v>
      </c>
      <c r="AO2272" s="58" t="s">
        <v>2626</v>
      </c>
      <c r="AP2272" s="853">
        <v>1.7000000000000001E-2</v>
      </c>
      <c r="AQ2272" s="853">
        <v>7.0000000000000001E-3</v>
      </c>
      <c r="AR2272" s="853" t="s">
        <v>121</v>
      </c>
      <c r="AS2272" s="853">
        <v>1.2999999999999999E-2</v>
      </c>
      <c r="AT2272" s="853" t="s">
        <v>121</v>
      </c>
      <c r="AU2272" s="853">
        <v>8.0000000000000002E-3</v>
      </c>
      <c r="AV2272" s="853">
        <v>7.1079999999999997</v>
      </c>
      <c r="AW2272" s="853">
        <v>0.17699999999999999</v>
      </c>
      <c r="AX2272" s="853" t="s">
        <v>121</v>
      </c>
      <c r="AY2272" s="853">
        <v>6.0000000000000001E-3</v>
      </c>
      <c r="AZ2272" s="853">
        <v>1.82</v>
      </c>
      <c r="BA2272" s="853">
        <v>3.1E-2</v>
      </c>
      <c r="BB2272" s="853">
        <v>0.34100000000000003</v>
      </c>
      <c r="BC2272" s="853">
        <v>1.2E-2</v>
      </c>
      <c r="BD2272" s="853">
        <v>23.635000000000002</v>
      </c>
      <c r="BE2272" s="853">
        <v>0.46899999999999997</v>
      </c>
      <c r="BF2272" s="853" t="s">
        <v>121</v>
      </c>
      <c r="BG2272" s="853">
        <v>1.0999999999999999E-2</v>
      </c>
      <c r="BH2272" s="853">
        <v>2.9</v>
      </c>
      <c r="BI2272" s="853">
        <v>0.42599999999999999</v>
      </c>
      <c r="BJ2272" s="853">
        <v>4.2000000000000003E-2</v>
      </c>
      <c r="BK2272" s="853">
        <v>6.0000000000000001E-3</v>
      </c>
      <c r="BL2272" s="853" t="s">
        <v>121</v>
      </c>
      <c r="BM2272" s="853">
        <v>5.0000000000000001E-3</v>
      </c>
      <c r="BN2272" s="853">
        <v>0.26400000000000001</v>
      </c>
      <c r="BO2272" s="853">
        <v>2.8000000000000001E-2</v>
      </c>
      <c r="BP2272" s="853">
        <v>47.655000000000001</v>
      </c>
      <c r="BQ2272" s="853">
        <v>0.622</v>
      </c>
      <c r="BR2272" s="853">
        <v>1.994</v>
      </c>
      <c r="BS2272" s="853">
        <v>3.4000000000000002E-2</v>
      </c>
      <c r="BT2272" s="853">
        <v>0.53500000000000003</v>
      </c>
      <c r="BU2272" s="853">
        <v>8.8999999999999996E-2</v>
      </c>
      <c r="BV2272" s="853" t="s">
        <v>121</v>
      </c>
      <c r="BW2272" s="853">
        <v>6.5000000000000002E-2</v>
      </c>
      <c r="BX2272" s="853" t="s">
        <v>121</v>
      </c>
      <c r="BY2272" s="853">
        <v>5.6000000000000001E-2</v>
      </c>
      <c r="BZ2272" s="853">
        <v>0.13</v>
      </c>
      <c r="CA2272" s="853">
        <v>4.8000000000000001E-2</v>
      </c>
      <c r="CB2272" s="853">
        <v>7.0209999999999999</v>
      </c>
      <c r="CC2272" s="853">
        <v>2.8090000000000002</v>
      </c>
      <c r="CD2272" s="853">
        <v>9.7000000000000003E-2</v>
      </c>
      <c r="CE2272" s="853">
        <v>1.9E-2</v>
      </c>
      <c r="CF2272" s="853" t="s">
        <v>121</v>
      </c>
      <c r="CG2272" s="853">
        <v>3.0000000000000001E-3</v>
      </c>
      <c r="CH2272" s="853" t="s">
        <v>121</v>
      </c>
      <c r="CI2272" s="853">
        <v>2E-3</v>
      </c>
      <c r="CJ2272" s="853" t="s">
        <v>121</v>
      </c>
      <c r="CK2272" s="853">
        <v>0.79</v>
      </c>
      <c r="CL2272" s="853" t="s">
        <v>121</v>
      </c>
      <c r="CM2272" s="853">
        <v>2E-3</v>
      </c>
      <c r="CN2272" s="853">
        <v>1.4999999999999999E-2</v>
      </c>
      <c r="CO2272" s="853">
        <v>2E-3</v>
      </c>
      <c r="CP2272" s="853">
        <v>1.024</v>
      </c>
      <c r="CQ2272" s="853">
        <v>4.8000000000000001E-2</v>
      </c>
      <c r="CR2272" s="853">
        <v>1.6E-2</v>
      </c>
      <c r="CS2272" s="853">
        <v>3.0000000000000001E-3</v>
      </c>
      <c r="CT2272" s="853" t="s">
        <v>121</v>
      </c>
      <c r="CU2272" s="853">
        <v>22.658000000000001</v>
      </c>
      <c r="CV2272" s="853">
        <v>1.0999999999999999E-2</v>
      </c>
      <c r="CW2272" s="853">
        <v>1E-3</v>
      </c>
      <c r="CX2272" s="853">
        <v>0.14899999999999999</v>
      </c>
      <c r="CY2272" s="853">
        <v>2.4E-2</v>
      </c>
      <c r="CZ2272" s="853" t="s">
        <v>121</v>
      </c>
      <c r="DA2272" s="853">
        <v>3.0000000000000001E-3</v>
      </c>
      <c r="DB2272" s="853">
        <v>1.9E-2</v>
      </c>
      <c r="DC2272" s="853">
        <v>0.01</v>
      </c>
      <c r="DD2272" s="853" t="s">
        <v>121</v>
      </c>
      <c r="DE2272" s="853">
        <v>4.8000000000000001E-2</v>
      </c>
      <c r="DF2272" s="853">
        <v>3.87</v>
      </c>
      <c r="DG2272" s="853">
        <v>7.9000000000000001E-2</v>
      </c>
      <c r="DH2272" s="853">
        <v>1.335</v>
      </c>
      <c r="DI2272" s="853">
        <v>2.1999999999999999E-2</v>
      </c>
      <c r="DJ2272" s="853" t="s">
        <v>121</v>
      </c>
      <c r="DK2272" s="853">
        <v>2E-3</v>
      </c>
      <c r="DL2272" s="61" t="str">
        <f t="shared" si="42"/>
        <v>Anlieferung 42 -5</v>
      </c>
    </row>
    <row r="2273" spans="1:132">
      <c r="A2273" s="11">
        <v>44832</v>
      </c>
      <c r="B2273" s="66" t="s">
        <v>2627</v>
      </c>
      <c r="C2273" s="25" t="s">
        <v>2254</v>
      </c>
      <c r="H2273" s="3" t="e">
        <f>((F2273)/(E2273/100))</f>
        <v>#DIV/0!</v>
      </c>
      <c r="I2273" s="4" t="e">
        <f>E2273/F2273</f>
        <v>#DIV/0!</v>
      </c>
      <c r="J2273" s="4" t="e">
        <f>100/G2273</f>
        <v>#DIV/0!</v>
      </c>
      <c r="N2273" s="37" t="e">
        <f>M2273/(K2273/100)</f>
        <v>#DIV/0!</v>
      </c>
      <c r="O2273" s="37" t="e">
        <f>N2273/J2273</f>
        <v>#DIV/0!</v>
      </c>
      <c r="P2273" s="5" t="e">
        <f>M2273/(L2273/100)</f>
        <v>#DIV/0!</v>
      </c>
      <c r="Q2273" s="5" t="e">
        <f>P2273*I2273</f>
        <v>#DIV/0!</v>
      </c>
      <c r="U2273" s="15" t="e">
        <f>100-(T2273-R2273)/S2273*100</f>
        <v>#DIV/0!</v>
      </c>
      <c r="AB2273" s="14" t="e">
        <f>((AE2273-AC2273)*(1000/AD2273))*1000</f>
        <v>#DIV/0!</v>
      </c>
      <c r="AF2273" s="7" t="e">
        <f>#REF!*0.8</f>
        <v>#REF!</v>
      </c>
      <c r="AH2273" s="8" t="e">
        <f>((AG2273)*(H2273/100))</f>
        <v>#DIV/0!</v>
      </c>
      <c r="AI2273" s="7" t="e">
        <f>AG2273/AH2273</f>
        <v>#DIV/0!</v>
      </c>
      <c r="AO2273" s="58" t="s">
        <v>2627</v>
      </c>
      <c r="AP2273" s="853">
        <v>1.2E-2</v>
      </c>
      <c r="AQ2273" s="853">
        <v>4.0000000000000001E-3</v>
      </c>
      <c r="AR2273" s="853">
        <v>6.2E-2</v>
      </c>
      <c r="AS2273" s="853">
        <v>8.0000000000000002E-3</v>
      </c>
      <c r="AT2273" s="853" t="s">
        <v>121</v>
      </c>
      <c r="AU2273" s="853">
        <v>6.0000000000000001E-3</v>
      </c>
      <c r="AV2273" s="853">
        <v>2.085</v>
      </c>
      <c r="AW2273" s="853">
        <v>3.5999999999999997E-2</v>
      </c>
      <c r="AX2273" s="853" t="s">
        <v>121</v>
      </c>
      <c r="AY2273" s="853">
        <v>3.0000000000000001E-3</v>
      </c>
      <c r="AZ2273" s="853">
        <v>0.55500000000000005</v>
      </c>
      <c r="BA2273" s="853">
        <v>1.2999999999999999E-2</v>
      </c>
      <c r="BB2273" s="853">
        <v>0.46600000000000003</v>
      </c>
      <c r="BC2273" s="853">
        <v>1.2E-2</v>
      </c>
      <c r="BD2273" s="853">
        <v>25.536999999999999</v>
      </c>
      <c r="BE2273" s="853">
        <v>0.29499999999999998</v>
      </c>
      <c r="BF2273" s="853" t="s">
        <v>121</v>
      </c>
      <c r="BG2273" s="853">
        <v>0.01</v>
      </c>
      <c r="BH2273" s="853">
        <v>2.4830000000000001</v>
      </c>
      <c r="BI2273" s="853">
        <v>0.40100000000000002</v>
      </c>
      <c r="BJ2273" s="853">
        <v>8.9999999999999993E-3</v>
      </c>
      <c r="BK2273" s="853">
        <v>3.0000000000000001E-3</v>
      </c>
      <c r="BL2273" s="853">
        <v>8.9999999999999993E-3</v>
      </c>
      <c r="BM2273" s="853">
        <v>3.0000000000000001E-3</v>
      </c>
      <c r="BN2273" s="853">
        <v>11.239000000000001</v>
      </c>
      <c r="BO2273" s="853">
        <v>0.379</v>
      </c>
      <c r="BP2273" s="853">
        <v>43.634999999999998</v>
      </c>
      <c r="BQ2273" s="853">
        <v>0.61899999999999999</v>
      </c>
      <c r="BR2273" s="853">
        <v>0.57099999999999995</v>
      </c>
      <c r="BS2273" s="853">
        <v>0.01</v>
      </c>
      <c r="BT2273" s="853">
        <v>1.95</v>
      </c>
      <c r="BU2273" s="853">
        <v>0.108</v>
      </c>
      <c r="BV2273" s="853" t="s">
        <v>121</v>
      </c>
      <c r="BW2273" s="853">
        <v>0.06</v>
      </c>
      <c r="BX2273" s="853" t="s">
        <v>121</v>
      </c>
      <c r="BY2273" s="853">
        <v>3.6999999999999998E-2</v>
      </c>
      <c r="BZ2273" s="853">
        <v>0.247</v>
      </c>
      <c r="CA2273" s="853">
        <v>3.6999999999999998E-2</v>
      </c>
      <c r="CB2273" s="853">
        <v>6.7350000000000003</v>
      </c>
      <c r="CC2273" s="853">
        <v>2.6970000000000001</v>
      </c>
      <c r="CD2273" s="853">
        <v>0.29299999999999998</v>
      </c>
      <c r="CE2273" s="853">
        <v>1.7000000000000001E-2</v>
      </c>
      <c r="CF2273" s="853" t="s">
        <v>121</v>
      </c>
      <c r="CG2273" s="853">
        <v>3.0000000000000001E-3</v>
      </c>
      <c r="CH2273" s="853">
        <v>2E-3</v>
      </c>
      <c r="CI2273" s="853">
        <v>1E-3</v>
      </c>
      <c r="CJ2273" s="853" t="s">
        <v>121</v>
      </c>
      <c r="CK2273" s="853">
        <v>0.74299999999999999</v>
      </c>
      <c r="CL2273" s="853" t="s">
        <v>121</v>
      </c>
      <c r="CM2273" s="853">
        <v>2E-3</v>
      </c>
      <c r="CN2273" s="853">
        <v>3.0000000000000001E-3</v>
      </c>
      <c r="CO2273" s="853">
        <v>1E-3</v>
      </c>
      <c r="CP2273" s="853">
        <v>0.83</v>
      </c>
      <c r="CQ2273" s="853">
        <v>4.4999999999999998E-2</v>
      </c>
      <c r="CR2273" s="853" t="s">
        <v>121</v>
      </c>
      <c r="CS2273" s="853">
        <v>4.0000000000000001E-3</v>
      </c>
      <c r="CT2273" s="853" t="s">
        <v>121</v>
      </c>
      <c r="CU2273" s="853">
        <v>21.811</v>
      </c>
      <c r="CV2273" s="853">
        <v>0.22600000000000001</v>
      </c>
      <c r="CW2273" s="853">
        <v>4.0000000000000001E-3</v>
      </c>
      <c r="CX2273" s="853">
        <v>0.36299999999999999</v>
      </c>
      <c r="CY2273" s="853">
        <v>5.8000000000000003E-2</v>
      </c>
      <c r="CZ2273" s="853">
        <v>2E-3</v>
      </c>
      <c r="DA2273" s="853">
        <v>1E-3</v>
      </c>
      <c r="DB2273" s="853" t="s">
        <v>121</v>
      </c>
      <c r="DC2273" s="853">
        <v>4.2000000000000003E-2</v>
      </c>
      <c r="DD2273" s="853" t="s">
        <v>121</v>
      </c>
      <c r="DE2273" s="853">
        <v>0.03</v>
      </c>
      <c r="DF2273" s="853">
        <v>1.895</v>
      </c>
      <c r="DG2273" s="853">
        <v>2.9000000000000001E-2</v>
      </c>
      <c r="DH2273" s="853">
        <v>0.78700000000000003</v>
      </c>
      <c r="DI2273" s="853">
        <v>1.2E-2</v>
      </c>
      <c r="DJ2273" s="853" t="s">
        <v>121</v>
      </c>
      <c r="DK2273" s="853">
        <v>2E-3</v>
      </c>
      <c r="DL2273" s="61" t="str">
        <f t="shared" si="42"/>
        <v>Anlieferung 42 -6</v>
      </c>
    </row>
    <row r="2274" spans="1:132">
      <c r="A2274" s="11">
        <v>44832</v>
      </c>
      <c r="B2274" s="66" t="s">
        <v>2628</v>
      </c>
      <c r="C2274" s="25" t="s">
        <v>2254</v>
      </c>
      <c r="H2274" s="3" t="e">
        <f>((F2274)/(E2274/100))</f>
        <v>#DIV/0!</v>
      </c>
      <c r="I2274" s="4" t="e">
        <f>E2274/F2274</f>
        <v>#DIV/0!</v>
      </c>
      <c r="J2274" s="4" t="e">
        <f>100/G2274</f>
        <v>#DIV/0!</v>
      </c>
      <c r="N2274" s="37" t="e">
        <f>M2274/(K2274/100)</f>
        <v>#DIV/0!</v>
      </c>
      <c r="O2274" s="37" t="e">
        <f>N2274/J2274</f>
        <v>#DIV/0!</v>
      </c>
      <c r="P2274" s="5" t="e">
        <f>M2274/(L2274/100)</f>
        <v>#DIV/0!</v>
      </c>
      <c r="Q2274" s="5" t="e">
        <f>P2274*I2274</f>
        <v>#DIV/0!</v>
      </c>
      <c r="U2274" s="15" t="e">
        <f>100-(T2274-R2274)/S2274*100</f>
        <v>#DIV/0!</v>
      </c>
      <c r="AB2274" s="14" t="e">
        <f>((AE2274-AC2274)*(1000/AD2274))*1000</f>
        <v>#DIV/0!</v>
      </c>
      <c r="AF2274" s="7" t="e">
        <f>#REF!*0.8</f>
        <v>#REF!</v>
      </c>
      <c r="AH2274" s="8" t="e">
        <f>((AG2274)*(H2274/100))</f>
        <v>#DIV/0!</v>
      </c>
      <c r="AI2274" s="7" t="e">
        <f>AG2274/AH2274</f>
        <v>#DIV/0!</v>
      </c>
      <c r="AO2274" s="58" t="s">
        <v>2628</v>
      </c>
      <c r="AP2274" s="853" t="s">
        <v>121</v>
      </c>
      <c r="AQ2274" s="853">
        <v>4.0000000000000001E-3</v>
      </c>
      <c r="AR2274" s="853">
        <v>2.4E-2</v>
      </c>
      <c r="AS2274" s="853">
        <v>1.2E-2</v>
      </c>
      <c r="AT2274" s="853" t="s">
        <v>121</v>
      </c>
      <c r="AU2274" s="853">
        <v>1.2E-2</v>
      </c>
      <c r="AV2274" s="853">
        <v>13.035</v>
      </c>
      <c r="AW2274" s="853">
        <v>1.8149999999999999</v>
      </c>
      <c r="AX2274" s="853" t="s">
        <v>121</v>
      </c>
      <c r="AY2274" s="853">
        <v>8.0000000000000002E-3</v>
      </c>
      <c r="AZ2274" s="853">
        <v>1.5649999999999999</v>
      </c>
      <c r="BA2274" s="853">
        <v>0.123</v>
      </c>
      <c r="BB2274" s="853">
        <v>5.8970000000000002</v>
      </c>
      <c r="BC2274" s="853">
        <v>0.47299999999999998</v>
      </c>
      <c r="BD2274" s="853">
        <v>1.0129999999999999</v>
      </c>
      <c r="BE2274" s="853">
        <v>8.1000000000000003E-2</v>
      </c>
      <c r="BF2274" s="853" t="s">
        <v>121</v>
      </c>
      <c r="BG2274" s="853">
        <v>1.4E-2</v>
      </c>
      <c r="BH2274" s="853">
        <v>5.8929999999999998</v>
      </c>
      <c r="BI2274" s="853">
        <v>1.0329999999999999</v>
      </c>
      <c r="BJ2274" s="853" t="s">
        <v>121</v>
      </c>
      <c r="BK2274" s="853">
        <v>4.0000000000000001E-3</v>
      </c>
      <c r="BL2274" s="853" t="s">
        <v>121</v>
      </c>
      <c r="BM2274" s="853">
        <v>8.9999999999999993E-3</v>
      </c>
      <c r="BN2274" s="853">
        <v>9.75</v>
      </c>
      <c r="BO2274" s="853">
        <v>1.65</v>
      </c>
      <c r="BP2274" s="853">
        <v>27.911000000000001</v>
      </c>
      <c r="BQ2274" s="853">
        <v>1.2270000000000001</v>
      </c>
      <c r="BR2274" s="853">
        <v>8.5000000000000006E-2</v>
      </c>
      <c r="BS2274" s="853">
        <v>8.9999999999999993E-3</v>
      </c>
      <c r="BT2274" s="853">
        <v>1.456</v>
      </c>
      <c r="BU2274" s="853">
        <v>9.0999999999999998E-2</v>
      </c>
      <c r="BV2274" s="853" t="s">
        <v>121</v>
      </c>
      <c r="BW2274" s="853">
        <v>0.161</v>
      </c>
      <c r="BX2274" s="853" t="s">
        <v>121</v>
      </c>
      <c r="BY2274" s="853">
        <v>1.4999999999999999E-2</v>
      </c>
      <c r="BZ2274" s="853">
        <v>1.446</v>
      </c>
      <c r="CA2274" s="853">
        <v>5.5E-2</v>
      </c>
      <c r="CB2274" s="853">
        <v>18.423999999999999</v>
      </c>
      <c r="CC2274" s="853">
        <v>4.57</v>
      </c>
      <c r="CD2274" s="853">
        <v>0.13500000000000001</v>
      </c>
      <c r="CE2274" s="853">
        <v>2.5999999999999999E-2</v>
      </c>
      <c r="CF2274" s="853" t="s">
        <v>121</v>
      </c>
      <c r="CG2274" s="853">
        <v>8.9999999999999993E-3</v>
      </c>
      <c r="CH2274" s="853">
        <v>7.0000000000000001E-3</v>
      </c>
      <c r="CI2274" s="853">
        <v>1E-3</v>
      </c>
      <c r="CJ2274" s="853" t="s">
        <v>121</v>
      </c>
      <c r="CK2274" s="853">
        <v>1.7190000000000001</v>
      </c>
      <c r="CL2274" s="853" t="s">
        <v>121</v>
      </c>
      <c r="CM2274" s="853">
        <v>2E-3</v>
      </c>
      <c r="CN2274" s="853">
        <v>4.0000000000000001E-3</v>
      </c>
      <c r="CO2274" s="853">
        <v>1E-3</v>
      </c>
      <c r="CP2274" s="853">
        <v>0.90700000000000003</v>
      </c>
      <c r="CQ2274" s="853">
        <v>6.6000000000000003E-2</v>
      </c>
      <c r="CR2274" s="853" t="s">
        <v>121</v>
      </c>
      <c r="CS2274" s="853">
        <v>2E-3</v>
      </c>
      <c r="CT2274" s="853" t="s">
        <v>121</v>
      </c>
      <c r="CU2274" s="853">
        <v>39.47</v>
      </c>
      <c r="CV2274" s="853">
        <v>0.16</v>
      </c>
      <c r="CW2274" s="853">
        <v>1.7000000000000001E-2</v>
      </c>
      <c r="CX2274" s="853">
        <v>2.6339999999999999</v>
      </c>
      <c r="CY2274" s="853">
        <v>0.16200000000000001</v>
      </c>
      <c r="CZ2274" s="853" t="s">
        <v>121</v>
      </c>
      <c r="DA2274" s="853">
        <v>2E-3</v>
      </c>
      <c r="DB2274" s="853" t="s">
        <v>121</v>
      </c>
      <c r="DC2274" s="853">
        <v>3.4000000000000002E-2</v>
      </c>
      <c r="DD2274" s="853" t="s">
        <v>121</v>
      </c>
      <c r="DE2274" s="853">
        <v>2.7E-2</v>
      </c>
      <c r="DF2274" s="853">
        <v>1.0269999999999999</v>
      </c>
      <c r="DG2274" s="853">
        <v>8.5000000000000006E-2</v>
      </c>
      <c r="DH2274" s="853">
        <v>8.6219999999999999</v>
      </c>
      <c r="DI2274" s="853">
        <v>0.94799999999999995</v>
      </c>
      <c r="DJ2274" s="853" t="s">
        <v>121</v>
      </c>
      <c r="DK2274" s="853">
        <v>2E-3</v>
      </c>
      <c r="DL2274" s="61" t="str">
        <f t="shared" si="42"/>
        <v>Anlieferung 42 -7</v>
      </c>
    </row>
    <row r="2275" spans="1:132">
      <c r="A2275" s="11">
        <v>44832</v>
      </c>
      <c r="B2275" s="66" t="s">
        <v>2629</v>
      </c>
      <c r="C2275" s="25" t="s">
        <v>2254</v>
      </c>
      <c r="H2275" s="3" t="e">
        <f>((F2275)/(E2275/100))</f>
        <v>#DIV/0!</v>
      </c>
      <c r="I2275" s="4" t="e">
        <f>E2275/F2275</f>
        <v>#DIV/0!</v>
      </c>
      <c r="J2275" s="4" t="e">
        <f>100/G2275</f>
        <v>#DIV/0!</v>
      </c>
      <c r="N2275" s="37" t="e">
        <f>M2275/(K2275/100)</f>
        <v>#DIV/0!</v>
      </c>
      <c r="O2275" s="37" t="e">
        <f>N2275/J2275</f>
        <v>#DIV/0!</v>
      </c>
      <c r="P2275" s="5" t="e">
        <f>M2275/(L2275/100)</f>
        <v>#DIV/0!</v>
      </c>
      <c r="Q2275" s="5" t="e">
        <f>P2275*I2275</f>
        <v>#DIV/0!</v>
      </c>
      <c r="U2275" s="15" t="e">
        <f>100-(T2275-R2275)/S2275*100</f>
        <v>#DIV/0!</v>
      </c>
      <c r="AB2275" s="14" t="e">
        <f>((AE2275-AC2275)*(1000/AD2275))*1000</f>
        <v>#DIV/0!</v>
      </c>
      <c r="AF2275" s="7" t="e">
        <f>#REF!*0.8</f>
        <v>#REF!</v>
      </c>
      <c r="AH2275" s="8" t="e">
        <f>((AG2275)*(H2275/100))</f>
        <v>#DIV/0!</v>
      </c>
      <c r="AI2275" s="7" t="e">
        <f>AG2275/AH2275</f>
        <v>#DIV/0!</v>
      </c>
      <c r="AO2275" s="58" t="s">
        <v>2629</v>
      </c>
      <c r="AP2275" s="853">
        <v>1.0999999999999999E-2</v>
      </c>
      <c r="AQ2275" s="853">
        <v>4.0000000000000001E-3</v>
      </c>
      <c r="AR2275" s="853" t="s">
        <v>121</v>
      </c>
      <c r="AS2275" s="853">
        <v>1.0999999999999999E-2</v>
      </c>
      <c r="AT2275" s="853">
        <v>1.1659999999999999</v>
      </c>
      <c r="AU2275" s="853">
        <v>3.1E-2</v>
      </c>
      <c r="AV2275" s="853">
        <v>5.5030000000000001</v>
      </c>
      <c r="AW2275" s="853">
        <v>0.126</v>
      </c>
      <c r="AX2275" s="853">
        <v>8.0000000000000002E-3</v>
      </c>
      <c r="AY2275" s="853">
        <v>3.0000000000000001E-3</v>
      </c>
      <c r="AZ2275" s="853">
        <v>1.458</v>
      </c>
      <c r="BA2275" s="853">
        <v>2.5000000000000001E-2</v>
      </c>
      <c r="BB2275" s="853">
        <v>6.641</v>
      </c>
      <c r="BC2275" s="853">
        <v>0.13100000000000001</v>
      </c>
      <c r="BD2275" s="853">
        <v>16.774000000000001</v>
      </c>
      <c r="BE2275" s="853">
        <v>0.35199999999999998</v>
      </c>
      <c r="BF2275" s="853" t="s">
        <v>121</v>
      </c>
      <c r="BG2275" s="853">
        <v>6.0000000000000001E-3</v>
      </c>
      <c r="BH2275" s="853">
        <v>2.9790000000000001</v>
      </c>
      <c r="BI2275" s="853">
        <v>0.35899999999999999</v>
      </c>
      <c r="BJ2275" s="853">
        <v>1.7999999999999999E-2</v>
      </c>
      <c r="BK2275" s="853">
        <v>4.0000000000000001E-3</v>
      </c>
      <c r="BL2275" s="853" t="s">
        <v>121</v>
      </c>
      <c r="BM2275" s="853">
        <v>4.0000000000000001E-3</v>
      </c>
      <c r="BN2275" s="853">
        <v>0.12</v>
      </c>
      <c r="BO2275" s="853">
        <v>2.1000000000000001E-2</v>
      </c>
      <c r="BP2275" s="853">
        <v>55.954999999999998</v>
      </c>
      <c r="BQ2275" s="853">
        <v>0.48399999999999999</v>
      </c>
      <c r="BR2275" s="853">
        <v>0.70899999999999996</v>
      </c>
      <c r="BS2275" s="853">
        <v>1.2999999999999999E-2</v>
      </c>
      <c r="BT2275" s="853">
        <v>0.53700000000000003</v>
      </c>
      <c r="BU2275" s="853">
        <v>7.5999999999999998E-2</v>
      </c>
      <c r="BV2275" s="853" t="s">
        <v>121</v>
      </c>
      <c r="BW2275" s="853">
        <v>5.5E-2</v>
      </c>
      <c r="BX2275" s="853" t="s">
        <v>121</v>
      </c>
      <c r="BY2275" s="853">
        <v>2.9000000000000001E-2</v>
      </c>
      <c r="BZ2275" s="853">
        <v>0.16900000000000001</v>
      </c>
      <c r="CA2275" s="853">
        <v>3.6999999999999998E-2</v>
      </c>
      <c r="CB2275" s="853" t="s">
        <v>121</v>
      </c>
      <c r="CC2275" s="853">
        <v>4.7089999999999996</v>
      </c>
      <c r="CD2275" s="853">
        <v>0.13200000000000001</v>
      </c>
      <c r="CE2275" s="853">
        <v>1.6E-2</v>
      </c>
      <c r="CF2275" s="853">
        <v>1.7000000000000001E-2</v>
      </c>
      <c r="CG2275" s="853">
        <v>2E-3</v>
      </c>
      <c r="CH2275" s="853" t="s">
        <v>121</v>
      </c>
      <c r="CI2275" s="853">
        <v>2E-3</v>
      </c>
      <c r="CJ2275" s="853" t="s">
        <v>121</v>
      </c>
      <c r="CK2275" s="853">
        <v>0.76200000000000001</v>
      </c>
      <c r="CL2275" s="853" t="s">
        <v>121</v>
      </c>
      <c r="CM2275" s="853">
        <v>2E-3</v>
      </c>
      <c r="CN2275" s="853">
        <v>5.0000000000000001E-3</v>
      </c>
      <c r="CO2275" s="853">
        <v>1E-3</v>
      </c>
      <c r="CP2275" s="853">
        <v>0.86199999999999999</v>
      </c>
      <c r="CQ2275" s="853">
        <v>3.5999999999999997E-2</v>
      </c>
      <c r="CR2275" s="853" t="s">
        <v>121</v>
      </c>
      <c r="CS2275" s="853">
        <v>4.0000000000000001E-3</v>
      </c>
      <c r="CT2275" s="853" t="s">
        <v>121</v>
      </c>
      <c r="CU2275" s="853">
        <v>20.196999999999999</v>
      </c>
      <c r="CV2275" s="853">
        <v>5.0000000000000001E-3</v>
      </c>
      <c r="CW2275" s="853">
        <v>1E-3</v>
      </c>
      <c r="CX2275" s="853">
        <v>0.151</v>
      </c>
      <c r="CY2275" s="853">
        <v>1.6E-2</v>
      </c>
      <c r="CZ2275" s="853" t="s">
        <v>121</v>
      </c>
      <c r="DA2275" s="853">
        <v>3.0000000000000001E-3</v>
      </c>
      <c r="DB2275" s="853" t="s">
        <v>121</v>
      </c>
      <c r="DC2275" s="853">
        <v>8.9999999999999993E-3</v>
      </c>
      <c r="DD2275" s="853" t="s">
        <v>121</v>
      </c>
      <c r="DE2275" s="853">
        <v>5.0999999999999997E-2</v>
      </c>
      <c r="DF2275" s="853">
        <v>6.1040000000000001</v>
      </c>
      <c r="DG2275" s="853">
        <v>0.11799999999999999</v>
      </c>
      <c r="DH2275" s="853">
        <v>0.621</v>
      </c>
      <c r="DI2275" s="853">
        <v>1.0999999999999999E-2</v>
      </c>
      <c r="DJ2275" s="853" t="s">
        <v>121</v>
      </c>
      <c r="DK2275" s="853">
        <v>2E-3</v>
      </c>
      <c r="DL2275" s="61" t="str">
        <f t="shared" ref="DL2275:DL2337" si="43">AO2275</f>
        <v>Anlieferung 42 -8</v>
      </c>
    </row>
    <row r="2276" spans="1:132">
      <c r="A2276" s="11">
        <v>44832</v>
      </c>
      <c r="B2276" s="66" t="s">
        <v>2630</v>
      </c>
      <c r="C2276" s="25" t="s">
        <v>2254</v>
      </c>
      <c r="H2276" s="3" t="e">
        <f>((F2276)/(E2276/100))</f>
        <v>#DIV/0!</v>
      </c>
      <c r="I2276" s="4" t="e">
        <f>E2276/F2276</f>
        <v>#DIV/0!</v>
      </c>
      <c r="J2276" s="4" t="e">
        <f>100/G2276</f>
        <v>#DIV/0!</v>
      </c>
      <c r="N2276" s="37" t="e">
        <f>M2276/(K2276/100)</f>
        <v>#DIV/0!</v>
      </c>
      <c r="O2276" s="37" t="e">
        <f>N2276/J2276</f>
        <v>#DIV/0!</v>
      </c>
      <c r="P2276" s="5" t="e">
        <f>M2276/(L2276/100)</f>
        <v>#DIV/0!</v>
      </c>
      <c r="Q2276" s="5" t="e">
        <f>P2276*I2276</f>
        <v>#DIV/0!</v>
      </c>
      <c r="U2276" s="15" t="e">
        <f>100-(T2276-R2276)/S2276*100</f>
        <v>#DIV/0!</v>
      </c>
      <c r="AB2276" s="14" t="e">
        <f>((AE2276-AC2276)*(1000/AD2276))*1000</f>
        <v>#DIV/0!</v>
      </c>
      <c r="AF2276" s="7" t="e">
        <f>#REF!*0.8</f>
        <v>#REF!</v>
      </c>
      <c r="AH2276" s="8" t="e">
        <f>((AG2276)*(H2276/100))</f>
        <v>#DIV/0!</v>
      </c>
      <c r="AI2276" s="7" t="e">
        <f>AG2276/AH2276</f>
        <v>#DIV/0!</v>
      </c>
      <c r="AO2276" s="58" t="s">
        <v>2630</v>
      </c>
      <c r="AP2276" s="853">
        <v>4.0000000000000001E-3</v>
      </c>
      <c r="AQ2276" s="853">
        <v>2E-3</v>
      </c>
      <c r="AR2276" s="853">
        <v>2.5999999999999999E-2</v>
      </c>
      <c r="AS2276" s="853">
        <v>0.01</v>
      </c>
      <c r="AT2276" s="853" t="s">
        <v>121</v>
      </c>
      <c r="AU2276" s="853">
        <v>8.9999999999999993E-3</v>
      </c>
      <c r="AV2276" s="853">
        <v>6.7430000000000003</v>
      </c>
      <c r="AW2276" s="853">
        <v>0.158</v>
      </c>
      <c r="AX2276" s="853" t="s">
        <v>121</v>
      </c>
      <c r="AY2276" s="853">
        <v>8.0000000000000002E-3</v>
      </c>
      <c r="AZ2276" s="853">
        <v>0.17599999999999999</v>
      </c>
      <c r="BA2276" s="853">
        <v>0.01</v>
      </c>
      <c r="BB2276" s="853">
        <v>6.14</v>
      </c>
      <c r="BC2276" s="853">
        <v>0.108</v>
      </c>
      <c r="BD2276" s="853">
        <v>8.2050000000000001</v>
      </c>
      <c r="BE2276" s="853">
        <v>0.153</v>
      </c>
      <c r="BF2276" s="853" t="s">
        <v>121</v>
      </c>
      <c r="BG2276" s="853">
        <v>1.2999999999999999E-2</v>
      </c>
      <c r="BH2276" s="853">
        <v>3.13</v>
      </c>
      <c r="BI2276" s="853">
        <v>0.55600000000000005</v>
      </c>
      <c r="BJ2276" s="853" t="s">
        <v>121</v>
      </c>
      <c r="BK2276" s="853">
        <v>5.0000000000000001E-3</v>
      </c>
      <c r="BL2276" s="853">
        <v>8.0000000000000002E-3</v>
      </c>
      <c r="BM2276" s="853">
        <v>3.0000000000000001E-3</v>
      </c>
      <c r="BN2276" s="853">
        <v>14.055</v>
      </c>
      <c r="BO2276" s="853">
        <v>0.65800000000000003</v>
      </c>
      <c r="BP2276" s="853">
        <v>41.231000000000002</v>
      </c>
      <c r="BQ2276" s="853">
        <v>0.85</v>
      </c>
      <c r="BR2276" s="853">
        <v>6.8000000000000005E-2</v>
      </c>
      <c r="BS2276" s="853">
        <v>3.0000000000000001E-3</v>
      </c>
      <c r="BT2276" s="853">
        <v>1.849</v>
      </c>
      <c r="BU2276" s="853">
        <v>0.14199999999999999</v>
      </c>
      <c r="BV2276" s="853" t="s">
        <v>121</v>
      </c>
      <c r="BW2276" s="853">
        <v>9.9000000000000005E-2</v>
      </c>
      <c r="BX2276" s="853" t="s">
        <v>121</v>
      </c>
      <c r="BY2276" s="853">
        <v>4.2999999999999997E-2</v>
      </c>
      <c r="BZ2276" s="853">
        <v>0.84099999999999997</v>
      </c>
      <c r="CA2276" s="853">
        <v>7.0999999999999994E-2</v>
      </c>
      <c r="CB2276" s="853">
        <v>7.492</v>
      </c>
      <c r="CC2276" s="853">
        <v>3.6179999999999999</v>
      </c>
      <c r="CD2276" s="853">
        <v>0.29899999999999999</v>
      </c>
      <c r="CE2276" s="853">
        <v>2.1000000000000001E-2</v>
      </c>
      <c r="CF2276" s="853" t="s">
        <v>121</v>
      </c>
      <c r="CG2276" s="853">
        <v>5.0000000000000001E-3</v>
      </c>
      <c r="CH2276" s="853">
        <v>4.0000000000000001E-3</v>
      </c>
      <c r="CI2276" s="853">
        <v>1E-3</v>
      </c>
      <c r="CJ2276" s="853" t="s">
        <v>121</v>
      </c>
      <c r="CK2276" s="853">
        <v>1.1539999999999999</v>
      </c>
      <c r="CL2276" s="853" t="s">
        <v>121</v>
      </c>
      <c r="CM2276" s="853">
        <v>2E-3</v>
      </c>
      <c r="CN2276" s="853">
        <v>4.0000000000000001E-3</v>
      </c>
      <c r="CO2276" s="853">
        <v>1E-3</v>
      </c>
      <c r="CP2276" s="853">
        <v>1.7070000000000001</v>
      </c>
      <c r="CQ2276" s="853">
        <v>0.13400000000000001</v>
      </c>
      <c r="CR2276" s="853" t="s">
        <v>121</v>
      </c>
      <c r="CS2276" s="853">
        <v>2E-3</v>
      </c>
      <c r="CT2276" s="853" t="s">
        <v>121</v>
      </c>
      <c r="CU2276" s="853">
        <v>31.158999999999999</v>
      </c>
      <c r="CV2276" s="853">
        <v>0.253</v>
      </c>
      <c r="CW2276" s="853">
        <v>5.0000000000000001E-3</v>
      </c>
      <c r="CX2276" s="853">
        <v>1.246</v>
      </c>
      <c r="CY2276" s="853">
        <v>8.7999999999999995E-2</v>
      </c>
      <c r="CZ2276" s="853" t="s">
        <v>121</v>
      </c>
      <c r="DA2276" s="853">
        <v>2E-3</v>
      </c>
      <c r="DB2276" s="853" t="s">
        <v>121</v>
      </c>
      <c r="DC2276" s="853">
        <v>4.4999999999999998E-2</v>
      </c>
      <c r="DD2276" s="853" t="s">
        <v>121</v>
      </c>
      <c r="DE2276" s="853">
        <v>4.2999999999999997E-2</v>
      </c>
      <c r="DF2276" s="853">
        <v>3.4409999999999998</v>
      </c>
      <c r="DG2276" s="853">
        <v>6.2E-2</v>
      </c>
      <c r="DH2276" s="853">
        <v>3.0790000000000002</v>
      </c>
      <c r="DI2276" s="853">
        <v>5.3999999999999999E-2</v>
      </c>
      <c r="DJ2276" s="853" t="s">
        <v>121</v>
      </c>
      <c r="DK2276" s="853">
        <v>2E-3</v>
      </c>
      <c r="DL2276" s="61" t="str">
        <f t="shared" si="43"/>
        <v>Anlieferung 42 -9</v>
      </c>
    </row>
    <row r="2277" spans="1:132">
      <c r="A2277" s="11">
        <v>44832</v>
      </c>
      <c r="B2277" s="66" t="s">
        <v>2631</v>
      </c>
      <c r="C2277" s="25" t="s">
        <v>2254</v>
      </c>
      <c r="H2277" s="3" t="e">
        <f>((F2277)/(E2277/100))</f>
        <v>#DIV/0!</v>
      </c>
      <c r="I2277" s="4" t="e">
        <f>E2277/F2277</f>
        <v>#DIV/0!</v>
      </c>
      <c r="J2277" s="4" t="e">
        <f>100/G2277</f>
        <v>#DIV/0!</v>
      </c>
      <c r="N2277" s="37" t="e">
        <f>M2277/(K2277/100)</f>
        <v>#DIV/0!</v>
      </c>
      <c r="O2277" s="37" t="e">
        <f>N2277/J2277</f>
        <v>#DIV/0!</v>
      </c>
      <c r="P2277" s="5" t="e">
        <f>M2277/(L2277/100)</f>
        <v>#DIV/0!</v>
      </c>
      <c r="Q2277" s="5" t="e">
        <f>P2277*I2277</f>
        <v>#DIV/0!</v>
      </c>
      <c r="U2277" s="15" t="e">
        <f>100-(T2277-R2277)/S2277*100</f>
        <v>#DIV/0!</v>
      </c>
      <c r="AB2277" s="14" t="e">
        <f>((AE2277-AC2277)*(1000/AD2277))*1000</f>
        <v>#DIV/0!</v>
      </c>
      <c r="AF2277" s="7" t="e">
        <f>#REF!*0.8</f>
        <v>#REF!</v>
      </c>
      <c r="AH2277" s="8" t="e">
        <f>((AG2277)*(H2277/100))</f>
        <v>#DIV/0!</v>
      </c>
      <c r="AI2277" s="7" t="e">
        <f>AG2277/AH2277</f>
        <v>#DIV/0!</v>
      </c>
      <c r="AO2277" s="58" t="s">
        <v>2631</v>
      </c>
      <c r="AP2277" s="853">
        <v>1.0999999999999999E-2</v>
      </c>
      <c r="AQ2277" s="853">
        <v>6.0000000000000001E-3</v>
      </c>
      <c r="AR2277" s="853" t="s">
        <v>121</v>
      </c>
      <c r="AS2277" s="853">
        <v>1.4999999999999999E-2</v>
      </c>
      <c r="AT2277" s="853" t="s">
        <v>121</v>
      </c>
      <c r="AU2277" s="853">
        <v>0.01</v>
      </c>
      <c r="AV2277" s="853">
        <v>6.2859999999999996</v>
      </c>
      <c r="AW2277" s="853">
        <v>0.17499999999999999</v>
      </c>
      <c r="AX2277" s="853" t="s">
        <v>121</v>
      </c>
      <c r="AY2277" s="853">
        <v>8.0000000000000002E-3</v>
      </c>
      <c r="AZ2277" s="853">
        <v>1.502</v>
      </c>
      <c r="BA2277" s="853">
        <v>3.3000000000000002E-2</v>
      </c>
      <c r="BB2277" s="853">
        <v>0.27800000000000002</v>
      </c>
      <c r="BC2277" s="853">
        <v>1.2E-2</v>
      </c>
      <c r="BD2277" s="853">
        <v>30.004999999999999</v>
      </c>
      <c r="BE2277" s="853">
        <v>0.78200000000000003</v>
      </c>
      <c r="BF2277" s="853" t="s">
        <v>121</v>
      </c>
      <c r="BG2277" s="853">
        <v>1.0999999999999999E-2</v>
      </c>
      <c r="BH2277" s="853">
        <v>2.637</v>
      </c>
      <c r="BI2277" s="853">
        <v>0.56699999999999995</v>
      </c>
      <c r="BJ2277" s="853">
        <v>1.6E-2</v>
      </c>
      <c r="BK2277" s="853">
        <v>5.0000000000000001E-3</v>
      </c>
      <c r="BL2277" s="853" t="s">
        <v>121</v>
      </c>
      <c r="BM2277" s="853">
        <v>6.0000000000000001E-3</v>
      </c>
      <c r="BN2277" s="853">
        <v>4.8000000000000001E-2</v>
      </c>
      <c r="BO2277" s="853">
        <v>2.7E-2</v>
      </c>
      <c r="BP2277" s="853">
        <v>50.616999999999997</v>
      </c>
      <c r="BQ2277" s="853">
        <v>0.57599999999999996</v>
      </c>
      <c r="BR2277" s="853">
        <v>1.36</v>
      </c>
      <c r="BS2277" s="853">
        <v>2.8000000000000001E-2</v>
      </c>
      <c r="BT2277" s="853">
        <v>0.46200000000000002</v>
      </c>
      <c r="BU2277" s="853">
        <v>9.0999999999999998E-2</v>
      </c>
      <c r="BV2277" s="853" t="s">
        <v>121</v>
      </c>
      <c r="BW2277" s="853">
        <v>8.6999999999999994E-2</v>
      </c>
      <c r="BX2277" s="853">
        <v>4.2000000000000003E-2</v>
      </c>
      <c r="BY2277" s="853">
        <v>2.7E-2</v>
      </c>
      <c r="BZ2277" s="853" t="s">
        <v>121</v>
      </c>
      <c r="CA2277" s="853">
        <v>7.4999999999999997E-2</v>
      </c>
      <c r="CB2277" s="853" t="s">
        <v>121</v>
      </c>
      <c r="CC2277" s="853">
        <v>9.3889999999999993</v>
      </c>
      <c r="CD2277" s="853">
        <v>0.123</v>
      </c>
      <c r="CE2277" s="853">
        <v>1.7999999999999999E-2</v>
      </c>
      <c r="CF2277" s="853" t="s">
        <v>121</v>
      </c>
      <c r="CG2277" s="853">
        <v>3.0000000000000001E-3</v>
      </c>
      <c r="CH2277" s="853" t="s">
        <v>121</v>
      </c>
      <c r="CI2277" s="853">
        <v>2E-3</v>
      </c>
      <c r="CJ2277" s="853" t="s">
        <v>121</v>
      </c>
      <c r="CK2277" s="853">
        <v>1.0469999999999999</v>
      </c>
      <c r="CL2277" s="853" t="s">
        <v>121</v>
      </c>
      <c r="CM2277" s="853">
        <v>2E-3</v>
      </c>
      <c r="CN2277" s="853">
        <v>7.0000000000000001E-3</v>
      </c>
      <c r="CO2277" s="853">
        <v>2E-3</v>
      </c>
      <c r="CP2277" s="853">
        <v>0.84299999999999997</v>
      </c>
      <c r="CQ2277" s="853">
        <v>5.2999999999999999E-2</v>
      </c>
      <c r="CR2277" s="853" t="s">
        <v>121</v>
      </c>
      <c r="CS2277" s="853">
        <v>3.0000000000000001E-3</v>
      </c>
      <c r="CT2277" s="853" t="s">
        <v>121</v>
      </c>
      <c r="CU2277" s="853">
        <v>28.152999999999999</v>
      </c>
      <c r="CV2277" s="853">
        <v>4.0000000000000001E-3</v>
      </c>
      <c r="CW2277" s="853">
        <v>1E-3</v>
      </c>
      <c r="CX2277" s="853">
        <v>0.112</v>
      </c>
      <c r="CY2277" s="853">
        <v>1.9E-2</v>
      </c>
      <c r="CZ2277" s="853" t="s">
        <v>121</v>
      </c>
      <c r="DA2277" s="853">
        <v>4.0000000000000001E-3</v>
      </c>
      <c r="DB2277" s="853">
        <v>1.4999999999999999E-2</v>
      </c>
      <c r="DC2277" s="853">
        <v>8.0000000000000002E-3</v>
      </c>
      <c r="DD2277" s="853" t="s">
        <v>121</v>
      </c>
      <c r="DE2277" s="853">
        <v>0.05</v>
      </c>
      <c r="DF2277" s="853">
        <v>4.0960000000000001</v>
      </c>
      <c r="DG2277" s="853">
        <v>0.105</v>
      </c>
      <c r="DH2277" s="853">
        <v>1.45</v>
      </c>
      <c r="DI2277" s="853">
        <v>2.7E-2</v>
      </c>
      <c r="DJ2277" s="853" t="s">
        <v>121</v>
      </c>
      <c r="DK2277" s="853">
        <v>2E-3</v>
      </c>
      <c r="DL2277" s="61" t="str">
        <f t="shared" si="43"/>
        <v>Anlieferung 42 -10</v>
      </c>
    </row>
    <row r="2278" spans="1:132">
      <c r="A2278" s="11">
        <v>44832</v>
      </c>
      <c r="B2278" s="66" t="s">
        <v>2632</v>
      </c>
      <c r="C2278" s="25" t="s">
        <v>2254</v>
      </c>
      <c r="H2278" s="3" t="e">
        <f>((F2278)/(E2278/100))</f>
        <v>#DIV/0!</v>
      </c>
      <c r="I2278" s="4" t="e">
        <f>E2278/F2278</f>
        <v>#DIV/0!</v>
      </c>
      <c r="J2278" s="4" t="e">
        <f>100/G2278</f>
        <v>#DIV/0!</v>
      </c>
      <c r="N2278" s="37" t="e">
        <f>M2278/(K2278/100)</f>
        <v>#DIV/0!</v>
      </c>
      <c r="O2278" s="37" t="e">
        <f>N2278/J2278</f>
        <v>#DIV/0!</v>
      </c>
      <c r="P2278" s="5" t="e">
        <f>M2278/(L2278/100)</f>
        <v>#DIV/0!</v>
      </c>
      <c r="Q2278" s="5" t="e">
        <f>P2278*I2278</f>
        <v>#DIV/0!</v>
      </c>
      <c r="U2278" s="15" t="e">
        <f>100-(T2278-R2278)/S2278*100</f>
        <v>#DIV/0!</v>
      </c>
      <c r="AB2278" s="14" t="e">
        <f>((AE2278-AC2278)*(1000/AD2278))*1000</f>
        <v>#DIV/0!</v>
      </c>
      <c r="AF2278" s="7" t="e">
        <f>#REF!*0.8</f>
        <v>#REF!</v>
      </c>
      <c r="AH2278" s="8" t="e">
        <f>((AG2278)*(H2278/100))</f>
        <v>#DIV/0!</v>
      </c>
      <c r="AI2278" s="7" t="e">
        <f>AG2278/AH2278</f>
        <v>#DIV/0!</v>
      </c>
      <c r="AO2278" s="58" t="s">
        <v>2632</v>
      </c>
      <c r="AP2278" s="853">
        <v>1.2999999999999999E-2</v>
      </c>
      <c r="AQ2278" s="853">
        <v>4.0000000000000001E-3</v>
      </c>
      <c r="AR2278" s="853" t="s">
        <v>121</v>
      </c>
      <c r="AS2278" s="853">
        <v>1.7999999999999999E-2</v>
      </c>
      <c r="AT2278" s="853">
        <v>2.8000000000000001E-2</v>
      </c>
      <c r="AU2278" s="853">
        <v>6.0000000000000001E-3</v>
      </c>
      <c r="AV2278" s="853">
        <v>5.7850000000000001</v>
      </c>
      <c r="AW2278" s="853">
        <v>0.13900000000000001</v>
      </c>
      <c r="AX2278" s="853" t="s">
        <v>121</v>
      </c>
      <c r="AY2278" s="853">
        <v>5.0000000000000001E-3</v>
      </c>
      <c r="AZ2278" s="853">
        <v>1.1359999999999999</v>
      </c>
      <c r="BA2278" s="853">
        <v>2.1999999999999999E-2</v>
      </c>
      <c r="BB2278" s="853">
        <v>7.0369999999999999</v>
      </c>
      <c r="BC2278" s="853">
        <v>0.124</v>
      </c>
      <c r="BD2278" s="853">
        <v>13.536</v>
      </c>
      <c r="BE2278" s="853">
        <v>0.254</v>
      </c>
      <c r="BF2278" s="853" t="s">
        <v>121</v>
      </c>
      <c r="BG2278" s="853">
        <v>7.0000000000000001E-3</v>
      </c>
      <c r="BH2278" s="853">
        <v>3.5950000000000002</v>
      </c>
      <c r="BI2278" s="853">
        <v>0.45300000000000001</v>
      </c>
      <c r="BJ2278" s="853" t="s">
        <v>121</v>
      </c>
      <c r="BK2278" s="853">
        <v>5.0000000000000001E-3</v>
      </c>
      <c r="BL2278" s="853" t="s">
        <v>121</v>
      </c>
      <c r="BM2278" s="853">
        <v>4.0000000000000001E-3</v>
      </c>
      <c r="BN2278" s="853">
        <v>5.1669999999999998</v>
      </c>
      <c r="BO2278" s="853">
        <v>0.22600000000000001</v>
      </c>
      <c r="BP2278" s="853">
        <v>46.905999999999999</v>
      </c>
      <c r="BQ2278" s="853">
        <v>0.66100000000000003</v>
      </c>
      <c r="BR2278" s="853">
        <v>0.54300000000000004</v>
      </c>
      <c r="BS2278" s="853">
        <v>1.0999999999999999E-2</v>
      </c>
      <c r="BT2278" s="853">
        <v>1.26</v>
      </c>
      <c r="BU2278" s="853">
        <v>9.4E-2</v>
      </c>
      <c r="BV2278" s="853" t="s">
        <v>121</v>
      </c>
      <c r="BW2278" s="853">
        <v>7.2999999999999995E-2</v>
      </c>
      <c r="BX2278" s="853" t="s">
        <v>121</v>
      </c>
      <c r="BY2278" s="853">
        <v>2.9000000000000001E-2</v>
      </c>
      <c r="BZ2278" s="853">
        <v>0.33600000000000002</v>
      </c>
      <c r="CA2278" s="853">
        <v>4.2999999999999997E-2</v>
      </c>
      <c r="CB2278" s="853">
        <v>7.5</v>
      </c>
      <c r="CC2278" s="853">
        <v>2.8079999999999998</v>
      </c>
      <c r="CD2278" s="853">
        <v>0.16200000000000001</v>
      </c>
      <c r="CE2278" s="853">
        <v>1.7999999999999999E-2</v>
      </c>
      <c r="CF2278" s="853" t="s">
        <v>121</v>
      </c>
      <c r="CG2278" s="853">
        <v>4.0000000000000001E-3</v>
      </c>
      <c r="CH2278" s="853">
        <v>3.0000000000000001E-3</v>
      </c>
      <c r="CI2278" s="853">
        <v>1E-3</v>
      </c>
      <c r="CJ2278" s="853" t="s">
        <v>121</v>
      </c>
      <c r="CK2278" s="853">
        <v>0.89100000000000001</v>
      </c>
      <c r="CL2278" s="853" t="s">
        <v>121</v>
      </c>
      <c r="CM2278" s="853">
        <v>2E-3</v>
      </c>
      <c r="CN2278" s="853">
        <v>4.0000000000000001E-3</v>
      </c>
      <c r="CO2278" s="853">
        <v>1E-3</v>
      </c>
      <c r="CP2278" s="853">
        <v>0.90800000000000003</v>
      </c>
      <c r="CQ2278" s="853">
        <v>5.1999999999999998E-2</v>
      </c>
      <c r="CR2278" s="853" t="s">
        <v>121</v>
      </c>
      <c r="CS2278" s="853">
        <v>3.0000000000000001E-3</v>
      </c>
      <c r="CT2278" s="853" t="s">
        <v>121</v>
      </c>
      <c r="CU2278" s="853">
        <v>25.288</v>
      </c>
      <c r="CV2278" s="853">
        <v>0.09</v>
      </c>
      <c r="CW2278" s="853">
        <v>2E-3</v>
      </c>
      <c r="CX2278" s="853">
        <v>0.55800000000000005</v>
      </c>
      <c r="CY2278" s="853">
        <v>5.0999999999999997E-2</v>
      </c>
      <c r="CZ2278" s="853" t="s">
        <v>121</v>
      </c>
      <c r="DA2278" s="853">
        <v>2E-3</v>
      </c>
      <c r="DB2278" s="853" t="s">
        <v>121</v>
      </c>
      <c r="DC2278" s="853">
        <v>3.9E-2</v>
      </c>
      <c r="DD2278" s="853" t="s">
        <v>121</v>
      </c>
      <c r="DE2278" s="853">
        <v>4.1000000000000002E-2</v>
      </c>
      <c r="DF2278" s="853">
        <v>3.6629999999999998</v>
      </c>
      <c r="DG2278" s="853">
        <v>6.6000000000000003E-2</v>
      </c>
      <c r="DH2278" s="853">
        <v>1.746</v>
      </c>
      <c r="DI2278" s="853">
        <v>0.03</v>
      </c>
      <c r="DJ2278" s="853" t="s">
        <v>121</v>
      </c>
      <c r="DK2278" s="853">
        <v>2E-3</v>
      </c>
      <c r="DL2278" s="61" t="str">
        <f t="shared" si="43"/>
        <v>Anlieferung 42 -11</v>
      </c>
    </row>
    <row r="2279" spans="1:132">
      <c r="A2279" s="11">
        <v>44832</v>
      </c>
      <c r="B2279" s="66" t="s">
        <v>2633</v>
      </c>
      <c r="C2279" s="25" t="s">
        <v>2254</v>
      </c>
      <c r="H2279" s="3" t="e">
        <f>((F2279)/(E2279/100))</f>
        <v>#DIV/0!</v>
      </c>
      <c r="I2279" s="4" t="e">
        <f>E2279/F2279</f>
        <v>#DIV/0!</v>
      </c>
      <c r="J2279" s="4" t="e">
        <f>100/G2279</f>
        <v>#DIV/0!</v>
      </c>
      <c r="N2279" s="37" t="e">
        <f>M2279/(K2279/100)</f>
        <v>#DIV/0!</v>
      </c>
      <c r="O2279" s="37" t="e">
        <f>N2279/J2279</f>
        <v>#DIV/0!</v>
      </c>
      <c r="P2279" s="5" t="e">
        <f>M2279/(L2279/100)</f>
        <v>#DIV/0!</v>
      </c>
      <c r="Q2279" s="5" t="e">
        <f>P2279*I2279</f>
        <v>#DIV/0!</v>
      </c>
      <c r="U2279" s="15" t="e">
        <f>100-(T2279-R2279)/S2279*100</f>
        <v>#DIV/0!</v>
      </c>
      <c r="AB2279" s="14" t="e">
        <f>((AE2279-AC2279)*(1000/AD2279))*1000</f>
        <v>#DIV/0!</v>
      </c>
      <c r="AF2279" s="7" t="e">
        <f>#REF!*0.8</f>
        <v>#REF!</v>
      </c>
      <c r="AH2279" s="8" t="e">
        <f>((AG2279)*(H2279/100))</f>
        <v>#DIV/0!</v>
      </c>
      <c r="AI2279" s="7" t="e">
        <f>AG2279/AH2279</f>
        <v>#DIV/0!</v>
      </c>
      <c r="AO2279" s="58" t="s">
        <v>2633</v>
      </c>
      <c r="AP2279" s="853">
        <v>6.0000000000000001E-3</v>
      </c>
      <c r="AQ2279" s="853">
        <v>3.0000000000000001E-3</v>
      </c>
      <c r="AR2279" s="853">
        <v>1.9E-2</v>
      </c>
      <c r="AS2279" s="853">
        <v>7.0000000000000001E-3</v>
      </c>
      <c r="AT2279" s="853">
        <v>0.113</v>
      </c>
      <c r="AU2279" s="853">
        <v>8.0000000000000002E-3</v>
      </c>
      <c r="AV2279" s="853">
        <v>8.8339999999999996</v>
      </c>
      <c r="AW2279" s="853">
        <v>0.215</v>
      </c>
      <c r="AX2279" s="853">
        <v>1.2999999999999999E-2</v>
      </c>
      <c r="AY2279" s="853">
        <v>4.0000000000000001E-3</v>
      </c>
      <c r="AZ2279" s="853">
        <v>2.4769999999999999</v>
      </c>
      <c r="BA2279" s="853">
        <v>3.5000000000000003E-2</v>
      </c>
      <c r="BB2279" s="853">
        <v>12.063000000000001</v>
      </c>
      <c r="BC2279" s="853">
        <v>0.184</v>
      </c>
      <c r="BD2279" s="853">
        <v>9.6479999999999997</v>
      </c>
      <c r="BE2279" s="853">
        <v>0.16800000000000001</v>
      </c>
      <c r="BF2279" s="853" t="s">
        <v>121</v>
      </c>
      <c r="BG2279" s="853">
        <v>6.0000000000000001E-3</v>
      </c>
      <c r="BH2279" s="853">
        <v>6.5389999999999997</v>
      </c>
      <c r="BI2279" s="853">
        <v>0.496</v>
      </c>
      <c r="BJ2279" s="853">
        <v>8.0000000000000002E-3</v>
      </c>
      <c r="BK2279" s="853">
        <v>3.0000000000000001E-3</v>
      </c>
      <c r="BL2279" s="853" t="s">
        <v>121</v>
      </c>
      <c r="BM2279" s="853">
        <v>4.0000000000000001E-3</v>
      </c>
      <c r="BN2279" s="853">
        <v>1.2370000000000001</v>
      </c>
      <c r="BO2279" s="853">
        <v>6.0999999999999999E-2</v>
      </c>
      <c r="BP2279" s="853">
        <v>44.563000000000002</v>
      </c>
      <c r="BQ2279" s="853">
        <v>0.63500000000000001</v>
      </c>
      <c r="BR2279" s="853">
        <v>0.32800000000000001</v>
      </c>
      <c r="BS2279" s="853">
        <v>7.0000000000000001E-3</v>
      </c>
      <c r="BT2279" s="853">
        <v>0.56599999999999995</v>
      </c>
      <c r="BU2279" s="853">
        <v>8.2000000000000003E-2</v>
      </c>
      <c r="BV2279" s="853" t="s">
        <v>121</v>
      </c>
      <c r="BW2279" s="853">
        <v>7.9000000000000001E-2</v>
      </c>
      <c r="BX2279" s="853" t="s">
        <v>121</v>
      </c>
      <c r="BY2279" s="853">
        <v>2.3E-2</v>
      </c>
      <c r="BZ2279" s="853">
        <v>0.161</v>
      </c>
      <c r="CA2279" s="853">
        <v>4.2000000000000003E-2</v>
      </c>
      <c r="CB2279" s="853">
        <v>8.968</v>
      </c>
      <c r="CC2279" s="853">
        <v>2.5609999999999999</v>
      </c>
      <c r="CD2279" s="853">
        <v>7.8E-2</v>
      </c>
      <c r="CE2279" s="853">
        <v>1.7999999999999999E-2</v>
      </c>
      <c r="CF2279" s="853">
        <v>4.0000000000000001E-3</v>
      </c>
      <c r="CG2279" s="853">
        <v>1E-3</v>
      </c>
      <c r="CH2279" s="853" t="s">
        <v>121</v>
      </c>
      <c r="CI2279" s="853">
        <v>2E-3</v>
      </c>
      <c r="CJ2279" s="853" t="s">
        <v>121</v>
      </c>
      <c r="CK2279" s="853">
        <v>0.83799999999999997</v>
      </c>
      <c r="CL2279" s="853" t="s">
        <v>121</v>
      </c>
      <c r="CM2279" s="853">
        <v>2E-3</v>
      </c>
      <c r="CN2279" s="853">
        <v>4.0000000000000001E-3</v>
      </c>
      <c r="CO2279" s="853">
        <v>1E-3</v>
      </c>
      <c r="CP2279" s="853">
        <v>1.33</v>
      </c>
      <c r="CQ2279" s="853">
        <v>5.6000000000000001E-2</v>
      </c>
      <c r="CR2279" s="853" t="s">
        <v>121</v>
      </c>
      <c r="CS2279" s="853">
        <v>2E-3</v>
      </c>
      <c r="CT2279" s="853" t="s">
        <v>121</v>
      </c>
      <c r="CU2279" s="853">
        <v>21.992000000000001</v>
      </c>
      <c r="CV2279" s="853">
        <v>2.3E-2</v>
      </c>
      <c r="CW2279" s="853">
        <v>1E-3</v>
      </c>
      <c r="CX2279" s="853">
        <v>0.20499999999999999</v>
      </c>
      <c r="CY2279" s="853">
        <v>2.4E-2</v>
      </c>
      <c r="CZ2279" s="853" t="s">
        <v>121</v>
      </c>
      <c r="DA2279" s="853">
        <v>2E-3</v>
      </c>
      <c r="DB2279" s="853">
        <v>2.3E-2</v>
      </c>
      <c r="DC2279" s="853">
        <v>0.01</v>
      </c>
      <c r="DD2279" s="853">
        <v>6.0999999999999999E-2</v>
      </c>
      <c r="DE2279" s="853">
        <v>2.1999999999999999E-2</v>
      </c>
      <c r="DF2279" s="853">
        <v>2.5289999999999999</v>
      </c>
      <c r="DG2279" s="853">
        <v>4.2000000000000003E-2</v>
      </c>
      <c r="DH2279" s="853">
        <v>0.19400000000000001</v>
      </c>
      <c r="DI2279" s="853">
        <v>4.0000000000000001E-3</v>
      </c>
      <c r="DJ2279" s="853" t="s">
        <v>121</v>
      </c>
      <c r="DK2279" s="853">
        <v>2E-3</v>
      </c>
      <c r="DL2279" s="61" t="str">
        <f t="shared" si="43"/>
        <v>Anlieferung 42 -12</v>
      </c>
    </row>
    <row r="2280" spans="1:132">
      <c r="A2280" s="11">
        <v>44832</v>
      </c>
      <c r="B2280" s="66" t="s">
        <v>2634</v>
      </c>
      <c r="C2280" s="25" t="s">
        <v>2254</v>
      </c>
      <c r="H2280" s="3" t="e">
        <f>((F2280)/(E2280/100))</f>
        <v>#DIV/0!</v>
      </c>
      <c r="I2280" s="4" t="e">
        <f>E2280/F2280</f>
        <v>#DIV/0!</v>
      </c>
      <c r="J2280" s="4" t="e">
        <f>100/G2280</f>
        <v>#DIV/0!</v>
      </c>
      <c r="N2280" s="37" t="e">
        <f>M2280/(K2280/100)</f>
        <v>#DIV/0!</v>
      </c>
      <c r="O2280" s="37" t="e">
        <f>N2280/J2280</f>
        <v>#DIV/0!</v>
      </c>
      <c r="P2280" s="5" t="e">
        <f>M2280/(L2280/100)</f>
        <v>#DIV/0!</v>
      </c>
      <c r="Q2280" s="5" t="e">
        <f>P2280*I2280</f>
        <v>#DIV/0!</v>
      </c>
      <c r="U2280" s="15" t="e">
        <f>100-(T2280-R2280)/S2280*100</f>
        <v>#DIV/0!</v>
      </c>
      <c r="AB2280" s="14" t="e">
        <f>((AE2280-AC2280)*(1000/AD2280))*1000</f>
        <v>#DIV/0!</v>
      </c>
      <c r="AF2280" s="7" t="e">
        <f>#REF!*0.8</f>
        <v>#REF!</v>
      </c>
      <c r="AH2280" s="8" t="e">
        <f>((AG2280)*(H2280/100))</f>
        <v>#DIV/0!</v>
      </c>
      <c r="AI2280" s="7" t="e">
        <f>AG2280/AH2280</f>
        <v>#DIV/0!</v>
      </c>
      <c r="AO2280" s="58" t="s">
        <v>2634</v>
      </c>
      <c r="AP2280" s="853">
        <v>5.0000000000000001E-3</v>
      </c>
      <c r="AQ2280" s="853">
        <v>2E-3</v>
      </c>
      <c r="AR2280" s="853">
        <v>1.4999999999999999E-2</v>
      </c>
      <c r="AS2280" s="853">
        <v>8.9999999999999993E-3</v>
      </c>
      <c r="AT2280" s="853" t="s">
        <v>121</v>
      </c>
      <c r="AU2280" s="853">
        <v>0.01</v>
      </c>
      <c r="AV2280" s="853">
        <v>10.374000000000001</v>
      </c>
      <c r="AW2280" s="853">
        <v>0.247</v>
      </c>
      <c r="AX2280" s="853">
        <v>1.0999999999999999E-2</v>
      </c>
      <c r="AY2280" s="853">
        <v>4.0000000000000001E-3</v>
      </c>
      <c r="AZ2280" s="853">
        <v>0.188</v>
      </c>
      <c r="BA2280" s="853">
        <v>8.9999999999999993E-3</v>
      </c>
      <c r="BB2280" s="853">
        <v>5.3449999999999998</v>
      </c>
      <c r="BC2280" s="853">
        <v>8.3000000000000004E-2</v>
      </c>
      <c r="BD2280" s="853">
        <v>1.25</v>
      </c>
      <c r="BE2280" s="853">
        <v>3.5000000000000003E-2</v>
      </c>
      <c r="BF2280" s="853" t="s">
        <v>121</v>
      </c>
      <c r="BG2280" s="853">
        <v>1.6E-2</v>
      </c>
      <c r="BH2280" s="853">
        <v>3.0129999999999999</v>
      </c>
      <c r="BI2280" s="853">
        <v>0.53800000000000003</v>
      </c>
      <c r="BJ2280" s="853">
        <v>3.0000000000000001E-3</v>
      </c>
      <c r="BK2280" s="853">
        <v>2E-3</v>
      </c>
      <c r="BL2280" s="853" t="s">
        <v>121</v>
      </c>
      <c r="BM2280" s="853">
        <v>7.0000000000000001E-3</v>
      </c>
      <c r="BN2280" s="853">
        <v>16.91</v>
      </c>
      <c r="BO2280" s="853">
        <v>0.76400000000000001</v>
      </c>
      <c r="BP2280" s="853">
        <v>38.548000000000002</v>
      </c>
      <c r="BQ2280" s="853">
        <v>0.87</v>
      </c>
      <c r="BR2280" s="853">
        <v>3.1E-2</v>
      </c>
      <c r="BS2280" s="853">
        <v>2E-3</v>
      </c>
      <c r="BT2280" s="853">
        <v>1.8520000000000001</v>
      </c>
      <c r="BU2280" s="853">
        <v>0.13900000000000001</v>
      </c>
      <c r="BV2280" s="853" t="s">
        <v>121</v>
      </c>
      <c r="BW2280" s="853">
        <v>9.0999999999999998E-2</v>
      </c>
      <c r="BX2280" s="853" t="s">
        <v>121</v>
      </c>
      <c r="BY2280" s="853">
        <v>1.2999999999999999E-2</v>
      </c>
      <c r="BZ2280" s="853">
        <v>1.448</v>
      </c>
      <c r="CA2280" s="853">
        <v>0.10199999999999999</v>
      </c>
      <c r="CB2280" s="853">
        <v>8.66</v>
      </c>
      <c r="CC2280" s="853">
        <v>3.5179999999999998</v>
      </c>
      <c r="CD2280" s="853">
        <v>0.23899999999999999</v>
      </c>
      <c r="CE2280" s="853">
        <v>1.9E-2</v>
      </c>
      <c r="CF2280" s="853" t="s">
        <v>121</v>
      </c>
      <c r="CG2280" s="853">
        <v>4.0000000000000001E-3</v>
      </c>
      <c r="CH2280" s="853">
        <v>5.0000000000000001E-3</v>
      </c>
      <c r="CI2280" s="853">
        <v>1E-3</v>
      </c>
      <c r="CJ2280" s="853" t="s">
        <v>121</v>
      </c>
      <c r="CK2280" s="853">
        <v>1.0740000000000001</v>
      </c>
      <c r="CL2280" s="853" t="s">
        <v>121</v>
      </c>
      <c r="CM2280" s="853">
        <v>2E-3</v>
      </c>
      <c r="CN2280" s="853">
        <v>4.0000000000000001E-3</v>
      </c>
      <c r="CO2280" s="853">
        <v>1E-3</v>
      </c>
      <c r="CP2280" s="853">
        <v>1.6759999999999999</v>
      </c>
      <c r="CQ2280" s="853">
        <v>0.13200000000000001</v>
      </c>
      <c r="CR2280" s="853" t="s">
        <v>121</v>
      </c>
      <c r="CS2280" s="853">
        <v>2E-3</v>
      </c>
      <c r="CT2280" s="853" t="s">
        <v>121</v>
      </c>
      <c r="CU2280" s="853">
        <v>29.573</v>
      </c>
      <c r="CV2280" s="853">
        <v>0.28100000000000003</v>
      </c>
      <c r="CW2280" s="853">
        <v>6.0000000000000001E-3</v>
      </c>
      <c r="CX2280" s="853">
        <v>2.8170000000000002</v>
      </c>
      <c r="CY2280" s="853">
        <v>0.11899999999999999</v>
      </c>
      <c r="CZ2280" s="853" t="s">
        <v>121</v>
      </c>
      <c r="DA2280" s="853">
        <v>3.0000000000000001E-3</v>
      </c>
      <c r="DB2280" s="853" t="s">
        <v>121</v>
      </c>
      <c r="DC2280" s="853">
        <v>4.4999999999999998E-2</v>
      </c>
      <c r="DD2280" s="853" t="s">
        <v>121</v>
      </c>
      <c r="DE2280" s="853">
        <v>4.8000000000000001E-2</v>
      </c>
      <c r="DF2280" s="853">
        <v>4.851</v>
      </c>
      <c r="DG2280" s="853">
        <v>7.3999999999999996E-2</v>
      </c>
      <c r="DH2280" s="853">
        <v>2.4729999999999999</v>
      </c>
      <c r="DI2280" s="853">
        <v>4.2999999999999997E-2</v>
      </c>
      <c r="DJ2280" s="853" t="s">
        <v>121</v>
      </c>
      <c r="DK2280" s="853">
        <v>2E-3</v>
      </c>
      <c r="DL2280" s="61" t="str">
        <f t="shared" si="43"/>
        <v>Anlieferung 42 -13</v>
      </c>
    </row>
    <row r="2281" spans="1:132">
      <c r="A2281" s="11">
        <v>44832</v>
      </c>
      <c r="B2281" s="66" t="s">
        <v>2635</v>
      </c>
      <c r="C2281" s="25" t="s">
        <v>2254</v>
      </c>
      <c r="H2281" s="3" t="e">
        <f>((F2281)/(E2281/100))</f>
        <v>#DIV/0!</v>
      </c>
      <c r="I2281" s="4" t="e">
        <f>E2281/F2281</f>
        <v>#DIV/0!</v>
      </c>
      <c r="J2281" s="4" t="e">
        <f>100/G2281</f>
        <v>#DIV/0!</v>
      </c>
      <c r="N2281" s="37" t="e">
        <f>M2281/(K2281/100)</f>
        <v>#DIV/0!</v>
      </c>
      <c r="O2281" s="37" t="e">
        <f>N2281/J2281</f>
        <v>#DIV/0!</v>
      </c>
      <c r="P2281" s="5" t="e">
        <f>M2281/(L2281/100)</f>
        <v>#DIV/0!</v>
      </c>
      <c r="Q2281" s="5" t="e">
        <f>P2281*I2281</f>
        <v>#DIV/0!</v>
      </c>
      <c r="U2281" s="15" t="e">
        <f>100-(T2281-R2281)/S2281*100</f>
        <v>#DIV/0!</v>
      </c>
      <c r="AB2281" s="14" t="e">
        <f>((AE2281-AC2281)*(1000/AD2281))*1000</f>
        <v>#DIV/0!</v>
      </c>
      <c r="AF2281" s="7" t="e">
        <f>#REF!*0.8</f>
        <v>#REF!</v>
      </c>
      <c r="AH2281" s="8" t="e">
        <f>((AG2281)*(H2281/100))</f>
        <v>#DIV/0!</v>
      </c>
      <c r="AI2281" s="7" t="e">
        <f>AG2281/AH2281</f>
        <v>#DIV/0!</v>
      </c>
      <c r="AO2281" s="58" t="s">
        <v>2635</v>
      </c>
      <c r="AP2281" s="853" t="s">
        <v>121</v>
      </c>
      <c r="AQ2281" s="853">
        <v>6.0000000000000001E-3</v>
      </c>
      <c r="AR2281" s="853" t="s">
        <v>121</v>
      </c>
      <c r="AS2281" s="853">
        <v>1.2999999999999999E-2</v>
      </c>
      <c r="AT2281" s="853">
        <v>8.8999999999999996E-2</v>
      </c>
      <c r="AU2281" s="853">
        <v>8.0000000000000002E-3</v>
      </c>
      <c r="AV2281" s="853">
        <v>6.3620000000000001</v>
      </c>
      <c r="AW2281" s="853">
        <v>0.17499999999999999</v>
      </c>
      <c r="AX2281" s="853" t="s">
        <v>121</v>
      </c>
      <c r="AY2281" s="853">
        <v>8.0000000000000002E-3</v>
      </c>
      <c r="AZ2281" s="853">
        <v>0.48399999999999999</v>
      </c>
      <c r="BA2281" s="853">
        <v>1.2999999999999999E-2</v>
      </c>
      <c r="BB2281" s="853">
        <v>12.303000000000001</v>
      </c>
      <c r="BC2281" s="853">
        <v>0.46600000000000003</v>
      </c>
      <c r="BD2281" s="853">
        <v>17.902999999999999</v>
      </c>
      <c r="BE2281" s="853">
        <v>0.58399999999999996</v>
      </c>
      <c r="BF2281" s="853" t="s">
        <v>121</v>
      </c>
      <c r="BG2281" s="853">
        <v>1.4E-2</v>
      </c>
      <c r="BH2281" s="853">
        <v>4.1310000000000002</v>
      </c>
      <c r="BI2281" s="853">
        <v>0.55400000000000005</v>
      </c>
      <c r="BJ2281" s="853" t="s">
        <v>121</v>
      </c>
      <c r="BK2281" s="853">
        <v>5.0000000000000001E-3</v>
      </c>
      <c r="BL2281" s="853">
        <v>6.0000000000000001E-3</v>
      </c>
      <c r="BM2281" s="853">
        <v>3.0000000000000001E-3</v>
      </c>
      <c r="BN2281" s="853">
        <v>0.309</v>
      </c>
      <c r="BO2281" s="853">
        <v>2.9000000000000001E-2</v>
      </c>
      <c r="BP2281" s="853">
        <v>37.555</v>
      </c>
      <c r="BQ2281" s="853">
        <v>0.82099999999999995</v>
      </c>
      <c r="BR2281" s="853">
        <v>9.9000000000000005E-2</v>
      </c>
      <c r="BS2281" s="853">
        <v>4.0000000000000001E-3</v>
      </c>
      <c r="BT2281" s="853">
        <v>1.087</v>
      </c>
      <c r="BU2281" s="853">
        <v>9.7000000000000003E-2</v>
      </c>
      <c r="BV2281" s="853" t="s">
        <v>121</v>
      </c>
      <c r="BW2281" s="853">
        <v>0.09</v>
      </c>
      <c r="BX2281" s="853" t="s">
        <v>121</v>
      </c>
      <c r="BY2281" s="853">
        <v>3.2000000000000001E-2</v>
      </c>
      <c r="BZ2281" s="853">
        <v>0.38200000000000001</v>
      </c>
      <c r="CA2281" s="853">
        <v>4.8000000000000001E-2</v>
      </c>
      <c r="CB2281" s="853">
        <v>8.8320000000000007</v>
      </c>
      <c r="CC2281" s="853">
        <v>3.448</v>
      </c>
      <c r="CD2281" s="853">
        <v>0.105</v>
      </c>
      <c r="CE2281" s="853">
        <v>1.4E-2</v>
      </c>
      <c r="CF2281" s="853">
        <v>0.01</v>
      </c>
      <c r="CG2281" s="853">
        <v>4.0000000000000001E-3</v>
      </c>
      <c r="CH2281" s="853">
        <v>2E-3</v>
      </c>
      <c r="CI2281" s="853">
        <v>1E-3</v>
      </c>
      <c r="CJ2281" s="853" t="s">
        <v>121</v>
      </c>
      <c r="CK2281" s="853">
        <v>1.0449999999999999</v>
      </c>
      <c r="CL2281" s="853" t="s">
        <v>121</v>
      </c>
      <c r="CM2281" s="853">
        <v>2E-3</v>
      </c>
      <c r="CN2281" s="853">
        <v>2E-3</v>
      </c>
      <c r="CO2281" s="853">
        <v>1E-3</v>
      </c>
      <c r="CP2281" s="853">
        <v>1.234</v>
      </c>
      <c r="CQ2281" s="853">
        <v>6.3E-2</v>
      </c>
      <c r="CR2281" s="853" t="s">
        <v>121</v>
      </c>
      <c r="CS2281" s="853">
        <v>2E-3</v>
      </c>
      <c r="CT2281" s="853" t="s">
        <v>121</v>
      </c>
      <c r="CU2281" s="853">
        <v>27.922999999999998</v>
      </c>
      <c r="CV2281" s="853">
        <v>1.2999999999999999E-2</v>
      </c>
      <c r="CW2281" s="853">
        <v>1E-3</v>
      </c>
      <c r="CX2281" s="853">
        <v>0.316</v>
      </c>
      <c r="CY2281" s="853">
        <v>3.5000000000000003E-2</v>
      </c>
      <c r="CZ2281" s="853" t="s">
        <v>121</v>
      </c>
      <c r="DA2281" s="853">
        <v>2E-3</v>
      </c>
      <c r="DB2281" s="853" t="s">
        <v>121</v>
      </c>
      <c r="DC2281" s="853">
        <v>0.02</v>
      </c>
      <c r="DD2281" s="853" t="s">
        <v>121</v>
      </c>
      <c r="DE2281" s="853">
        <v>4.5999999999999999E-2</v>
      </c>
      <c r="DF2281" s="853">
        <v>4.3529999999999998</v>
      </c>
      <c r="DG2281" s="853">
        <v>0.16400000000000001</v>
      </c>
      <c r="DH2281" s="853">
        <v>4.4089999999999998</v>
      </c>
      <c r="DI2281" s="853">
        <v>8.1000000000000003E-2</v>
      </c>
      <c r="DJ2281" s="853" t="s">
        <v>121</v>
      </c>
      <c r="DK2281" s="853">
        <v>2E-3</v>
      </c>
      <c r="DL2281" s="61" t="str">
        <f t="shared" si="43"/>
        <v>Anlieferung 42 -14</v>
      </c>
    </row>
    <row r="2282" spans="1:132">
      <c r="A2282" s="11">
        <v>44832</v>
      </c>
      <c r="B2282" s="66" t="s">
        <v>2636</v>
      </c>
      <c r="C2282" s="25" t="s">
        <v>2254</v>
      </c>
      <c r="H2282" s="3" t="e">
        <f>((F2282)/(E2282/100))</f>
        <v>#DIV/0!</v>
      </c>
      <c r="I2282" s="4" t="e">
        <f>E2282/F2282</f>
        <v>#DIV/0!</v>
      </c>
      <c r="J2282" s="4" t="e">
        <f>100/G2282</f>
        <v>#DIV/0!</v>
      </c>
      <c r="N2282" s="37" t="e">
        <f>M2282/(K2282/100)</f>
        <v>#DIV/0!</v>
      </c>
      <c r="O2282" s="37" t="e">
        <f>N2282/J2282</f>
        <v>#DIV/0!</v>
      </c>
      <c r="P2282" s="5" t="e">
        <f>M2282/(L2282/100)</f>
        <v>#DIV/0!</v>
      </c>
      <c r="Q2282" s="5" t="e">
        <f>P2282*I2282</f>
        <v>#DIV/0!</v>
      </c>
      <c r="U2282" s="15" t="e">
        <f>100-(T2282-R2282)/S2282*100</f>
        <v>#DIV/0!</v>
      </c>
      <c r="AB2282" s="14" t="e">
        <f>((AE2282-AC2282)*(1000/AD2282))*1000</f>
        <v>#DIV/0!</v>
      </c>
      <c r="AF2282" s="7" t="e">
        <f>#REF!*0.8</f>
        <v>#REF!</v>
      </c>
      <c r="AH2282" s="8" t="e">
        <f>((AG2282)*(H2282/100))</f>
        <v>#DIV/0!</v>
      </c>
      <c r="AI2282" s="7" t="e">
        <f>AG2282/AH2282</f>
        <v>#DIV/0!</v>
      </c>
      <c r="AO2282" s="58" t="s">
        <v>2636</v>
      </c>
      <c r="AP2282" s="853">
        <v>1.7999999999999999E-2</v>
      </c>
      <c r="AQ2282" s="853">
        <v>6.0000000000000001E-3</v>
      </c>
      <c r="AR2282" s="853" t="s">
        <v>121</v>
      </c>
      <c r="AS2282" s="853">
        <v>1.6E-2</v>
      </c>
      <c r="AT2282" s="853">
        <v>0.113</v>
      </c>
      <c r="AU2282" s="853">
        <v>8.0000000000000002E-3</v>
      </c>
      <c r="AV2282" s="853">
        <v>7.7619999999999996</v>
      </c>
      <c r="AW2282" s="853">
        <v>0.19500000000000001</v>
      </c>
      <c r="AX2282" s="853">
        <v>7.0000000000000001E-3</v>
      </c>
      <c r="AY2282" s="853">
        <v>4.0000000000000001E-3</v>
      </c>
      <c r="AZ2282" s="853">
        <v>2.0379999999999998</v>
      </c>
      <c r="BA2282" s="853">
        <v>3.4000000000000002E-2</v>
      </c>
      <c r="BB2282" s="853">
        <v>0.96399999999999997</v>
      </c>
      <c r="BC2282" s="853">
        <v>2.4E-2</v>
      </c>
      <c r="BD2282" s="853">
        <v>21.834</v>
      </c>
      <c r="BE2282" s="853">
        <v>0.432</v>
      </c>
      <c r="BF2282" s="853" t="s">
        <v>121</v>
      </c>
      <c r="BG2282" s="853">
        <v>7.0000000000000001E-3</v>
      </c>
      <c r="BH2282" s="853">
        <v>3.5219999999999998</v>
      </c>
      <c r="BI2282" s="853">
        <v>0.42599999999999999</v>
      </c>
      <c r="BJ2282" s="853">
        <v>2.1999999999999999E-2</v>
      </c>
      <c r="BK2282" s="853">
        <v>6.0000000000000001E-3</v>
      </c>
      <c r="BL2282" s="853" t="s">
        <v>121</v>
      </c>
      <c r="BM2282" s="853">
        <v>6.0000000000000001E-3</v>
      </c>
      <c r="BN2282" s="853">
        <v>0.36599999999999999</v>
      </c>
      <c r="BO2282" s="853">
        <v>3.1E-2</v>
      </c>
      <c r="BP2282" s="853">
        <v>48.707000000000001</v>
      </c>
      <c r="BQ2282" s="853">
        <v>0.60399999999999998</v>
      </c>
      <c r="BR2282" s="853">
        <v>1.5089999999999999</v>
      </c>
      <c r="BS2282" s="853">
        <v>2.5999999999999999E-2</v>
      </c>
      <c r="BT2282" s="853">
        <v>0.55200000000000005</v>
      </c>
      <c r="BU2282" s="853">
        <v>8.8999999999999996E-2</v>
      </c>
      <c r="BV2282" s="853" t="s">
        <v>121</v>
      </c>
      <c r="BW2282" s="853">
        <v>6.6000000000000003E-2</v>
      </c>
      <c r="BX2282" s="853" t="s">
        <v>121</v>
      </c>
      <c r="BY2282" s="853">
        <v>3.5999999999999997E-2</v>
      </c>
      <c r="BZ2282" s="853">
        <v>0.16900000000000001</v>
      </c>
      <c r="CA2282" s="853">
        <v>4.8000000000000001E-2</v>
      </c>
      <c r="CB2282" s="853">
        <v>4.976</v>
      </c>
      <c r="CC2282" s="853">
        <v>2.7240000000000002</v>
      </c>
      <c r="CD2282" s="853">
        <v>0.11700000000000001</v>
      </c>
      <c r="CE2282" s="853">
        <v>1.9E-2</v>
      </c>
      <c r="CF2282" s="853">
        <v>6.5000000000000002E-2</v>
      </c>
      <c r="CG2282" s="853">
        <v>3.0000000000000001E-3</v>
      </c>
      <c r="CH2282" s="853" t="s">
        <v>121</v>
      </c>
      <c r="CI2282" s="853">
        <v>2E-3</v>
      </c>
      <c r="CJ2282" s="853" t="s">
        <v>121</v>
      </c>
      <c r="CK2282" s="853">
        <v>0.79900000000000004</v>
      </c>
      <c r="CL2282" s="853" t="s">
        <v>121</v>
      </c>
      <c r="CM2282" s="853">
        <v>2E-3</v>
      </c>
      <c r="CN2282" s="853">
        <v>8.9999999999999993E-3</v>
      </c>
      <c r="CO2282" s="853">
        <v>2E-3</v>
      </c>
      <c r="CP2282" s="853">
        <v>1.077</v>
      </c>
      <c r="CQ2282" s="853">
        <v>5.0999999999999997E-2</v>
      </c>
      <c r="CR2282" s="853" t="s">
        <v>121</v>
      </c>
      <c r="CS2282" s="853">
        <v>6.0000000000000001E-3</v>
      </c>
      <c r="CT2282" s="853" t="s">
        <v>121</v>
      </c>
      <c r="CU2282" s="853">
        <v>22.913</v>
      </c>
      <c r="CV2282" s="853">
        <v>1.0999999999999999E-2</v>
      </c>
      <c r="CW2282" s="853">
        <v>1E-3</v>
      </c>
      <c r="CX2282" s="853">
        <v>0.153</v>
      </c>
      <c r="CY2282" s="853">
        <v>2.5000000000000001E-2</v>
      </c>
      <c r="CZ2282" s="853" t="s">
        <v>121</v>
      </c>
      <c r="DA2282" s="853">
        <v>4.0000000000000001E-3</v>
      </c>
      <c r="DB2282" s="853" t="s">
        <v>121</v>
      </c>
      <c r="DC2282" s="853">
        <v>1.4999999999999999E-2</v>
      </c>
      <c r="DD2282" s="853" t="s">
        <v>121</v>
      </c>
      <c r="DE2282" s="853">
        <v>5.0999999999999997E-2</v>
      </c>
      <c r="DF2282" s="853">
        <v>4.9009999999999998</v>
      </c>
      <c r="DG2282" s="853">
        <v>9.5000000000000001E-2</v>
      </c>
      <c r="DH2282" s="853">
        <v>1.081</v>
      </c>
      <c r="DI2282" s="853">
        <v>1.7999999999999999E-2</v>
      </c>
      <c r="DJ2282" s="853" t="s">
        <v>121</v>
      </c>
      <c r="DK2282" s="853">
        <v>2E-3</v>
      </c>
      <c r="DL2282" s="61" t="str">
        <f t="shared" si="43"/>
        <v>Anlieferung 42 -15</v>
      </c>
    </row>
    <row r="2283" spans="1:132">
      <c r="A2283" s="11">
        <v>44832</v>
      </c>
      <c r="B2283" s="66" t="s">
        <v>2637</v>
      </c>
      <c r="C2283" s="25" t="s">
        <v>2254</v>
      </c>
      <c r="H2283" s="3" t="e">
        <f>((F2283)/(E2283/100))</f>
        <v>#DIV/0!</v>
      </c>
      <c r="I2283" s="4" t="e">
        <f>E2283/F2283</f>
        <v>#DIV/0!</v>
      </c>
      <c r="J2283" s="4" t="e">
        <f>100/G2283</f>
        <v>#DIV/0!</v>
      </c>
      <c r="N2283" s="37" t="e">
        <f>M2283/(K2283/100)</f>
        <v>#DIV/0!</v>
      </c>
      <c r="O2283" s="37" t="e">
        <f>N2283/J2283</f>
        <v>#DIV/0!</v>
      </c>
      <c r="P2283" s="5" t="e">
        <f>M2283/(L2283/100)</f>
        <v>#DIV/0!</v>
      </c>
      <c r="Q2283" s="5" t="e">
        <f>P2283*I2283</f>
        <v>#DIV/0!</v>
      </c>
      <c r="U2283" s="15" t="e">
        <f>100-(T2283-R2283)/S2283*100</f>
        <v>#DIV/0!</v>
      </c>
      <c r="AB2283" s="14" t="e">
        <f>((AE2283-AC2283)*(1000/AD2283))*1000</f>
        <v>#DIV/0!</v>
      </c>
      <c r="AF2283" s="7" t="e">
        <f>#REF!*0.8</f>
        <v>#REF!</v>
      </c>
      <c r="AH2283" s="8" t="e">
        <f>((AG2283)*(H2283/100))</f>
        <v>#DIV/0!</v>
      </c>
      <c r="AI2283" s="7" t="e">
        <f>AG2283/AH2283</f>
        <v>#DIV/0!</v>
      </c>
      <c r="AO2283" s="58" t="s">
        <v>2637</v>
      </c>
      <c r="AP2283" s="853" t="s">
        <v>121</v>
      </c>
      <c r="AQ2283" s="853">
        <v>3.0000000000000001E-3</v>
      </c>
      <c r="AR2283" s="853">
        <v>1.4999999999999999E-2</v>
      </c>
      <c r="AS2283" s="853">
        <v>6.0000000000000001E-3</v>
      </c>
      <c r="AT2283" s="853">
        <v>3.9E-2</v>
      </c>
      <c r="AU2283" s="853">
        <v>5.0000000000000001E-3</v>
      </c>
      <c r="AV2283" s="853">
        <v>4.702</v>
      </c>
      <c r="AW2283" s="853">
        <v>7.1999999999999995E-2</v>
      </c>
      <c r="AX2283" s="853">
        <v>0.01</v>
      </c>
      <c r="AY2283" s="853">
        <v>3.0000000000000001E-3</v>
      </c>
      <c r="AZ2283" s="853">
        <v>0.88</v>
      </c>
      <c r="BA2283" s="853">
        <v>1.0999999999999999E-2</v>
      </c>
      <c r="BB2283" s="853">
        <v>12.698</v>
      </c>
      <c r="BC2283" s="853">
        <v>0.13600000000000001</v>
      </c>
      <c r="BD2283" s="853">
        <v>13.034000000000001</v>
      </c>
      <c r="BE2283" s="853">
        <v>0.10100000000000001</v>
      </c>
      <c r="BF2283" s="853" t="s">
        <v>121</v>
      </c>
      <c r="BG2283" s="853">
        <v>0.01</v>
      </c>
      <c r="BH2283" s="853">
        <v>3.407</v>
      </c>
      <c r="BI2283" s="853">
        <v>0.25700000000000001</v>
      </c>
      <c r="BJ2283" s="853">
        <v>7.0000000000000001E-3</v>
      </c>
      <c r="BK2283" s="853">
        <v>2E-3</v>
      </c>
      <c r="BL2283" s="853">
        <v>8.9999999999999993E-3</v>
      </c>
      <c r="BM2283" s="853">
        <v>2E-3</v>
      </c>
      <c r="BN2283" s="853">
        <v>0.20100000000000001</v>
      </c>
      <c r="BO2283" s="853">
        <v>1.7000000000000001E-2</v>
      </c>
      <c r="BP2283" s="853">
        <v>54.625</v>
      </c>
      <c r="BQ2283" s="853">
        <v>0.436</v>
      </c>
      <c r="BR2283" s="853">
        <v>0.107</v>
      </c>
      <c r="BS2283" s="853">
        <v>3.0000000000000001E-3</v>
      </c>
      <c r="BT2283" s="853">
        <v>0.434</v>
      </c>
      <c r="BU2283" s="853">
        <v>5.5E-2</v>
      </c>
      <c r="BV2283" s="853">
        <v>5.5E-2</v>
      </c>
      <c r="BW2283" s="853">
        <v>2E-3</v>
      </c>
      <c r="BX2283" s="853" t="s">
        <v>121</v>
      </c>
      <c r="BY2283" s="853">
        <v>2.1999999999999999E-2</v>
      </c>
      <c r="BZ2283" s="853" t="s">
        <v>121</v>
      </c>
      <c r="CA2283" s="853">
        <v>4.2999999999999997E-2</v>
      </c>
      <c r="CB2283" s="853">
        <v>3.7770000000000001</v>
      </c>
      <c r="CC2283" s="853">
        <v>1.5549999999999999</v>
      </c>
      <c r="CD2283" s="853">
        <v>0.111</v>
      </c>
      <c r="CE2283" s="853">
        <v>1.2E-2</v>
      </c>
      <c r="CF2283" s="853">
        <v>2E-3</v>
      </c>
      <c r="CG2283" s="853">
        <v>1E-3</v>
      </c>
      <c r="CH2283" s="853" t="s">
        <v>121</v>
      </c>
      <c r="CI2283" s="853">
        <v>2E-3</v>
      </c>
      <c r="CJ2283" s="853">
        <v>0.16900000000000001</v>
      </c>
      <c r="CK2283" s="853">
        <v>1.4E-2</v>
      </c>
      <c r="CL2283" s="853" t="s">
        <v>121</v>
      </c>
      <c r="CM2283" s="853">
        <v>2E-3</v>
      </c>
      <c r="CN2283" s="853" t="s">
        <v>121</v>
      </c>
      <c r="CO2283" s="853">
        <v>2E-3</v>
      </c>
      <c r="CP2283" s="853">
        <v>0.82499999999999996</v>
      </c>
      <c r="CQ2283" s="853">
        <v>0.01</v>
      </c>
      <c r="CR2283" s="853" t="s">
        <v>121</v>
      </c>
      <c r="CS2283" s="853">
        <v>3.0000000000000001E-3</v>
      </c>
      <c r="CT2283" s="853">
        <v>1.212</v>
      </c>
      <c r="CU2283" s="853">
        <v>4.5999999999999999E-2</v>
      </c>
      <c r="CV2283" s="853">
        <v>7.0000000000000001E-3</v>
      </c>
      <c r="CW2283" s="853">
        <v>1E-3</v>
      </c>
      <c r="CX2283" s="853">
        <v>7.5999999999999998E-2</v>
      </c>
      <c r="CY2283" s="853">
        <v>1.4999999999999999E-2</v>
      </c>
      <c r="CZ2283" s="853" t="s">
        <v>121</v>
      </c>
      <c r="DA2283" s="853">
        <v>2E-3</v>
      </c>
      <c r="DB2283" s="853">
        <v>0.01</v>
      </c>
      <c r="DC2283" s="853">
        <v>6.0000000000000001E-3</v>
      </c>
      <c r="DD2283" s="853" t="s">
        <v>121</v>
      </c>
      <c r="DE2283" s="853">
        <v>2.8000000000000001E-2</v>
      </c>
      <c r="DF2283" s="853">
        <v>3.4980000000000002</v>
      </c>
      <c r="DG2283" s="853">
        <v>4.2000000000000003E-2</v>
      </c>
      <c r="DH2283" s="853">
        <v>3.6999999999999998E-2</v>
      </c>
      <c r="DI2283" s="853">
        <v>1E-3</v>
      </c>
      <c r="DJ2283" s="853" t="s">
        <v>121</v>
      </c>
      <c r="DK2283" s="853">
        <v>2E-3</v>
      </c>
      <c r="DL2283" s="61" t="str">
        <f t="shared" si="43"/>
        <v>Anlieferung 42 -16</v>
      </c>
    </row>
    <row r="2284" spans="1:132">
      <c r="A2284" s="11">
        <v>44832</v>
      </c>
      <c r="B2284" s="66" t="s">
        <v>2638</v>
      </c>
      <c r="C2284" s="25" t="s">
        <v>2261</v>
      </c>
      <c r="H2284" s="3" t="e">
        <f>((F2284)/(E2284/100))</f>
        <v>#DIV/0!</v>
      </c>
      <c r="I2284" s="4" t="e">
        <f>E2284/F2284</f>
        <v>#DIV/0!</v>
      </c>
      <c r="J2284" s="4" t="e">
        <f>100/G2284</f>
        <v>#DIV/0!</v>
      </c>
      <c r="N2284" s="37" t="e">
        <f>M2284/(K2284/100)</f>
        <v>#DIV/0!</v>
      </c>
      <c r="O2284" s="37" t="e">
        <f>N2284/J2284</f>
        <v>#DIV/0!</v>
      </c>
      <c r="P2284" s="5" t="e">
        <f>M2284/(L2284/100)</f>
        <v>#DIV/0!</v>
      </c>
      <c r="Q2284" s="5" t="e">
        <f>P2284*I2284</f>
        <v>#DIV/0!</v>
      </c>
      <c r="U2284" s="15" t="e">
        <f>100-(T2284-R2284)/S2284*100</f>
        <v>#DIV/0!</v>
      </c>
      <c r="AB2284" s="14" t="e">
        <f>((AE2284-AC2284)*(1000/AD2284))*1000</f>
        <v>#DIV/0!</v>
      </c>
      <c r="AF2284" s="7" t="e">
        <f>#REF!*0.8</f>
        <v>#REF!</v>
      </c>
      <c r="AH2284" s="8" t="e">
        <f>((AG2284)*(H2284/100))</f>
        <v>#DIV/0!</v>
      </c>
      <c r="AI2284" s="7" t="e">
        <f>AG2284/AH2284</f>
        <v>#DIV/0!</v>
      </c>
      <c r="AO2284" s="20" t="s">
        <v>2639</v>
      </c>
      <c r="AP2284" s="857">
        <v>7.9000000000000001E-2</v>
      </c>
      <c r="AQ2284" s="857">
        <v>2E-3</v>
      </c>
      <c r="AR2284" s="857" t="s">
        <v>121</v>
      </c>
      <c r="AS2284" s="857">
        <v>4.0000000000000001E-3</v>
      </c>
      <c r="AT2284" s="857">
        <v>0.03</v>
      </c>
      <c r="AU2284" s="857">
        <v>3.0000000000000001E-3</v>
      </c>
      <c r="AV2284" s="857">
        <v>1.7999999999999999E-2</v>
      </c>
      <c r="AW2284" s="857">
        <v>2E-3</v>
      </c>
      <c r="AX2284" s="857">
        <v>3.0000000000000001E-3</v>
      </c>
      <c r="AY2284" s="857">
        <v>1E-3</v>
      </c>
      <c r="AZ2284" s="857">
        <v>2.8000000000000001E-2</v>
      </c>
      <c r="BA2284" s="857">
        <v>2E-3</v>
      </c>
      <c r="BB2284" s="857">
        <v>0.03</v>
      </c>
      <c r="BC2284" s="857">
        <v>2E-3</v>
      </c>
      <c r="BD2284" s="857">
        <v>0.153</v>
      </c>
      <c r="BE2284" s="857">
        <v>7.0000000000000001E-3</v>
      </c>
      <c r="BF2284" s="857" t="s">
        <v>121</v>
      </c>
      <c r="BG2284" s="857">
        <v>4.0000000000000001E-3</v>
      </c>
      <c r="BH2284" s="857" t="s">
        <v>121</v>
      </c>
      <c r="BI2284" s="857">
        <v>2.5369999999999999</v>
      </c>
      <c r="BJ2284" s="857" t="s">
        <v>121</v>
      </c>
      <c r="BK2284" s="857">
        <v>2E-3</v>
      </c>
      <c r="BL2284" s="857" t="s">
        <v>121</v>
      </c>
      <c r="BM2284" s="857">
        <v>2E-3</v>
      </c>
      <c r="BN2284" s="857" t="s">
        <v>121</v>
      </c>
      <c r="BO2284" s="857">
        <v>1.4999999999999999E-2</v>
      </c>
      <c r="BP2284" s="857">
        <v>73.173000000000002</v>
      </c>
      <c r="BQ2284" s="857">
        <v>0.123</v>
      </c>
      <c r="BR2284" s="857" t="s">
        <v>121</v>
      </c>
      <c r="BS2284" s="857">
        <v>2E-3</v>
      </c>
      <c r="BT2284" s="857">
        <v>1.577</v>
      </c>
      <c r="BU2284" s="857">
        <v>5.0999999999999997E-2</v>
      </c>
      <c r="BV2284" s="857">
        <v>20.297000000000001</v>
      </c>
      <c r="BW2284" s="857">
        <v>0.187</v>
      </c>
      <c r="BX2284" s="857" t="s">
        <v>121</v>
      </c>
      <c r="BY2284" s="857">
        <v>3.0000000000000001E-3</v>
      </c>
      <c r="BZ2284" s="857">
        <v>0.34599999999999997</v>
      </c>
      <c r="CA2284" s="857">
        <v>2.4E-2</v>
      </c>
      <c r="CB2284" s="857" t="s">
        <v>121</v>
      </c>
      <c r="CC2284" s="857">
        <v>17.169</v>
      </c>
      <c r="CD2284" s="857" t="s">
        <v>121</v>
      </c>
      <c r="CE2284" s="857">
        <v>6.0000000000000001E-3</v>
      </c>
      <c r="CF2284" s="857" t="s">
        <v>121</v>
      </c>
      <c r="CG2284" s="857">
        <v>2E-3</v>
      </c>
      <c r="CH2284" s="857" t="s">
        <v>121</v>
      </c>
      <c r="CI2284" s="857">
        <v>2E-3</v>
      </c>
      <c r="CJ2284" s="857" t="s">
        <v>121</v>
      </c>
      <c r="CK2284" s="857">
        <v>0.308</v>
      </c>
      <c r="CL2284" s="857" t="s">
        <v>121</v>
      </c>
      <c r="CM2284" s="857">
        <v>2E-3</v>
      </c>
      <c r="CN2284" s="857">
        <v>3.0000000000000001E-3</v>
      </c>
      <c r="CO2284" s="857">
        <v>1E-3</v>
      </c>
      <c r="CP2284" s="857">
        <v>2.7029999999999998</v>
      </c>
      <c r="CQ2284" s="857">
        <v>7.5999999999999998E-2</v>
      </c>
      <c r="CR2284" s="857" t="s">
        <v>121</v>
      </c>
      <c r="CS2284" s="857">
        <v>2E-3</v>
      </c>
      <c r="CT2284" s="857">
        <v>0.877</v>
      </c>
      <c r="CU2284" s="857">
        <v>0.36599999999999999</v>
      </c>
      <c r="CV2284" s="857">
        <v>3.0000000000000001E-3</v>
      </c>
      <c r="CW2284" s="857">
        <v>1E-3</v>
      </c>
      <c r="CX2284" s="857">
        <v>4.2999999999999997E-2</v>
      </c>
      <c r="CY2284" s="857">
        <v>7.0000000000000001E-3</v>
      </c>
      <c r="CZ2284" s="857" t="s">
        <v>121</v>
      </c>
      <c r="DA2284" s="857">
        <v>2E-3</v>
      </c>
      <c r="DB2284" s="857" t="s">
        <v>121</v>
      </c>
      <c r="DC2284" s="857">
        <v>4.0000000000000001E-3</v>
      </c>
      <c r="DD2284" s="857">
        <v>0.05</v>
      </c>
      <c r="DE2284" s="857">
        <v>6.0000000000000001E-3</v>
      </c>
      <c r="DF2284" s="857">
        <v>0.439</v>
      </c>
      <c r="DG2284" s="857">
        <v>6.0000000000000001E-3</v>
      </c>
      <c r="DH2284" s="857">
        <v>2E-3</v>
      </c>
      <c r="DI2284" s="857">
        <v>1E-3</v>
      </c>
      <c r="DJ2284" s="857">
        <v>0.14199999999999999</v>
      </c>
      <c r="DK2284" s="857">
        <v>1E-3</v>
      </c>
      <c r="DL2284" s="61" t="str">
        <f t="shared" si="43"/>
        <v>NL 2779 28.09.2022</v>
      </c>
    </row>
    <row r="2285" spans="1:132">
      <c r="A2285" s="11">
        <v>44833</v>
      </c>
      <c r="B2285" s="66"/>
      <c r="C2285" s="25" t="s">
        <v>117</v>
      </c>
      <c r="H2285" s="3" t="e">
        <f>((F2285)/(E2285/100))</f>
        <v>#DIV/0!</v>
      </c>
      <c r="I2285" s="4" t="e">
        <f>E2285/F2285</f>
        <v>#DIV/0!</v>
      </c>
      <c r="J2285" s="4" t="e">
        <f>100/G2285</f>
        <v>#DIV/0!</v>
      </c>
      <c r="N2285" s="37" t="e">
        <f>M2285/(K2285/100)</f>
        <v>#DIV/0!</v>
      </c>
      <c r="O2285" s="37" t="e">
        <f>N2285/J2285</f>
        <v>#DIV/0!</v>
      </c>
      <c r="P2285" s="5" t="e">
        <f>M2285/(L2285/100)</f>
        <v>#DIV/0!</v>
      </c>
      <c r="Q2285" s="5" t="e">
        <f>P2285*I2285</f>
        <v>#DIV/0!</v>
      </c>
      <c r="U2285" s="15" t="e">
        <f>100-(T2285-R2285)/S2285*100</f>
        <v>#DIV/0!</v>
      </c>
      <c r="X2285" s="2">
        <v>12.05</v>
      </c>
      <c r="AB2285" s="14" t="e">
        <f>((AE2285-AC2285)*(1000/AD2285))*1000</f>
        <v>#DIV/0!</v>
      </c>
      <c r="AF2285" s="7" t="e">
        <f>#REF!*0.8</f>
        <v>#REF!</v>
      </c>
      <c r="AH2285" s="8" t="e">
        <f>((AG2285)*(H2285/100))</f>
        <v>#DIV/0!</v>
      </c>
      <c r="AI2285" s="7" t="e">
        <f>AG2285/AH2285</f>
        <v>#DIV/0!</v>
      </c>
      <c r="AO2285" s="20" t="s">
        <v>2640</v>
      </c>
      <c r="AP2285" s="860">
        <v>0.191</v>
      </c>
      <c r="AQ2285" s="860">
        <v>3.0000000000000001E-3</v>
      </c>
      <c r="AR2285" s="860">
        <v>1.2999999999999999E-2</v>
      </c>
      <c r="AS2285" s="860">
        <v>3.0000000000000001E-3</v>
      </c>
      <c r="AT2285" s="860">
        <v>0.111</v>
      </c>
      <c r="AU2285" s="860">
        <v>3.0000000000000001E-3</v>
      </c>
      <c r="AV2285" s="860">
        <v>8.4000000000000005E-2</v>
      </c>
      <c r="AW2285" s="860">
        <v>3.0000000000000001E-3</v>
      </c>
      <c r="AX2285" s="860">
        <v>1.2E-2</v>
      </c>
      <c r="AY2285" s="860">
        <v>1E-3</v>
      </c>
      <c r="AZ2285" s="860">
        <v>4.2000000000000003E-2</v>
      </c>
      <c r="BA2285" s="860">
        <v>2E-3</v>
      </c>
      <c r="BB2285" s="860">
        <v>8.5999999999999993E-2</v>
      </c>
      <c r="BC2285" s="860">
        <v>3.0000000000000001E-3</v>
      </c>
      <c r="BD2285" s="860">
        <v>1.0469999999999999</v>
      </c>
      <c r="BE2285" s="860">
        <v>1.4999999999999999E-2</v>
      </c>
      <c r="BF2285" s="860" t="s">
        <v>121</v>
      </c>
      <c r="BG2285" s="860">
        <v>8.9999999999999993E-3</v>
      </c>
      <c r="BH2285" s="860" t="s">
        <v>121</v>
      </c>
      <c r="BI2285" s="860">
        <v>2</v>
      </c>
      <c r="BJ2285" s="860" t="s">
        <v>121</v>
      </c>
      <c r="BK2285" s="860">
        <v>3.0000000000000001E-3</v>
      </c>
      <c r="BL2285" s="860" t="s">
        <v>121</v>
      </c>
      <c r="BM2285" s="860">
        <v>2E-3</v>
      </c>
      <c r="BN2285" s="860">
        <v>0.17399999999999999</v>
      </c>
      <c r="BO2285" s="860">
        <v>8.9999999999999993E-3</v>
      </c>
      <c r="BP2285" s="860">
        <v>59.503999999999998</v>
      </c>
      <c r="BQ2285" s="860">
        <v>0.159</v>
      </c>
      <c r="BR2285" s="860">
        <v>5.0000000000000001E-3</v>
      </c>
      <c r="BS2285" s="860">
        <v>1E-3</v>
      </c>
      <c r="BT2285" s="860">
        <v>14.685</v>
      </c>
      <c r="BU2285" s="860">
        <v>0.14699999999999999</v>
      </c>
      <c r="BV2285" s="860">
        <v>10.118</v>
      </c>
      <c r="BW2285" s="860">
        <v>0.113</v>
      </c>
      <c r="BX2285" s="860" t="s">
        <v>121</v>
      </c>
      <c r="BY2285" s="860">
        <v>6.0000000000000001E-3</v>
      </c>
      <c r="BZ2285" s="860">
        <v>4.3010000000000002</v>
      </c>
      <c r="CA2285" s="860">
        <v>5.8000000000000003E-2</v>
      </c>
      <c r="CB2285" s="860" t="s">
        <v>121</v>
      </c>
      <c r="CC2285" s="860">
        <v>18.047000000000001</v>
      </c>
      <c r="CD2285" s="860">
        <v>4.8000000000000001E-2</v>
      </c>
      <c r="CE2285" s="860">
        <v>5.0000000000000001E-3</v>
      </c>
      <c r="CF2285" s="860">
        <v>2E-3</v>
      </c>
      <c r="CG2285" s="860">
        <v>1E-3</v>
      </c>
      <c r="CH2285" s="860" t="s">
        <v>121</v>
      </c>
      <c r="CI2285" s="860">
        <v>2E-3</v>
      </c>
      <c r="CJ2285" s="860">
        <v>0.20200000000000001</v>
      </c>
      <c r="CK2285" s="860">
        <v>0.108</v>
      </c>
      <c r="CL2285" s="860" t="s">
        <v>121</v>
      </c>
      <c r="CM2285" s="860">
        <v>2E-3</v>
      </c>
      <c r="CN2285" s="860">
        <v>6.0000000000000001E-3</v>
      </c>
      <c r="CO2285" s="860">
        <v>1E-3</v>
      </c>
      <c r="CP2285" s="860">
        <v>2.6520000000000001</v>
      </c>
      <c r="CQ2285" s="860">
        <v>6.4000000000000001E-2</v>
      </c>
      <c r="CR2285" s="860" t="s">
        <v>121</v>
      </c>
      <c r="CS2285" s="860">
        <v>2E-3</v>
      </c>
      <c r="CT2285" s="860">
        <v>3.4169999999999998</v>
      </c>
      <c r="CU2285" s="860">
        <v>0.32200000000000001</v>
      </c>
      <c r="CV2285" s="860">
        <v>3.2000000000000001E-2</v>
      </c>
      <c r="CW2285" s="860">
        <v>1E-3</v>
      </c>
      <c r="CX2285" s="860">
        <v>0.376</v>
      </c>
      <c r="CY2285" s="860">
        <v>1.2999999999999999E-2</v>
      </c>
      <c r="CZ2285" s="860" t="s">
        <v>121</v>
      </c>
      <c r="DA2285" s="860">
        <v>2E-3</v>
      </c>
      <c r="DB2285" s="860" t="s">
        <v>121</v>
      </c>
      <c r="DC2285" s="860">
        <v>0.01</v>
      </c>
      <c r="DD2285" s="860">
        <v>1.4E-2</v>
      </c>
      <c r="DE2285" s="860">
        <v>8.0000000000000002E-3</v>
      </c>
      <c r="DF2285" s="860">
        <v>1.0580000000000001</v>
      </c>
      <c r="DG2285" s="860">
        <v>1.0999999999999999E-2</v>
      </c>
      <c r="DH2285" s="860">
        <v>1.4999999999999999E-2</v>
      </c>
      <c r="DI2285" s="860">
        <v>1E-3</v>
      </c>
      <c r="DJ2285" s="860">
        <v>5.5E-2</v>
      </c>
      <c r="DK2285" s="860">
        <v>1E-3</v>
      </c>
      <c r="DL2285" s="61" t="str">
        <f t="shared" si="43"/>
        <v>UTV 29.09.2022</v>
      </c>
    </row>
    <row r="2286" spans="1:132">
      <c r="A2286" s="11">
        <v>44833</v>
      </c>
      <c r="B2286" s="66"/>
      <c r="C2286" s="25" t="s">
        <v>122</v>
      </c>
      <c r="D2286" s="21">
        <v>24</v>
      </c>
      <c r="E2286" s="2">
        <v>100</v>
      </c>
      <c r="F2286" s="2">
        <v>76</v>
      </c>
      <c r="H2286" s="3">
        <f>((F2286)/(E2286/100))</f>
        <v>76</v>
      </c>
      <c r="I2286" s="4">
        <f>E2286/F2286</f>
        <v>1.3157894736842106</v>
      </c>
      <c r="J2286" s="4" t="e">
        <f>100/G2286</f>
        <v>#DIV/0!</v>
      </c>
      <c r="N2286" s="37" t="e">
        <f>M2286/(K2286/100)</f>
        <v>#DIV/0!</v>
      </c>
      <c r="O2286" s="37" t="e">
        <f>N2286/J2286</f>
        <v>#DIV/0!</v>
      </c>
      <c r="P2286" s="5" t="e">
        <f>M2286/(L2286/100)</f>
        <v>#DIV/0!</v>
      </c>
      <c r="Q2286" s="5" t="e">
        <f>P2286*I2286</f>
        <v>#DIV/0!</v>
      </c>
      <c r="U2286" s="15" t="e">
        <f>100-(T2286-R2286)/S2286*100</f>
        <v>#DIV/0!</v>
      </c>
      <c r="V2286" s="21">
        <v>0.24</v>
      </c>
      <c r="X2286" s="2">
        <v>9.01</v>
      </c>
      <c r="Y2286" s="2">
        <v>3.97</v>
      </c>
      <c r="Z2286" s="21">
        <v>562</v>
      </c>
      <c r="AB2286" s="14" t="e">
        <f>((AE2286-AC2286)*(1000/AD2286))*1000</f>
        <v>#DIV/0!</v>
      </c>
      <c r="AF2286" s="7" t="e">
        <f>#REF!*0.8</f>
        <v>#REF!</v>
      </c>
      <c r="AG2286" s="2">
        <v>134</v>
      </c>
      <c r="AH2286" s="8">
        <f>((AG2286)*(H2286/100))</f>
        <v>101.84</v>
      </c>
      <c r="AI2286" s="7">
        <f>AG2286/AH2286</f>
        <v>1.3157894736842104</v>
      </c>
      <c r="AK2286" s="2">
        <v>0.44400000000000001</v>
      </c>
      <c r="AO2286" s="20" t="s">
        <v>2641</v>
      </c>
      <c r="AP2286" s="858">
        <v>1.7000000000000001E-2</v>
      </c>
      <c r="AQ2286" s="858">
        <v>1E-3</v>
      </c>
      <c r="AR2286" s="858">
        <v>1.9E-2</v>
      </c>
      <c r="AS2286" s="858">
        <v>3.0000000000000001E-3</v>
      </c>
      <c r="AT2286" s="858">
        <v>4.0000000000000001E-3</v>
      </c>
      <c r="AU2286" s="858">
        <v>2E-3</v>
      </c>
      <c r="AV2286" s="858">
        <v>2.5999999999999999E-2</v>
      </c>
      <c r="AW2286" s="858">
        <v>2E-3</v>
      </c>
      <c r="AX2286" s="858" t="s">
        <v>121</v>
      </c>
      <c r="AY2286" s="858">
        <v>2E-3</v>
      </c>
      <c r="AZ2286" s="858">
        <v>3.9E-2</v>
      </c>
      <c r="BA2286" s="858">
        <v>4.0000000000000001E-3</v>
      </c>
      <c r="BB2286" s="858">
        <v>8.4000000000000005E-2</v>
      </c>
      <c r="BC2286" s="858">
        <v>3.0000000000000001E-3</v>
      </c>
      <c r="BD2286" s="858">
        <v>12.307</v>
      </c>
      <c r="BE2286" s="858">
        <v>0.104</v>
      </c>
      <c r="BF2286" s="858" t="s">
        <v>121</v>
      </c>
      <c r="BG2286" s="858">
        <v>6.0000000000000001E-3</v>
      </c>
      <c r="BH2286" s="858">
        <v>4.1449999999999996</v>
      </c>
      <c r="BI2286" s="858">
        <v>1.3</v>
      </c>
      <c r="BJ2286" s="858">
        <v>3.0000000000000001E-3</v>
      </c>
      <c r="BK2286" s="858">
        <v>1E-3</v>
      </c>
      <c r="BL2286" s="858" t="s">
        <v>121</v>
      </c>
      <c r="BM2286" s="858">
        <v>2E-3</v>
      </c>
      <c r="BN2286" s="858">
        <v>1.3520000000000001</v>
      </c>
      <c r="BO2286" s="858">
        <v>2.5999999999999999E-2</v>
      </c>
      <c r="BP2286" s="858">
        <v>57.369</v>
      </c>
      <c r="BQ2286" s="858">
        <v>0.19500000000000001</v>
      </c>
      <c r="BR2286" s="858">
        <v>5.0000000000000001E-3</v>
      </c>
      <c r="BS2286" s="858">
        <v>1E-3</v>
      </c>
      <c r="BT2286" s="858">
        <v>12.884</v>
      </c>
      <c r="BU2286" s="858">
        <v>0.16700000000000001</v>
      </c>
      <c r="BV2286" s="858">
        <v>0.53100000000000003</v>
      </c>
      <c r="BW2286" s="858">
        <v>1.7999999999999999E-2</v>
      </c>
      <c r="BX2286" s="858" t="s">
        <v>121</v>
      </c>
      <c r="BY2286" s="858">
        <v>1.7000000000000001E-2</v>
      </c>
      <c r="BZ2286" s="858">
        <v>0.505</v>
      </c>
      <c r="CA2286" s="858">
        <v>3.2000000000000001E-2</v>
      </c>
      <c r="CB2286" s="858" t="s">
        <v>121</v>
      </c>
      <c r="CC2286" s="858">
        <v>15.111000000000001</v>
      </c>
      <c r="CD2286" s="858">
        <v>0.14299999999999999</v>
      </c>
      <c r="CE2286" s="858">
        <v>8.0000000000000002E-3</v>
      </c>
      <c r="CF2286" s="858">
        <v>2E-3</v>
      </c>
      <c r="CG2286" s="858">
        <v>1E-3</v>
      </c>
      <c r="CH2286" s="858">
        <v>3.0000000000000001E-3</v>
      </c>
      <c r="CI2286" s="858">
        <v>1E-3</v>
      </c>
      <c r="CJ2286" s="858">
        <v>2.427</v>
      </c>
      <c r="CK2286" s="858">
        <v>0.11</v>
      </c>
      <c r="CL2286" s="858" t="s">
        <v>121</v>
      </c>
      <c r="CM2286" s="858">
        <v>2E-3</v>
      </c>
      <c r="CN2286" s="858">
        <v>2E-3</v>
      </c>
      <c r="CO2286" s="858">
        <v>1E-3</v>
      </c>
      <c r="CP2286" s="858">
        <v>1.6659999999999999</v>
      </c>
      <c r="CQ2286" s="858">
        <v>4.1000000000000002E-2</v>
      </c>
      <c r="CR2286" s="858" t="s">
        <v>121</v>
      </c>
      <c r="CS2286" s="858">
        <v>2E-3</v>
      </c>
      <c r="CT2286" s="858">
        <v>5.3319999999999999</v>
      </c>
      <c r="CU2286" s="858">
        <v>0.28100000000000003</v>
      </c>
      <c r="CV2286" s="858">
        <v>3.9E-2</v>
      </c>
      <c r="CW2286" s="858">
        <v>1E-3</v>
      </c>
      <c r="CX2286" s="858">
        <v>0.73699999999999999</v>
      </c>
      <c r="CY2286" s="858">
        <v>2.4E-2</v>
      </c>
      <c r="CZ2286" s="858" t="s">
        <v>121</v>
      </c>
      <c r="DA2286" s="858">
        <v>2E-3</v>
      </c>
      <c r="DB2286" s="858">
        <v>1.6E-2</v>
      </c>
      <c r="DC2286" s="858">
        <v>8.0000000000000002E-3</v>
      </c>
      <c r="DD2286" s="858" t="s">
        <v>121</v>
      </c>
      <c r="DE2286" s="858">
        <v>8.0000000000000002E-3</v>
      </c>
      <c r="DF2286" s="858">
        <v>0.29499999999999998</v>
      </c>
      <c r="DG2286" s="858">
        <v>5.0000000000000001E-3</v>
      </c>
      <c r="DH2286" s="858">
        <v>2.3E-2</v>
      </c>
      <c r="DI2286" s="858">
        <v>1E-3</v>
      </c>
      <c r="DJ2286" s="858">
        <v>4.0000000000000001E-3</v>
      </c>
      <c r="DK2286" s="858">
        <v>1E-3</v>
      </c>
      <c r="DL2286" s="61" t="str">
        <f t="shared" si="43"/>
        <v>DK II 29.09.2022</v>
      </c>
      <c r="DM2286" s="877">
        <v>2.47318928792159E-2</v>
      </c>
      <c r="DN2286" s="877">
        <v>1.52412069865119E-2</v>
      </c>
      <c r="DO2286" s="877">
        <v>2.73104939242294E-2</v>
      </c>
      <c r="DP2286" s="877">
        <v>0.44362726785473999</v>
      </c>
      <c r="DQ2286" s="188">
        <v>-1.8266321123179701E-5</v>
      </c>
      <c r="DR2286" s="877">
        <v>1.19290704437499E-2</v>
      </c>
      <c r="DS2286" s="877">
        <v>3.76040889180205</v>
      </c>
      <c r="DT2286" s="877">
        <v>-3.7131488797468499E-3</v>
      </c>
      <c r="DU2286" s="877">
        <v>-2.3566102785307001E-3</v>
      </c>
      <c r="DV2286" s="877">
        <v>-2.9037248492567599E-3</v>
      </c>
      <c r="DW2286" s="877">
        <v>2.8729205071619902E-2</v>
      </c>
      <c r="DX2286" s="877">
        <v>-8.67349182329792E-2</v>
      </c>
      <c r="DY2286" s="877">
        <v>629.27907820736903</v>
      </c>
      <c r="DZ2286" s="877">
        <v>4.8416098970752398E-3</v>
      </c>
      <c r="EA2286" s="877">
        <v>5.7876328279216498</v>
      </c>
      <c r="EB2286" s="877">
        <v>97.381246345048893</v>
      </c>
    </row>
    <row r="2287" spans="1:132">
      <c r="A2287" s="11">
        <v>44833</v>
      </c>
      <c r="B2287" s="66" t="s">
        <v>120</v>
      </c>
      <c r="C2287" s="25" t="s">
        <v>119</v>
      </c>
      <c r="D2287" s="21">
        <v>17</v>
      </c>
      <c r="E2287" s="2">
        <v>100</v>
      </c>
      <c r="F2287" s="2">
        <v>83</v>
      </c>
      <c r="H2287" s="3">
        <f>((F2287)/(E2287/100))</f>
        <v>83</v>
      </c>
      <c r="I2287" s="4">
        <f>E2287/F2287</f>
        <v>1.2048192771084338</v>
      </c>
      <c r="J2287" s="4" t="e">
        <f>100/G2287</f>
        <v>#DIV/0!</v>
      </c>
      <c r="N2287" s="37" t="e">
        <f>M2287/(K2287/100)</f>
        <v>#DIV/0!</v>
      </c>
      <c r="O2287" s="37" t="e">
        <f>N2287/J2287</f>
        <v>#DIV/0!</v>
      </c>
      <c r="P2287" s="5" t="e">
        <f>M2287/(L2287/100)</f>
        <v>#DIV/0!</v>
      </c>
      <c r="Q2287" s="5" t="e">
        <f>P2287*I2287</f>
        <v>#DIV/0!</v>
      </c>
      <c r="U2287" s="15" t="e">
        <f>100-(T2287-R2287)/S2287*100</f>
        <v>#DIV/0!</v>
      </c>
      <c r="V2287" s="21">
        <v>0.22</v>
      </c>
      <c r="X2287" s="2">
        <v>9.7200000000000006</v>
      </c>
      <c r="Y2287" s="2">
        <v>9.3800000000000008</v>
      </c>
      <c r="Z2287" s="21">
        <v>2447</v>
      </c>
      <c r="AB2287" s="14" t="e">
        <f>((AE2287-AC2287)*(1000/AD2287))*1000</f>
        <v>#DIV/0!</v>
      </c>
      <c r="AF2287" s="7" t="e">
        <f>#REF!*0.8</f>
        <v>#REF!</v>
      </c>
      <c r="AG2287" s="2">
        <v>120</v>
      </c>
      <c r="AH2287" s="8">
        <f>((AG2287)*(H2287/100))</f>
        <v>99.6</v>
      </c>
      <c r="AI2287" s="7">
        <f>AG2287/AH2287</f>
        <v>1.2048192771084338</v>
      </c>
      <c r="AJ2287" s="6">
        <v>14.25</v>
      </c>
      <c r="AK2287" s="2">
        <v>0.45900000000000002</v>
      </c>
      <c r="AO2287" s="20" t="s">
        <v>2642</v>
      </c>
      <c r="AP2287" s="859">
        <v>0.107</v>
      </c>
      <c r="AQ2287" s="859">
        <v>2E-3</v>
      </c>
      <c r="AR2287" s="859">
        <v>3.5999999999999997E-2</v>
      </c>
      <c r="AS2287" s="859">
        <v>3.0000000000000001E-3</v>
      </c>
      <c r="AT2287" s="859">
        <v>1.0999999999999999E-2</v>
      </c>
      <c r="AU2287" s="859">
        <v>2E-3</v>
      </c>
      <c r="AV2287" s="859">
        <v>4.1000000000000002E-2</v>
      </c>
      <c r="AW2287" s="859">
        <v>2E-3</v>
      </c>
      <c r="AX2287" s="859">
        <v>3.0000000000000001E-3</v>
      </c>
      <c r="AY2287" s="859">
        <v>1E-3</v>
      </c>
      <c r="AZ2287" s="859">
        <v>4.8000000000000001E-2</v>
      </c>
      <c r="BA2287" s="859">
        <v>3.0000000000000001E-3</v>
      </c>
      <c r="BB2287" s="859">
        <v>0.35199999999999998</v>
      </c>
      <c r="BC2287" s="859">
        <v>5.0000000000000001E-3</v>
      </c>
      <c r="BD2287" s="859">
        <v>3.7450000000000001</v>
      </c>
      <c r="BE2287" s="859">
        <v>2.9000000000000001E-2</v>
      </c>
      <c r="BF2287" s="859" t="s">
        <v>121</v>
      </c>
      <c r="BG2287" s="859">
        <v>4.0000000000000001E-3</v>
      </c>
      <c r="BH2287" s="859">
        <v>5.3890000000000002</v>
      </c>
      <c r="BI2287" s="859">
        <v>1.234</v>
      </c>
      <c r="BJ2287" s="859" t="s">
        <v>121</v>
      </c>
      <c r="BK2287" s="859">
        <v>3.0000000000000001E-3</v>
      </c>
      <c r="BL2287" s="859" t="s">
        <v>121</v>
      </c>
      <c r="BM2287" s="859">
        <v>2E-3</v>
      </c>
      <c r="BN2287" s="859">
        <v>9.7000000000000003E-2</v>
      </c>
      <c r="BO2287" s="859">
        <v>7.0000000000000001E-3</v>
      </c>
      <c r="BP2287" s="859">
        <v>50.902999999999999</v>
      </c>
      <c r="BQ2287" s="859">
        <v>0.20499999999999999</v>
      </c>
      <c r="BR2287" s="859">
        <v>2E-3</v>
      </c>
      <c r="BS2287" s="859">
        <v>1E-3</v>
      </c>
      <c r="BT2287" s="859">
        <v>13.532</v>
      </c>
      <c r="BU2287" s="859">
        <v>0.13500000000000001</v>
      </c>
      <c r="BV2287" s="859">
        <v>1.641</v>
      </c>
      <c r="BW2287" s="859">
        <v>2.9000000000000001E-2</v>
      </c>
      <c r="BX2287" s="859" t="s">
        <v>121</v>
      </c>
      <c r="BY2287" s="859">
        <v>8.9999999999999993E-3</v>
      </c>
      <c r="BZ2287" s="859">
        <v>0.92300000000000004</v>
      </c>
      <c r="CA2287" s="859">
        <v>3.2000000000000001E-2</v>
      </c>
      <c r="CB2287" s="859">
        <v>10.529</v>
      </c>
      <c r="CC2287" s="859">
        <v>5.9859999999999998</v>
      </c>
      <c r="CD2287" s="859">
        <v>0.13200000000000001</v>
      </c>
      <c r="CE2287" s="859">
        <v>7.0000000000000001E-3</v>
      </c>
      <c r="CF2287" s="859">
        <v>2E-3</v>
      </c>
      <c r="CG2287" s="859">
        <v>1E-3</v>
      </c>
      <c r="CH2287" s="859" t="s">
        <v>121</v>
      </c>
      <c r="CI2287" s="859">
        <v>2E-3</v>
      </c>
      <c r="CJ2287" s="859">
        <v>1.024</v>
      </c>
      <c r="CK2287" s="859">
        <v>8.6999999999999994E-2</v>
      </c>
      <c r="CL2287" s="859" t="s">
        <v>121</v>
      </c>
      <c r="CM2287" s="859">
        <v>2E-3</v>
      </c>
      <c r="CN2287" s="859">
        <v>3.0000000000000001E-3</v>
      </c>
      <c r="CO2287" s="859">
        <v>1E-3</v>
      </c>
      <c r="CP2287" s="859">
        <v>2.069</v>
      </c>
      <c r="CQ2287" s="859">
        <v>4.3999999999999997E-2</v>
      </c>
      <c r="CR2287" s="859" t="s">
        <v>121</v>
      </c>
      <c r="CS2287" s="859">
        <v>2E-3</v>
      </c>
      <c r="CT2287" s="859">
        <v>8.0370000000000008</v>
      </c>
      <c r="CU2287" s="859">
        <v>0.308</v>
      </c>
      <c r="CV2287" s="859">
        <v>3.2000000000000001E-2</v>
      </c>
      <c r="CW2287" s="859">
        <v>1E-3</v>
      </c>
      <c r="CX2287" s="859">
        <v>0.72799999999999998</v>
      </c>
      <c r="CY2287" s="859">
        <v>1.7999999999999999E-2</v>
      </c>
      <c r="CZ2287" s="859" t="s">
        <v>121</v>
      </c>
      <c r="DA2287" s="859">
        <v>2E-3</v>
      </c>
      <c r="DB2287" s="859">
        <v>5.1999999999999998E-2</v>
      </c>
      <c r="DC2287" s="859">
        <v>6.0000000000000001E-3</v>
      </c>
      <c r="DD2287" s="859" t="s">
        <v>121</v>
      </c>
      <c r="DE2287" s="859">
        <v>8.0000000000000002E-3</v>
      </c>
      <c r="DF2287" s="859">
        <v>0.51400000000000001</v>
      </c>
      <c r="DG2287" s="859">
        <v>6.0000000000000001E-3</v>
      </c>
      <c r="DH2287" s="859">
        <v>2.9000000000000001E-2</v>
      </c>
      <c r="DI2287" s="859">
        <v>1E-3</v>
      </c>
      <c r="DJ2287" s="859">
        <v>6.0000000000000001E-3</v>
      </c>
      <c r="DK2287" s="859">
        <v>1E-3</v>
      </c>
      <c r="DL2287" s="61" t="str">
        <f t="shared" si="43"/>
        <v>DK III W1 29.09.2022</v>
      </c>
      <c r="DM2287" s="877">
        <v>3.7591030334423597E-2</v>
      </c>
      <c r="DN2287" s="877">
        <v>2.95410347741113E-2</v>
      </c>
      <c r="DO2287" s="877">
        <v>2.1249196869635601E-2</v>
      </c>
      <c r="DP2287" s="877">
        <v>0.45882161085788697</v>
      </c>
      <c r="DQ2287" s="877">
        <v>3.7336158309597203E-2</v>
      </c>
      <c r="DR2287" s="877">
        <v>1.0294836422004299E-2</v>
      </c>
      <c r="DS2287" s="877">
        <v>4.3881626528374698E-2</v>
      </c>
      <c r="DT2287" s="877">
        <v>-1.35207035302101E-2</v>
      </c>
      <c r="DU2287" s="877">
        <v>-6.1243569332875203E-3</v>
      </c>
      <c r="DV2287" s="877">
        <v>-2.4664208971861101E-3</v>
      </c>
      <c r="DW2287" s="877">
        <v>3.3047166822119903E-2</v>
      </c>
      <c r="DX2287" s="877">
        <v>-8.3035066406410604E-2</v>
      </c>
      <c r="DY2287" s="877">
        <v>800.43723856440704</v>
      </c>
      <c r="DZ2287" s="877">
        <v>-0.168843721341883</v>
      </c>
      <c r="EA2287" s="877">
        <v>3.7010726948352501</v>
      </c>
      <c r="EB2287" s="877">
        <v>65.923150551271405</v>
      </c>
    </row>
    <row r="2288" spans="1:132">
      <c r="A2288" s="11">
        <v>44833</v>
      </c>
      <c r="B2288" s="66" t="s">
        <v>2643</v>
      </c>
      <c r="C2288" s="25" t="s">
        <v>733</v>
      </c>
      <c r="D2288" s="21">
        <v>11</v>
      </c>
      <c r="E2288" s="2">
        <v>100</v>
      </c>
      <c r="F2288" s="2">
        <v>89</v>
      </c>
      <c r="H2288" s="3">
        <f>((F2288)/(E2288/100))</f>
        <v>89</v>
      </c>
      <c r="I2288" s="4">
        <f>E2288/F2288</f>
        <v>1.1235955056179776</v>
      </c>
      <c r="J2288" s="4" t="e">
        <f>100/G2288</f>
        <v>#DIV/0!</v>
      </c>
      <c r="N2288" s="37" t="e">
        <f>M2288/(K2288/100)</f>
        <v>#DIV/0!</v>
      </c>
      <c r="O2288" s="37" t="e">
        <f>N2288/J2288</f>
        <v>#DIV/0!</v>
      </c>
      <c r="P2288" s="5" t="e">
        <f>M2288/(L2288/100)</f>
        <v>#DIV/0!</v>
      </c>
      <c r="Q2288" s="5" t="e">
        <f>P2288*I2288</f>
        <v>#DIV/0!</v>
      </c>
      <c r="R2288" s="21">
        <v>56.747999999999998</v>
      </c>
      <c r="S2288" s="21">
        <v>10.117000000000001</v>
      </c>
      <c r="T2288" s="21">
        <v>64.460999999999999</v>
      </c>
      <c r="U2288" s="15">
        <f>100-(T2288-R2288)/S2288*100</f>
        <v>23.761984778096263</v>
      </c>
      <c r="V2288" s="21">
        <v>1.327</v>
      </c>
      <c r="X2288" s="2">
        <v>12.72</v>
      </c>
      <c r="Y2288" s="2">
        <v>32.6</v>
      </c>
      <c r="Z2288" s="21">
        <v>522</v>
      </c>
      <c r="AB2288" s="14">
        <f>((AE2288-AC2288)*(1000/AD2288))*1000</f>
        <v>16601.930826391046</v>
      </c>
      <c r="AC2288" s="21">
        <v>86.52</v>
      </c>
      <c r="AD2288" s="21">
        <v>151.12700000000001</v>
      </c>
      <c r="AE2288" s="21">
        <v>89.028999999999996</v>
      </c>
      <c r="AF2288" s="7" t="e">
        <f>#REF!*0.8</f>
        <v>#REF!</v>
      </c>
      <c r="AG2288" s="2">
        <v>54</v>
      </c>
      <c r="AH2288" s="8">
        <f>((AG2288)*(H2288/100))</f>
        <v>48.06</v>
      </c>
      <c r="AI2288" s="7">
        <f>AG2288/AH2288</f>
        <v>1.1235955056179774</v>
      </c>
      <c r="AJ2288" s="6">
        <v>17.36</v>
      </c>
      <c r="AK2288" s="2">
        <v>0.32500000000000001</v>
      </c>
      <c r="AM2288" s="21">
        <v>2.33</v>
      </c>
      <c r="AN2288" s="21">
        <v>2.6</v>
      </c>
      <c r="AO2288" s="24" t="s">
        <v>733</v>
      </c>
      <c r="DL2288" s="61" t="str">
        <f t="shared" si="43"/>
        <v>VNE 1998</v>
      </c>
      <c r="DM2288" s="877">
        <v>3.9607330096967097E-2</v>
      </c>
      <c r="DN2288" s="877">
        <v>2.4638488950883301E-3</v>
      </c>
      <c r="DO2288" s="877">
        <v>-3.8350553694824603E-2</v>
      </c>
      <c r="DP2288" s="877">
        <v>0.32483235986898701</v>
      </c>
      <c r="DQ2288" s="877">
        <v>1.61169599149363</v>
      </c>
      <c r="DR2288" s="877">
        <v>1.9303680085285602E-2</v>
      </c>
      <c r="DS2288" s="877">
        <v>0.67150370688580896</v>
      </c>
      <c r="DT2288" s="877">
        <v>-1.61375504758332E-2</v>
      </c>
      <c r="DU2288" s="877">
        <v>-4.61749142913881E-3</v>
      </c>
      <c r="DV2288" s="877">
        <v>-2.4390960571082001E-2</v>
      </c>
      <c r="DW2288" s="877">
        <v>-2.4677357391100298E-2</v>
      </c>
      <c r="DX2288" s="877">
        <v>-0.28420979548749098</v>
      </c>
      <c r="DY2288" s="877">
        <v>426.959041617823</v>
      </c>
      <c r="DZ2288" s="877">
        <v>-0.29840699073588101</v>
      </c>
      <c r="EA2288" s="877">
        <v>-8.1264272284772808E-3</v>
      </c>
      <c r="EB2288" s="877">
        <v>98.944161519347801</v>
      </c>
    </row>
    <row r="2289" spans="1:132">
      <c r="A2289" s="11">
        <v>44833</v>
      </c>
      <c r="B2289" s="66" t="s">
        <v>2644</v>
      </c>
      <c r="C2289" s="25" t="s">
        <v>737</v>
      </c>
      <c r="H2289" s="3" t="e">
        <f>((F2289)/(E2289/100))</f>
        <v>#DIV/0!</v>
      </c>
      <c r="I2289" s="4" t="e">
        <f>E2289/F2289</f>
        <v>#DIV/0!</v>
      </c>
      <c r="J2289" s="4" t="e">
        <f>100/G2289</f>
        <v>#DIV/0!</v>
      </c>
      <c r="N2289" s="37" t="e">
        <f>M2289/(K2289/100)</f>
        <v>#DIV/0!</v>
      </c>
      <c r="O2289" s="37" t="e">
        <f>N2289/J2289</f>
        <v>#DIV/0!</v>
      </c>
      <c r="P2289" s="5" t="e">
        <f>M2289/(L2289/100)</f>
        <v>#DIV/0!</v>
      </c>
      <c r="Q2289" s="5" t="e">
        <f>P2289*I2289</f>
        <v>#DIV/0!</v>
      </c>
      <c r="U2289" s="15" t="e">
        <f>100-(T2289-R2289)/S2289*100</f>
        <v>#DIV/0!</v>
      </c>
      <c r="V2289" s="21">
        <v>18.41</v>
      </c>
      <c r="X2289" s="2">
        <v>8.98</v>
      </c>
      <c r="Y2289" s="2">
        <v>0.94</v>
      </c>
      <c r="AB2289" s="14" t="e">
        <f>((AE2289-AC2289)*(1000/AD2289))*1000</f>
        <v>#DIV/0!</v>
      </c>
      <c r="AF2289" s="7" t="e">
        <f>#REF!*0.8</f>
        <v>#REF!</v>
      </c>
      <c r="AG2289" s="2">
        <v>100</v>
      </c>
      <c r="AH2289" s="8" t="e">
        <f>((AG2289)*(H2289/100))</f>
        <v>#DIV/0!</v>
      </c>
      <c r="AI2289" s="7" t="e">
        <f>AG2289/AH2289</f>
        <v>#DIV/0!</v>
      </c>
      <c r="AM2289" s="21">
        <v>1.1399999999999999</v>
      </c>
      <c r="AN2289" s="21">
        <v>0.83</v>
      </c>
      <c r="AO2289" s="24" t="s">
        <v>737</v>
      </c>
      <c r="DL2289" s="61" t="str">
        <f t="shared" si="43"/>
        <v>VNE 1675</v>
      </c>
    </row>
    <row r="2290" spans="1:132">
      <c r="A2290" s="11">
        <v>44833</v>
      </c>
      <c r="B2290" s="66" t="s">
        <v>2646</v>
      </c>
      <c r="C2290" s="25" t="s">
        <v>2645</v>
      </c>
      <c r="H2290" s="3" t="e">
        <f>((F2290)/(E2290/100))</f>
        <v>#DIV/0!</v>
      </c>
      <c r="I2290" s="4" t="e">
        <f>E2290/F2290</f>
        <v>#DIV/0!</v>
      </c>
      <c r="J2290" s="4" t="e">
        <f>100/G2290</f>
        <v>#DIV/0!</v>
      </c>
      <c r="N2290" s="37" t="e">
        <f>M2290/(K2290/100)</f>
        <v>#DIV/0!</v>
      </c>
      <c r="O2290" s="37" t="e">
        <f>N2290/J2290</f>
        <v>#DIV/0!</v>
      </c>
      <c r="P2290" s="5" t="e">
        <f>M2290/(L2290/100)</f>
        <v>#DIV/0!</v>
      </c>
      <c r="Q2290" s="5" t="e">
        <f>P2290*I2290</f>
        <v>#DIV/0!</v>
      </c>
      <c r="R2290" s="21">
        <v>54.11</v>
      </c>
      <c r="S2290" s="21">
        <v>10.634</v>
      </c>
      <c r="T2290" s="21">
        <v>61.844000000000001</v>
      </c>
      <c r="U2290" s="15">
        <f>100-(T2290-R2290)/S2290*100</f>
        <v>27.271017491066374</v>
      </c>
      <c r="AB2290" s="14" t="e">
        <f>((AE2290-AC2290)*(1000/AD2290))*1000</f>
        <v>#DIV/0!</v>
      </c>
      <c r="AF2290" s="7" t="e">
        <f>#REF!*0.8</f>
        <v>#REF!</v>
      </c>
      <c r="AH2290" s="8" t="e">
        <f>((AG2290)*(H2290/100))</f>
        <v>#DIV/0!</v>
      </c>
      <c r="AI2290" s="7" t="e">
        <f>AG2290/AH2290</f>
        <v>#DIV/0!</v>
      </c>
      <c r="AM2290" s="21">
        <v>4.6100000000000003</v>
      </c>
      <c r="AN2290" s="21">
        <v>0.85</v>
      </c>
      <c r="AO2290" s="24" t="s">
        <v>2645</v>
      </c>
      <c r="DL2290" s="61" t="str">
        <f t="shared" si="43"/>
        <v>ENE 1801</v>
      </c>
    </row>
    <row r="2291" spans="1:132">
      <c r="A2291" s="11">
        <v>44833</v>
      </c>
      <c r="B2291" s="66" t="s">
        <v>2648</v>
      </c>
      <c r="C2291" s="25" t="s">
        <v>2647</v>
      </c>
      <c r="H2291" s="3" t="e">
        <f>((F2291)/(E2291/100))</f>
        <v>#DIV/0!</v>
      </c>
      <c r="I2291" s="4" t="e">
        <f>E2291/F2291</f>
        <v>#DIV/0!</v>
      </c>
      <c r="J2291" s="4" t="e">
        <f>100/G2291</f>
        <v>#DIV/0!</v>
      </c>
      <c r="N2291" s="37" t="e">
        <f>M2291/(K2291/100)</f>
        <v>#DIV/0!</v>
      </c>
      <c r="O2291" s="37" t="e">
        <f>N2291/J2291</f>
        <v>#DIV/0!</v>
      </c>
      <c r="P2291" s="5" t="e">
        <f>M2291/(L2291/100)</f>
        <v>#DIV/0!</v>
      </c>
      <c r="Q2291" s="5" t="e">
        <f>P2291*I2291</f>
        <v>#DIV/0!</v>
      </c>
      <c r="U2291" s="15" t="e">
        <f>100-(T2291-R2291)/S2291*100</f>
        <v>#DIV/0!</v>
      </c>
      <c r="AB2291" s="14" t="e">
        <f>((AE2291-AC2291)*(1000/AD2291))*1000</f>
        <v>#DIV/0!</v>
      </c>
      <c r="AF2291" s="7" t="e">
        <f>#REF!*0.8</f>
        <v>#REF!</v>
      </c>
      <c r="AH2291" s="8" t="e">
        <f>((AG2291)*(H2291/100))</f>
        <v>#DIV/0!</v>
      </c>
      <c r="AI2291" s="7" t="e">
        <f>AG2291/AH2291</f>
        <v>#DIV/0!</v>
      </c>
      <c r="AM2291" s="21">
        <v>3.52</v>
      </c>
      <c r="AN2291" s="21">
        <v>0.76</v>
      </c>
      <c r="AO2291" s="24" t="s">
        <v>2647</v>
      </c>
      <c r="DL2291" s="61" t="str">
        <f t="shared" si="43"/>
        <v>ENE 1891</v>
      </c>
    </row>
    <row r="2292" spans="1:132">
      <c r="A2292" s="11">
        <v>44833</v>
      </c>
      <c r="B2292" s="66" t="s">
        <v>2650</v>
      </c>
      <c r="C2292" s="25" t="s">
        <v>2649</v>
      </c>
      <c r="H2292" s="3" t="e">
        <f>((F2292)/(E2292/100))</f>
        <v>#DIV/0!</v>
      </c>
      <c r="I2292" s="4" t="e">
        <f>E2292/F2292</f>
        <v>#DIV/0!</v>
      </c>
      <c r="J2292" s="4" t="e">
        <f>100/G2292</f>
        <v>#DIV/0!</v>
      </c>
      <c r="N2292" s="37" t="e">
        <f>M2292/(K2292/100)</f>
        <v>#DIV/0!</v>
      </c>
      <c r="O2292" s="37" t="e">
        <f>N2292/J2292</f>
        <v>#DIV/0!</v>
      </c>
      <c r="P2292" s="5" t="e">
        <f>M2292/(L2292/100)</f>
        <v>#DIV/0!</v>
      </c>
      <c r="Q2292" s="5" t="e">
        <f>P2292*I2292</f>
        <v>#DIV/0!</v>
      </c>
      <c r="R2292" s="21">
        <v>46.103999999999999</v>
      </c>
      <c r="S2292" s="21">
        <v>11.819000000000001</v>
      </c>
      <c r="T2292" s="21">
        <v>51.503999999999998</v>
      </c>
      <c r="U2292" s="15">
        <f>100-(T2292-R2292)/S2292*100</f>
        <v>54.310855402318317</v>
      </c>
      <c r="AB2292" s="14" t="e">
        <f>((AE2292-AC2292)*(1000/AD2292))*1000</f>
        <v>#DIV/0!</v>
      </c>
      <c r="AF2292" s="7" t="e">
        <f>#REF!*0.8</f>
        <v>#REF!</v>
      </c>
      <c r="AH2292" s="8" t="e">
        <f>((AG2292)*(H2292/100))</f>
        <v>#DIV/0!</v>
      </c>
      <c r="AI2292" s="7" t="e">
        <f>AG2292/AH2292</f>
        <v>#DIV/0!</v>
      </c>
      <c r="AO2292" s="24" t="s">
        <v>2649</v>
      </c>
      <c r="DL2292" s="61" t="str">
        <f t="shared" si="43"/>
        <v>IT 171</v>
      </c>
    </row>
    <row r="2293" spans="1:132">
      <c r="A2293" s="11">
        <v>44833</v>
      </c>
      <c r="B2293" s="66" t="s">
        <v>2652</v>
      </c>
      <c r="C2293" s="25" t="s">
        <v>2651</v>
      </c>
      <c r="H2293" s="3" t="e">
        <f>((F2293)/(E2293/100))</f>
        <v>#DIV/0!</v>
      </c>
      <c r="I2293" s="4" t="e">
        <f>E2293/F2293</f>
        <v>#DIV/0!</v>
      </c>
      <c r="J2293" s="4" t="e">
        <f>100/G2293</f>
        <v>#DIV/0!</v>
      </c>
      <c r="N2293" s="37" t="e">
        <f>M2293/(K2293/100)</f>
        <v>#DIV/0!</v>
      </c>
      <c r="O2293" s="37" t="e">
        <f>N2293/J2293</f>
        <v>#DIV/0!</v>
      </c>
      <c r="P2293" s="5" t="e">
        <f>M2293/(L2293/100)</f>
        <v>#DIV/0!</v>
      </c>
      <c r="Q2293" s="5" t="e">
        <f>P2293*I2293</f>
        <v>#DIV/0!</v>
      </c>
      <c r="R2293" s="21">
        <v>54.875</v>
      </c>
      <c r="S2293" s="21">
        <v>9.41</v>
      </c>
      <c r="T2293" s="21">
        <v>62.408999999999999</v>
      </c>
      <c r="U2293" s="15">
        <f>100-(T2293-R2293)/S2293*100</f>
        <v>19.936238044633384</v>
      </c>
      <c r="AB2293" s="14" t="e">
        <f>((AE2293-AC2293)*(1000/AD2293))*1000</f>
        <v>#DIV/0!</v>
      </c>
      <c r="AF2293" s="7" t="e">
        <f>#REF!*0.8</f>
        <v>#REF!</v>
      </c>
      <c r="AH2293" s="8" t="e">
        <f>((AG2293)*(H2293/100))</f>
        <v>#DIV/0!</v>
      </c>
      <c r="AI2293" s="7" t="e">
        <f>AG2293/AH2293</f>
        <v>#DIV/0!</v>
      </c>
      <c r="AO2293" s="24" t="s">
        <v>2651</v>
      </c>
      <c r="DL2293" s="61" t="str">
        <f t="shared" si="43"/>
        <v>VNE 1560</v>
      </c>
    </row>
    <row r="2294" spans="1:132">
      <c r="A2294" s="11">
        <v>44833</v>
      </c>
      <c r="B2294" s="66" t="s">
        <v>2653</v>
      </c>
      <c r="C2294" s="25" t="s">
        <v>2649</v>
      </c>
      <c r="H2294" s="3" t="e">
        <f>((F2294)/(E2294/100))</f>
        <v>#DIV/0!</v>
      </c>
      <c r="I2294" s="4" t="e">
        <f>E2294/F2294</f>
        <v>#DIV/0!</v>
      </c>
      <c r="J2294" s="4" t="e">
        <f>100/G2294</f>
        <v>#DIV/0!</v>
      </c>
      <c r="N2294" s="37" t="e">
        <f>M2294/(K2294/100)</f>
        <v>#DIV/0!</v>
      </c>
      <c r="O2294" s="37" t="e">
        <f>N2294/J2294</f>
        <v>#DIV/0!</v>
      </c>
      <c r="P2294" s="5" t="e">
        <f>M2294/(L2294/100)</f>
        <v>#DIV/0!</v>
      </c>
      <c r="Q2294" s="5" t="e">
        <f>P2294*I2294</f>
        <v>#DIV/0!</v>
      </c>
      <c r="U2294" s="15" t="e">
        <f>100-(T2294-R2294)/S2294*100</f>
        <v>#DIV/0!</v>
      </c>
      <c r="AB2294" s="14" t="e">
        <f>((AE2294-AC2294)*(1000/AD2294))*1000</f>
        <v>#DIV/0!</v>
      </c>
      <c r="AF2294" s="7" t="e">
        <f>#REF!*0.8</f>
        <v>#REF!</v>
      </c>
      <c r="AH2294" s="8" t="e">
        <f>((AG2294)*(H2294/100))</f>
        <v>#DIV/0!</v>
      </c>
      <c r="AI2294" s="7" t="e">
        <f>AG2294/AH2294</f>
        <v>#DIV/0!</v>
      </c>
      <c r="AO2294" s="24" t="s">
        <v>2649</v>
      </c>
      <c r="DL2294" s="61" t="str">
        <f t="shared" si="43"/>
        <v>IT 171</v>
      </c>
    </row>
    <row r="2295" spans="1:132">
      <c r="A2295" s="11">
        <v>44833</v>
      </c>
      <c r="B2295" s="66" t="s">
        <v>2654</v>
      </c>
      <c r="C2295" s="25" t="s">
        <v>2649</v>
      </c>
      <c r="H2295" s="3" t="e">
        <f>((F2295)/(E2295/100))</f>
        <v>#DIV/0!</v>
      </c>
      <c r="I2295" s="4" t="e">
        <f>E2295/F2295</f>
        <v>#DIV/0!</v>
      </c>
      <c r="J2295" s="4" t="e">
        <f>100/G2295</f>
        <v>#DIV/0!</v>
      </c>
      <c r="N2295" s="37" t="e">
        <f>M2295/(K2295/100)</f>
        <v>#DIV/0!</v>
      </c>
      <c r="O2295" s="37" t="e">
        <f>N2295/J2295</f>
        <v>#DIV/0!</v>
      </c>
      <c r="P2295" s="5" t="e">
        <f>M2295/(L2295/100)</f>
        <v>#DIV/0!</v>
      </c>
      <c r="Q2295" s="5" t="e">
        <f>P2295*I2295</f>
        <v>#DIV/0!</v>
      </c>
      <c r="R2295" s="21">
        <v>61.686</v>
      </c>
      <c r="S2295" s="21">
        <v>11.756</v>
      </c>
      <c r="T2295" s="21">
        <v>69.194000000000003</v>
      </c>
      <c r="U2295" s="15">
        <f>100-(T2295-R2295)/S2295*100</f>
        <v>36.134739707383446</v>
      </c>
      <c r="AB2295" s="14" t="e">
        <f>((AE2295-AC2295)*(1000/AD2295))*1000</f>
        <v>#DIV/0!</v>
      </c>
      <c r="AF2295" s="7" t="e">
        <f>#REF!*0.8</f>
        <v>#REF!</v>
      </c>
      <c r="AH2295" s="8" t="e">
        <f>((AG2295)*(H2295/100))</f>
        <v>#DIV/0!</v>
      </c>
      <c r="AI2295" s="7" t="e">
        <f>AG2295/AH2295</f>
        <v>#DIV/0!</v>
      </c>
      <c r="AO2295" s="24" t="s">
        <v>2649</v>
      </c>
      <c r="DL2295" s="61" t="str">
        <f t="shared" si="43"/>
        <v>IT 171</v>
      </c>
    </row>
    <row r="2296" spans="1:132">
      <c r="A2296" s="11">
        <v>44833</v>
      </c>
      <c r="B2296" s="66" t="s">
        <v>2654</v>
      </c>
      <c r="C2296" s="25" t="s">
        <v>2655</v>
      </c>
      <c r="H2296" s="3" t="e">
        <f>((F2296)/(E2296/100))</f>
        <v>#DIV/0!</v>
      </c>
      <c r="I2296" s="4" t="e">
        <f>E2296/F2296</f>
        <v>#DIV/0!</v>
      </c>
      <c r="J2296" s="4" t="e">
        <f>100/G2296</f>
        <v>#DIV/0!</v>
      </c>
      <c r="N2296" s="37" t="e">
        <f>M2296/(K2296/100)</f>
        <v>#DIV/0!</v>
      </c>
      <c r="O2296" s="37" t="e">
        <f>N2296/J2296</f>
        <v>#DIV/0!</v>
      </c>
      <c r="P2296" s="5" t="e">
        <f>M2296/(L2296/100)</f>
        <v>#DIV/0!</v>
      </c>
      <c r="Q2296" s="5" t="e">
        <f>P2296*I2296</f>
        <v>#DIV/0!</v>
      </c>
      <c r="R2296" s="21">
        <v>61.704000000000001</v>
      </c>
      <c r="S2296" s="21">
        <v>10.127000000000001</v>
      </c>
      <c r="T2296" s="21">
        <v>69.393000000000001</v>
      </c>
      <c r="U2296" s="15">
        <f>100-(T2296-R2296)/S2296*100</f>
        <v>24.074256936901364</v>
      </c>
      <c r="AB2296" s="14" t="e">
        <f>((AE2296-AC2296)*(1000/AD2296))*1000</f>
        <v>#DIV/0!</v>
      </c>
      <c r="AF2296" s="7" t="e">
        <f>#REF!*0.8</f>
        <v>#REF!</v>
      </c>
      <c r="AH2296" s="8" t="e">
        <f>((AG2296)*(H2296/100))</f>
        <v>#DIV/0!</v>
      </c>
      <c r="AI2296" s="7" t="e">
        <f>AG2296/AH2296</f>
        <v>#DIV/0!</v>
      </c>
      <c r="AM2296" s="21">
        <v>1.73</v>
      </c>
      <c r="AN2296" s="21">
        <v>0.94</v>
      </c>
      <c r="AO2296" s="24" t="s">
        <v>2655</v>
      </c>
      <c r="DL2296" s="61" t="str">
        <f t="shared" si="43"/>
        <v>VNE 0637</v>
      </c>
    </row>
    <row r="2297" spans="1:132">
      <c r="A2297" s="11">
        <v>44833</v>
      </c>
      <c r="B2297" s="66" t="s">
        <v>2653</v>
      </c>
      <c r="C2297" s="25" t="s">
        <v>2656</v>
      </c>
      <c r="H2297" s="3" t="e">
        <f>((F2297)/(E2297/100))</f>
        <v>#DIV/0!</v>
      </c>
      <c r="I2297" s="4" t="e">
        <f>E2297/F2297</f>
        <v>#DIV/0!</v>
      </c>
      <c r="J2297" s="4" t="e">
        <f>100/G2297</f>
        <v>#DIV/0!</v>
      </c>
      <c r="N2297" s="37" t="e">
        <f>M2297/(K2297/100)</f>
        <v>#DIV/0!</v>
      </c>
      <c r="O2297" s="37" t="e">
        <f>N2297/J2297</f>
        <v>#DIV/0!</v>
      </c>
      <c r="P2297" s="5" t="e">
        <f>M2297/(L2297/100)</f>
        <v>#DIV/0!</v>
      </c>
      <c r="Q2297" s="5" t="e">
        <f>P2297*I2297</f>
        <v>#DIV/0!</v>
      </c>
      <c r="R2297" s="21">
        <v>56.337000000000003</v>
      </c>
      <c r="S2297" s="21">
        <v>10.673</v>
      </c>
      <c r="T2297" s="21">
        <v>65.879000000000005</v>
      </c>
      <c r="U2297" s="15">
        <f>100-(T2297-R2297)/S2297*100</f>
        <v>10.596833130328847</v>
      </c>
      <c r="AB2297" s="14" t="e">
        <f>((AE2297-AC2297)*(1000/AD2297))*1000</f>
        <v>#DIV/0!</v>
      </c>
      <c r="AF2297" s="7" t="e">
        <f>#REF!*0.8</f>
        <v>#REF!</v>
      </c>
      <c r="AH2297" s="8" t="e">
        <f>((AG2297)*(H2297/100))</f>
        <v>#DIV/0!</v>
      </c>
      <c r="AI2297" s="7" t="e">
        <f>AG2297/AH2297</f>
        <v>#DIV/0!</v>
      </c>
      <c r="AM2297" s="21">
        <v>2.1800000000000002</v>
      </c>
      <c r="AN2297" s="21">
        <v>0.89</v>
      </c>
      <c r="AO2297" s="24" t="s">
        <v>2656</v>
      </c>
      <c r="DL2297" s="61" t="str">
        <f t="shared" si="43"/>
        <v>VNE 2007</v>
      </c>
    </row>
    <row r="2298" spans="1:132">
      <c r="A2298" s="11">
        <v>44833</v>
      </c>
      <c r="B2298" s="66" t="s">
        <v>2653</v>
      </c>
      <c r="C2298" s="25" t="s">
        <v>2657</v>
      </c>
      <c r="H2298" s="3" t="e">
        <f>((F2298)/(E2298/100))</f>
        <v>#DIV/0!</v>
      </c>
      <c r="I2298" s="4" t="e">
        <f>E2298/F2298</f>
        <v>#DIV/0!</v>
      </c>
      <c r="J2298" s="4" t="e">
        <f>100/G2298</f>
        <v>#DIV/0!</v>
      </c>
      <c r="N2298" s="37" t="e">
        <f>M2298/(K2298/100)</f>
        <v>#DIV/0!</v>
      </c>
      <c r="O2298" s="37" t="e">
        <f>N2298/J2298</f>
        <v>#DIV/0!</v>
      </c>
      <c r="P2298" s="5" t="e">
        <f>M2298/(L2298/100)</f>
        <v>#DIV/0!</v>
      </c>
      <c r="Q2298" s="5" t="e">
        <f>P2298*I2298</f>
        <v>#DIV/0!</v>
      </c>
      <c r="R2298" s="21">
        <v>56.74</v>
      </c>
      <c r="S2298" s="21">
        <v>10.77</v>
      </c>
      <c r="T2298" s="21">
        <v>65.426000000000002</v>
      </c>
      <c r="U2298" s="15">
        <f>100-(T2298-R2298)/S2298*100</f>
        <v>19.350046425255343</v>
      </c>
      <c r="AB2298" s="14" t="e">
        <f>((AE2298-AC2298)*(1000/AD2298))*1000</f>
        <v>#DIV/0!</v>
      </c>
      <c r="AF2298" s="7" t="e">
        <f>#REF!*0.8</f>
        <v>#REF!</v>
      </c>
      <c r="AH2298" s="8" t="e">
        <f>((AG2298)*(H2298/100))</f>
        <v>#DIV/0!</v>
      </c>
      <c r="AI2298" s="7" t="e">
        <f>AG2298/AH2298</f>
        <v>#DIV/0!</v>
      </c>
      <c r="AM2298" s="21">
        <v>6.49</v>
      </c>
      <c r="AN2298" s="21">
        <v>2.4</v>
      </c>
      <c r="AO2298" s="24" t="s">
        <v>2657</v>
      </c>
      <c r="DL2298" s="61" t="str">
        <f t="shared" si="43"/>
        <v>ENE 1859</v>
      </c>
    </row>
    <row r="2299" spans="1:132">
      <c r="A2299" s="11">
        <v>44833</v>
      </c>
      <c r="B2299" s="66" t="s">
        <v>2659</v>
      </c>
      <c r="C2299" s="25" t="s">
        <v>2658</v>
      </c>
      <c r="H2299" s="3" t="e">
        <f>((F2299)/(E2299/100))</f>
        <v>#DIV/0!</v>
      </c>
      <c r="I2299" s="4" t="e">
        <f>E2299/F2299</f>
        <v>#DIV/0!</v>
      </c>
      <c r="J2299" s="4" t="e">
        <f>100/G2299</f>
        <v>#DIV/0!</v>
      </c>
      <c r="N2299" s="37" t="e">
        <f>M2299/(K2299/100)</f>
        <v>#DIV/0!</v>
      </c>
      <c r="O2299" s="37" t="e">
        <f>N2299/J2299</f>
        <v>#DIV/0!</v>
      </c>
      <c r="P2299" s="5" t="e">
        <f>M2299/(L2299/100)</f>
        <v>#DIV/0!</v>
      </c>
      <c r="Q2299" s="5" t="e">
        <f>P2299*I2299</f>
        <v>#DIV/0!</v>
      </c>
      <c r="R2299" s="21">
        <v>54.877000000000002</v>
      </c>
      <c r="S2299" s="21">
        <v>10.791</v>
      </c>
      <c r="T2299" s="21">
        <v>62.932000000000002</v>
      </c>
      <c r="U2299" s="15">
        <f>100-(T2299-R2299)/S2299*100</f>
        <v>25.35446205170976</v>
      </c>
      <c r="AB2299" s="14" t="e">
        <f>((AE2299-AC2299)*(1000/AD2299))*1000</f>
        <v>#DIV/0!</v>
      </c>
      <c r="AF2299" s="7" t="e">
        <f>#REF!*0.8</f>
        <v>#REF!</v>
      </c>
      <c r="AH2299" s="8" t="e">
        <f>((AG2299)*(H2299/100))</f>
        <v>#DIV/0!</v>
      </c>
      <c r="AI2299" s="7" t="e">
        <f>AG2299/AH2299</f>
        <v>#DIV/0!</v>
      </c>
      <c r="AM2299" s="21">
        <v>8.44</v>
      </c>
      <c r="AN2299" s="21">
        <v>2.16</v>
      </c>
      <c r="AO2299" s="24" t="s">
        <v>2658</v>
      </c>
      <c r="DL2299" s="61" t="str">
        <f t="shared" si="43"/>
        <v>ENE 1816</v>
      </c>
    </row>
    <row r="2300" spans="1:132">
      <c r="A2300" s="11">
        <v>44834</v>
      </c>
      <c r="B2300" s="66" t="s">
        <v>2660</v>
      </c>
      <c r="C2300" s="25" t="s">
        <v>785</v>
      </c>
      <c r="D2300" s="21">
        <v>50</v>
      </c>
      <c r="E2300" s="2">
        <v>100</v>
      </c>
      <c r="F2300" s="2">
        <v>50</v>
      </c>
      <c r="H2300" s="3">
        <f>((F2300)/(E2300/100))</f>
        <v>50</v>
      </c>
      <c r="I2300" s="4">
        <f>E2300/F2300</f>
        <v>2</v>
      </c>
      <c r="J2300" s="4" t="e">
        <f>100/G2300</f>
        <v>#DIV/0!</v>
      </c>
      <c r="N2300" s="37" t="e">
        <f>M2300/(K2300/100)</f>
        <v>#DIV/0!</v>
      </c>
      <c r="O2300" s="37" t="e">
        <f>N2300/J2300</f>
        <v>#DIV/0!</v>
      </c>
      <c r="P2300" s="5" t="e">
        <f>M2300/(L2300/100)</f>
        <v>#DIV/0!</v>
      </c>
      <c r="Q2300" s="5" t="e">
        <f>P2300*I2300</f>
        <v>#DIV/0!</v>
      </c>
      <c r="R2300" s="21">
        <v>46.058999999999997</v>
      </c>
      <c r="S2300" s="21">
        <v>10.185</v>
      </c>
      <c r="T2300" s="21">
        <v>54.253</v>
      </c>
      <c r="U2300" s="15">
        <f>100-(T2300-R2300)/S2300*100</f>
        <v>19.548355424644058</v>
      </c>
      <c r="V2300" s="21">
        <v>8.6</v>
      </c>
      <c r="X2300" s="2">
        <v>10.57</v>
      </c>
      <c r="Y2300" s="2">
        <v>6</v>
      </c>
      <c r="Z2300" s="21">
        <v>565</v>
      </c>
      <c r="AB2300" s="14" t="e">
        <f>((AE2300-AC2300)*(1000/AD2300))*1000</f>
        <v>#DIV/0!</v>
      </c>
      <c r="AF2300" s="7" t="e">
        <f>#REF!*0.8</f>
        <v>#REF!</v>
      </c>
      <c r="AG2300" s="2">
        <v>199</v>
      </c>
      <c r="AH2300" s="8">
        <f>((AG2300)*(H2300/100))</f>
        <v>99.5</v>
      </c>
      <c r="AI2300" s="7">
        <f>AG2300/AH2300</f>
        <v>2</v>
      </c>
      <c r="AJ2300" s="6">
        <v>211</v>
      </c>
      <c r="AK2300" s="2">
        <v>0.33900000000000002</v>
      </c>
      <c r="AM2300" s="21">
        <v>9.27</v>
      </c>
      <c r="AN2300" s="21">
        <v>3.32</v>
      </c>
      <c r="AO2300" s="24" t="s">
        <v>2661</v>
      </c>
      <c r="AP2300" s="862">
        <v>4.0000000000000001E-3</v>
      </c>
      <c r="AQ2300" s="862">
        <v>1E-3</v>
      </c>
      <c r="AR2300" s="862">
        <v>1.4E-2</v>
      </c>
      <c r="AS2300" s="862">
        <v>3.0000000000000001E-3</v>
      </c>
      <c r="AT2300" s="862" t="s">
        <v>121</v>
      </c>
      <c r="AU2300" s="862">
        <v>3.0000000000000001E-3</v>
      </c>
      <c r="AV2300" s="862">
        <v>6.0000000000000001E-3</v>
      </c>
      <c r="AW2300" s="862">
        <v>1E-3</v>
      </c>
      <c r="AX2300" s="862" t="s">
        <v>121</v>
      </c>
      <c r="AY2300" s="862">
        <v>2E-3</v>
      </c>
      <c r="AZ2300" s="862">
        <v>4.8000000000000001E-2</v>
      </c>
      <c r="BA2300" s="862">
        <v>2E-3</v>
      </c>
      <c r="BB2300" s="862">
        <v>8.9999999999999993E-3</v>
      </c>
      <c r="BC2300" s="862">
        <v>2E-3</v>
      </c>
      <c r="BD2300" s="862">
        <v>0.64500000000000002</v>
      </c>
      <c r="BE2300" s="862">
        <v>1.0999999999999999E-2</v>
      </c>
      <c r="BF2300" s="862" t="s">
        <v>121</v>
      </c>
      <c r="BG2300" s="862">
        <v>2E-3</v>
      </c>
      <c r="BH2300" s="862">
        <v>2.62</v>
      </c>
      <c r="BI2300" s="862">
        <v>0.90900000000000003</v>
      </c>
      <c r="BJ2300" s="862" t="s">
        <v>121</v>
      </c>
      <c r="BK2300" s="862">
        <v>2E-3</v>
      </c>
      <c r="BL2300" s="862" t="s">
        <v>121</v>
      </c>
      <c r="BM2300" s="862">
        <v>2E-3</v>
      </c>
      <c r="BN2300" s="862">
        <v>3.3000000000000002E-2</v>
      </c>
      <c r="BO2300" s="862">
        <v>6.0000000000000001E-3</v>
      </c>
      <c r="BP2300" s="862">
        <v>69.795000000000002</v>
      </c>
      <c r="BQ2300" s="862">
        <v>0.13100000000000001</v>
      </c>
      <c r="BR2300" s="862" t="s">
        <v>121</v>
      </c>
      <c r="BS2300" s="862">
        <v>2E-3</v>
      </c>
      <c r="BT2300" s="862">
        <v>14.811</v>
      </c>
      <c r="BU2300" s="862">
        <v>0.13200000000000001</v>
      </c>
      <c r="BV2300" s="862">
        <v>0.249</v>
      </c>
      <c r="BW2300" s="862">
        <v>1.4999999999999999E-2</v>
      </c>
      <c r="BX2300" s="862">
        <v>3.9E-2</v>
      </c>
      <c r="BY2300" s="862">
        <v>3.0000000000000001E-3</v>
      </c>
      <c r="BZ2300" s="862">
        <v>1.1200000000000001</v>
      </c>
      <c r="CA2300" s="862">
        <v>0.03</v>
      </c>
      <c r="CB2300" s="862" t="s">
        <v>121</v>
      </c>
      <c r="CC2300" s="862">
        <v>9.0150000000000006</v>
      </c>
      <c r="CD2300" s="862">
        <v>0.34200000000000003</v>
      </c>
      <c r="CE2300" s="862">
        <v>8.9999999999999993E-3</v>
      </c>
      <c r="CF2300" s="862" t="s">
        <v>121</v>
      </c>
      <c r="CG2300" s="862">
        <v>2E-3</v>
      </c>
      <c r="CH2300" s="862" t="s">
        <v>121</v>
      </c>
      <c r="CI2300" s="862">
        <v>2E-3</v>
      </c>
      <c r="CJ2300" s="862">
        <v>0.625</v>
      </c>
      <c r="CK2300" s="862">
        <v>8.3000000000000004E-2</v>
      </c>
      <c r="CL2300" s="862" t="s">
        <v>121</v>
      </c>
      <c r="CM2300" s="862">
        <v>2E-3</v>
      </c>
      <c r="CN2300" s="862">
        <v>2E-3</v>
      </c>
      <c r="CO2300" s="862">
        <v>1E-3</v>
      </c>
      <c r="CP2300" s="862">
        <v>1.119</v>
      </c>
      <c r="CQ2300" s="862">
        <v>3.6999999999999998E-2</v>
      </c>
      <c r="CR2300" s="862" t="s">
        <v>121</v>
      </c>
      <c r="CS2300" s="862">
        <v>2E-3</v>
      </c>
      <c r="CT2300" s="862">
        <v>3.6150000000000002</v>
      </c>
      <c r="CU2300" s="862">
        <v>0.27300000000000002</v>
      </c>
      <c r="CV2300" s="862">
        <v>1.6E-2</v>
      </c>
      <c r="CW2300" s="862">
        <v>1E-3</v>
      </c>
      <c r="CX2300" s="862">
        <v>2.8000000000000001E-2</v>
      </c>
      <c r="CY2300" s="862">
        <v>8.9999999999999993E-3</v>
      </c>
      <c r="CZ2300" s="862" t="s">
        <v>121</v>
      </c>
      <c r="DA2300" s="862">
        <v>2E-3</v>
      </c>
      <c r="DB2300" s="862" t="s">
        <v>121</v>
      </c>
      <c r="DC2300" s="862">
        <v>5.0000000000000001E-3</v>
      </c>
      <c r="DD2300" s="862">
        <v>0.16700000000000001</v>
      </c>
      <c r="DE2300" s="862">
        <v>1.6E-2</v>
      </c>
      <c r="DF2300" s="862">
        <v>4.6859999999999999</v>
      </c>
      <c r="DG2300" s="862">
        <v>3.3000000000000002E-2</v>
      </c>
      <c r="DH2300" s="862">
        <v>4.0000000000000001E-3</v>
      </c>
      <c r="DI2300" s="862">
        <v>1E-3</v>
      </c>
      <c r="DJ2300" s="862" t="s">
        <v>121</v>
      </c>
      <c r="DK2300" s="862">
        <v>2E-3</v>
      </c>
      <c r="DL2300" s="61" t="str">
        <f t="shared" si="43"/>
        <v xml:space="preserve">Vormischung 3 in 2 </v>
      </c>
      <c r="DM2300" s="877">
        <v>3.3465318016812399E-3</v>
      </c>
      <c r="DN2300" s="877">
        <v>1.1514262268184799E-4</v>
      </c>
      <c r="DO2300" s="877">
        <v>5.5002328876659901E-2</v>
      </c>
      <c r="DP2300" s="877">
        <v>0.33872093558887401</v>
      </c>
      <c r="DQ2300" s="877">
        <v>3.87573207225839E-2</v>
      </c>
      <c r="DR2300" s="877">
        <v>-4.9523914042128199E-3</v>
      </c>
      <c r="DS2300" s="877">
        <v>2.3693348893022099</v>
      </c>
      <c r="DT2300" s="877">
        <v>3.2820862628546603E-2</v>
      </c>
      <c r="DU2300" s="877">
        <v>1.9161329952302501E-3</v>
      </c>
      <c r="DV2300" s="877">
        <v>0.95741656014306498</v>
      </c>
      <c r="DW2300" s="877">
        <v>0.37645478843147101</v>
      </c>
      <c r="DX2300" s="877">
        <v>0.78746376283749397</v>
      </c>
      <c r="DY2300" s="877">
        <v>110.239520719266</v>
      </c>
      <c r="DZ2300" s="877">
        <v>0.68028444534145305</v>
      </c>
      <c r="EA2300" s="877">
        <v>125.758982223023</v>
      </c>
      <c r="EB2300" s="877">
        <v>96.297805125316998</v>
      </c>
    </row>
    <row r="2301" spans="1:132">
      <c r="A2301" s="11">
        <v>44834</v>
      </c>
      <c r="B2301" s="66"/>
      <c r="C2301" s="25" t="s">
        <v>117</v>
      </c>
      <c r="H2301" s="3" t="e">
        <f>((F2301)/(E2301/100))</f>
        <v>#DIV/0!</v>
      </c>
      <c r="I2301" s="4" t="e">
        <f>E2301/F2301</f>
        <v>#DIV/0!</v>
      </c>
      <c r="J2301" s="4" t="e">
        <f>100/G2301</f>
        <v>#DIV/0!</v>
      </c>
      <c r="N2301" s="37" t="e">
        <f>M2301/(K2301/100)</f>
        <v>#DIV/0!</v>
      </c>
      <c r="O2301" s="37" t="e">
        <f>N2301/J2301</f>
        <v>#DIV/0!</v>
      </c>
      <c r="P2301" s="5" t="e">
        <f>M2301/(L2301/100)</f>
        <v>#DIV/0!</v>
      </c>
      <c r="Q2301" s="5" t="e">
        <f>P2301*I2301</f>
        <v>#DIV/0!</v>
      </c>
      <c r="U2301" s="15" t="e">
        <f>100-(T2301-R2301)/S2301*100</f>
        <v>#DIV/0!</v>
      </c>
      <c r="X2301" s="2">
        <v>10.96</v>
      </c>
      <c r="AB2301" s="14" t="e">
        <f>((AE2301-AC2301)*(1000/AD2301))*1000</f>
        <v>#DIV/0!</v>
      </c>
      <c r="AF2301" s="7" t="e">
        <f>#REF!*0.8</f>
        <v>#REF!</v>
      </c>
      <c r="AH2301" s="8" t="e">
        <f>((AG2301)*(H2301/100))</f>
        <v>#DIV/0!</v>
      </c>
      <c r="AI2301" s="7" t="e">
        <f>AG2301/AH2301</f>
        <v>#DIV/0!</v>
      </c>
      <c r="AO2301" s="24" t="s">
        <v>2664</v>
      </c>
      <c r="AP2301" s="865">
        <v>0.24</v>
      </c>
      <c r="AQ2301" s="865">
        <v>4.0000000000000001E-3</v>
      </c>
      <c r="AR2301" s="865">
        <v>8.0000000000000002E-3</v>
      </c>
      <c r="AS2301" s="865">
        <v>3.0000000000000001E-3</v>
      </c>
      <c r="AT2301" s="865">
        <v>0.126</v>
      </c>
      <c r="AU2301" s="865">
        <v>4.0000000000000001E-3</v>
      </c>
      <c r="AV2301" s="865">
        <v>9.1999999999999998E-2</v>
      </c>
      <c r="AW2301" s="865">
        <v>3.0000000000000001E-3</v>
      </c>
      <c r="AX2301" s="865">
        <v>1.7999999999999999E-2</v>
      </c>
      <c r="AY2301" s="865">
        <v>1E-3</v>
      </c>
      <c r="AZ2301" s="865">
        <v>1.9E-2</v>
      </c>
      <c r="BA2301" s="865">
        <v>2E-3</v>
      </c>
      <c r="BB2301" s="865">
        <v>0.09</v>
      </c>
      <c r="BC2301" s="865">
        <v>3.0000000000000001E-3</v>
      </c>
      <c r="BD2301" s="865">
        <v>0.55600000000000005</v>
      </c>
      <c r="BE2301" s="865">
        <v>1.0999999999999999E-2</v>
      </c>
      <c r="BF2301" s="865" t="s">
        <v>121</v>
      </c>
      <c r="BG2301" s="865">
        <v>1.2E-2</v>
      </c>
      <c r="BH2301" s="865" t="s">
        <v>121</v>
      </c>
      <c r="BI2301" s="865">
        <v>2.73</v>
      </c>
      <c r="BJ2301" s="865" t="s">
        <v>121</v>
      </c>
      <c r="BK2301" s="865">
        <v>4.0000000000000001E-3</v>
      </c>
      <c r="BL2301" s="865" t="s">
        <v>121</v>
      </c>
      <c r="BM2301" s="865">
        <v>2E-3</v>
      </c>
      <c r="BN2301" s="865">
        <v>7.8E-2</v>
      </c>
      <c r="BO2301" s="865">
        <v>8.0000000000000002E-3</v>
      </c>
      <c r="BP2301" s="865">
        <v>56.442</v>
      </c>
      <c r="BQ2301" s="865">
        <v>0.17899999999999999</v>
      </c>
      <c r="BR2301" s="865">
        <v>4.0000000000000001E-3</v>
      </c>
      <c r="BS2301" s="865">
        <v>1E-3</v>
      </c>
      <c r="BT2301" s="865">
        <v>12.369</v>
      </c>
      <c r="BU2301" s="865">
        <v>0.13800000000000001</v>
      </c>
      <c r="BV2301" s="865">
        <v>18.166</v>
      </c>
      <c r="BW2301" s="865">
        <v>0.20799999999999999</v>
      </c>
      <c r="BX2301" s="865" t="s">
        <v>121</v>
      </c>
      <c r="BY2301" s="865">
        <v>5.0000000000000001E-3</v>
      </c>
      <c r="BZ2301" s="865">
        <v>2.512</v>
      </c>
      <c r="CA2301" s="865">
        <v>4.5999999999999999E-2</v>
      </c>
      <c r="CB2301" s="865" t="s">
        <v>121</v>
      </c>
      <c r="CC2301" s="865">
        <v>20.524999999999999</v>
      </c>
      <c r="CD2301" s="865">
        <v>3.4000000000000002E-2</v>
      </c>
      <c r="CE2301" s="865">
        <v>5.0000000000000001E-3</v>
      </c>
      <c r="CF2301" s="865">
        <v>2E-3</v>
      </c>
      <c r="CG2301" s="865">
        <v>1E-3</v>
      </c>
      <c r="CH2301" s="865" t="s">
        <v>121</v>
      </c>
      <c r="CI2301" s="865">
        <v>2E-3</v>
      </c>
      <c r="CJ2301" s="865" t="s">
        <v>121</v>
      </c>
      <c r="CK2301" s="865">
        <v>0.20300000000000001</v>
      </c>
      <c r="CL2301" s="865" t="s">
        <v>121</v>
      </c>
      <c r="CM2301" s="865">
        <v>2E-3</v>
      </c>
      <c r="CN2301" s="865">
        <v>8.0000000000000002E-3</v>
      </c>
      <c r="CO2301" s="865">
        <v>1E-3</v>
      </c>
      <c r="CP2301" s="865">
        <v>3.3820000000000001</v>
      </c>
      <c r="CQ2301" s="865">
        <v>8.5000000000000006E-2</v>
      </c>
      <c r="CR2301" s="865" t="s">
        <v>121</v>
      </c>
      <c r="CS2301" s="865">
        <v>2E-3</v>
      </c>
      <c r="CT2301" s="865">
        <v>1.744</v>
      </c>
      <c r="CU2301" s="865">
        <v>0.35799999999999998</v>
      </c>
      <c r="CV2301" s="865">
        <v>1.2E-2</v>
      </c>
      <c r="CW2301" s="865">
        <v>1E-3</v>
      </c>
      <c r="CX2301" s="865">
        <v>0.157</v>
      </c>
      <c r="CY2301" s="865">
        <v>8.9999999999999993E-3</v>
      </c>
      <c r="CZ2301" s="865" t="s">
        <v>121</v>
      </c>
      <c r="DA2301" s="865">
        <v>2E-3</v>
      </c>
      <c r="DB2301" s="865">
        <v>4.0000000000000001E-3</v>
      </c>
      <c r="DC2301" s="865">
        <v>3.0000000000000001E-3</v>
      </c>
      <c r="DD2301" s="865">
        <v>2.9000000000000001E-2</v>
      </c>
      <c r="DE2301" s="865">
        <v>8.9999999999999993E-3</v>
      </c>
      <c r="DF2301" s="865">
        <v>1.57</v>
      </c>
      <c r="DG2301" s="865">
        <v>1.6E-2</v>
      </c>
      <c r="DH2301" s="865">
        <v>4.0000000000000001E-3</v>
      </c>
      <c r="DI2301" s="865">
        <v>1E-3</v>
      </c>
      <c r="DJ2301" s="865">
        <v>0.14499999999999999</v>
      </c>
      <c r="DK2301" s="865">
        <v>2E-3</v>
      </c>
      <c r="DL2301" s="61" t="str">
        <f t="shared" si="43"/>
        <v>UTV 30.09.2022</v>
      </c>
    </row>
    <row r="2302" spans="1:132">
      <c r="A2302" s="11">
        <v>44834</v>
      </c>
      <c r="B2302" s="66"/>
      <c r="C2302" s="25" t="s">
        <v>122</v>
      </c>
      <c r="D2302" s="21">
        <v>25</v>
      </c>
      <c r="E2302" s="2">
        <v>100</v>
      </c>
      <c r="F2302" s="2">
        <v>175</v>
      </c>
      <c r="H2302" s="3">
        <f>((F2302)/(E2302/100))</f>
        <v>175</v>
      </c>
      <c r="I2302" s="4">
        <f>E2302/F2302</f>
        <v>0.5714285714285714</v>
      </c>
      <c r="J2302" s="4" t="e">
        <f>100/G2302</f>
        <v>#DIV/0!</v>
      </c>
      <c r="N2302" s="37" t="e">
        <f>M2302/(K2302/100)</f>
        <v>#DIV/0!</v>
      </c>
      <c r="O2302" s="37" t="e">
        <f>N2302/J2302</f>
        <v>#DIV/0!</v>
      </c>
      <c r="P2302" s="5" t="e">
        <f>M2302/(L2302/100)</f>
        <v>#DIV/0!</v>
      </c>
      <c r="Q2302" s="5" t="e">
        <f>P2302*I2302</f>
        <v>#DIV/0!</v>
      </c>
      <c r="U2302" s="15" t="e">
        <f>100-(T2302-R2302)/S2302*100</f>
        <v>#DIV/0!</v>
      </c>
      <c r="V2302" s="21">
        <v>1.18</v>
      </c>
      <c r="X2302" s="2">
        <v>12.19</v>
      </c>
      <c r="Y2302" s="2">
        <v>8.8699999999999992</v>
      </c>
      <c r="Z2302" s="21">
        <v>874</v>
      </c>
      <c r="AB2302" s="14" t="e">
        <f>((AE2302-AC2302)*(1000/AD2302))*1000</f>
        <v>#DIV/0!</v>
      </c>
      <c r="AF2302" s="7" t="e">
        <f>#REF!*0.8</f>
        <v>#REF!</v>
      </c>
      <c r="AG2302" s="2">
        <v>133</v>
      </c>
      <c r="AH2302" s="8">
        <f>((AG2302)*(H2302/100))</f>
        <v>232.75</v>
      </c>
      <c r="AI2302" s="7">
        <f>AG2302/AH2302</f>
        <v>0.5714285714285714</v>
      </c>
      <c r="AJ2302" s="6">
        <v>18.09</v>
      </c>
      <c r="AK2302" s="2">
        <v>0.35</v>
      </c>
      <c r="AO2302" s="24" t="s">
        <v>2663</v>
      </c>
      <c r="AP2302" s="863">
        <v>5.8000000000000003E-2</v>
      </c>
      <c r="AQ2302" s="863">
        <v>2E-3</v>
      </c>
      <c r="AR2302" s="863">
        <v>0.03</v>
      </c>
      <c r="AS2302" s="863">
        <v>3.0000000000000001E-3</v>
      </c>
      <c r="AT2302" s="863">
        <v>5.0000000000000001E-3</v>
      </c>
      <c r="AU2302" s="863">
        <v>2E-3</v>
      </c>
      <c r="AV2302" s="863">
        <v>1.4999999999999999E-2</v>
      </c>
      <c r="AW2302" s="863">
        <v>2E-3</v>
      </c>
      <c r="AX2302" s="863">
        <v>2E-3</v>
      </c>
      <c r="AY2302" s="863">
        <v>1E-3</v>
      </c>
      <c r="AZ2302" s="863">
        <v>1.9E-2</v>
      </c>
      <c r="BA2302" s="863">
        <v>3.0000000000000001E-3</v>
      </c>
      <c r="BB2302" s="863">
        <v>0.09</v>
      </c>
      <c r="BC2302" s="863">
        <v>3.0000000000000001E-3</v>
      </c>
      <c r="BD2302" s="863">
        <v>5.5209999999999999</v>
      </c>
      <c r="BE2302" s="863">
        <v>5.2999999999999999E-2</v>
      </c>
      <c r="BF2302" s="863" t="s">
        <v>121</v>
      </c>
      <c r="BG2302" s="863">
        <v>4.0000000000000001E-3</v>
      </c>
      <c r="BH2302" s="863">
        <v>4.2510000000000003</v>
      </c>
      <c r="BI2302" s="863">
        <v>1.498</v>
      </c>
      <c r="BJ2302" s="863">
        <v>4.0000000000000001E-3</v>
      </c>
      <c r="BK2302" s="863">
        <v>1E-3</v>
      </c>
      <c r="BL2302" s="863">
        <v>2E-3</v>
      </c>
      <c r="BM2302" s="863">
        <v>1E-3</v>
      </c>
      <c r="BN2302" s="863">
        <v>2.6880000000000002</v>
      </c>
      <c r="BO2302" s="863">
        <v>5.0999999999999997E-2</v>
      </c>
      <c r="BP2302" s="863">
        <v>56.075000000000003</v>
      </c>
      <c r="BQ2302" s="863">
        <v>0.19700000000000001</v>
      </c>
      <c r="BR2302" s="863">
        <v>3.0000000000000001E-3</v>
      </c>
      <c r="BS2302" s="863">
        <v>1E-3</v>
      </c>
      <c r="BT2302" s="863">
        <v>17.361000000000001</v>
      </c>
      <c r="BU2302" s="863">
        <v>0.17799999999999999</v>
      </c>
      <c r="BV2302" s="863">
        <v>0.622</v>
      </c>
      <c r="BW2302" s="863">
        <v>2.1999999999999999E-2</v>
      </c>
      <c r="BX2302" s="863" t="s">
        <v>121</v>
      </c>
      <c r="BY2302" s="863">
        <v>1.2E-2</v>
      </c>
      <c r="BZ2302" s="863">
        <v>0.52400000000000002</v>
      </c>
      <c r="CA2302" s="863">
        <v>2.9000000000000001E-2</v>
      </c>
      <c r="CB2302" s="863" t="s">
        <v>121</v>
      </c>
      <c r="CC2302" s="863">
        <v>16.38</v>
      </c>
      <c r="CD2302" s="863">
        <v>0.17699999999999999</v>
      </c>
      <c r="CE2302" s="863">
        <v>8.0000000000000002E-3</v>
      </c>
      <c r="CF2302" s="863">
        <v>2E-3</v>
      </c>
      <c r="CG2302" s="863">
        <v>1E-3</v>
      </c>
      <c r="CH2302" s="863">
        <v>2E-3</v>
      </c>
      <c r="CI2302" s="863">
        <v>1E-3</v>
      </c>
      <c r="CJ2302" s="863">
        <v>1.1639999999999999</v>
      </c>
      <c r="CK2302" s="863">
        <v>0.10299999999999999</v>
      </c>
      <c r="CL2302" s="863" t="s">
        <v>121</v>
      </c>
      <c r="CM2302" s="863">
        <v>2E-3</v>
      </c>
      <c r="CN2302" s="863">
        <v>2E-3</v>
      </c>
      <c r="CO2302" s="863">
        <v>1E-3</v>
      </c>
      <c r="CP2302" s="863">
        <v>2.5880000000000001</v>
      </c>
      <c r="CQ2302" s="863">
        <v>5.6000000000000001E-2</v>
      </c>
      <c r="CR2302" s="863" t="s">
        <v>121</v>
      </c>
      <c r="CS2302" s="863">
        <v>2E-3</v>
      </c>
      <c r="CT2302" s="863">
        <v>6.7329999999999997</v>
      </c>
      <c r="CU2302" s="863">
        <v>0.33300000000000002</v>
      </c>
      <c r="CV2302" s="863">
        <v>5.1999999999999998E-2</v>
      </c>
      <c r="CW2302" s="863">
        <v>1E-3</v>
      </c>
      <c r="CX2302" s="863">
        <v>0.95299999999999996</v>
      </c>
      <c r="CY2302" s="863">
        <v>2.3E-2</v>
      </c>
      <c r="CZ2302" s="863">
        <v>2E-3</v>
      </c>
      <c r="DA2302" s="863">
        <v>1E-3</v>
      </c>
      <c r="DB2302" s="863">
        <v>1.4999999999999999E-2</v>
      </c>
      <c r="DC2302" s="863">
        <v>7.0000000000000001E-3</v>
      </c>
      <c r="DD2302" s="863" t="s">
        <v>121</v>
      </c>
      <c r="DE2302" s="863">
        <v>1.2E-2</v>
      </c>
      <c r="DF2302" s="863">
        <v>1.016</v>
      </c>
      <c r="DG2302" s="863">
        <v>1.2999999999999999E-2</v>
      </c>
      <c r="DH2302" s="863">
        <v>1.4999999999999999E-2</v>
      </c>
      <c r="DI2302" s="863">
        <v>1E-3</v>
      </c>
      <c r="DJ2302" s="863">
        <v>4.0000000000000001E-3</v>
      </c>
      <c r="DK2302" s="863">
        <v>1E-3</v>
      </c>
      <c r="DL2302" s="61" t="str">
        <f t="shared" si="43"/>
        <v>DK II  30.09.2022</v>
      </c>
      <c r="DM2302" s="877">
        <v>-5.1853615348425796E-4</v>
      </c>
      <c r="DN2302" s="877">
        <v>1.23030893818154E-2</v>
      </c>
      <c r="DO2302" s="877">
        <v>4.4751395102505401E-3</v>
      </c>
      <c r="DP2302" s="877">
        <v>0.35410620580715801</v>
      </c>
      <c r="DQ2302" s="877">
        <v>6.82551627607632E-3</v>
      </c>
      <c r="DR2302" s="877">
        <v>-8.2643091042241303E-3</v>
      </c>
      <c r="DS2302" s="877">
        <v>0.38364676553910998</v>
      </c>
      <c r="DT2302" s="877">
        <v>-2.6271609290071901E-3</v>
      </c>
      <c r="DU2302" s="877">
        <v>1.4725783696793299E-3</v>
      </c>
      <c r="DV2302" s="877">
        <v>1.8049668898704001E-2</v>
      </c>
      <c r="DW2302" s="877">
        <v>0.194161331168719</v>
      </c>
      <c r="DX2302" s="877">
        <v>4.5256656244623203E-2</v>
      </c>
      <c r="DY2302" s="877">
        <v>813.30772645029799</v>
      </c>
      <c r="DZ2302" s="877">
        <v>0.17563278546390801</v>
      </c>
      <c r="EA2302" s="877">
        <v>8.3416981591667799E-2</v>
      </c>
      <c r="EB2302" s="877">
        <v>96.330560233926306</v>
      </c>
    </row>
    <row r="2303" spans="1:132">
      <c r="A2303" s="11">
        <v>44834</v>
      </c>
      <c r="B2303" s="66" t="s">
        <v>208</v>
      </c>
      <c r="C2303" s="25" t="s">
        <v>119</v>
      </c>
      <c r="D2303" s="21">
        <v>30</v>
      </c>
      <c r="E2303" s="2">
        <v>100</v>
      </c>
      <c r="F2303" s="2">
        <v>70</v>
      </c>
      <c r="H2303" s="3">
        <f>((F2303)/(E2303/100))</f>
        <v>70</v>
      </c>
      <c r="I2303" s="4">
        <f>E2303/F2303</f>
        <v>1.4285714285714286</v>
      </c>
      <c r="J2303" s="4" t="e">
        <f>100/G2303</f>
        <v>#DIV/0!</v>
      </c>
      <c r="N2303" s="37" t="e">
        <f>M2303/(K2303/100)</f>
        <v>#DIV/0!</v>
      </c>
      <c r="O2303" s="37" t="e">
        <f>N2303/J2303</f>
        <v>#DIV/0!</v>
      </c>
      <c r="P2303" s="5" t="e">
        <f>M2303/(L2303/100)</f>
        <v>#DIV/0!</v>
      </c>
      <c r="Q2303" s="5" t="e">
        <f>P2303*I2303</f>
        <v>#DIV/0!</v>
      </c>
      <c r="U2303" s="15" t="e">
        <f>100-(T2303-R2303)/S2303*100</f>
        <v>#DIV/0!</v>
      </c>
      <c r="V2303" s="21">
        <v>1.34</v>
      </c>
      <c r="X2303" s="2">
        <v>10.87</v>
      </c>
      <c r="Y2303" s="2">
        <v>9.0299999999999994</v>
      </c>
      <c r="Z2303" s="21">
        <v>2357</v>
      </c>
      <c r="AB2303" s="14" t="e">
        <f>((AE2303-AC2303)*(1000/AD2303))*1000</f>
        <v>#DIV/0!</v>
      </c>
      <c r="AF2303" s="7" t="e">
        <f>#REF!*0.8</f>
        <v>#REF!</v>
      </c>
      <c r="AG2303" s="2">
        <v>143</v>
      </c>
      <c r="AH2303" s="8">
        <f>((AG2303)*(H2303/100))</f>
        <v>100.1</v>
      </c>
      <c r="AI2303" s="7">
        <f>AG2303/AH2303</f>
        <v>1.4285714285714286</v>
      </c>
      <c r="AJ2303" s="6">
        <v>40.36</v>
      </c>
      <c r="AK2303" s="2">
        <v>1.17</v>
      </c>
      <c r="AO2303" s="24" t="s">
        <v>2662</v>
      </c>
      <c r="AP2303" s="864">
        <v>0.22</v>
      </c>
      <c r="AQ2303" s="864">
        <v>3.0000000000000001E-3</v>
      </c>
      <c r="AR2303" s="864">
        <v>1.2E-2</v>
      </c>
      <c r="AS2303" s="864">
        <v>2E-3</v>
      </c>
      <c r="AT2303" s="864">
        <v>1.4E-2</v>
      </c>
      <c r="AU2303" s="864">
        <v>2E-3</v>
      </c>
      <c r="AV2303" s="864">
        <v>1.9E-2</v>
      </c>
      <c r="AW2303" s="864">
        <v>1E-3</v>
      </c>
      <c r="AX2303" s="864">
        <v>6.0000000000000001E-3</v>
      </c>
      <c r="AY2303" s="864">
        <v>1E-3</v>
      </c>
      <c r="AZ2303" s="864">
        <v>3.5000000000000003E-2</v>
      </c>
      <c r="BA2303" s="864">
        <v>2E-3</v>
      </c>
      <c r="BB2303" s="864">
        <v>0.14199999999999999</v>
      </c>
      <c r="BC2303" s="864">
        <v>3.0000000000000001E-3</v>
      </c>
      <c r="BD2303" s="864">
        <v>1.597</v>
      </c>
      <c r="BE2303" s="864">
        <v>1.6E-2</v>
      </c>
      <c r="BF2303" s="864" t="s">
        <v>121</v>
      </c>
      <c r="BG2303" s="864">
        <v>2E-3</v>
      </c>
      <c r="BH2303" s="864">
        <v>4.2720000000000002</v>
      </c>
      <c r="BI2303" s="864">
        <v>0.92</v>
      </c>
      <c r="BJ2303" s="864" t="s">
        <v>121</v>
      </c>
      <c r="BK2303" s="864">
        <v>3.0000000000000001E-3</v>
      </c>
      <c r="BL2303" s="864" t="s">
        <v>121</v>
      </c>
      <c r="BM2303" s="864">
        <v>2E-3</v>
      </c>
      <c r="BN2303" s="864">
        <v>8.3000000000000004E-2</v>
      </c>
      <c r="BO2303" s="864">
        <v>6.0000000000000001E-3</v>
      </c>
      <c r="BP2303" s="864">
        <v>62.518999999999998</v>
      </c>
      <c r="BQ2303" s="864">
        <v>0.14599999999999999</v>
      </c>
      <c r="BR2303" s="864" t="s">
        <v>121</v>
      </c>
      <c r="BS2303" s="864">
        <v>2E-3</v>
      </c>
      <c r="BT2303" s="864">
        <v>12.863</v>
      </c>
      <c r="BU2303" s="864">
        <v>0.115</v>
      </c>
      <c r="BV2303" s="864">
        <v>1.1359999999999999</v>
      </c>
      <c r="BW2303" s="864">
        <v>2.3E-2</v>
      </c>
      <c r="BX2303" s="864" t="s">
        <v>121</v>
      </c>
      <c r="BY2303" s="864">
        <v>8.0000000000000002E-3</v>
      </c>
      <c r="BZ2303" s="864">
        <v>0.749</v>
      </c>
      <c r="CA2303" s="864">
        <v>2.5999999999999999E-2</v>
      </c>
      <c r="CB2303" s="864" t="s">
        <v>121</v>
      </c>
      <c r="CC2303" s="864">
        <v>7.0439999999999996</v>
      </c>
      <c r="CD2303" s="864">
        <v>8.3000000000000004E-2</v>
      </c>
      <c r="CE2303" s="864">
        <v>5.0000000000000001E-3</v>
      </c>
      <c r="CF2303" s="864">
        <v>2E-3</v>
      </c>
      <c r="CG2303" s="864">
        <v>1E-3</v>
      </c>
      <c r="CH2303" s="864" t="s">
        <v>121</v>
      </c>
      <c r="CI2303" s="864">
        <v>2E-3</v>
      </c>
      <c r="CJ2303" s="864">
        <v>0.34899999999999998</v>
      </c>
      <c r="CK2303" s="864">
        <v>6.8000000000000005E-2</v>
      </c>
      <c r="CL2303" s="864" t="s">
        <v>121</v>
      </c>
      <c r="CM2303" s="864">
        <v>2E-3</v>
      </c>
      <c r="CN2303" s="864">
        <v>4.0000000000000001E-3</v>
      </c>
      <c r="CO2303" s="864">
        <v>1E-3</v>
      </c>
      <c r="CP2303" s="864">
        <v>2.2589999999999999</v>
      </c>
      <c r="CQ2303" s="864">
        <v>4.2000000000000003E-2</v>
      </c>
      <c r="CR2303" s="864" t="s">
        <v>121</v>
      </c>
      <c r="CS2303" s="864">
        <v>2E-3</v>
      </c>
      <c r="CT2303" s="864">
        <v>7.4130000000000003</v>
      </c>
      <c r="CU2303" s="864">
        <v>0.28000000000000003</v>
      </c>
      <c r="CV2303" s="864">
        <v>2.5000000000000001E-2</v>
      </c>
      <c r="CW2303" s="864">
        <v>1E-3</v>
      </c>
      <c r="CX2303" s="864">
        <v>0.51500000000000001</v>
      </c>
      <c r="CY2303" s="864">
        <v>1.2999999999999999E-2</v>
      </c>
      <c r="CZ2303" s="864" t="s">
        <v>121</v>
      </c>
      <c r="DA2303" s="864">
        <v>2E-3</v>
      </c>
      <c r="DB2303" s="864">
        <v>3.2000000000000001E-2</v>
      </c>
      <c r="DC2303" s="864">
        <v>4.0000000000000001E-3</v>
      </c>
      <c r="DD2303" s="864" t="s">
        <v>121</v>
      </c>
      <c r="DE2303" s="864">
        <v>7.0000000000000001E-3</v>
      </c>
      <c r="DF2303" s="864">
        <v>0.39700000000000002</v>
      </c>
      <c r="DG2303" s="864">
        <v>4.0000000000000001E-3</v>
      </c>
      <c r="DH2303" s="864">
        <v>1.4999999999999999E-2</v>
      </c>
      <c r="DI2303" s="864">
        <v>1E-3</v>
      </c>
      <c r="DJ2303" s="864">
        <v>5.0000000000000001E-3</v>
      </c>
      <c r="DK2303" s="864">
        <v>1E-3</v>
      </c>
      <c r="DL2303" s="61" t="str">
        <f t="shared" si="43"/>
        <v>DK III W1 30.09.2022</v>
      </c>
      <c r="DM2303" s="877">
        <v>4.1218330114306097E-2</v>
      </c>
      <c r="DN2303" s="877">
        <v>2.5650852012635899E-3</v>
      </c>
      <c r="DO2303" s="877">
        <v>5.0194690124967002E-2</v>
      </c>
      <c r="DP2303" s="877">
        <v>1.17765402500809</v>
      </c>
      <c r="DQ2303" s="877">
        <v>1.5148817125771199E-2</v>
      </c>
      <c r="DR2303" s="877">
        <v>-7.2164966461471898E-3</v>
      </c>
      <c r="DS2303" s="877">
        <v>0.13911468949720199</v>
      </c>
      <c r="DT2303" s="877">
        <v>9.6862564546534892E-3</v>
      </c>
      <c r="DU2303" s="877">
        <v>-3.7734571629697699E-4</v>
      </c>
      <c r="DV2303" s="877">
        <v>1.21821604348566E-2</v>
      </c>
      <c r="DW2303" s="877">
        <v>1.3893235713104799</v>
      </c>
      <c r="DX2303" s="877">
        <v>0.179079310436881</v>
      </c>
      <c r="DY2303" s="877">
        <v>757.80861540090905</v>
      </c>
      <c r="DZ2303" s="877">
        <v>0.22438794144597099</v>
      </c>
      <c r="EA2303" s="877">
        <v>0.25815410646730602</v>
      </c>
      <c r="EB2303" s="877">
        <v>98.369402430898404</v>
      </c>
    </row>
    <row r="2304" spans="1:132">
      <c r="A2304" s="11">
        <v>44838</v>
      </c>
      <c r="B2304" s="66"/>
      <c r="C2304" s="25" t="s">
        <v>117</v>
      </c>
      <c r="H2304" s="3" t="e">
        <f>((F2304)/(E2304/100))</f>
        <v>#DIV/0!</v>
      </c>
      <c r="I2304" s="4" t="e">
        <f>E2304/F2304</f>
        <v>#DIV/0!</v>
      </c>
      <c r="J2304" s="4" t="e">
        <f>100/G2304</f>
        <v>#DIV/0!</v>
      </c>
      <c r="N2304" s="37" t="e">
        <f>M2304/(K2304/100)</f>
        <v>#DIV/0!</v>
      </c>
      <c r="O2304" s="37" t="e">
        <f>N2304/J2304</f>
        <v>#DIV/0!</v>
      </c>
      <c r="P2304" s="5" t="e">
        <f>M2304/(L2304/100)</f>
        <v>#DIV/0!</v>
      </c>
      <c r="Q2304" s="5" t="e">
        <f>P2304*I2304</f>
        <v>#DIV/0!</v>
      </c>
      <c r="U2304" s="15" t="e">
        <f>100-(T2304-R2304)/S2304*100</f>
        <v>#DIV/0!</v>
      </c>
      <c r="X2304" s="2">
        <v>10.69</v>
      </c>
      <c r="AB2304" s="14" t="e">
        <f>((AE2304-AC2304)*(1000/AD2304))*1000</f>
        <v>#DIV/0!</v>
      </c>
      <c r="AF2304" s="7" t="e">
        <f>#REF!*0.8</f>
        <v>#REF!</v>
      </c>
      <c r="AH2304" s="8" t="e">
        <f>((AG2304)*(H2304/100))</f>
        <v>#DIV/0!</v>
      </c>
      <c r="AI2304" s="7" t="e">
        <f>AG2304/AH2304</f>
        <v>#DIV/0!</v>
      </c>
      <c r="AO2304" s="20" t="s">
        <v>2665</v>
      </c>
      <c r="AP2304" s="869">
        <v>0.153</v>
      </c>
      <c r="AQ2304" s="869">
        <v>3.0000000000000001E-3</v>
      </c>
      <c r="AR2304" s="869">
        <v>4.0000000000000001E-3</v>
      </c>
      <c r="AS2304" s="869">
        <v>3.0000000000000001E-3</v>
      </c>
      <c r="AT2304" s="869">
        <v>6.8000000000000005E-2</v>
      </c>
      <c r="AU2304" s="869">
        <v>3.0000000000000001E-3</v>
      </c>
      <c r="AV2304" s="869">
        <v>5.8000000000000003E-2</v>
      </c>
      <c r="AW2304" s="869">
        <v>2E-3</v>
      </c>
      <c r="AX2304" s="869">
        <v>0.01</v>
      </c>
      <c r="AY2304" s="869">
        <v>1E-3</v>
      </c>
      <c r="AZ2304" s="869">
        <v>1.7999999999999999E-2</v>
      </c>
      <c r="BA2304" s="869">
        <v>2E-3</v>
      </c>
      <c r="BB2304" s="869">
        <v>5.8000000000000003E-2</v>
      </c>
      <c r="BC2304" s="869">
        <v>2E-3</v>
      </c>
      <c r="BD2304" s="869">
        <v>0.74299999999999999</v>
      </c>
      <c r="BE2304" s="869">
        <v>1.2999999999999999E-2</v>
      </c>
      <c r="BF2304" s="869" t="s">
        <v>121</v>
      </c>
      <c r="BG2304" s="869">
        <v>1.0999999999999999E-2</v>
      </c>
      <c r="BH2304" s="869" t="s">
        <v>121</v>
      </c>
      <c r="BI2304" s="869">
        <v>5.7869999999999999</v>
      </c>
      <c r="BJ2304" s="869" t="s">
        <v>121</v>
      </c>
      <c r="BK2304" s="869">
        <v>3.0000000000000001E-3</v>
      </c>
      <c r="BL2304" s="869" t="s">
        <v>121</v>
      </c>
      <c r="BM2304" s="869">
        <v>2E-3</v>
      </c>
      <c r="BN2304" s="869">
        <v>6.3E-2</v>
      </c>
      <c r="BO2304" s="869">
        <v>7.0000000000000001E-3</v>
      </c>
      <c r="BP2304" s="869">
        <v>57.625999999999998</v>
      </c>
      <c r="BQ2304" s="869">
        <v>0.159</v>
      </c>
      <c r="BR2304" s="869">
        <v>2E-3</v>
      </c>
      <c r="BS2304" s="869">
        <v>1E-3</v>
      </c>
      <c r="BT2304" s="869">
        <v>16.032</v>
      </c>
      <c r="BU2304" s="869">
        <v>0.20899999999999999</v>
      </c>
      <c r="BV2304" s="869">
        <v>17.824999999999999</v>
      </c>
      <c r="BW2304" s="869">
        <v>0.47099999999999997</v>
      </c>
      <c r="BX2304" s="869" t="s">
        <v>121</v>
      </c>
      <c r="BY2304" s="869">
        <v>5.0000000000000001E-3</v>
      </c>
      <c r="BZ2304" s="869">
        <v>2.2730000000000001</v>
      </c>
      <c r="CA2304" s="869">
        <v>4.8000000000000001E-2</v>
      </c>
      <c r="CB2304" s="869" t="s">
        <v>121</v>
      </c>
      <c r="CC2304" s="869">
        <v>35.366</v>
      </c>
      <c r="CD2304" s="869">
        <v>2.5999999999999999E-2</v>
      </c>
      <c r="CE2304" s="869">
        <v>5.0000000000000001E-3</v>
      </c>
      <c r="CF2304" s="869" t="s">
        <v>121</v>
      </c>
      <c r="CG2304" s="869">
        <v>2E-3</v>
      </c>
      <c r="CH2304" s="869" t="s">
        <v>121</v>
      </c>
      <c r="CI2304" s="869">
        <v>2E-3</v>
      </c>
      <c r="CJ2304" s="869" t="s">
        <v>121</v>
      </c>
      <c r="CK2304" s="869">
        <v>0.28799999999999998</v>
      </c>
      <c r="CL2304" s="869" t="s">
        <v>121</v>
      </c>
      <c r="CM2304" s="869">
        <v>2E-3</v>
      </c>
      <c r="CN2304" s="869">
        <v>6.0000000000000001E-3</v>
      </c>
      <c r="CO2304" s="869">
        <v>1E-3</v>
      </c>
      <c r="CP2304" s="869">
        <v>1.9239999999999999</v>
      </c>
      <c r="CQ2304" s="869">
        <v>0.107</v>
      </c>
      <c r="CR2304" s="869" t="s">
        <v>121</v>
      </c>
      <c r="CS2304" s="869">
        <v>2E-3</v>
      </c>
      <c r="CT2304" s="869">
        <v>2.0550000000000002</v>
      </c>
      <c r="CU2304" s="869">
        <v>0.53400000000000003</v>
      </c>
      <c r="CV2304" s="869">
        <v>1.2999999999999999E-2</v>
      </c>
      <c r="CW2304" s="869">
        <v>1E-3</v>
      </c>
      <c r="CX2304" s="869">
        <v>9.0999999999999998E-2</v>
      </c>
      <c r="CY2304" s="869">
        <v>8.9999999999999993E-3</v>
      </c>
      <c r="CZ2304" s="869" t="s">
        <v>121</v>
      </c>
      <c r="DA2304" s="869">
        <v>2E-3</v>
      </c>
      <c r="DB2304" s="869" t="s">
        <v>121</v>
      </c>
      <c r="DC2304" s="869">
        <v>5.0000000000000001E-3</v>
      </c>
      <c r="DD2304" s="869">
        <v>3.7999999999999999E-2</v>
      </c>
      <c r="DE2304" s="869">
        <v>7.0000000000000001E-3</v>
      </c>
      <c r="DF2304" s="869">
        <v>0.79</v>
      </c>
      <c r="DG2304" s="869">
        <v>0.01</v>
      </c>
      <c r="DH2304" s="869">
        <v>3.0000000000000001E-3</v>
      </c>
      <c r="DI2304" s="869">
        <v>1E-3</v>
      </c>
      <c r="DJ2304" s="869">
        <v>0.11</v>
      </c>
      <c r="DK2304" s="869">
        <v>1E-3</v>
      </c>
      <c r="DL2304" s="61" t="str">
        <f t="shared" si="43"/>
        <v>UTV 04-10-2022</v>
      </c>
    </row>
    <row r="2305" spans="1:132">
      <c r="A2305" s="11">
        <v>44838</v>
      </c>
      <c r="B2305" s="66"/>
      <c r="C2305" s="25" t="s">
        <v>122</v>
      </c>
      <c r="D2305" s="21">
        <v>22</v>
      </c>
      <c r="E2305" s="2">
        <v>100</v>
      </c>
      <c r="F2305" s="2">
        <v>78</v>
      </c>
      <c r="H2305" s="3">
        <f>((F2305)/(E2305/100))</f>
        <v>78</v>
      </c>
      <c r="I2305" s="4">
        <f>E2305/F2305</f>
        <v>1.2820512820512822</v>
      </c>
      <c r="J2305" s="4" t="e">
        <f>100/G2305</f>
        <v>#DIV/0!</v>
      </c>
      <c r="N2305" s="37" t="e">
        <f>M2305/(K2305/100)</f>
        <v>#DIV/0!</v>
      </c>
      <c r="O2305" s="37" t="e">
        <f>N2305/J2305</f>
        <v>#DIV/0!</v>
      </c>
      <c r="P2305" s="5" t="e">
        <f>M2305/(L2305/100)</f>
        <v>#DIV/0!</v>
      </c>
      <c r="Q2305" s="5" t="e">
        <f>P2305*I2305</f>
        <v>#DIV/0!</v>
      </c>
      <c r="U2305" s="15" t="e">
        <f>100-(T2305-R2305)/S2305*100</f>
        <v>#DIV/0!</v>
      </c>
      <c r="V2305" s="21">
        <v>0.72099999999999997</v>
      </c>
      <c r="X2305" s="2">
        <v>10.48</v>
      </c>
      <c r="Y2305" s="2">
        <v>4.66</v>
      </c>
      <c r="Z2305" s="21">
        <v>750</v>
      </c>
      <c r="AB2305" s="14" t="e">
        <f>((AE2305-AC2305)*(1000/AD2305))*1000</f>
        <v>#DIV/0!</v>
      </c>
      <c r="AF2305" s="7" t="e">
        <f>#REF!*0.8</f>
        <v>#REF!</v>
      </c>
      <c r="AG2305" s="2">
        <v>127</v>
      </c>
      <c r="AH2305" s="8">
        <f>((AG2305)*(H2305/100))</f>
        <v>99.06</v>
      </c>
      <c r="AI2305" s="7">
        <f>AG2305/AH2305</f>
        <v>1.2820512820512819</v>
      </c>
      <c r="AJ2305" s="6">
        <v>7.907</v>
      </c>
      <c r="AK2305" s="2">
        <v>0.436</v>
      </c>
      <c r="AO2305" s="20" t="s">
        <v>2666</v>
      </c>
      <c r="AP2305" s="866">
        <v>7.5999999999999998E-2</v>
      </c>
      <c r="AQ2305" s="866">
        <v>2E-3</v>
      </c>
      <c r="AR2305" s="866">
        <v>1.7999999999999999E-2</v>
      </c>
      <c r="AS2305" s="866">
        <v>3.0000000000000001E-3</v>
      </c>
      <c r="AT2305" s="866">
        <v>1.6E-2</v>
      </c>
      <c r="AU2305" s="866">
        <v>2E-3</v>
      </c>
      <c r="AV2305" s="866">
        <v>3.7999999999999999E-2</v>
      </c>
      <c r="AW2305" s="866">
        <v>2E-3</v>
      </c>
      <c r="AX2305" s="866">
        <v>3.0000000000000001E-3</v>
      </c>
      <c r="AY2305" s="866">
        <v>1E-3</v>
      </c>
      <c r="AZ2305" s="866">
        <v>2.8000000000000001E-2</v>
      </c>
      <c r="BA2305" s="866">
        <v>3.0000000000000001E-3</v>
      </c>
      <c r="BB2305" s="866">
        <v>0.156</v>
      </c>
      <c r="BC2305" s="866">
        <v>4.0000000000000001E-3</v>
      </c>
      <c r="BD2305" s="866">
        <v>4.7830000000000004</v>
      </c>
      <c r="BE2305" s="866">
        <v>3.9E-2</v>
      </c>
      <c r="BF2305" s="866" t="s">
        <v>121</v>
      </c>
      <c r="BG2305" s="866">
        <v>8.9999999999999993E-3</v>
      </c>
      <c r="BH2305" s="866">
        <v>3.5150000000000001</v>
      </c>
      <c r="BI2305" s="866">
        <v>1.1890000000000001</v>
      </c>
      <c r="BJ2305" s="866" t="s">
        <v>121</v>
      </c>
      <c r="BK2305" s="866">
        <v>2E-3</v>
      </c>
      <c r="BL2305" s="866" t="s">
        <v>121</v>
      </c>
      <c r="BM2305" s="866">
        <v>2E-3</v>
      </c>
      <c r="BN2305" s="866">
        <v>0.84899999999999998</v>
      </c>
      <c r="BO2305" s="866">
        <v>1.6E-2</v>
      </c>
      <c r="BP2305" s="866">
        <v>57.191000000000003</v>
      </c>
      <c r="BQ2305" s="866">
        <v>0.16900000000000001</v>
      </c>
      <c r="BR2305" s="866">
        <v>4.0000000000000001E-3</v>
      </c>
      <c r="BS2305" s="866">
        <v>1E-3</v>
      </c>
      <c r="BT2305" s="866">
        <v>16.419</v>
      </c>
      <c r="BU2305" s="866">
        <v>0.158</v>
      </c>
      <c r="BV2305" s="866">
        <v>0.70799999999999996</v>
      </c>
      <c r="BW2305" s="866">
        <v>2.1999999999999999E-2</v>
      </c>
      <c r="BX2305" s="866" t="s">
        <v>121</v>
      </c>
      <c r="BY2305" s="866">
        <v>1.2E-2</v>
      </c>
      <c r="BZ2305" s="866">
        <v>0.64</v>
      </c>
      <c r="CA2305" s="866">
        <v>0.03</v>
      </c>
      <c r="CB2305" s="866" t="s">
        <v>121</v>
      </c>
      <c r="CC2305" s="866">
        <v>11.894</v>
      </c>
      <c r="CD2305" s="866">
        <v>0.125</v>
      </c>
      <c r="CE2305" s="866">
        <v>7.0000000000000001E-3</v>
      </c>
      <c r="CF2305" s="866">
        <v>3.0000000000000001E-3</v>
      </c>
      <c r="CG2305" s="866">
        <v>1E-3</v>
      </c>
      <c r="CH2305" s="866">
        <v>2E-3</v>
      </c>
      <c r="CI2305" s="866">
        <v>1E-3</v>
      </c>
      <c r="CJ2305" s="866">
        <v>1.8149999999999999</v>
      </c>
      <c r="CK2305" s="866">
        <v>0.115</v>
      </c>
      <c r="CL2305" s="866" t="s">
        <v>121</v>
      </c>
      <c r="CM2305" s="866">
        <v>2E-3</v>
      </c>
      <c r="CN2305" s="866">
        <v>2E-3</v>
      </c>
      <c r="CO2305" s="866">
        <v>1E-3</v>
      </c>
      <c r="CP2305" s="866">
        <v>4.5949999999999998</v>
      </c>
      <c r="CQ2305" s="866">
        <v>6.8000000000000005E-2</v>
      </c>
      <c r="CR2305" s="866" t="s">
        <v>121</v>
      </c>
      <c r="CS2305" s="866">
        <v>2E-3</v>
      </c>
      <c r="CT2305" s="866">
        <v>7.4909999999999997</v>
      </c>
      <c r="CU2305" s="866">
        <v>0.32400000000000001</v>
      </c>
      <c r="CV2305" s="866">
        <v>4.2999999999999997E-2</v>
      </c>
      <c r="CW2305" s="866">
        <v>1E-3</v>
      </c>
      <c r="CX2305" s="866">
        <v>0.97199999999999998</v>
      </c>
      <c r="CY2305" s="866">
        <v>2.1999999999999999E-2</v>
      </c>
      <c r="CZ2305" s="866" t="s">
        <v>121</v>
      </c>
      <c r="DA2305" s="866">
        <v>2E-3</v>
      </c>
      <c r="DB2305" s="866">
        <v>1.4999999999999999E-2</v>
      </c>
      <c r="DC2305" s="866">
        <v>7.0000000000000001E-3</v>
      </c>
      <c r="DD2305" s="866" t="s">
        <v>121</v>
      </c>
      <c r="DE2305" s="866">
        <v>0.01</v>
      </c>
      <c r="DF2305" s="866">
        <v>0.46300000000000002</v>
      </c>
      <c r="DG2305" s="866">
        <v>6.0000000000000001E-3</v>
      </c>
      <c r="DH2305" s="866">
        <v>1.4E-2</v>
      </c>
      <c r="DI2305" s="866">
        <v>1E-3</v>
      </c>
      <c r="DJ2305" s="866">
        <v>6.0000000000000001E-3</v>
      </c>
      <c r="DK2305" s="866">
        <v>1E-3</v>
      </c>
      <c r="DL2305" s="61" t="str">
        <f t="shared" si="43"/>
        <v>DK II 04-10-2022</v>
      </c>
      <c r="DM2305" s="877">
        <v>-1.62852830481516E-4</v>
      </c>
      <c r="DN2305" s="877">
        <v>2.5333175697305299E-3</v>
      </c>
      <c r="DO2305" s="877">
        <v>6.7181658540108099E-3</v>
      </c>
      <c r="DP2305" s="877">
        <v>0.43609768218523998</v>
      </c>
      <c r="DQ2305" s="877">
        <v>6.4020813654506598E-2</v>
      </c>
      <c r="DR2305" s="877">
        <v>1.6711501429954399E-2</v>
      </c>
      <c r="DS2305" s="877">
        <v>-7.7559889125488604E-3</v>
      </c>
      <c r="DT2305" s="877">
        <v>-9.0257913616425503E-4</v>
      </c>
      <c r="DU2305" s="877">
        <v>2.0291494972761901E-4</v>
      </c>
      <c r="DV2305" s="188">
        <v>-8.5310238334100795E-5</v>
      </c>
      <c r="DW2305" s="877">
        <v>0.11957531568056901</v>
      </c>
      <c r="DX2305" s="877">
        <v>0.23714674549009099</v>
      </c>
      <c r="DY2305" s="877">
        <v>544.00129772901403</v>
      </c>
      <c r="DZ2305" s="877">
        <v>6.31728126356913E-2</v>
      </c>
      <c r="EA2305" s="877">
        <v>0.46136138808715699</v>
      </c>
      <c r="EB2305" s="877">
        <v>96.341947246399897</v>
      </c>
    </row>
    <row r="2306" spans="1:132">
      <c r="A2306" s="11">
        <v>44838</v>
      </c>
      <c r="B2306" s="66"/>
      <c r="C2306" s="25" t="s">
        <v>119</v>
      </c>
      <c r="D2306" s="21">
        <v>30</v>
      </c>
      <c r="E2306" s="2">
        <v>100</v>
      </c>
      <c r="F2306" s="2">
        <v>70</v>
      </c>
      <c r="H2306" s="3">
        <f>((F2306)/(E2306/100))</f>
        <v>70</v>
      </c>
      <c r="I2306" s="4">
        <f>E2306/F2306</f>
        <v>1.4285714285714286</v>
      </c>
      <c r="J2306" s="4" t="e">
        <f>100/G2306</f>
        <v>#DIV/0!</v>
      </c>
      <c r="N2306" s="37" t="e">
        <f>M2306/(K2306/100)</f>
        <v>#DIV/0!</v>
      </c>
      <c r="O2306" s="37" t="e">
        <f>N2306/J2306</f>
        <v>#DIV/0!</v>
      </c>
      <c r="P2306" s="5" t="e">
        <f>M2306/(L2306/100)</f>
        <v>#DIV/0!</v>
      </c>
      <c r="Q2306" s="5" t="e">
        <f>P2306*I2306</f>
        <v>#DIV/0!</v>
      </c>
      <c r="U2306" s="15" t="e">
        <f>100-(T2306-R2306)/S2306*100</f>
        <v>#DIV/0!</v>
      </c>
      <c r="V2306" s="21">
        <v>2.2000000000000002</v>
      </c>
      <c r="X2306" s="2">
        <v>11.64</v>
      </c>
      <c r="Y2306" s="2">
        <v>11.02</v>
      </c>
      <c r="Z2306" s="21">
        <v>2517</v>
      </c>
      <c r="AB2306" s="14" t="e">
        <f>((AE2306-AC2306)*(1000/AD2306))*1000</f>
        <v>#DIV/0!</v>
      </c>
      <c r="AF2306" s="7" t="e">
        <f>#REF!*0.8</f>
        <v>#REF!</v>
      </c>
      <c r="AG2306" s="2">
        <v>143</v>
      </c>
      <c r="AH2306" s="8">
        <f>((AG2306)*(H2306/100))</f>
        <v>100.1</v>
      </c>
      <c r="AI2306" s="7">
        <f>AG2306/AH2306</f>
        <v>1.4285714285714286</v>
      </c>
      <c r="AJ2306" s="6">
        <v>22.09</v>
      </c>
      <c r="AK2306" s="2">
        <v>0.77</v>
      </c>
      <c r="AM2306" s="21">
        <v>2.2000000000000002</v>
      </c>
      <c r="AN2306" s="21">
        <v>1.04</v>
      </c>
      <c r="AO2306" s="20" t="s">
        <v>2667</v>
      </c>
      <c r="AP2306" s="868">
        <v>0.11799999999999999</v>
      </c>
      <c r="AQ2306" s="868">
        <v>2E-3</v>
      </c>
      <c r="AR2306" s="868">
        <v>2.1999999999999999E-2</v>
      </c>
      <c r="AS2306" s="868">
        <v>2E-3</v>
      </c>
      <c r="AT2306" s="868">
        <v>1.6E-2</v>
      </c>
      <c r="AU2306" s="868">
        <v>2E-3</v>
      </c>
      <c r="AV2306" s="868">
        <v>3.6999999999999998E-2</v>
      </c>
      <c r="AW2306" s="868">
        <v>2E-3</v>
      </c>
      <c r="AX2306" s="868">
        <v>4.0000000000000001E-3</v>
      </c>
      <c r="AY2306" s="868">
        <v>1E-3</v>
      </c>
      <c r="AZ2306" s="868">
        <v>4.1000000000000002E-2</v>
      </c>
      <c r="BA2306" s="868">
        <v>2E-3</v>
      </c>
      <c r="BB2306" s="868">
        <v>0.13500000000000001</v>
      </c>
      <c r="BC2306" s="868">
        <v>3.0000000000000001E-3</v>
      </c>
      <c r="BD2306" s="868">
        <v>1.8009999999999999</v>
      </c>
      <c r="BE2306" s="868">
        <v>1.7000000000000001E-2</v>
      </c>
      <c r="BF2306" s="868" t="s">
        <v>121</v>
      </c>
      <c r="BG2306" s="868">
        <v>3.0000000000000001E-3</v>
      </c>
      <c r="BH2306" s="868">
        <v>3.2210000000000001</v>
      </c>
      <c r="BI2306" s="868">
        <v>0.96199999999999997</v>
      </c>
      <c r="BJ2306" s="868" t="s">
        <v>121</v>
      </c>
      <c r="BK2306" s="868">
        <v>2E-3</v>
      </c>
      <c r="BL2306" s="868" t="s">
        <v>121</v>
      </c>
      <c r="BM2306" s="868">
        <v>2E-3</v>
      </c>
      <c r="BN2306" s="868">
        <v>8.2000000000000003E-2</v>
      </c>
      <c r="BO2306" s="868">
        <v>6.0000000000000001E-3</v>
      </c>
      <c r="BP2306" s="868">
        <v>66.995999999999995</v>
      </c>
      <c r="BQ2306" s="868">
        <v>0.11799999999999999</v>
      </c>
      <c r="BR2306" s="868">
        <v>3.0000000000000001E-3</v>
      </c>
      <c r="BS2306" s="868">
        <v>1E-3</v>
      </c>
      <c r="BT2306" s="868">
        <v>15.574999999999999</v>
      </c>
      <c r="BU2306" s="868">
        <v>0.128</v>
      </c>
      <c r="BV2306" s="868">
        <v>1.274</v>
      </c>
      <c r="BW2306" s="868">
        <v>2.8000000000000001E-2</v>
      </c>
      <c r="BX2306" s="868" t="s">
        <v>121</v>
      </c>
      <c r="BY2306" s="868">
        <v>6.0000000000000001E-3</v>
      </c>
      <c r="BZ2306" s="868">
        <v>0.66600000000000004</v>
      </c>
      <c r="CA2306" s="868">
        <v>2.5999999999999999E-2</v>
      </c>
      <c r="CB2306" s="868" t="s">
        <v>121</v>
      </c>
      <c r="CC2306" s="868">
        <v>8.4600000000000009</v>
      </c>
      <c r="CD2306" s="868">
        <v>8.6999999999999994E-2</v>
      </c>
      <c r="CE2306" s="868">
        <v>5.0000000000000001E-3</v>
      </c>
      <c r="CF2306" s="868">
        <v>3.0000000000000001E-3</v>
      </c>
      <c r="CG2306" s="868">
        <v>1E-3</v>
      </c>
      <c r="CH2306" s="868">
        <v>2E-3</v>
      </c>
      <c r="CI2306" s="868">
        <v>1E-3</v>
      </c>
      <c r="CJ2306" s="868">
        <v>0.309</v>
      </c>
      <c r="CK2306" s="868">
        <v>7.9000000000000001E-2</v>
      </c>
      <c r="CL2306" s="868" t="s">
        <v>121</v>
      </c>
      <c r="CM2306" s="868">
        <v>2E-3</v>
      </c>
      <c r="CN2306" s="868">
        <v>3.0000000000000001E-3</v>
      </c>
      <c r="CO2306" s="868">
        <v>1E-3</v>
      </c>
      <c r="CP2306" s="868">
        <v>2.02</v>
      </c>
      <c r="CQ2306" s="868">
        <v>4.7E-2</v>
      </c>
      <c r="CR2306" s="868" t="s">
        <v>121</v>
      </c>
      <c r="CS2306" s="868">
        <v>2E-3</v>
      </c>
      <c r="CT2306" s="868">
        <v>6.5789999999999997</v>
      </c>
      <c r="CU2306" s="868">
        <v>0.318</v>
      </c>
      <c r="CV2306" s="868">
        <v>2.8000000000000001E-2</v>
      </c>
      <c r="CW2306" s="868">
        <v>1E-3</v>
      </c>
      <c r="CX2306" s="868">
        <v>0.50800000000000001</v>
      </c>
      <c r="CY2306" s="868">
        <v>1.4E-2</v>
      </c>
      <c r="CZ2306" s="868" t="s">
        <v>121</v>
      </c>
      <c r="DA2306" s="868">
        <v>2E-3</v>
      </c>
      <c r="DB2306" s="868">
        <v>2.4E-2</v>
      </c>
      <c r="DC2306" s="868">
        <v>4.0000000000000001E-3</v>
      </c>
      <c r="DD2306" s="868" t="s">
        <v>121</v>
      </c>
      <c r="DE2306" s="868">
        <v>7.0000000000000001E-3</v>
      </c>
      <c r="DF2306" s="868">
        <v>0.42</v>
      </c>
      <c r="DG2306" s="868">
        <v>5.0000000000000001E-3</v>
      </c>
      <c r="DH2306" s="868">
        <v>1.4999999999999999E-2</v>
      </c>
      <c r="DI2306" s="868">
        <v>1E-3</v>
      </c>
      <c r="DJ2306" s="868">
        <v>0.01</v>
      </c>
      <c r="DK2306" s="868">
        <v>1E-3</v>
      </c>
      <c r="DL2306" s="61" t="str">
        <f t="shared" si="43"/>
        <v>DK III W1 04.10.2022</v>
      </c>
      <c r="DM2306" s="877">
        <v>1.04180546221643E-2</v>
      </c>
      <c r="DN2306" s="877">
        <v>1.59158066406721E-2</v>
      </c>
      <c r="DO2306" s="877">
        <v>1.89418682061155E-2</v>
      </c>
      <c r="DP2306" s="877">
        <v>0.76989919028025799</v>
      </c>
      <c r="DQ2306" s="877">
        <v>3.5090222113540802E-3</v>
      </c>
      <c r="DR2306" s="877">
        <v>2.2783297683451099E-2</v>
      </c>
      <c r="DS2306" s="877">
        <v>0.12059667492409</v>
      </c>
      <c r="DT2306" s="877">
        <v>8.4846472206989904E-4</v>
      </c>
      <c r="DU2306" s="877">
        <v>8.0543495921306895E-4</v>
      </c>
      <c r="DV2306" s="877">
        <v>-1.03292573903533E-2</v>
      </c>
      <c r="DW2306" s="877">
        <v>1.5854193327867301</v>
      </c>
      <c r="DX2306" s="877">
        <v>0.95074405323200994</v>
      </c>
      <c r="DY2306" s="877">
        <v>915.30691013842795</v>
      </c>
      <c r="DZ2306" s="877">
        <v>-0.31084329711985798</v>
      </c>
      <c r="EA2306" s="877">
        <v>-0.11261812749620401</v>
      </c>
      <c r="EB2306" s="877">
        <v>98.190372932824999</v>
      </c>
    </row>
    <row r="2307" spans="1:132">
      <c r="A2307" s="11">
        <v>44838</v>
      </c>
      <c r="B2307" s="66" t="s">
        <v>2669</v>
      </c>
      <c r="C2307" s="25" t="s">
        <v>2668</v>
      </c>
      <c r="D2307" s="21">
        <v>3</v>
      </c>
      <c r="E2307" s="2">
        <v>100</v>
      </c>
      <c r="F2307" s="2">
        <v>100</v>
      </c>
      <c r="G2307" s="2">
        <v>97</v>
      </c>
      <c r="H2307" s="3">
        <f>((F2307)/(E2307/100))</f>
        <v>100</v>
      </c>
      <c r="I2307" s="4">
        <f>E2307/F2307</f>
        <v>1</v>
      </c>
      <c r="J2307" s="4">
        <f>100/G2307</f>
        <v>1.0309278350515463</v>
      </c>
      <c r="K2307" s="2">
        <v>20</v>
      </c>
      <c r="M2307" s="10">
        <f>99.453-99.446</f>
        <v>7.0000000000050022E-3</v>
      </c>
      <c r="N2307" s="37">
        <f>M2307/(K2307/100)</f>
        <v>3.5000000000025011E-2</v>
      </c>
      <c r="O2307" s="37">
        <f>N2307/J2307</f>
        <v>3.3950000000024266E-2</v>
      </c>
      <c r="P2307" s="5" t="e">
        <f>M2307/(L2307/100)</f>
        <v>#DIV/0!</v>
      </c>
      <c r="Q2307" s="5" t="e">
        <f>P2307*I2307</f>
        <v>#DIV/0!</v>
      </c>
      <c r="R2307" s="21">
        <v>54.122</v>
      </c>
      <c r="S2307" s="21">
        <v>10.130000000000001</v>
      </c>
      <c r="T2307" s="21">
        <v>64.132000000000005</v>
      </c>
      <c r="U2307" s="15">
        <f>100-(T2307-R2307)/S2307*100</f>
        <v>1.1846001974333262</v>
      </c>
      <c r="V2307" s="21">
        <v>0.253</v>
      </c>
      <c r="X2307" s="2">
        <v>8.92</v>
      </c>
      <c r="Y2307" s="2">
        <v>1.6</v>
      </c>
      <c r="Z2307" s="21">
        <v>317</v>
      </c>
      <c r="AB2307" s="14" t="e">
        <f>((AE2307-AC2307)*(1000/AD2307))*1000</f>
        <v>#DIV/0!</v>
      </c>
      <c r="AF2307" s="7" t="e">
        <f>#REF!*0.8</f>
        <v>#REF!</v>
      </c>
      <c r="AG2307" s="2">
        <v>100</v>
      </c>
      <c r="AH2307" s="8">
        <f>((AG2307)*(H2307/100))</f>
        <v>100</v>
      </c>
      <c r="AI2307" s="7">
        <f>AG2307/AH2307</f>
        <v>1</v>
      </c>
      <c r="AJ2307" s="6">
        <v>4.9000000000000004</v>
      </c>
      <c r="AK2307" s="2">
        <v>0.09</v>
      </c>
      <c r="AM2307" s="21">
        <v>4.05</v>
      </c>
      <c r="AN2307" s="21">
        <v>3.56</v>
      </c>
      <c r="AO2307" s="20" t="s">
        <v>2668</v>
      </c>
      <c r="AP2307" s="867" t="s">
        <v>121</v>
      </c>
      <c r="AQ2307" s="867">
        <v>2E-3</v>
      </c>
      <c r="AR2307" s="867" t="s">
        <v>121</v>
      </c>
      <c r="AS2307" s="867">
        <v>8.0000000000000002E-3</v>
      </c>
      <c r="AT2307" s="867" t="s">
        <v>121</v>
      </c>
      <c r="AU2307" s="867">
        <v>3.0000000000000001E-3</v>
      </c>
      <c r="AV2307" s="867">
        <v>4.0000000000000001E-3</v>
      </c>
      <c r="AW2307" s="867">
        <v>2E-3</v>
      </c>
      <c r="AX2307" s="867" t="s">
        <v>121</v>
      </c>
      <c r="AY2307" s="867">
        <v>2E-3</v>
      </c>
      <c r="AZ2307" s="867">
        <v>2.1999999999999999E-2</v>
      </c>
      <c r="BA2307" s="867">
        <v>3.0000000000000001E-3</v>
      </c>
      <c r="BB2307" s="867">
        <v>6.4000000000000001E-2</v>
      </c>
      <c r="BC2307" s="867">
        <v>3.0000000000000001E-3</v>
      </c>
      <c r="BD2307" s="867">
        <v>17.763999999999999</v>
      </c>
      <c r="BE2307" s="867">
        <v>9.0999999999999998E-2</v>
      </c>
      <c r="BF2307" s="867" t="s">
        <v>121</v>
      </c>
      <c r="BG2307" s="867">
        <v>8.0000000000000002E-3</v>
      </c>
      <c r="BH2307" s="867">
        <v>2.8940000000000001</v>
      </c>
      <c r="BI2307" s="867">
        <v>0.23599999999999999</v>
      </c>
      <c r="BJ2307" s="867">
        <v>3.0000000000000001E-3</v>
      </c>
      <c r="BK2307" s="867">
        <v>1E-3</v>
      </c>
      <c r="BL2307" s="867" t="s">
        <v>121</v>
      </c>
      <c r="BM2307" s="867">
        <v>2E-3</v>
      </c>
      <c r="BN2307" s="867">
        <v>3.9E-2</v>
      </c>
      <c r="BO2307" s="867">
        <v>8.0000000000000002E-3</v>
      </c>
      <c r="BP2307" s="867">
        <v>59.938000000000002</v>
      </c>
      <c r="BQ2307" s="867">
        <v>0.19600000000000001</v>
      </c>
      <c r="BR2307" s="867">
        <v>1.2E-2</v>
      </c>
      <c r="BS2307" s="867">
        <v>1E-3</v>
      </c>
      <c r="BT2307" s="867">
        <v>1.2609999999999999</v>
      </c>
      <c r="BU2307" s="867">
        <v>6.0999999999999999E-2</v>
      </c>
      <c r="BV2307" s="867">
        <v>8.2000000000000003E-2</v>
      </c>
      <c r="BW2307" s="867">
        <v>3.0000000000000001E-3</v>
      </c>
      <c r="BX2307" s="867">
        <v>0.03</v>
      </c>
      <c r="BY2307" s="867">
        <v>1.2999999999999999E-2</v>
      </c>
      <c r="BZ2307" s="867">
        <v>0.34499999999999997</v>
      </c>
      <c r="CA2307" s="867">
        <v>2.9000000000000001E-2</v>
      </c>
      <c r="CB2307" s="867">
        <v>4.1479999999999997</v>
      </c>
      <c r="CC2307" s="867">
        <v>1.355</v>
      </c>
      <c r="CD2307" s="867">
        <v>0.158</v>
      </c>
      <c r="CE2307" s="867">
        <v>7.0000000000000001E-3</v>
      </c>
      <c r="CF2307" s="867" t="s">
        <v>121</v>
      </c>
      <c r="CG2307" s="867">
        <v>2E-3</v>
      </c>
      <c r="CH2307" s="867" t="s">
        <v>121</v>
      </c>
      <c r="CI2307" s="867">
        <v>2E-3</v>
      </c>
      <c r="CJ2307" s="867">
        <v>3.6999999999999998E-2</v>
      </c>
      <c r="CK2307" s="867">
        <v>1.4999999999999999E-2</v>
      </c>
      <c r="CL2307" s="867" t="s">
        <v>121</v>
      </c>
      <c r="CM2307" s="867">
        <v>2E-3</v>
      </c>
      <c r="CN2307" s="867">
        <v>2E-3</v>
      </c>
      <c r="CO2307" s="867">
        <v>1E-3</v>
      </c>
      <c r="CP2307" s="867">
        <v>1.425</v>
      </c>
      <c r="CQ2307" s="867">
        <v>1.2999999999999999E-2</v>
      </c>
      <c r="CR2307" s="867" t="s">
        <v>121</v>
      </c>
      <c r="CS2307" s="867">
        <v>2E-3</v>
      </c>
      <c r="CT2307" s="867">
        <v>10.348000000000001</v>
      </c>
      <c r="CU2307" s="867">
        <v>0.115</v>
      </c>
      <c r="CV2307" s="867">
        <v>1.0999999999999999E-2</v>
      </c>
      <c r="CW2307" s="867">
        <v>1E-3</v>
      </c>
      <c r="CX2307" s="867">
        <v>0.13100000000000001</v>
      </c>
      <c r="CY2307" s="867">
        <v>1.2E-2</v>
      </c>
      <c r="CZ2307" s="867" t="s">
        <v>121</v>
      </c>
      <c r="DA2307" s="867">
        <v>2E-3</v>
      </c>
      <c r="DB2307" s="867" t="s">
        <v>121</v>
      </c>
      <c r="DC2307" s="867">
        <v>8.9999999999999993E-3</v>
      </c>
      <c r="DD2307" s="867" t="s">
        <v>121</v>
      </c>
      <c r="DE2307" s="867">
        <v>1.4E-2</v>
      </c>
      <c r="DF2307" s="867">
        <v>1.2490000000000001</v>
      </c>
      <c r="DG2307" s="867">
        <v>1.2E-2</v>
      </c>
      <c r="DH2307" s="867">
        <v>2.1999999999999999E-2</v>
      </c>
      <c r="DI2307" s="867">
        <v>1E-3</v>
      </c>
      <c r="DJ2307" s="867" t="s">
        <v>121</v>
      </c>
      <c r="DK2307" s="867">
        <v>2E-3</v>
      </c>
      <c r="DL2307" s="61" t="str">
        <f t="shared" si="43"/>
        <v>22-0238</v>
      </c>
      <c r="DM2307" s="877">
        <v>4.8560026219201899E-2</v>
      </c>
      <c r="DN2307" s="877">
        <v>5.9223953026032701E-3</v>
      </c>
      <c r="DO2307" s="877">
        <v>8.4914548319225805E-2</v>
      </c>
      <c r="DP2307" s="877">
        <v>8.97961075449768E-2</v>
      </c>
      <c r="DQ2307" s="877">
        <v>2.1141466782630099E-3</v>
      </c>
      <c r="DR2307" s="877">
        <v>3.86626946111647E-2</v>
      </c>
      <c r="DS2307" s="877">
        <v>7.3856976027549202</v>
      </c>
      <c r="DT2307" s="877">
        <v>2.0392525728204301E-2</v>
      </c>
      <c r="DU2307" s="877">
        <v>-2.1027247719906401E-3</v>
      </c>
      <c r="DV2307" s="877">
        <v>3.8979676975979499E-3</v>
      </c>
      <c r="DW2307" s="877">
        <v>0.181124257791421</v>
      </c>
      <c r="DX2307" s="877">
        <v>-0.837745173396098</v>
      </c>
      <c r="DY2307" s="877">
        <v>16.737101860415098</v>
      </c>
      <c r="DZ2307" s="877">
        <v>0.45652117127177999</v>
      </c>
      <c r="EA2307" s="877">
        <v>5.9706731526316901</v>
      </c>
      <c r="EB2307" s="877">
        <v>95.729596013286994</v>
      </c>
    </row>
    <row r="2308" spans="1:132">
      <c r="A2308" s="11">
        <v>44838</v>
      </c>
      <c r="B2308" s="66" t="s">
        <v>649</v>
      </c>
      <c r="C2308" s="25" t="s">
        <v>2670</v>
      </c>
      <c r="D2308" s="21">
        <v>0</v>
      </c>
      <c r="E2308" s="2">
        <v>100</v>
      </c>
      <c r="F2308" s="2">
        <v>100</v>
      </c>
      <c r="G2308" s="2">
        <v>100</v>
      </c>
      <c r="H2308" s="3">
        <f>((F2308)/(E2308/100))</f>
        <v>100</v>
      </c>
      <c r="I2308" s="4">
        <f>E2308/F2308</f>
        <v>1</v>
      </c>
      <c r="J2308" s="4">
        <f>100/G2308</f>
        <v>1</v>
      </c>
      <c r="K2308" s="2">
        <v>20</v>
      </c>
      <c r="M2308" s="2">
        <f>100.866-100.776</f>
        <v>9.0000000000003411E-2</v>
      </c>
      <c r="N2308" s="37">
        <f>M2308/(K2308/100)</f>
        <v>0.45000000000001705</v>
      </c>
      <c r="O2308" s="37">
        <f>N2308/J2308</f>
        <v>0.45000000000001705</v>
      </c>
      <c r="P2308" s="5" t="e">
        <f>M2308/(L2308/100)</f>
        <v>#DIV/0!</v>
      </c>
      <c r="Q2308" s="5" t="e">
        <f>P2308*I2308</f>
        <v>#DIV/0!</v>
      </c>
      <c r="R2308" s="21">
        <v>56.734999999999999</v>
      </c>
      <c r="S2308" s="21">
        <v>10.593999999999999</v>
      </c>
      <c r="T2308" s="21">
        <v>66.938999999999993</v>
      </c>
      <c r="U2308" s="15">
        <f>100-(T2308-R2308)/S2308*100</f>
        <v>3.6813290541816741</v>
      </c>
      <c r="V2308" s="21">
        <v>0.28299999999999997</v>
      </c>
      <c r="X2308" s="2">
        <v>8.69</v>
      </c>
      <c r="Y2308" s="2">
        <v>0.62</v>
      </c>
      <c r="Z2308" s="20" t="s">
        <v>907</v>
      </c>
      <c r="AB2308" s="14" t="e">
        <f>((AE2308-AC2308)*(1000/AD2308))*1000</f>
        <v>#DIV/0!</v>
      </c>
      <c r="AF2308" s="7" t="e">
        <f>#REF!*0.8</f>
        <v>#REF!</v>
      </c>
      <c r="AG2308" s="2">
        <v>100</v>
      </c>
      <c r="AH2308" s="8">
        <f>((AG2308)*(H2308/100))</f>
        <v>100</v>
      </c>
      <c r="AI2308" s="7">
        <f>AG2308/AH2308</f>
        <v>1</v>
      </c>
      <c r="AJ2308" s="6">
        <v>5.7649999999999997</v>
      </c>
      <c r="AK2308" s="2">
        <v>0.06</v>
      </c>
      <c r="AM2308" s="21">
        <v>4.4800000000000004</v>
      </c>
      <c r="AN2308" s="21">
        <v>3.65</v>
      </c>
      <c r="AO2308" s="20" t="s">
        <v>2670</v>
      </c>
      <c r="AP2308" s="870" t="s">
        <v>121</v>
      </c>
      <c r="AQ2308" s="870">
        <v>3.0000000000000001E-3</v>
      </c>
      <c r="AR2308" s="870">
        <v>0.06</v>
      </c>
      <c r="AS2308" s="870">
        <v>0.01</v>
      </c>
      <c r="AT2308" s="870" t="s">
        <v>121</v>
      </c>
      <c r="AU2308" s="870">
        <v>6.0000000000000001E-3</v>
      </c>
      <c r="AV2308" s="870">
        <v>8.0000000000000002E-3</v>
      </c>
      <c r="AW2308" s="870">
        <v>3.0000000000000001E-3</v>
      </c>
      <c r="AX2308" s="870" t="s">
        <v>121</v>
      </c>
      <c r="AY2308" s="870">
        <v>2E-3</v>
      </c>
      <c r="AZ2308" s="870">
        <v>5.4569999999999999</v>
      </c>
      <c r="BA2308" s="870">
        <v>8.1000000000000003E-2</v>
      </c>
      <c r="BB2308" s="870">
        <v>1.2390000000000001</v>
      </c>
      <c r="BC2308" s="870">
        <v>0.03</v>
      </c>
      <c r="BD2308" s="870">
        <v>59.155999999999999</v>
      </c>
      <c r="BE2308" s="870">
        <v>0.80400000000000005</v>
      </c>
      <c r="BF2308" s="870" t="s">
        <v>121</v>
      </c>
      <c r="BG2308" s="870">
        <v>1.7999999999999999E-2</v>
      </c>
      <c r="BH2308" s="870">
        <v>2.161</v>
      </c>
      <c r="BI2308" s="870">
        <v>0.84</v>
      </c>
      <c r="BJ2308" s="870">
        <v>2E-3</v>
      </c>
      <c r="BK2308" s="870">
        <v>2E-3</v>
      </c>
      <c r="BL2308" s="870" t="s">
        <v>121</v>
      </c>
      <c r="BM2308" s="870">
        <v>5.0000000000000001E-3</v>
      </c>
      <c r="BN2308" s="870">
        <v>3.4000000000000002E-2</v>
      </c>
      <c r="BO2308" s="870">
        <v>1.4E-2</v>
      </c>
      <c r="BP2308" s="870">
        <v>30.227</v>
      </c>
      <c r="BQ2308" s="870">
        <v>0.64700000000000002</v>
      </c>
      <c r="BR2308" s="870" t="s">
        <v>121</v>
      </c>
      <c r="BS2308" s="870">
        <v>2E-3</v>
      </c>
      <c r="BT2308" s="870">
        <v>0.20699999999999999</v>
      </c>
      <c r="BU2308" s="870">
        <v>4.2999999999999997E-2</v>
      </c>
      <c r="BV2308" s="870">
        <v>0.18099999999999999</v>
      </c>
      <c r="BW2308" s="870">
        <v>0.01</v>
      </c>
      <c r="BX2308" s="870" t="s">
        <v>121</v>
      </c>
      <c r="BY2308" s="870">
        <v>5.7000000000000002E-2</v>
      </c>
      <c r="BZ2308" s="870">
        <v>9.0999999999999998E-2</v>
      </c>
      <c r="CA2308" s="870">
        <v>4.1000000000000002E-2</v>
      </c>
      <c r="CB2308" s="870" t="s">
        <v>121</v>
      </c>
      <c r="CC2308" s="870">
        <v>14.432</v>
      </c>
      <c r="CD2308" s="870">
        <v>0.27400000000000002</v>
      </c>
      <c r="CE2308" s="870">
        <v>2.4E-2</v>
      </c>
      <c r="CF2308" s="870" t="s">
        <v>121</v>
      </c>
      <c r="CG2308" s="870">
        <v>2E-3</v>
      </c>
      <c r="CH2308" s="870" t="s">
        <v>121</v>
      </c>
      <c r="CI2308" s="870">
        <v>2E-3</v>
      </c>
      <c r="CJ2308" s="870">
        <v>8.1000000000000003E-2</v>
      </c>
      <c r="CK2308" s="870">
        <v>0.03</v>
      </c>
      <c r="CL2308" s="870" t="s">
        <v>121</v>
      </c>
      <c r="CM2308" s="870">
        <v>2E-3</v>
      </c>
      <c r="CN2308" s="870" t="s">
        <v>121</v>
      </c>
      <c r="CO2308" s="870">
        <v>2E-3</v>
      </c>
      <c r="CP2308" s="870">
        <v>8.7999999999999995E-2</v>
      </c>
      <c r="CQ2308" s="870">
        <v>0.01</v>
      </c>
      <c r="CR2308" s="870" t="s">
        <v>121</v>
      </c>
      <c r="CS2308" s="870">
        <v>2E-3</v>
      </c>
      <c r="CT2308" s="870">
        <v>0.308</v>
      </c>
      <c r="CU2308" s="870">
        <v>9.0999999999999998E-2</v>
      </c>
      <c r="CV2308" s="870" t="s">
        <v>121</v>
      </c>
      <c r="CW2308" s="870">
        <v>2E-3</v>
      </c>
      <c r="CX2308" s="870">
        <v>0.3</v>
      </c>
      <c r="CY2308" s="870">
        <v>2.3E-2</v>
      </c>
      <c r="CZ2308" s="870">
        <v>3.0000000000000001E-3</v>
      </c>
      <c r="DA2308" s="870">
        <v>1E-3</v>
      </c>
      <c r="DB2308" s="870">
        <v>1.6E-2</v>
      </c>
      <c r="DC2308" s="870">
        <v>0.01</v>
      </c>
      <c r="DD2308" s="870" t="s">
        <v>121</v>
      </c>
      <c r="DE2308" s="870">
        <v>1.4999999999999999E-2</v>
      </c>
      <c r="DF2308" s="870">
        <v>8.5000000000000006E-2</v>
      </c>
      <c r="DG2308" s="870">
        <v>6.0000000000000001E-3</v>
      </c>
      <c r="DH2308" s="870" t="s">
        <v>121</v>
      </c>
      <c r="DI2308" s="870">
        <v>2E-3</v>
      </c>
      <c r="DJ2308" s="870" t="s">
        <v>121</v>
      </c>
      <c r="DK2308" s="870">
        <v>2E-3</v>
      </c>
      <c r="DL2308" s="61" t="str">
        <f t="shared" si="43"/>
        <v>22-0175</v>
      </c>
      <c r="DM2308" s="877">
        <v>2.0703484414925401E-2</v>
      </c>
      <c r="DN2308" s="877">
        <v>-5.1346888731257899E-4</v>
      </c>
      <c r="DO2308" s="877">
        <v>-6.0511821342549199E-4</v>
      </c>
      <c r="DP2308" s="877">
        <v>6.00080322541987E-2</v>
      </c>
      <c r="DQ2308" s="877">
        <v>4.2541060886370601E-2</v>
      </c>
      <c r="DR2308" s="877">
        <v>2.76568348732887E-2</v>
      </c>
      <c r="DS2308" s="877">
        <v>1.1712399792688699</v>
      </c>
      <c r="DT2308" s="877">
        <v>1.7839694070487799E-2</v>
      </c>
      <c r="DU2308" s="877">
        <v>-3.6862438981405599E-4</v>
      </c>
      <c r="DV2308" s="877">
        <v>4.6566291277123899E-3</v>
      </c>
      <c r="DW2308" s="877">
        <v>0.117961653935639</v>
      </c>
      <c r="DX2308" s="877">
        <v>-0.65799969656324098</v>
      </c>
      <c r="DY2308" s="877">
        <v>12.1249403387098</v>
      </c>
      <c r="DZ2308" s="877">
        <v>132.04646794881401</v>
      </c>
      <c r="EA2308" s="877">
        <v>1.65440694722919</v>
      </c>
      <c r="EB2308" s="877">
        <v>95.635004677506302</v>
      </c>
    </row>
    <row r="2309" spans="1:132">
      <c r="A2309" s="11">
        <v>44838</v>
      </c>
      <c r="B2309" s="53">
        <v>44833</v>
      </c>
      <c r="C2309" s="25" t="s">
        <v>2671</v>
      </c>
      <c r="H2309" s="3" t="e">
        <f>((F2309)/(E2309/100))</f>
        <v>#DIV/0!</v>
      </c>
      <c r="I2309" s="4" t="e">
        <f>E2309/F2309</f>
        <v>#DIV/0!</v>
      </c>
      <c r="J2309" s="4" t="e">
        <f>100/G2309</f>
        <v>#DIV/0!</v>
      </c>
      <c r="N2309" s="37" t="e">
        <f>M2309/(K2309/100)</f>
        <v>#DIV/0!</v>
      </c>
      <c r="O2309" s="37" t="e">
        <f>N2309/J2309</f>
        <v>#DIV/0!</v>
      </c>
      <c r="P2309" s="5" t="e">
        <f>M2309/(L2309/100)</f>
        <v>#DIV/0!</v>
      </c>
      <c r="Q2309" s="5" t="e">
        <f>P2309*I2309</f>
        <v>#DIV/0!</v>
      </c>
      <c r="U2309" s="15" t="e">
        <f>100-(T2309-R2309)/S2309*100</f>
        <v>#DIV/0!</v>
      </c>
      <c r="AB2309" s="14" t="e">
        <f>((AE2309-AC2309)*(1000/AD2309))*1000</f>
        <v>#DIV/0!</v>
      </c>
      <c r="AF2309" s="7" t="e">
        <f>#REF!*0.8</f>
        <v>#REF!</v>
      </c>
      <c r="AH2309" s="8" t="e">
        <f>((AG2309)*(H2309/100))</f>
        <v>#DIV/0!</v>
      </c>
      <c r="AI2309" s="7" t="e">
        <f>AG2309/AH2309</f>
        <v>#DIV/0!</v>
      </c>
      <c r="AM2309" s="21">
        <v>2.5299999999999998</v>
      </c>
      <c r="AN2309" s="21">
        <v>2.59</v>
      </c>
      <c r="AO2309" s="24" t="s">
        <v>2671</v>
      </c>
      <c r="DL2309" s="61" t="str">
        <f t="shared" si="43"/>
        <v>VNE 0084</v>
      </c>
    </row>
    <row r="2310" spans="1:132">
      <c r="A2310" s="11">
        <v>44839</v>
      </c>
      <c r="B2310" s="66" t="s">
        <v>2672</v>
      </c>
      <c r="C2310" s="25" t="s">
        <v>117</v>
      </c>
      <c r="H2310" s="3" t="e">
        <f>((F2310)/(E2310/100))</f>
        <v>#DIV/0!</v>
      </c>
      <c r="I2310" s="4" t="e">
        <f>E2310/F2310</f>
        <v>#DIV/0!</v>
      </c>
      <c r="J2310" s="4" t="e">
        <f>100/G2310</f>
        <v>#DIV/0!</v>
      </c>
      <c r="N2310" s="37" t="e">
        <f>M2310/(K2310/100)</f>
        <v>#DIV/0!</v>
      </c>
      <c r="O2310" s="37" t="e">
        <f>N2310/J2310</f>
        <v>#DIV/0!</v>
      </c>
      <c r="P2310" s="5" t="e">
        <f>M2310/(L2310/100)</f>
        <v>#DIV/0!</v>
      </c>
      <c r="Q2310" s="5" t="e">
        <f>P2310*I2310</f>
        <v>#DIV/0!</v>
      </c>
      <c r="U2310" s="15" t="e">
        <f>100-(T2310-R2310)/S2310*100</f>
        <v>#DIV/0!</v>
      </c>
      <c r="X2310" s="2">
        <v>11.85</v>
      </c>
      <c r="AB2310" s="14" t="e">
        <f>((AE2310-AC2310)*(1000/AD2310))*1000</f>
        <v>#DIV/0!</v>
      </c>
      <c r="AF2310" s="7" t="e">
        <f>#REF!*0.8</f>
        <v>#REF!</v>
      </c>
      <c r="AG2310" s="2">
        <v>60</v>
      </c>
      <c r="AH2310" s="8" t="e">
        <f>((AG2310)*(H2310/100))</f>
        <v>#DIV/0!</v>
      </c>
      <c r="AI2310" s="7" t="e">
        <f>AG2310/AH2310</f>
        <v>#DIV/0!</v>
      </c>
      <c r="AO2310" s="24" t="s">
        <v>117</v>
      </c>
      <c r="AP2310" s="871">
        <v>9.2999999999999999E-2</v>
      </c>
      <c r="AQ2310" s="871">
        <v>2E-3</v>
      </c>
      <c r="AR2310" s="871" t="s">
        <v>121</v>
      </c>
      <c r="AS2310" s="871">
        <v>4.0000000000000001E-3</v>
      </c>
      <c r="AT2310" s="871">
        <v>4.5999999999999999E-2</v>
      </c>
      <c r="AU2310" s="871">
        <v>2E-3</v>
      </c>
      <c r="AV2310" s="871">
        <v>0.04</v>
      </c>
      <c r="AW2310" s="871">
        <v>2E-3</v>
      </c>
      <c r="AX2310" s="871">
        <v>7.0000000000000001E-3</v>
      </c>
      <c r="AY2310" s="871">
        <v>1E-3</v>
      </c>
      <c r="AZ2310" s="871">
        <v>1.0999999999999999E-2</v>
      </c>
      <c r="BA2310" s="871">
        <v>1E-3</v>
      </c>
      <c r="BB2310" s="871">
        <v>3.6999999999999998E-2</v>
      </c>
      <c r="BC2310" s="871">
        <v>2E-3</v>
      </c>
      <c r="BD2310" s="871">
        <v>0.27100000000000002</v>
      </c>
      <c r="BE2310" s="871">
        <v>7.0000000000000001E-3</v>
      </c>
      <c r="BF2310" s="871" t="s">
        <v>121</v>
      </c>
      <c r="BG2310" s="871">
        <v>7.0000000000000001E-3</v>
      </c>
      <c r="BH2310" s="871" t="s">
        <v>121</v>
      </c>
      <c r="BI2310" s="871">
        <v>2.5459999999999998</v>
      </c>
      <c r="BJ2310" s="871" t="s">
        <v>121</v>
      </c>
      <c r="BK2310" s="871">
        <v>2E-3</v>
      </c>
      <c r="BL2310" s="871" t="s">
        <v>121</v>
      </c>
      <c r="BM2310" s="871">
        <v>2E-3</v>
      </c>
      <c r="BN2310" s="871">
        <v>5.2999999999999999E-2</v>
      </c>
      <c r="BO2310" s="871">
        <v>6.0000000000000001E-3</v>
      </c>
      <c r="BP2310" s="871">
        <v>70.811999999999998</v>
      </c>
      <c r="BQ2310" s="871">
        <v>0.11</v>
      </c>
      <c r="BR2310" s="871" t="s">
        <v>121</v>
      </c>
      <c r="BS2310" s="871">
        <v>2E-3</v>
      </c>
      <c r="BT2310" s="871">
        <v>9.8239999999999998</v>
      </c>
      <c r="BU2310" s="871">
        <v>9.7000000000000003E-2</v>
      </c>
      <c r="BV2310" s="871">
        <v>10.234</v>
      </c>
      <c r="BW2310" s="871">
        <v>9.0999999999999998E-2</v>
      </c>
      <c r="BX2310" s="871" t="s">
        <v>121</v>
      </c>
      <c r="BY2310" s="871">
        <v>3.0000000000000001E-3</v>
      </c>
      <c r="BZ2310" s="871">
        <v>1.361</v>
      </c>
      <c r="CA2310" s="871">
        <v>2.9000000000000001E-2</v>
      </c>
      <c r="CB2310" s="871" t="s">
        <v>121</v>
      </c>
      <c r="CC2310" s="871">
        <v>12.941000000000001</v>
      </c>
      <c r="CD2310" s="871">
        <v>1.0999999999999999E-2</v>
      </c>
      <c r="CE2310" s="871">
        <v>4.0000000000000001E-3</v>
      </c>
      <c r="CF2310" s="871" t="s">
        <v>121</v>
      </c>
      <c r="CG2310" s="871">
        <v>2E-3</v>
      </c>
      <c r="CH2310" s="871" t="s">
        <v>121</v>
      </c>
      <c r="CI2310" s="871">
        <v>2E-3</v>
      </c>
      <c r="CJ2310" s="871">
        <v>0.223</v>
      </c>
      <c r="CK2310" s="871">
        <v>0.115</v>
      </c>
      <c r="CL2310" s="871" t="s">
        <v>121</v>
      </c>
      <c r="CM2310" s="871">
        <v>2E-3</v>
      </c>
      <c r="CN2310" s="871">
        <v>3.0000000000000001E-3</v>
      </c>
      <c r="CO2310" s="871">
        <v>1E-3</v>
      </c>
      <c r="CP2310" s="871">
        <v>5.1349999999999998</v>
      </c>
      <c r="CQ2310" s="871">
        <v>8.1000000000000003E-2</v>
      </c>
      <c r="CR2310" s="871" t="s">
        <v>121</v>
      </c>
      <c r="CS2310" s="871">
        <v>2E-3</v>
      </c>
      <c r="CT2310" s="871">
        <v>1.19</v>
      </c>
      <c r="CU2310" s="871">
        <v>0.27500000000000002</v>
      </c>
      <c r="CV2310" s="871">
        <v>0.01</v>
      </c>
      <c r="CW2310" s="871">
        <v>1E-3</v>
      </c>
      <c r="CX2310" s="871">
        <v>9.1999999999999998E-2</v>
      </c>
      <c r="CY2310" s="871">
        <v>6.0000000000000001E-3</v>
      </c>
      <c r="CZ2310" s="871" t="s">
        <v>121</v>
      </c>
      <c r="DA2310" s="871">
        <v>2E-3</v>
      </c>
      <c r="DB2310" s="871" t="s">
        <v>121</v>
      </c>
      <c r="DC2310" s="871">
        <v>3.0000000000000001E-3</v>
      </c>
      <c r="DD2310" s="871">
        <v>2.4E-2</v>
      </c>
      <c r="DE2310" s="871">
        <v>5.0000000000000001E-3</v>
      </c>
      <c r="DF2310" s="871">
        <v>0.44900000000000001</v>
      </c>
      <c r="DG2310" s="871">
        <v>5.0000000000000001E-3</v>
      </c>
      <c r="DH2310" s="871">
        <v>4.0000000000000001E-3</v>
      </c>
      <c r="DI2310" s="871">
        <v>1E-3</v>
      </c>
      <c r="DJ2310" s="871">
        <v>5.8999999999999997E-2</v>
      </c>
      <c r="DK2310" s="871">
        <v>1E-3</v>
      </c>
      <c r="DL2310" s="61" t="str">
        <f t="shared" si="43"/>
        <v>UTV</v>
      </c>
    </row>
    <row r="2311" spans="1:132">
      <c r="A2311" s="11">
        <v>44839</v>
      </c>
      <c r="B2311" s="66" t="s">
        <v>2614</v>
      </c>
      <c r="C2311" s="25" t="s">
        <v>859</v>
      </c>
      <c r="H2311" s="3" t="e">
        <f>((F2311)/(E2311/100))</f>
        <v>#DIV/0!</v>
      </c>
      <c r="I2311" s="4" t="e">
        <f>E2311/F2311</f>
        <v>#DIV/0!</v>
      </c>
      <c r="J2311" s="4" t="e">
        <f>100/G2311</f>
        <v>#DIV/0!</v>
      </c>
      <c r="N2311" s="37" t="e">
        <f>M2311/(K2311/100)</f>
        <v>#DIV/0!</v>
      </c>
      <c r="O2311" s="37" t="e">
        <f>N2311/J2311</f>
        <v>#DIV/0!</v>
      </c>
      <c r="P2311" s="5" t="e">
        <f>M2311/(L2311/100)</f>
        <v>#DIV/0!</v>
      </c>
      <c r="Q2311" s="5" t="e">
        <f>P2311*I2311</f>
        <v>#DIV/0!</v>
      </c>
      <c r="U2311" s="15" t="e">
        <f>100-(T2311-R2311)/S2311*100</f>
        <v>#DIV/0!</v>
      </c>
      <c r="AB2311" s="14" t="e">
        <f>((AE2311-AC2311)*(1000/AD2311))*1000</f>
        <v>#DIV/0!</v>
      </c>
      <c r="AF2311" s="7" t="e">
        <f>#REF!*0.8</f>
        <v>#REF!</v>
      </c>
      <c r="AH2311" s="8" t="e">
        <f>((AG2311)*(H2311/100))</f>
        <v>#DIV/0!</v>
      </c>
      <c r="AI2311" s="7" t="e">
        <f>AG2311/AH2311</f>
        <v>#DIV/0!</v>
      </c>
      <c r="AO2311" s="24" t="s">
        <v>859</v>
      </c>
      <c r="DL2311" s="61" t="str">
        <f t="shared" si="43"/>
        <v>CH 7343</v>
      </c>
    </row>
    <row r="2312" spans="1:132">
      <c r="A2312" s="11">
        <v>44839</v>
      </c>
      <c r="B2312" s="66" t="s">
        <v>120</v>
      </c>
      <c r="C2312" s="25" t="s">
        <v>119</v>
      </c>
      <c r="D2312" s="21">
        <v>24</v>
      </c>
      <c r="E2312" s="2">
        <v>100</v>
      </c>
      <c r="F2312" s="2">
        <v>76</v>
      </c>
      <c r="H2312" s="3">
        <f>((F2312)/(E2312/100))</f>
        <v>76</v>
      </c>
      <c r="I2312" s="4">
        <f>E2312/F2312</f>
        <v>1.3157894736842106</v>
      </c>
      <c r="J2312" s="4" t="e">
        <f>100/G2312</f>
        <v>#DIV/0!</v>
      </c>
      <c r="N2312" s="37" t="e">
        <f>M2312/(K2312/100)</f>
        <v>#DIV/0!</v>
      </c>
      <c r="O2312" s="37" t="e">
        <f>N2312/J2312</f>
        <v>#DIV/0!</v>
      </c>
      <c r="P2312" s="5" t="e">
        <f>M2312/(L2312/100)</f>
        <v>#DIV/0!</v>
      </c>
      <c r="Q2312" s="5" t="e">
        <f>P2312*I2312</f>
        <v>#DIV/0!</v>
      </c>
      <c r="U2312" s="15" t="e">
        <f>100-(T2312-R2312)/S2312*100</f>
        <v>#DIV/0!</v>
      </c>
      <c r="V2312" s="21">
        <v>2.6080000000000001</v>
      </c>
      <c r="X2312" s="2">
        <v>11.87</v>
      </c>
      <c r="Y2312" s="2">
        <v>12.22</v>
      </c>
      <c r="Z2312" s="21">
        <v>2461</v>
      </c>
      <c r="AB2312" s="14" t="e">
        <f>((AE2312-AC2312)*(1000/AD2312))*1000</f>
        <v>#DIV/0!</v>
      </c>
      <c r="AF2312" s="7" t="e">
        <f>#REF!*0.8</f>
        <v>#REF!</v>
      </c>
      <c r="AG2312" s="2">
        <v>131</v>
      </c>
      <c r="AH2312" s="8">
        <f>((AG2312)*(H2312/100))</f>
        <v>99.56</v>
      </c>
      <c r="AI2312" s="7">
        <f>AG2312/AH2312</f>
        <v>1.3157894736842104</v>
      </c>
      <c r="AJ2312" s="6">
        <v>15.78</v>
      </c>
      <c r="AK2312" s="2">
        <v>0.83499999999999996</v>
      </c>
      <c r="AM2312" s="21">
        <v>7.84</v>
      </c>
      <c r="AN2312" s="21">
        <v>6.93</v>
      </c>
      <c r="AO2312" s="24" t="s">
        <v>246</v>
      </c>
      <c r="AP2312" s="872">
        <v>0.16</v>
      </c>
      <c r="AQ2312" s="872">
        <v>3.0000000000000001E-3</v>
      </c>
      <c r="AR2312" s="872">
        <v>7.3999999999999996E-2</v>
      </c>
      <c r="AS2312" s="872">
        <v>4.0000000000000001E-3</v>
      </c>
      <c r="AT2312" s="872">
        <v>1.2999999999999999E-2</v>
      </c>
      <c r="AU2312" s="872">
        <v>2E-3</v>
      </c>
      <c r="AV2312" s="872">
        <v>2.9000000000000001E-2</v>
      </c>
      <c r="AW2312" s="872">
        <v>2E-3</v>
      </c>
      <c r="AX2312" s="872">
        <v>6.0000000000000001E-3</v>
      </c>
      <c r="AY2312" s="872">
        <v>1E-3</v>
      </c>
      <c r="AZ2312" s="872">
        <v>3.5999999999999997E-2</v>
      </c>
      <c r="BA2312" s="872">
        <v>3.0000000000000001E-3</v>
      </c>
      <c r="BB2312" s="872">
        <v>0.17599999999999999</v>
      </c>
      <c r="BC2312" s="872">
        <v>4.0000000000000001E-3</v>
      </c>
      <c r="BD2312" s="872">
        <v>5.7089999999999996</v>
      </c>
      <c r="BE2312" s="872">
        <v>4.2999999999999997E-2</v>
      </c>
      <c r="BF2312" s="872" t="s">
        <v>121</v>
      </c>
      <c r="BG2312" s="872">
        <v>8.9999999999999993E-3</v>
      </c>
      <c r="BH2312" s="872">
        <v>6.2080000000000002</v>
      </c>
      <c r="BI2312" s="872">
        <v>1.4239999999999999</v>
      </c>
      <c r="BJ2312" s="872" t="s">
        <v>121</v>
      </c>
      <c r="BK2312" s="872">
        <v>3.0000000000000001E-3</v>
      </c>
      <c r="BL2312" s="872" t="s">
        <v>121</v>
      </c>
      <c r="BM2312" s="872">
        <v>2E-3</v>
      </c>
      <c r="BN2312" s="872">
        <v>0.158</v>
      </c>
      <c r="BO2312" s="872">
        <v>8.9999999999999993E-3</v>
      </c>
      <c r="BP2312" s="872">
        <v>43.496000000000002</v>
      </c>
      <c r="BQ2312" s="872">
        <v>0.26100000000000001</v>
      </c>
      <c r="BR2312" s="872" t="s">
        <v>121</v>
      </c>
      <c r="BS2312" s="872">
        <v>2E-3</v>
      </c>
      <c r="BT2312" s="872">
        <v>14.215</v>
      </c>
      <c r="BU2312" s="872">
        <v>0.154</v>
      </c>
      <c r="BV2312" s="872">
        <v>1.4750000000000001</v>
      </c>
      <c r="BW2312" s="872">
        <v>2.9000000000000001E-2</v>
      </c>
      <c r="BX2312" s="872" t="s">
        <v>121</v>
      </c>
      <c r="BY2312" s="872">
        <v>1.7000000000000001E-2</v>
      </c>
      <c r="BZ2312" s="872">
        <v>0.93700000000000006</v>
      </c>
      <c r="CA2312" s="872">
        <v>3.5000000000000003E-2</v>
      </c>
      <c r="CB2312" s="872">
        <v>12.157999999999999</v>
      </c>
      <c r="CC2312" s="872">
        <v>6.8659999999999997</v>
      </c>
      <c r="CD2312" s="872">
        <v>0.32900000000000001</v>
      </c>
      <c r="CE2312" s="872">
        <v>0.01</v>
      </c>
      <c r="CF2312" s="872">
        <v>4.0000000000000001E-3</v>
      </c>
      <c r="CG2312" s="872">
        <v>1E-3</v>
      </c>
      <c r="CH2312" s="872" t="s">
        <v>121</v>
      </c>
      <c r="CI2312" s="872">
        <v>2E-3</v>
      </c>
      <c r="CJ2312" s="872">
        <v>0.43</v>
      </c>
      <c r="CK2312" s="872">
        <v>7.6999999999999999E-2</v>
      </c>
      <c r="CL2312" s="872" t="s">
        <v>121</v>
      </c>
      <c r="CM2312" s="872">
        <v>2E-3</v>
      </c>
      <c r="CN2312" s="872">
        <v>3.0000000000000001E-3</v>
      </c>
      <c r="CO2312" s="872">
        <v>1E-3</v>
      </c>
      <c r="CP2312" s="872">
        <v>2.157</v>
      </c>
      <c r="CQ2312" s="872">
        <v>4.5999999999999999E-2</v>
      </c>
      <c r="CR2312" s="872" t="s">
        <v>121</v>
      </c>
      <c r="CS2312" s="872">
        <v>2E-3</v>
      </c>
      <c r="CT2312" s="872">
        <v>8.57</v>
      </c>
      <c r="CU2312" s="872">
        <v>0.32100000000000001</v>
      </c>
      <c r="CV2312" s="872">
        <v>3.3000000000000002E-2</v>
      </c>
      <c r="CW2312" s="872">
        <v>1E-3</v>
      </c>
      <c r="CX2312" s="872">
        <v>1.2969999999999999</v>
      </c>
      <c r="CY2312" s="872">
        <v>2.5000000000000001E-2</v>
      </c>
      <c r="CZ2312" s="872" t="s">
        <v>121</v>
      </c>
      <c r="DA2312" s="872">
        <v>2E-3</v>
      </c>
      <c r="DB2312" s="872">
        <v>0.106</v>
      </c>
      <c r="DC2312" s="872">
        <v>8.0000000000000002E-3</v>
      </c>
      <c r="DD2312" s="872" t="s">
        <v>121</v>
      </c>
      <c r="DE2312" s="872">
        <v>1.7000000000000001E-2</v>
      </c>
      <c r="DF2312" s="872">
        <v>2.1890000000000001</v>
      </c>
      <c r="DG2312" s="872">
        <v>0.02</v>
      </c>
      <c r="DH2312" s="872">
        <v>1.4E-2</v>
      </c>
      <c r="DI2312" s="872">
        <v>1E-3</v>
      </c>
      <c r="DJ2312" s="872">
        <v>7.0000000000000001E-3</v>
      </c>
      <c r="DK2312" s="872">
        <v>1E-3</v>
      </c>
      <c r="DL2312" s="61" t="str">
        <f t="shared" si="43"/>
        <v xml:space="preserve">DK III W1 </v>
      </c>
      <c r="DM2312" s="877">
        <v>9.7663644441979601E-4</v>
      </c>
      <c r="DN2312" s="877">
        <v>3.9881100533638103E-3</v>
      </c>
      <c r="DO2312" s="877">
        <v>3.96244155789124E-2</v>
      </c>
      <c r="DP2312" s="877">
        <v>0.83508791822997896</v>
      </c>
      <c r="DQ2312" s="877">
        <v>7.0508592312290503E-3</v>
      </c>
      <c r="DR2312" s="877">
        <v>1.48221663198263E-2</v>
      </c>
      <c r="DS2312" s="877">
        <v>0.83386027013134401</v>
      </c>
      <c r="DT2312" s="877">
        <v>4.0332198974862198E-2</v>
      </c>
      <c r="DU2312" s="877">
        <v>3.4956915175772302E-4</v>
      </c>
      <c r="DV2312" s="877">
        <v>2.7539542337904201E-2</v>
      </c>
      <c r="DW2312" s="877">
        <v>1.8498610468925301</v>
      </c>
      <c r="DX2312" s="877">
        <v>-0.64765320398977899</v>
      </c>
      <c r="DY2312" s="877">
        <v>1611.9323646535699</v>
      </c>
      <c r="DZ2312" s="877">
        <v>0.83414975952137205</v>
      </c>
      <c r="EA2312" s="877">
        <v>-3.5554966212690699E-2</v>
      </c>
      <c r="EB2312" s="877">
        <v>96.173061158350905</v>
      </c>
    </row>
    <row r="2313" spans="1:132">
      <c r="A2313" s="11">
        <v>44839</v>
      </c>
      <c r="B2313" s="66" t="s">
        <v>2584</v>
      </c>
      <c r="C2313" s="25" t="s">
        <v>124</v>
      </c>
      <c r="D2313" s="21">
        <v>22</v>
      </c>
      <c r="E2313" s="2">
        <v>100</v>
      </c>
      <c r="F2313" s="2">
        <v>78</v>
      </c>
      <c r="H2313" s="3">
        <f>((F2313)/(E2313/100))</f>
        <v>78</v>
      </c>
      <c r="I2313" s="4">
        <f>E2313/F2313</f>
        <v>1.2820512820512822</v>
      </c>
      <c r="J2313" s="4" t="e">
        <f>100/G2313</f>
        <v>#DIV/0!</v>
      </c>
      <c r="N2313" s="37" t="e">
        <f>M2313/(K2313/100)</f>
        <v>#DIV/0!</v>
      </c>
      <c r="O2313" s="37" t="e">
        <f>N2313/J2313</f>
        <v>#DIV/0!</v>
      </c>
      <c r="P2313" s="5" t="e">
        <f>M2313/(L2313/100)</f>
        <v>#DIV/0!</v>
      </c>
      <c r="Q2313" s="5" t="e">
        <f>P2313*I2313</f>
        <v>#DIV/0!</v>
      </c>
      <c r="U2313" s="15" t="e">
        <f>100-(T2313-R2313)/S2313*100</f>
        <v>#DIV/0!</v>
      </c>
      <c r="V2313" s="21">
        <v>2.2480000000000002</v>
      </c>
      <c r="X2313" s="2">
        <v>11.18</v>
      </c>
      <c r="Y2313" s="2">
        <v>4.38</v>
      </c>
      <c r="AB2313" s="14" t="e">
        <f>((AE2313-AC2313)*(1000/AD2313))*1000</f>
        <v>#DIV/0!</v>
      </c>
      <c r="AF2313" s="7" t="e">
        <f>#REF!*0.8</f>
        <v>#REF!</v>
      </c>
      <c r="AG2313" s="2">
        <v>127</v>
      </c>
      <c r="AH2313" s="8">
        <f>((AG2313)*(H2313/100))</f>
        <v>99.06</v>
      </c>
      <c r="AI2313" s="7">
        <f>AG2313/AH2313</f>
        <v>1.2820512820512819</v>
      </c>
      <c r="AJ2313" s="6">
        <v>37.590000000000003</v>
      </c>
      <c r="AK2313" s="2">
        <v>0.29599999999999999</v>
      </c>
      <c r="AO2313" s="24" t="s">
        <v>2584</v>
      </c>
      <c r="AP2313" s="874">
        <v>3.7999999999999999E-2</v>
      </c>
      <c r="AQ2313" s="874">
        <v>1E-3</v>
      </c>
      <c r="AR2313" s="874">
        <v>2.3E-2</v>
      </c>
      <c r="AS2313" s="874">
        <v>3.0000000000000001E-3</v>
      </c>
      <c r="AT2313" s="874">
        <v>8.9999999999999993E-3</v>
      </c>
      <c r="AU2313" s="874">
        <v>2E-3</v>
      </c>
      <c r="AV2313" s="874">
        <v>0.03</v>
      </c>
      <c r="AW2313" s="874">
        <v>2E-3</v>
      </c>
      <c r="AX2313" s="874" t="s">
        <v>121</v>
      </c>
      <c r="AY2313" s="874">
        <v>2E-3</v>
      </c>
      <c r="AZ2313" s="874">
        <v>4.5999999999999999E-2</v>
      </c>
      <c r="BA2313" s="874">
        <v>3.0000000000000001E-3</v>
      </c>
      <c r="BB2313" s="874">
        <v>0.11</v>
      </c>
      <c r="BC2313" s="874">
        <v>3.0000000000000001E-3</v>
      </c>
      <c r="BD2313" s="874">
        <v>5.68</v>
      </c>
      <c r="BE2313" s="874">
        <v>4.1000000000000002E-2</v>
      </c>
      <c r="BF2313" s="874" t="s">
        <v>121</v>
      </c>
      <c r="BG2313" s="874">
        <v>6.0000000000000001E-3</v>
      </c>
      <c r="BH2313" s="874">
        <v>3.085</v>
      </c>
      <c r="BI2313" s="874">
        <v>0.95399999999999996</v>
      </c>
      <c r="BJ2313" s="874">
        <v>2E-3</v>
      </c>
      <c r="BK2313" s="874">
        <v>1E-3</v>
      </c>
      <c r="BL2313" s="874" t="s">
        <v>121</v>
      </c>
      <c r="BM2313" s="874">
        <v>2E-3</v>
      </c>
      <c r="BN2313" s="874">
        <v>0.151</v>
      </c>
      <c r="BO2313" s="874">
        <v>8.0000000000000002E-3</v>
      </c>
      <c r="BP2313" s="874">
        <v>62.372999999999998</v>
      </c>
      <c r="BQ2313" s="874">
        <v>0.14599999999999999</v>
      </c>
      <c r="BR2313" s="874">
        <v>3.0000000000000001E-3</v>
      </c>
      <c r="BS2313" s="874">
        <v>1E-3</v>
      </c>
      <c r="BT2313" s="874">
        <v>13.430999999999999</v>
      </c>
      <c r="BU2313" s="874">
        <v>0.14299999999999999</v>
      </c>
      <c r="BV2313" s="874">
        <v>0.64200000000000002</v>
      </c>
      <c r="BW2313" s="874">
        <v>1.7999999999999999E-2</v>
      </c>
      <c r="BX2313" s="874" t="s">
        <v>121</v>
      </c>
      <c r="BY2313" s="874">
        <v>1.7000000000000001E-2</v>
      </c>
      <c r="BZ2313" s="874">
        <v>0.71199999999999997</v>
      </c>
      <c r="CA2313" s="874">
        <v>0.03</v>
      </c>
      <c r="CB2313" s="874" t="s">
        <v>121</v>
      </c>
      <c r="CC2313" s="874">
        <v>12.156000000000001</v>
      </c>
      <c r="CD2313" s="874">
        <v>0.18099999999999999</v>
      </c>
      <c r="CE2313" s="874">
        <v>7.0000000000000001E-3</v>
      </c>
      <c r="CF2313" s="874">
        <v>4.0000000000000001E-3</v>
      </c>
      <c r="CG2313" s="874">
        <v>1E-3</v>
      </c>
      <c r="CH2313" s="874">
        <v>2E-3</v>
      </c>
      <c r="CI2313" s="874">
        <v>1E-3</v>
      </c>
      <c r="CJ2313" s="874">
        <v>1.7170000000000001</v>
      </c>
      <c r="CK2313" s="874">
        <v>0.09</v>
      </c>
      <c r="CL2313" s="874" t="s">
        <v>121</v>
      </c>
      <c r="CM2313" s="874">
        <v>2E-3</v>
      </c>
      <c r="CN2313" s="874">
        <v>2E-3</v>
      </c>
      <c r="CO2313" s="874">
        <v>1E-3</v>
      </c>
      <c r="CP2313" s="874">
        <v>1.6830000000000001</v>
      </c>
      <c r="CQ2313" s="874">
        <v>3.7999999999999999E-2</v>
      </c>
      <c r="CR2313" s="874" t="s">
        <v>121</v>
      </c>
      <c r="CS2313" s="874">
        <v>2E-3</v>
      </c>
      <c r="CT2313" s="874">
        <v>8.5890000000000004</v>
      </c>
      <c r="CU2313" s="874">
        <v>0.29499999999999998</v>
      </c>
      <c r="CV2313" s="874">
        <v>3.3000000000000002E-2</v>
      </c>
      <c r="CW2313" s="874">
        <v>1E-3</v>
      </c>
      <c r="CX2313" s="874">
        <v>0.68400000000000005</v>
      </c>
      <c r="CY2313" s="874">
        <v>1.7999999999999999E-2</v>
      </c>
      <c r="CZ2313" s="874" t="s">
        <v>121</v>
      </c>
      <c r="DA2313" s="874">
        <v>2E-3</v>
      </c>
      <c r="DB2313" s="874">
        <v>1.9E-2</v>
      </c>
      <c r="DC2313" s="874">
        <v>6.0000000000000001E-3</v>
      </c>
      <c r="DD2313" s="874" t="s">
        <v>121</v>
      </c>
      <c r="DE2313" s="874">
        <v>8.9999999999999993E-3</v>
      </c>
      <c r="DF2313" s="874">
        <v>0.69699999999999995</v>
      </c>
      <c r="DG2313" s="874">
        <v>8.0000000000000002E-3</v>
      </c>
      <c r="DH2313" s="874">
        <v>4.4999999999999998E-2</v>
      </c>
      <c r="DI2313" s="874">
        <v>1E-3</v>
      </c>
      <c r="DJ2313" s="874">
        <v>5.0000000000000001E-3</v>
      </c>
      <c r="DK2313" s="874">
        <v>1E-3</v>
      </c>
      <c r="DL2313" s="61" t="str">
        <f t="shared" si="43"/>
        <v xml:space="preserve">DK III zu DK II </v>
      </c>
      <c r="DM2313" s="877">
        <v>8.3150310032246294E-3</v>
      </c>
      <c r="DN2313" s="877">
        <v>1.4352577219944899E-2</v>
      </c>
      <c r="DO2313" s="877">
        <v>1.4815733957101E-2</v>
      </c>
      <c r="DP2313" s="877">
        <v>0.296113909578819</v>
      </c>
      <c r="DQ2313" s="877">
        <v>5.0308381832339599E-2</v>
      </c>
      <c r="DR2313" s="877">
        <v>-2.0749351978963399E-3</v>
      </c>
      <c r="DS2313" s="877">
        <v>0.22063175804320501</v>
      </c>
      <c r="DT2313" s="877">
        <v>7.6562480001433402E-3</v>
      </c>
      <c r="DU2313" s="188">
        <v>5.1290128789988499E-5</v>
      </c>
      <c r="DV2313" s="877">
        <v>0.143429354802625</v>
      </c>
      <c r="DW2313" s="877">
        <v>0.42638591128033099</v>
      </c>
      <c r="DX2313" s="877">
        <v>-0.17895990547954899</v>
      </c>
      <c r="DY2313" s="877">
        <v>382.932198903303</v>
      </c>
      <c r="DZ2313" s="877">
        <v>0.76238392511434605</v>
      </c>
      <c r="EA2313" s="877">
        <v>1.17347217519967</v>
      </c>
      <c r="EB2313" s="877">
        <v>96.295764565984399</v>
      </c>
    </row>
    <row r="2314" spans="1:132">
      <c r="A2314" s="11">
        <v>44839</v>
      </c>
      <c r="B2314" s="66" t="s">
        <v>2679</v>
      </c>
      <c r="C2314" s="25" t="s">
        <v>122</v>
      </c>
      <c r="D2314" s="21">
        <v>25</v>
      </c>
      <c r="E2314" s="2">
        <v>100</v>
      </c>
      <c r="F2314" s="2">
        <v>75</v>
      </c>
      <c r="H2314" s="3">
        <f>((F2314)/(E2314/100))</f>
        <v>75</v>
      </c>
      <c r="I2314" s="4">
        <f>E2314/F2314</f>
        <v>1.3333333333333333</v>
      </c>
      <c r="J2314" s="4" t="e">
        <f>100/G2314</f>
        <v>#DIV/0!</v>
      </c>
      <c r="N2314" s="37" t="e">
        <f>M2314/(K2314/100)</f>
        <v>#DIV/0!</v>
      </c>
      <c r="O2314" s="37" t="e">
        <f>N2314/J2314</f>
        <v>#DIV/0!</v>
      </c>
      <c r="P2314" s="5" t="e">
        <f>M2314/(L2314/100)</f>
        <v>#DIV/0!</v>
      </c>
      <c r="Q2314" s="5" t="e">
        <f>P2314*I2314</f>
        <v>#DIV/0!</v>
      </c>
      <c r="U2314" s="15" t="e">
        <f>100-(T2314-R2314)/S2314*100</f>
        <v>#DIV/0!</v>
      </c>
      <c r="V2314" s="21">
        <v>0.623</v>
      </c>
      <c r="X2314" s="2">
        <v>10.9</v>
      </c>
      <c r="Y2314" s="2">
        <v>7.93</v>
      </c>
      <c r="AB2314" s="14" t="e">
        <f>((AE2314-AC2314)*(1000/AD2314))*1000</f>
        <v>#DIV/0!</v>
      </c>
      <c r="AF2314" s="7" t="e">
        <f>#REF!*0.8</f>
        <v>#REF!</v>
      </c>
      <c r="AH2314" s="8">
        <f>((AG2314)*(H2314/100))</f>
        <v>0</v>
      </c>
      <c r="AI2314" s="7" t="e">
        <f>AG2314/AH2314</f>
        <v>#DIV/0!</v>
      </c>
      <c r="AJ2314" s="6">
        <v>21.46</v>
      </c>
      <c r="AM2314" s="21">
        <v>6.59</v>
      </c>
      <c r="AN2314" s="21">
        <v>5.43</v>
      </c>
      <c r="AO2314" s="24" t="s">
        <v>2673</v>
      </c>
      <c r="AP2314" s="873">
        <v>6.4000000000000001E-2</v>
      </c>
      <c r="AQ2314" s="873">
        <v>1E-3</v>
      </c>
      <c r="AR2314" s="873">
        <v>4.2999999999999997E-2</v>
      </c>
      <c r="AS2314" s="873">
        <v>3.0000000000000001E-3</v>
      </c>
      <c r="AT2314" s="873">
        <v>4.0000000000000001E-3</v>
      </c>
      <c r="AU2314" s="873">
        <v>2E-3</v>
      </c>
      <c r="AV2314" s="873">
        <v>4.1000000000000002E-2</v>
      </c>
      <c r="AW2314" s="873">
        <v>2E-3</v>
      </c>
      <c r="AX2314" s="873" t="s">
        <v>121</v>
      </c>
      <c r="AY2314" s="873">
        <v>2E-3</v>
      </c>
      <c r="AZ2314" s="873">
        <v>4.7E-2</v>
      </c>
      <c r="BA2314" s="873">
        <v>2E-3</v>
      </c>
      <c r="BB2314" s="873">
        <v>0.156</v>
      </c>
      <c r="BC2314" s="873">
        <v>3.0000000000000001E-3</v>
      </c>
      <c r="BD2314" s="873">
        <v>2.8109999999999999</v>
      </c>
      <c r="BE2314" s="873">
        <v>2.3E-2</v>
      </c>
      <c r="BF2314" s="873" t="s">
        <v>121</v>
      </c>
      <c r="BG2314" s="873">
        <v>3.0000000000000001E-3</v>
      </c>
      <c r="BH2314" s="873">
        <v>4.2619999999999996</v>
      </c>
      <c r="BI2314" s="873">
        <v>1.1140000000000001</v>
      </c>
      <c r="BJ2314" s="873">
        <v>7.0000000000000001E-3</v>
      </c>
      <c r="BK2314" s="873">
        <v>1E-3</v>
      </c>
      <c r="BL2314" s="873" t="s">
        <v>121</v>
      </c>
      <c r="BM2314" s="873">
        <v>2E-3</v>
      </c>
      <c r="BN2314" s="873">
        <v>4.9000000000000002E-2</v>
      </c>
      <c r="BO2314" s="873">
        <v>6.0000000000000001E-3</v>
      </c>
      <c r="BP2314" s="873">
        <v>59.052999999999997</v>
      </c>
      <c r="BQ2314" s="873">
        <v>0.16300000000000001</v>
      </c>
      <c r="BR2314" s="873">
        <v>3.0000000000000001E-3</v>
      </c>
      <c r="BS2314" s="873">
        <v>1E-3</v>
      </c>
      <c r="BT2314" s="873">
        <v>13.577</v>
      </c>
      <c r="BU2314" s="873">
        <v>0.128</v>
      </c>
      <c r="BV2314" s="873">
        <v>1.431</v>
      </c>
      <c r="BW2314" s="873">
        <v>2.9000000000000001E-2</v>
      </c>
      <c r="BX2314" s="873">
        <v>0.01</v>
      </c>
      <c r="BY2314" s="873">
        <v>5.0000000000000001E-3</v>
      </c>
      <c r="BZ2314" s="873">
        <v>0.67900000000000005</v>
      </c>
      <c r="CA2314" s="873">
        <v>2.7E-2</v>
      </c>
      <c r="CB2314" s="873" t="s">
        <v>121</v>
      </c>
      <c r="CC2314" s="873">
        <v>8.8290000000000006</v>
      </c>
      <c r="CD2314" s="873">
        <v>0.16500000000000001</v>
      </c>
      <c r="CE2314" s="873">
        <v>7.0000000000000001E-3</v>
      </c>
      <c r="CF2314" s="873">
        <v>3.0000000000000001E-3</v>
      </c>
      <c r="CG2314" s="873">
        <v>1E-3</v>
      </c>
      <c r="CH2314" s="873">
        <v>4.0000000000000001E-3</v>
      </c>
      <c r="CI2314" s="873">
        <v>1E-3</v>
      </c>
      <c r="CJ2314" s="873">
        <v>0.57999999999999996</v>
      </c>
      <c r="CK2314" s="873">
        <v>8.3000000000000004E-2</v>
      </c>
      <c r="CL2314" s="873" t="s">
        <v>121</v>
      </c>
      <c r="CM2314" s="873">
        <v>2E-3</v>
      </c>
      <c r="CN2314" s="873">
        <v>2E-3</v>
      </c>
      <c r="CO2314" s="873">
        <v>1E-3</v>
      </c>
      <c r="CP2314" s="873">
        <v>2.1589999999999998</v>
      </c>
      <c r="CQ2314" s="873">
        <v>4.7E-2</v>
      </c>
      <c r="CR2314" s="873" t="s">
        <v>121</v>
      </c>
      <c r="CS2314" s="873">
        <v>2E-3</v>
      </c>
      <c r="CT2314" s="873">
        <v>6.9249999999999998</v>
      </c>
      <c r="CU2314" s="873">
        <v>0.313</v>
      </c>
      <c r="CV2314" s="873">
        <v>2.1999999999999999E-2</v>
      </c>
      <c r="CW2314" s="873">
        <v>1E-3</v>
      </c>
      <c r="CX2314" s="873">
        <v>0.55100000000000005</v>
      </c>
      <c r="CY2314" s="873">
        <v>1.4999999999999999E-2</v>
      </c>
      <c r="CZ2314" s="873" t="s">
        <v>121</v>
      </c>
      <c r="DA2314" s="873">
        <v>2E-3</v>
      </c>
      <c r="DB2314" s="873">
        <v>2.5999999999999999E-2</v>
      </c>
      <c r="DC2314" s="873">
        <v>5.0000000000000001E-3</v>
      </c>
      <c r="DD2314" s="873">
        <v>0.01</v>
      </c>
      <c r="DE2314" s="873">
        <v>6.0000000000000001E-3</v>
      </c>
      <c r="DF2314" s="873">
        <v>0.84899999999999998</v>
      </c>
      <c r="DG2314" s="873">
        <v>8.0000000000000002E-3</v>
      </c>
      <c r="DH2314" s="873">
        <v>3.3000000000000002E-2</v>
      </c>
      <c r="DI2314" s="873">
        <v>1E-3</v>
      </c>
      <c r="DJ2314" s="873">
        <v>7.0000000000000001E-3</v>
      </c>
      <c r="DK2314" s="873">
        <v>1E-3</v>
      </c>
      <c r="DL2314" s="61" t="str">
        <f t="shared" si="43"/>
        <v xml:space="preserve">DK II Mischung Hafen DK III / DK II </v>
      </c>
      <c r="DM2314" s="877">
        <v>1.75914359422806E-2</v>
      </c>
      <c r="DN2314" s="877">
        <v>6.2771923531823696E-3</v>
      </c>
      <c r="DO2314" s="877">
        <v>2.2482823460998901E-2</v>
      </c>
      <c r="DP2314" s="877">
        <v>0.47818421556575402</v>
      </c>
      <c r="DQ2314" s="877">
        <v>2.3574570809723701E-2</v>
      </c>
      <c r="DR2314" s="877">
        <v>-1.3763658500860699E-3</v>
      </c>
      <c r="DS2314" s="877">
        <v>0.528146173250439</v>
      </c>
      <c r="DT2314" s="877">
        <v>1.03292588352085E-2</v>
      </c>
      <c r="DU2314" s="188">
        <v>7.9507883095547693E-5</v>
      </c>
      <c r="DV2314" s="877">
        <v>6.24306684889297E-3</v>
      </c>
      <c r="DW2314" s="877">
        <v>0.178812791048994</v>
      </c>
      <c r="DX2314" s="877">
        <v>-0.13754937822319599</v>
      </c>
      <c r="DY2314" s="877">
        <v>931.47608641050101</v>
      </c>
      <c r="DZ2314" s="877">
        <v>0.30781960008893799</v>
      </c>
      <c r="EA2314" s="877">
        <v>0.51823452227663103</v>
      </c>
      <c r="EB2314" s="877">
        <v>96.4113657782502</v>
      </c>
    </row>
    <row r="2315" spans="1:132">
      <c r="A2315" s="11">
        <v>44839</v>
      </c>
      <c r="B2315" s="66" t="s">
        <v>840</v>
      </c>
      <c r="C2315" s="25" t="s">
        <v>2674</v>
      </c>
      <c r="D2315" s="21">
        <v>0.56999999999999995</v>
      </c>
      <c r="E2315" s="2">
        <v>100</v>
      </c>
      <c r="H2315" s="3">
        <f>((F2315)/(E2315/100))</f>
        <v>0</v>
      </c>
      <c r="I2315" s="4" t="e">
        <f>E2315/F2315</f>
        <v>#DIV/0!</v>
      </c>
      <c r="J2315" s="4" t="e">
        <f>100/G2315</f>
        <v>#DIV/0!</v>
      </c>
      <c r="N2315" s="37" t="e">
        <f>M2315/(K2315/100)</f>
        <v>#DIV/0!</v>
      </c>
      <c r="O2315" s="37" t="e">
        <f>N2315/J2315</f>
        <v>#DIV/0!</v>
      </c>
      <c r="P2315" s="5" t="e">
        <f>M2315/(L2315/100)</f>
        <v>#DIV/0!</v>
      </c>
      <c r="Q2315" s="5" t="e">
        <f>P2315*I2315</f>
        <v>#DIV/0!</v>
      </c>
      <c r="R2315" s="21">
        <v>56.497999999999998</v>
      </c>
      <c r="S2315" s="21">
        <v>9.0549999999999997</v>
      </c>
      <c r="U2315" s="15">
        <f>100-(T2315-R2315)/S2315*100</f>
        <v>723.94257316399774</v>
      </c>
      <c r="X2315" s="2">
        <v>12.13</v>
      </c>
      <c r="AB2315" s="14" t="e">
        <f>((AE2315-AC2315)*(1000/AD2315))*1000</f>
        <v>#DIV/0!</v>
      </c>
      <c r="AF2315" s="7" t="e">
        <f>#REF!*0.8</f>
        <v>#REF!</v>
      </c>
      <c r="AG2315" s="2">
        <v>100</v>
      </c>
      <c r="AH2315" s="8">
        <f>((AG2315)*(H2315/100))</f>
        <v>0</v>
      </c>
      <c r="AI2315" s="7" t="e">
        <f>AG2315/AH2315</f>
        <v>#DIV/0!</v>
      </c>
      <c r="AO2315" s="20" t="s">
        <v>2674</v>
      </c>
      <c r="AP2315" s="876">
        <v>0.182</v>
      </c>
      <c r="AQ2315" s="876">
        <v>3.0000000000000001E-3</v>
      </c>
      <c r="AR2315" s="876" t="s">
        <v>121</v>
      </c>
      <c r="AS2315" s="876">
        <v>5.0000000000000001E-3</v>
      </c>
      <c r="AT2315" s="876">
        <v>8.3000000000000004E-2</v>
      </c>
      <c r="AU2315" s="876">
        <v>4.0000000000000001E-3</v>
      </c>
      <c r="AV2315" s="876">
        <v>5.8000000000000003E-2</v>
      </c>
      <c r="AW2315" s="876">
        <v>3.0000000000000001E-3</v>
      </c>
      <c r="AX2315" s="876">
        <v>8.9999999999999993E-3</v>
      </c>
      <c r="AY2315" s="876">
        <v>1E-3</v>
      </c>
      <c r="AZ2315" s="876">
        <v>4.2999999999999997E-2</v>
      </c>
      <c r="BA2315" s="876">
        <v>3.0000000000000001E-3</v>
      </c>
      <c r="BB2315" s="876">
        <v>8.5999999999999993E-2</v>
      </c>
      <c r="BC2315" s="876">
        <v>3.0000000000000001E-3</v>
      </c>
      <c r="BD2315" s="876">
        <v>1.264</v>
      </c>
      <c r="BE2315" s="876">
        <v>1.7999999999999999E-2</v>
      </c>
      <c r="BF2315" s="876" t="s">
        <v>121</v>
      </c>
      <c r="BG2315" s="876">
        <v>5.0000000000000001E-3</v>
      </c>
      <c r="BH2315" s="876" t="s">
        <v>121</v>
      </c>
      <c r="BI2315" s="876">
        <v>4.03</v>
      </c>
      <c r="BJ2315" s="876" t="s">
        <v>121</v>
      </c>
      <c r="BK2315" s="876">
        <v>4.0000000000000001E-3</v>
      </c>
      <c r="BL2315" s="876" t="s">
        <v>121</v>
      </c>
      <c r="BM2315" s="876">
        <v>2E-3</v>
      </c>
      <c r="BN2315" s="876">
        <v>0.219</v>
      </c>
      <c r="BO2315" s="876">
        <v>1.0999999999999999E-2</v>
      </c>
      <c r="BP2315" s="876">
        <v>51.075000000000003</v>
      </c>
      <c r="BQ2315" s="876">
        <v>0.20200000000000001</v>
      </c>
      <c r="BR2315" s="876">
        <v>2E-3</v>
      </c>
      <c r="BS2315" s="876">
        <v>1E-3</v>
      </c>
      <c r="BT2315" s="876">
        <v>25.856000000000002</v>
      </c>
      <c r="BU2315" s="876">
        <v>0.25700000000000001</v>
      </c>
      <c r="BV2315" s="876">
        <v>11.861000000000001</v>
      </c>
      <c r="BW2315" s="876">
        <v>0.184</v>
      </c>
      <c r="BX2315" s="876" t="s">
        <v>121</v>
      </c>
      <c r="BY2315" s="876">
        <v>7.0000000000000001E-3</v>
      </c>
      <c r="BZ2315" s="876">
        <v>1.891</v>
      </c>
      <c r="CA2315" s="876">
        <v>4.8000000000000001E-2</v>
      </c>
      <c r="CB2315" s="876" t="s">
        <v>121</v>
      </c>
      <c r="CC2315" s="876">
        <v>21.757999999999999</v>
      </c>
      <c r="CD2315" s="876">
        <v>5.8999999999999997E-2</v>
      </c>
      <c r="CE2315" s="876">
        <v>6.0000000000000001E-3</v>
      </c>
      <c r="CF2315" s="876">
        <v>2E-3</v>
      </c>
      <c r="CG2315" s="876">
        <v>1E-3</v>
      </c>
      <c r="CH2315" s="876" t="s">
        <v>121</v>
      </c>
      <c r="CI2315" s="876">
        <v>2E-3</v>
      </c>
      <c r="CJ2315" s="876" t="s">
        <v>121</v>
      </c>
      <c r="CK2315" s="876">
        <v>0.192</v>
      </c>
      <c r="CL2315" s="876" t="s">
        <v>121</v>
      </c>
      <c r="CM2315" s="876">
        <v>2E-3</v>
      </c>
      <c r="CN2315" s="876">
        <v>6.0000000000000001E-3</v>
      </c>
      <c r="CO2315" s="876">
        <v>1E-3</v>
      </c>
      <c r="CP2315" s="876">
        <v>2.7650000000000001</v>
      </c>
      <c r="CQ2315" s="876">
        <v>8.1000000000000003E-2</v>
      </c>
      <c r="CR2315" s="876" t="s">
        <v>121</v>
      </c>
      <c r="CS2315" s="876">
        <v>2E-3</v>
      </c>
      <c r="CT2315" s="876">
        <v>2.5619999999999998</v>
      </c>
      <c r="CU2315" s="876">
        <v>0.35399999999999998</v>
      </c>
      <c r="CV2315" s="876">
        <v>2.7E-2</v>
      </c>
      <c r="CW2315" s="876">
        <v>1E-3</v>
      </c>
      <c r="CX2315" s="876">
        <v>0.44400000000000001</v>
      </c>
      <c r="CY2315" s="876">
        <v>2.1000000000000001E-2</v>
      </c>
      <c r="CZ2315" s="876" t="s">
        <v>121</v>
      </c>
      <c r="DA2315" s="876">
        <v>2E-3</v>
      </c>
      <c r="DB2315" s="876" t="s">
        <v>121</v>
      </c>
      <c r="DC2315" s="876">
        <v>1.4999999999999999E-2</v>
      </c>
      <c r="DD2315" s="876">
        <v>2.1000000000000001E-2</v>
      </c>
      <c r="DE2315" s="876">
        <v>8.9999999999999993E-3</v>
      </c>
      <c r="DF2315" s="876">
        <v>1.238</v>
      </c>
      <c r="DG2315" s="876">
        <v>1.2999999999999999E-2</v>
      </c>
      <c r="DH2315" s="876">
        <v>8.0000000000000002E-3</v>
      </c>
      <c r="DI2315" s="876">
        <v>1E-3</v>
      </c>
      <c r="DJ2315" s="876">
        <v>7.4999999999999997E-2</v>
      </c>
      <c r="DK2315" s="876">
        <v>1E-3</v>
      </c>
      <c r="DL2315" s="61" t="str">
        <f t="shared" si="43"/>
        <v>22-0240</v>
      </c>
    </row>
    <row r="2316" spans="1:132">
      <c r="A2316" s="11">
        <v>44839</v>
      </c>
      <c r="B2316" s="66" t="s">
        <v>2675</v>
      </c>
      <c r="C2316" s="25" t="s">
        <v>122</v>
      </c>
      <c r="H2316" s="3" t="e">
        <f>((F2316)/(E2316/100))</f>
        <v>#DIV/0!</v>
      </c>
      <c r="I2316" s="4" t="e">
        <f>E2316/F2316</f>
        <v>#DIV/0!</v>
      </c>
      <c r="J2316" s="4" t="e">
        <f>100/G2316</f>
        <v>#DIV/0!</v>
      </c>
      <c r="N2316" s="37" t="e">
        <f>M2316/(K2316/100)</f>
        <v>#DIV/0!</v>
      </c>
      <c r="O2316" s="37" t="e">
        <f>N2316/J2316</f>
        <v>#DIV/0!</v>
      </c>
      <c r="P2316" s="5" t="e">
        <f>M2316/(L2316/100)</f>
        <v>#DIV/0!</v>
      </c>
      <c r="Q2316" s="5" t="e">
        <f>P2316*I2316</f>
        <v>#DIV/0!</v>
      </c>
      <c r="U2316" s="15" t="e">
        <f>100-(T2316-R2316)/S2316*100</f>
        <v>#DIV/0!</v>
      </c>
      <c r="V2316" s="21">
        <v>0.46500000000000002</v>
      </c>
      <c r="X2316" s="2">
        <v>11.29</v>
      </c>
      <c r="Y2316" s="2">
        <v>7.78</v>
      </c>
      <c r="Z2316" s="21">
        <v>1755</v>
      </c>
      <c r="AB2316" s="14" t="e">
        <f>((AE2316-AC2316)*(1000/AD2316))*1000</f>
        <v>#DIV/0!</v>
      </c>
      <c r="AF2316" s="7" t="e">
        <f>#REF!*0.8</f>
        <v>#REF!</v>
      </c>
      <c r="AG2316" s="2">
        <v>131</v>
      </c>
      <c r="AH2316" s="8" t="e">
        <f>((AG2316)*(H2316/100))</f>
        <v>#DIV/0!</v>
      </c>
      <c r="AI2316" s="7" t="e">
        <f>AG2316/AH2316</f>
        <v>#DIV/0!</v>
      </c>
      <c r="AJ2316" s="6">
        <v>19.46</v>
      </c>
      <c r="AK2316" s="2">
        <v>0.45700000000000002</v>
      </c>
      <c r="AM2316" s="21">
        <v>3.7</v>
      </c>
      <c r="AN2316" s="21">
        <v>1.87</v>
      </c>
      <c r="AO2316" s="24" t="s">
        <v>2673</v>
      </c>
      <c r="AP2316" s="875">
        <v>9.0999999999999998E-2</v>
      </c>
      <c r="AQ2316" s="875">
        <v>2E-3</v>
      </c>
      <c r="AR2316" s="875">
        <v>2.1000000000000001E-2</v>
      </c>
      <c r="AS2316" s="875">
        <v>3.0000000000000001E-3</v>
      </c>
      <c r="AT2316" s="875">
        <v>0.01</v>
      </c>
      <c r="AU2316" s="875">
        <v>2E-3</v>
      </c>
      <c r="AV2316" s="875">
        <v>2.4E-2</v>
      </c>
      <c r="AW2316" s="875">
        <v>2E-3</v>
      </c>
      <c r="AX2316" s="875">
        <v>3.0000000000000001E-3</v>
      </c>
      <c r="AY2316" s="875">
        <v>1E-3</v>
      </c>
      <c r="AZ2316" s="875">
        <v>4.2000000000000003E-2</v>
      </c>
      <c r="BA2316" s="875">
        <v>3.0000000000000001E-3</v>
      </c>
      <c r="BB2316" s="875">
        <v>0.129</v>
      </c>
      <c r="BC2316" s="875">
        <v>3.0000000000000001E-3</v>
      </c>
      <c r="BD2316" s="875">
        <v>2.5230000000000001</v>
      </c>
      <c r="BE2316" s="875">
        <v>2.3E-2</v>
      </c>
      <c r="BF2316" s="875" t="s">
        <v>121</v>
      </c>
      <c r="BG2316" s="875">
        <v>3.0000000000000001E-3</v>
      </c>
      <c r="BH2316" s="875">
        <v>3.8969999999999998</v>
      </c>
      <c r="BI2316" s="875">
        <v>1.1779999999999999</v>
      </c>
      <c r="BJ2316" s="875" t="s">
        <v>121</v>
      </c>
      <c r="BK2316" s="875">
        <v>2E-3</v>
      </c>
      <c r="BL2316" s="875" t="s">
        <v>121</v>
      </c>
      <c r="BM2316" s="875">
        <v>2E-3</v>
      </c>
      <c r="BN2316" s="875">
        <v>0.45400000000000001</v>
      </c>
      <c r="BO2316" s="875">
        <v>0.01</v>
      </c>
      <c r="BP2316" s="875">
        <v>62.814</v>
      </c>
      <c r="BQ2316" s="875">
        <v>0.13900000000000001</v>
      </c>
      <c r="BR2316" s="875" t="s">
        <v>121</v>
      </c>
      <c r="BS2316" s="875">
        <v>2E-3</v>
      </c>
      <c r="BT2316" s="875">
        <v>16.207999999999998</v>
      </c>
      <c r="BU2316" s="875">
        <v>0.14099999999999999</v>
      </c>
      <c r="BV2316" s="875">
        <v>1.2709999999999999</v>
      </c>
      <c r="BW2316" s="875">
        <v>2.9000000000000001E-2</v>
      </c>
      <c r="BX2316" s="875" t="s">
        <v>121</v>
      </c>
      <c r="BY2316" s="875">
        <v>1.2E-2</v>
      </c>
      <c r="BZ2316" s="875">
        <v>0.59399999999999997</v>
      </c>
      <c r="CA2316" s="875">
        <v>2.5999999999999999E-2</v>
      </c>
      <c r="CB2316" s="875" t="s">
        <v>121</v>
      </c>
      <c r="CC2316" s="875">
        <v>10.404</v>
      </c>
      <c r="CD2316" s="875">
        <v>0.10299999999999999</v>
      </c>
      <c r="CE2316" s="875">
        <v>6.0000000000000001E-3</v>
      </c>
      <c r="CF2316" s="875" t="s">
        <v>121</v>
      </c>
      <c r="CG2316" s="875">
        <v>2E-3</v>
      </c>
      <c r="CH2316" s="875" t="s">
        <v>121</v>
      </c>
      <c r="CI2316" s="875">
        <v>2E-3</v>
      </c>
      <c r="CJ2316" s="875">
        <v>0.49299999999999999</v>
      </c>
      <c r="CK2316" s="875">
        <v>0.09</v>
      </c>
      <c r="CL2316" s="875" t="s">
        <v>121</v>
      </c>
      <c r="CM2316" s="875">
        <v>2E-3</v>
      </c>
      <c r="CN2316" s="875">
        <v>3.0000000000000001E-3</v>
      </c>
      <c r="CO2316" s="875">
        <v>1E-3</v>
      </c>
      <c r="CP2316" s="875">
        <v>2.3610000000000002</v>
      </c>
      <c r="CQ2316" s="875">
        <v>5.1999999999999998E-2</v>
      </c>
      <c r="CR2316" s="875" t="s">
        <v>121</v>
      </c>
      <c r="CS2316" s="875">
        <v>2E-3</v>
      </c>
      <c r="CT2316" s="875">
        <v>7.7110000000000003</v>
      </c>
      <c r="CU2316" s="875">
        <v>0.34699999999999998</v>
      </c>
      <c r="CV2316" s="875">
        <v>3.3000000000000002E-2</v>
      </c>
      <c r="CW2316" s="875">
        <v>1E-3</v>
      </c>
      <c r="CX2316" s="875">
        <v>0.63300000000000001</v>
      </c>
      <c r="CY2316" s="875">
        <v>1.7000000000000001E-2</v>
      </c>
      <c r="CZ2316" s="875" t="s">
        <v>121</v>
      </c>
      <c r="DA2316" s="875">
        <v>2E-3</v>
      </c>
      <c r="DB2316" s="875">
        <v>2.9000000000000001E-2</v>
      </c>
      <c r="DC2316" s="875">
        <v>5.0000000000000001E-3</v>
      </c>
      <c r="DD2316" s="875" t="s">
        <v>121</v>
      </c>
      <c r="DE2316" s="875">
        <v>8.0000000000000002E-3</v>
      </c>
      <c r="DF2316" s="875">
        <v>0.52700000000000002</v>
      </c>
      <c r="DG2316" s="875">
        <v>6.0000000000000001E-3</v>
      </c>
      <c r="DH2316" s="875">
        <v>1.2999999999999999E-2</v>
      </c>
      <c r="DI2316" s="875">
        <v>1E-3</v>
      </c>
      <c r="DJ2316" s="875">
        <v>6.0000000000000001E-3</v>
      </c>
      <c r="DK2316" s="875">
        <v>1E-3</v>
      </c>
      <c r="DL2316" s="61" t="str">
        <f t="shared" si="43"/>
        <v xml:space="preserve">DK II Mischung Hafen DK III / DK II </v>
      </c>
      <c r="DM2316" s="877">
        <v>1.26490159620076E-2</v>
      </c>
      <c r="DN2316" s="877">
        <v>2.6356649346413602E-3</v>
      </c>
      <c r="DO2316" s="877">
        <v>3.4193380800281503E-2</v>
      </c>
      <c r="DP2316" s="877">
        <v>0.45701239659314302</v>
      </c>
      <c r="DQ2316" s="877">
        <v>1.9415854538463801E-2</v>
      </c>
      <c r="DR2316" s="877">
        <v>-1.8295507209587199E-3</v>
      </c>
      <c r="DS2316" s="877">
        <v>4.0174033633319697</v>
      </c>
      <c r="DT2316" s="877">
        <v>7.7446457952363101E-2</v>
      </c>
      <c r="DU2316" s="877">
        <v>1.9855925915588301E-3</v>
      </c>
      <c r="DV2316" s="877">
        <v>1.70567040809242E-2</v>
      </c>
      <c r="DW2316" s="877">
        <v>0.244481808270333</v>
      </c>
      <c r="DX2316" s="877">
        <v>-0.145617246439533</v>
      </c>
      <c r="DY2316" s="877">
        <v>1317.31471350108</v>
      </c>
      <c r="DZ2316" s="877">
        <v>0.214551268606305</v>
      </c>
      <c r="EA2316" s="877">
        <v>0.50803883298017005</v>
      </c>
      <c r="EB2316" s="877">
        <v>95.253780354181004</v>
      </c>
    </row>
    <row r="2317" spans="1:132">
      <c r="A2317" s="11">
        <v>44840</v>
      </c>
      <c r="B2317" s="66"/>
      <c r="C2317" s="25" t="s">
        <v>117</v>
      </c>
      <c r="H2317" s="3" t="e">
        <f>((F2317)/(E2317/100))</f>
        <v>#DIV/0!</v>
      </c>
      <c r="I2317" s="4" t="e">
        <f>E2317/F2317</f>
        <v>#DIV/0!</v>
      </c>
      <c r="J2317" s="4" t="e">
        <f>100/G2317</f>
        <v>#DIV/0!</v>
      </c>
      <c r="N2317" s="37" t="e">
        <f>M2317/(K2317/100)</f>
        <v>#DIV/0!</v>
      </c>
      <c r="O2317" s="37" t="e">
        <f>N2317/J2317</f>
        <v>#DIV/0!</v>
      </c>
      <c r="P2317" s="5" t="e">
        <f>M2317/(L2317/100)</f>
        <v>#DIV/0!</v>
      </c>
      <c r="Q2317" s="5" t="e">
        <f>P2317*I2317</f>
        <v>#DIV/0!</v>
      </c>
      <c r="U2317" s="15" t="e">
        <f>100-(T2317-R2317)/S2317*100</f>
        <v>#DIV/0!</v>
      </c>
      <c r="X2317" s="2">
        <v>10.83</v>
      </c>
      <c r="AB2317" s="14" t="e">
        <f>((AE2317-AC2317)*(1000/AD2317))*1000</f>
        <v>#DIV/0!</v>
      </c>
      <c r="AF2317" s="7" t="e">
        <f>#REF!*0.8</f>
        <v>#REF!</v>
      </c>
      <c r="AG2317" s="2">
        <v>60</v>
      </c>
      <c r="AH2317" s="8" t="e">
        <f>((AG2317)*(H2317/100))</f>
        <v>#DIV/0!</v>
      </c>
      <c r="AI2317" s="7" t="e">
        <f>AG2317/AH2317</f>
        <v>#DIV/0!</v>
      </c>
      <c r="AO2317" s="20" t="s">
        <v>2676</v>
      </c>
      <c r="AP2317" s="877">
        <v>0.185</v>
      </c>
      <c r="AQ2317" s="877">
        <v>3.0000000000000001E-3</v>
      </c>
      <c r="AR2317" s="877" t="s">
        <v>121</v>
      </c>
      <c r="AS2317" s="877">
        <v>5.0000000000000001E-3</v>
      </c>
      <c r="AT2317" s="877">
        <v>9.6000000000000002E-2</v>
      </c>
      <c r="AU2317" s="877">
        <v>3.0000000000000001E-3</v>
      </c>
      <c r="AV2317" s="877">
        <v>7.5999999999999998E-2</v>
      </c>
      <c r="AW2317" s="877">
        <v>3.0000000000000001E-3</v>
      </c>
      <c r="AX2317" s="877">
        <v>1.2E-2</v>
      </c>
      <c r="AY2317" s="877">
        <v>1E-3</v>
      </c>
      <c r="AZ2317" s="877">
        <v>2.3E-2</v>
      </c>
      <c r="BA2317" s="877">
        <v>2E-3</v>
      </c>
      <c r="BB2317" s="877">
        <v>7.1999999999999995E-2</v>
      </c>
      <c r="BC2317" s="877">
        <v>2E-3</v>
      </c>
      <c r="BD2317" s="877">
        <v>0.78100000000000003</v>
      </c>
      <c r="BE2317" s="877">
        <v>1.2999999999999999E-2</v>
      </c>
      <c r="BF2317" s="877" t="s">
        <v>121</v>
      </c>
      <c r="BG2317" s="877">
        <v>6.0000000000000001E-3</v>
      </c>
      <c r="BH2317" s="877" t="s">
        <v>121</v>
      </c>
      <c r="BI2317" s="877">
        <v>1.8879999999999999</v>
      </c>
      <c r="BJ2317" s="877" t="s">
        <v>121</v>
      </c>
      <c r="BK2317" s="877">
        <v>3.0000000000000001E-3</v>
      </c>
      <c r="BL2317" s="877" t="s">
        <v>121</v>
      </c>
      <c r="BM2317" s="877">
        <v>2E-3</v>
      </c>
      <c r="BN2317" s="877">
        <v>0.10199999999999999</v>
      </c>
      <c r="BO2317" s="877">
        <v>8.0000000000000002E-3</v>
      </c>
      <c r="BP2317" s="877">
        <v>65.153000000000006</v>
      </c>
      <c r="BQ2317" s="877">
        <v>0.14099999999999999</v>
      </c>
      <c r="BR2317" s="877">
        <v>3.0000000000000001E-3</v>
      </c>
      <c r="BS2317" s="877">
        <v>1E-3</v>
      </c>
      <c r="BT2317" s="877">
        <v>9.0990000000000002</v>
      </c>
      <c r="BU2317" s="877">
        <v>0.106</v>
      </c>
      <c r="BV2317" s="877">
        <v>11.167999999999999</v>
      </c>
      <c r="BW2317" s="877">
        <v>0.112</v>
      </c>
      <c r="BX2317" s="877" t="s">
        <v>121</v>
      </c>
      <c r="BY2317" s="877">
        <v>5.0000000000000001E-3</v>
      </c>
      <c r="BZ2317" s="877">
        <v>2.5209999999999999</v>
      </c>
      <c r="CA2317" s="877">
        <v>4.2000000000000003E-2</v>
      </c>
      <c r="CB2317" s="877" t="s">
        <v>121</v>
      </c>
      <c r="CC2317" s="877">
        <v>17.992999999999999</v>
      </c>
      <c r="CD2317" s="877">
        <v>3.9E-2</v>
      </c>
      <c r="CE2317" s="877">
        <v>5.0000000000000001E-3</v>
      </c>
      <c r="CF2317" s="877" t="s">
        <v>121</v>
      </c>
      <c r="CG2317" s="877">
        <v>2E-3</v>
      </c>
      <c r="CH2317" s="877" t="s">
        <v>121</v>
      </c>
      <c r="CI2317" s="877">
        <v>2E-3</v>
      </c>
      <c r="CJ2317" s="877">
        <v>0.379</v>
      </c>
      <c r="CK2317" s="877">
        <v>0.11899999999999999</v>
      </c>
      <c r="CL2317" s="877" t="s">
        <v>121</v>
      </c>
      <c r="CM2317" s="877">
        <v>2E-3</v>
      </c>
      <c r="CN2317" s="877">
        <v>5.0000000000000001E-3</v>
      </c>
      <c r="CO2317" s="877">
        <v>1E-3</v>
      </c>
      <c r="CP2317" s="877">
        <v>4.742</v>
      </c>
      <c r="CQ2317" s="877">
        <v>8.4000000000000005E-2</v>
      </c>
      <c r="CR2317" s="877" t="s">
        <v>121</v>
      </c>
      <c r="CS2317" s="877">
        <v>2E-3</v>
      </c>
      <c r="CT2317" s="877">
        <v>2.5590000000000002</v>
      </c>
      <c r="CU2317" s="877">
        <v>0.31</v>
      </c>
      <c r="CV2317" s="877">
        <v>1.7999999999999999E-2</v>
      </c>
      <c r="CW2317" s="877">
        <v>1E-3</v>
      </c>
      <c r="CX2317" s="877">
        <v>0.24199999999999999</v>
      </c>
      <c r="CY2317" s="877">
        <v>8.9999999999999993E-3</v>
      </c>
      <c r="CZ2317" s="877" t="s">
        <v>121</v>
      </c>
      <c r="DA2317" s="877">
        <v>2E-3</v>
      </c>
      <c r="DB2317" s="877" t="s">
        <v>121</v>
      </c>
      <c r="DC2317" s="877">
        <v>4.0000000000000001E-3</v>
      </c>
      <c r="DD2317" s="877">
        <v>2.4E-2</v>
      </c>
      <c r="DE2317" s="877">
        <v>7.0000000000000001E-3</v>
      </c>
      <c r="DF2317" s="877">
        <v>1.004</v>
      </c>
      <c r="DG2317" s="877">
        <v>0.01</v>
      </c>
      <c r="DH2317" s="877">
        <v>8.9999999999999993E-3</v>
      </c>
      <c r="DI2317" s="877">
        <v>1E-3</v>
      </c>
      <c r="DJ2317" s="877">
        <v>8.5999999999999993E-2</v>
      </c>
      <c r="DK2317" s="877">
        <v>1E-3</v>
      </c>
      <c r="DL2317" s="61" t="str">
        <f t="shared" si="43"/>
        <v>UTV 06.10.2022</v>
      </c>
    </row>
    <row r="2318" spans="1:132">
      <c r="A2318" s="11">
        <v>44840</v>
      </c>
      <c r="B2318" s="66" t="s">
        <v>208</v>
      </c>
      <c r="C2318" s="25" t="s">
        <v>125</v>
      </c>
      <c r="D2318" s="21">
        <v>21</v>
      </c>
      <c r="E2318" s="2">
        <v>100</v>
      </c>
      <c r="F2318" s="2">
        <v>79</v>
      </c>
      <c r="H2318" s="3">
        <f>((F2318)/(E2318/100))</f>
        <v>79</v>
      </c>
      <c r="I2318" s="4">
        <f>E2318/F2318</f>
        <v>1.2658227848101267</v>
      </c>
      <c r="J2318" s="4" t="e">
        <f>100/G2318</f>
        <v>#DIV/0!</v>
      </c>
      <c r="N2318" s="37" t="e">
        <f>M2318/(K2318/100)</f>
        <v>#DIV/0!</v>
      </c>
      <c r="O2318" s="37" t="e">
        <f>N2318/J2318</f>
        <v>#DIV/0!</v>
      </c>
      <c r="P2318" s="5" t="e">
        <f>M2318/(L2318/100)</f>
        <v>#DIV/0!</v>
      </c>
      <c r="Q2318" s="5" t="e">
        <f>P2318*I2318</f>
        <v>#DIV/0!</v>
      </c>
      <c r="U2318" s="15" t="e">
        <f>100-(T2318-R2318)/S2318*100</f>
        <v>#DIV/0!</v>
      </c>
      <c r="AB2318" s="14" t="e">
        <f>((AE2318-AC2318)*(1000/AD2318))*1000</f>
        <v>#DIV/0!</v>
      </c>
      <c r="AF2318" s="7" t="e">
        <f>#REF!*0.8</f>
        <v>#REF!</v>
      </c>
      <c r="AG2318" s="2">
        <v>126</v>
      </c>
      <c r="AH2318" s="8">
        <f>((AG2318)*(H2318/100))</f>
        <v>99.54</v>
      </c>
      <c r="AI2318" s="7">
        <f>AG2318/AH2318</f>
        <v>1.2658227848101264</v>
      </c>
      <c r="AO2318" s="20" t="s">
        <v>2677</v>
      </c>
      <c r="AP2318" s="879">
        <v>0.182</v>
      </c>
      <c r="AQ2318" s="879">
        <v>3.0000000000000001E-3</v>
      </c>
      <c r="AR2318" s="879">
        <v>3.2000000000000001E-2</v>
      </c>
      <c r="AS2318" s="879">
        <v>3.0000000000000001E-3</v>
      </c>
      <c r="AT2318" s="879">
        <v>0.02</v>
      </c>
      <c r="AU2318" s="879">
        <v>2E-3</v>
      </c>
      <c r="AV2318" s="879">
        <v>5.6000000000000001E-2</v>
      </c>
      <c r="AW2318" s="879">
        <v>2E-3</v>
      </c>
      <c r="AX2318" s="879">
        <v>3.0000000000000001E-3</v>
      </c>
      <c r="AY2318" s="879">
        <v>1E-3</v>
      </c>
      <c r="AZ2318" s="879">
        <v>6.0999999999999999E-2</v>
      </c>
      <c r="BA2318" s="879">
        <v>3.0000000000000001E-3</v>
      </c>
      <c r="BB2318" s="879">
        <v>0.27400000000000002</v>
      </c>
      <c r="BC2318" s="879">
        <v>5.0000000000000001E-3</v>
      </c>
      <c r="BD2318" s="879">
        <v>3.51</v>
      </c>
      <c r="BE2318" s="879">
        <v>3.2000000000000001E-2</v>
      </c>
      <c r="BF2318" s="879" t="s">
        <v>121</v>
      </c>
      <c r="BG2318" s="879">
        <v>7.0000000000000001E-3</v>
      </c>
      <c r="BH2318" s="879">
        <v>7.4820000000000002</v>
      </c>
      <c r="BI2318" s="879">
        <v>1.841</v>
      </c>
      <c r="BJ2318" s="879" t="s">
        <v>121</v>
      </c>
      <c r="BK2318" s="879">
        <v>3.0000000000000001E-3</v>
      </c>
      <c r="BL2318" s="879" t="s">
        <v>121</v>
      </c>
      <c r="BM2318" s="879">
        <v>2E-3</v>
      </c>
      <c r="BN2318" s="879">
        <v>0.20399999999999999</v>
      </c>
      <c r="BO2318" s="879">
        <v>8.9999999999999993E-3</v>
      </c>
      <c r="BP2318" s="879">
        <v>52.588000000000001</v>
      </c>
      <c r="BQ2318" s="879">
        <v>0.189</v>
      </c>
      <c r="BR2318" s="879">
        <v>3.0000000000000001E-3</v>
      </c>
      <c r="BS2318" s="879">
        <v>1E-3</v>
      </c>
      <c r="BT2318" s="879">
        <v>15.09</v>
      </c>
      <c r="BU2318" s="879">
        <v>0.14599999999999999</v>
      </c>
      <c r="BV2318" s="879">
        <v>2.5129999999999999</v>
      </c>
      <c r="BW2318" s="879">
        <v>4.1000000000000002E-2</v>
      </c>
      <c r="BX2318" s="879" t="s">
        <v>121</v>
      </c>
      <c r="BY2318" s="879">
        <v>1.2E-2</v>
      </c>
      <c r="BZ2318" s="879">
        <v>1.3540000000000001</v>
      </c>
      <c r="CA2318" s="879">
        <v>3.6999999999999998E-2</v>
      </c>
      <c r="CB2318" s="879" t="s">
        <v>121</v>
      </c>
      <c r="CC2318" s="879">
        <v>11.182</v>
      </c>
      <c r="CD2318" s="879">
        <v>0.183</v>
      </c>
      <c r="CE2318" s="879">
        <v>8.0000000000000002E-3</v>
      </c>
      <c r="CF2318" s="879">
        <v>3.0000000000000001E-3</v>
      </c>
      <c r="CG2318" s="879">
        <v>1E-3</v>
      </c>
      <c r="CH2318" s="879" t="s">
        <v>121</v>
      </c>
      <c r="CI2318" s="879">
        <v>2E-3</v>
      </c>
      <c r="CJ2318" s="879">
        <v>0.53600000000000003</v>
      </c>
      <c r="CK2318" s="879">
        <v>9.7000000000000003E-2</v>
      </c>
      <c r="CL2318" s="879" t="s">
        <v>121</v>
      </c>
      <c r="CM2318" s="879">
        <v>2E-3</v>
      </c>
      <c r="CN2318" s="879">
        <v>7.0000000000000001E-3</v>
      </c>
      <c r="CO2318" s="879">
        <v>1E-3</v>
      </c>
      <c r="CP2318" s="879">
        <v>2.351</v>
      </c>
      <c r="CQ2318" s="879">
        <v>5.5E-2</v>
      </c>
      <c r="CR2318" s="879" t="s">
        <v>121</v>
      </c>
      <c r="CS2318" s="879">
        <v>2E-3</v>
      </c>
      <c r="CT2318" s="879">
        <v>11.164999999999999</v>
      </c>
      <c r="CU2318" s="879">
        <v>0.4</v>
      </c>
      <c r="CV2318" s="879">
        <v>0.04</v>
      </c>
      <c r="CW2318" s="879">
        <v>1E-3</v>
      </c>
      <c r="CX2318" s="879">
        <v>1.1930000000000001</v>
      </c>
      <c r="CY2318" s="879">
        <v>2.1999999999999999E-2</v>
      </c>
      <c r="CZ2318" s="879" t="s">
        <v>121</v>
      </c>
      <c r="DA2318" s="879">
        <v>2E-3</v>
      </c>
      <c r="DB2318" s="879">
        <v>2.7E-2</v>
      </c>
      <c r="DC2318" s="879">
        <v>7.0000000000000001E-3</v>
      </c>
      <c r="DD2318" s="879" t="s">
        <v>121</v>
      </c>
      <c r="DE2318" s="879">
        <v>1.0999999999999999E-2</v>
      </c>
      <c r="DF2318" s="879">
        <v>1.073</v>
      </c>
      <c r="DG2318" s="879">
        <v>1.0999999999999999E-2</v>
      </c>
      <c r="DH2318" s="879">
        <v>2.8000000000000001E-2</v>
      </c>
      <c r="DI2318" s="879">
        <v>1E-3</v>
      </c>
      <c r="DJ2318" s="879">
        <v>1.2E-2</v>
      </c>
      <c r="DK2318" s="879">
        <v>1E-3</v>
      </c>
      <c r="DL2318" s="61" t="str">
        <f t="shared" si="43"/>
        <v>DK III W1 06.10.2022</v>
      </c>
    </row>
    <row r="2319" spans="1:132">
      <c r="A2319" s="11">
        <v>44840</v>
      </c>
      <c r="B2319" s="66"/>
      <c r="C2319" s="25" t="s">
        <v>124</v>
      </c>
      <c r="D2319" s="21">
        <v>22</v>
      </c>
      <c r="E2319" s="2">
        <v>100</v>
      </c>
      <c r="F2319" s="2">
        <v>78</v>
      </c>
      <c r="H2319" s="3">
        <f>((F2319)/(E2319/100))</f>
        <v>78</v>
      </c>
      <c r="I2319" s="4">
        <f>E2319/F2319</f>
        <v>1.2820512820512822</v>
      </c>
      <c r="J2319" s="4" t="e">
        <f>100/G2319</f>
        <v>#DIV/0!</v>
      </c>
      <c r="N2319" s="37" t="e">
        <f>M2319/(K2319/100)</f>
        <v>#DIV/0!</v>
      </c>
      <c r="O2319" s="37" t="e">
        <f>N2319/J2319</f>
        <v>#DIV/0!</v>
      </c>
      <c r="P2319" s="5" t="e">
        <f>M2319/(L2319/100)</f>
        <v>#DIV/0!</v>
      </c>
      <c r="Q2319" s="5" t="e">
        <f>P2319*I2319</f>
        <v>#DIV/0!</v>
      </c>
      <c r="U2319" s="15" t="e">
        <f>100-(T2319-R2319)/S2319*100</f>
        <v>#DIV/0!</v>
      </c>
      <c r="AB2319" s="14" t="e">
        <f>((AE2319-AC2319)*(1000/AD2319))*1000</f>
        <v>#DIV/0!</v>
      </c>
      <c r="AF2319" s="7" t="e">
        <f>#REF!*0.8</f>
        <v>#REF!</v>
      </c>
      <c r="AG2319" s="2">
        <v>127</v>
      </c>
      <c r="AH2319" s="8">
        <f>((AG2319)*(H2319/100))</f>
        <v>99.06</v>
      </c>
      <c r="AI2319" s="7">
        <f>AG2319/AH2319</f>
        <v>1.2820512820512819</v>
      </c>
      <c r="AO2319" s="20" t="s">
        <v>2678</v>
      </c>
      <c r="AP2319" s="878">
        <v>7.3999999999999996E-2</v>
      </c>
      <c r="AQ2319" s="878">
        <v>2E-3</v>
      </c>
      <c r="AR2319" s="878">
        <v>1.4999999999999999E-2</v>
      </c>
      <c r="AS2319" s="878">
        <v>3.0000000000000001E-3</v>
      </c>
      <c r="AT2319" s="878">
        <v>1.2E-2</v>
      </c>
      <c r="AU2319" s="878">
        <v>2E-3</v>
      </c>
      <c r="AV2319" s="878">
        <v>4.2000000000000003E-2</v>
      </c>
      <c r="AW2319" s="878">
        <v>2E-3</v>
      </c>
      <c r="AX2319" s="878">
        <v>2E-3</v>
      </c>
      <c r="AY2319" s="878">
        <v>1E-3</v>
      </c>
      <c r="AZ2319" s="878">
        <v>2.8000000000000001E-2</v>
      </c>
      <c r="BA2319" s="878">
        <v>3.0000000000000001E-3</v>
      </c>
      <c r="BB2319" s="878">
        <v>0.252</v>
      </c>
      <c r="BC2319" s="878">
        <v>4.0000000000000001E-3</v>
      </c>
      <c r="BD2319" s="878">
        <v>4.9859999999999998</v>
      </c>
      <c r="BE2319" s="878">
        <v>3.7999999999999999E-2</v>
      </c>
      <c r="BF2319" s="878" t="s">
        <v>121</v>
      </c>
      <c r="BG2319" s="878">
        <v>7.0000000000000001E-3</v>
      </c>
      <c r="BH2319" s="878">
        <v>3.673</v>
      </c>
      <c r="BI2319" s="878">
        <v>1.0760000000000001</v>
      </c>
      <c r="BJ2319" s="878" t="s">
        <v>121</v>
      </c>
      <c r="BK2319" s="878">
        <v>2E-3</v>
      </c>
      <c r="BL2319" s="878" t="s">
        <v>121</v>
      </c>
      <c r="BM2319" s="878">
        <v>2E-3</v>
      </c>
      <c r="BN2319" s="878">
        <v>0.13400000000000001</v>
      </c>
      <c r="BO2319" s="878">
        <v>8.0000000000000002E-3</v>
      </c>
      <c r="BP2319" s="878">
        <v>61.051000000000002</v>
      </c>
      <c r="BQ2319" s="878">
        <v>0.153</v>
      </c>
      <c r="BR2319" s="878">
        <v>3.0000000000000001E-3</v>
      </c>
      <c r="BS2319" s="878">
        <v>1E-3</v>
      </c>
      <c r="BT2319" s="878">
        <v>15.336</v>
      </c>
      <c r="BU2319" s="878">
        <v>0.153</v>
      </c>
      <c r="BV2319" s="878">
        <v>0.94699999999999995</v>
      </c>
      <c r="BW2319" s="878">
        <v>2.1999999999999999E-2</v>
      </c>
      <c r="BX2319" s="878" t="s">
        <v>121</v>
      </c>
      <c r="BY2319" s="878">
        <v>1.0999999999999999E-2</v>
      </c>
      <c r="BZ2319" s="878">
        <v>0.65400000000000003</v>
      </c>
      <c r="CA2319" s="878">
        <v>0.03</v>
      </c>
      <c r="CB2319" s="878" t="s">
        <v>121</v>
      </c>
      <c r="CC2319" s="878">
        <v>11.888</v>
      </c>
      <c r="CD2319" s="878">
        <v>0.27</v>
      </c>
      <c r="CE2319" s="878">
        <v>8.9999999999999993E-3</v>
      </c>
      <c r="CF2319" s="878">
        <v>3.0000000000000001E-3</v>
      </c>
      <c r="CG2319" s="878">
        <v>1E-3</v>
      </c>
      <c r="CH2319" s="878">
        <v>2E-3</v>
      </c>
      <c r="CI2319" s="878">
        <v>1E-3</v>
      </c>
      <c r="CJ2319" s="878">
        <v>1.56</v>
      </c>
      <c r="CK2319" s="878">
        <v>9.0999999999999998E-2</v>
      </c>
      <c r="CL2319" s="878" t="s">
        <v>121</v>
      </c>
      <c r="CM2319" s="878">
        <v>2E-3</v>
      </c>
      <c r="CN2319" s="878">
        <v>3.0000000000000001E-3</v>
      </c>
      <c r="CO2319" s="878">
        <v>1E-3</v>
      </c>
      <c r="CP2319" s="878">
        <v>1.526</v>
      </c>
      <c r="CQ2319" s="878">
        <v>3.6999999999999998E-2</v>
      </c>
      <c r="CR2319" s="878" t="s">
        <v>121</v>
      </c>
      <c r="CS2319" s="878">
        <v>2E-3</v>
      </c>
      <c r="CT2319" s="878">
        <v>7.585</v>
      </c>
      <c r="CU2319" s="878">
        <v>0.29599999999999999</v>
      </c>
      <c r="CV2319" s="878">
        <v>3.5999999999999997E-2</v>
      </c>
      <c r="CW2319" s="878">
        <v>1E-3</v>
      </c>
      <c r="CX2319" s="878">
        <v>0.68</v>
      </c>
      <c r="CY2319" s="878">
        <v>1.7999999999999999E-2</v>
      </c>
      <c r="CZ2319" s="878" t="s">
        <v>121</v>
      </c>
      <c r="DA2319" s="878">
        <v>2E-3</v>
      </c>
      <c r="DB2319" s="878">
        <v>1.7999999999999999E-2</v>
      </c>
      <c r="DC2319" s="878">
        <v>5.0000000000000001E-3</v>
      </c>
      <c r="DD2319" s="878" t="s">
        <v>121</v>
      </c>
      <c r="DE2319" s="878">
        <v>1.0999999999999999E-2</v>
      </c>
      <c r="DF2319" s="878">
        <v>1.0620000000000001</v>
      </c>
      <c r="DG2319" s="878">
        <v>1.0999999999999999E-2</v>
      </c>
      <c r="DH2319" s="878">
        <v>2.5000000000000001E-2</v>
      </c>
      <c r="DI2319" s="878">
        <v>1E-3</v>
      </c>
      <c r="DJ2319" s="878">
        <v>5.0000000000000001E-3</v>
      </c>
      <c r="DK2319" s="878">
        <v>1E-3</v>
      </c>
      <c r="DL2319" s="61" t="str">
        <f t="shared" si="43"/>
        <v>DK II 06.01.2022</v>
      </c>
    </row>
    <row r="2320" spans="1:132">
      <c r="A2320" s="11">
        <v>44840</v>
      </c>
      <c r="B2320" s="66" t="s">
        <v>2680</v>
      </c>
      <c r="C2320" s="25" t="s">
        <v>2254</v>
      </c>
      <c r="H2320" s="3" t="e">
        <f>((F2320)/(E2320/100))</f>
        <v>#DIV/0!</v>
      </c>
      <c r="I2320" s="4" t="e">
        <f>E2320/F2320</f>
        <v>#DIV/0!</v>
      </c>
      <c r="J2320" s="4" t="e">
        <f>100/G2320</f>
        <v>#DIV/0!</v>
      </c>
      <c r="N2320" s="37" t="e">
        <f>M2320/(K2320/100)</f>
        <v>#DIV/0!</v>
      </c>
      <c r="O2320" s="37" t="e">
        <f>N2320/J2320</f>
        <v>#DIV/0!</v>
      </c>
      <c r="P2320" s="5" t="e">
        <f>M2320/(L2320/100)</f>
        <v>#DIV/0!</v>
      </c>
      <c r="Q2320" s="5" t="e">
        <f>P2320*I2320</f>
        <v>#DIV/0!</v>
      </c>
      <c r="U2320" s="15" t="e">
        <f>100-(T2320-R2320)/S2320*100</f>
        <v>#DIV/0!</v>
      </c>
      <c r="AB2320" s="14" t="e">
        <f>((AE2320-AC2320)*(1000/AD2320))*1000</f>
        <v>#DIV/0!</v>
      </c>
      <c r="AF2320" s="7" t="e">
        <f>#REF!*0.8</f>
        <v>#REF!</v>
      </c>
      <c r="AH2320" s="8" t="e">
        <f>((AG2320)*(H2320/100))</f>
        <v>#DIV/0!</v>
      </c>
      <c r="AI2320" s="7" t="e">
        <f>AG2320/AH2320</f>
        <v>#DIV/0!</v>
      </c>
      <c r="AO2320" s="58" t="s">
        <v>2680</v>
      </c>
      <c r="DL2320" s="61" t="str">
        <f t="shared" si="43"/>
        <v>Anlieferung 43 -1</v>
      </c>
    </row>
    <row r="2321" spans="1:116">
      <c r="A2321" s="11">
        <v>44840</v>
      </c>
      <c r="B2321" s="66" t="s">
        <v>2681</v>
      </c>
      <c r="C2321" s="25" t="s">
        <v>2254</v>
      </c>
      <c r="H2321" s="3" t="e">
        <f>((F2321)/(E2321/100))</f>
        <v>#DIV/0!</v>
      </c>
      <c r="I2321" s="4" t="e">
        <f>E2321/F2321</f>
        <v>#DIV/0!</v>
      </c>
      <c r="J2321" s="4" t="e">
        <f>100/G2321</f>
        <v>#DIV/0!</v>
      </c>
      <c r="N2321" s="37" t="e">
        <f>M2321/(K2321/100)</f>
        <v>#DIV/0!</v>
      </c>
      <c r="O2321" s="37" t="e">
        <f>N2321/J2321</f>
        <v>#DIV/0!</v>
      </c>
      <c r="P2321" s="5" t="e">
        <f>M2321/(L2321/100)</f>
        <v>#DIV/0!</v>
      </c>
      <c r="Q2321" s="5" t="e">
        <f>P2321*I2321</f>
        <v>#DIV/0!</v>
      </c>
      <c r="U2321" s="15" t="e">
        <f>100-(T2321-R2321)/S2321*100</f>
        <v>#DIV/0!</v>
      </c>
      <c r="AB2321" s="14" t="e">
        <f>((AE2321-AC2321)*(1000/AD2321))*1000</f>
        <v>#DIV/0!</v>
      </c>
      <c r="AF2321" s="7" t="e">
        <f>#REF!*0.8</f>
        <v>#REF!</v>
      </c>
      <c r="AH2321" s="8" t="e">
        <f>((AG2321)*(H2321/100))</f>
        <v>#DIV/0!</v>
      </c>
      <c r="AI2321" s="7" t="e">
        <f>AG2321/AH2321</f>
        <v>#DIV/0!</v>
      </c>
      <c r="AO2321" s="58" t="s">
        <v>2681</v>
      </c>
      <c r="DL2321" s="61" t="str">
        <f t="shared" si="43"/>
        <v>Anlieferung 43 -2</v>
      </c>
    </row>
    <row r="2322" spans="1:116">
      <c r="A2322" s="11">
        <v>44840</v>
      </c>
      <c r="B2322" s="66" t="s">
        <v>2682</v>
      </c>
      <c r="C2322" s="25" t="s">
        <v>2254</v>
      </c>
      <c r="H2322" s="3" t="e">
        <f>((F2322)/(E2322/100))</f>
        <v>#DIV/0!</v>
      </c>
      <c r="I2322" s="4" t="e">
        <f>E2322/F2322</f>
        <v>#DIV/0!</v>
      </c>
      <c r="J2322" s="4" t="e">
        <f>100/G2322</f>
        <v>#DIV/0!</v>
      </c>
      <c r="N2322" s="37" t="e">
        <f>M2322/(K2322/100)</f>
        <v>#DIV/0!</v>
      </c>
      <c r="O2322" s="37" t="e">
        <f>N2322/J2322</f>
        <v>#DIV/0!</v>
      </c>
      <c r="P2322" s="5" t="e">
        <f>M2322/(L2322/100)</f>
        <v>#DIV/0!</v>
      </c>
      <c r="Q2322" s="5" t="e">
        <f>P2322*I2322</f>
        <v>#DIV/0!</v>
      </c>
      <c r="U2322" s="15" t="e">
        <f>100-(T2322-R2322)/S2322*100</f>
        <v>#DIV/0!</v>
      </c>
      <c r="AB2322" s="14" t="e">
        <f>((AE2322-AC2322)*(1000/AD2322))*1000</f>
        <v>#DIV/0!</v>
      </c>
      <c r="AF2322" s="7" t="e">
        <f>#REF!*0.8</f>
        <v>#REF!</v>
      </c>
      <c r="AH2322" s="8" t="e">
        <f>((AG2322)*(H2322/100))</f>
        <v>#DIV/0!</v>
      </c>
      <c r="AI2322" s="7" t="e">
        <f>AG2322/AH2322</f>
        <v>#DIV/0!</v>
      </c>
      <c r="AO2322" s="58" t="s">
        <v>2682</v>
      </c>
      <c r="DL2322" s="61" t="str">
        <f t="shared" si="43"/>
        <v>Anlieferung 43 -3</v>
      </c>
    </row>
    <row r="2323" spans="1:116">
      <c r="A2323" s="11">
        <v>44840</v>
      </c>
      <c r="B2323" s="66" t="s">
        <v>2683</v>
      </c>
      <c r="C2323" s="25" t="s">
        <v>2254</v>
      </c>
      <c r="H2323" s="3" t="e">
        <f>((F2323)/(E2323/100))</f>
        <v>#DIV/0!</v>
      </c>
      <c r="I2323" s="4" t="e">
        <f>E2323/F2323</f>
        <v>#DIV/0!</v>
      </c>
      <c r="J2323" s="4" t="e">
        <f>100/G2323</f>
        <v>#DIV/0!</v>
      </c>
      <c r="N2323" s="37" t="e">
        <f>M2323/(K2323/100)</f>
        <v>#DIV/0!</v>
      </c>
      <c r="O2323" s="37" t="e">
        <f>N2323/J2323</f>
        <v>#DIV/0!</v>
      </c>
      <c r="P2323" s="5" t="e">
        <f>M2323/(L2323/100)</f>
        <v>#DIV/0!</v>
      </c>
      <c r="Q2323" s="5" t="e">
        <f>P2323*I2323</f>
        <v>#DIV/0!</v>
      </c>
      <c r="U2323" s="15" t="e">
        <f>100-(T2323-R2323)/S2323*100</f>
        <v>#DIV/0!</v>
      </c>
      <c r="AB2323" s="14" t="e">
        <f>((AE2323-AC2323)*(1000/AD2323))*1000</f>
        <v>#DIV/0!</v>
      </c>
      <c r="AF2323" s="7" t="e">
        <f>#REF!*0.8</f>
        <v>#REF!</v>
      </c>
      <c r="AH2323" s="8" t="e">
        <f>((AG2323)*(H2323/100))</f>
        <v>#DIV/0!</v>
      </c>
      <c r="AI2323" s="7" t="e">
        <f>AG2323/AH2323</f>
        <v>#DIV/0!</v>
      </c>
      <c r="AO2323" s="58" t="s">
        <v>2683</v>
      </c>
      <c r="DL2323" s="61" t="str">
        <f t="shared" si="43"/>
        <v>Anlieferung 43 -4</v>
      </c>
    </row>
    <row r="2324" spans="1:116">
      <c r="A2324" s="11">
        <v>44840</v>
      </c>
      <c r="B2324" s="66" t="s">
        <v>2684</v>
      </c>
      <c r="C2324" s="25" t="s">
        <v>2254</v>
      </c>
      <c r="H2324" s="3" t="e">
        <f>((F2324)/(E2324/100))</f>
        <v>#DIV/0!</v>
      </c>
      <c r="I2324" s="4" t="e">
        <f>E2324/F2324</f>
        <v>#DIV/0!</v>
      </c>
      <c r="J2324" s="4" t="e">
        <f>100/G2324</f>
        <v>#DIV/0!</v>
      </c>
      <c r="N2324" s="37" t="e">
        <f>M2324/(K2324/100)</f>
        <v>#DIV/0!</v>
      </c>
      <c r="O2324" s="37" t="e">
        <f>N2324/J2324</f>
        <v>#DIV/0!</v>
      </c>
      <c r="P2324" s="5" t="e">
        <f>M2324/(L2324/100)</f>
        <v>#DIV/0!</v>
      </c>
      <c r="Q2324" s="5" t="e">
        <f>P2324*I2324</f>
        <v>#DIV/0!</v>
      </c>
      <c r="U2324" s="15" t="e">
        <f>100-(T2324-R2324)/S2324*100</f>
        <v>#DIV/0!</v>
      </c>
      <c r="AB2324" s="14" t="e">
        <f>((AE2324-AC2324)*(1000/AD2324))*1000</f>
        <v>#DIV/0!</v>
      </c>
      <c r="AF2324" s="7" t="e">
        <f>#REF!*0.8</f>
        <v>#REF!</v>
      </c>
      <c r="AH2324" s="8" t="e">
        <f>((AG2324)*(H2324/100))</f>
        <v>#DIV/0!</v>
      </c>
      <c r="AI2324" s="7" t="e">
        <f>AG2324/AH2324</f>
        <v>#DIV/0!</v>
      </c>
      <c r="AO2324" s="58" t="s">
        <v>2684</v>
      </c>
      <c r="DL2324" s="61" t="str">
        <f t="shared" si="43"/>
        <v>Anlieferung 43 -5</v>
      </c>
    </row>
    <row r="2325" spans="1:116">
      <c r="A2325" s="11">
        <v>44840</v>
      </c>
      <c r="B2325" s="66" t="s">
        <v>2685</v>
      </c>
      <c r="C2325" s="25" t="s">
        <v>2254</v>
      </c>
      <c r="H2325" s="3" t="e">
        <f>((F2325)/(E2325/100))</f>
        <v>#DIV/0!</v>
      </c>
      <c r="I2325" s="4" t="e">
        <f>E2325/F2325</f>
        <v>#DIV/0!</v>
      </c>
      <c r="J2325" s="4" t="e">
        <f>100/G2325</f>
        <v>#DIV/0!</v>
      </c>
      <c r="N2325" s="37" t="e">
        <f>M2325/(K2325/100)</f>
        <v>#DIV/0!</v>
      </c>
      <c r="O2325" s="37" t="e">
        <f>N2325/J2325</f>
        <v>#DIV/0!</v>
      </c>
      <c r="P2325" s="5" t="e">
        <f>M2325/(L2325/100)</f>
        <v>#DIV/0!</v>
      </c>
      <c r="Q2325" s="5" t="e">
        <f>P2325*I2325</f>
        <v>#DIV/0!</v>
      </c>
      <c r="U2325" s="15" t="e">
        <f>100-(T2325-R2325)/S2325*100</f>
        <v>#DIV/0!</v>
      </c>
      <c r="AB2325" s="14" t="e">
        <f>((AE2325-AC2325)*(1000/AD2325))*1000</f>
        <v>#DIV/0!</v>
      </c>
      <c r="AF2325" s="7" t="e">
        <f>#REF!*0.8</f>
        <v>#REF!</v>
      </c>
      <c r="AH2325" s="8" t="e">
        <f>((AG2325)*(H2325/100))</f>
        <v>#DIV/0!</v>
      </c>
      <c r="AI2325" s="7" t="e">
        <f>AG2325/AH2325</f>
        <v>#DIV/0!</v>
      </c>
      <c r="AO2325" s="58" t="s">
        <v>2685</v>
      </c>
      <c r="DL2325" s="61" t="str">
        <f t="shared" si="43"/>
        <v>Anlieferung 43 -6</v>
      </c>
    </row>
    <row r="2326" spans="1:116">
      <c r="A2326" s="11">
        <v>44840</v>
      </c>
      <c r="B2326" s="66" t="s">
        <v>2686</v>
      </c>
      <c r="C2326" s="25" t="s">
        <v>2254</v>
      </c>
      <c r="H2326" s="3" t="e">
        <f>((F2326)/(E2326/100))</f>
        <v>#DIV/0!</v>
      </c>
      <c r="I2326" s="4" t="e">
        <f>E2326/F2326</f>
        <v>#DIV/0!</v>
      </c>
      <c r="J2326" s="4" t="e">
        <f>100/G2326</f>
        <v>#DIV/0!</v>
      </c>
      <c r="N2326" s="37" t="e">
        <f>M2326/(K2326/100)</f>
        <v>#DIV/0!</v>
      </c>
      <c r="O2326" s="37" t="e">
        <f>N2326/J2326</f>
        <v>#DIV/0!</v>
      </c>
      <c r="P2326" s="5" t="e">
        <f>M2326/(L2326/100)</f>
        <v>#DIV/0!</v>
      </c>
      <c r="Q2326" s="5" t="e">
        <f>P2326*I2326</f>
        <v>#DIV/0!</v>
      </c>
      <c r="U2326" s="15" t="e">
        <f>100-(T2326-R2326)/S2326*100</f>
        <v>#DIV/0!</v>
      </c>
      <c r="AB2326" s="14" t="e">
        <f>((AE2326-AC2326)*(1000/AD2326))*1000</f>
        <v>#DIV/0!</v>
      </c>
      <c r="AF2326" s="7" t="e">
        <f>#REF!*0.8</f>
        <v>#REF!</v>
      </c>
      <c r="AH2326" s="8" t="e">
        <f>((AG2326)*(H2326/100))</f>
        <v>#DIV/0!</v>
      </c>
      <c r="AI2326" s="7" t="e">
        <f>AG2326/AH2326</f>
        <v>#DIV/0!</v>
      </c>
      <c r="AO2326" s="58" t="s">
        <v>2686</v>
      </c>
      <c r="DL2326" s="61" t="str">
        <f t="shared" si="43"/>
        <v>Anlieferung 43 -7</v>
      </c>
    </row>
    <row r="2327" spans="1:116">
      <c r="A2327" s="11">
        <v>44840</v>
      </c>
      <c r="B2327" s="66" t="s">
        <v>2687</v>
      </c>
      <c r="C2327" s="25" t="s">
        <v>2254</v>
      </c>
      <c r="H2327" s="3" t="e">
        <f>((F2327)/(E2327/100))</f>
        <v>#DIV/0!</v>
      </c>
      <c r="I2327" s="4" t="e">
        <f>E2327/F2327</f>
        <v>#DIV/0!</v>
      </c>
      <c r="J2327" s="4" t="e">
        <f>100/G2327</f>
        <v>#DIV/0!</v>
      </c>
      <c r="N2327" s="37" t="e">
        <f>M2327/(K2327/100)</f>
        <v>#DIV/0!</v>
      </c>
      <c r="O2327" s="37" t="e">
        <f>N2327/J2327</f>
        <v>#DIV/0!</v>
      </c>
      <c r="P2327" s="5" t="e">
        <f>M2327/(L2327/100)</f>
        <v>#DIV/0!</v>
      </c>
      <c r="Q2327" s="5" t="e">
        <f>P2327*I2327</f>
        <v>#DIV/0!</v>
      </c>
      <c r="U2327" s="15" t="e">
        <f>100-(T2327-R2327)/S2327*100</f>
        <v>#DIV/0!</v>
      </c>
      <c r="AB2327" s="14" t="e">
        <f>((AE2327-AC2327)*(1000/AD2327))*1000</f>
        <v>#DIV/0!</v>
      </c>
      <c r="AF2327" s="7" t="e">
        <f>#REF!*0.8</f>
        <v>#REF!</v>
      </c>
      <c r="AH2327" s="8" t="e">
        <f>((AG2327)*(H2327/100))</f>
        <v>#DIV/0!</v>
      </c>
      <c r="AI2327" s="7" t="e">
        <f>AG2327/AH2327</f>
        <v>#DIV/0!</v>
      </c>
      <c r="AO2327" s="58" t="s">
        <v>2687</v>
      </c>
      <c r="DL2327" s="61" t="str">
        <f t="shared" si="43"/>
        <v>Anlieferung 43 -8</v>
      </c>
    </row>
    <row r="2328" spans="1:116">
      <c r="A2328" s="11">
        <v>44840</v>
      </c>
      <c r="B2328" s="66" t="s">
        <v>2688</v>
      </c>
      <c r="C2328" s="25" t="s">
        <v>2254</v>
      </c>
      <c r="H2328" s="3" t="e">
        <f>((F2328)/(E2328/100))</f>
        <v>#DIV/0!</v>
      </c>
      <c r="I2328" s="4" t="e">
        <f>E2328/F2328</f>
        <v>#DIV/0!</v>
      </c>
      <c r="J2328" s="4" t="e">
        <f>100/G2328</f>
        <v>#DIV/0!</v>
      </c>
      <c r="N2328" s="37" t="e">
        <f>M2328/(K2328/100)</f>
        <v>#DIV/0!</v>
      </c>
      <c r="O2328" s="37" t="e">
        <f>N2328/J2328</f>
        <v>#DIV/0!</v>
      </c>
      <c r="P2328" s="5" t="e">
        <f>M2328/(L2328/100)</f>
        <v>#DIV/0!</v>
      </c>
      <c r="Q2328" s="5" t="e">
        <f>P2328*I2328</f>
        <v>#DIV/0!</v>
      </c>
      <c r="U2328" s="15" t="e">
        <f>100-(T2328-R2328)/S2328*100</f>
        <v>#DIV/0!</v>
      </c>
      <c r="AB2328" s="14" t="e">
        <f>((AE2328-AC2328)*(1000/AD2328))*1000</f>
        <v>#DIV/0!</v>
      </c>
      <c r="AF2328" s="7" t="e">
        <f>#REF!*0.8</f>
        <v>#REF!</v>
      </c>
      <c r="AH2328" s="8" t="e">
        <f>((AG2328)*(H2328/100))</f>
        <v>#DIV/0!</v>
      </c>
      <c r="AI2328" s="7" t="e">
        <f>AG2328/AH2328</f>
        <v>#DIV/0!</v>
      </c>
      <c r="AO2328" s="58" t="s">
        <v>2688</v>
      </c>
      <c r="DL2328" s="61" t="str">
        <f t="shared" si="43"/>
        <v>Anlieferung 43 -9</v>
      </c>
    </row>
    <row r="2329" spans="1:116">
      <c r="A2329" s="11">
        <v>44840</v>
      </c>
      <c r="B2329" s="66" t="s">
        <v>2689</v>
      </c>
      <c r="C2329" s="25" t="s">
        <v>2254</v>
      </c>
      <c r="H2329" s="3" t="e">
        <f>((F2329)/(E2329/100))</f>
        <v>#DIV/0!</v>
      </c>
      <c r="I2329" s="4" t="e">
        <f>E2329/F2329</f>
        <v>#DIV/0!</v>
      </c>
      <c r="J2329" s="4" t="e">
        <f>100/G2329</f>
        <v>#DIV/0!</v>
      </c>
      <c r="N2329" s="37" t="e">
        <f>M2329/(K2329/100)</f>
        <v>#DIV/0!</v>
      </c>
      <c r="O2329" s="37" t="e">
        <f>N2329/J2329</f>
        <v>#DIV/0!</v>
      </c>
      <c r="P2329" s="5" t="e">
        <f>M2329/(L2329/100)</f>
        <v>#DIV/0!</v>
      </c>
      <c r="Q2329" s="5" t="e">
        <f>P2329*I2329</f>
        <v>#DIV/0!</v>
      </c>
      <c r="U2329" s="15" t="e">
        <f>100-(T2329-R2329)/S2329*100</f>
        <v>#DIV/0!</v>
      </c>
      <c r="AB2329" s="14" t="e">
        <f>((AE2329-AC2329)*(1000/AD2329))*1000</f>
        <v>#DIV/0!</v>
      </c>
      <c r="AF2329" s="7" t="e">
        <f>#REF!*0.8</f>
        <v>#REF!</v>
      </c>
      <c r="AH2329" s="8" t="e">
        <f>((AG2329)*(H2329/100))</f>
        <v>#DIV/0!</v>
      </c>
      <c r="AI2329" s="7" t="e">
        <f>AG2329/AH2329</f>
        <v>#DIV/0!</v>
      </c>
      <c r="AO2329" s="58" t="s">
        <v>2689</v>
      </c>
      <c r="DL2329" s="61" t="str">
        <f t="shared" si="43"/>
        <v>Anlieferung 43 -10</v>
      </c>
    </row>
    <row r="2330" spans="1:116">
      <c r="A2330" s="11">
        <v>44840</v>
      </c>
      <c r="B2330" s="66" t="s">
        <v>2690</v>
      </c>
      <c r="C2330" s="25" t="s">
        <v>2254</v>
      </c>
      <c r="H2330" s="3" t="e">
        <f>((F2330)/(E2330/100))</f>
        <v>#DIV/0!</v>
      </c>
      <c r="I2330" s="4" t="e">
        <f>E2330/F2330</f>
        <v>#DIV/0!</v>
      </c>
      <c r="J2330" s="4" t="e">
        <f>100/G2330</f>
        <v>#DIV/0!</v>
      </c>
      <c r="N2330" s="37" t="e">
        <f>M2330/(K2330/100)</f>
        <v>#DIV/0!</v>
      </c>
      <c r="O2330" s="37" t="e">
        <f>N2330/J2330</f>
        <v>#DIV/0!</v>
      </c>
      <c r="P2330" s="5" t="e">
        <f>M2330/(L2330/100)</f>
        <v>#DIV/0!</v>
      </c>
      <c r="Q2330" s="5" t="e">
        <f>P2330*I2330</f>
        <v>#DIV/0!</v>
      </c>
      <c r="U2330" s="15" t="e">
        <f>100-(T2330-R2330)/S2330*100</f>
        <v>#DIV/0!</v>
      </c>
      <c r="AB2330" s="14" t="e">
        <f>((AE2330-AC2330)*(1000/AD2330))*1000</f>
        <v>#DIV/0!</v>
      </c>
      <c r="AF2330" s="7" t="e">
        <f>#REF!*0.8</f>
        <v>#REF!</v>
      </c>
      <c r="AH2330" s="8" t="e">
        <f>((AG2330)*(H2330/100))</f>
        <v>#DIV/0!</v>
      </c>
      <c r="AI2330" s="7" t="e">
        <f>AG2330/AH2330</f>
        <v>#DIV/0!</v>
      </c>
      <c r="AO2330" s="58" t="s">
        <v>2690</v>
      </c>
      <c r="DL2330" s="61" t="str">
        <f t="shared" si="43"/>
        <v>Anlieferung 43 -11</v>
      </c>
    </row>
    <row r="2331" spans="1:116">
      <c r="A2331" s="11">
        <v>44840</v>
      </c>
      <c r="B2331" s="66" t="s">
        <v>2691</v>
      </c>
      <c r="C2331" s="25" t="s">
        <v>2254</v>
      </c>
      <c r="H2331" s="3" t="e">
        <f>((F2331)/(E2331/100))</f>
        <v>#DIV/0!</v>
      </c>
      <c r="I2331" s="4" t="e">
        <f>E2331/F2331</f>
        <v>#DIV/0!</v>
      </c>
      <c r="J2331" s="4" t="e">
        <f>100/G2331</f>
        <v>#DIV/0!</v>
      </c>
      <c r="N2331" s="37" t="e">
        <f>M2331/(K2331/100)</f>
        <v>#DIV/0!</v>
      </c>
      <c r="O2331" s="37" t="e">
        <f>N2331/J2331</f>
        <v>#DIV/0!</v>
      </c>
      <c r="P2331" s="5" t="e">
        <f>M2331/(L2331/100)</f>
        <v>#DIV/0!</v>
      </c>
      <c r="Q2331" s="5" t="e">
        <f>P2331*I2331</f>
        <v>#DIV/0!</v>
      </c>
      <c r="U2331" s="15" t="e">
        <f>100-(T2331-R2331)/S2331*100</f>
        <v>#DIV/0!</v>
      </c>
      <c r="AB2331" s="14" t="e">
        <f>((AE2331-AC2331)*(1000/AD2331))*1000</f>
        <v>#DIV/0!</v>
      </c>
      <c r="AF2331" s="7" t="e">
        <f>#REF!*0.8</f>
        <v>#REF!</v>
      </c>
      <c r="AH2331" s="8" t="e">
        <f>((AG2331)*(H2331/100))</f>
        <v>#DIV/0!</v>
      </c>
      <c r="AI2331" s="7" t="e">
        <f>AG2331/AH2331</f>
        <v>#DIV/0!</v>
      </c>
      <c r="AO2331" s="58" t="s">
        <v>2691</v>
      </c>
      <c r="DL2331" s="61" t="str">
        <f t="shared" si="43"/>
        <v>Anlieferung 43 -12</v>
      </c>
    </row>
    <row r="2332" spans="1:116">
      <c r="A2332" s="11">
        <v>44840</v>
      </c>
      <c r="B2332" s="66" t="s">
        <v>2692</v>
      </c>
      <c r="C2332" s="25" t="s">
        <v>2254</v>
      </c>
      <c r="H2332" s="3" t="e">
        <f>((F2332)/(E2332/100))</f>
        <v>#DIV/0!</v>
      </c>
      <c r="I2332" s="4" t="e">
        <f>E2332/F2332</f>
        <v>#DIV/0!</v>
      </c>
      <c r="J2332" s="4" t="e">
        <f>100/G2332</f>
        <v>#DIV/0!</v>
      </c>
      <c r="N2332" s="37" t="e">
        <f>M2332/(K2332/100)</f>
        <v>#DIV/0!</v>
      </c>
      <c r="O2332" s="37" t="e">
        <f>N2332/J2332</f>
        <v>#DIV/0!</v>
      </c>
      <c r="P2332" s="5" t="e">
        <f>M2332/(L2332/100)</f>
        <v>#DIV/0!</v>
      </c>
      <c r="Q2332" s="5" t="e">
        <f>P2332*I2332</f>
        <v>#DIV/0!</v>
      </c>
      <c r="U2332" s="15" t="e">
        <f>100-(T2332-R2332)/S2332*100</f>
        <v>#DIV/0!</v>
      </c>
      <c r="AB2332" s="14" t="e">
        <f>((AE2332-AC2332)*(1000/AD2332))*1000</f>
        <v>#DIV/0!</v>
      </c>
      <c r="AF2332" s="7" t="e">
        <f>#REF!*0.8</f>
        <v>#REF!</v>
      </c>
      <c r="AH2332" s="8" t="e">
        <f>((AG2332)*(H2332/100))</f>
        <v>#DIV/0!</v>
      </c>
      <c r="AI2332" s="7" t="e">
        <f>AG2332/AH2332</f>
        <v>#DIV/0!</v>
      </c>
      <c r="AO2332" s="58" t="s">
        <v>2692</v>
      </c>
      <c r="DL2332" s="61" t="str">
        <f t="shared" si="43"/>
        <v>Anlieferung 43 -13</v>
      </c>
    </row>
    <row r="2333" spans="1:116">
      <c r="A2333" s="11">
        <v>44840</v>
      </c>
      <c r="B2333" s="66" t="s">
        <v>2693</v>
      </c>
      <c r="C2333" s="25" t="s">
        <v>2254</v>
      </c>
      <c r="H2333" s="3" t="e">
        <f>((F2333)/(E2333/100))</f>
        <v>#DIV/0!</v>
      </c>
      <c r="I2333" s="4" t="e">
        <f>E2333/F2333</f>
        <v>#DIV/0!</v>
      </c>
      <c r="J2333" s="4" t="e">
        <f>100/G2333</f>
        <v>#DIV/0!</v>
      </c>
      <c r="N2333" s="37" t="e">
        <f>M2333/(K2333/100)</f>
        <v>#DIV/0!</v>
      </c>
      <c r="O2333" s="37" t="e">
        <f>N2333/J2333</f>
        <v>#DIV/0!</v>
      </c>
      <c r="P2333" s="5" t="e">
        <f>M2333/(L2333/100)</f>
        <v>#DIV/0!</v>
      </c>
      <c r="Q2333" s="5" t="e">
        <f>P2333*I2333</f>
        <v>#DIV/0!</v>
      </c>
      <c r="U2333" s="15" t="e">
        <f>100-(T2333-R2333)/S2333*100</f>
        <v>#DIV/0!</v>
      </c>
      <c r="AB2333" s="14" t="e">
        <f>((AE2333-AC2333)*(1000/AD2333))*1000</f>
        <v>#DIV/0!</v>
      </c>
      <c r="AF2333" s="7" t="e">
        <f>#REF!*0.8</f>
        <v>#REF!</v>
      </c>
      <c r="AH2333" s="8" t="e">
        <f>((AG2333)*(H2333/100))</f>
        <v>#DIV/0!</v>
      </c>
      <c r="AI2333" s="7" t="e">
        <f>AG2333/AH2333</f>
        <v>#DIV/0!</v>
      </c>
      <c r="AO2333" s="58" t="s">
        <v>2693</v>
      </c>
      <c r="DL2333" s="61" t="str">
        <f t="shared" si="43"/>
        <v>Anlieferung 43 -14</v>
      </c>
    </row>
    <row r="2334" spans="1:116">
      <c r="A2334" s="11">
        <v>44840</v>
      </c>
      <c r="B2334" s="66" t="s">
        <v>2694</v>
      </c>
      <c r="C2334" s="25" t="s">
        <v>2254</v>
      </c>
      <c r="H2334" s="3" t="e">
        <f>((F2334)/(E2334/100))</f>
        <v>#DIV/0!</v>
      </c>
      <c r="I2334" s="4" t="e">
        <f>E2334/F2334</f>
        <v>#DIV/0!</v>
      </c>
      <c r="J2334" s="4" t="e">
        <f>100/G2334</f>
        <v>#DIV/0!</v>
      </c>
      <c r="N2334" s="37" t="e">
        <f>M2334/(K2334/100)</f>
        <v>#DIV/0!</v>
      </c>
      <c r="O2334" s="37" t="e">
        <f>N2334/J2334</f>
        <v>#DIV/0!</v>
      </c>
      <c r="P2334" s="5" t="e">
        <f>M2334/(L2334/100)</f>
        <v>#DIV/0!</v>
      </c>
      <c r="Q2334" s="5" t="e">
        <f>P2334*I2334</f>
        <v>#DIV/0!</v>
      </c>
      <c r="U2334" s="15" t="e">
        <f>100-(T2334-R2334)/S2334*100</f>
        <v>#DIV/0!</v>
      </c>
      <c r="AB2334" s="14" t="e">
        <f>((AE2334-AC2334)*(1000/AD2334))*1000</f>
        <v>#DIV/0!</v>
      </c>
      <c r="AF2334" s="7" t="e">
        <f>#REF!*0.8</f>
        <v>#REF!</v>
      </c>
      <c r="AH2334" s="8" t="e">
        <f>((AG2334)*(H2334/100))</f>
        <v>#DIV/0!</v>
      </c>
      <c r="AI2334" s="7" t="e">
        <f>AG2334/AH2334</f>
        <v>#DIV/0!</v>
      </c>
      <c r="AO2334" s="58" t="s">
        <v>2694</v>
      </c>
      <c r="DL2334" s="61" t="str">
        <f t="shared" si="43"/>
        <v>Anlieferung 43 -15</v>
      </c>
    </row>
    <row r="2335" spans="1:116">
      <c r="A2335" s="11">
        <v>44840</v>
      </c>
      <c r="B2335" s="66" t="s">
        <v>2695</v>
      </c>
      <c r="C2335" s="25" t="s">
        <v>2254</v>
      </c>
      <c r="H2335" s="3" t="e">
        <f>((F2335)/(E2335/100))</f>
        <v>#DIV/0!</v>
      </c>
      <c r="I2335" s="4" t="e">
        <f>E2335/F2335</f>
        <v>#DIV/0!</v>
      </c>
      <c r="J2335" s="4" t="e">
        <f>100/G2335</f>
        <v>#DIV/0!</v>
      </c>
      <c r="N2335" s="37" t="e">
        <f>M2335/(K2335/100)</f>
        <v>#DIV/0!</v>
      </c>
      <c r="O2335" s="37" t="e">
        <f>N2335/J2335</f>
        <v>#DIV/0!</v>
      </c>
      <c r="P2335" s="5" t="e">
        <f>M2335/(L2335/100)</f>
        <v>#DIV/0!</v>
      </c>
      <c r="Q2335" s="5" t="e">
        <f>P2335*I2335</f>
        <v>#DIV/0!</v>
      </c>
      <c r="U2335" s="15" t="e">
        <f>100-(T2335-R2335)/S2335*100</f>
        <v>#DIV/0!</v>
      </c>
      <c r="AB2335" s="14" t="e">
        <f>((AE2335-AC2335)*(1000/AD2335))*1000</f>
        <v>#DIV/0!</v>
      </c>
      <c r="AF2335" s="7" t="e">
        <f>#REF!*0.8</f>
        <v>#REF!</v>
      </c>
      <c r="AH2335" s="8" t="e">
        <f>((AG2335)*(H2335/100))</f>
        <v>#DIV/0!</v>
      </c>
      <c r="AI2335" s="7" t="e">
        <f>AG2335/AH2335</f>
        <v>#DIV/0!</v>
      </c>
      <c r="AO2335" s="58" t="s">
        <v>2695</v>
      </c>
      <c r="DL2335" s="61" t="str">
        <f t="shared" si="43"/>
        <v>Anlieferung 43 -16</v>
      </c>
    </row>
    <row r="2336" spans="1:116">
      <c r="A2336" s="11">
        <v>44840</v>
      </c>
      <c r="B2336" s="66" t="s">
        <v>2696</v>
      </c>
      <c r="C2336" s="25" t="s">
        <v>2254</v>
      </c>
      <c r="H2336" s="3" t="e">
        <f>((F2336)/(E2336/100))</f>
        <v>#DIV/0!</v>
      </c>
      <c r="I2336" s="4" t="e">
        <f>E2336/F2336</f>
        <v>#DIV/0!</v>
      </c>
      <c r="J2336" s="4" t="e">
        <f>100/G2336</f>
        <v>#DIV/0!</v>
      </c>
      <c r="N2336" s="37" t="e">
        <f>M2336/(K2336/100)</f>
        <v>#DIV/0!</v>
      </c>
      <c r="O2336" s="37" t="e">
        <f>N2336/J2336</f>
        <v>#DIV/0!</v>
      </c>
      <c r="P2336" s="5" t="e">
        <f>M2336/(L2336/100)</f>
        <v>#DIV/0!</v>
      </c>
      <c r="Q2336" s="5" t="e">
        <f>P2336*I2336</f>
        <v>#DIV/0!</v>
      </c>
      <c r="U2336" s="15" t="e">
        <f>100-(T2336-R2336)/S2336*100</f>
        <v>#DIV/0!</v>
      </c>
      <c r="AB2336" s="14" t="e">
        <f>((AE2336-AC2336)*(1000/AD2336))*1000</f>
        <v>#DIV/0!</v>
      </c>
      <c r="AF2336" s="7" t="e">
        <f>#REF!*0.8</f>
        <v>#REF!</v>
      </c>
      <c r="AH2336" s="8" t="e">
        <f>((AG2336)*(H2336/100))</f>
        <v>#DIV/0!</v>
      </c>
      <c r="AI2336" s="7" t="e">
        <f>AG2336/AH2336</f>
        <v>#DIV/0!</v>
      </c>
      <c r="AO2336" s="58" t="s">
        <v>2696</v>
      </c>
      <c r="DL2336" s="61" t="str">
        <f t="shared" si="43"/>
        <v>Anlieferung 43 -17</v>
      </c>
    </row>
    <row r="2337" spans="1:116">
      <c r="A2337" s="11">
        <v>44840</v>
      </c>
      <c r="B2337" s="66" t="s">
        <v>1555</v>
      </c>
      <c r="C2337" s="25" t="s">
        <v>177</v>
      </c>
      <c r="H2337" s="3" t="e">
        <f>((F2337)/(E2337/100))</f>
        <v>#DIV/0!</v>
      </c>
      <c r="I2337" s="4" t="e">
        <f>E2337/F2337</f>
        <v>#DIV/0!</v>
      </c>
      <c r="J2337" s="4" t="e">
        <f>100/G2337</f>
        <v>#DIV/0!</v>
      </c>
      <c r="N2337" s="37" t="e">
        <f>M2337/(K2337/100)</f>
        <v>#DIV/0!</v>
      </c>
      <c r="O2337" s="37" t="e">
        <f>N2337/J2337</f>
        <v>#DIV/0!</v>
      </c>
      <c r="P2337" s="5" t="e">
        <f>M2337/(L2337/100)</f>
        <v>#DIV/0!</v>
      </c>
      <c r="Q2337" s="5" t="e">
        <f>P2337*I2337</f>
        <v>#DIV/0!</v>
      </c>
      <c r="U2337" s="15" t="e">
        <f>100-(T2337-R2337)/S2337*100</f>
        <v>#DIV/0!</v>
      </c>
      <c r="AB2337" s="14" t="e">
        <f>((AE2337-AC2337)*(1000/AD2337))*1000</f>
        <v>#DIV/0!</v>
      </c>
      <c r="AF2337" s="7" t="e">
        <f>#REF!*0.8</f>
        <v>#REF!</v>
      </c>
      <c r="AH2337" s="8" t="e">
        <f>((AG2337)*(H2337/100))</f>
        <v>#DIV/0!</v>
      </c>
      <c r="AI2337" s="7" t="e">
        <f>AG2337/AH2337</f>
        <v>#DIV/0!</v>
      </c>
      <c r="AO2337" s="20" t="s">
        <v>2697</v>
      </c>
      <c r="AP2337" s="880">
        <v>0.13500000000000001</v>
      </c>
      <c r="AQ2337" s="880">
        <v>2E-3</v>
      </c>
      <c r="AR2337" s="880" t="s">
        <v>121</v>
      </c>
      <c r="AS2337" s="880">
        <v>4.0000000000000001E-3</v>
      </c>
      <c r="AT2337" s="880">
        <v>7.0999999999999994E-2</v>
      </c>
      <c r="AU2337" s="880">
        <v>3.0000000000000001E-3</v>
      </c>
      <c r="AV2337" s="880">
        <v>5.7000000000000002E-2</v>
      </c>
      <c r="AW2337" s="880">
        <v>2E-3</v>
      </c>
      <c r="AX2337" s="880">
        <v>8.9999999999999993E-3</v>
      </c>
      <c r="AY2337" s="880">
        <v>1E-3</v>
      </c>
      <c r="AZ2337" s="880">
        <v>0.02</v>
      </c>
      <c r="BA2337" s="880">
        <v>2E-3</v>
      </c>
      <c r="BB2337" s="880">
        <v>5.1999999999999998E-2</v>
      </c>
      <c r="BC2337" s="880">
        <v>2E-3</v>
      </c>
      <c r="BD2337" s="880">
        <v>0.60799999999999998</v>
      </c>
      <c r="BE2337" s="880">
        <v>1.0999999999999999E-2</v>
      </c>
      <c r="BF2337" s="880" t="s">
        <v>121</v>
      </c>
      <c r="BG2337" s="880">
        <v>7.0000000000000001E-3</v>
      </c>
      <c r="BH2337" s="880" t="s">
        <v>121</v>
      </c>
      <c r="BI2337" s="880">
        <v>1.996</v>
      </c>
      <c r="BJ2337" s="880" t="s">
        <v>121</v>
      </c>
      <c r="BK2337" s="880">
        <v>3.0000000000000001E-3</v>
      </c>
      <c r="BL2337" s="880" t="s">
        <v>121</v>
      </c>
      <c r="BM2337" s="880">
        <v>2E-3</v>
      </c>
      <c r="BN2337" s="880">
        <v>7.8E-2</v>
      </c>
      <c r="BO2337" s="880">
        <v>7.0000000000000001E-3</v>
      </c>
      <c r="BP2337" s="880">
        <v>63.143000000000001</v>
      </c>
      <c r="BQ2337" s="880">
        <v>0.14299999999999999</v>
      </c>
      <c r="BR2337" s="880">
        <v>2E-3</v>
      </c>
      <c r="BS2337" s="880">
        <v>1E-3</v>
      </c>
      <c r="BT2337" s="880">
        <v>12.33</v>
      </c>
      <c r="BU2337" s="880">
        <v>0.124</v>
      </c>
      <c r="BV2337" s="880">
        <v>11.878</v>
      </c>
      <c r="BW2337" s="880">
        <v>0.113</v>
      </c>
      <c r="BX2337" s="880" t="s">
        <v>121</v>
      </c>
      <c r="BY2337" s="880">
        <v>4.0000000000000001E-3</v>
      </c>
      <c r="BZ2337" s="880">
        <v>1.7649999999999999</v>
      </c>
      <c r="CA2337" s="880">
        <v>3.5999999999999997E-2</v>
      </c>
      <c r="CB2337" s="880" t="s">
        <v>121</v>
      </c>
      <c r="CC2337" s="880">
        <v>15.336</v>
      </c>
      <c r="CD2337" s="880">
        <v>2.5999999999999999E-2</v>
      </c>
      <c r="CE2337" s="880">
        <v>5.0000000000000001E-3</v>
      </c>
      <c r="CF2337" s="880" t="s">
        <v>121</v>
      </c>
      <c r="CG2337" s="880">
        <v>2E-3</v>
      </c>
      <c r="CH2337" s="880" t="s">
        <v>121</v>
      </c>
      <c r="CI2337" s="880">
        <v>2E-3</v>
      </c>
      <c r="CJ2337" s="880">
        <v>0.36899999999999999</v>
      </c>
      <c r="CK2337" s="880">
        <v>0.126</v>
      </c>
      <c r="CL2337" s="880" t="s">
        <v>121</v>
      </c>
      <c r="CM2337" s="880">
        <v>2E-3</v>
      </c>
      <c r="CN2337" s="880">
        <v>4.0000000000000001E-3</v>
      </c>
      <c r="CO2337" s="880">
        <v>1E-3</v>
      </c>
      <c r="CP2337" s="880">
        <v>4.9509999999999996</v>
      </c>
      <c r="CQ2337" s="880">
        <v>8.5999999999999993E-2</v>
      </c>
      <c r="CR2337" s="880" t="s">
        <v>121</v>
      </c>
      <c r="CS2337" s="880">
        <v>2E-3</v>
      </c>
      <c r="CT2337" s="880">
        <v>1.782</v>
      </c>
      <c r="CU2337" s="880">
        <v>0.308</v>
      </c>
      <c r="CV2337" s="880">
        <v>1.6E-2</v>
      </c>
      <c r="CW2337" s="880">
        <v>1E-3</v>
      </c>
      <c r="CX2337" s="880">
        <v>0.17599999999999999</v>
      </c>
      <c r="CY2337" s="880">
        <v>8.9999999999999993E-3</v>
      </c>
      <c r="CZ2337" s="880" t="s">
        <v>121</v>
      </c>
      <c r="DA2337" s="880">
        <v>2E-3</v>
      </c>
      <c r="DB2337" s="880" t="s">
        <v>121</v>
      </c>
      <c r="DC2337" s="880">
        <v>4.0000000000000001E-3</v>
      </c>
      <c r="DD2337" s="880">
        <v>2.1000000000000001E-2</v>
      </c>
      <c r="DE2337" s="880">
        <v>6.0000000000000001E-3</v>
      </c>
      <c r="DF2337" s="880">
        <v>0.76300000000000001</v>
      </c>
      <c r="DG2337" s="880">
        <v>8.0000000000000002E-3</v>
      </c>
      <c r="DH2337" s="880">
        <v>5.0000000000000001E-3</v>
      </c>
      <c r="DI2337" s="880">
        <v>1E-3</v>
      </c>
      <c r="DJ2337" s="880">
        <v>6.6000000000000003E-2</v>
      </c>
      <c r="DK2337" s="880">
        <v>1E-3</v>
      </c>
      <c r="DL2337" s="61" t="str">
        <f t="shared" si="43"/>
        <v>UTV C</v>
      </c>
    </row>
    <row r="87862" spans="158:160">
      <c r="FB87862" s="19"/>
      <c r="FC87862" s="9"/>
      <c r="FD87862" s="881"/>
    </row>
    <row r="87863" spans="158:160">
      <c r="FB87863" s="17"/>
      <c r="FD87863" s="99"/>
    </row>
    <row r="87864" spans="158:160">
      <c r="FB87864" s="17"/>
      <c r="FD87864" s="99"/>
    </row>
    <row r="87865" spans="158:160">
      <c r="FB87865" s="17"/>
      <c r="FD87865" s="99"/>
    </row>
    <row r="87866" spans="158:160">
      <c r="FB87866" s="17"/>
      <c r="FD87866" s="99"/>
    </row>
    <row r="87867" spans="158:160">
      <c r="FB87867" s="17"/>
      <c r="FD87867" s="99"/>
    </row>
    <row r="87868" spans="158:160">
      <c r="FB87868" s="18"/>
      <c r="FC87868" s="16"/>
      <c r="FD87868" s="882"/>
    </row>
    <row r="87869" spans="158:160">
      <c r="FB87869" s="18"/>
      <c r="FC87869" s="16"/>
      <c r="FD87869" s="882"/>
    </row>
    <row r="87870" spans="158:160">
      <c r="FB87870" s="18"/>
      <c r="FC87870" s="883"/>
      <c r="FD87870" s="882"/>
    </row>
    <row r="87871" spans="158:160">
      <c r="FB87871" s="18"/>
      <c r="FC87871" s="883"/>
      <c r="FD87871" s="882"/>
    </row>
  </sheetData>
  <autoFilter ref="A1:DK2337" xr:uid="{00000000-0009-0000-0000-000000000000}">
    <sortState xmlns:xlrd2="http://schemas.microsoft.com/office/spreadsheetml/2017/richdata2" ref="A2:DK2337">
      <sortCondition ref="A1:A2337"/>
    </sortState>
  </autoFilter>
  <phoneticPr fontId="1" type="noConversion"/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6:DL66"/>
  <sheetViews>
    <sheetView topLeftCell="A9" workbookViewId="0">
      <selection activeCell="G19" sqref="G19:G44"/>
    </sheetView>
  </sheetViews>
  <sheetFormatPr baseColWidth="10" defaultRowHeight="15"/>
  <sheetData>
    <row r="6" spans="1:116">
      <c r="C6" s="57" t="s">
        <v>795</v>
      </c>
    </row>
    <row r="7" spans="1:116">
      <c r="C7" s="57" t="s">
        <v>796</v>
      </c>
    </row>
    <row r="8" spans="1:116">
      <c r="C8" s="57" t="s">
        <v>797</v>
      </c>
    </row>
    <row r="9" spans="1:116">
      <c r="C9" s="57" t="s">
        <v>798</v>
      </c>
    </row>
    <row r="10" spans="1:116">
      <c r="C10" s="57" t="s">
        <v>799</v>
      </c>
    </row>
    <row r="11" spans="1:116" s="2" customFormat="1">
      <c r="A11" s="1"/>
      <c r="B11" s="53"/>
      <c r="C11" s="57" t="s">
        <v>800</v>
      </c>
      <c r="D11" s="21"/>
      <c r="H11" s="3"/>
      <c r="I11" s="4"/>
      <c r="J11" s="4"/>
      <c r="N11" s="37"/>
      <c r="O11" s="37"/>
      <c r="P11" s="5"/>
      <c r="Q11" s="5"/>
      <c r="R11" s="21"/>
      <c r="S11" s="21"/>
      <c r="T11" s="21"/>
      <c r="U11" s="15"/>
      <c r="V11" s="21"/>
      <c r="Z11" s="21"/>
      <c r="AB11" s="14"/>
      <c r="AC11" s="21"/>
      <c r="AD11" s="21"/>
      <c r="AE11" s="21"/>
      <c r="AF11" s="7"/>
      <c r="AH11" s="8"/>
      <c r="AI11" s="7"/>
      <c r="AJ11" s="6"/>
      <c r="AM11" s="21"/>
      <c r="AN11" s="21"/>
      <c r="AO11" s="20"/>
      <c r="AP11" s="54"/>
      <c r="AQ11" s="54"/>
      <c r="AR11" s="54"/>
      <c r="AS11" s="54"/>
      <c r="AT11" s="54"/>
      <c r="AU11" s="54"/>
      <c r="AV11" s="54"/>
      <c r="AW11" s="54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  <c r="BK11" s="54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  <c r="BX11" s="54"/>
      <c r="BY11" s="54"/>
      <c r="BZ11" s="54"/>
      <c r="CA11" s="54"/>
      <c r="CB11" s="54"/>
      <c r="CC11" s="54"/>
      <c r="CD11" s="54"/>
      <c r="CE11" s="54"/>
      <c r="CF11" s="54"/>
      <c r="CG11" s="54"/>
      <c r="CH11" s="54"/>
      <c r="CI11" s="54"/>
      <c r="CJ11" s="54"/>
      <c r="CK11" s="54"/>
      <c r="CL11" s="54"/>
      <c r="CM11" s="54"/>
      <c r="CN11" s="54"/>
      <c r="CO11" s="54"/>
      <c r="CP11" s="54"/>
      <c r="CQ11" s="54"/>
      <c r="CR11" s="54"/>
      <c r="CS11" s="54"/>
      <c r="CT11" s="54"/>
      <c r="CU11" s="54"/>
      <c r="CV11" s="54"/>
      <c r="CW11" s="54"/>
      <c r="CX11" s="54"/>
      <c r="CY11" s="54"/>
      <c r="CZ11" s="54"/>
      <c r="DA11" s="54"/>
      <c r="DB11" s="54"/>
      <c r="DC11" s="54"/>
      <c r="DD11" s="54"/>
      <c r="DE11" s="54"/>
      <c r="DF11" s="54"/>
      <c r="DG11" s="54"/>
      <c r="DH11" s="54"/>
      <c r="DI11" s="54"/>
      <c r="DJ11" s="54"/>
      <c r="DK11" s="54"/>
    </row>
    <row r="12" spans="1:116" s="2" customFormat="1">
      <c r="A12" s="1"/>
      <c r="B12" s="53"/>
      <c r="C12" s="57" t="s">
        <v>801</v>
      </c>
      <c r="D12" s="21"/>
      <c r="H12" s="3"/>
      <c r="I12" s="4"/>
      <c r="J12" s="4"/>
      <c r="N12" s="37"/>
      <c r="O12" s="37"/>
      <c r="P12" s="5"/>
      <c r="Q12" s="5"/>
      <c r="R12" s="21"/>
      <c r="S12" s="21"/>
      <c r="T12" s="21"/>
      <c r="U12" s="15"/>
      <c r="V12" s="21"/>
      <c r="Z12" s="21"/>
      <c r="AB12" s="14"/>
      <c r="AC12" s="21"/>
      <c r="AD12" s="21"/>
      <c r="AE12" s="21"/>
      <c r="AF12" s="7"/>
      <c r="AH12" s="8"/>
      <c r="AI12" s="7"/>
      <c r="AJ12" s="6"/>
      <c r="AM12" s="21"/>
      <c r="AN12" s="21"/>
      <c r="AO12" s="20"/>
      <c r="AP12" s="54"/>
      <c r="AQ12" s="54"/>
      <c r="AR12" s="54"/>
      <c r="AS12" s="54"/>
      <c r="AT12" s="54"/>
      <c r="AU12" s="54"/>
      <c r="AV12" s="54"/>
      <c r="AW12" s="54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J12" s="54"/>
      <c r="BK12" s="54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  <c r="BX12" s="54"/>
      <c r="BY12" s="54"/>
      <c r="BZ12" s="54"/>
      <c r="CA12" s="54"/>
      <c r="CB12" s="54"/>
      <c r="CC12" s="54"/>
      <c r="CD12" s="54"/>
      <c r="CE12" s="54"/>
      <c r="CF12" s="54"/>
      <c r="CG12" s="54"/>
      <c r="CH12" s="54"/>
      <c r="CI12" s="54"/>
      <c r="CJ12" s="54"/>
      <c r="CK12" s="54"/>
      <c r="CL12" s="54"/>
      <c r="CM12" s="54"/>
      <c r="CN12" s="54"/>
      <c r="CO12" s="54"/>
      <c r="CP12" s="54"/>
      <c r="CQ12" s="54"/>
      <c r="CR12" s="54"/>
      <c r="CS12" s="54"/>
      <c r="CT12" s="54"/>
      <c r="CU12" s="54"/>
      <c r="CV12" s="54"/>
      <c r="CW12" s="54"/>
      <c r="CX12" s="54"/>
      <c r="CY12" s="54"/>
      <c r="CZ12" s="54"/>
      <c r="DA12" s="54"/>
      <c r="DB12" s="54"/>
      <c r="DC12" s="54"/>
      <c r="DD12" s="54"/>
      <c r="DE12" s="54"/>
      <c r="DF12" s="54"/>
      <c r="DG12" s="54"/>
      <c r="DH12" s="54"/>
      <c r="DI12" s="54"/>
      <c r="DJ12" s="54"/>
      <c r="DK12" s="54"/>
    </row>
    <row r="13" spans="1:116" s="2" customFormat="1">
      <c r="A13" s="1"/>
      <c r="B13" s="53"/>
      <c r="C13" s="57" t="s">
        <v>802</v>
      </c>
      <c r="D13" s="21"/>
      <c r="H13" s="3"/>
      <c r="I13" s="4"/>
      <c r="J13" s="4"/>
      <c r="N13" s="37"/>
      <c r="O13" s="37"/>
      <c r="P13" s="5"/>
      <c r="Q13" s="5"/>
      <c r="R13" s="21"/>
      <c r="S13" s="21"/>
      <c r="T13" s="21"/>
      <c r="U13" s="15"/>
      <c r="V13" s="21"/>
      <c r="Z13" s="21"/>
      <c r="AB13" s="14"/>
      <c r="AC13" s="21"/>
      <c r="AD13" s="21"/>
      <c r="AE13" s="21"/>
      <c r="AF13" s="7"/>
      <c r="AH13" s="8"/>
      <c r="AI13" s="7"/>
      <c r="AJ13" s="6"/>
      <c r="AM13" s="21"/>
      <c r="AN13" s="21"/>
      <c r="AO13" s="20"/>
      <c r="AP13" s="54"/>
      <c r="AQ13" s="54"/>
      <c r="AR13" s="54"/>
      <c r="AS13" s="54"/>
      <c r="AT13" s="54"/>
      <c r="AU13" s="54"/>
      <c r="AV13" s="54"/>
      <c r="AW13" s="54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J13" s="54"/>
      <c r="BK13" s="54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  <c r="BX13" s="54"/>
      <c r="BY13" s="54"/>
      <c r="BZ13" s="54"/>
      <c r="CA13" s="54"/>
      <c r="CB13" s="54"/>
      <c r="CC13" s="54"/>
      <c r="CD13" s="54"/>
      <c r="CE13" s="54"/>
      <c r="CF13" s="54"/>
      <c r="CG13" s="54"/>
      <c r="CH13" s="54"/>
      <c r="CI13" s="54"/>
      <c r="CJ13" s="54"/>
      <c r="CK13" s="54"/>
      <c r="CL13" s="54"/>
      <c r="CM13" s="54"/>
      <c r="CN13" s="54"/>
      <c r="CO13" s="54"/>
      <c r="CP13" s="54"/>
      <c r="CQ13" s="54"/>
      <c r="CR13" s="54"/>
      <c r="CS13" s="54"/>
      <c r="CT13" s="54"/>
      <c r="CU13" s="54"/>
      <c r="CV13" s="54"/>
      <c r="CW13" s="54"/>
      <c r="CX13" s="54"/>
      <c r="CY13" s="54"/>
      <c r="CZ13" s="54"/>
      <c r="DA13" s="54"/>
      <c r="DB13" s="54"/>
      <c r="DC13" s="54"/>
      <c r="DD13" s="54"/>
      <c r="DE13" s="54"/>
      <c r="DF13" s="54"/>
      <c r="DG13" s="54"/>
      <c r="DH13" s="54"/>
      <c r="DI13" s="54"/>
      <c r="DJ13" s="54"/>
      <c r="DK13" s="54"/>
    </row>
    <row r="14" spans="1:116" s="2" customFormat="1">
      <c r="A14" s="1"/>
      <c r="B14" s="53"/>
      <c r="C14" s="57" t="s">
        <v>803</v>
      </c>
      <c r="D14" s="21"/>
      <c r="H14" s="3"/>
      <c r="I14" s="4"/>
      <c r="J14" s="4"/>
      <c r="N14" s="37"/>
      <c r="O14" s="37"/>
      <c r="P14" s="5"/>
      <c r="Q14" s="5"/>
      <c r="R14" s="21"/>
      <c r="S14" s="21"/>
      <c r="T14" s="21"/>
      <c r="U14" s="15"/>
      <c r="V14" s="21"/>
      <c r="Z14" s="21"/>
      <c r="AB14" s="14"/>
      <c r="AC14" s="21"/>
      <c r="AD14" s="21"/>
      <c r="AE14" s="21"/>
      <c r="AF14" s="7"/>
      <c r="AH14" s="8"/>
      <c r="AI14" s="7"/>
      <c r="AJ14" s="6"/>
      <c r="AM14" s="21"/>
      <c r="AN14" s="21"/>
      <c r="AO14" s="20"/>
      <c r="AQ14" s="54"/>
      <c r="AR14" s="54"/>
      <c r="AS14" s="54"/>
      <c r="AT14" s="54"/>
      <c r="AU14" s="54"/>
      <c r="AV14" s="54"/>
      <c r="AW14" s="54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J14" s="54"/>
      <c r="BK14" s="54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  <c r="BX14" s="54"/>
      <c r="BY14" s="54"/>
      <c r="BZ14" s="54"/>
      <c r="CA14" s="54"/>
      <c r="CB14" s="54"/>
      <c r="CC14" s="54"/>
      <c r="CD14" s="54"/>
      <c r="CE14" s="54"/>
      <c r="CF14" s="54"/>
      <c r="CG14" s="54"/>
      <c r="CH14" s="54"/>
      <c r="CI14" s="54"/>
      <c r="CJ14" s="54"/>
      <c r="CK14" s="54"/>
      <c r="CL14" s="54"/>
      <c r="CM14" s="54"/>
      <c r="CN14" s="54"/>
      <c r="CO14" s="54"/>
      <c r="CP14" s="54"/>
      <c r="CQ14" s="54"/>
      <c r="CR14" s="54"/>
      <c r="CS14" s="54"/>
      <c r="CT14" s="54"/>
      <c r="CU14" s="54"/>
      <c r="CV14" s="54"/>
      <c r="CW14" s="54"/>
      <c r="CX14" s="54"/>
      <c r="CY14" s="54"/>
      <c r="CZ14" s="54"/>
      <c r="DA14" s="54"/>
      <c r="DB14" s="54"/>
      <c r="DC14" s="54"/>
      <c r="DD14" s="54"/>
      <c r="DE14" s="54"/>
      <c r="DF14" s="54"/>
      <c r="DG14" s="54"/>
      <c r="DH14" s="54"/>
      <c r="DI14" s="54"/>
      <c r="DJ14" s="54"/>
      <c r="DK14" s="54"/>
      <c r="DL14" s="54"/>
    </row>
    <row r="15" spans="1:116" s="2" customFormat="1">
      <c r="A15" s="1"/>
      <c r="B15" s="53"/>
      <c r="C15" s="57" t="s">
        <v>804</v>
      </c>
      <c r="D15" s="21"/>
      <c r="H15" s="3"/>
      <c r="I15" s="4"/>
      <c r="J15" s="4"/>
      <c r="N15" s="37"/>
      <c r="O15" s="37"/>
      <c r="P15" s="5"/>
      <c r="Q15" s="5"/>
      <c r="R15" s="21"/>
      <c r="S15" s="21"/>
      <c r="T15" s="21"/>
      <c r="U15" s="15"/>
      <c r="V15" s="21"/>
      <c r="Z15" s="21"/>
      <c r="AB15" s="14"/>
      <c r="AC15" s="21"/>
      <c r="AD15" s="21"/>
      <c r="AE15" s="21"/>
      <c r="AF15" s="7"/>
      <c r="AH15" s="8"/>
      <c r="AI15" s="7"/>
      <c r="AJ15" s="6"/>
      <c r="AM15" s="21"/>
      <c r="AN15" s="21"/>
      <c r="AO15" s="20"/>
      <c r="AP15" s="54"/>
      <c r="AQ15" s="54"/>
      <c r="AR15" s="54"/>
      <c r="AS15" s="54"/>
      <c r="AT15" s="54"/>
      <c r="AU15" s="54"/>
      <c r="AV15" s="54"/>
      <c r="AW15" s="54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J15" s="54"/>
      <c r="BK15" s="54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W15" s="54"/>
      <c r="BX15" s="54"/>
      <c r="BY15" s="54"/>
      <c r="BZ15" s="54"/>
      <c r="CA15" s="54"/>
      <c r="CB15" s="54"/>
      <c r="CC15" s="54"/>
      <c r="CD15" s="54"/>
      <c r="CE15" s="54"/>
      <c r="CF15" s="54"/>
      <c r="CG15" s="54"/>
      <c r="CH15" s="54"/>
      <c r="CI15" s="54"/>
      <c r="CJ15" s="54"/>
      <c r="CK15" s="54"/>
      <c r="CL15" s="54"/>
      <c r="CM15" s="54"/>
      <c r="CN15" s="54"/>
      <c r="CO15" s="54"/>
      <c r="CP15" s="54"/>
      <c r="CQ15" s="54"/>
      <c r="CR15" s="54"/>
      <c r="CS15" s="54"/>
      <c r="CT15" s="54"/>
      <c r="CU15" s="54"/>
      <c r="CV15" s="54"/>
      <c r="CW15" s="54"/>
      <c r="CX15" s="54"/>
      <c r="CY15" s="54"/>
      <c r="CZ15" s="54"/>
      <c r="DA15" s="54"/>
      <c r="DB15" s="54"/>
      <c r="DC15" s="54"/>
      <c r="DD15" s="54"/>
      <c r="DE15" s="54"/>
      <c r="DF15" s="54"/>
      <c r="DG15" s="54"/>
      <c r="DH15" s="54"/>
      <c r="DI15" s="54"/>
      <c r="DJ15" s="54"/>
      <c r="DK15" s="54"/>
    </row>
    <row r="16" spans="1:116" s="2" customFormat="1">
      <c r="A16" s="1"/>
      <c r="B16" s="53"/>
      <c r="C16" s="57" t="s">
        <v>805</v>
      </c>
      <c r="D16" s="21"/>
      <c r="H16" s="3"/>
      <c r="I16" s="4"/>
      <c r="J16" s="4"/>
      <c r="N16" s="37"/>
      <c r="O16" s="37"/>
      <c r="P16" s="5"/>
      <c r="Q16" s="5"/>
      <c r="R16" s="21"/>
      <c r="S16" s="21"/>
      <c r="T16" s="21"/>
      <c r="U16" s="15"/>
      <c r="V16" s="21"/>
      <c r="Z16" s="21"/>
      <c r="AB16" s="14"/>
      <c r="AC16" s="21"/>
      <c r="AD16" s="21"/>
      <c r="AE16" s="21"/>
      <c r="AF16" s="7"/>
      <c r="AH16" s="8"/>
      <c r="AI16" s="7"/>
      <c r="AJ16" s="6"/>
      <c r="AM16" s="21"/>
      <c r="AN16" s="21"/>
      <c r="AO16" s="24"/>
    </row>
    <row r="17" spans="1:115" s="2" customFormat="1">
      <c r="A17" s="1"/>
      <c r="B17" s="53"/>
      <c r="C17" s="57" t="s">
        <v>806</v>
      </c>
      <c r="D17" s="21"/>
      <c r="H17" s="3"/>
      <c r="I17" s="4"/>
      <c r="J17" s="4"/>
      <c r="N17" s="37"/>
      <c r="O17" s="37"/>
      <c r="P17" s="5"/>
      <c r="Q17" s="5"/>
      <c r="R17" s="21"/>
      <c r="S17" s="21"/>
      <c r="T17" s="21"/>
      <c r="U17" s="15"/>
      <c r="V17" s="21"/>
      <c r="Z17" s="21"/>
      <c r="AB17" s="14"/>
      <c r="AC17" s="21"/>
      <c r="AD17" s="21"/>
      <c r="AE17" s="21"/>
      <c r="AF17" s="7"/>
      <c r="AH17" s="8"/>
      <c r="AI17" s="7"/>
      <c r="AJ17" s="6"/>
      <c r="AM17" s="21"/>
      <c r="AN17" s="21"/>
      <c r="AO17" s="52"/>
      <c r="AP17" s="54"/>
      <c r="AQ17" s="54"/>
      <c r="AR17" s="54"/>
      <c r="AS17" s="54"/>
      <c r="AT17" s="54"/>
      <c r="AU17" s="54"/>
      <c r="AV17" s="54"/>
      <c r="AW17" s="54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J17" s="54"/>
      <c r="BK17" s="54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  <c r="BX17" s="54"/>
      <c r="BY17" s="54"/>
      <c r="BZ17" s="54"/>
      <c r="CA17" s="54"/>
      <c r="CB17" s="54"/>
      <c r="CC17" s="54"/>
      <c r="CD17" s="54"/>
      <c r="CE17" s="54"/>
      <c r="CF17" s="54"/>
      <c r="CG17" s="54"/>
      <c r="CH17" s="54"/>
      <c r="CI17" s="54"/>
      <c r="CJ17" s="54"/>
      <c r="CK17" s="54"/>
      <c r="CL17" s="54"/>
      <c r="CM17" s="54"/>
      <c r="CN17" s="54"/>
      <c r="CO17" s="54"/>
      <c r="CP17" s="54"/>
      <c r="CQ17" s="54"/>
      <c r="CR17" s="54"/>
      <c r="CS17" s="54"/>
      <c r="CT17" s="54"/>
      <c r="CU17" s="54"/>
      <c r="CV17" s="54"/>
      <c r="CW17" s="54"/>
      <c r="CX17" s="54"/>
      <c r="CY17" s="54"/>
      <c r="CZ17" s="54"/>
      <c r="DA17" s="54"/>
      <c r="DB17" s="54"/>
      <c r="DC17" s="54"/>
      <c r="DD17" s="54"/>
      <c r="DE17" s="54"/>
      <c r="DF17" s="54"/>
      <c r="DG17" s="54"/>
      <c r="DH17" s="54"/>
      <c r="DI17" s="54"/>
      <c r="DJ17" s="54"/>
      <c r="DK17" s="54"/>
    </row>
    <row r="18" spans="1:115" s="2" customFormat="1">
      <c r="A18" s="1"/>
      <c r="B18" s="53"/>
      <c r="C18" s="57" t="s">
        <v>807</v>
      </c>
      <c r="D18" s="21"/>
      <c r="H18" s="3"/>
      <c r="I18" s="4"/>
      <c r="J18" s="4"/>
      <c r="N18" s="37"/>
      <c r="O18" s="37"/>
      <c r="P18" s="5"/>
      <c r="Q18" s="5"/>
      <c r="R18" s="21"/>
      <c r="S18" s="21"/>
      <c r="T18" s="21"/>
      <c r="U18" s="15"/>
      <c r="V18" s="21"/>
      <c r="Z18" s="21"/>
      <c r="AB18" s="14"/>
      <c r="AC18" s="21"/>
      <c r="AD18" s="21"/>
      <c r="AE18" s="21"/>
      <c r="AF18" s="7"/>
      <c r="AH18" s="8"/>
      <c r="AI18" s="7"/>
      <c r="AJ18" s="6"/>
      <c r="AM18" s="21"/>
      <c r="AN18" s="21"/>
      <c r="AO18" s="52"/>
      <c r="AP18" s="54"/>
      <c r="AQ18" s="54"/>
      <c r="AR18" s="54"/>
      <c r="AS18" s="54"/>
      <c r="AT18" s="54"/>
      <c r="AU18" s="54"/>
      <c r="AV18" s="54"/>
      <c r="AW18" s="54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J18" s="54"/>
      <c r="BK18" s="54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  <c r="BX18" s="54"/>
      <c r="BY18" s="54"/>
      <c r="BZ18" s="54"/>
      <c r="CA18" s="54"/>
      <c r="CB18" s="54"/>
      <c r="CC18" s="54"/>
      <c r="CD18" s="54"/>
      <c r="CE18" s="54"/>
      <c r="CF18" s="54"/>
      <c r="CG18" s="54"/>
      <c r="CH18" s="54"/>
      <c r="CI18" s="54"/>
      <c r="CJ18" s="54"/>
      <c r="CK18" s="54"/>
      <c r="CL18" s="54"/>
      <c r="CM18" s="54"/>
      <c r="CN18" s="54"/>
      <c r="CO18" s="54"/>
      <c r="CP18" s="54"/>
      <c r="CQ18" s="54"/>
      <c r="CR18" s="54"/>
      <c r="CS18" s="54"/>
      <c r="CT18" s="54"/>
      <c r="CU18" s="54"/>
      <c r="CV18" s="54"/>
      <c r="CW18" s="54"/>
      <c r="CX18" s="54"/>
      <c r="CY18" s="54"/>
      <c r="CZ18" s="54"/>
      <c r="DA18" s="54"/>
      <c r="DB18" s="54"/>
      <c r="DC18" s="54"/>
      <c r="DD18" s="54"/>
      <c r="DE18" s="54"/>
      <c r="DF18" s="54"/>
      <c r="DG18" s="54"/>
      <c r="DH18" s="54"/>
      <c r="DI18" s="54"/>
      <c r="DJ18" s="54"/>
      <c r="DK18" s="54"/>
    </row>
    <row r="19" spans="1:115" s="2" customFormat="1">
      <c r="A19" s="1"/>
      <c r="B19" s="53"/>
      <c r="C19" s="57" t="s">
        <v>808</v>
      </c>
      <c r="D19" s="21"/>
      <c r="G19" s="489" t="s">
        <v>650</v>
      </c>
      <c r="H19" s="3"/>
      <c r="I19" s="4"/>
      <c r="J19" s="4"/>
      <c r="N19" s="37"/>
      <c r="O19" s="37"/>
      <c r="P19" s="5"/>
      <c r="Q19" s="5"/>
      <c r="R19" s="21"/>
      <c r="S19" s="21"/>
      <c r="T19" s="21"/>
      <c r="U19" s="15"/>
      <c r="V19" s="21"/>
      <c r="Z19" s="21"/>
      <c r="AB19" s="14"/>
      <c r="AC19" s="21"/>
      <c r="AD19" s="21"/>
      <c r="AE19" s="21"/>
      <c r="AF19" s="7"/>
      <c r="AH19" s="8"/>
      <c r="AI19" s="7"/>
      <c r="AJ19" s="6"/>
      <c r="AM19" s="21"/>
      <c r="AN19" s="21"/>
      <c r="AO19" s="52"/>
      <c r="AP19" s="54"/>
      <c r="AQ19" s="54"/>
      <c r="AR19" s="54"/>
      <c r="AS19" s="54"/>
      <c r="AT19" s="54"/>
      <c r="AU19" s="54"/>
      <c r="AV19" s="54"/>
      <c r="AW19" s="54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J19" s="54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  <c r="BX19" s="54"/>
      <c r="BY19" s="54"/>
      <c r="BZ19" s="54"/>
      <c r="CA19" s="54"/>
      <c r="CB19" s="54"/>
      <c r="CC19" s="54"/>
      <c r="CD19" s="54"/>
      <c r="CE19" s="54"/>
      <c r="CF19" s="54"/>
      <c r="CG19" s="54"/>
      <c r="CH19" s="54"/>
      <c r="CI19" s="54"/>
      <c r="CJ19" s="54"/>
      <c r="CK19" s="54"/>
      <c r="CL19" s="54"/>
      <c r="CM19" s="54"/>
      <c r="CN19" s="54"/>
      <c r="CO19" s="54"/>
      <c r="CP19" s="54"/>
      <c r="CQ19" s="54"/>
      <c r="CR19" s="54"/>
      <c r="CS19" s="54"/>
      <c r="CT19" s="54"/>
      <c r="CU19" s="54"/>
      <c r="CV19" s="54"/>
      <c r="CW19" s="54"/>
      <c r="CX19" s="54"/>
      <c r="CY19" s="54"/>
      <c r="CZ19" s="54"/>
      <c r="DA19" s="54"/>
      <c r="DB19" s="54"/>
      <c r="DC19" s="54"/>
      <c r="DD19" s="54"/>
      <c r="DE19" s="54"/>
      <c r="DF19" s="54"/>
      <c r="DG19" s="54"/>
      <c r="DH19" s="54"/>
      <c r="DI19" s="54"/>
      <c r="DJ19" s="54"/>
      <c r="DK19" s="54"/>
    </row>
    <row r="20" spans="1:115" s="2" customFormat="1">
      <c r="A20" s="1"/>
      <c r="B20" s="53"/>
      <c r="C20" s="57" t="s">
        <v>809</v>
      </c>
      <c r="D20" s="21"/>
      <c r="G20" s="489" t="s">
        <v>651</v>
      </c>
      <c r="H20" s="3"/>
      <c r="I20" s="4"/>
      <c r="J20" s="4"/>
      <c r="K20" s="10"/>
      <c r="N20" s="37"/>
      <c r="O20" s="37"/>
      <c r="P20" s="5"/>
      <c r="Q20" s="5"/>
      <c r="R20" s="21"/>
      <c r="S20" s="21"/>
      <c r="T20" s="21"/>
      <c r="U20" s="15"/>
      <c r="V20" s="21"/>
      <c r="Z20" s="21"/>
      <c r="AB20" s="14"/>
      <c r="AC20" s="21"/>
      <c r="AD20" s="21"/>
      <c r="AE20" s="21"/>
      <c r="AF20" s="7"/>
      <c r="AH20" s="8"/>
      <c r="AI20" s="7"/>
      <c r="AJ20" s="6"/>
      <c r="AM20" s="21"/>
      <c r="AN20" s="21"/>
      <c r="AO20" s="52"/>
      <c r="AP20" s="54"/>
      <c r="AQ20" s="54"/>
      <c r="AR20" s="54"/>
      <c r="AS20" s="54"/>
      <c r="AT20" s="54"/>
      <c r="AU20" s="54"/>
      <c r="AV20" s="54"/>
      <c r="AW20" s="54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J20" s="54"/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  <c r="BX20" s="54"/>
      <c r="BY20" s="54"/>
      <c r="BZ20" s="54"/>
      <c r="CA20" s="54"/>
      <c r="CB20" s="54"/>
      <c r="CC20" s="54"/>
      <c r="CD20" s="54"/>
      <c r="CE20" s="54"/>
      <c r="CF20" s="54"/>
      <c r="CG20" s="54"/>
      <c r="CH20" s="54"/>
      <c r="CI20" s="54"/>
      <c r="CJ20" s="54"/>
      <c r="CK20" s="54"/>
      <c r="CL20" s="54"/>
      <c r="CM20" s="54"/>
      <c r="CN20" s="54"/>
      <c r="CO20" s="54"/>
      <c r="CP20" s="54"/>
      <c r="CQ20" s="54"/>
      <c r="CR20" s="54"/>
      <c r="CS20" s="54"/>
      <c r="CT20" s="54"/>
      <c r="CU20" s="54"/>
      <c r="CV20" s="54"/>
      <c r="CW20" s="54"/>
      <c r="CX20" s="54"/>
      <c r="CY20" s="54"/>
      <c r="CZ20" s="54"/>
      <c r="DA20" s="54"/>
      <c r="DB20" s="54"/>
      <c r="DC20" s="54"/>
      <c r="DD20" s="54"/>
      <c r="DE20" s="54"/>
      <c r="DF20" s="54"/>
      <c r="DG20" s="54"/>
      <c r="DH20" s="54"/>
      <c r="DI20" s="54"/>
      <c r="DJ20" s="54"/>
      <c r="DK20" s="54"/>
    </row>
    <row r="21" spans="1:115" s="2" customFormat="1">
      <c r="A21" s="1"/>
      <c r="B21" s="53"/>
      <c r="C21" s="57" t="s">
        <v>810</v>
      </c>
      <c r="D21" s="21"/>
      <c r="G21" s="489" t="s">
        <v>652</v>
      </c>
      <c r="H21" s="3"/>
      <c r="I21" s="4"/>
      <c r="J21" s="4"/>
      <c r="N21" s="37"/>
      <c r="O21" s="37"/>
      <c r="P21" s="5"/>
      <c r="Q21" s="5"/>
      <c r="R21" s="21"/>
      <c r="S21" s="21"/>
      <c r="T21" s="21"/>
      <c r="U21" s="15"/>
      <c r="V21" s="21"/>
      <c r="Z21" s="21"/>
      <c r="AB21" s="14"/>
      <c r="AC21" s="21"/>
      <c r="AD21" s="21"/>
      <c r="AE21" s="21"/>
      <c r="AF21" s="7"/>
      <c r="AH21" s="8"/>
      <c r="AI21" s="7"/>
      <c r="AJ21" s="6"/>
      <c r="AM21" s="21"/>
      <c r="AN21" s="21"/>
      <c r="AO21" s="52"/>
      <c r="AP21" s="54"/>
      <c r="AQ21" s="54"/>
      <c r="AR21" s="54"/>
      <c r="AS21" s="54"/>
      <c r="AT21" s="54"/>
      <c r="AU21" s="54"/>
      <c r="AV21" s="54"/>
      <c r="AW21" s="54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J21" s="54"/>
      <c r="BK21" s="54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  <c r="BX21" s="54"/>
      <c r="BY21" s="54"/>
      <c r="BZ21" s="54"/>
      <c r="CA21" s="54"/>
      <c r="CB21" s="54"/>
      <c r="CC21" s="54"/>
      <c r="CD21" s="54"/>
      <c r="CE21" s="54"/>
      <c r="CF21" s="54"/>
      <c r="CG21" s="54"/>
      <c r="CH21" s="54"/>
      <c r="CI21" s="54"/>
      <c r="CJ21" s="54"/>
      <c r="CK21" s="54"/>
      <c r="CL21" s="54"/>
      <c r="CM21" s="54"/>
      <c r="CN21" s="54"/>
      <c r="CO21" s="54"/>
      <c r="CP21" s="54"/>
      <c r="CQ21" s="54"/>
      <c r="CR21" s="54"/>
      <c r="CS21" s="54"/>
      <c r="CT21" s="54"/>
      <c r="CU21" s="54"/>
      <c r="CV21" s="54"/>
      <c r="CW21" s="54"/>
      <c r="CX21" s="54"/>
      <c r="CY21" s="54"/>
      <c r="CZ21" s="54"/>
      <c r="DA21" s="54"/>
      <c r="DB21" s="54"/>
      <c r="DC21" s="54"/>
      <c r="DD21" s="54"/>
      <c r="DE21" s="54"/>
      <c r="DF21" s="54"/>
      <c r="DG21" s="54"/>
      <c r="DH21" s="54"/>
      <c r="DI21" s="54"/>
      <c r="DJ21" s="54"/>
      <c r="DK21" s="54"/>
    </row>
    <row r="22" spans="1:115" s="2" customFormat="1">
      <c r="A22" s="1"/>
      <c r="B22" s="53"/>
      <c r="C22" s="57" t="s">
        <v>811</v>
      </c>
      <c r="D22" s="21"/>
      <c r="G22" s="489" t="s">
        <v>653</v>
      </c>
      <c r="H22" s="3"/>
      <c r="I22" s="4"/>
      <c r="J22" s="4"/>
      <c r="N22" s="37"/>
      <c r="O22" s="37"/>
      <c r="P22" s="5"/>
      <c r="Q22" s="5"/>
      <c r="R22" s="21"/>
      <c r="S22" s="21"/>
      <c r="T22" s="21"/>
      <c r="U22" s="15"/>
      <c r="V22" s="21"/>
      <c r="Z22" s="21"/>
      <c r="AB22" s="14"/>
      <c r="AC22" s="21"/>
      <c r="AD22" s="21"/>
      <c r="AE22" s="21"/>
      <c r="AF22" s="7"/>
      <c r="AH22" s="8"/>
      <c r="AI22" s="7"/>
      <c r="AJ22" s="6"/>
      <c r="AM22" s="21"/>
      <c r="AN22" s="21"/>
      <c r="AO22" s="52"/>
      <c r="AP22" s="54"/>
      <c r="AQ22" s="54"/>
      <c r="AR22" s="54"/>
      <c r="AS22" s="54"/>
      <c r="AT22" s="54"/>
      <c r="AU22" s="54"/>
      <c r="AV22" s="54"/>
      <c r="AW22" s="54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J22" s="54"/>
      <c r="BK22" s="54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  <c r="BX22" s="54"/>
      <c r="BY22" s="54"/>
      <c r="BZ22" s="54"/>
      <c r="CA22" s="54"/>
      <c r="CB22" s="54"/>
      <c r="CC22" s="54"/>
      <c r="CD22" s="54"/>
      <c r="CE22" s="54"/>
      <c r="CF22" s="54"/>
      <c r="CG22" s="54"/>
      <c r="CH22" s="54"/>
      <c r="CI22" s="54"/>
      <c r="CJ22" s="54"/>
      <c r="CK22" s="54"/>
      <c r="CL22" s="54"/>
      <c r="CM22" s="54"/>
      <c r="CN22" s="54"/>
      <c r="CO22" s="54"/>
      <c r="CP22" s="54"/>
      <c r="CQ22" s="54"/>
      <c r="CR22" s="54"/>
      <c r="CS22" s="54"/>
      <c r="CT22" s="54"/>
      <c r="CU22" s="54"/>
      <c r="CV22" s="54"/>
      <c r="CW22" s="54"/>
      <c r="CX22" s="54"/>
      <c r="CY22" s="54"/>
      <c r="CZ22" s="54"/>
      <c r="DA22" s="54"/>
      <c r="DB22" s="54"/>
      <c r="DC22" s="54"/>
      <c r="DD22" s="54"/>
      <c r="DE22" s="54"/>
      <c r="DF22" s="54"/>
      <c r="DG22" s="54"/>
      <c r="DH22" s="54"/>
      <c r="DI22" s="54"/>
      <c r="DJ22" s="54"/>
      <c r="DK22" s="54"/>
    </row>
    <row r="23" spans="1:115" s="2" customFormat="1">
      <c r="A23" s="1"/>
      <c r="B23" s="53"/>
      <c r="C23" s="57" t="s">
        <v>812</v>
      </c>
      <c r="D23" s="21"/>
      <c r="G23" s="489" t="s">
        <v>654</v>
      </c>
      <c r="H23" s="3"/>
      <c r="I23" s="4"/>
      <c r="J23" s="4"/>
      <c r="N23" s="37"/>
      <c r="O23" s="37"/>
      <c r="P23" s="5"/>
      <c r="Q23" s="5"/>
      <c r="R23" s="21"/>
      <c r="S23" s="21"/>
      <c r="T23" s="21"/>
      <c r="U23" s="15"/>
      <c r="V23" s="21"/>
      <c r="Z23" s="21"/>
      <c r="AB23" s="14"/>
      <c r="AC23" s="21"/>
      <c r="AD23" s="21"/>
      <c r="AE23" s="21"/>
      <c r="AF23" s="7"/>
      <c r="AH23" s="8"/>
      <c r="AI23" s="7"/>
      <c r="AJ23" s="6"/>
      <c r="AM23" s="21"/>
      <c r="AN23" s="21"/>
      <c r="AO23" s="52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  <c r="BX23" s="54"/>
      <c r="BY23" s="54"/>
      <c r="BZ23" s="54"/>
      <c r="CA23" s="54"/>
      <c r="CB23" s="54"/>
      <c r="CC23" s="54"/>
      <c r="CD23" s="54"/>
      <c r="CE23" s="54"/>
      <c r="CF23" s="54"/>
      <c r="CG23" s="54"/>
      <c r="CH23" s="54"/>
      <c r="CI23" s="54"/>
      <c r="CJ23" s="54"/>
      <c r="CK23" s="54"/>
      <c r="CL23" s="54"/>
      <c r="CM23" s="54"/>
      <c r="CN23" s="54"/>
      <c r="CO23" s="54"/>
      <c r="CP23" s="54"/>
      <c r="CQ23" s="54"/>
      <c r="CR23" s="54"/>
      <c r="CS23" s="54"/>
      <c r="CT23" s="54"/>
      <c r="CU23" s="54"/>
      <c r="CV23" s="54"/>
      <c r="CW23" s="54"/>
      <c r="CX23" s="54"/>
      <c r="CY23" s="54"/>
      <c r="CZ23" s="54"/>
      <c r="DA23" s="54"/>
      <c r="DB23" s="54"/>
      <c r="DC23" s="54"/>
      <c r="DD23" s="54"/>
      <c r="DE23" s="54"/>
      <c r="DF23" s="54"/>
      <c r="DG23" s="54"/>
      <c r="DH23" s="54"/>
      <c r="DI23" s="54"/>
      <c r="DJ23" s="54"/>
      <c r="DK23" s="54"/>
    </row>
    <row r="24" spans="1:115" s="2" customFormat="1">
      <c r="A24" s="1"/>
      <c r="B24" s="53"/>
      <c r="C24" s="57" t="s">
        <v>813</v>
      </c>
      <c r="D24" s="21"/>
      <c r="G24" s="489" t="s">
        <v>655</v>
      </c>
      <c r="H24" s="3"/>
      <c r="I24" s="4"/>
      <c r="J24" s="4"/>
      <c r="N24" s="37"/>
      <c r="O24" s="37"/>
      <c r="P24" s="5"/>
      <c r="Q24" s="5"/>
      <c r="R24" s="21"/>
      <c r="S24" s="21"/>
      <c r="T24" s="21"/>
      <c r="U24" s="15"/>
      <c r="V24" s="21"/>
      <c r="Z24" s="21"/>
      <c r="AB24" s="14"/>
      <c r="AC24" s="21"/>
      <c r="AD24" s="21"/>
      <c r="AE24" s="21"/>
      <c r="AF24" s="7"/>
      <c r="AH24" s="8"/>
      <c r="AI24" s="7"/>
      <c r="AJ24" s="6"/>
      <c r="AM24" s="21"/>
      <c r="AN24" s="21"/>
      <c r="AO24" s="52"/>
      <c r="AP24" s="54"/>
      <c r="AQ24" s="54"/>
      <c r="AR24" s="54"/>
      <c r="AS24" s="54"/>
      <c r="AT24" s="54"/>
      <c r="AU24" s="54"/>
      <c r="AV24" s="54"/>
      <c r="AW24" s="54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J24" s="54"/>
      <c r="BK24" s="54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54"/>
      <c r="CC24" s="54"/>
      <c r="CD24" s="54"/>
      <c r="CE24" s="54"/>
      <c r="CF24" s="54"/>
      <c r="CG24" s="54"/>
      <c r="CH24" s="54"/>
      <c r="CI24" s="54"/>
      <c r="CJ24" s="54"/>
      <c r="CK24" s="54"/>
      <c r="CL24" s="54"/>
      <c r="CM24" s="54"/>
      <c r="CN24" s="54"/>
      <c r="CO24" s="54"/>
      <c r="CP24" s="54"/>
      <c r="CQ24" s="54"/>
      <c r="CR24" s="54"/>
      <c r="CS24" s="54"/>
      <c r="CT24" s="54"/>
      <c r="CU24" s="54"/>
      <c r="CV24" s="54"/>
      <c r="CW24" s="54"/>
      <c r="CX24" s="54"/>
      <c r="CY24" s="54"/>
      <c r="CZ24" s="54"/>
      <c r="DA24" s="54"/>
      <c r="DB24" s="54"/>
      <c r="DC24" s="54"/>
      <c r="DD24" s="54"/>
      <c r="DE24" s="54"/>
      <c r="DF24" s="54"/>
      <c r="DG24" s="54"/>
      <c r="DH24" s="54"/>
      <c r="DI24" s="54"/>
      <c r="DJ24" s="54"/>
      <c r="DK24" s="54"/>
    </row>
    <row r="25" spans="1:115" s="2" customFormat="1">
      <c r="A25" s="1"/>
      <c r="B25" s="53"/>
      <c r="C25" s="57" t="s">
        <v>814</v>
      </c>
      <c r="D25" s="21"/>
      <c r="G25" s="489" t="s">
        <v>656</v>
      </c>
      <c r="H25" s="3"/>
      <c r="I25" s="4"/>
      <c r="J25" s="4"/>
      <c r="N25" s="37"/>
      <c r="O25" s="37"/>
      <c r="P25" s="5"/>
      <c r="Q25" s="5"/>
      <c r="R25" s="21"/>
      <c r="S25" s="21"/>
      <c r="T25" s="21"/>
      <c r="U25" s="15"/>
      <c r="V25" s="21"/>
      <c r="Z25" s="21"/>
      <c r="AB25" s="14"/>
      <c r="AC25" s="21"/>
      <c r="AD25" s="21"/>
      <c r="AE25" s="21"/>
      <c r="AF25" s="7"/>
      <c r="AH25" s="8"/>
      <c r="AI25" s="7"/>
      <c r="AJ25" s="6"/>
      <c r="AM25" s="21"/>
      <c r="AN25" s="21"/>
      <c r="AO25" s="52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J25" s="54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  <c r="BX25" s="54"/>
      <c r="BY25" s="54"/>
      <c r="BZ25" s="54"/>
      <c r="CA25" s="54"/>
      <c r="CB25" s="54"/>
      <c r="CC25" s="54"/>
      <c r="CD25" s="54"/>
      <c r="CE25" s="54"/>
      <c r="CF25" s="54"/>
      <c r="CG25" s="54"/>
      <c r="CH25" s="54"/>
      <c r="CI25" s="54"/>
      <c r="CJ25" s="54"/>
      <c r="CK25" s="54"/>
      <c r="CL25" s="54"/>
      <c r="CM25" s="54"/>
      <c r="CN25" s="54"/>
      <c r="CO25" s="54"/>
      <c r="CP25" s="54"/>
      <c r="CQ25" s="54"/>
      <c r="CR25" s="54"/>
      <c r="CS25" s="54"/>
      <c r="CT25" s="54"/>
      <c r="CU25" s="54"/>
      <c r="CV25" s="54"/>
      <c r="CW25" s="54"/>
      <c r="CX25" s="54"/>
      <c r="CY25" s="54"/>
      <c r="CZ25" s="54"/>
      <c r="DA25" s="54"/>
      <c r="DB25" s="54"/>
      <c r="DC25" s="54"/>
      <c r="DD25" s="54"/>
      <c r="DE25" s="54"/>
      <c r="DF25" s="54"/>
      <c r="DG25" s="54"/>
      <c r="DH25" s="54"/>
      <c r="DI25" s="54"/>
      <c r="DJ25" s="54"/>
      <c r="DK25" s="54"/>
    </row>
    <row r="26" spans="1:115" s="2" customFormat="1">
      <c r="A26" s="1"/>
      <c r="B26" s="53"/>
      <c r="C26" s="57" t="s">
        <v>815</v>
      </c>
      <c r="D26" s="21"/>
      <c r="G26" s="489" t="s">
        <v>657</v>
      </c>
      <c r="H26" s="3"/>
      <c r="I26" s="4"/>
      <c r="J26" s="4"/>
      <c r="N26" s="37"/>
      <c r="O26" s="37"/>
      <c r="P26" s="5"/>
      <c r="Q26" s="5"/>
      <c r="R26" s="21"/>
      <c r="S26" s="21"/>
      <c r="T26" s="21"/>
      <c r="U26" s="15"/>
      <c r="V26" s="21"/>
      <c r="Z26" s="21"/>
      <c r="AB26" s="14"/>
      <c r="AC26" s="21"/>
      <c r="AD26" s="21"/>
      <c r="AE26" s="21"/>
      <c r="AF26" s="7"/>
      <c r="AH26" s="8"/>
      <c r="AI26" s="7"/>
      <c r="AJ26" s="6"/>
      <c r="AM26" s="21"/>
      <c r="AN26" s="21"/>
      <c r="AO26" s="52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J26" s="54"/>
      <c r="BK26" s="54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  <c r="BX26" s="54"/>
      <c r="BY26" s="54"/>
      <c r="BZ26" s="54"/>
      <c r="CA26" s="54"/>
      <c r="CB26" s="54"/>
      <c r="CC26" s="54"/>
      <c r="CD26" s="54"/>
      <c r="CE26" s="54"/>
      <c r="CF26" s="54"/>
      <c r="CG26" s="54"/>
      <c r="CH26" s="54"/>
      <c r="CI26" s="54"/>
      <c r="CJ26" s="54"/>
      <c r="CK26" s="54"/>
      <c r="CL26" s="54"/>
      <c r="CM26" s="54"/>
      <c r="CN26" s="54"/>
      <c r="CO26" s="54"/>
      <c r="CP26" s="54"/>
      <c r="CQ26" s="54"/>
      <c r="CR26" s="54"/>
      <c r="CS26" s="54"/>
      <c r="CT26" s="54"/>
      <c r="CU26" s="54"/>
      <c r="CV26" s="54"/>
      <c r="CW26" s="54"/>
      <c r="CX26" s="54"/>
      <c r="CY26" s="54"/>
      <c r="CZ26" s="54"/>
      <c r="DA26" s="54"/>
      <c r="DB26" s="54"/>
      <c r="DC26" s="54"/>
      <c r="DD26" s="54"/>
      <c r="DE26" s="54"/>
      <c r="DF26" s="54"/>
      <c r="DG26" s="54"/>
      <c r="DH26" s="54"/>
      <c r="DI26" s="54"/>
      <c r="DJ26" s="54"/>
      <c r="DK26" s="54"/>
    </row>
    <row r="27" spans="1:115" s="2" customFormat="1">
      <c r="A27" s="1"/>
      <c r="B27" s="53"/>
      <c r="C27" s="57" t="s">
        <v>816</v>
      </c>
      <c r="D27" s="21"/>
      <c r="G27" s="489" t="s">
        <v>658</v>
      </c>
      <c r="H27" s="3"/>
      <c r="I27" s="4"/>
      <c r="J27" s="4"/>
      <c r="N27" s="37"/>
      <c r="O27" s="37"/>
      <c r="P27" s="5"/>
      <c r="Q27" s="5"/>
      <c r="R27" s="21"/>
      <c r="S27" s="21"/>
      <c r="T27" s="21"/>
      <c r="U27" s="15"/>
      <c r="V27" s="21"/>
      <c r="Z27" s="21"/>
      <c r="AB27" s="14"/>
      <c r="AC27" s="21"/>
      <c r="AD27" s="21"/>
      <c r="AE27" s="21"/>
      <c r="AF27" s="7"/>
      <c r="AH27" s="8"/>
      <c r="AI27" s="7"/>
      <c r="AJ27" s="6"/>
      <c r="AM27" s="21"/>
      <c r="AN27" s="21"/>
      <c r="AO27" s="52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4"/>
      <c r="CS27" s="54"/>
      <c r="CT27" s="54"/>
      <c r="CU27" s="54"/>
      <c r="CV27" s="54"/>
      <c r="CW27" s="54"/>
      <c r="CX27" s="54"/>
      <c r="CY27" s="54"/>
      <c r="CZ27" s="54"/>
      <c r="DA27" s="54"/>
      <c r="DB27" s="54"/>
      <c r="DC27" s="54"/>
      <c r="DD27" s="54"/>
      <c r="DE27" s="54"/>
      <c r="DF27" s="54"/>
      <c r="DG27" s="54"/>
      <c r="DH27" s="54"/>
      <c r="DI27" s="54"/>
      <c r="DJ27" s="54"/>
      <c r="DK27" s="54"/>
    </row>
    <row r="28" spans="1:115" s="2" customFormat="1">
      <c r="A28" s="1"/>
      <c r="B28" s="53"/>
      <c r="C28" s="57" t="s">
        <v>817</v>
      </c>
      <c r="D28" s="21"/>
      <c r="G28" s="489" t="s">
        <v>659</v>
      </c>
      <c r="H28" s="3"/>
      <c r="I28" s="4"/>
      <c r="J28" s="4"/>
      <c r="N28" s="37"/>
      <c r="O28" s="37"/>
      <c r="P28" s="5"/>
      <c r="Q28" s="5"/>
      <c r="R28" s="21"/>
      <c r="S28" s="21"/>
      <c r="T28" s="21"/>
      <c r="U28" s="15"/>
      <c r="V28" s="21"/>
      <c r="Z28" s="21"/>
      <c r="AB28" s="14"/>
      <c r="AC28" s="21"/>
      <c r="AD28" s="21"/>
      <c r="AE28" s="21"/>
      <c r="AF28" s="7"/>
      <c r="AH28" s="8"/>
      <c r="AI28" s="7"/>
      <c r="AJ28" s="6"/>
      <c r="AM28" s="21"/>
      <c r="AN28" s="21"/>
      <c r="AO28" s="52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  <c r="BX28" s="54"/>
      <c r="BY28" s="54"/>
      <c r="BZ28" s="54"/>
      <c r="CA28" s="54"/>
      <c r="CB28" s="54"/>
      <c r="CC28" s="54"/>
      <c r="CD28" s="54"/>
      <c r="CE28" s="54"/>
      <c r="CF28" s="54"/>
      <c r="CG28" s="54"/>
      <c r="CH28" s="54"/>
      <c r="CI28" s="54"/>
      <c r="CJ28" s="54"/>
      <c r="CK28" s="54"/>
      <c r="CL28" s="54"/>
      <c r="CM28" s="54"/>
      <c r="CN28" s="54"/>
      <c r="CO28" s="54"/>
      <c r="CP28" s="54"/>
      <c r="CQ28" s="54"/>
      <c r="CR28" s="54"/>
      <c r="CS28" s="54"/>
      <c r="CT28" s="54"/>
      <c r="CU28" s="54"/>
      <c r="CV28" s="54"/>
      <c r="CW28" s="54"/>
      <c r="CX28" s="54"/>
      <c r="CY28" s="54"/>
      <c r="CZ28" s="54"/>
      <c r="DA28" s="54"/>
      <c r="DB28" s="54"/>
      <c r="DC28" s="54"/>
      <c r="DD28" s="54"/>
      <c r="DE28" s="54"/>
      <c r="DF28" s="54"/>
      <c r="DG28" s="54"/>
      <c r="DH28" s="54"/>
      <c r="DI28" s="54"/>
      <c r="DJ28" s="54"/>
      <c r="DK28" s="54"/>
    </row>
    <row r="29" spans="1:115" s="2" customFormat="1">
      <c r="A29" s="1"/>
      <c r="B29" s="53"/>
      <c r="C29" s="57" t="s">
        <v>818</v>
      </c>
      <c r="D29" s="21"/>
      <c r="G29" s="489" t="s">
        <v>660</v>
      </c>
      <c r="H29" s="3"/>
      <c r="I29" s="4"/>
      <c r="J29" s="4"/>
      <c r="N29" s="37"/>
      <c r="O29" s="37"/>
      <c r="P29" s="5"/>
      <c r="Q29" s="5"/>
      <c r="R29" s="21"/>
      <c r="S29" s="21"/>
      <c r="T29" s="21"/>
      <c r="U29" s="15"/>
      <c r="V29" s="21"/>
      <c r="Z29" s="21"/>
      <c r="AB29" s="14"/>
      <c r="AC29" s="21"/>
      <c r="AD29" s="21"/>
      <c r="AE29" s="21"/>
      <c r="AF29" s="7"/>
      <c r="AH29" s="8"/>
      <c r="AI29" s="7"/>
      <c r="AJ29" s="6"/>
      <c r="AM29" s="21"/>
      <c r="AN29" s="21"/>
      <c r="AO29" s="52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54"/>
      <c r="BB29" s="54"/>
      <c r="BC29" s="54"/>
      <c r="BD29" s="54"/>
      <c r="BE29" s="54"/>
      <c r="BF29" s="54"/>
      <c r="BG29" s="54"/>
      <c r="BH29" s="54"/>
      <c r="BI29" s="54"/>
      <c r="BJ29" s="54"/>
      <c r="BK29" s="54"/>
      <c r="BL29" s="54"/>
      <c r="BM29" s="54"/>
      <c r="BN29" s="54"/>
      <c r="BO29" s="54"/>
      <c r="BP29" s="54"/>
      <c r="BQ29" s="54"/>
      <c r="BR29" s="54"/>
      <c r="BS29" s="54"/>
      <c r="BT29" s="54"/>
      <c r="BU29" s="54"/>
      <c r="BV29" s="54"/>
      <c r="BW29" s="54"/>
      <c r="BX29" s="54"/>
      <c r="BY29" s="54"/>
      <c r="BZ29" s="54"/>
      <c r="CA29" s="54"/>
      <c r="CB29" s="54"/>
      <c r="CC29" s="54"/>
      <c r="CD29" s="54"/>
      <c r="CE29" s="54"/>
      <c r="CF29" s="54"/>
      <c r="CG29" s="54"/>
      <c r="CH29" s="54"/>
      <c r="CI29" s="54"/>
      <c r="CJ29" s="54"/>
      <c r="CK29" s="54"/>
      <c r="CL29" s="54"/>
      <c r="CM29" s="54"/>
      <c r="CN29" s="54"/>
      <c r="CO29" s="54"/>
      <c r="CP29" s="54"/>
      <c r="CQ29" s="54"/>
      <c r="CR29" s="54"/>
      <c r="CS29" s="54"/>
      <c r="CT29" s="54"/>
      <c r="CU29" s="54"/>
      <c r="CV29" s="54"/>
      <c r="CW29" s="54"/>
      <c r="CX29" s="54"/>
      <c r="CY29" s="54"/>
      <c r="CZ29" s="54"/>
      <c r="DA29" s="54"/>
      <c r="DB29" s="54"/>
      <c r="DC29" s="54"/>
      <c r="DD29" s="54"/>
      <c r="DE29" s="54"/>
      <c r="DF29" s="54"/>
      <c r="DG29" s="54"/>
      <c r="DH29" s="54"/>
      <c r="DI29" s="54"/>
      <c r="DJ29" s="54"/>
      <c r="DK29" s="54"/>
    </row>
    <row r="30" spans="1:115" s="2" customFormat="1">
      <c r="A30" s="1"/>
      <c r="B30" s="53"/>
      <c r="C30" s="57" t="s">
        <v>819</v>
      </c>
      <c r="D30" s="21"/>
      <c r="G30" s="489" t="s">
        <v>661</v>
      </c>
      <c r="H30" s="3"/>
      <c r="I30" s="4"/>
      <c r="J30" s="4"/>
      <c r="N30" s="37"/>
      <c r="O30" s="37"/>
      <c r="P30" s="5"/>
      <c r="Q30" s="5"/>
      <c r="R30" s="21"/>
      <c r="S30" s="21"/>
      <c r="T30" s="21"/>
      <c r="U30" s="15"/>
      <c r="V30" s="21"/>
      <c r="Z30" s="21"/>
      <c r="AB30" s="14"/>
      <c r="AC30" s="21"/>
      <c r="AD30" s="21"/>
      <c r="AE30" s="21"/>
      <c r="AF30" s="7"/>
      <c r="AH30" s="8"/>
      <c r="AI30" s="7"/>
      <c r="AJ30" s="6"/>
      <c r="AM30" s="21"/>
      <c r="AN30" s="21"/>
      <c r="AO30" s="52"/>
      <c r="AP30" s="54"/>
      <c r="AQ30" s="54"/>
      <c r="AR30" s="54"/>
      <c r="AS30" s="54"/>
      <c r="AT30" s="54"/>
      <c r="AU30" s="54"/>
      <c r="AV30" s="54"/>
      <c r="AW30" s="54"/>
      <c r="AX30" s="54"/>
      <c r="AY30" s="54"/>
      <c r="AZ30" s="54"/>
      <c r="BA30" s="54"/>
      <c r="BB30" s="54"/>
      <c r="BC30" s="54"/>
      <c r="BD30" s="54"/>
      <c r="BE30" s="54"/>
      <c r="BF30" s="54"/>
      <c r="BG30" s="54"/>
      <c r="BH30" s="54"/>
      <c r="BI30" s="54"/>
      <c r="BJ30" s="54"/>
      <c r="BK30" s="54"/>
      <c r="BL30" s="54"/>
      <c r="BM30" s="54"/>
      <c r="BN30" s="54"/>
      <c r="BO30" s="54"/>
      <c r="BP30" s="54"/>
      <c r="BQ30" s="54"/>
      <c r="BR30" s="54"/>
      <c r="BS30" s="54"/>
      <c r="BT30" s="54"/>
      <c r="BU30" s="54"/>
      <c r="BV30" s="54"/>
      <c r="BW30" s="54"/>
      <c r="BX30" s="54"/>
      <c r="BY30" s="54"/>
      <c r="BZ30" s="54"/>
      <c r="CA30" s="54"/>
      <c r="CB30" s="54"/>
      <c r="CC30" s="54"/>
      <c r="CD30" s="54"/>
      <c r="CE30" s="54"/>
      <c r="CF30" s="54"/>
      <c r="CG30" s="54"/>
      <c r="CH30" s="54"/>
      <c r="CI30" s="54"/>
      <c r="CJ30" s="54"/>
      <c r="CK30" s="54"/>
      <c r="CL30" s="54"/>
      <c r="CM30" s="54"/>
      <c r="CN30" s="54"/>
      <c r="CO30" s="54"/>
      <c r="CP30" s="54"/>
      <c r="CQ30" s="54"/>
      <c r="CR30" s="54"/>
      <c r="CS30" s="54"/>
      <c r="CT30" s="54"/>
      <c r="CU30" s="54"/>
      <c r="CV30" s="54"/>
      <c r="CW30" s="54"/>
      <c r="CX30" s="54"/>
      <c r="CY30" s="54"/>
      <c r="CZ30" s="54"/>
      <c r="DA30" s="54"/>
      <c r="DB30" s="54"/>
      <c r="DC30" s="54"/>
      <c r="DD30" s="54"/>
      <c r="DE30" s="54"/>
      <c r="DF30" s="54"/>
      <c r="DG30" s="54"/>
      <c r="DH30" s="54"/>
      <c r="DI30" s="54"/>
      <c r="DJ30" s="54"/>
      <c r="DK30" s="54"/>
    </row>
    <row r="31" spans="1:115" s="2" customFormat="1">
      <c r="A31" s="1"/>
      <c r="B31" s="53"/>
      <c r="C31" s="57" t="s">
        <v>820</v>
      </c>
      <c r="D31" s="21"/>
      <c r="G31" s="489" t="s">
        <v>662</v>
      </c>
      <c r="H31" s="3"/>
      <c r="I31" s="4"/>
      <c r="J31" s="4"/>
      <c r="N31" s="37"/>
      <c r="O31" s="37"/>
      <c r="P31" s="5"/>
      <c r="Q31" s="5"/>
      <c r="R31" s="21"/>
      <c r="S31" s="21"/>
      <c r="T31" s="21"/>
      <c r="U31" s="15"/>
      <c r="V31" s="21"/>
      <c r="Z31" s="21"/>
      <c r="AB31" s="14"/>
      <c r="AC31" s="21"/>
      <c r="AD31" s="21"/>
      <c r="AE31" s="21"/>
      <c r="AF31" s="7"/>
      <c r="AH31" s="8"/>
      <c r="AI31" s="7"/>
      <c r="AJ31" s="6"/>
      <c r="AM31" s="21"/>
      <c r="AN31" s="21"/>
      <c r="AO31" s="52"/>
      <c r="AP31" s="54"/>
      <c r="AQ31" s="54"/>
      <c r="AR31" s="54"/>
      <c r="AS31" s="54"/>
      <c r="AT31" s="54"/>
      <c r="AU31" s="54"/>
      <c r="AV31" s="54"/>
      <c r="AW31" s="54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J31" s="54"/>
      <c r="BK31" s="54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  <c r="BX31" s="54"/>
      <c r="BY31" s="54"/>
      <c r="BZ31" s="54"/>
      <c r="CA31" s="54"/>
      <c r="CB31" s="54"/>
      <c r="CC31" s="54"/>
      <c r="CD31" s="54"/>
      <c r="CE31" s="54"/>
      <c r="CF31" s="54"/>
      <c r="CG31" s="54"/>
      <c r="CH31" s="54"/>
      <c r="CI31" s="54"/>
      <c r="CJ31" s="54"/>
      <c r="CK31" s="54"/>
      <c r="CL31" s="54"/>
      <c r="CM31" s="54"/>
      <c r="CN31" s="54"/>
      <c r="CO31" s="54"/>
      <c r="CP31" s="54"/>
      <c r="CQ31" s="54"/>
      <c r="CR31" s="54"/>
      <c r="CS31" s="54"/>
      <c r="CT31" s="54"/>
      <c r="CU31" s="54"/>
      <c r="CV31" s="54"/>
      <c r="CW31" s="54"/>
      <c r="CX31" s="54"/>
      <c r="CY31" s="54"/>
      <c r="CZ31" s="54"/>
      <c r="DA31" s="54"/>
      <c r="DB31" s="54"/>
      <c r="DC31" s="54"/>
      <c r="DD31" s="54"/>
      <c r="DE31" s="54"/>
      <c r="DF31" s="54"/>
      <c r="DG31" s="54"/>
      <c r="DH31" s="54"/>
      <c r="DI31" s="54"/>
      <c r="DJ31" s="54"/>
      <c r="DK31" s="54"/>
    </row>
    <row r="32" spans="1:115" s="2" customFormat="1">
      <c r="A32" s="1"/>
      <c r="B32" s="53"/>
      <c r="C32" s="57" t="s">
        <v>821</v>
      </c>
      <c r="D32" s="21"/>
      <c r="G32" s="489" t="s">
        <v>663</v>
      </c>
      <c r="H32" s="3"/>
      <c r="I32" s="4"/>
      <c r="J32" s="4"/>
      <c r="N32" s="37"/>
      <c r="O32" s="37"/>
      <c r="P32" s="5"/>
      <c r="Q32" s="5"/>
      <c r="R32" s="21"/>
      <c r="S32" s="21"/>
      <c r="T32" s="21"/>
      <c r="U32" s="15"/>
      <c r="V32" s="21"/>
      <c r="Z32" s="21"/>
      <c r="AB32" s="14"/>
      <c r="AC32" s="21"/>
      <c r="AD32" s="21"/>
      <c r="AE32" s="21"/>
      <c r="AF32" s="7"/>
      <c r="AH32" s="8"/>
      <c r="AI32" s="7"/>
      <c r="AJ32" s="6"/>
      <c r="AM32" s="21"/>
      <c r="AN32" s="21"/>
      <c r="AO32" s="52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  <c r="BX32" s="54"/>
      <c r="BY32" s="54"/>
      <c r="BZ32" s="54"/>
      <c r="CA32" s="54"/>
      <c r="CB32" s="54"/>
      <c r="CC32" s="54"/>
      <c r="CD32" s="54"/>
      <c r="CE32" s="54"/>
      <c r="CF32" s="54"/>
      <c r="CG32" s="54"/>
      <c r="CH32" s="54"/>
      <c r="CI32" s="54"/>
      <c r="CJ32" s="54"/>
      <c r="CK32" s="54"/>
      <c r="CL32" s="54"/>
      <c r="CM32" s="54"/>
      <c r="CN32" s="54"/>
      <c r="CO32" s="54"/>
      <c r="CP32" s="54"/>
      <c r="CQ32" s="54"/>
      <c r="CR32" s="54"/>
      <c r="CS32" s="54"/>
      <c r="CT32" s="54"/>
      <c r="CU32" s="54"/>
      <c r="CV32" s="54"/>
      <c r="CW32" s="54"/>
      <c r="CX32" s="54"/>
      <c r="CY32" s="54"/>
      <c r="CZ32" s="54"/>
      <c r="DA32" s="54"/>
      <c r="DB32" s="54"/>
      <c r="DC32" s="54"/>
      <c r="DD32" s="54"/>
      <c r="DE32" s="54"/>
      <c r="DF32" s="54"/>
      <c r="DG32" s="54"/>
      <c r="DH32" s="54"/>
      <c r="DI32" s="54"/>
      <c r="DJ32" s="54"/>
      <c r="DK32" s="54"/>
    </row>
    <row r="33" spans="1:115" s="2" customFormat="1">
      <c r="A33" s="1"/>
      <c r="B33" s="53"/>
      <c r="C33" s="57" t="s">
        <v>822</v>
      </c>
      <c r="D33" s="21"/>
      <c r="G33" s="489" t="s">
        <v>664</v>
      </c>
      <c r="H33" s="3"/>
      <c r="I33" s="4"/>
      <c r="J33" s="4"/>
      <c r="N33" s="37"/>
      <c r="O33" s="37"/>
      <c r="P33" s="5"/>
      <c r="Q33" s="5"/>
      <c r="R33" s="21"/>
      <c r="S33" s="21"/>
      <c r="T33" s="21"/>
      <c r="U33" s="15"/>
      <c r="V33" s="21"/>
      <c r="Z33" s="21"/>
      <c r="AB33" s="14"/>
      <c r="AC33" s="21"/>
      <c r="AD33" s="21"/>
      <c r="AE33" s="21"/>
      <c r="AF33" s="7"/>
      <c r="AH33" s="8"/>
      <c r="AI33" s="7"/>
      <c r="AJ33" s="6"/>
      <c r="AM33" s="21"/>
      <c r="AN33" s="21"/>
      <c r="AO33" s="52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  <c r="BX33" s="54"/>
      <c r="BY33" s="54"/>
      <c r="BZ33" s="54"/>
      <c r="CA33" s="54"/>
      <c r="CB33" s="54"/>
      <c r="CC33" s="54"/>
      <c r="CD33" s="54"/>
      <c r="CE33" s="54"/>
      <c r="CF33" s="54"/>
      <c r="CG33" s="54"/>
      <c r="CH33" s="54"/>
      <c r="CI33" s="54"/>
      <c r="CJ33" s="54"/>
      <c r="CK33" s="54"/>
      <c r="CL33" s="54"/>
      <c r="CM33" s="54"/>
      <c r="CN33" s="54"/>
      <c r="CO33" s="54"/>
      <c r="CP33" s="54"/>
      <c r="CQ33" s="54"/>
      <c r="CR33" s="54"/>
      <c r="CS33" s="54"/>
      <c r="CT33" s="54"/>
      <c r="CU33" s="54"/>
      <c r="CV33" s="54"/>
      <c r="CW33" s="54"/>
      <c r="CX33" s="54"/>
      <c r="CY33" s="54"/>
      <c r="CZ33" s="54"/>
      <c r="DA33" s="54"/>
      <c r="DB33" s="54"/>
      <c r="DC33" s="54"/>
      <c r="DD33" s="54"/>
      <c r="DE33" s="54"/>
      <c r="DF33" s="54"/>
      <c r="DG33" s="54"/>
      <c r="DH33" s="54"/>
      <c r="DI33" s="54"/>
      <c r="DJ33" s="54"/>
      <c r="DK33" s="54"/>
    </row>
    <row r="34" spans="1:115" s="2" customFormat="1">
      <c r="A34" s="1"/>
      <c r="B34" s="53"/>
      <c r="C34" s="57" t="s">
        <v>823</v>
      </c>
      <c r="D34" s="21"/>
      <c r="G34" s="489" t="s">
        <v>665</v>
      </c>
      <c r="H34" s="3"/>
      <c r="I34" s="4"/>
      <c r="J34" s="4"/>
      <c r="N34" s="37"/>
      <c r="O34" s="37"/>
      <c r="P34" s="5"/>
      <c r="Q34" s="5"/>
      <c r="R34" s="21"/>
      <c r="S34" s="21"/>
      <c r="T34" s="21"/>
      <c r="U34" s="15"/>
      <c r="V34" s="21"/>
      <c r="Z34" s="21"/>
      <c r="AB34" s="14"/>
      <c r="AC34" s="21"/>
      <c r="AD34" s="21"/>
      <c r="AE34" s="21"/>
      <c r="AF34" s="7"/>
      <c r="AH34" s="8"/>
      <c r="AI34" s="7"/>
      <c r="AJ34" s="6"/>
      <c r="AM34" s="21"/>
      <c r="AN34" s="21"/>
      <c r="AO34" s="52"/>
      <c r="AP34" s="54"/>
      <c r="AQ34" s="54"/>
      <c r="AR34" s="54"/>
      <c r="AS34" s="54"/>
      <c r="AT34" s="54"/>
      <c r="AU34" s="54"/>
      <c r="AV34" s="54"/>
      <c r="AW34" s="54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  <c r="BX34" s="54"/>
      <c r="BY34" s="54"/>
      <c r="BZ34" s="54"/>
      <c r="CA34" s="54"/>
      <c r="CB34" s="54"/>
      <c r="CC34" s="54"/>
      <c r="CD34" s="54"/>
      <c r="CE34" s="54"/>
      <c r="CF34" s="54"/>
      <c r="CG34" s="54"/>
      <c r="CH34" s="54"/>
      <c r="CI34" s="54"/>
      <c r="CJ34" s="54"/>
      <c r="CK34" s="54"/>
      <c r="CL34" s="54"/>
      <c r="CM34" s="54"/>
      <c r="CN34" s="54"/>
      <c r="CO34" s="54"/>
      <c r="CP34" s="54"/>
      <c r="CQ34" s="54"/>
      <c r="CR34" s="54"/>
      <c r="CS34" s="54"/>
      <c r="CT34" s="54"/>
      <c r="CU34" s="54"/>
      <c r="CV34" s="54"/>
      <c r="CW34" s="54"/>
      <c r="CX34" s="54"/>
      <c r="CY34" s="54"/>
      <c r="CZ34" s="54"/>
      <c r="DA34" s="54"/>
      <c r="DB34" s="54"/>
      <c r="DC34" s="54"/>
      <c r="DD34" s="54"/>
      <c r="DE34" s="54"/>
      <c r="DF34" s="54"/>
      <c r="DG34" s="54"/>
      <c r="DH34" s="54"/>
      <c r="DI34" s="54"/>
      <c r="DJ34" s="54"/>
      <c r="DK34" s="54"/>
    </row>
    <row r="35" spans="1:115" s="2" customFormat="1">
      <c r="A35" s="1"/>
      <c r="B35" s="53"/>
      <c r="C35" s="57" t="s">
        <v>824</v>
      </c>
      <c r="D35" s="21"/>
      <c r="G35" s="489" t="s">
        <v>666</v>
      </c>
      <c r="H35" s="3"/>
      <c r="I35" s="4"/>
      <c r="J35" s="4"/>
      <c r="N35" s="37"/>
      <c r="O35" s="37"/>
      <c r="P35" s="5"/>
      <c r="Q35" s="5"/>
      <c r="R35" s="21"/>
      <c r="S35" s="21"/>
      <c r="T35" s="21"/>
      <c r="U35" s="15"/>
      <c r="V35" s="21"/>
      <c r="Z35" s="21"/>
      <c r="AB35" s="14"/>
      <c r="AC35" s="21"/>
      <c r="AD35" s="21"/>
      <c r="AE35" s="21"/>
      <c r="AF35" s="7"/>
      <c r="AH35" s="8"/>
      <c r="AI35" s="7"/>
      <c r="AJ35" s="6"/>
      <c r="AM35" s="21"/>
      <c r="AN35" s="21"/>
      <c r="AO35" s="52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  <c r="BX35" s="54"/>
      <c r="BY35" s="54"/>
      <c r="BZ35" s="54"/>
      <c r="CA35" s="54"/>
      <c r="CB35" s="54"/>
      <c r="CC35" s="54"/>
      <c r="CD35" s="54"/>
      <c r="CE35" s="54"/>
      <c r="CF35" s="54"/>
      <c r="CG35" s="54"/>
      <c r="CH35" s="54"/>
      <c r="CI35" s="54"/>
      <c r="CJ35" s="54"/>
      <c r="CK35" s="54"/>
      <c r="CL35" s="54"/>
      <c r="CM35" s="54"/>
      <c r="CN35" s="54"/>
      <c r="CO35" s="54"/>
      <c r="CP35" s="54"/>
      <c r="CQ35" s="54"/>
      <c r="CR35" s="54"/>
      <c r="CS35" s="54"/>
      <c r="CT35" s="54"/>
      <c r="CU35" s="54"/>
      <c r="CV35" s="54"/>
      <c r="CW35" s="54"/>
      <c r="CX35" s="54"/>
      <c r="CY35" s="54"/>
      <c r="CZ35" s="54"/>
      <c r="DA35" s="54"/>
      <c r="DB35" s="54"/>
      <c r="DC35" s="54"/>
      <c r="DD35" s="54"/>
      <c r="DE35" s="54"/>
      <c r="DF35" s="54"/>
      <c r="DG35" s="54"/>
      <c r="DH35" s="54"/>
      <c r="DI35" s="54"/>
      <c r="DJ35" s="54"/>
      <c r="DK35" s="54"/>
    </row>
    <row r="36" spans="1:115" s="2" customFormat="1">
      <c r="A36" s="1"/>
      <c r="B36" s="53"/>
      <c r="C36" s="25"/>
      <c r="D36" s="21"/>
      <c r="G36" s="489" t="s">
        <v>667</v>
      </c>
      <c r="H36" s="3"/>
      <c r="I36" s="4"/>
      <c r="J36" s="4"/>
      <c r="N36" s="37"/>
      <c r="O36" s="37"/>
      <c r="P36" s="5"/>
      <c r="Q36" s="5"/>
      <c r="R36" s="21"/>
      <c r="S36" s="21"/>
      <c r="T36" s="21"/>
      <c r="U36" s="15"/>
      <c r="V36" s="21"/>
      <c r="Z36" s="21"/>
      <c r="AB36" s="14"/>
      <c r="AC36" s="21"/>
      <c r="AD36" s="21"/>
      <c r="AE36" s="21"/>
      <c r="AF36" s="7"/>
      <c r="AH36" s="8"/>
      <c r="AI36" s="7"/>
      <c r="AJ36" s="6"/>
      <c r="AM36" s="21"/>
      <c r="AN36" s="21"/>
      <c r="AO36" s="52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  <c r="BX36" s="54"/>
      <c r="BY36" s="54"/>
      <c r="BZ36" s="54"/>
      <c r="CA36" s="54"/>
      <c r="CB36" s="54"/>
      <c r="CC36" s="54"/>
      <c r="CD36" s="54"/>
      <c r="CE36" s="54"/>
      <c r="CF36" s="54"/>
      <c r="CG36" s="54"/>
      <c r="CH36" s="54"/>
      <c r="CI36" s="54"/>
      <c r="CJ36" s="54"/>
      <c r="CK36" s="54"/>
      <c r="CL36" s="54"/>
      <c r="CM36" s="54"/>
      <c r="CN36" s="54"/>
      <c r="CO36" s="54"/>
      <c r="CP36" s="54"/>
      <c r="CQ36" s="54"/>
      <c r="CR36" s="54"/>
      <c r="CS36" s="54"/>
      <c r="CT36" s="54"/>
      <c r="CU36" s="54"/>
      <c r="CV36" s="54"/>
      <c r="CW36" s="54"/>
      <c r="CX36" s="54"/>
      <c r="CY36" s="54"/>
      <c r="CZ36" s="54"/>
      <c r="DA36" s="54"/>
      <c r="DB36" s="54"/>
      <c r="DC36" s="54"/>
      <c r="DD36" s="54"/>
      <c r="DE36" s="54"/>
      <c r="DF36" s="54"/>
      <c r="DG36" s="54"/>
      <c r="DH36" s="54"/>
      <c r="DI36" s="54"/>
      <c r="DJ36" s="54"/>
      <c r="DK36" s="54"/>
    </row>
    <row r="37" spans="1:115" s="2" customFormat="1">
      <c r="A37" s="1"/>
      <c r="B37" s="53"/>
      <c r="C37" s="25"/>
      <c r="D37" s="21"/>
      <c r="G37" s="489" t="s">
        <v>668</v>
      </c>
      <c r="H37" s="3"/>
      <c r="I37" s="4"/>
      <c r="J37" s="4"/>
      <c r="N37" s="37"/>
      <c r="O37" s="37"/>
      <c r="P37" s="5"/>
      <c r="Q37" s="5"/>
      <c r="R37" s="21"/>
      <c r="S37" s="21"/>
      <c r="T37" s="21"/>
      <c r="U37" s="15"/>
      <c r="V37" s="21"/>
      <c r="Z37" s="21"/>
      <c r="AB37" s="14"/>
      <c r="AC37" s="21"/>
      <c r="AD37" s="21"/>
      <c r="AE37" s="21"/>
      <c r="AF37" s="7"/>
      <c r="AH37" s="8"/>
      <c r="AI37" s="7"/>
      <c r="AJ37" s="6"/>
      <c r="AM37" s="21"/>
      <c r="AN37" s="21"/>
      <c r="AO37" s="52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  <c r="BX37" s="54"/>
      <c r="BY37" s="54"/>
      <c r="BZ37" s="54"/>
      <c r="CA37" s="54"/>
      <c r="CB37" s="54"/>
      <c r="CC37" s="54"/>
      <c r="CD37" s="54"/>
      <c r="CE37" s="54"/>
      <c r="CF37" s="54"/>
      <c r="CG37" s="54"/>
      <c r="CH37" s="54"/>
      <c r="CI37" s="54"/>
      <c r="CJ37" s="54"/>
      <c r="CK37" s="54"/>
      <c r="CL37" s="54"/>
      <c r="CM37" s="54"/>
      <c r="CN37" s="54"/>
      <c r="CO37" s="54"/>
      <c r="CP37" s="54"/>
      <c r="CQ37" s="54"/>
      <c r="CR37" s="54"/>
      <c r="CS37" s="54"/>
      <c r="CT37" s="54"/>
      <c r="CU37" s="54"/>
      <c r="CV37" s="54"/>
      <c r="CW37" s="54"/>
      <c r="CX37" s="54"/>
      <c r="CY37" s="54"/>
      <c r="CZ37" s="54"/>
      <c r="DA37" s="54"/>
      <c r="DB37" s="54"/>
      <c r="DC37" s="54"/>
      <c r="DD37" s="54"/>
      <c r="DE37" s="54"/>
      <c r="DF37" s="54"/>
      <c r="DG37" s="54"/>
      <c r="DH37" s="54"/>
      <c r="DI37" s="54"/>
      <c r="DJ37" s="54"/>
      <c r="DK37" s="54"/>
    </row>
    <row r="38" spans="1:115" s="2" customFormat="1">
      <c r="A38" s="1"/>
      <c r="B38" s="53"/>
      <c r="C38" s="25"/>
      <c r="D38" s="21"/>
      <c r="G38" s="489" t="s">
        <v>669</v>
      </c>
      <c r="H38" s="3"/>
      <c r="I38" s="4"/>
      <c r="J38" s="4"/>
      <c r="N38" s="37"/>
      <c r="O38" s="37"/>
      <c r="P38" s="5"/>
      <c r="Q38" s="5"/>
      <c r="R38" s="21"/>
      <c r="S38" s="21"/>
      <c r="T38" s="21"/>
      <c r="U38" s="15"/>
      <c r="V38" s="21"/>
      <c r="Z38" s="21"/>
      <c r="AB38" s="14"/>
      <c r="AC38" s="21"/>
      <c r="AD38" s="21"/>
      <c r="AE38" s="21"/>
      <c r="AF38" s="7"/>
      <c r="AH38" s="8"/>
      <c r="AI38" s="7"/>
      <c r="AJ38" s="6"/>
      <c r="AM38" s="21"/>
      <c r="AN38" s="21"/>
      <c r="AO38" s="21"/>
    </row>
    <row r="39" spans="1:115">
      <c r="G39" s="489" t="s">
        <v>670</v>
      </c>
    </row>
    <row r="40" spans="1:115">
      <c r="D40" s="53" t="s">
        <v>752</v>
      </c>
      <c r="E40" s="55"/>
      <c r="G40" s="489" t="s">
        <v>671</v>
      </c>
    </row>
    <row r="41" spans="1:115">
      <c r="D41" s="53" t="s">
        <v>753</v>
      </c>
      <c r="E41" s="55"/>
      <c r="G41" s="489" t="s">
        <v>672</v>
      </c>
      <c r="I41" s="56"/>
      <c r="K41" s="56"/>
    </row>
    <row r="42" spans="1:115">
      <c r="D42" s="53" t="s">
        <v>754</v>
      </c>
      <c r="E42" s="55"/>
      <c r="G42" s="489" t="s">
        <v>673</v>
      </c>
      <c r="I42" s="56"/>
      <c r="K42" s="56"/>
    </row>
    <row r="43" spans="1:115">
      <c r="D43" s="53" t="s">
        <v>755</v>
      </c>
      <c r="E43" s="55"/>
      <c r="G43" s="489" t="s">
        <v>2190</v>
      </c>
      <c r="I43" s="56"/>
      <c r="K43" s="56"/>
    </row>
    <row r="44" spans="1:115">
      <c r="D44" s="53" t="s">
        <v>756</v>
      </c>
      <c r="E44" s="55"/>
      <c r="G44" s="489" t="s">
        <v>2191</v>
      </c>
      <c r="I44" s="56"/>
      <c r="K44" s="56"/>
    </row>
    <row r="45" spans="1:115">
      <c r="D45" s="53" t="s">
        <v>757</v>
      </c>
      <c r="E45" s="55"/>
      <c r="G45" s="489" t="s">
        <v>2192</v>
      </c>
      <c r="I45" s="56"/>
      <c r="K45" s="56"/>
    </row>
    <row r="46" spans="1:115">
      <c r="D46" s="53" t="s">
        <v>758</v>
      </c>
      <c r="E46" s="55"/>
      <c r="G46" s="489" t="s">
        <v>2193</v>
      </c>
      <c r="I46" s="56"/>
      <c r="K46" s="56"/>
    </row>
    <row r="47" spans="1:115">
      <c r="D47" s="53" t="s">
        <v>759</v>
      </c>
      <c r="E47" s="55"/>
      <c r="I47" s="56"/>
      <c r="K47" s="56"/>
    </row>
    <row r="48" spans="1:115">
      <c r="D48" s="53" t="s">
        <v>760</v>
      </c>
      <c r="E48" s="55"/>
      <c r="I48" s="56"/>
      <c r="K48" s="56"/>
    </row>
    <row r="49" spans="4:11">
      <c r="D49" s="53" t="s">
        <v>761</v>
      </c>
      <c r="E49" s="55"/>
      <c r="I49" s="56"/>
      <c r="K49" s="56"/>
    </row>
    <row r="50" spans="4:11">
      <c r="D50" s="53" t="s">
        <v>762</v>
      </c>
      <c r="E50" s="55"/>
      <c r="I50" s="56"/>
      <c r="K50" s="56"/>
    </row>
    <row r="51" spans="4:11">
      <c r="D51" s="53" t="s">
        <v>763</v>
      </c>
      <c r="E51" s="55"/>
      <c r="I51" s="56"/>
      <c r="K51" s="56"/>
    </row>
    <row r="52" spans="4:11">
      <c r="D52" s="53" t="s">
        <v>764</v>
      </c>
      <c r="E52" s="55"/>
      <c r="I52" s="56"/>
      <c r="K52" s="56"/>
    </row>
    <row r="53" spans="4:11">
      <c r="D53" s="53" t="s">
        <v>765</v>
      </c>
      <c r="E53" s="55"/>
      <c r="I53" s="56"/>
      <c r="K53" s="56"/>
    </row>
    <row r="54" spans="4:11">
      <c r="D54" s="53" t="s">
        <v>766</v>
      </c>
      <c r="E54" s="55"/>
      <c r="I54" s="56"/>
      <c r="K54" s="56"/>
    </row>
    <row r="55" spans="4:11">
      <c r="D55" s="53" t="s">
        <v>767</v>
      </c>
      <c r="E55" s="55"/>
      <c r="I55" s="56"/>
      <c r="K55" s="56"/>
    </row>
    <row r="56" spans="4:11">
      <c r="D56" s="53" t="s">
        <v>768</v>
      </c>
      <c r="E56" s="55"/>
      <c r="I56" s="56"/>
      <c r="K56" s="56"/>
    </row>
    <row r="57" spans="4:11">
      <c r="D57" s="53" t="s">
        <v>769</v>
      </c>
      <c r="E57" s="55"/>
      <c r="I57" s="56"/>
      <c r="K57" s="56"/>
    </row>
    <row r="58" spans="4:11">
      <c r="D58" s="53" t="s">
        <v>770</v>
      </c>
      <c r="E58" s="55"/>
      <c r="I58" s="56"/>
      <c r="K58" s="56"/>
    </row>
    <row r="59" spans="4:11">
      <c r="D59" s="53" t="s">
        <v>771</v>
      </c>
      <c r="E59" s="55"/>
      <c r="I59" s="56"/>
      <c r="K59" s="56"/>
    </row>
    <row r="60" spans="4:11">
      <c r="D60" s="53" t="s">
        <v>772</v>
      </c>
      <c r="I60" s="56"/>
      <c r="K60" s="56"/>
    </row>
    <row r="61" spans="4:11">
      <c r="D61" s="53" t="s">
        <v>773</v>
      </c>
      <c r="I61" s="56"/>
      <c r="K61" s="56"/>
    </row>
    <row r="62" spans="4:11">
      <c r="D62" s="53" t="s">
        <v>774</v>
      </c>
      <c r="I62" s="56"/>
      <c r="K62" s="56"/>
    </row>
    <row r="63" spans="4:11">
      <c r="D63" s="53" t="s">
        <v>775</v>
      </c>
      <c r="I63" s="56"/>
      <c r="K63" s="56"/>
    </row>
    <row r="64" spans="4:11">
      <c r="D64" s="53" t="s">
        <v>776</v>
      </c>
      <c r="I64" s="56"/>
      <c r="K64" s="56"/>
    </row>
    <row r="65" spans="4:11">
      <c r="D65" s="53" t="s">
        <v>777</v>
      </c>
      <c r="I65" s="56"/>
      <c r="K65" s="56"/>
    </row>
    <row r="66" spans="4:11">
      <c r="I66" s="56"/>
      <c r="K66" s="56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L19"/>
  <sheetViews>
    <sheetView workbookViewId="0">
      <selection activeCell="J23" sqref="J23"/>
    </sheetView>
  </sheetViews>
  <sheetFormatPr baseColWidth="10" defaultRowHeight="15"/>
  <sheetData>
    <row r="1" spans="1:116" s="2" customFormat="1">
      <c r="A1" s="11" t="s">
        <v>778</v>
      </c>
      <c r="B1" s="53"/>
      <c r="C1" s="25"/>
      <c r="D1" s="21"/>
      <c r="H1" s="3" t="e">
        <f>((F1)/(E1/100))</f>
        <v>#DIV/0!</v>
      </c>
      <c r="I1" s="4" t="e">
        <f>E1/F1</f>
        <v>#DIV/0!</v>
      </c>
      <c r="J1" s="4" t="e">
        <f>100/G1</f>
        <v>#DIV/0!</v>
      </c>
      <c r="N1" s="37" t="e">
        <f>M1/(K1/100)</f>
        <v>#DIV/0!</v>
      </c>
      <c r="O1" s="37" t="e">
        <f>N1/J1</f>
        <v>#DIV/0!</v>
      </c>
      <c r="P1" s="5" t="e">
        <f>M1/(L1/100)</f>
        <v>#DIV/0!</v>
      </c>
      <c r="Q1" s="5" t="e">
        <f>P1*I1</f>
        <v>#DIV/0!</v>
      </c>
      <c r="R1" s="21"/>
      <c r="S1" s="21"/>
      <c r="T1" s="21"/>
      <c r="U1" s="15" t="e">
        <f>100-(T1-R1)/S1*100</f>
        <v>#DIV/0!</v>
      </c>
      <c r="V1" s="21"/>
      <c r="Z1" s="21"/>
      <c r="AB1" s="14" t="e">
        <f>((AE1-AC1)*(1000/AD1))*1000</f>
        <v>#DIV/0!</v>
      </c>
      <c r="AC1" s="21"/>
      <c r="AD1" s="21"/>
      <c r="AE1" s="21"/>
      <c r="AF1" s="7" t="e">
        <f>#REF!*0.8</f>
        <v>#REF!</v>
      </c>
      <c r="AH1" s="8" t="e">
        <f>((AG1)*(H1/100))</f>
        <v>#DIV/0!</v>
      </c>
      <c r="AI1" s="7" t="e">
        <f>AG1/AH1</f>
        <v>#DIV/0!</v>
      </c>
      <c r="AJ1" s="6"/>
      <c r="AM1" s="21"/>
      <c r="AN1" s="21"/>
      <c r="AO1" s="21"/>
      <c r="DL1" s="61">
        <f>Tabelle3!AO1</f>
        <v>0</v>
      </c>
    </row>
    <row r="8" spans="1:116">
      <c r="A8" s="654" t="s">
        <v>2322</v>
      </c>
      <c r="B8" s="654" t="s">
        <v>2316</v>
      </c>
    </row>
    <row r="9" spans="1:116">
      <c r="A9">
        <v>534</v>
      </c>
      <c r="B9">
        <f>A9-272</f>
        <v>262</v>
      </c>
    </row>
    <row r="11" spans="1:116">
      <c r="C11" s="654" t="s">
        <v>2320</v>
      </c>
      <c r="D11" s="654" t="s">
        <v>2318</v>
      </c>
      <c r="E11" s="654" t="s">
        <v>2317</v>
      </c>
      <c r="DA11" s="654"/>
    </row>
    <row r="12" spans="1:116">
      <c r="B12" s="655">
        <v>0.30208333333333331</v>
      </c>
      <c r="C12">
        <v>0</v>
      </c>
      <c r="D12">
        <v>0</v>
      </c>
      <c r="E12">
        <v>8.5000000000000006E-3</v>
      </c>
      <c r="F12">
        <v>0</v>
      </c>
    </row>
    <row r="13" spans="1:116">
      <c r="B13" s="655">
        <v>0.34375</v>
      </c>
      <c r="C13">
        <v>60</v>
      </c>
      <c r="D13">
        <v>0.05</v>
      </c>
      <c r="E13">
        <f>8.5/1000</f>
        <v>8.5000000000000006E-3</v>
      </c>
      <c r="F13">
        <f t="shared" ref="F13:F19" si="0">D13/E13</f>
        <v>5.8823529411764701</v>
      </c>
      <c r="G13" s="654" t="s">
        <v>2319</v>
      </c>
    </row>
    <row r="14" spans="1:116">
      <c r="B14" s="655">
        <v>0.38541666666666669</v>
      </c>
      <c r="C14">
        <v>120</v>
      </c>
      <c r="D14">
        <v>0.154</v>
      </c>
      <c r="E14" s="654">
        <f t="shared" ref="E14:E19" si="1">8.5/1000</f>
        <v>8.5000000000000006E-3</v>
      </c>
      <c r="F14" s="654">
        <f t="shared" si="0"/>
        <v>18.117647058823529</v>
      </c>
      <c r="G14" s="654" t="s">
        <v>2321</v>
      </c>
    </row>
    <row r="15" spans="1:116">
      <c r="B15" s="655">
        <v>0.3979166666666667</v>
      </c>
      <c r="C15" s="654">
        <v>140</v>
      </c>
      <c r="D15">
        <v>0.182</v>
      </c>
      <c r="E15" s="654">
        <f t="shared" si="1"/>
        <v>8.5000000000000006E-3</v>
      </c>
      <c r="F15" s="654">
        <f t="shared" si="0"/>
        <v>21.411764705882351</v>
      </c>
      <c r="G15" s="654" t="s">
        <v>2321</v>
      </c>
    </row>
    <row r="16" spans="1:116">
      <c r="B16" s="655">
        <v>0.40486111111111112</v>
      </c>
      <c r="C16">
        <v>150</v>
      </c>
      <c r="D16">
        <v>0.192</v>
      </c>
      <c r="E16" s="654">
        <f t="shared" si="1"/>
        <v>8.5000000000000006E-3</v>
      </c>
      <c r="F16" s="654">
        <f t="shared" si="0"/>
        <v>22.588235294117645</v>
      </c>
      <c r="G16" s="654" t="s">
        <v>2321</v>
      </c>
    </row>
    <row r="17" spans="2:7">
      <c r="B17" s="655">
        <v>0.42638888888888887</v>
      </c>
      <c r="C17">
        <v>180</v>
      </c>
      <c r="D17">
        <v>0.22600000000000001</v>
      </c>
      <c r="E17" s="654">
        <f t="shared" si="1"/>
        <v>8.5000000000000006E-3</v>
      </c>
      <c r="F17" s="654">
        <f t="shared" si="0"/>
        <v>26.588235294117645</v>
      </c>
      <c r="G17" s="654" t="s">
        <v>2321</v>
      </c>
    </row>
    <row r="18" spans="2:7">
      <c r="B18" s="655">
        <v>0.45833333333333331</v>
      </c>
      <c r="C18" s="654">
        <v>225</v>
      </c>
      <c r="D18" s="654">
        <v>0.252</v>
      </c>
      <c r="E18" s="654">
        <f t="shared" si="1"/>
        <v>8.5000000000000006E-3</v>
      </c>
      <c r="F18" s="654">
        <f t="shared" si="0"/>
        <v>29.647058823529409</v>
      </c>
      <c r="G18" s="654" t="s">
        <v>2321</v>
      </c>
    </row>
    <row r="19" spans="2:7">
      <c r="B19" s="655">
        <v>0.60416666666666663</v>
      </c>
      <c r="C19">
        <v>435</v>
      </c>
      <c r="D19">
        <v>0.26200000000000001</v>
      </c>
      <c r="E19" s="657">
        <f t="shared" si="1"/>
        <v>8.5000000000000006E-3</v>
      </c>
      <c r="F19" s="657">
        <f t="shared" si="0"/>
        <v>30.823529411764707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</dc:creator>
  <cp:lastModifiedBy>Florian Zasada</cp:lastModifiedBy>
  <cp:lastPrinted>2020-04-17T06:48:40Z</cp:lastPrinted>
  <dcterms:created xsi:type="dcterms:W3CDTF">2014-10-20T09:58:47Z</dcterms:created>
  <dcterms:modified xsi:type="dcterms:W3CDTF">2022-10-13T15:38:24Z</dcterms:modified>
</cp:coreProperties>
</file>